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drawings/drawing1.xml" ContentType="application/vnd.openxmlformats-officedocument.drawing+xml"/>
  <Override PartName="/xl/comments17.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omments18.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19.xml" ContentType="application/vnd.openxmlformats-officedocument.spreadsheetml.comments+xml"/>
  <Override PartName="/xl/drawings/drawing3.xml" ContentType="application/vnd.openxmlformats-officedocument.drawing+xml"/>
  <Override PartName="/xl/charts/chart9.xml" ContentType="application/vnd.openxmlformats-officedocument.drawingml.chart+xml"/>
  <Override PartName="/xl/drawings/drawing4.xml" ContentType="application/vnd.openxmlformats-officedocument.drawingml.chartshapes+xml"/>
  <Override PartName="/xl/charts/chart10.xml" ContentType="application/vnd.openxmlformats-officedocument.drawingml.chart+xml"/>
  <Override PartName="/xl/drawings/drawing5.xml" ContentType="application/vnd.openxmlformats-officedocument.drawingml.chartshapes+xml"/>
  <Override PartName="/xl/charts/chart11.xml" ContentType="application/vnd.openxmlformats-officedocument.drawingml.chart+xml"/>
  <Override PartName="/xl/drawings/drawing6.xml" ContentType="application/vnd.openxmlformats-officedocument.drawingml.chartshapes+xml"/>
  <Override PartName="/xl/charts/chart12.xml" ContentType="application/vnd.openxmlformats-officedocument.drawingml.chart+xml"/>
  <Override PartName="/xl/drawings/drawing7.xml" ContentType="application/vnd.openxmlformats-officedocument.drawingml.chartshapes+xml"/>
  <Override PartName="/xl/charts/chart13.xml" ContentType="application/vnd.openxmlformats-officedocument.drawingml.chart+xml"/>
  <Override PartName="/xl/drawings/drawing8.xml" ContentType="application/vnd.openxmlformats-officedocument.drawingml.chartshapes+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drawings/drawing11.xml" ContentType="application/vnd.openxmlformats-officedocument.drawingml.chartshapes+xml"/>
  <Override PartName="/xl/charts/chart17.xml" ContentType="application/vnd.openxmlformats-officedocument.drawingml.chart+xml"/>
  <Override PartName="/xl/drawings/drawing12.xml" ContentType="application/vnd.openxmlformats-officedocument.drawingml.chartshapes+xml"/>
  <Override PartName="/xl/charts/chart18.xml" ContentType="application/vnd.openxmlformats-officedocument.drawingml.chart+xml"/>
  <Override PartName="/xl/drawings/drawing13.xml" ContentType="application/vnd.openxmlformats-officedocument.drawingml.chartshapes+xml"/>
  <Override PartName="/xl/charts/chart19.xml" ContentType="application/vnd.openxmlformats-officedocument.drawingml.chart+xml"/>
  <Override PartName="/xl/drawings/drawing14.xml" ContentType="application/vnd.openxmlformats-officedocument.drawingml.chartshapes+xml"/>
  <Override PartName="/xl/charts/chart20.xml" ContentType="application/vnd.openxmlformats-officedocument.drawingml.chart+xml"/>
  <Override PartName="/xl/drawings/drawing15.xml" ContentType="application/vnd.openxmlformats-officedocument.drawingml.chartshapes+xml"/>
  <Override PartName="/xl/charts/chart21.xml" ContentType="application/vnd.openxmlformats-officedocument.drawingml.chart+xml"/>
  <Override PartName="/xl/drawings/drawing16.xml" ContentType="application/vnd.openxmlformats-officedocument.drawingml.chartshapes+xml"/>
  <Override PartName="/xl/charts/chart22.xml" ContentType="application/vnd.openxmlformats-officedocument.drawingml.chart+xml"/>
  <Override PartName="/xl/drawings/drawing17.xml" ContentType="application/vnd.openxmlformats-officedocument.drawingml.chartshapes+xml"/>
  <Override PartName="/xl/charts/chart23.xml" ContentType="application/vnd.openxmlformats-officedocument.drawingml.chart+xml"/>
  <Override PartName="/xl/drawings/drawing18.xml" ContentType="application/vnd.openxmlformats-officedocument.drawingml.chartshape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drawings/drawing19.xml" ContentType="application/vnd.openxmlformats-officedocument.drawing+xml"/>
  <Override PartName="/xl/comments33.xml" ContentType="application/vnd.openxmlformats-officedocument.spreadsheetml.comments+xml"/>
  <Override PartName="/xl/drawings/drawing20.xml" ContentType="application/vnd.openxmlformats-officedocument.drawing+xml"/>
  <Override PartName="/xl/comments3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10" yWindow="315" windowWidth="9330" windowHeight="8460" tabRatio="820" firstSheet="2" activeTab="5"/>
  </bookViews>
  <sheets>
    <sheet name="Information" sheetId="20" r:id="rId1"/>
    <sheet name="arch" sheetId="21" r:id="rId2"/>
    <sheet name="Constants" sheetId="4" r:id="rId3"/>
    <sheet name="Area" sheetId="22" r:id="rId4"/>
    <sheet name="HtgArea" sheetId="23" r:id="rId5"/>
    <sheet name="baseEUI" sheetId="24" r:id="rId6"/>
    <sheet name="h1a-hanger4" sheetId="47" r:id="rId7"/>
    <sheet name="h13a-19T" sheetId="49" r:id="rId8"/>
    <sheet name="h5a-B720" sheetId="51" r:id="rId9"/>
    <sheet name="h6b-B96" sheetId="50" r:id="rId10"/>
    <sheet name="h9b-688" sheetId="54" r:id="rId11"/>
    <sheet name="h3b-B782" sheetId="52" r:id="rId12"/>
    <sheet name="h7a-B40" sheetId="57" r:id="rId13"/>
    <sheet name="h8a-B624" sheetId="59" r:id="rId14"/>
    <sheet name="h6a-007" sheetId="53" r:id="rId15"/>
    <sheet name="h4c-B45" sheetId="55" r:id="rId16"/>
    <sheet name="h9a-581" sheetId="58" r:id="rId17"/>
    <sheet name="h2a-34T" sheetId="56" r:id="rId18"/>
    <sheet name="ECMBldgAreas" sheetId="19" r:id="rId19"/>
    <sheet name="ecm$" sheetId="9" r:id="rId20"/>
    <sheet name="Energy$" sheetId="7" r:id="rId21"/>
    <sheet name="Bldg$EUI" sheetId="5" r:id="rId22"/>
    <sheet name="BldgEUI" sheetId="3" r:id="rId23"/>
    <sheet name="BaseBldgEnergy" sheetId="17" r:id="rId24"/>
    <sheet name="Payback Charts" sheetId="6" r:id="rId25"/>
    <sheet name="ECMSuccessScores" sheetId="13" r:id="rId26"/>
    <sheet name="BaseECMScores" sheetId="14" r:id="rId27"/>
    <sheet name="BldgECMScores" sheetId="15" r:id="rId28"/>
    <sheet name="Sheet7" sheetId="16" r:id="rId29"/>
    <sheet name="clcost" sheetId="25" r:id="rId30"/>
    <sheet name="13b B19T" sheetId="26" r:id="rId31"/>
    <sheet name="8a B624" sheetId="27" r:id="rId32"/>
    <sheet name="bldg 34 2A" sheetId="28" r:id="rId33"/>
    <sheet name="6a B007" sheetId="29" r:id="rId34"/>
    <sheet name="9a B581" sheetId="30" r:id="rId35"/>
    <sheet name="5a B720" sheetId="31" r:id="rId36"/>
    <sheet name="6b B096" sheetId="32" r:id="rId37"/>
    <sheet name="9b B688" sheetId="33" r:id="rId38"/>
    <sheet name="7a B40" sheetId="34" r:id="rId39"/>
    <sheet name="4c B45" sheetId="35" r:id="rId40"/>
    <sheet name="3b B782" sheetId="36" r:id="rId41"/>
    <sheet name="1a hanger4" sheetId="37" r:id="rId42"/>
    <sheet name="fuel" sheetId="38" r:id="rId43"/>
    <sheet name="cost" sheetId="39" r:id="rId44"/>
    <sheet name="basecost" sheetId="46" r:id="rId45"/>
    <sheet name="cost$" sheetId="48" r:id="rId46"/>
    <sheet name="mnecb" sheetId="60" r:id="rId47"/>
  </sheets>
  <externalReferences>
    <externalReference r:id="rId48"/>
    <externalReference r:id="rId49"/>
    <externalReference r:id="rId50"/>
    <externalReference r:id="rId51"/>
    <externalReference r:id="rId52"/>
    <externalReference r:id="rId53"/>
  </externalReferences>
  <calcPr calcId="145621"/>
</workbook>
</file>

<file path=xl/calcChain.xml><?xml version="1.0" encoding="utf-8"?>
<calcChain xmlns="http://schemas.openxmlformats.org/spreadsheetml/2006/main">
  <c r="X427" i="24" l="1"/>
  <c r="X426" i="24"/>
  <c r="X416" i="24"/>
  <c r="X415" i="24"/>
  <c r="X414" i="24"/>
  <c r="X413" i="24"/>
  <c r="W433" i="24"/>
  <c r="W432" i="24"/>
  <c r="W431" i="24"/>
  <c r="W430" i="24"/>
  <c r="W429" i="24"/>
  <c r="W428" i="24"/>
  <c r="W427" i="24"/>
  <c r="W426" i="24"/>
  <c r="W425" i="24"/>
  <c r="W424" i="24"/>
  <c r="W423" i="24"/>
  <c r="W422" i="24"/>
  <c r="W421" i="24"/>
  <c r="W420" i="24"/>
  <c r="W419" i="24"/>
  <c r="W418" i="24"/>
  <c r="W417" i="24"/>
  <c r="W416" i="24"/>
  <c r="W415" i="24"/>
  <c r="W414" i="24"/>
  <c r="W413" i="24"/>
  <c r="W412" i="24"/>
  <c r="W411" i="24"/>
  <c r="W410" i="24"/>
  <c r="W409" i="24"/>
  <c r="W408" i="24"/>
  <c r="W407" i="24"/>
  <c r="R433" i="24"/>
  <c r="Q433" i="24"/>
  <c r="R432" i="24"/>
  <c r="Q432" i="24"/>
  <c r="R431" i="24"/>
  <c r="Q431" i="24"/>
  <c r="R430" i="24"/>
  <c r="S430" i="24" s="1"/>
  <c r="Q430" i="24"/>
  <c r="R429" i="24"/>
  <c r="Q429" i="24"/>
  <c r="R428" i="24"/>
  <c r="Q428" i="24"/>
  <c r="R427" i="24"/>
  <c r="Q427" i="24"/>
  <c r="R426" i="24"/>
  <c r="S426" i="24" s="1"/>
  <c r="Q426" i="24"/>
  <c r="R425" i="24"/>
  <c r="Q425" i="24"/>
  <c r="R424" i="24"/>
  <c r="Q424" i="24"/>
  <c r="R423" i="24"/>
  <c r="Q423" i="24"/>
  <c r="R422" i="24"/>
  <c r="Q422" i="24"/>
  <c r="R421" i="24"/>
  <c r="Q421" i="24"/>
  <c r="S421" i="24" s="1"/>
  <c r="R420" i="24"/>
  <c r="Q420" i="24"/>
  <c r="R419" i="24"/>
  <c r="Q419" i="24"/>
  <c r="R418" i="24"/>
  <c r="Q418" i="24"/>
  <c r="R417" i="24"/>
  <c r="Q417" i="24"/>
  <c r="R416" i="24"/>
  <c r="Q416" i="24"/>
  <c r="R415" i="24"/>
  <c r="Q415" i="24"/>
  <c r="R414" i="24"/>
  <c r="Q414" i="24"/>
  <c r="S414" i="24" s="1"/>
  <c r="R413" i="24"/>
  <c r="Q413" i="24"/>
  <c r="S413" i="24" s="1"/>
  <c r="R412" i="24"/>
  <c r="Q412" i="24"/>
  <c r="R411" i="24"/>
  <c r="Q411" i="24"/>
  <c r="R410" i="24"/>
  <c r="Q410" i="24"/>
  <c r="S410" i="24" s="1"/>
  <c r="R409" i="24"/>
  <c r="Q409" i="24"/>
  <c r="R408" i="24"/>
  <c r="Q408" i="24"/>
  <c r="R407" i="24"/>
  <c r="Q407" i="24"/>
  <c r="W406" i="24"/>
  <c r="W405" i="24"/>
  <c r="W404" i="24"/>
  <c r="W403" i="24"/>
  <c r="W402" i="24"/>
  <c r="W401" i="24"/>
  <c r="W400" i="24"/>
  <c r="W399" i="24"/>
  <c r="W398" i="24"/>
  <c r="W397" i="24"/>
  <c r="W396" i="24"/>
  <c r="W395" i="24"/>
  <c r="W394" i="24"/>
  <c r="W393" i="24"/>
  <c r="W392" i="24"/>
  <c r="W391" i="24"/>
  <c r="W390" i="24"/>
  <c r="W389" i="24"/>
  <c r="W388" i="24"/>
  <c r="W387" i="24"/>
  <c r="W386" i="24"/>
  <c r="W385" i="24"/>
  <c r="W384" i="24"/>
  <c r="W383" i="24"/>
  <c r="W382" i="24"/>
  <c r="W381" i="24"/>
  <c r="W380" i="24"/>
  <c r="O433" i="24"/>
  <c r="N433" i="24"/>
  <c r="O432" i="24"/>
  <c r="N432" i="24"/>
  <c r="O431" i="24"/>
  <c r="N431" i="24"/>
  <c r="O430" i="24"/>
  <c r="N430" i="24"/>
  <c r="P430" i="24" s="1"/>
  <c r="O429" i="24"/>
  <c r="N429" i="24"/>
  <c r="O428" i="24"/>
  <c r="N428" i="24"/>
  <c r="O427" i="24"/>
  <c r="N427" i="24"/>
  <c r="O426" i="24"/>
  <c r="N426" i="24"/>
  <c r="P426" i="24" s="1"/>
  <c r="O425" i="24"/>
  <c r="N425" i="24"/>
  <c r="O424" i="24"/>
  <c r="N424" i="24"/>
  <c r="O423" i="24"/>
  <c r="N423" i="24"/>
  <c r="O422" i="24"/>
  <c r="N422" i="24"/>
  <c r="P422" i="24" s="1"/>
  <c r="O421" i="24"/>
  <c r="N421" i="24"/>
  <c r="O420" i="24"/>
  <c r="N420" i="24"/>
  <c r="O419" i="24"/>
  <c r="N419" i="24"/>
  <c r="O418" i="24"/>
  <c r="N418" i="24"/>
  <c r="P418" i="24" s="1"/>
  <c r="O417" i="24"/>
  <c r="N417" i="24"/>
  <c r="O416" i="24"/>
  <c r="N416" i="24"/>
  <c r="O415" i="24"/>
  <c r="N415" i="24"/>
  <c r="O414" i="24"/>
  <c r="N414" i="24"/>
  <c r="O413" i="24"/>
  <c r="N413" i="24"/>
  <c r="O412" i="24"/>
  <c r="N412" i="24"/>
  <c r="O411" i="24"/>
  <c r="N411" i="24"/>
  <c r="O410" i="24"/>
  <c r="N410" i="24"/>
  <c r="P410" i="24" s="1"/>
  <c r="O409" i="24"/>
  <c r="N409" i="24"/>
  <c r="O408" i="24"/>
  <c r="N408" i="24"/>
  <c r="O407" i="24"/>
  <c r="N407" i="24"/>
  <c r="O406" i="24"/>
  <c r="N406" i="24"/>
  <c r="O405" i="24"/>
  <c r="N405" i="24"/>
  <c r="O404" i="24"/>
  <c r="N404" i="24"/>
  <c r="O403" i="24"/>
  <c r="N403" i="24"/>
  <c r="O402" i="24"/>
  <c r="N402" i="24"/>
  <c r="O401" i="24"/>
  <c r="N401" i="24"/>
  <c r="P401" i="24" s="1"/>
  <c r="O400" i="24"/>
  <c r="N400" i="24"/>
  <c r="O399" i="24"/>
  <c r="N399" i="24"/>
  <c r="P399" i="24" s="1"/>
  <c r="O398" i="24"/>
  <c r="N398" i="24"/>
  <c r="O397" i="24"/>
  <c r="N397" i="24"/>
  <c r="P397" i="24" s="1"/>
  <c r="O396" i="24"/>
  <c r="N396" i="24"/>
  <c r="O395" i="24"/>
  <c r="N395" i="24"/>
  <c r="P395" i="24" s="1"/>
  <c r="O394" i="24"/>
  <c r="N394" i="24"/>
  <c r="O393" i="24"/>
  <c r="N393" i="24"/>
  <c r="P393" i="24" s="1"/>
  <c r="O392" i="24"/>
  <c r="N392" i="24"/>
  <c r="O391" i="24"/>
  <c r="N391" i="24"/>
  <c r="P391" i="24" s="1"/>
  <c r="O390" i="24"/>
  <c r="N390" i="24"/>
  <c r="P390" i="24" s="1"/>
  <c r="O389" i="24"/>
  <c r="N389" i="24"/>
  <c r="O388" i="24"/>
  <c r="N388" i="24"/>
  <c r="O387" i="24"/>
  <c r="N387" i="24"/>
  <c r="O386" i="24"/>
  <c r="N386" i="24"/>
  <c r="O385" i="24"/>
  <c r="N385" i="24"/>
  <c r="P385" i="24" s="1"/>
  <c r="O384" i="24"/>
  <c r="N384" i="24"/>
  <c r="O383" i="24"/>
  <c r="N383" i="24"/>
  <c r="O382" i="24"/>
  <c r="N382" i="24"/>
  <c r="O381" i="24"/>
  <c r="N381" i="24"/>
  <c r="O380" i="24"/>
  <c r="N380" i="24"/>
  <c r="P380" i="24" s="1"/>
  <c r="M433" i="24"/>
  <c r="M432" i="24"/>
  <c r="M431" i="24"/>
  <c r="M430" i="24"/>
  <c r="M429" i="24"/>
  <c r="M428" i="24"/>
  <c r="M427" i="24"/>
  <c r="M426" i="24"/>
  <c r="M425" i="24"/>
  <c r="M424" i="24"/>
  <c r="M423" i="24"/>
  <c r="M422" i="24"/>
  <c r="M421" i="24"/>
  <c r="M420" i="24"/>
  <c r="M419" i="24"/>
  <c r="M418" i="24"/>
  <c r="M417" i="24"/>
  <c r="M416" i="24"/>
  <c r="M415" i="24"/>
  <c r="M414" i="24"/>
  <c r="M413" i="24"/>
  <c r="M412" i="24"/>
  <c r="M411" i="24"/>
  <c r="M410" i="24"/>
  <c r="M409" i="24"/>
  <c r="M408" i="24"/>
  <c r="M407" i="24"/>
  <c r="F433" i="24"/>
  <c r="F432" i="24"/>
  <c r="F431" i="24"/>
  <c r="F430" i="24"/>
  <c r="F429" i="24"/>
  <c r="F428" i="24"/>
  <c r="F427" i="24"/>
  <c r="F426" i="24"/>
  <c r="F425" i="24"/>
  <c r="F424" i="24"/>
  <c r="F423" i="24"/>
  <c r="F422" i="24"/>
  <c r="F421" i="24"/>
  <c r="F420" i="24"/>
  <c r="F419" i="24"/>
  <c r="F418" i="24"/>
  <c r="F417" i="24"/>
  <c r="F416" i="24"/>
  <c r="F415" i="24"/>
  <c r="F414" i="24"/>
  <c r="F413" i="24"/>
  <c r="F412" i="24"/>
  <c r="F411" i="24"/>
  <c r="F410" i="24"/>
  <c r="F409" i="24"/>
  <c r="F408" i="24"/>
  <c r="F407" i="24"/>
  <c r="S422" i="24" l="1"/>
  <c r="P411" i="24"/>
  <c r="P419" i="24"/>
  <c r="S418" i="24"/>
  <c r="P428" i="24"/>
  <c r="P409" i="24"/>
  <c r="P413" i="24"/>
  <c r="S412" i="24"/>
  <c r="S409" i="24"/>
  <c r="P388" i="24"/>
  <c r="P417" i="24"/>
  <c r="P407" i="24"/>
  <c r="P381" i="24"/>
  <c r="P392" i="24"/>
  <c r="P400" i="24"/>
  <c r="P404" i="24"/>
  <c r="P408" i="24"/>
  <c r="P423" i="24"/>
  <c r="P412" i="24"/>
  <c r="P420" i="24"/>
  <c r="P424" i="24"/>
  <c r="P383" i="24"/>
  <c r="P398" i="24"/>
  <c r="P406" i="24"/>
  <c r="P425" i="24"/>
  <c r="P429" i="24"/>
  <c r="P433" i="24"/>
  <c r="P415" i="24"/>
  <c r="P387" i="24"/>
  <c r="P416" i="24"/>
  <c r="P386" i="24"/>
  <c r="P384" i="24"/>
  <c r="P394" i="24"/>
  <c r="P405" i="24"/>
  <c r="P427" i="24"/>
  <c r="P402" i="24"/>
  <c r="P431" i="24"/>
  <c r="P382" i="24"/>
  <c r="P389" i="24"/>
  <c r="P396" i="24"/>
  <c r="P403" i="24"/>
  <c r="P414" i="24"/>
  <c r="P421" i="24"/>
  <c r="P432" i="24"/>
  <c r="S425" i="24"/>
  <c r="S408" i="24"/>
  <c r="S416" i="24"/>
  <c r="S420" i="24"/>
  <c r="S424" i="24"/>
  <c r="S428" i="24"/>
  <c r="S432" i="24"/>
  <c r="S407" i="24"/>
  <c r="S411" i="24"/>
  <c r="S415" i="24"/>
  <c r="S419" i="24"/>
  <c r="S423" i="24"/>
  <c r="S427" i="24"/>
  <c r="S431" i="24"/>
  <c r="S417" i="24"/>
  <c r="S429" i="24"/>
  <c r="S433" i="24"/>
  <c r="X362" i="24"/>
  <c r="X361" i="24"/>
  <c r="X360" i="24"/>
  <c r="X359" i="24"/>
  <c r="X352" i="24"/>
  <c r="X351" i="24"/>
  <c r="X350" i="24"/>
  <c r="X349" i="24"/>
  <c r="X348" i="24"/>
  <c r="X347" i="24"/>
  <c r="X346" i="24"/>
  <c r="X345" i="24"/>
  <c r="X344" i="24"/>
  <c r="X343" i="24"/>
  <c r="X342" i="24"/>
  <c r="X341" i="24"/>
  <c r="X336" i="24"/>
  <c r="X335" i="24"/>
  <c r="X334" i="24"/>
  <c r="X333" i="24"/>
  <c r="X332" i="24"/>
  <c r="X308" i="24"/>
  <c r="X307" i="24"/>
  <c r="X306" i="24"/>
  <c r="X305" i="24"/>
  <c r="X227" i="24"/>
  <c r="X226" i="24"/>
  <c r="X225" i="24"/>
  <c r="X224" i="24"/>
  <c r="X200" i="24"/>
  <c r="X199" i="24"/>
  <c r="X198" i="24"/>
  <c r="X197" i="24"/>
  <c r="X173" i="24"/>
  <c r="X172" i="24"/>
  <c r="X171" i="24"/>
  <c r="X170" i="24"/>
  <c r="X146" i="24"/>
  <c r="X145" i="24"/>
  <c r="X144" i="24"/>
  <c r="X143" i="24"/>
  <c r="X127" i="24"/>
  <c r="X121" i="24"/>
  <c r="X119" i="24"/>
  <c r="X118" i="24"/>
  <c r="X117" i="24"/>
  <c r="X116" i="24"/>
  <c r="X115" i="24"/>
  <c r="X92" i="24"/>
  <c r="X91" i="24"/>
  <c r="X90" i="24"/>
  <c r="X89" i="24"/>
  <c r="X82" i="24"/>
  <c r="X66" i="24"/>
  <c r="X65" i="24"/>
  <c r="X64" i="24"/>
  <c r="X63" i="24"/>
  <c r="X62" i="24"/>
  <c r="X61" i="24"/>
  <c r="X60" i="24"/>
  <c r="X59" i="24"/>
  <c r="X46" i="24"/>
  <c r="X38" i="24"/>
  <c r="X34" i="24"/>
  <c r="W379" i="24"/>
  <c r="W378" i="24"/>
  <c r="W377" i="24"/>
  <c r="W376" i="24"/>
  <c r="W375" i="24"/>
  <c r="W374" i="24"/>
  <c r="W373" i="24"/>
  <c r="W372" i="24"/>
  <c r="F371" i="24"/>
  <c r="W371" i="24"/>
  <c r="W370" i="24"/>
  <c r="W369" i="24"/>
  <c r="W368" i="24"/>
  <c r="W367" i="24"/>
  <c r="W366" i="24"/>
  <c r="W365" i="24"/>
  <c r="W364" i="24"/>
  <c r="W363" i="24"/>
  <c r="W362" i="24"/>
  <c r="W361" i="24"/>
  <c r="W360" i="24"/>
  <c r="W359" i="24"/>
  <c r="W358" i="24"/>
  <c r="W357" i="24"/>
  <c r="W356" i="24"/>
  <c r="W355" i="24"/>
  <c r="W354" i="24"/>
  <c r="W353" i="24"/>
  <c r="W352" i="24"/>
  <c r="W351" i="24"/>
  <c r="W350" i="24"/>
  <c r="W349" i="24"/>
  <c r="W348" i="24"/>
  <c r="W347" i="24"/>
  <c r="W346" i="24"/>
  <c r="W345" i="24"/>
  <c r="W344" i="24"/>
  <c r="W343" i="24"/>
  <c r="W342" i="24"/>
  <c r="W341" i="24"/>
  <c r="W340" i="24"/>
  <c r="W339" i="24"/>
  <c r="W338" i="24"/>
  <c r="W337" i="24"/>
  <c r="W336" i="24"/>
  <c r="W335" i="24"/>
  <c r="W334" i="24"/>
  <c r="W333" i="24"/>
  <c r="W332" i="24"/>
  <c r="W331" i="24"/>
  <c r="W330" i="24"/>
  <c r="W329" i="24"/>
  <c r="W328" i="24"/>
  <c r="W327" i="24"/>
  <c r="W326" i="24"/>
  <c r="W325" i="24"/>
  <c r="W324" i="24"/>
  <c r="W323" i="24"/>
  <c r="W322" i="24"/>
  <c r="W321" i="24"/>
  <c r="W320" i="24"/>
  <c r="W319" i="24"/>
  <c r="W318" i="24"/>
  <c r="W317" i="24"/>
  <c r="W316" i="24"/>
  <c r="W315" i="24"/>
  <c r="W314" i="24"/>
  <c r="W313" i="24"/>
  <c r="W312" i="24"/>
  <c r="W311" i="24"/>
  <c r="W310" i="24"/>
  <c r="W309" i="24"/>
  <c r="W308" i="24"/>
  <c r="W307" i="24"/>
  <c r="W306" i="24"/>
  <c r="W305" i="24"/>
  <c r="W304" i="24"/>
  <c r="W303" i="24"/>
  <c r="W302" i="24"/>
  <c r="W301" i="24"/>
  <c r="W300" i="24"/>
  <c r="W299" i="24"/>
  <c r="W298" i="24"/>
  <c r="W297" i="24"/>
  <c r="W296" i="24"/>
  <c r="W295" i="24"/>
  <c r="W294" i="24"/>
  <c r="W293" i="24"/>
  <c r="W292" i="24"/>
  <c r="W291" i="24"/>
  <c r="W290" i="24"/>
  <c r="W289" i="24"/>
  <c r="W288" i="24"/>
  <c r="W287" i="24"/>
  <c r="W286" i="24"/>
  <c r="W285" i="24"/>
  <c r="W284" i="24"/>
  <c r="W283" i="24"/>
  <c r="W282" i="24"/>
  <c r="W281" i="24"/>
  <c r="W280" i="24"/>
  <c r="W279" i="24"/>
  <c r="W278" i="24"/>
  <c r="W277" i="24"/>
  <c r="W276" i="24"/>
  <c r="W275" i="24"/>
  <c r="W274" i="24"/>
  <c r="W273" i="24"/>
  <c r="W272" i="24"/>
  <c r="W271" i="24"/>
  <c r="W270" i="24"/>
  <c r="W269" i="24"/>
  <c r="W268" i="24"/>
  <c r="W267" i="24"/>
  <c r="W266" i="24"/>
  <c r="W265" i="24"/>
  <c r="W264" i="24"/>
  <c r="W263" i="24"/>
  <c r="W262" i="24"/>
  <c r="W261" i="24"/>
  <c r="W260" i="24"/>
  <c r="W259" i="24"/>
  <c r="W258" i="24"/>
  <c r="W257" i="24"/>
  <c r="W256" i="24"/>
  <c r="W255" i="24"/>
  <c r="W254" i="24"/>
  <c r="W253" i="24"/>
  <c r="W252" i="24"/>
  <c r="W251" i="24"/>
  <c r="W250" i="24"/>
  <c r="W249" i="24"/>
  <c r="W248" i="24"/>
  <c r="W247" i="24"/>
  <c r="W246" i="24"/>
  <c r="W245" i="24"/>
  <c r="W244" i="24"/>
  <c r="W243" i="24"/>
  <c r="W242" i="24"/>
  <c r="W241" i="24"/>
  <c r="W240" i="24"/>
  <c r="W239" i="24"/>
  <c r="W238" i="24"/>
  <c r="W237" i="24"/>
  <c r="W236" i="24"/>
  <c r="W235" i="24"/>
  <c r="W234" i="24"/>
  <c r="W233" i="24"/>
  <c r="W232" i="24"/>
  <c r="W231" i="24"/>
  <c r="W230" i="24"/>
  <c r="W229" i="24"/>
  <c r="W228" i="24"/>
  <c r="W227" i="24"/>
  <c r="W226" i="24"/>
  <c r="W225" i="24"/>
  <c r="W224" i="24"/>
  <c r="W223" i="24"/>
  <c r="W222" i="24"/>
  <c r="W221" i="24"/>
  <c r="W220" i="24"/>
  <c r="W219" i="24"/>
  <c r="W218" i="24"/>
  <c r="W217" i="24"/>
  <c r="W216" i="24"/>
  <c r="W215" i="24"/>
  <c r="W214" i="24"/>
  <c r="W213" i="24"/>
  <c r="W212" i="24"/>
  <c r="W211" i="24"/>
  <c r="W210" i="24"/>
  <c r="W209" i="24"/>
  <c r="W208" i="24"/>
  <c r="W207" i="24"/>
  <c r="W206" i="24"/>
  <c r="W205" i="24"/>
  <c r="W204" i="24"/>
  <c r="W203" i="24"/>
  <c r="W202" i="24"/>
  <c r="W201" i="24"/>
  <c r="W200" i="24"/>
  <c r="W199" i="24"/>
  <c r="W198" i="24"/>
  <c r="W197" i="24"/>
  <c r="W196" i="24"/>
  <c r="W195" i="24"/>
  <c r="W194" i="24"/>
  <c r="W193" i="24"/>
  <c r="W192" i="24"/>
  <c r="W191" i="24"/>
  <c r="W190" i="24"/>
  <c r="W189" i="24"/>
  <c r="W188" i="24"/>
  <c r="W187" i="24"/>
  <c r="W186" i="24"/>
  <c r="W185" i="24"/>
  <c r="W184" i="24"/>
  <c r="W183" i="24"/>
  <c r="W182" i="24"/>
  <c r="W181" i="24"/>
  <c r="W180" i="24"/>
  <c r="W179" i="24"/>
  <c r="W178" i="24"/>
  <c r="W177" i="24"/>
  <c r="W176" i="24"/>
  <c r="W175" i="24"/>
  <c r="W174" i="24"/>
  <c r="W173" i="24"/>
  <c r="W172" i="24"/>
  <c r="W171" i="24"/>
  <c r="W170" i="24"/>
  <c r="W169" i="24"/>
  <c r="W168" i="24"/>
  <c r="W167" i="24"/>
  <c r="W166" i="24"/>
  <c r="W165" i="24"/>
  <c r="W164" i="24"/>
  <c r="W163" i="24"/>
  <c r="W162" i="24"/>
  <c r="W161" i="24"/>
  <c r="W160" i="24"/>
  <c r="W159" i="24"/>
  <c r="W158" i="24"/>
  <c r="W157" i="24"/>
  <c r="W156" i="24"/>
  <c r="W155" i="24"/>
  <c r="W154" i="24"/>
  <c r="W153" i="24"/>
  <c r="W152" i="24"/>
  <c r="W151" i="24"/>
  <c r="W150" i="24"/>
  <c r="W149" i="24"/>
  <c r="W148" i="24"/>
  <c r="W147" i="24"/>
  <c r="W146" i="24"/>
  <c r="W145" i="24"/>
  <c r="W144" i="24"/>
  <c r="W143" i="24"/>
  <c r="W142" i="24"/>
  <c r="W141" i="24"/>
  <c r="W140" i="24"/>
  <c r="W139" i="24"/>
  <c r="W138" i="24"/>
  <c r="W137" i="24"/>
  <c r="W136" i="24"/>
  <c r="W135" i="24"/>
  <c r="W134" i="24"/>
  <c r="W133" i="24"/>
  <c r="W132" i="24"/>
  <c r="W131" i="24"/>
  <c r="W130" i="24"/>
  <c r="W129" i="24"/>
  <c r="W128" i="24"/>
  <c r="W127" i="24"/>
  <c r="W126" i="24"/>
  <c r="W125" i="24"/>
  <c r="W124" i="24"/>
  <c r="W123" i="24"/>
  <c r="W122" i="24"/>
  <c r="W121" i="24"/>
  <c r="W120" i="24"/>
  <c r="W119" i="24"/>
  <c r="W118" i="24"/>
  <c r="W117" i="24"/>
  <c r="W116" i="24"/>
  <c r="W115" i="24"/>
  <c r="W114" i="24"/>
  <c r="W113" i="24"/>
  <c r="W112" i="24"/>
  <c r="W111" i="24"/>
  <c r="W110" i="24"/>
  <c r="W109" i="24"/>
  <c r="W108" i="24"/>
  <c r="W107" i="24"/>
  <c r="W106" i="24"/>
  <c r="W105" i="24"/>
  <c r="W104" i="24"/>
  <c r="W103" i="24"/>
  <c r="W102" i="24"/>
  <c r="W101" i="24"/>
  <c r="W100" i="24"/>
  <c r="W99" i="24"/>
  <c r="W98" i="24"/>
  <c r="W97" i="24"/>
  <c r="W96" i="24"/>
  <c r="W95" i="24"/>
  <c r="W94" i="24"/>
  <c r="W93" i="24"/>
  <c r="W92" i="24"/>
  <c r="W90" i="24"/>
  <c r="W91" i="24"/>
  <c r="W89" i="24"/>
  <c r="W88" i="24"/>
  <c r="W87" i="24"/>
  <c r="W86" i="24"/>
  <c r="W85" i="24"/>
  <c r="W84" i="24"/>
  <c r="W83" i="24"/>
  <c r="W82" i="24"/>
  <c r="W81" i="24"/>
  <c r="W80" i="24"/>
  <c r="W79" i="24"/>
  <c r="W78" i="24"/>
  <c r="W77" i="24"/>
  <c r="W76" i="24"/>
  <c r="W75" i="24"/>
  <c r="W74" i="24"/>
  <c r="W73" i="24"/>
  <c r="W72" i="24"/>
  <c r="W71" i="24"/>
  <c r="W70" i="24"/>
  <c r="W69" i="24"/>
  <c r="W68" i="24"/>
  <c r="W67" i="24"/>
  <c r="W66" i="24"/>
  <c r="W65" i="24"/>
  <c r="W64" i="24"/>
  <c r="W63" i="24"/>
  <c r="W61" i="24"/>
  <c r="W60" i="24"/>
  <c r="W58" i="24"/>
  <c r="W57" i="24"/>
  <c r="W62" i="24"/>
  <c r="W59" i="24" l="1"/>
  <c r="W56" i="24"/>
  <c r="W55" i="24"/>
  <c r="W54" i="24"/>
  <c r="W53" i="24"/>
  <c r="W52" i="24"/>
  <c r="W51" i="24"/>
  <c r="W50" i="24"/>
  <c r="W49" i="24"/>
  <c r="W48" i="24"/>
  <c r="W47" i="24"/>
  <c r="W45" i="24"/>
  <c r="W44" i="24"/>
  <c r="W43" i="24"/>
  <c r="W42" i="24"/>
  <c r="W41" i="24"/>
  <c r="W40" i="24"/>
  <c r="W39" i="24"/>
  <c r="W37" i="24"/>
  <c r="W36" i="24"/>
  <c r="W35" i="24"/>
  <c r="W33" i="24"/>
  <c r="W32" i="24"/>
  <c r="W31" i="24"/>
  <c r="W30" i="24"/>
  <c r="W29" i="24"/>
  <c r="D15" i="59" l="1"/>
  <c r="E15" i="59" s="1"/>
  <c r="F15" i="59"/>
  <c r="G15" i="59"/>
  <c r="J15" i="59"/>
  <c r="J47" i="59" s="1"/>
  <c r="J48" i="59" s="1"/>
  <c r="K15" i="59"/>
  <c r="L15" i="59"/>
  <c r="D16" i="59"/>
  <c r="E16" i="59"/>
  <c r="F16" i="59"/>
  <c r="J16" i="59"/>
  <c r="K16" i="59"/>
  <c r="L16" i="59"/>
  <c r="L47" i="59" s="1"/>
  <c r="L48" i="59" s="1"/>
  <c r="D18" i="59"/>
  <c r="E18" i="59"/>
  <c r="F18" i="59"/>
  <c r="J18" i="59"/>
  <c r="K18" i="59"/>
  <c r="L18" i="59"/>
  <c r="D19" i="59"/>
  <c r="E19" i="59" s="1"/>
  <c r="F19" i="59"/>
  <c r="G19" i="59"/>
  <c r="J19" i="59"/>
  <c r="K19" i="59"/>
  <c r="L19" i="59"/>
  <c r="D21" i="59"/>
  <c r="E21" i="59" s="1"/>
  <c r="F21" i="59"/>
  <c r="G21" i="59"/>
  <c r="J21" i="59"/>
  <c r="K21" i="59"/>
  <c r="L21" i="59"/>
  <c r="D22" i="59"/>
  <c r="E22" i="59"/>
  <c r="F22" i="59"/>
  <c r="J22" i="59"/>
  <c r="K22" i="59"/>
  <c r="L22" i="59"/>
  <c r="D23" i="59"/>
  <c r="E23" i="59"/>
  <c r="F23" i="59"/>
  <c r="J23" i="59"/>
  <c r="K23" i="59"/>
  <c r="L23" i="59"/>
  <c r="D24" i="59"/>
  <c r="E24" i="59" s="1"/>
  <c r="F24" i="59"/>
  <c r="G24" i="59"/>
  <c r="J24" i="59"/>
  <c r="K24" i="59"/>
  <c r="L24" i="59"/>
  <c r="D25" i="59"/>
  <c r="E25" i="59" s="1"/>
  <c r="F25" i="59"/>
  <c r="G25" i="59"/>
  <c r="J25" i="59"/>
  <c r="K25" i="59"/>
  <c r="L25" i="59"/>
  <c r="D26" i="59"/>
  <c r="F26" i="59"/>
  <c r="G26" i="59" s="1"/>
  <c r="J26" i="59"/>
  <c r="K26" i="59"/>
  <c r="L26" i="59"/>
  <c r="D27" i="59"/>
  <c r="E27" i="59" s="1"/>
  <c r="F27" i="59"/>
  <c r="G27" i="59"/>
  <c r="J27" i="59"/>
  <c r="K27" i="59"/>
  <c r="L27" i="59"/>
  <c r="C47" i="59"/>
  <c r="H47" i="59"/>
  <c r="K47" i="59"/>
  <c r="K48" i="59" s="1"/>
  <c r="B51" i="59"/>
  <c r="C51" i="59"/>
  <c r="D51" i="59"/>
  <c r="G52" i="59"/>
  <c r="H52" i="59"/>
  <c r="B53" i="59"/>
  <c r="C53" i="59"/>
  <c r="D53" i="59"/>
  <c r="G53" i="59"/>
  <c r="H53" i="59" s="1"/>
  <c r="B54" i="59"/>
  <c r="C54" i="59"/>
  <c r="D54" i="59"/>
  <c r="B55" i="59"/>
  <c r="C55" i="59"/>
  <c r="D55" i="59"/>
  <c r="G57" i="59"/>
  <c r="H57" i="59" s="1"/>
  <c r="G58" i="59"/>
  <c r="H58" i="59"/>
  <c r="G60" i="59"/>
  <c r="H60" i="59" s="1"/>
  <c r="G61" i="59"/>
  <c r="H61" i="59"/>
  <c r="G63" i="59"/>
  <c r="H63" i="59" s="1"/>
  <c r="D15" i="58"/>
  <c r="E15" i="58"/>
  <c r="F15" i="58"/>
  <c r="J15" i="58"/>
  <c r="K15" i="58"/>
  <c r="L15" i="58"/>
  <c r="D16" i="58"/>
  <c r="E16" i="58" s="1"/>
  <c r="F16" i="58"/>
  <c r="G16" i="58" s="1"/>
  <c r="J16" i="58"/>
  <c r="K16" i="58"/>
  <c r="L16" i="58"/>
  <c r="D17" i="58"/>
  <c r="E17" i="58" s="1"/>
  <c r="F17" i="58"/>
  <c r="G17" i="58"/>
  <c r="J17" i="58"/>
  <c r="J45" i="58" s="1"/>
  <c r="J46" i="58" s="1"/>
  <c r="K17" i="58"/>
  <c r="L17" i="58"/>
  <c r="D18" i="58"/>
  <c r="E18" i="58"/>
  <c r="F18" i="58"/>
  <c r="G18" i="58" s="1"/>
  <c r="J18" i="58"/>
  <c r="K18" i="58"/>
  <c r="L18" i="58"/>
  <c r="D19" i="58"/>
  <c r="E19" i="58"/>
  <c r="F19" i="58"/>
  <c r="J19" i="58"/>
  <c r="K19" i="58"/>
  <c r="L19" i="58"/>
  <c r="D20" i="58"/>
  <c r="E20" i="58" s="1"/>
  <c r="F20" i="58"/>
  <c r="G20" i="58" s="1"/>
  <c r="J20" i="58"/>
  <c r="K20" i="58"/>
  <c r="L20" i="58"/>
  <c r="D21" i="58"/>
  <c r="E21" i="58" s="1"/>
  <c r="F21" i="58"/>
  <c r="G21" i="58"/>
  <c r="J21" i="58"/>
  <c r="K21" i="58"/>
  <c r="L21" i="58"/>
  <c r="D22" i="58"/>
  <c r="E22" i="58"/>
  <c r="F22" i="58"/>
  <c r="G22" i="58" s="1"/>
  <c r="J22" i="58"/>
  <c r="K22" i="58"/>
  <c r="L22" i="58"/>
  <c r="G23" i="58"/>
  <c r="D24" i="58"/>
  <c r="E24" i="58" s="1"/>
  <c r="F24" i="58"/>
  <c r="J24" i="58"/>
  <c r="K24" i="58"/>
  <c r="L24" i="58"/>
  <c r="D25" i="58"/>
  <c r="E25" i="58"/>
  <c r="F25" i="58"/>
  <c r="G25" i="58" s="1"/>
  <c r="J25" i="58"/>
  <c r="K25" i="58"/>
  <c r="L25" i="58"/>
  <c r="D26" i="58"/>
  <c r="E26" i="58" s="1"/>
  <c r="F26" i="58"/>
  <c r="G26" i="58"/>
  <c r="J26" i="58"/>
  <c r="K26" i="58"/>
  <c r="L26" i="58"/>
  <c r="D27" i="58"/>
  <c r="E27" i="58" s="1"/>
  <c r="F27" i="58"/>
  <c r="G27" i="58"/>
  <c r="J27" i="58"/>
  <c r="K27" i="58"/>
  <c r="L27" i="58"/>
  <c r="D28" i="58"/>
  <c r="E28" i="58" s="1"/>
  <c r="F28" i="58"/>
  <c r="J28" i="58"/>
  <c r="K28" i="58"/>
  <c r="L28" i="58"/>
  <c r="D29" i="58"/>
  <c r="E29" i="58"/>
  <c r="F29" i="58"/>
  <c r="G29" i="58" s="1"/>
  <c r="J29" i="58"/>
  <c r="K29" i="58"/>
  <c r="L29" i="58"/>
  <c r="D30" i="58"/>
  <c r="E30" i="58" s="1"/>
  <c r="F30" i="58"/>
  <c r="G30" i="58"/>
  <c r="J30" i="58"/>
  <c r="K30" i="58"/>
  <c r="L30" i="58"/>
  <c r="E32" i="58"/>
  <c r="G32" i="58" s="1"/>
  <c r="F32" i="58"/>
  <c r="J32" i="58"/>
  <c r="K32" i="58"/>
  <c r="L32" i="58"/>
  <c r="D34" i="58"/>
  <c r="E34" i="58"/>
  <c r="F34" i="58"/>
  <c r="J34" i="58"/>
  <c r="K34" i="58"/>
  <c r="L34" i="58"/>
  <c r="D35" i="58"/>
  <c r="E35" i="58" s="1"/>
  <c r="F35" i="58"/>
  <c r="G35" i="58" s="1"/>
  <c r="J35" i="58"/>
  <c r="K35" i="58"/>
  <c r="L35" i="58"/>
  <c r="C45" i="58"/>
  <c r="H45" i="58"/>
  <c r="K45" i="58"/>
  <c r="K46" i="58" s="1"/>
  <c r="B49" i="58"/>
  <c r="G49" i="58"/>
  <c r="H49" i="58"/>
  <c r="B50" i="58"/>
  <c r="G50" i="58"/>
  <c r="H50" i="58"/>
  <c r="B51" i="58"/>
  <c r="G51" i="58" s="1"/>
  <c r="H51" i="58" s="1"/>
  <c r="B52" i="58"/>
  <c r="G52" i="58" s="1"/>
  <c r="H52" i="58" s="1"/>
  <c r="B53" i="58"/>
  <c r="G53" i="58"/>
  <c r="H53" i="58"/>
  <c r="G56" i="58"/>
  <c r="H56" i="58" s="1"/>
  <c r="G57" i="58"/>
  <c r="H57" i="58" s="1"/>
  <c r="H58" i="58"/>
  <c r="G59" i="58"/>
  <c r="H59" i="58"/>
  <c r="G60" i="58"/>
  <c r="H60" i="58" s="1"/>
  <c r="G62" i="58"/>
  <c r="H62" i="58"/>
  <c r="D15" i="57"/>
  <c r="E15" i="57" s="1"/>
  <c r="G15" i="57" s="1"/>
  <c r="F15" i="57"/>
  <c r="J15" i="57"/>
  <c r="K15" i="57"/>
  <c r="L15" i="57"/>
  <c r="D16" i="57"/>
  <c r="E16" i="57"/>
  <c r="G16" i="57" s="1"/>
  <c r="F16" i="57"/>
  <c r="J16" i="57"/>
  <c r="K16" i="57"/>
  <c r="L16" i="57"/>
  <c r="D18" i="57"/>
  <c r="E18" i="57"/>
  <c r="F18" i="57"/>
  <c r="G18" i="57" s="1"/>
  <c r="J18" i="57"/>
  <c r="K18" i="57"/>
  <c r="L18" i="57"/>
  <c r="D19" i="57"/>
  <c r="E19" i="57" s="1"/>
  <c r="G19" i="57" s="1"/>
  <c r="F19" i="57"/>
  <c r="J19" i="57"/>
  <c r="K19" i="57"/>
  <c r="L19" i="57"/>
  <c r="L46" i="57" s="1"/>
  <c r="L47" i="57" s="1"/>
  <c r="D20" i="57"/>
  <c r="E20" i="57" s="1"/>
  <c r="G20" i="57" s="1"/>
  <c r="F20" i="57"/>
  <c r="J20" i="57"/>
  <c r="K20" i="57"/>
  <c r="L20" i="57"/>
  <c r="D21" i="57"/>
  <c r="E21" i="57"/>
  <c r="F21" i="57"/>
  <c r="G21" i="57" s="1"/>
  <c r="J21" i="57"/>
  <c r="K21" i="57"/>
  <c r="L21" i="57"/>
  <c r="D23" i="57"/>
  <c r="E23" i="57"/>
  <c r="F23" i="57"/>
  <c r="G23" i="57" s="1"/>
  <c r="J23" i="57"/>
  <c r="K23" i="57"/>
  <c r="L23" i="57"/>
  <c r="D24" i="57"/>
  <c r="E24" i="57"/>
  <c r="F24" i="57"/>
  <c r="G24" i="57"/>
  <c r="J24" i="57"/>
  <c r="K24" i="57"/>
  <c r="L24" i="57"/>
  <c r="D25" i="57"/>
  <c r="E25" i="57" s="1"/>
  <c r="G25" i="57" s="1"/>
  <c r="F25" i="57"/>
  <c r="J25" i="57"/>
  <c r="K25" i="57"/>
  <c r="L25" i="57"/>
  <c r="D26" i="57"/>
  <c r="E26" i="57"/>
  <c r="G26" i="57" s="1"/>
  <c r="F26" i="57"/>
  <c r="J26" i="57"/>
  <c r="K26" i="57"/>
  <c r="L26" i="57"/>
  <c r="D28" i="57"/>
  <c r="E28" i="57"/>
  <c r="F28" i="57"/>
  <c r="G28" i="57" s="1"/>
  <c r="J28" i="57"/>
  <c r="K28" i="57"/>
  <c r="L28" i="57"/>
  <c r="D29" i="57"/>
  <c r="E29" i="57" s="1"/>
  <c r="F29" i="57"/>
  <c r="G29" i="57"/>
  <c r="J29" i="57"/>
  <c r="K29" i="57"/>
  <c r="L29" i="57"/>
  <c r="D30" i="57"/>
  <c r="E30" i="57" s="1"/>
  <c r="G30" i="57" s="1"/>
  <c r="F30" i="57"/>
  <c r="J30" i="57"/>
  <c r="K30" i="57"/>
  <c r="L30" i="57"/>
  <c r="D31" i="57"/>
  <c r="E31" i="57"/>
  <c r="F31" i="57"/>
  <c r="J31" i="57"/>
  <c r="K31" i="57"/>
  <c r="L31" i="57"/>
  <c r="D32" i="57"/>
  <c r="E32" i="57"/>
  <c r="F32" i="57"/>
  <c r="G32" i="57" s="1"/>
  <c r="J32" i="57"/>
  <c r="K32" i="57"/>
  <c r="L32" i="57"/>
  <c r="D33" i="57"/>
  <c r="E33" i="57"/>
  <c r="F33" i="57"/>
  <c r="G33" i="57"/>
  <c r="J33" i="57"/>
  <c r="K33" i="57"/>
  <c r="L33" i="57"/>
  <c r="D34" i="57"/>
  <c r="E34" i="57" s="1"/>
  <c r="G34" i="57" s="1"/>
  <c r="F34" i="57"/>
  <c r="J34" i="57"/>
  <c r="K34" i="57"/>
  <c r="L34" i="57"/>
  <c r="D35" i="57"/>
  <c r="E35" i="57" s="1"/>
  <c r="G35" i="57" s="1"/>
  <c r="F35" i="57"/>
  <c r="J35" i="57"/>
  <c r="K35" i="57"/>
  <c r="L35" i="57"/>
  <c r="C46" i="57"/>
  <c r="H46" i="57"/>
  <c r="G56" i="57" s="1"/>
  <c r="H56" i="57" s="1"/>
  <c r="B50" i="57"/>
  <c r="C50" i="57"/>
  <c r="D50" i="57"/>
  <c r="E50" i="57"/>
  <c r="G50" i="57"/>
  <c r="H50" i="57" s="1"/>
  <c r="B51" i="57"/>
  <c r="C51" i="57"/>
  <c r="G51" i="57" s="1"/>
  <c r="H51" i="57" s="1"/>
  <c r="D51" i="57"/>
  <c r="E51" i="57"/>
  <c r="B52" i="57"/>
  <c r="G52" i="57" s="1"/>
  <c r="H52" i="57" s="1"/>
  <c r="C52" i="57"/>
  <c r="D52" i="57"/>
  <c r="E52" i="57"/>
  <c r="B53" i="57"/>
  <c r="C53" i="57"/>
  <c r="D53" i="57"/>
  <c r="E53" i="57"/>
  <c r="B54" i="57"/>
  <c r="G54" i="57" s="1"/>
  <c r="H54" i="57" s="1"/>
  <c r="C54" i="57"/>
  <c r="D54" i="57"/>
  <c r="E54" i="57"/>
  <c r="G57" i="57"/>
  <c r="H57" i="57" s="1"/>
  <c r="G58" i="57"/>
  <c r="H58" i="57"/>
  <c r="G59" i="57"/>
  <c r="H59" i="57" s="1"/>
  <c r="G60" i="57"/>
  <c r="H60" i="57"/>
  <c r="G62" i="57"/>
  <c r="H62" i="57" s="1"/>
  <c r="B8" i="56"/>
  <c r="D15" i="56"/>
  <c r="E15" i="56"/>
  <c r="F15" i="56"/>
  <c r="G15" i="56" s="1"/>
  <c r="J15" i="56"/>
  <c r="K15" i="56"/>
  <c r="L15" i="56"/>
  <c r="D16" i="56"/>
  <c r="E16" i="56"/>
  <c r="F16" i="56"/>
  <c r="G16" i="56" s="1"/>
  <c r="J16" i="56"/>
  <c r="K16" i="56"/>
  <c r="L16" i="56"/>
  <c r="D17" i="56"/>
  <c r="E17" i="56"/>
  <c r="F17" i="56"/>
  <c r="G17" i="56"/>
  <c r="J17" i="56"/>
  <c r="K17" i="56"/>
  <c r="L17" i="56"/>
  <c r="D18" i="56"/>
  <c r="E18" i="56" s="1"/>
  <c r="G18" i="56" s="1"/>
  <c r="F18" i="56"/>
  <c r="J18" i="56"/>
  <c r="K18" i="56"/>
  <c r="L18" i="56"/>
  <c r="D19" i="56"/>
  <c r="E19" i="56"/>
  <c r="G19" i="56" s="1"/>
  <c r="F19" i="56"/>
  <c r="J19" i="56"/>
  <c r="K19" i="56"/>
  <c r="L19" i="56"/>
  <c r="D20" i="56"/>
  <c r="E20" i="56"/>
  <c r="F20" i="56"/>
  <c r="G20" i="56" s="1"/>
  <c r="J20" i="56"/>
  <c r="K20" i="56"/>
  <c r="L20" i="56"/>
  <c r="D21" i="56"/>
  <c r="E21" i="56" s="1"/>
  <c r="F21" i="56"/>
  <c r="G21" i="56"/>
  <c r="J21" i="56"/>
  <c r="K21" i="56"/>
  <c r="L21" i="56"/>
  <c r="D22" i="56"/>
  <c r="E22" i="56" s="1"/>
  <c r="G22" i="56" s="1"/>
  <c r="F22" i="56"/>
  <c r="J22" i="56"/>
  <c r="K22" i="56"/>
  <c r="L22" i="56"/>
  <c r="D23" i="56"/>
  <c r="E23" i="56"/>
  <c r="F23" i="56"/>
  <c r="J23" i="56"/>
  <c r="K23" i="56"/>
  <c r="L23" i="56"/>
  <c r="C44" i="56"/>
  <c r="H44" i="56"/>
  <c r="G54" i="56" s="1"/>
  <c r="H54" i="56" s="1"/>
  <c r="L44" i="56"/>
  <c r="L45" i="56" s="1"/>
  <c r="B48" i="56"/>
  <c r="G48" i="56" s="1"/>
  <c r="H48" i="56" s="1"/>
  <c r="B49" i="56"/>
  <c r="G49" i="56"/>
  <c r="H49" i="56" s="1"/>
  <c r="B50" i="56"/>
  <c r="G50" i="56"/>
  <c r="H50" i="56"/>
  <c r="B51" i="56"/>
  <c r="G51" i="56" s="1"/>
  <c r="H51" i="56"/>
  <c r="B52" i="56"/>
  <c r="G52" i="56" s="1"/>
  <c r="H52" i="56" s="1"/>
  <c r="G55" i="56"/>
  <c r="H55" i="56" s="1"/>
  <c r="G56" i="56"/>
  <c r="H56" i="56"/>
  <c r="G57" i="56"/>
  <c r="H57" i="56"/>
  <c r="G58" i="56"/>
  <c r="H58" i="56"/>
  <c r="G60" i="56"/>
  <c r="H60" i="56" s="1"/>
  <c r="B8" i="55"/>
  <c r="C8" i="55"/>
  <c r="D8" i="55"/>
  <c r="D15" i="55"/>
  <c r="E15" i="55"/>
  <c r="F15" i="55"/>
  <c r="J15" i="55"/>
  <c r="K15" i="55"/>
  <c r="L15" i="55"/>
  <c r="L44" i="55" s="1"/>
  <c r="L45" i="55" s="1"/>
  <c r="D16" i="55"/>
  <c r="E16" i="55" s="1"/>
  <c r="F16" i="55"/>
  <c r="G16" i="55" s="1"/>
  <c r="J16" i="55"/>
  <c r="K16" i="55"/>
  <c r="L16" i="55"/>
  <c r="D17" i="55"/>
  <c r="E17" i="55" s="1"/>
  <c r="F17" i="55"/>
  <c r="G17" i="55"/>
  <c r="J17" i="55"/>
  <c r="K17" i="55"/>
  <c r="L17" i="55"/>
  <c r="D18" i="55"/>
  <c r="E18" i="55"/>
  <c r="F18" i="55"/>
  <c r="G18" i="55" s="1"/>
  <c r="J18" i="55"/>
  <c r="K18" i="55"/>
  <c r="L18" i="55"/>
  <c r="D19" i="55"/>
  <c r="E19" i="55"/>
  <c r="F19" i="55"/>
  <c r="J19" i="55"/>
  <c r="K19" i="55"/>
  <c r="L19" i="55"/>
  <c r="D20" i="55"/>
  <c r="E20" i="55" s="1"/>
  <c r="F20" i="55"/>
  <c r="G20" i="55" s="1"/>
  <c r="J20" i="55"/>
  <c r="K20" i="55"/>
  <c r="L20" i="55"/>
  <c r="D21" i="55"/>
  <c r="E21" i="55" s="1"/>
  <c r="F21" i="55"/>
  <c r="G21" i="55"/>
  <c r="J21" i="55"/>
  <c r="K21" i="55"/>
  <c r="L21" i="55"/>
  <c r="D22" i="55"/>
  <c r="E22" i="55"/>
  <c r="F22" i="55"/>
  <c r="G22" i="55" s="1"/>
  <c r="J22" i="55"/>
  <c r="K22" i="55"/>
  <c r="L22" i="55"/>
  <c r="C44" i="55"/>
  <c r="H44" i="55"/>
  <c r="G54" i="55" s="1"/>
  <c r="H54" i="55" s="1"/>
  <c r="B48" i="55"/>
  <c r="G48" i="55" s="1"/>
  <c r="H48" i="55" s="1"/>
  <c r="C48" i="55"/>
  <c r="D48" i="55"/>
  <c r="B49" i="55"/>
  <c r="C49" i="55"/>
  <c r="D49" i="55"/>
  <c r="G49" i="55"/>
  <c r="H49" i="55" s="1"/>
  <c r="B50" i="55"/>
  <c r="C50" i="55"/>
  <c r="D50" i="55"/>
  <c r="B51" i="55"/>
  <c r="C51" i="55"/>
  <c r="D51" i="55"/>
  <c r="B52" i="55"/>
  <c r="G52" i="55" s="1"/>
  <c r="H52" i="55" s="1"/>
  <c r="C52" i="55"/>
  <c r="D52" i="55"/>
  <c r="G55" i="55"/>
  <c r="H55" i="55"/>
  <c r="G56" i="55"/>
  <c r="H56" i="55" s="1"/>
  <c r="G57" i="55"/>
  <c r="H57" i="55"/>
  <c r="G58" i="55"/>
  <c r="H58" i="55" s="1"/>
  <c r="G60" i="55"/>
  <c r="H60" i="55" s="1"/>
  <c r="D15" i="54"/>
  <c r="E15" i="54" s="1"/>
  <c r="F15" i="54"/>
  <c r="G15" i="54"/>
  <c r="J15" i="54"/>
  <c r="K15" i="54"/>
  <c r="L15" i="54"/>
  <c r="D16" i="54"/>
  <c r="E16" i="54" s="1"/>
  <c r="G16" i="54" s="1"/>
  <c r="F16" i="54"/>
  <c r="J16" i="54"/>
  <c r="K16" i="54"/>
  <c r="K42" i="54" s="1"/>
  <c r="K43" i="54" s="1"/>
  <c r="L16" i="54"/>
  <c r="D17" i="54"/>
  <c r="E17" i="54" s="1"/>
  <c r="F17" i="54"/>
  <c r="J17" i="54"/>
  <c r="K17" i="54"/>
  <c r="L17" i="54"/>
  <c r="D18" i="54"/>
  <c r="E18" i="54"/>
  <c r="F18" i="54"/>
  <c r="G18" i="54" s="1"/>
  <c r="J18" i="54"/>
  <c r="K18" i="54"/>
  <c r="L18" i="54"/>
  <c r="D19" i="54"/>
  <c r="E19" i="54" s="1"/>
  <c r="F19" i="54"/>
  <c r="G19" i="54"/>
  <c r="J19" i="54"/>
  <c r="K19" i="54"/>
  <c r="L19" i="54"/>
  <c r="D20" i="54"/>
  <c r="E20" i="54" s="1"/>
  <c r="G20" i="54" s="1"/>
  <c r="F20" i="54"/>
  <c r="J20" i="54"/>
  <c r="K20" i="54"/>
  <c r="L20" i="54"/>
  <c r="D21" i="54"/>
  <c r="E21" i="54" s="1"/>
  <c r="F21" i="54"/>
  <c r="J21" i="54"/>
  <c r="K21" i="54"/>
  <c r="L21" i="54"/>
  <c r="D22" i="54"/>
  <c r="E22" i="54"/>
  <c r="F22" i="54"/>
  <c r="G22" i="54" s="1"/>
  <c r="J22" i="54"/>
  <c r="K22" i="54"/>
  <c r="L22" i="54"/>
  <c r="D23" i="54"/>
  <c r="E23" i="54" s="1"/>
  <c r="F23" i="54"/>
  <c r="G23" i="54"/>
  <c r="J23" i="54"/>
  <c r="K23" i="54"/>
  <c r="L23" i="54"/>
  <c r="D24" i="54"/>
  <c r="E24" i="54" s="1"/>
  <c r="G24" i="54" s="1"/>
  <c r="F24" i="54"/>
  <c r="J24" i="54"/>
  <c r="K24" i="54"/>
  <c r="L24" i="54"/>
  <c r="D26" i="54"/>
  <c r="E26" i="54" s="1"/>
  <c r="F26" i="54"/>
  <c r="J26" i="54"/>
  <c r="K26" i="54"/>
  <c r="L26" i="54"/>
  <c r="D27" i="54"/>
  <c r="E27" i="54"/>
  <c r="F27" i="54"/>
  <c r="G27" i="54" s="1"/>
  <c r="J27" i="54"/>
  <c r="K27" i="54"/>
  <c r="L27" i="54"/>
  <c r="C42" i="54"/>
  <c r="H42" i="54"/>
  <c r="G52" i="54" s="1"/>
  <c r="H52" i="54" s="1"/>
  <c r="J42" i="54"/>
  <c r="J43" i="54"/>
  <c r="B46" i="54"/>
  <c r="G46" i="54"/>
  <c r="H46" i="54" s="1"/>
  <c r="B47" i="54"/>
  <c r="G47" i="54"/>
  <c r="H47" i="54"/>
  <c r="B48" i="54"/>
  <c r="G48" i="54" s="1"/>
  <c r="H48" i="54"/>
  <c r="B49" i="54"/>
  <c r="G49" i="54" s="1"/>
  <c r="H49" i="54" s="1"/>
  <c r="B50" i="54"/>
  <c r="G50" i="54"/>
  <c r="H50" i="54" s="1"/>
  <c r="G53" i="54"/>
  <c r="H53" i="54" s="1"/>
  <c r="G54" i="54"/>
  <c r="H54" i="54"/>
  <c r="G55" i="54"/>
  <c r="H55" i="54" s="1"/>
  <c r="G56" i="54"/>
  <c r="H56" i="54"/>
  <c r="G58" i="54"/>
  <c r="H58" i="54" s="1"/>
  <c r="D15" i="53"/>
  <c r="F15" i="53"/>
  <c r="J15" i="53"/>
  <c r="K15" i="53"/>
  <c r="K48" i="53" s="1"/>
  <c r="K49" i="53" s="1"/>
  <c r="L15" i="53"/>
  <c r="D16" i="53"/>
  <c r="E16" i="53"/>
  <c r="F16" i="53"/>
  <c r="G16" i="53"/>
  <c r="J16" i="53"/>
  <c r="K16" i="53"/>
  <c r="L16" i="53"/>
  <c r="D17" i="53"/>
  <c r="E17" i="53" s="1"/>
  <c r="G17" i="53" s="1"/>
  <c r="F17" i="53"/>
  <c r="J17" i="53"/>
  <c r="K17" i="53"/>
  <c r="L17" i="53"/>
  <c r="D18" i="53"/>
  <c r="E18" i="53"/>
  <c r="G18" i="53" s="1"/>
  <c r="F18" i="53"/>
  <c r="J18" i="53"/>
  <c r="K18" i="53"/>
  <c r="L18" i="53"/>
  <c r="D19" i="53"/>
  <c r="E19" i="53"/>
  <c r="F19" i="53"/>
  <c r="G19" i="53" s="1"/>
  <c r="J19" i="53"/>
  <c r="K19" i="53"/>
  <c r="L19" i="53"/>
  <c r="D21" i="53"/>
  <c r="E21" i="53" s="1"/>
  <c r="G21" i="53" s="1"/>
  <c r="F21" i="53"/>
  <c r="J21" i="53"/>
  <c r="K21" i="53"/>
  <c r="L21" i="53"/>
  <c r="D22" i="53"/>
  <c r="E22" i="53" s="1"/>
  <c r="G22" i="53" s="1"/>
  <c r="F22" i="53"/>
  <c r="J22" i="53"/>
  <c r="K22" i="53"/>
  <c r="L22" i="53"/>
  <c r="D23" i="53"/>
  <c r="E23" i="53"/>
  <c r="F23" i="53"/>
  <c r="G23" i="53" s="1"/>
  <c r="J23" i="53"/>
  <c r="K23" i="53"/>
  <c r="L23" i="53"/>
  <c r="D25" i="53"/>
  <c r="E25" i="53"/>
  <c r="F25" i="53"/>
  <c r="G25" i="53" s="1"/>
  <c r="J25" i="53"/>
  <c r="K25" i="53"/>
  <c r="L25" i="53"/>
  <c r="D26" i="53"/>
  <c r="E26" i="53"/>
  <c r="F26" i="53"/>
  <c r="G26" i="53"/>
  <c r="J26" i="53"/>
  <c r="K26" i="53"/>
  <c r="L26" i="53"/>
  <c r="D28" i="53"/>
  <c r="E28" i="53" s="1"/>
  <c r="F28" i="53"/>
  <c r="G28" i="53"/>
  <c r="J28" i="53"/>
  <c r="K28" i="53"/>
  <c r="L28" i="53"/>
  <c r="D29" i="53"/>
  <c r="E29" i="53"/>
  <c r="G29" i="53" s="1"/>
  <c r="F29" i="53"/>
  <c r="J29" i="53"/>
  <c r="J48" i="53" s="1"/>
  <c r="J49" i="53" s="1"/>
  <c r="K29" i="53"/>
  <c r="L29" i="53"/>
  <c r="D30" i="53"/>
  <c r="E30" i="53"/>
  <c r="F30" i="53"/>
  <c r="G30" i="53" s="1"/>
  <c r="J30" i="53"/>
  <c r="K30" i="53"/>
  <c r="L30" i="53"/>
  <c r="D31" i="53"/>
  <c r="E31" i="53" s="1"/>
  <c r="F31" i="53"/>
  <c r="G31" i="53"/>
  <c r="J31" i="53"/>
  <c r="K31" i="53"/>
  <c r="L31" i="53"/>
  <c r="D32" i="53"/>
  <c r="E32" i="53" s="1"/>
  <c r="F32" i="53"/>
  <c r="G32" i="53"/>
  <c r="J32" i="53"/>
  <c r="K32" i="53"/>
  <c r="L32" i="53"/>
  <c r="D33" i="53"/>
  <c r="E33" i="53"/>
  <c r="F33" i="53"/>
  <c r="J33" i="53"/>
  <c r="K33" i="53"/>
  <c r="L33" i="53"/>
  <c r="D34" i="53"/>
  <c r="E34" i="53"/>
  <c r="F34" i="53"/>
  <c r="G34" i="53" s="1"/>
  <c r="J34" i="53"/>
  <c r="K34" i="53"/>
  <c r="L34" i="53"/>
  <c r="D35" i="53"/>
  <c r="E35" i="53"/>
  <c r="F35" i="53"/>
  <c r="G35" i="53"/>
  <c r="J35" i="53"/>
  <c r="K35" i="53"/>
  <c r="L35" i="53"/>
  <c r="D36" i="53"/>
  <c r="E36" i="53" s="1"/>
  <c r="G36" i="53" s="1"/>
  <c r="F36" i="53"/>
  <c r="J36" i="53"/>
  <c r="K36" i="53"/>
  <c r="L36" i="53"/>
  <c r="D37" i="53"/>
  <c r="E37" i="53" s="1"/>
  <c r="G37" i="53" s="1"/>
  <c r="F37" i="53"/>
  <c r="J37" i="53"/>
  <c r="K37" i="53"/>
  <c r="L37" i="53"/>
  <c r="D38" i="53"/>
  <c r="E38" i="53"/>
  <c r="F38" i="53"/>
  <c r="G38" i="53" s="1"/>
  <c r="J38" i="53"/>
  <c r="K38" i="53"/>
  <c r="L38" i="53"/>
  <c r="D40" i="53"/>
  <c r="E40" i="53" s="1"/>
  <c r="F40" i="53"/>
  <c r="G40" i="53"/>
  <c r="J40" i="53"/>
  <c r="K40" i="53"/>
  <c r="L40" i="53"/>
  <c r="D41" i="53"/>
  <c r="E41" i="53" s="1"/>
  <c r="G41" i="53" s="1"/>
  <c r="F41" i="53"/>
  <c r="J41" i="53"/>
  <c r="K41" i="53"/>
  <c r="L41" i="53"/>
  <c r="D42" i="53"/>
  <c r="E42" i="53" s="1"/>
  <c r="F42" i="53"/>
  <c r="J42" i="53"/>
  <c r="K42" i="53"/>
  <c r="L42" i="53"/>
  <c r="D43" i="53"/>
  <c r="E43" i="53"/>
  <c r="F43" i="53"/>
  <c r="G43" i="53" s="1"/>
  <c r="J43" i="53"/>
  <c r="K43" i="53"/>
  <c r="L43" i="53"/>
  <c r="D44" i="53"/>
  <c r="E44" i="53"/>
  <c r="F44" i="53"/>
  <c r="G44" i="53"/>
  <c r="J44" i="53"/>
  <c r="K44" i="53"/>
  <c r="L44" i="53"/>
  <c r="C48" i="53"/>
  <c r="H48" i="53"/>
  <c r="B52" i="53"/>
  <c r="C52" i="53"/>
  <c r="D52" i="53"/>
  <c r="E52" i="53"/>
  <c r="F52" i="53"/>
  <c r="G52" i="53"/>
  <c r="H52" i="53"/>
  <c r="E53" i="53"/>
  <c r="F53" i="53"/>
  <c r="G53" i="53"/>
  <c r="H53" i="53" s="1"/>
  <c r="B54" i="53"/>
  <c r="C54" i="53"/>
  <c r="D54" i="53"/>
  <c r="E54" i="53"/>
  <c r="F54" i="53"/>
  <c r="B55" i="53"/>
  <c r="C55" i="53"/>
  <c r="D55" i="53"/>
  <c r="E55" i="53"/>
  <c r="F55" i="53"/>
  <c r="B56" i="53"/>
  <c r="G56" i="53" s="1"/>
  <c r="H56" i="53" s="1"/>
  <c r="C56" i="53"/>
  <c r="D56" i="53"/>
  <c r="E56" i="53"/>
  <c r="F56" i="53"/>
  <c r="G58" i="53"/>
  <c r="H58" i="53"/>
  <c r="G59" i="53"/>
  <c r="H59" i="53" s="1"/>
  <c r="G60" i="53"/>
  <c r="H60" i="53"/>
  <c r="G61" i="53"/>
  <c r="H61" i="53" s="1"/>
  <c r="G62" i="53"/>
  <c r="H62" i="53"/>
  <c r="G64" i="53"/>
  <c r="H64" i="53" s="1"/>
  <c r="D15" i="52"/>
  <c r="E15" i="52"/>
  <c r="F15" i="52"/>
  <c r="G15" i="52" s="1"/>
  <c r="G43" i="52" s="1"/>
  <c r="G44" i="52" s="1"/>
  <c r="J15" i="52"/>
  <c r="K15" i="52"/>
  <c r="K43" i="52" s="1"/>
  <c r="K44" i="52" s="1"/>
  <c r="L15" i="52"/>
  <c r="L43" i="52" s="1"/>
  <c r="L44" i="52" s="1"/>
  <c r="C43" i="52"/>
  <c r="H43" i="52"/>
  <c r="G53" i="52" s="1"/>
  <c r="H53" i="52" s="1"/>
  <c r="J43" i="52"/>
  <c r="J44" i="52"/>
  <c r="G47" i="52"/>
  <c r="H47" i="52"/>
  <c r="G48" i="52"/>
  <c r="H48" i="52"/>
  <c r="G49" i="52"/>
  <c r="H49" i="52"/>
  <c r="G50" i="52"/>
  <c r="H50" i="52" s="1"/>
  <c r="G51" i="52"/>
  <c r="H51" i="52" s="1"/>
  <c r="G54" i="52"/>
  <c r="H54" i="52" s="1"/>
  <c r="G55" i="52"/>
  <c r="H55" i="52" s="1"/>
  <c r="G56" i="52"/>
  <c r="H56" i="52"/>
  <c r="G57" i="52"/>
  <c r="H57" i="52"/>
  <c r="G59" i="52"/>
  <c r="H59" i="52"/>
  <c r="D15" i="51"/>
  <c r="E15" i="51" s="1"/>
  <c r="F15" i="51"/>
  <c r="G15" i="51"/>
  <c r="J15" i="51"/>
  <c r="K15" i="51"/>
  <c r="L15" i="51"/>
  <c r="L58" i="51" s="1"/>
  <c r="L59" i="51" s="1"/>
  <c r="D16" i="51"/>
  <c r="E16" i="51" s="1"/>
  <c r="F16" i="51"/>
  <c r="G16" i="51"/>
  <c r="J16" i="51"/>
  <c r="K16" i="51"/>
  <c r="L16" i="51"/>
  <c r="D17" i="51"/>
  <c r="E17" i="51"/>
  <c r="F17" i="51"/>
  <c r="J17" i="51"/>
  <c r="K17" i="51"/>
  <c r="L17" i="51"/>
  <c r="D18" i="51"/>
  <c r="E18" i="51"/>
  <c r="F18" i="51"/>
  <c r="G18" i="51" s="1"/>
  <c r="J18" i="51"/>
  <c r="K18" i="51"/>
  <c r="L18" i="51"/>
  <c r="D19" i="51"/>
  <c r="E19" i="51"/>
  <c r="F19" i="51"/>
  <c r="G19" i="51"/>
  <c r="J19" i="51"/>
  <c r="K19" i="51"/>
  <c r="L19" i="51"/>
  <c r="D20" i="51"/>
  <c r="E20" i="51" s="1"/>
  <c r="G20" i="51" s="1"/>
  <c r="F20" i="51"/>
  <c r="J20" i="51"/>
  <c r="K20" i="51"/>
  <c r="L20" i="51"/>
  <c r="D22" i="51"/>
  <c r="E22" i="51" s="1"/>
  <c r="G22" i="51" s="1"/>
  <c r="F22" i="51"/>
  <c r="J22" i="51"/>
  <c r="K22" i="51"/>
  <c r="L22" i="51"/>
  <c r="D23" i="51"/>
  <c r="E23" i="51"/>
  <c r="F23" i="51"/>
  <c r="G23" i="51" s="1"/>
  <c r="J23" i="51"/>
  <c r="K23" i="51"/>
  <c r="L23" i="51"/>
  <c r="D24" i="51"/>
  <c r="E24" i="51" s="1"/>
  <c r="F24" i="51"/>
  <c r="G24" i="51"/>
  <c r="J24" i="51"/>
  <c r="K24" i="51"/>
  <c r="L24" i="51"/>
  <c r="D25" i="51"/>
  <c r="E25" i="51" s="1"/>
  <c r="G25" i="51" s="1"/>
  <c r="F25" i="51"/>
  <c r="J25" i="51"/>
  <c r="K25" i="51"/>
  <c r="L25" i="51"/>
  <c r="D26" i="51"/>
  <c r="E26" i="51" s="1"/>
  <c r="F26" i="51"/>
  <c r="J26" i="51"/>
  <c r="K26" i="51"/>
  <c r="L26" i="51"/>
  <c r="D28" i="51"/>
  <c r="E28" i="51"/>
  <c r="F28" i="51"/>
  <c r="G28" i="51" s="1"/>
  <c r="J28" i="51"/>
  <c r="K28" i="51"/>
  <c r="L28" i="51"/>
  <c r="D29" i="51"/>
  <c r="E29" i="51"/>
  <c r="F29" i="51"/>
  <c r="G29" i="51"/>
  <c r="J29" i="51"/>
  <c r="K29" i="51"/>
  <c r="L29" i="51"/>
  <c r="D30" i="51"/>
  <c r="E30" i="51" s="1"/>
  <c r="F30" i="51"/>
  <c r="G30" i="51"/>
  <c r="J30" i="51"/>
  <c r="K30" i="51"/>
  <c r="L30" i="51"/>
  <c r="D31" i="51"/>
  <c r="E31" i="51"/>
  <c r="G31" i="51" s="1"/>
  <c r="F31" i="51"/>
  <c r="J31" i="51"/>
  <c r="K31" i="51"/>
  <c r="L31" i="51"/>
  <c r="D32" i="51"/>
  <c r="E32" i="51"/>
  <c r="F32" i="51"/>
  <c r="J32" i="51"/>
  <c r="K32" i="51"/>
  <c r="L32" i="51"/>
  <c r="D33" i="51"/>
  <c r="E33" i="51" s="1"/>
  <c r="F33" i="51"/>
  <c r="G33" i="51"/>
  <c r="J33" i="51"/>
  <c r="K33" i="51"/>
  <c r="L33" i="51"/>
  <c r="D34" i="51"/>
  <c r="E34" i="51" s="1"/>
  <c r="F34" i="51"/>
  <c r="G34" i="51"/>
  <c r="J34" i="51"/>
  <c r="K34" i="51"/>
  <c r="L34" i="51"/>
  <c r="D36" i="51"/>
  <c r="E36" i="51"/>
  <c r="F36" i="51"/>
  <c r="J36" i="51"/>
  <c r="K36" i="51"/>
  <c r="L36" i="51"/>
  <c r="D38" i="51"/>
  <c r="E38" i="51"/>
  <c r="F38" i="51"/>
  <c r="J38" i="51"/>
  <c r="K38" i="51"/>
  <c r="L38" i="51"/>
  <c r="D39" i="51"/>
  <c r="E39" i="51"/>
  <c r="F39" i="51"/>
  <c r="G39" i="51"/>
  <c r="J39" i="51"/>
  <c r="K39" i="51"/>
  <c r="L39" i="51"/>
  <c r="D40" i="51"/>
  <c r="E40" i="51" s="1"/>
  <c r="F40" i="51"/>
  <c r="G40" i="51"/>
  <c r="J40" i="51"/>
  <c r="K40" i="51"/>
  <c r="L40" i="51"/>
  <c r="D41" i="51"/>
  <c r="E41" i="51" s="1"/>
  <c r="G41" i="51" s="1"/>
  <c r="F41" i="51"/>
  <c r="J41" i="51"/>
  <c r="K41" i="51"/>
  <c r="L41" i="51"/>
  <c r="D42" i="51"/>
  <c r="E42" i="51"/>
  <c r="F42" i="51"/>
  <c r="G42" i="51" s="1"/>
  <c r="J42" i="51"/>
  <c r="K42" i="51"/>
  <c r="L42" i="51"/>
  <c r="D43" i="51"/>
  <c r="E43" i="51" s="1"/>
  <c r="F43" i="51"/>
  <c r="G43" i="51"/>
  <c r="J43" i="51"/>
  <c r="K43" i="51"/>
  <c r="L43" i="51"/>
  <c r="D45" i="51"/>
  <c r="E45" i="51" s="1"/>
  <c r="F45" i="51"/>
  <c r="G45" i="51"/>
  <c r="J45" i="51"/>
  <c r="K45" i="51"/>
  <c r="L45" i="51"/>
  <c r="D47" i="51"/>
  <c r="E47" i="51" s="1"/>
  <c r="F47" i="51"/>
  <c r="J47" i="51"/>
  <c r="K47" i="51"/>
  <c r="L47" i="51"/>
  <c r="D48" i="51"/>
  <c r="E48" i="51"/>
  <c r="F48" i="51"/>
  <c r="G48" i="51" s="1"/>
  <c r="J48" i="51"/>
  <c r="K48" i="51"/>
  <c r="L48" i="51"/>
  <c r="D50" i="51"/>
  <c r="E50" i="51"/>
  <c r="F50" i="51"/>
  <c r="G50" i="51" s="1"/>
  <c r="J50" i="51"/>
  <c r="K50" i="51"/>
  <c r="L50" i="51"/>
  <c r="D51" i="51"/>
  <c r="E51" i="51" s="1"/>
  <c r="F51" i="51"/>
  <c r="G51" i="51"/>
  <c r="J51" i="51"/>
  <c r="K51" i="51"/>
  <c r="L51" i="51"/>
  <c r="D52" i="51"/>
  <c r="E52" i="51"/>
  <c r="G52" i="51" s="1"/>
  <c r="F52" i="51"/>
  <c r="J52" i="51"/>
  <c r="K52" i="51"/>
  <c r="K58" i="51" s="1"/>
  <c r="K59" i="51" s="1"/>
  <c r="L52" i="51"/>
  <c r="D54" i="51"/>
  <c r="E54" i="51"/>
  <c r="F54" i="51"/>
  <c r="J54" i="51"/>
  <c r="K54" i="51"/>
  <c r="L54" i="51"/>
  <c r="D55" i="51"/>
  <c r="E55" i="51" s="1"/>
  <c r="F55" i="51"/>
  <c r="G55" i="51" s="1"/>
  <c r="J55" i="51"/>
  <c r="K55" i="51"/>
  <c r="L55" i="51"/>
  <c r="D56" i="51"/>
  <c r="E56" i="51" s="1"/>
  <c r="F56" i="51"/>
  <c r="G56" i="51"/>
  <c r="J56" i="51"/>
  <c r="K56" i="51"/>
  <c r="L56" i="51"/>
  <c r="C58" i="51"/>
  <c r="H58" i="51"/>
  <c r="B62" i="51"/>
  <c r="C62" i="51"/>
  <c r="D62" i="51"/>
  <c r="K62" i="51" s="1"/>
  <c r="L62" i="51" s="1"/>
  <c r="E62" i="51"/>
  <c r="F62" i="51"/>
  <c r="G62" i="51"/>
  <c r="H62" i="51"/>
  <c r="B63" i="51"/>
  <c r="D63" i="51"/>
  <c r="E63" i="51"/>
  <c r="F63" i="51"/>
  <c r="G63" i="51"/>
  <c r="K63" i="51"/>
  <c r="L63" i="51"/>
  <c r="B64" i="51"/>
  <c r="C64" i="51"/>
  <c r="D64" i="51"/>
  <c r="E64" i="51"/>
  <c r="F64" i="51"/>
  <c r="G64" i="51"/>
  <c r="K64" i="51"/>
  <c r="L64" i="51"/>
  <c r="B65" i="51"/>
  <c r="C65" i="51"/>
  <c r="D65" i="51"/>
  <c r="E65" i="51"/>
  <c r="F65" i="51"/>
  <c r="G65" i="51"/>
  <c r="H65" i="51"/>
  <c r="I65" i="51"/>
  <c r="J65" i="51"/>
  <c r="B66" i="51"/>
  <c r="C66" i="51"/>
  <c r="D66" i="51"/>
  <c r="E66" i="51"/>
  <c r="F66" i="51"/>
  <c r="G66" i="51"/>
  <c r="H66" i="51"/>
  <c r="I66" i="51"/>
  <c r="J66" i="51"/>
  <c r="K68" i="51"/>
  <c r="L68" i="51"/>
  <c r="K69" i="51"/>
  <c r="L69" i="51" s="1"/>
  <c r="K70" i="51"/>
  <c r="L70" i="51"/>
  <c r="K71" i="51"/>
  <c r="L71" i="51"/>
  <c r="K72" i="51"/>
  <c r="L72" i="51"/>
  <c r="K74" i="51"/>
  <c r="L74" i="51" s="1"/>
  <c r="D15" i="50"/>
  <c r="E15" i="50"/>
  <c r="G15" i="50" s="1"/>
  <c r="F15" i="50"/>
  <c r="J15" i="50"/>
  <c r="K15" i="50"/>
  <c r="L15" i="50"/>
  <c r="D16" i="50"/>
  <c r="E16" i="50"/>
  <c r="F16" i="50"/>
  <c r="G16" i="50" s="1"/>
  <c r="J16" i="50"/>
  <c r="K16" i="50"/>
  <c r="L16" i="50"/>
  <c r="D17" i="50"/>
  <c r="E17" i="50" s="1"/>
  <c r="G17" i="50" s="1"/>
  <c r="F17" i="50"/>
  <c r="J17" i="50"/>
  <c r="K17" i="50"/>
  <c r="L17" i="50"/>
  <c r="D18" i="50"/>
  <c r="E18" i="50" s="1"/>
  <c r="G18" i="50" s="1"/>
  <c r="F18" i="50"/>
  <c r="J18" i="50"/>
  <c r="K18" i="50"/>
  <c r="L18" i="50"/>
  <c r="D19" i="50"/>
  <c r="E19" i="50"/>
  <c r="F19" i="50"/>
  <c r="G19" i="50" s="1"/>
  <c r="J19" i="50"/>
  <c r="K19" i="50"/>
  <c r="L19" i="50"/>
  <c r="D20" i="50"/>
  <c r="E20" i="50"/>
  <c r="F20" i="50"/>
  <c r="G20" i="50" s="1"/>
  <c r="J20" i="50"/>
  <c r="K20" i="50"/>
  <c r="L20" i="50"/>
  <c r="D22" i="50"/>
  <c r="E22" i="50"/>
  <c r="F22" i="50"/>
  <c r="G22" i="50"/>
  <c r="J22" i="50"/>
  <c r="K22" i="50"/>
  <c r="L22" i="50"/>
  <c r="D23" i="50"/>
  <c r="E23" i="50"/>
  <c r="F23" i="50"/>
  <c r="G23" i="50"/>
  <c r="J23" i="50"/>
  <c r="K23" i="50"/>
  <c r="L23" i="50"/>
  <c r="D24" i="50"/>
  <c r="E24" i="50" s="1"/>
  <c r="F24" i="50"/>
  <c r="J24" i="50"/>
  <c r="K24" i="50"/>
  <c r="L24" i="50"/>
  <c r="D26" i="50"/>
  <c r="E26" i="50"/>
  <c r="F26" i="50"/>
  <c r="G26" i="50" s="1"/>
  <c r="J26" i="50"/>
  <c r="K26" i="50"/>
  <c r="L26" i="50"/>
  <c r="D27" i="50"/>
  <c r="E27" i="50" s="1"/>
  <c r="F27" i="50"/>
  <c r="G27" i="50"/>
  <c r="J27" i="50"/>
  <c r="K27" i="50"/>
  <c r="L27" i="50"/>
  <c r="D28" i="50"/>
  <c r="E28" i="50" s="1"/>
  <c r="G28" i="50" s="1"/>
  <c r="F28" i="50"/>
  <c r="J28" i="50"/>
  <c r="K28" i="50"/>
  <c r="L28" i="50"/>
  <c r="D29" i="50"/>
  <c r="E29" i="50" s="1"/>
  <c r="F29" i="50"/>
  <c r="J29" i="50"/>
  <c r="K29" i="50"/>
  <c r="L29" i="50"/>
  <c r="D31" i="50"/>
  <c r="E31" i="50"/>
  <c r="F31" i="50"/>
  <c r="G31" i="50" s="1"/>
  <c r="J31" i="50"/>
  <c r="K31" i="50"/>
  <c r="L31" i="50"/>
  <c r="D32" i="50"/>
  <c r="E32" i="50" s="1"/>
  <c r="F32" i="50"/>
  <c r="G32" i="50"/>
  <c r="J32" i="50"/>
  <c r="K32" i="50"/>
  <c r="L32" i="50"/>
  <c r="D33" i="50"/>
  <c r="E33" i="50" s="1"/>
  <c r="G33" i="50" s="1"/>
  <c r="F33" i="50"/>
  <c r="J33" i="50"/>
  <c r="K33" i="50"/>
  <c r="L33" i="50"/>
  <c r="D34" i="50"/>
  <c r="E34" i="50" s="1"/>
  <c r="F34" i="50"/>
  <c r="J34" i="50"/>
  <c r="K34" i="50"/>
  <c r="L34" i="50"/>
  <c r="D35" i="50"/>
  <c r="E35" i="50"/>
  <c r="F35" i="50"/>
  <c r="G35" i="50" s="1"/>
  <c r="J35" i="50"/>
  <c r="K35" i="50"/>
  <c r="L35" i="50"/>
  <c r="C39" i="50"/>
  <c r="H39" i="50"/>
  <c r="G49" i="50" s="1"/>
  <c r="H49" i="50" s="1"/>
  <c r="J39" i="50"/>
  <c r="J40" i="50"/>
  <c r="B43" i="50"/>
  <c r="C43" i="50"/>
  <c r="G43" i="50" s="1"/>
  <c r="H43" i="50" s="1"/>
  <c r="D43" i="50"/>
  <c r="E43" i="50"/>
  <c r="B44" i="50"/>
  <c r="G44" i="50" s="1"/>
  <c r="H44" i="50" s="1"/>
  <c r="C44" i="50"/>
  <c r="D44" i="50"/>
  <c r="E44" i="50"/>
  <c r="B45" i="50"/>
  <c r="C45" i="50"/>
  <c r="D45" i="50"/>
  <c r="E45" i="50"/>
  <c r="G45" i="50"/>
  <c r="H45" i="50"/>
  <c r="B46" i="50"/>
  <c r="C46" i="50"/>
  <c r="D46" i="50"/>
  <c r="E46" i="50"/>
  <c r="B47" i="50"/>
  <c r="G47" i="50" s="1"/>
  <c r="H47" i="50" s="1"/>
  <c r="C47" i="50"/>
  <c r="D47" i="50"/>
  <c r="E47" i="50"/>
  <c r="G50" i="50"/>
  <c r="H50" i="50"/>
  <c r="G51" i="50"/>
  <c r="H51" i="50" s="1"/>
  <c r="G52" i="50"/>
  <c r="H52" i="50"/>
  <c r="G53" i="50"/>
  <c r="H53" i="50" s="1"/>
  <c r="G55" i="50"/>
  <c r="H55" i="50"/>
  <c r="B8" i="49"/>
  <c r="D15" i="49"/>
  <c r="E15" i="49"/>
  <c r="F15" i="49"/>
  <c r="G15" i="49" s="1"/>
  <c r="J15" i="49"/>
  <c r="K15" i="49"/>
  <c r="K44" i="49" s="1"/>
  <c r="K45" i="49" s="1"/>
  <c r="L15" i="49"/>
  <c r="D16" i="49"/>
  <c r="E16" i="49"/>
  <c r="F16" i="49"/>
  <c r="G16" i="49"/>
  <c r="J16" i="49"/>
  <c r="K16" i="49"/>
  <c r="L16" i="49"/>
  <c r="L44" i="49" s="1"/>
  <c r="L45" i="49" s="1"/>
  <c r="D17" i="49"/>
  <c r="E17" i="49" s="1"/>
  <c r="F17" i="49"/>
  <c r="G17" i="49"/>
  <c r="J17" i="49"/>
  <c r="K17" i="49"/>
  <c r="L17" i="49"/>
  <c r="D18" i="49"/>
  <c r="E18" i="49"/>
  <c r="G18" i="49" s="1"/>
  <c r="F18" i="49"/>
  <c r="J18" i="49"/>
  <c r="K18" i="49"/>
  <c r="L18" i="49"/>
  <c r="D19" i="49"/>
  <c r="E19" i="49"/>
  <c r="F19" i="49"/>
  <c r="G19" i="49" s="1"/>
  <c r="J19" i="49"/>
  <c r="K19" i="49"/>
  <c r="L19" i="49"/>
  <c r="D20" i="49"/>
  <c r="E20" i="49" s="1"/>
  <c r="F20" i="49"/>
  <c r="G20" i="49"/>
  <c r="J20" i="49"/>
  <c r="K20" i="49"/>
  <c r="L20" i="49"/>
  <c r="D21" i="49"/>
  <c r="E21" i="49" s="1"/>
  <c r="F21" i="49"/>
  <c r="G21" i="49"/>
  <c r="J21" i="49"/>
  <c r="K21" i="49"/>
  <c r="L21" i="49"/>
  <c r="D22" i="49"/>
  <c r="E22" i="49"/>
  <c r="F22" i="49"/>
  <c r="J22" i="49"/>
  <c r="K22" i="49"/>
  <c r="L22" i="49"/>
  <c r="D23" i="49"/>
  <c r="E23" i="49"/>
  <c r="F23" i="49"/>
  <c r="G23" i="49" s="1"/>
  <c r="J23" i="49"/>
  <c r="K23" i="49"/>
  <c r="L23" i="49"/>
  <c r="D24" i="49"/>
  <c r="E24" i="49"/>
  <c r="F24" i="49"/>
  <c r="G24" i="49"/>
  <c r="J24" i="49"/>
  <c r="K24" i="49"/>
  <c r="L24" i="49"/>
  <c r="D25" i="49"/>
  <c r="E25" i="49" s="1"/>
  <c r="G25" i="49" s="1"/>
  <c r="F25" i="49"/>
  <c r="J25" i="49"/>
  <c r="K25" i="49"/>
  <c r="L25" i="49"/>
  <c r="C44" i="49"/>
  <c r="H44" i="49"/>
  <c r="B48" i="49"/>
  <c r="G48" i="49"/>
  <c r="H48" i="49"/>
  <c r="B49" i="49"/>
  <c r="G49" i="49" s="1"/>
  <c r="H49" i="49" s="1"/>
  <c r="B50" i="49"/>
  <c r="G50" i="49"/>
  <c r="H50" i="49" s="1"/>
  <c r="B51" i="49"/>
  <c r="G51" i="49"/>
  <c r="H51" i="49"/>
  <c r="B52" i="49"/>
  <c r="G52" i="49" s="1"/>
  <c r="H52" i="49" s="1"/>
  <c r="G54" i="49"/>
  <c r="H54" i="49" s="1"/>
  <c r="G55" i="49"/>
  <c r="H55" i="49"/>
  <c r="G57" i="49"/>
  <c r="H57" i="49" s="1"/>
  <c r="G58" i="49"/>
  <c r="H58" i="49"/>
  <c r="G60" i="49"/>
  <c r="H60" i="49" s="1"/>
  <c r="B4" i="48"/>
  <c r="C4" i="48"/>
  <c r="D4" i="48"/>
  <c r="E4" i="48"/>
  <c r="B5" i="48"/>
  <c r="E5" i="48" s="1"/>
  <c r="C5" i="48"/>
  <c r="D5" i="48"/>
  <c r="B6" i="48"/>
  <c r="C6" i="48"/>
  <c r="D6" i="48"/>
  <c r="E6" i="48"/>
  <c r="B8" i="48"/>
  <c r="E8" i="48" s="1"/>
  <c r="C8" i="48"/>
  <c r="D8" i="48"/>
  <c r="B9" i="48"/>
  <c r="C9" i="48"/>
  <c r="D9" i="48"/>
  <c r="E9" i="48"/>
  <c r="B10" i="48"/>
  <c r="E10" i="48" s="1"/>
  <c r="C10" i="48"/>
  <c r="D10" i="48"/>
  <c r="B11" i="48"/>
  <c r="C11" i="48"/>
  <c r="D11" i="48"/>
  <c r="E11" i="48"/>
  <c r="B12" i="48"/>
  <c r="E12" i="48" s="1"/>
  <c r="C12" i="48"/>
  <c r="D12" i="48"/>
  <c r="B13" i="48"/>
  <c r="C13" i="48"/>
  <c r="D13" i="48"/>
  <c r="E13" i="48"/>
  <c r="B15" i="48"/>
  <c r="E15" i="48" s="1"/>
  <c r="C15" i="48"/>
  <c r="J19" i="47" s="1"/>
  <c r="D15" i="48"/>
  <c r="B16" i="48"/>
  <c r="C16" i="48"/>
  <c r="D16" i="48"/>
  <c r="E16" i="48"/>
  <c r="B18" i="48"/>
  <c r="E18" i="48" s="1"/>
  <c r="C18" i="48"/>
  <c r="L21" i="47" s="1"/>
  <c r="D18" i="48"/>
  <c r="B19" i="48"/>
  <c r="L46" i="47" s="1"/>
  <c r="C19" i="48"/>
  <c r="L29" i="47" s="1"/>
  <c r="D19" i="48"/>
  <c r="E19" i="48"/>
  <c r="B20" i="48"/>
  <c r="E20" i="48" s="1"/>
  <c r="C20" i="48"/>
  <c r="D20" i="48"/>
  <c r="B21" i="48"/>
  <c r="C21" i="48"/>
  <c r="I64" i="47" s="1"/>
  <c r="J64" i="47" s="1"/>
  <c r="D21" i="48"/>
  <c r="E21" i="48"/>
  <c r="B22" i="48"/>
  <c r="E22" i="48" s="1"/>
  <c r="C22" i="48"/>
  <c r="K29" i="47" s="1"/>
  <c r="D22" i="48"/>
  <c r="B23" i="48"/>
  <c r="C23" i="48"/>
  <c r="I63" i="47" s="1"/>
  <c r="J63" i="47" s="1"/>
  <c r="D23" i="48"/>
  <c r="E23" i="48"/>
  <c r="B24" i="48"/>
  <c r="E24" i="48" s="1"/>
  <c r="C24" i="48"/>
  <c r="D24" i="48"/>
  <c r="B26" i="48"/>
  <c r="C26" i="48"/>
  <c r="B58" i="47" s="1"/>
  <c r="I58" i="47" s="1"/>
  <c r="J58" i="47" s="1"/>
  <c r="D26" i="48"/>
  <c r="E26" i="48"/>
  <c r="B27" i="48"/>
  <c r="E27" i="48" s="1"/>
  <c r="C27" i="48"/>
  <c r="C58" i="47" s="1"/>
  <c r="D27" i="48"/>
  <c r="B29" i="48"/>
  <c r="C29" i="48"/>
  <c r="D29" i="48"/>
  <c r="E29" i="48"/>
  <c r="B30" i="48"/>
  <c r="E30" i="48" s="1"/>
  <c r="C30" i="48"/>
  <c r="D30" i="48"/>
  <c r="B32" i="48"/>
  <c r="C32" i="48"/>
  <c r="D32" i="48"/>
  <c r="E32" i="48"/>
  <c r="B33" i="48"/>
  <c r="E33" i="48" s="1"/>
  <c r="C33" i="48"/>
  <c r="D33" i="48"/>
  <c r="B34" i="48"/>
  <c r="C34" i="48"/>
  <c r="D34" i="48"/>
  <c r="E34" i="48"/>
  <c r="B35" i="48"/>
  <c r="E35" i="48" s="1"/>
  <c r="C35" i="48"/>
  <c r="D35" i="48"/>
  <c r="B37" i="48"/>
  <c r="C37" i="48"/>
  <c r="B60" i="47" s="1"/>
  <c r="D37" i="48"/>
  <c r="E37" i="48"/>
  <c r="B38" i="48"/>
  <c r="E38" i="48" s="1"/>
  <c r="C38" i="48"/>
  <c r="C60" i="47" s="1"/>
  <c r="D38" i="48"/>
  <c r="B39" i="48"/>
  <c r="C39" i="48"/>
  <c r="D39" i="48"/>
  <c r="E39" i="48"/>
  <c r="B40" i="48"/>
  <c r="E40" i="48" s="1"/>
  <c r="C40" i="48"/>
  <c r="D40" i="48"/>
  <c r="B41" i="48"/>
  <c r="C41" i="48"/>
  <c r="D41" i="48"/>
  <c r="E41" i="48"/>
  <c r="B43" i="48"/>
  <c r="E43" i="48" s="1"/>
  <c r="C43" i="48"/>
  <c r="D43" i="48"/>
  <c r="B44" i="48"/>
  <c r="C44" i="48"/>
  <c r="D44" i="48"/>
  <c r="E44" i="48"/>
  <c r="B45" i="48"/>
  <c r="E45" i="48" s="1"/>
  <c r="C45" i="48"/>
  <c r="D45" i="48"/>
  <c r="B47" i="48"/>
  <c r="C47" i="48"/>
  <c r="D47" i="48"/>
  <c r="E47" i="48"/>
  <c r="B48" i="48"/>
  <c r="E48" i="48" s="1"/>
  <c r="C48" i="48"/>
  <c r="D48" i="48"/>
  <c r="B49" i="48"/>
  <c r="C49" i="48"/>
  <c r="I69" i="47" s="1"/>
  <c r="J69" i="47" s="1"/>
  <c r="D49" i="48"/>
  <c r="E49" i="48"/>
  <c r="B50" i="48"/>
  <c r="E50" i="48" s="1"/>
  <c r="C50" i="48"/>
  <c r="D50" i="48"/>
  <c r="B52" i="48"/>
  <c r="C52" i="48"/>
  <c r="D52" i="48"/>
  <c r="E52" i="48"/>
  <c r="B53" i="48"/>
  <c r="E53" i="48" s="1"/>
  <c r="C53" i="48"/>
  <c r="D53" i="48"/>
  <c r="B54" i="48"/>
  <c r="C54" i="48"/>
  <c r="D54" i="48"/>
  <c r="E54" i="48"/>
  <c r="B55" i="48"/>
  <c r="E55" i="48" s="1"/>
  <c r="C55" i="48"/>
  <c r="D55" i="48"/>
  <c r="B56" i="48"/>
  <c r="C56" i="48"/>
  <c r="D56" i="48"/>
  <c r="E56" i="48"/>
  <c r="D15" i="47"/>
  <c r="E15" i="47"/>
  <c r="F15" i="47"/>
  <c r="G15" i="47" s="1"/>
  <c r="J15" i="47"/>
  <c r="K15" i="47"/>
  <c r="L15" i="47"/>
  <c r="D16" i="47"/>
  <c r="E16" i="47" s="1"/>
  <c r="F16" i="47"/>
  <c r="K16" i="47"/>
  <c r="L16" i="47"/>
  <c r="D17" i="47"/>
  <c r="E17" i="47" s="1"/>
  <c r="F17" i="47"/>
  <c r="J17" i="47"/>
  <c r="D18" i="47"/>
  <c r="E18" i="47"/>
  <c r="F18" i="47"/>
  <c r="J18" i="47"/>
  <c r="K18" i="47"/>
  <c r="D19" i="47"/>
  <c r="E19" i="47" s="1"/>
  <c r="F19" i="47"/>
  <c r="G19" i="47"/>
  <c r="K19" i="47"/>
  <c r="D20" i="47"/>
  <c r="E20" i="47" s="1"/>
  <c r="F20" i="47"/>
  <c r="G20" i="47" s="1"/>
  <c r="J20" i="47"/>
  <c r="K20" i="47"/>
  <c r="L20" i="47"/>
  <c r="D21" i="47"/>
  <c r="E21" i="47" s="1"/>
  <c r="G21" i="47" s="1"/>
  <c r="F21" i="47"/>
  <c r="J21" i="47"/>
  <c r="K21" i="47"/>
  <c r="D22" i="47"/>
  <c r="E22" i="47" s="1"/>
  <c r="G22" i="47" s="1"/>
  <c r="F22" i="47"/>
  <c r="J22" i="47"/>
  <c r="K22" i="47"/>
  <c r="L22" i="47"/>
  <c r="D23" i="47"/>
  <c r="E23" i="47" s="1"/>
  <c r="F23" i="47"/>
  <c r="G23" i="47" s="1"/>
  <c r="J23" i="47"/>
  <c r="K23" i="47"/>
  <c r="L23" i="47"/>
  <c r="D25" i="47"/>
  <c r="E25" i="47" s="1"/>
  <c r="F25" i="47"/>
  <c r="J25" i="47"/>
  <c r="K25" i="47"/>
  <c r="L25" i="47"/>
  <c r="D26" i="47"/>
  <c r="E26" i="47" s="1"/>
  <c r="F26" i="47"/>
  <c r="J26" i="47"/>
  <c r="D27" i="47"/>
  <c r="E27" i="47" s="1"/>
  <c r="F27" i="47"/>
  <c r="J27" i="47"/>
  <c r="K27" i="47"/>
  <c r="D28" i="47"/>
  <c r="E28" i="47" s="1"/>
  <c r="F28" i="47"/>
  <c r="G28" i="47" s="1"/>
  <c r="K28" i="47"/>
  <c r="D29" i="47"/>
  <c r="E29" i="47"/>
  <c r="F29" i="47"/>
  <c r="G29" i="47" s="1"/>
  <c r="J29" i="47"/>
  <c r="D30" i="47"/>
  <c r="E30" i="47" s="1"/>
  <c r="F30" i="47"/>
  <c r="J30" i="47"/>
  <c r="K30" i="47"/>
  <c r="D31" i="47"/>
  <c r="E31" i="47"/>
  <c r="F31" i="47"/>
  <c r="J31" i="47"/>
  <c r="K31" i="47"/>
  <c r="L31" i="47"/>
  <c r="D32" i="47"/>
  <c r="E32" i="47"/>
  <c r="F32" i="47"/>
  <c r="G32" i="47" s="1"/>
  <c r="J32" i="47"/>
  <c r="K32" i="47"/>
  <c r="L32" i="47"/>
  <c r="D33" i="47"/>
  <c r="E33" i="47" s="1"/>
  <c r="F33" i="47"/>
  <c r="K33" i="47"/>
  <c r="L33" i="47"/>
  <c r="D34" i="47"/>
  <c r="E34" i="47"/>
  <c r="F34" i="47"/>
  <c r="J34" i="47"/>
  <c r="D35" i="47"/>
  <c r="E35" i="47"/>
  <c r="F35" i="47"/>
  <c r="J35" i="47"/>
  <c r="K35" i="47"/>
  <c r="D36" i="47"/>
  <c r="E36" i="47" s="1"/>
  <c r="F36" i="47"/>
  <c r="G36" i="47"/>
  <c r="K36" i="47"/>
  <c r="D37" i="47"/>
  <c r="E37" i="47" s="1"/>
  <c r="G37" i="47" s="1"/>
  <c r="F37" i="47"/>
  <c r="J37" i="47"/>
  <c r="D38" i="47"/>
  <c r="E38" i="47" s="1"/>
  <c r="F38" i="47"/>
  <c r="J38" i="47"/>
  <c r="K38" i="47"/>
  <c r="D39" i="47"/>
  <c r="E39" i="47"/>
  <c r="F39" i="47"/>
  <c r="G39" i="47" s="1"/>
  <c r="J39" i="47"/>
  <c r="K39" i="47"/>
  <c r="L39" i="47"/>
  <c r="D40" i="47"/>
  <c r="E40" i="47" s="1"/>
  <c r="F40" i="47"/>
  <c r="G40" i="47" s="1"/>
  <c r="J40" i="47"/>
  <c r="K40" i="47"/>
  <c r="L40" i="47"/>
  <c r="D41" i="47"/>
  <c r="E41" i="47" s="1"/>
  <c r="F41" i="47"/>
  <c r="J41" i="47"/>
  <c r="K41" i="47"/>
  <c r="L41" i="47"/>
  <c r="D42" i="47"/>
  <c r="E42" i="47" s="1"/>
  <c r="F42" i="47"/>
  <c r="J42" i="47"/>
  <c r="D43" i="47"/>
  <c r="E43" i="47" s="1"/>
  <c r="F43" i="47"/>
  <c r="J43" i="47"/>
  <c r="K43" i="47"/>
  <c r="L43" i="47"/>
  <c r="D44" i="47"/>
  <c r="E44" i="47"/>
  <c r="F44" i="47"/>
  <c r="G44" i="47" s="1"/>
  <c r="J44" i="47"/>
  <c r="K44" i="47"/>
  <c r="L44" i="47"/>
  <c r="D45" i="47"/>
  <c r="E45" i="47" s="1"/>
  <c r="F45" i="47"/>
  <c r="G45" i="47"/>
  <c r="J45" i="47"/>
  <c r="K45" i="47"/>
  <c r="L45" i="47"/>
  <c r="D46" i="47"/>
  <c r="E46" i="47" s="1"/>
  <c r="G46" i="47" s="1"/>
  <c r="F46" i="47"/>
  <c r="J46" i="47"/>
  <c r="K46" i="47"/>
  <c r="D47" i="47"/>
  <c r="E47" i="47" s="1"/>
  <c r="G47" i="47" s="1"/>
  <c r="F47" i="47"/>
  <c r="J47" i="47"/>
  <c r="K47" i="47"/>
  <c r="L47" i="47"/>
  <c r="D48" i="47"/>
  <c r="E48" i="47"/>
  <c r="F48" i="47"/>
  <c r="J48" i="47"/>
  <c r="K48" i="47"/>
  <c r="L48" i="47"/>
  <c r="D49" i="47"/>
  <c r="E49" i="47" s="1"/>
  <c r="F49" i="47"/>
  <c r="J49" i="47"/>
  <c r="K49" i="47"/>
  <c r="L49" i="47"/>
  <c r="D50" i="47"/>
  <c r="E50" i="47"/>
  <c r="F50" i="47"/>
  <c r="J50" i="47"/>
  <c r="K50" i="47"/>
  <c r="L50" i="47"/>
  <c r="D51" i="47"/>
  <c r="E51" i="47" s="1"/>
  <c r="F51" i="47"/>
  <c r="J51" i="47"/>
  <c r="K51" i="47"/>
  <c r="L51" i="47"/>
  <c r="C53" i="47"/>
  <c r="H53" i="47"/>
  <c r="B57" i="47"/>
  <c r="I57" i="47" s="1"/>
  <c r="J57" i="47" s="1"/>
  <c r="C57" i="47"/>
  <c r="B59" i="47"/>
  <c r="I59" i="47" s="1"/>
  <c r="J59" i="47" s="1"/>
  <c r="C59" i="47"/>
  <c r="B61" i="47"/>
  <c r="I61" i="47" s="1"/>
  <c r="J61" i="47" s="1"/>
  <c r="C61" i="47"/>
  <c r="I65" i="47"/>
  <c r="J65" i="47"/>
  <c r="I66" i="47"/>
  <c r="J66" i="47"/>
  <c r="E4" i="46"/>
  <c r="E5" i="46"/>
  <c r="E6" i="46"/>
  <c r="E8" i="46"/>
  <c r="E9" i="46"/>
  <c r="E10" i="46"/>
  <c r="E11" i="46"/>
  <c r="E12" i="46"/>
  <c r="E13" i="46"/>
  <c r="E15" i="46"/>
  <c r="E16" i="46"/>
  <c r="E18" i="46"/>
  <c r="E19" i="46"/>
  <c r="E20" i="46"/>
  <c r="E21" i="46"/>
  <c r="E22" i="46"/>
  <c r="E23" i="46"/>
  <c r="E24" i="46"/>
  <c r="E26" i="46"/>
  <c r="E27" i="46"/>
  <c r="E29" i="46"/>
  <c r="E30" i="46"/>
  <c r="E32" i="46"/>
  <c r="E33" i="46"/>
  <c r="E34" i="46"/>
  <c r="E35" i="46"/>
  <c r="E37" i="46"/>
  <c r="E38" i="46"/>
  <c r="E39" i="46"/>
  <c r="E40" i="46"/>
  <c r="E41" i="46"/>
  <c r="E43" i="46"/>
  <c r="E44" i="46"/>
  <c r="E45" i="46"/>
  <c r="E47" i="46"/>
  <c r="E48" i="46"/>
  <c r="E49" i="46"/>
  <c r="E50" i="46"/>
  <c r="E52" i="46"/>
  <c r="E53" i="46"/>
  <c r="E54" i="46"/>
  <c r="E55" i="46"/>
  <c r="E56" i="46"/>
  <c r="G44" i="56" l="1"/>
  <c r="G45" i="56" s="1"/>
  <c r="G42" i="47"/>
  <c r="G34" i="50"/>
  <c r="G29" i="50"/>
  <c r="G39" i="50" s="1"/>
  <c r="G40" i="50" s="1"/>
  <c r="G24" i="50"/>
  <c r="K39" i="50"/>
  <c r="K40" i="50" s="1"/>
  <c r="G26" i="51"/>
  <c r="G55" i="53"/>
  <c r="H55" i="53" s="1"/>
  <c r="G42" i="53"/>
  <c r="G26" i="54"/>
  <c r="G21" i="54"/>
  <c r="G17" i="54"/>
  <c r="G42" i="54" s="1"/>
  <c r="G43" i="54" s="1"/>
  <c r="K44" i="56"/>
  <c r="K45" i="56" s="1"/>
  <c r="G22" i="49"/>
  <c r="G44" i="49" s="1"/>
  <c r="G45" i="49" s="1"/>
  <c r="L39" i="50"/>
  <c r="L40" i="50" s="1"/>
  <c r="K65" i="51"/>
  <c r="L65" i="51" s="1"/>
  <c r="G38" i="51"/>
  <c r="G32" i="51"/>
  <c r="G17" i="51"/>
  <c r="G33" i="53"/>
  <c r="L42" i="54"/>
  <c r="L43" i="54" s="1"/>
  <c r="G50" i="55"/>
  <c r="H50" i="55" s="1"/>
  <c r="G23" i="56"/>
  <c r="J44" i="56"/>
  <c r="J45" i="56" s="1"/>
  <c r="G31" i="57"/>
  <c r="G46" i="57" s="1"/>
  <c r="G47" i="57" s="1"/>
  <c r="G23" i="59"/>
  <c r="G18" i="59"/>
  <c r="J44" i="55"/>
  <c r="J45" i="55" s="1"/>
  <c r="G30" i="47"/>
  <c r="K44" i="55"/>
  <c r="K45" i="55" s="1"/>
  <c r="L48" i="53"/>
  <c r="L49" i="53" s="1"/>
  <c r="G33" i="47"/>
  <c r="L45" i="58"/>
  <c r="L46" i="58" s="1"/>
  <c r="G54" i="53"/>
  <c r="H54" i="53" s="1"/>
  <c r="E15" i="53"/>
  <c r="G15" i="53" s="1"/>
  <c r="G48" i="53" s="1"/>
  <c r="G49" i="53" s="1"/>
  <c r="G53" i="57"/>
  <c r="H53" i="57" s="1"/>
  <c r="K46" i="57"/>
  <c r="K47" i="57" s="1"/>
  <c r="G28" i="58"/>
  <c r="G24" i="58"/>
  <c r="G54" i="59"/>
  <c r="H54" i="59" s="1"/>
  <c r="G55" i="59"/>
  <c r="H55" i="59" s="1"/>
  <c r="J44" i="49"/>
  <c r="J45" i="49" s="1"/>
  <c r="G47" i="51"/>
  <c r="J58" i="51"/>
  <c r="J59" i="51" s="1"/>
  <c r="G46" i="50"/>
  <c r="H46" i="50" s="1"/>
  <c r="K66" i="51"/>
  <c r="L66" i="51" s="1"/>
  <c r="G54" i="51"/>
  <c r="G36" i="51"/>
  <c r="G51" i="55"/>
  <c r="H51" i="55" s="1"/>
  <c r="G19" i="55"/>
  <c r="G15" i="55"/>
  <c r="J46" i="57"/>
  <c r="J47" i="57" s="1"/>
  <c r="G34" i="58"/>
  <c r="G19" i="58"/>
  <c r="G15" i="58"/>
  <c r="G45" i="58" s="1"/>
  <c r="G46" i="58" s="1"/>
  <c r="G51" i="59"/>
  <c r="H51" i="59" s="1"/>
  <c r="G22" i="59"/>
  <c r="G16" i="59"/>
  <c r="G47" i="59" s="1"/>
  <c r="G48" i="59" s="1"/>
  <c r="G38" i="47"/>
  <c r="G51" i="47"/>
  <c r="G43" i="47"/>
  <c r="G27" i="47"/>
  <c r="G48" i="47"/>
  <c r="G35" i="47"/>
  <c r="G18" i="47"/>
  <c r="I67" i="47"/>
  <c r="J67" i="47" s="1"/>
  <c r="I60" i="47"/>
  <c r="J60" i="47" s="1"/>
  <c r="L42" i="47"/>
  <c r="L34" i="47"/>
  <c r="G31" i="47"/>
  <c r="L26" i="47"/>
  <c r="L17" i="47"/>
  <c r="K42" i="47"/>
  <c r="L35" i="47"/>
  <c r="K34" i="47"/>
  <c r="J33" i="47"/>
  <c r="L27" i="47"/>
  <c r="K26" i="47"/>
  <c r="L18" i="47"/>
  <c r="K17" i="47"/>
  <c r="K53" i="47" s="1"/>
  <c r="K54" i="47" s="1"/>
  <c r="J16" i="47"/>
  <c r="J53" i="47" s="1"/>
  <c r="J54" i="47" s="1"/>
  <c r="G41" i="47"/>
  <c r="L36" i="47"/>
  <c r="L28" i="47"/>
  <c r="G25" i="47"/>
  <c r="L19" i="47"/>
  <c r="L53" i="47" s="1"/>
  <c r="L54" i="47" s="1"/>
  <c r="G16" i="47"/>
  <c r="G50" i="47"/>
  <c r="L37" i="47"/>
  <c r="G34" i="47"/>
  <c r="G26" i="47"/>
  <c r="G17" i="47"/>
  <c r="G49" i="47"/>
  <c r="L38" i="47"/>
  <c r="K37" i="47"/>
  <c r="J36" i="47"/>
  <c r="L30" i="47"/>
  <c r="J28" i="47"/>
  <c r="G53" i="47" l="1"/>
  <c r="G54" i="47" s="1"/>
  <c r="G58" i="51"/>
  <c r="G59" i="51" s="1"/>
  <c r="G44" i="55"/>
  <c r="G45" i="55" s="1"/>
  <c r="E5" i="39" l="1"/>
  <c r="E6" i="39"/>
  <c r="E7" i="39"/>
  <c r="E8" i="39"/>
  <c r="E9" i="39"/>
  <c r="E10" i="39"/>
  <c r="E12" i="39"/>
  <c r="E13" i="39"/>
  <c r="E14" i="39"/>
  <c r="E15" i="39"/>
  <c r="E16" i="39"/>
  <c r="E17" i="39"/>
  <c r="E18" i="39"/>
  <c r="E19" i="39"/>
  <c r="E20" i="39"/>
  <c r="E21" i="39"/>
  <c r="E22" i="39"/>
  <c r="E23" i="39"/>
  <c r="E24" i="39"/>
  <c r="E25" i="39"/>
  <c r="E26" i="39"/>
  <c r="E28" i="39"/>
  <c r="E30" i="39"/>
  <c r="E31" i="39"/>
  <c r="E32" i="39"/>
  <c r="E33" i="39"/>
  <c r="E34" i="39"/>
  <c r="E35" i="39"/>
  <c r="E36" i="39"/>
  <c r="E37" i="39"/>
  <c r="E38" i="39"/>
  <c r="E39" i="39"/>
  <c r="D13" i="37"/>
  <c r="G13" i="37"/>
  <c r="D14" i="37"/>
  <c r="G14" i="37"/>
  <c r="G18" i="37" s="1"/>
  <c r="D15" i="37"/>
  <c r="G15" i="37"/>
  <c r="G16" i="37"/>
  <c r="D18" i="37"/>
  <c r="E18" i="37"/>
  <c r="F18" i="37"/>
  <c r="H18" i="37"/>
  <c r="I18" i="37"/>
  <c r="J18" i="37"/>
  <c r="K18" i="37"/>
  <c r="L18" i="37"/>
  <c r="M18" i="37"/>
  <c r="D13" i="36"/>
  <c r="G13" i="36"/>
  <c r="G18" i="36" s="1"/>
  <c r="H13" i="36"/>
  <c r="D14" i="36"/>
  <c r="G14" i="36"/>
  <c r="H14" i="36"/>
  <c r="H18" i="36" s="1"/>
  <c r="D15" i="36"/>
  <c r="G15" i="36"/>
  <c r="H15" i="36"/>
  <c r="D16" i="36"/>
  <c r="G16" i="36"/>
  <c r="H16" i="36"/>
  <c r="E18" i="36"/>
  <c r="F18" i="36"/>
  <c r="I18" i="36"/>
  <c r="J18" i="36"/>
  <c r="K18" i="36"/>
  <c r="L18" i="36"/>
  <c r="M18" i="36"/>
  <c r="D13" i="35"/>
  <c r="G13" i="35"/>
  <c r="H13" i="35"/>
  <c r="D14" i="35"/>
  <c r="G14" i="35"/>
  <c r="H14" i="35"/>
  <c r="D15" i="35"/>
  <c r="D18" i="35" s="1"/>
  <c r="G15" i="35"/>
  <c r="H15" i="35"/>
  <c r="D16" i="35"/>
  <c r="G16" i="35"/>
  <c r="H16" i="35"/>
  <c r="E18" i="35"/>
  <c r="F18" i="35"/>
  <c r="I18" i="35"/>
  <c r="J18" i="35"/>
  <c r="K18" i="35"/>
  <c r="L18" i="35"/>
  <c r="M18" i="35"/>
  <c r="D13" i="34"/>
  <c r="G13" i="34"/>
  <c r="G18" i="34" s="1"/>
  <c r="H13" i="34"/>
  <c r="D14" i="34"/>
  <c r="G14" i="34"/>
  <c r="H14" i="34"/>
  <c r="D15" i="34"/>
  <c r="G15" i="34"/>
  <c r="H15" i="34"/>
  <c r="D16" i="34"/>
  <c r="G16" i="34"/>
  <c r="H16" i="34"/>
  <c r="E18" i="34"/>
  <c r="F18" i="34"/>
  <c r="I18" i="34"/>
  <c r="J18" i="34"/>
  <c r="K18" i="34"/>
  <c r="L18" i="34"/>
  <c r="M18" i="34"/>
  <c r="D13" i="33"/>
  <c r="G13" i="33"/>
  <c r="H13" i="33"/>
  <c r="D14" i="33"/>
  <c r="G14" i="33"/>
  <c r="H14" i="33"/>
  <c r="D15" i="33"/>
  <c r="G15" i="33"/>
  <c r="H15" i="33"/>
  <c r="D16" i="33"/>
  <c r="G16" i="33"/>
  <c r="H16" i="33"/>
  <c r="E18" i="33"/>
  <c r="F18" i="33"/>
  <c r="G18" i="33"/>
  <c r="H18" i="33"/>
  <c r="I18" i="33"/>
  <c r="J18" i="33"/>
  <c r="K18" i="33"/>
  <c r="L18" i="33"/>
  <c r="M18" i="33"/>
  <c r="D13" i="32"/>
  <c r="G13" i="32"/>
  <c r="H13" i="32"/>
  <c r="D14" i="32"/>
  <c r="G14" i="32"/>
  <c r="H14" i="32"/>
  <c r="D15" i="32"/>
  <c r="D18" i="32" s="1"/>
  <c r="G15" i="32"/>
  <c r="H15" i="32"/>
  <c r="D16" i="32"/>
  <c r="G16" i="32"/>
  <c r="H16" i="32"/>
  <c r="E18" i="32"/>
  <c r="F18" i="32"/>
  <c r="I18" i="32"/>
  <c r="J18" i="32"/>
  <c r="K18" i="32"/>
  <c r="L18" i="32"/>
  <c r="M18" i="32"/>
  <c r="E41" i="32"/>
  <c r="D13" i="31"/>
  <c r="G13" i="31"/>
  <c r="G18" i="31" s="1"/>
  <c r="H13" i="31"/>
  <c r="D14" i="31"/>
  <c r="G14" i="31"/>
  <c r="H14" i="31"/>
  <c r="H18" i="31" s="1"/>
  <c r="D15" i="31"/>
  <c r="G15" i="31"/>
  <c r="H15" i="31"/>
  <c r="D16" i="31"/>
  <c r="G16" i="31"/>
  <c r="H16" i="31"/>
  <c r="E18" i="31"/>
  <c r="F18" i="31"/>
  <c r="I18" i="31"/>
  <c r="J18" i="31"/>
  <c r="K18" i="31"/>
  <c r="L18" i="31"/>
  <c r="M18" i="31"/>
  <c r="D13" i="30"/>
  <c r="D18" i="30" s="1"/>
  <c r="G13" i="30"/>
  <c r="H13" i="30"/>
  <c r="D14" i="30"/>
  <c r="G14" i="30"/>
  <c r="H14" i="30"/>
  <c r="D15" i="30"/>
  <c r="G15" i="30"/>
  <c r="G18" i="30" s="1"/>
  <c r="H15" i="30"/>
  <c r="H18" i="30" s="1"/>
  <c r="D16" i="30"/>
  <c r="G16" i="30"/>
  <c r="H16" i="30"/>
  <c r="E18" i="30"/>
  <c r="F18" i="30"/>
  <c r="I18" i="30"/>
  <c r="J18" i="30"/>
  <c r="K18" i="30"/>
  <c r="L18" i="30"/>
  <c r="M18" i="30"/>
  <c r="C41" i="30"/>
  <c r="H41" i="30" s="1"/>
  <c r="L41" i="30" s="1"/>
  <c r="D13" i="29"/>
  <c r="G13" i="29"/>
  <c r="H13" i="29"/>
  <c r="D14" i="29"/>
  <c r="G14" i="29"/>
  <c r="H14" i="29"/>
  <c r="D15" i="29"/>
  <c r="D18" i="29" s="1"/>
  <c r="G15" i="29"/>
  <c r="H15" i="29"/>
  <c r="D16" i="29"/>
  <c r="G16" i="29"/>
  <c r="H16" i="29"/>
  <c r="E18" i="29"/>
  <c r="F18" i="29"/>
  <c r="H18" i="29"/>
  <c r="I18" i="29"/>
  <c r="J18" i="29"/>
  <c r="K18" i="29"/>
  <c r="L18" i="29"/>
  <c r="M18" i="29"/>
  <c r="H32" i="29"/>
  <c r="L32" i="29" s="1"/>
  <c r="D13" i="28"/>
  <c r="E13" i="28"/>
  <c r="G13" i="28"/>
  <c r="H13" i="28"/>
  <c r="D14" i="28"/>
  <c r="E14" i="28"/>
  <c r="G14" i="28"/>
  <c r="H14" i="28"/>
  <c r="D15" i="28"/>
  <c r="E15" i="28"/>
  <c r="G15" i="28"/>
  <c r="H15" i="28"/>
  <c r="D16" i="28"/>
  <c r="E16" i="28"/>
  <c r="G16" i="28"/>
  <c r="H16" i="28"/>
  <c r="D18" i="28"/>
  <c r="E18" i="28"/>
  <c r="F18" i="28"/>
  <c r="I18" i="28"/>
  <c r="J18" i="28"/>
  <c r="K18" i="28"/>
  <c r="L18" i="28"/>
  <c r="M18" i="28"/>
  <c r="I26" i="28"/>
  <c r="M26" i="28"/>
  <c r="H27" i="28"/>
  <c r="L27" i="28"/>
  <c r="G28" i="28"/>
  <c r="K28" i="28"/>
  <c r="D13" i="27"/>
  <c r="G13" i="27"/>
  <c r="H13" i="27"/>
  <c r="H18" i="27" s="1"/>
  <c r="D14" i="27"/>
  <c r="G14" i="27"/>
  <c r="H14" i="27"/>
  <c r="D15" i="27"/>
  <c r="G15" i="27"/>
  <c r="H15" i="27"/>
  <c r="D16" i="27"/>
  <c r="G16" i="27"/>
  <c r="H16" i="27"/>
  <c r="E18" i="27"/>
  <c r="F18" i="27"/>
  <c r="G18" i="27"/>
  <c r="I18" i="27"/>
  <c r="J18" i="27"/>
  <c r="K18" i="27"/>
  <c r="L18" i="27"/>
  <c r="M18" i="27"/>
  <c r="D32" i="27"/>
  <c r="H32" i="27" s="1"/>
  <c r="L32" i="27" s="1"/>
  <c r="E41" i="27"/>
  <c r="D13" i="26"/>
  <c r="E13" i="26"/>
  <c r="G13" i="26"/>
  <c r="H13" i="26"/>
  <c r="D14" i="26"/>
  <c r="E14" i="26"/>
  <c r="G14" i="26"/>
  <c r="G18" i="26" s="1"/>
  <c r="H14" i="26"/>
  <c r="D15" i="26"/>
  <c r="E15" i="26"/>
  <c r="G15" i="26"/>
  <c r="H15" i="26"/>
  <c r="D16" i="26"/>
  <c r="E16" i="26"/>
  <c r="G16" i="26"/>
  <c r="H16" i="26"/>
  <c r="D18" i="26"/>
  <c r="E18" i="26"/>
  <c r="F18" i="26"/>
  <c r="I18" i="26"/>
  <c r="J18" i="26"/>
  <c r="K18" i="26"/>
  <c r="L18" i="26"/>
  <c r="M18" i="26"/>
  <c r="E35" i="26"/>
  <c r="I35" i="26" s="1"/>
  <c r="M35" i="26" s="1"/>
  <c r="C41" i="26"/>
  <c r="H41" i="26" s="1"/>
  <c r="L41" i="26" s="1"/>
  <c r="B5" i="25"/>
  <c r="E5" i="25" s="1"/>
  <c r="C5" i="25"/>
  <c r="D5" i="25"/>
  <c r="B6" i="25"/>
  <c r="C6" i="25"/>
  <c r="D6" i="25"/>
  <c r="E6" i="25"/>
  <c r="C28" i="34" s="1"/>
  <c r="G28" i="34" s="1"/>
  <c r="K28" i="34" s="1"/>
  <c r="B7" i="25"/>
  <c r="E7" i="25" s="1"/>
  <c r="C7" i="25"/>
  <c r="D7" i="25"/>
  <c r="B8" i="25"/>
  <c r="C8" i="25"/>
  <c r="D8" i="25"/>
  <c r="E8" i="25"/>
  <c r="B9" i="25"/>
  <c r="E9" i="25" s="1"/>
  <c r="C9" i="25"/>
  <c r="D9" i="25"/>
  <c r="B10" i="25"/>
  <c r="C10" i="25"/>
  <c r="D10" i="25"/>
  <c r="E10" i="25"/>
  <c r="B12" i="25"/>
  <c r="E12" i="25" s="1"/>
  <c r="C12" i="25"/>
  <c r="D12" i="25"/>
  <c r="B13" i="25"/>
  <c r="C13" i="25"/>
  <c r="D13" i="25"/>
  <c r="E13" i="25"/>
  <c r="C30" i="26" s="1"/>
  <c r="G30" i="26" s="1"/>
  <c r="K30" i="26" s="1"/>
  <c r="B14" i="25"/>
  <c r="E14" i="25" s="1"/>
  <c r="D33" i="26" s="1"/>
  <c r="H33" i="26" s="1"/>
  <c r="L33" i="26" s="1"/>
  <c r="C14" i="25"/>
  <c r="D14" i="25"/>
  <c r="B15" i="25"/>
  <c r="C15" i="25"/>
  <c r="D15" i="25"/>
  <c r="E15" i="25"/>
  <c r="D32" i="29" s="1"/>
  <c r="B16" i="25"/>
  <c r="E16" i="25" s="1"/>
  <c r="C16" i="25"/>
  <c r="D16" i="25"/>
  <c r="B17" i="25"/>
  <c r="C17" i="25"/>
  <c r="D17" i="25"/>
  <c r="E17" i="25"/>
  <c r="B18" i="25"/>
  <c r="E18" i="25" s="1"/>
  <c r="C18" i="25"/>
  <c r="D18" i="25"/>
  <c r="B19" i="25"/>
  <c r="C19" i="25"/>
  <c r="D19" i="25"/>
  <c r="E19" i="25"/>
  <c r="C31" i="28" s="1"/>
  <c r="G31" i="28" s="1"/>
  <c r="K31" i="28" s="1"/>
  <c r="B20" i="25"/>
  <c r="E20" i="25" s="1"/>
  <c r="C20" i="25"/>
  <c r="D20" i="25"/>
  <c r="B21" i="25"/>
  <c r="C21" i="25"/>
  <c r="D21" i="25"/>
  <c r="E21" i="25"/>
  <c r="C29" i="33" s="1"/>
  <c r="G29" i="33" s="1"/>
  <c r="K29" i="33" s="1"/>
  <c r="B22" i="25"/>
  <c r="E22" i="25" s="1"/>
  <c r="C22" i="25"/>
  <c r="D22" i="25"/>
  <c r="B23" i="25"/>
  <c r="C23" i="25"/>
  <c r="D23" i="25"/>
  <c r="E23" i="25"/>
  <c r="B24" i="25"/>
  <c r="E24" i="25" s="1"/>
  <c r="C24" i="25"/>
  <c r="D24" i="25"/>
  <c r="B25" i="25"/>
  <c r="C25" i="25"/>
  <c r="D25" i="25"/>
  <c r="E25" i="25"/>
  <c r="C30" i="31" s="1"/>
  <c r="G30" i="31" s="1"/>
  <c r="K30" i="31" s="1"/>
  <c r="B26" i="25"/>
  <c r="E26" i="25" s="1"/>
  <c r="C26" i="25"/>
  <c r="D26" i="25"/>
  <c r="B28" i="25"/>
  <c r="C28" i="25"/>
  <c r="D28" i="25"/>
  <c r="E28" i="25"/>
  <c r="D41" i="35" s="1"/>
  <c r="B30" i="25"/>
  <c r="E30" i="25" s="1"/>
  <c r="C30" i="25"/>
  <c r="D30" i="25"/>
  <c r="B31" i="25"/>
  <c r="C31" i="25"/>
  <c r="D31" i="25"/>
  <c r="E31" i="25"/>
  <c r="B32" i="25"/>
  <c r="E32" i="25" s="1"/>
  <c r="C32" i="25"/>
  <c r="D32" i="25"/>
  <c r="B33" i="25"/>
  <c r="C33" i="25"/>
  <c r="D33" i="25"/>
  <c r="E33" i="25"/>
  <c r="B34" i="25"/>
  <c r="E34" i="25" s="1"/>
  <c r="C34" i="25"/>
  <c r="D34" i="25"/>
  <c r="B35" i="25"/>
  <c r="C35" i="25"/>
  <c r="D35" i="25"/>
  <c r="E35" i="25"/>
  <c r="I9" i="28" s="1"/>
  <c r="B36" i="25"/>
  <c r="E36" i="25" s="1"/>
  <c r="C36" i="25"/>
  <c r="D36" i="25"/>
  <c r="B37" i="25"/>
  <c r="C37" i="25"/>
  <c r="D37" i="25"/>
  <c r="E37" i="25"/>
  <c r="B38" i="25"/>
  <c r="E38" i="25" s="1"/>
  <c r="C38" i="25"/>
  <c r="D38" i="25"/>
  <c r="B39" i="25"/>
  <c r="C39" i="25"/>
  <c r="D39" i="25"/>
  <c r="E39" i="25"/>
  <c r="I11" i="28" s="1"/>
  <c r="G20" i="28" s="1"/>
  <c r="C30" i="37" l="1"/>
  <c r="G30" i="37" s="1"/>
  <c r="K30" i="37" s="1"/>
  <c r="C30" i="34"/>
  <c r="G30" i="34" s="1"/>
  <c r="K30" i="34" s="1"/>
  <c r="C30" i="29"/>
  <c r="G30" i="29" s="1"/>
  <c r="K30" i="29" s="1"/>
  <c r="C30" i="28"/>
  <c r="G30" i="28" s="1"/>
  <c r="K30" i="28" s="1"/>
  <c r="E10" i="37"/>
  <c r="E10" i="30"/>
  <c r="E10" i="35"/>
  <c r="E10" i="34"/>
  <c r="E10" i="32"/>
  <c r="E10" i="36"/>
  <c r="E10" i="26"/>
  <c r="E10" i="29"/>
  <c r="E10" i="31"/>
  <c r="E10" i="28"/>
  <c r="E10" i="27"/>
  <c r="E10" i="33"/>
  <c r="D21" i="26"/>
  <c r="J9" i="37"/>
  <c r="D21" i="37" s="1"/>
  <c r="K9" i="33"/>
  <c r="D22" i="33" s="1"/>
  <c r="J9" i="30"/>
  <c r="D21" i="30" s="1"/>
  <c r="J9" i="34"/>
  <c r="K9" i="34"/>
  <c r="J9" i="31"/>
  <c r="J9" i="36"/>
  <c r="D21" i="36" s="1"/>
  <c r="K9" i="37"/>
  <c r="J9" i="28"/>
  <c r="K9" i="32"/>
  <c r="J9" i="27"/>
  <c r="D21" i="27" s="1"/>
  <c r="J9" i="33"/>
  <c r="K9" i="31"/>
  <c r="D22" i="31" s="1"/>
  <c r="K9" i="28"/>
  <c r="K9" i="27"/>
  <c r="J9" i="26"/>
  <c r="K9" i="29"/>
  <c r="K9" i="26"/>
  <c r="D22" i="26" s="1"/>
  <c r="J9" i="29"/>
  <c r="K9" i="30"/>
  <c r="D22" i="30" s="1"/>
  <c r="K9" i="35"/>
  <c r="J9" i="32"/>
  <c r="K9" i="36"/>
  <c r="J9" i="35"/>
  <c r="E35" i="37"/>
  <c r="I35" i="37" s="1"/>
  <c r="M35" i="37" s="1"/>
  <c r="E35" i="34"/>
  <c r="I35" i="34" s="1"/>
  <c r="M35" i="34" s="1"/>
  <c r="B21" i="29"/>
  <c r="K10" i="37"/>
  <c r="J10" i="35"/>
  <c r="C21" i="35" s="1"/>
  <c r="K10" i="30"/>
  <c r="K10" i="34"/>
  <c r="C22" i="34" s="1"/>
  <c r="J10" i="36"/>
  <c r="C21" i="36" s="1"/>
  <c r="K10" i="31"/>
  <c r="K10" i="36"/>
  <c r="C22" i="36" s="1"/>
  <c r="J10" i="33"/>
  <c r="C21" i="33" s="1"/>
  <c r="K10" i="32"/>
  <c r="K10" i="28"/>
  <c r="J10" i="34"/>
  <c r="C21" i="34" s="1"/>
  <c r="K10" i="33"/>
  <c r="C22" i="33" s="1"/>
  <c r="J10" i="29"/>
  <c r="K10" i="27"/>
  <c r="C22" i="27" s="1"/>
  <c r="J10" i="30"/>
  <c r="J10" i="37"/>
  <c r="B21" i="37" s="1"/>
  <c r="J10" i="32"/>
  <c r="K10" i="26"/>
  <c r="J10" i="31"/>
  <c r="K10" i="35"/>
  <c r="J10" i="28"/>
  <c r="J10" i="26"/>
  <c r="B21" i="26" s="1"/>
  <c r="J10" i="27"/>
  <c r="K10" i="29"/>
  <c r="B22" i="29" s="1"/>
  <c r="C29" i="37"/>
  <c r="G29" i="37" s="1"/>
  <c r="K29" i="37" s="1"/>
  <c r="C29" i="29"/>
  <c r="G29" i="29" s="1"/>
  <c r="K29" i="29" s="1"/>
  <c r="C29" i="28"/>
  <c r="G29" i="28" s="1"/>
  <c r="K29" i="28" s="1"/>
  <c r="C29" i="27"/>
  <c r="G29" i="27" s="1"/>
  <c r="K29" i="27" s="1"/>
  <c r="C29" i="26"/>
  <c r="G29" i="26" s="1"/>
  <c r="K29" i="26" s="1"/>
  <c r="C29" i="34"/>
  <c r="G29" i="34" s="1"/>
  <c r="K29" i="34" s="1"/>
  <c r="E35" i="29"/>
  <c r="I35" i="29" s="1"/>
  <c r="M35" i="29" s="1"/>
  <c r="B10" i="36"/>
  <c r="B10" i="34"/>
  <c r="B10" i="37"/>
  <c r="B10" i="33"/>
  <c r="B10" i="32"/>
  <c r="B10" i="35"/>
  <c r="B10" i="31"/>
  <c r="B10" i="27"/>
  <c r="B10" i="29"/>
  <c r="B10" i="30"/>
  <c r="B10" i="26"/>
  <c r="B10" i="28"/>
  <c r="J11" i="36"/>
  <c r="G21" i="36" s="1"/>
  <c r="K11" i="31"/>
  <c r="G22" i="31" s="1"/>
  <c r="K11" i="35"/>
  <c r="G22" i="35" s="1"/>
  <c r="K11" i="32"/>
  <c r="G22" i="32" s="1"/>
  <c r="J11" i="34"/>
  <c r="G21" i="34" s="1"/>
  <c r="K11" i="36"/>
  <c r="G22" i="36" s="1"/>
  <c r="J11" i="35"/>
  <c r="G21" i="35" s="1"/>
  <c r="J11" i="30"/>
  <c r="G21" i="30" s="1"/>
  <c r="K11" i="29"/>
  <c r="G22" i="29" s="1"/>
  <c r="J11" i="37"/>
  <c r="G21" i="37" s="1"/>
  <c r="K11" i="34"/>
  <c r="G22" i="34" s="1"/>
  <c r="K11" i="30"/>
  <c r="G22" i="30" s="1"/>
  <c r="K11" i="28"/>
  <c r="G22" i="28" s="1"/>
  <c r="K11" i="27"/>
  <c r="G22" i="27" s="1"/>
  <c r="K11" i="37"/>
  <c r="G22" i="37" s="1"/>
  <c r="J11" i="32"/>
  <c r="G21" i="32" s="1"/>
  <c r="J11" i="29"/>
  <c r="G21" i="29" s="1"/>
  <c r="J11" i="31"/>
  <c r="G21" i="31" s="1"/>
  <c r="J11" i="28"/>
  <c r="G21" i="28" s="1"/>
  <c r="J11" i="26"/>
  <c r="G21" i="26" s="1"/>
  <c r="J11" i="33"/>
  <c r="G21" i="33" s="1"/>
  <c r="K11" i="33"/>
  <c r="G22" i="33" s="1"/>
  <c r="J11" i="27"/>
  <c r="G21" i="27" s="1"/>
  <c r="K11" i="26"/>
  <c r="G22" i="26" s="1"/>
  <c r="E35" i="35"/>
  <c r="I35" i="35" s="1"/>
  <c r="M35" i="35" s="1"/>
  <c r="E35" i="36"/>
  <c r="I35" i="36" s="1"/>
  <c r="M35" i="36" s="1"/>
  <c r="E35" i="31"/>
  <c r="I35" i="31" s="1"/>
  <c r="M35" i="31" s="1"/>
  <c r="D32" i="32"/>
  <c r="H32" i="32" s="1"/>
  <c r="L32" i="32" s="1"/>
  <c r="D32" i="31"/>
  <c r="H32" i="31" s="1"/>
  <c r="L32" i="31" s="1"/>
  <c r="E35" i="30"/>
  <c r="I35" i="30" s="1"/>
  <c r="M35" i="30" s="1"/>
  <c r="E35" i="32"/>
  <c r="I35" i="32" s="1"/>
  <c r="M35" i="32" s="1"/>
  <c r="D32" i="30"/>
  <c r="H32" i="30" s="1"/>
  <c r="L32" i="30" s="1"/>
  <c r="C30" i="36"/>
  <c r="G30" i="36" s="1"/>
  <c r="K30" i="36" s="1"/>
  <c r="C30" i="33"/>
  <c r="G30" i="33" s="1"/>
  <c r="K30" i="33" s="1"/>
  <c r="D33" i="33"/>
  <c r="H33" i="33" s="1"/>
  <c r="L33" i="33" s="1"/>
  <c r="D33" i="31"/>
  <c r="H33" i="31" s="1"/>
  <c r="L33" i="31" s="1"/>
  <c r="C30" i="35"/>
  <c r="G30" i="35" s="1"/>
  <c r="K30" i="35" s="1"/>
  <c r="E35" i="33"/>
  <c r="I35" i="33" s="1"/>
  <c r="M35" i="33" s="1"/>
  <c r="C30" i="30"/>
  <c r="G30" i="30" s="1"/>
  <c r="K30" i="30" s="1"/>
  <c r="C21" i="26"/>
  <c r="D34" i="36"/>
  <c r="H34" i="36" s="1"/>
  <c r="L34" i="36" s="1"/>
  <c r="C31" i="33"/>
  <c r="G31" i="33" s="1"/>
  <c r="K31" i="33" s="1"/>
  <c r="E37" i="31"/>
  <c r="I37" i="31" s="1"/>
  <c r="M37" i="31" s="1"/>
  <c r="E37" i="35"/>
  <c r="I37" i="35" s="1"/>
  <c r="M37" i="35" s="1"/>
  <c r="E37" i="32"/>
  <c r="I37" i="32" s="1"/>
  <c r="M37" i="32" s="1"/>
  <c r="C31" i="35"/>
  <c r="G31" i="35" s="1"/>
  <c r="K31" i="35" s="1"/>
  <c r="C31" i="36"/>
  <c r="G31" i="36" s="1"/>
  <c r="K31" i="36" s="1"/>
  <c r="D34" i="35"/>
  <c r="H34" i="35" s="1"/>
  <c r="L34" i="35" s="1"/>
  <c r="C31" i="32"/>
  <c r="G31" i="32" s="1"/>
  <c r="K31" i="32" s="1"/>
  <c r="C31" i="30"/>
  <c r="G31" i="30" s="1"/>
  <c r="K31" i="30" s="1"/>
  <c r="D34" i="30"/>
  <c r="H34" i="30" s="1"/>
  <c r="L34" i="30" s="1"/>
  <c r="E37" i="36"/>
  <c r="I37" i="36" s="1"/>
  <c r="M37" i="36" s="1"/>
  <c r="C31" i="31"/>
  <c r="G31" i="31" s="1"/>
  <c r="K31" i="31" s="1"/>
  <c r="D34" i="31"/>
  <c r="H34" i="31" s="1"/>
  <c r="L34" i="31" s="1"/>
  <c r="D34" i="32"/>
  <c r="H34" i="32" s="1"/>
  <c r="L34" i="32" s="1"/>
  <c r="E37" i="33"/>
  <c r="I37" i="33" s="1"/>
  <c r="M37" i="33" s="1"/>
  <c r="E37" i="30"/>
  <c r="I37" i="30" s="1"/>
  <c r="M37" i="30" s="1"/>
  <c r="D34" i="33"/>
  <c r="H34" i="33" s="1"/>
  <c r="L34" i="33" s="1"/>
  <c r="C21" i="29"/>
  <c r="C22" i="29"/>
  <c r="I10" i="32"/>
  <c r="I10" i="36"/>
  <c r="C20" i="36" s="1"/>
  <c r="I10" i="33"/>
  <c r="C20" i="33" s="1"/>
  <c r="I10" i="37"/>
  <c r="B20" i="37" s="1"/>
  <c r="I10" i="35"/>
  <c r="I10" i="34"/>
  <c r="C20" i="34" s="1"/>
  <c r="I10" i="29"/>
  <c r="B20" i="29" s="1"/>
  <c r="I10" i="28"/>
  <c r="I10" i="27"/>
  <c r="C20" i="27" s="1"/>
  <c r="C10" i="31"/>
  <c r="C10" i="35"/>
  <c r="C10" i="32"/>
  <c r="C10" i="29"/>
  <c r="C10" i="37"/>
  <c r="C10" i="33"/>
  <c r="C10" i="36"/>
  <c r="C10" i="30"/>
  <c r="C10" i="34"/>
  <c r="D32" i="35"/>
  <c r="H32" i="35" s="1"/>
  <c r="L32" i="35" s="1"/>
  <c r="D32" i="33"/>
  <c r="H32" i="33" s="1"/>
  <c r="L32" i="33" s="1"/>
  <c r="D32" i="34"/>
  <c r="H32" i="34" s="1"/>
  <c r="L32" i="34" s="1"/>
  <c r="D32" i="28"/>
  <c r="H32" i="28" s="1"/>
  <c r="L32" i="28" s="1"/>
  <c r="D32" i="26"/>
  <c r="H32" i="26" s="1"/>
  <c r="L32" i="26" s="1"/>
  <c r="E35" i="27"/>
  <c r="I35" i="27" s="1"/>
  <c r="M35" i="27" s="1"/>
  <c r="D22" i="27"/>
  <c r="C10" i="26"/>
  <c r="I9" i="27"/>
  <c r="D20" i="27" s="1"/>
  <c r="G18" i="28"/>
  <c r="B41" i="29"/>
  <c r="F41" i="29" s="1"/>
  <c r="I11" i="29"/>
  <c r="G20" i="29" s="1"/>
  <c r="G41" i="30"/>
  <c r="B22" i="30"/>
  <c r="B20" i="32"/>
  <c r="B22" i="32"/>
  <c r="I11" i="32"/>
  <c r="G20" i="32" s="1"/>
  <c r="D18" i="33"/>
  <c r="E41" i="35"/>
  <c r="E41" i="26"/>
  <c r="E36" i="27"/>
  <c r="I36" i="27" s="1"/>
  <c r="M36" i="27" s="1"/>
  <c r="C28" i="29"/>
  <c r="G28" i="29" s="1"/>
  <c r="K28" i="29" s="1"/>
  <c r="D41" i="30"/>
  <c r="I10" i="30"/>
  <c r="B21" i="32"/>
  <c r="D21" i="31"/>
  <c r="D21" i="33"/>
  <c r="I9" i="35"/>
  <c r="I9" i="36"/>
  <c r="D20" i="36" s="1"/>
  <c r="I9" i="33"/>
  <c r="D20" i="33" s="1"/>
  <c r="I9" i="37"/>
  <c r="I9" i="34"/>
  <c r="I9" i="30"/>
  <c r="D20" i="30" s="1"/>
  <c r="I9" i="29"/>
  <c r="I9" i="31"/>
  <c r="D20" i="31" s="1"/>
  <c r="I9" i="32"/>
  <c r="C41" i="35"/>
  <c r="E41" i="33"/>
  <c r="B41" i="32"/>
  <c r="F41" i="32" s="1"/>
  <c r="E41" i="37"/>
  <c r="B41" i="36"/>
  <c r="F41" i="36" s="1"/>
  <c r="C41" i="36"/>
  <c r="E41" i="34"/>
  <c r="B41" i="33"/>
  <c r="F41" i="33" s="1"/>
  <c r="D41" i="31"/>
  <c r="D41" i="36"/>
  <c r="C41" i="33"/>
  <c r="C41" i="34"/>
  <c r="C41" i="31"/>
  <c r="B41" i="30"/>
  <c r="F41" i="30" s="1"/>
  <c r="C41" i="28"/>
  <c r="C41" i="37"/>
  <c r="E41" i="36"/>
  <c r="D41" i="33"/>
  <c r="C41" i="32"/>
  <c r="C41" i="29"/>
  <c r="B41" i="37"/>
  <c r="F41" i="37" s="1"/>
  <c r="B41" i="35"/>
  <c r="F41" i="35" s="1"/>
  <c r="B41" i="34"/>
  <c r="F41" i="34" s="1"/>
  <c r="E41" i="29"/>
  <c r="E41" i="28"/>
  <c r="D41" i="37"/>
  <c r="E41" i="31"/>
  <c r="E41" i="30"/>
  <c r="C41" i="27"/>
  <c r="D41" i="26"/>
  <c r="C31" i="37"/>
  <c r="G31" i="37" s="1"/>
  <c r="K31" i="37" s="1"/>
  <c r="D34" i="37"/>
  <c r="H34" i="37" s="1"/>
  <c r="L34" i="37" s="1"/>
  <c r="C31" i="34"/>
  <c r="G31" i="34" s="1"/>
  <c r="K31" i="34" s="1"/>
  <c r="E37" i="37"/>
  <c r="I37" i="37" s="1"/>
  <c r="M37" i="37" s="1"/>
  <c r="D34" i="34"/>
  <c r="H34" i="34" s="1"/>
  <c r="L34" i="34" s="1"/>
  <c r="E37" i="29"/>
  <c r="I37" i="29" s="1"/>
  <c r="M37" i="29" s="1"/>
  <c r="E37" i="28"/>
  <c r="I37" i="28" s="1"/>
  <c r="M37" i="28" s="1"/>
  <c r="E37" i="34"/>
  <c r="I37" i="34" s="1"/>
  <c r="M37" i="34" s="1"/>
  <c r="E37" i="27"/>
  <c r="I37" i="27" s="1"/>
  <c r="M37" i="27" s="1"/>
  <c r="E26" i="36"/>
  <c r="I26" i="36" s="1"/>
  <c r="M26" i="36" s="1"/>
  <c r="C28" i="36"/>
  <c r="G28" i="36" s="1"/>
  <c r="K28" i="36" s="1"/>
  <c r="D27" i="35"/>
  <c r="H27" i="35" s="1"/>
  <c r="L27" i="35" s="1"/>
  <c r="E26" i="35"/>
  <c r="I26" i="35" s="1"/>
  <c r="M26" i="35" s="1"/>
  <c r="C28" i="33"/>
  <c r="G28" i="33" s="1"/>
  <c r="K28" i="33" s="1"/>
  <c r="E26" i="33"/>
  <c r="I26" i="33" s="1"/>
  <c r="M26" i="33" s="1"/>
  <c r="D27" i="32"/>
  <c r="H27" i="32" s="1"/>
  <c r="L27" i="32" s="1"/>
  <c r="C28" i="35"/>
  <c r="G28" i="35" s="1"/>
  <c r="K28" i="35" s="1"/>
  <c r="C28" i="32"/>
  <c r="G28" i="32" s="1"/>
  <c r="K28" i="32" s="1"/>
  <c r="D27" i="36"/>
  <c r="H27" i="36" s="1"/>
  <c r="L27" i="36" s="1"/>
  <c r="D27" i="33"/>
  <c r="H27" i="33" s="1"/>
  <c r="L27" i="33" s="1"/>
  <c r="E26" i="32"/>
  <c r="I26" i="32" s="1"/>
  <c r="M26" i="32" s="1"/>
  <c r="D41" i="27"/>
  <c r="C28" i="27"/>
  <c r="G28" i="27" s="1"/>
  <c r="K28" i="27" s="1"/>
  <c r="D27" i="29"/>
  <c r="H27" i="29" s="1"/>
  <c r="L27" i="29" s="1"/>
  <c r="D41" i="32"/>
  <c r="D33" i="34"/>
  <c r="H33" i="34" s="1"/>
  <c r="L33" i="34" s="1"/>
  <c r="D32" i="36"/>
  <c r="H32" i="36" s="1"/>
  <c r="L32" i="36" s="1"/>
  <c r="D34" i="26"/>
  <c r="H34" i="26" s="1"/>
  <c r="L34" i="26" s="1"/>
  <c r="D27" i="26"/>
  <c r="H27" i="26" s="1"/>
  <c r="L27" i="26" s="1"/>
  <c r="I11" i="26"/>
  <c r="G20" i="26" s="1"/>
  <c r="B41" i="27"/>
  <c r="F41" i="27" s="1"/>
  <c r="C31" i="27"/>
  <c r="G31" i="27" s="1"/>
  <c r="K31" i="27" s="1"/>
  <c r="E35" i="28"/>
  <c r="I35" i="28" s="1"/>
  <c r="M35" i="28" s="1"/>
  <c r="E36" i="29"/>
  <c r="I36" i="29" s="1"/>
  <c r="M36" i="29" s="1"/>
  <c r="C31" i="29"/>
  <c r="G31" i="29" s="1"/>
  <c r="K31" i="29" s="1"/>
  <c r="E26" i="29"/>
  <c r="I26" i="29" s="1"/>
  <c r="M26" i="29" s="1"/>
  <c r="C20" i="30"/>
  <c r="C22" i="30"/>
  <c r="E36" i="32"/>
  <c r="I36" i="32" s="1"/>
  <c r="M36" i="32" s="1"/>
  <c r="C20" i="35"/>
  <c r="C22" i="35"/>
  <c r="D32" i="37"/>
  <c r="H32" i="37" s="1"/>
  <c r="L32" i="37" s="1"/>
  <c r="E37" i="26"/>
  <c r="I37" i="26" s="1"/>
  <c r="M37" i="26" s="1"/>
  <c r="D34" i="27"/>
  <c r="H34" i="27" s="1"/>
  <c r="L34" i="27" s="1"/>
  <c r="D27" i="27"/>
  <c r="H27" i="27" s="1"/>
  <c r="L27" i="27" s="1"/>
  <c r="C21" i="27"/>
  <c r="G18" i="29"/>
  <c r="E36" i="30"/>
  <c r="I36" i="30" s="1"/>
  <c r="M36" i="30" s="1"/>
  <c r="B20" i="30"/>
  <c r="I10" i="31"/>
  <c r="C20" i="31" s="1"/>
  <c r="D20" i="34"/>
  <c r="D21" i="34"/>
  <c r="D22" i="34"/>
  <c r="D10" i="34"/>
  <c r="D10" i="37"/>
  <c r="D10" i="35"/>
  <c r="D10" i="32"/>
  <c r="D10" i="31"/>
  <c r="D10" i="27"/>
  <c r="D10" i="36"/>
  <c r="D10" i="30"/>
  <c r="D10" i="28"/>
  <c r="D10" i="29"/>
  <c r="D10" i="33"/>
  <c r="D10" i="26"/>
  <c r="C29" i="31"/>
  <c r="G29" i="31" s="1"/>
  <c r="K29" i="31" s="1"/>
  <c r="C29" i="35"/>
  <c r="G29" i="35" s="1"/>
  <c r="K29" i="35" s="1"/>
  <c r="C29" i="32"/>
  <c r="G29" i="32" s="1"/>
  <c r="K29" i="32" s="1"/>
  <c r="C29" i="30"/>
  <c r="G29" i="30" s="1"/>
  <c r="K29" i="30" s="1"/>
  <c r="C29" i="36"/>
  <c r="G29" i="36" s="1"/>
  <c r="K29" i="36" s="1"/>
  <c r="D33" i="28"/>
  <c r="H33" i="28" s="1"/>
  <c r="L33" i="28" s="1"/>
  <c r="D33" i="37"/>
  <c r="H33" i="37" s="1"/>
  <c r="L33" i="37" s="1"/>
  <c r="E36" i="34"/>
  <c r="I36" i="34" s="1"/>
  <c r="M36" i="34" s="1"/>
  <c r="D33" i="29"/>
  <c r="H33" i="29" s="1"/>
  <c r="L33" i="29" s="1"/>
  <c r="E36" i="37"/>
  <c r="I36" i="37" s="1"/>
  <c r="M36" i="37" s="1"/>
  <c r="D33" i="27"/>
  <c r="H33" i="27" s="1"/>
  <c r="L33" i="27" s="1"/>
  <c r="E36" i="26"/>
  <c r="I36" i="26" s="1"/>
  <c r="M36" i="26" s="1"/>
  <c r="B41" i="26"/>
  <c r="F41" i="26" s="1"/>
  <c r="E36" i="28"/>
  <c r="I36" i="28" s="1"/>
  <c r="M36" i="28" s="1"/>
  <c r="I41" i="26"/>
  <c r="M41" i="26" s="1"/>
  <c r="E26" i="26"/>
  <c r="I26" i="26" s="1"/>
  <c r="M26" i="26" s="1"/>
  <c r="H18" i="26"/>
  <c r="I10" i="26"/>
  <c r="C30" i="27"/>
  <c r="G30" i="27" s="1"/>
  <c r="K30" i="27" s="1"/>
  <c r="C10" i="27"/>
  <c r="D41" i="28"/>
  <c r="D34" i="28"/>
  <c r="H34" i="28" s="1"/>
  <c r="L34" i="28" s="1"/>
  <c r="B41" i="31"/>
  <c r="F41" i="31" s="1"/>
  <c r="I11" i="33"/>
  <c r="G20" i="33" s="1"/>
  <c r="I11" i="34"/>
  <c r="G20" i="34" s="1"/>
  <c r="I11" i="36"/>
  <c r="G20" i="36" s="1"/>
  <c r="I11" i="35"/>
  <c r="G20" i="35" s="1"/>
  <c r="I11" i="31"/>
  <c r="G20" i="31" s="1"/>
  <c r="I11" i="30"/>
  <c r="G20" i="30" s="1"/>
  <c r="I11" i="37"/>
  <c r="G20" i="37" s="1"/>
  <c r="D33" i="35"/>
  <c r="H33" i="35" s="1"/>
  <c r="L33" i="35" s="1"/>
  <c r="C30" i="32"/>
  <c r="G30" i="32" s="1"/>
  <c r="K30" i="32" s="1"/>
  <c r="D33" i="36"/>
  <c r="H33" i="36" s="1"/>
  <c r="L33" i="36" s="1"/>
  <c r="E36" i="31"/>
  <c r="I36" i="31" s="1"/>
  <c r="M36" i="31" s="1"/>
  <c r="E36" i="36"/>
  <c r="I36" i="36" s="1"/>
  <c r="M36" i="36" s="1"/>
  <c r="D33" i="32"/>
  <c r="H33" i="32" s="1"/>
  <c r="L33" i="32" s="1"/>
  <c r="D33" i="30"/>
  <c r="H33" i="30" s="1"/>
  <c r="L33" i="30" s="1"/>
  <c r="E36" i="35"/>
  <c r="I36" i="35" s="1"/>
  <c r="M36" i="35" s="1"/>
  <c r="E36" i="33"/>
  <c r="I36" i="33" s="1"/>
  <c r="M36" i="33" s="1"/>
  <c r="D27" i="37"/>
  <c r="H27" i="37" s="1"/>
  <c r="L27" i="37" s="1"/>
  <c r="C28" i="30"/>
  <c r="G28" i="30" s="1"/>
  <c r="K28" i="30" s="1"/>
  <c r="E26" i="37"/>
  <c r="I26" i="37" s="1"/>
  <c r="M26" i="37" s="1"/>
  <c r="C28" i="31"/>
  <c r="G28" i="31" s="1"/>
  <c r="K28" i="31" s="1"/>
  <c r="D27" i="30"/>
  <c r="H27" i="30" s="1"/>
  <c r="L27" i="30" s="1"/>
  <c r="E26" i="34"/>
  <c r="I26" i="34" s="1"/>
  <c r="M26" i="34" s="1"/>
  <c r="E26" i="31"/>
  <c r="I26" i="31" s="1"/>
  <c r="M26" i="31" s="1"/>
  <c r="D27" i="34"/>
  <c r="H27" i="34" s="1"/>
  <c r="L27" i="34" s="1"/>
  <c r="D27" i="31"/>
  <c r="H27" i="31" s="1"/>
  <c r="L27" i="31" s="1"/>
  <c r="C28" i="37"/>
  <c r="G28" i="37" s="1"/>
  <c r="K28" i="37" s="1"/>
  <c r="C28" i="26"/>
  <c r="G28" i="26" s="1"/>
  <c r="K28" i="26" s="1"/>
  <c r="C31" i="26"/>
  <c r="G31" i="26" s="1"/>
  <c r="K31" i="26" s="1"/>
  <c r="I9" i="26"/>
  <c r="D20" i="26" s="1"/>
  <c r="I11" i="27"/>
  <c r="G20" i="27" s="1"/>
  <c r="G41" i="26"/>
  <c r="E26" i="27"/>
  <c r="I26" i="27" s="1"/>
  <c r="M26" i="27" s="1"/>
  <c r="B41" i="28"/>
  <c r="F41" i="28" s="1"/>
  <c r="C10" i="28"/>
  <c r="D41" i="29"/>
  <c r="D34" i="29"/>
  <c r="H34" i="29" s="1"/>
  <c r="L34" i="29" s="1"/>
  <c r="I41" i="30"/>
  <c r="M41" i="30" s="1"/>
  <c r="E26" i="30"/>
  <c r="I26" i="30" s="1"/>
  <c r="M26" i="30" s="1"/>
  <c r="C21" i="31"/>
  <c r="C22" i="31"/>
  <c r="D41" i="34"/>
  <c r="D20" i="37"/>
  <c r="D22" i="37"/>
  <c r="D18" i="27"/>
  <c r="H18" i="28"/>
  <c r="D18" i="34"/>
  <c r="B21" i="35"/>
  <c r="B20" i="35"/>
  <c r="B22" i="35"/>
  <c r="B22" i="37"/>
  <c r="H18" i="35"/>
  <c r="D22" i="36"/>
  <c r="D18" i="31"/>
  <c r="G18" i="32"/>
  <c r="G18" i="35"/>
  <c r="C20" i="32"/>
  <c r="C21" i="32"/>
  <c r="C22" i="32"/>
  <c r="H18" i="32"/>
  <c r="H18" i="34"/>
  <c r="D18" i="36"/>
  <c r="C20" i="37"/>
  <c r="C22" i="37"/>
  <c r="D21" i="29" l="1"/>
  <c r="H21" i="29" s="1"/>
  <c r="I21" i="29" s="1"/>
  <c r="D20" i="29"/>
  <c r="D22" i="29"/>
  <c r="H22" i="29" s="1"/>
  <c r="I22" i="29" s="1"/>
  <c r="E20" i="36"/>
  <c r="E22" i="36"/>
  <c r="E21" i="36"/>
  <c r="F22" i="28"/>
  <c r="F21" i="28"/>
  <c r="F20" i="28"/>
  <c r="B20" i="27"/>
  <c r="B22" i="27"/>
  <c r="H22" i="27" s="1"/>
  <c r="I22" i="27" s="1"/>
  <c r="B21" i="27"/>
  <c r="I41" i="37"/>
  <c r="M41" i="37" s="1"/>
  <c r="G41" i="37"/>
  <c r="H41" i="37"/>
  <c r="L41" i="37" s="1"/>
  <c r="E20" i="26"/>
  <c r="E22" i="26"/>
  <c r="E21" i="26"/>
  <c r="E20" i="37"/>
  <c r="H20" i="37" s="1"/>
  <c r="I20" i="37" s="1"/>
  <c r="E21" i="37"/>
  <c r="E22" i="37"/>
  <c r="B22" i="26"/>
  <c r="C22" i="26"/>
  <c r="B22" i="28"/>
  <c r="C22" i="28"/>
  <c r="F20" i="33"/>
  <c r="F21" i="33"/>
  <c r="F22" i="33"/>
  <c r="F20" i="34"/>
  <c r="F21" i="34"/>
  <c r="F22" i="34"/>
  <c r="B20" i="34"/>
  <c r="H20" i="34" s="1"/>
  <c r="I20" i="34" s="1"/>
  <c r="B21" i="34"/>
  <c r="B22" i="34"/>
  <c r="J41" i="26"/>
  <c r="K41" i="26"/>
  <c r="G41" i="28"/>
  <c r="H41" i="28"/>
  <c r="L41" i="28" s="1"/>
  <c r="I41" i="28"/>
  <c r="M41" i="28" s="1"/>
  <c r="J41" i="30"/>
  <c r="K41" i="30"/>
  <c r="E20" i="30"/>
  <c r="E21" i="30"/>
  <c r="E22" i="30"/>
  <c r="H22" i="30" s="1"/>
  <c r="I22" i="30" s="1"/>
  <c r="E21" i="34"/>
  <c r="E22" i="34"/>
  <c r="E20" i="34"/>
  <c r="F20" i="27"/>
  <c r="F22" i="27"/>
  <c r="F21" i="27"/>
  <c r="F20" i="35"/>
  <c r="F22" i="35"/>
  <c r="F21" i="35"/>
  <c r="H41" i="36"/>
  <c r="L41" i="36" s="1"/>
  <c r="I41" i="36"/>
  <c r="M41" i="36" s="1"/>
  <c r="G41" i="36"/>
  <c r="F21" i="30"/>
  <c r="F20" i="30"/>
  <c r="H20" i="30" s="1"/>
  <c r="I20" i="30" s="1"/>
  <c r="F22" i="30"/>
  <c r="G41" i="27"/>
  <c r="I41" i="27"/>
  <c r="M41" i="27" s="1"/>
  <c r="H41" i="27"/>
  <c r="L41" i="27" s="1"/>
  <c r="G41" i="31"/>
  <c r="I41" i="31"/>
  <c r="M41" i="31" s="1"/>
  <c r="H41" i="31"/>
  <c r="L41" i="31" s="1"/>
  <c r="B21" i="30"/>
  <c r="H21" i="30" s="1"/>
  <c r="I21" i="30" s="1"/>
  <c r="C21" i="30"/>
  <c r="F20" i="37"/>
  <c r="F22" i="37"/>
  <c r="F21" i="37"/>
  <c r="C21" i="37"/>
  <c r="H21" i="37" s="1"/>
  <c r="I21" i="37" s="1"/>
  <c r="G41" i="29"/>
  <c r="H41" i="29"/>
  <c r="L41" i="29" s="1"/>
  <c r="I41" i="29"/>
  <c r="M41" i="29" s="1"/>
  <c r="H41" i="34"/>
  <c r="L41" i="34" s="1"/>
  <c r="G41" i="34"/>
  <c r="I41" i="34"/>
  <c r="M41" i="34" s="1"/>
  <c r="B21" i="33"/>
  <c r="B22" i="33"/>
  <c r="B20" i="33"/>
  <c r="H20" i="33" s="1"/>
  <c r="I20" i="33" s="1"/>
  <c r="D20" i="28"/>
  <c r="D21" i="28"/>
  <c r="D22" i="28"/>
  <c r="C20" i="29"/>
  <c r="E22" i="31"/>
  <c r="E20" i="31"/>
  <c r="E21" i="31"/>
  <c r="H21" i="26"/>
  <c r="I21" i="26" s="1"/>
  <c r="F22" i="29"/>
  <c r="F20" i="29"/>
  <c r="F21" i="29"/>
  <c r="D20" i="35"/>
  <c r="D21" i="35"/>
  <c r="H21" i="35" s="1"/>
  <c r="I21" i="35" s="1"/>
  <c r="D22" i="35"/>
  <c r="H22" i="35" s="1"/>
  <c r="I22" i="35" s="1"/>
  <c r="G41" i="32"/>
  <c r="H41" i="32"/>
  <c r="L41" i="32" s="1"/>
  <c r="I41" i="32"/>
  <c r="M41" i="32" s="1"/>
  <c r="I41" i="33"/>
  <c r="M41" i="33" s="1"/>
  <c r="G41" i="33"/>
  <c r="H41" i="33"/>
  <c r="L41" i="33" s="1"/>
  <c r="E20" i="35"/>
  <c r="H20" i="35" s="1"/>
  <c r="I20" i="35" s="1"/>
  <c r="E21" i="35"/>
  <c r="E22" i="35"/>
  <c r="B21" i="28"/>
  <c r="C21" i="28"/>
  <c r="F21" i="26"/>
  <c r="F20" i="26"/>
  <c r="F22" i="26"/>
  <c r="C20" i="28"/>
  <c r="B20" i="28"/>
  <c r="E22" i="29"/>
  <c r="E21" i="29"/>
  <c r="E20" i="29"/>
  <c r="H20" i="29" s="1"/>
  <c r="I20" i="29" s="1"/>
  <c r="C20" i="26"/>
  <c r="B20" i="26"/>
  <c r="E20" i="32"/>
  <c r="E22" i="32"/>
  <c r="E21" i="32"/>
  <c r="F20" i="36"/>
  <c r="F21" i="36"/>
  <c r="F22" i="36"/>
  <c r="H22" i="37"/>
  <c r="I22" i="37" s="1"/>
  <c r="E21" i="27"/>
  <c r="E20" i="27"/>
  <c r="E22" i="27"/>
  <c r="F21" i="31"/>
  <c r="F22" i="31"/>
  <c r="F20" i="31"/>
  <c r="D20" i="32"/>
  <c r="D22" i="32"/>
  <c r="D21" i="32"/>
  <c r="H21" i="32" s="1"/>
  <c r="I21" i="32" s="1"/>
  <c r="B20" i="36"/>
  <c r="B21" i="36"/>
  <c r="B22" i="36"/>
  <c r="H22" i="36" s="1"/>
  <c r="I22" i="36" s="1"/>
  <c r="B21" i="31"/>
  <c r="H21" i="31" s="1"/>
  <c r="I21" i="31" s="1"/>
  <c r="B22" i="31"/>
  <c r="B20" i="31"/>
  <c r="H20" i="31" s="1"/>
  <c r="I20" i="31" s="1"/>
  <c r="G41" i="35"/>
  <c r="H41" i="35"/>
  <c r="L41" i="35" s="1"/>
  <c r="I41" i="35"/>
  <c r="M41" i="35" s="1"/>
  <c r="H20" i="32"/>
  <c r="I20" i="32" s="1"/>
  <c r="E22" i="28"/>
  <c r="E20" i="28"/>
  <c r="E21" i="28"/>
  <c r="E20" i="33"/>
  <c r="E21" i="33"/>
  <c r="E22" i="33"/>
  <c r="F20" i="32"/>
  <c r="F21" i="32"/>
  <c r="F22" i="32"/>
  <c r="H22" i="32" s="1"/>
  <c r="I22" i="32" s="1"/>
  <c r="H21" i="28" l="1"/>
  <c r="I21" i="28" s="1"/>
  <c r="H21" i="36"/>
  <c r="I21" i="36" s="1"/>
  <c r="J41" i="32"/>
  <c r="K41" i="32"/>
  <c r="H22" i="33"/>
  <c r="I22" i="33" s="1"/>
  <c r="K41" i="29"/>
  <c r="J41" i="29"/>
  <c r="H22" i="34"/>
  <c r="I22" i="34" s="1"/>
  <c r="H20" i="36"/>
  <c r="I20" i="36" s="1"/>
  <c r="H20" i="28"/>
  <c r="I20" i="28" s="1"/>
  <c r="H21" i="33"/>
  <c r="I21" i="33" s="1"/>
  <c r="H21" i="34"/>
  <c r="I21" i="34" s="1"/>
  <c r="H21" i="27"/>
  <c r="I21" i="27" s="1"/>
  <c r="K41" i="35"/>
  <c r="J41" i="35"/>
  <c r="J41" i="31"/>
  <c r="K41" i="31"/>
  <c r="J41" i="36"/>
  <c r="K41" i="36"/>
  <c r="H22" i="28"/>
  <c r="I22" i="28" s="1"/>
  <c r="H20" i="26"/>
  <c r="I20" i="26" s="1"/>
  <c r="H20" i="27"/>
  <c r="I20" i="27" s="1"/>
  <c r="J41" i="33"/>
  <c r="K41" i="33"/>
  <c r="J41" i="34"/>
  <c r="K41" i="34"/>
  <c r="H22" i="26"/>
  <c r="I22" i="26" s="1"/>
  <c r="H22" i="31"/>
  <c r="I22" i="31" s="1"/>
  <c r="K41" i="27"/>
  <c r="J41" i="27"/>
  <c r="K41" i="28"/>
  <c r="J41" i="28"/>
  <c r="J41" i="37"/>
  <c r="K41" i="37"/>
  <c r="R406" i="24" l="1"/>
  <c r="Q406" i="24"/>
  <c r="R405" i="24"/>
  <c r="Q405" i="24"/>
  <c r="R404" i="24"/>
  <c r="Q404" i="24"/>
  <c r="R403" i="24"/>
  <c r="Q403" i="24"/>
  <c r="S403" i="24" s="1"/>
  <c r="R402" i="24"/>
  <c r="Q402" i="24"/>
  <c r="R401" i="24"/>
  <c r="Q401" i="24"/>
  <c r="S401" i="24" s="1"/>
  <c r="R400" i="24"/>
  <c r="Q400" i="24"/>
  <c r="R399" i="24"/>
  <c r="Q399" i="24"/>
  <c r="R398" i="24"/>
  <c r="Q398" i="24"/>
  <c r="R397" i="24"/>
  <c r="Q397" i="24"/>
  <c r="R396" i="24"/>
  <c r="Q396" i="24"/>
  <c r="R395" i="24"/>
  <c r="Q395" i="24"/>
  <c r="S395" i="24" s="1"/>
  <c r="R394" i="24"/>
  <c r="Q394" i="24"/>
  <c r="R393" i="24"/>
  <c r="Q393" i="24"/>
  <c r="S393" i="24" s="1"/>
  <c r="R392" i="24"/>
  <c r="Q392" i="24"/>
  <c r="R391" i="24"/>
  <c r="Q391" i="24"/>
  <c r="R390" i="24"/>
  <c r="Q390" i="24"/>
  <c r="R389" i="24"/>
  <c r="Q389" i="24"/>
  <c r="R388" i="24"/>
  <c r="Q388" i="24"/>
  <c r="R387" i="24"/>
  <c r="Q387" i="24"/>
  <c r="R386" i="24"/>
  <c r="Q386" i="24"/>
  <c r="R385" i="24"/>
  <c r="Q385" i="24"/>
  <c r="R384" i="24"/>
  <c r="Q384" i="24"/>
  <c r="R383" i="24"/>
  <c r="Q383" i="24"/>
  <c r="R382" i="24"/>
  <c r="Q382" i="24"/>
  <c r="R381" i="24"/>
  <c r="Q381" i="24"/>
  <c r="R380" i="24"/>
  <c r="Q380" i="24"/>
  <c r="M406" i="24"/>
  <c r="M405" i="24"/>
  <c r="M404" i="24"/>
  <c r="M403" i="24"/>
  <c r="M402" i="24"/>
  <c r="M401" i="24"/>
  <c r="M400" i="24"/>
  <c r="M399" i="24"/>
  <c r="M398" i="24"/>
  <c r="M397" i="24"/>
  <c r="M396" i="24"/>
  <c r="M395" i="24"/>
  <c r="M394" i="24"/>
  <c r="M393" i="24"/>
  <c r="M392" i="24"/>
  <c r="M391" i="24"/>
  <c r="M390" i="24"/>
  <c r="M389" i="24"/>
  <c r="M388" i="24"/>
  <c r="M387" i="24"/>
  <c r="M386" i="24"/>
  <c r="M385" i="24"/>
  <c r="M384" i="24"/>
  <c r="M383" i="24"/>
  <c r="M382" i="24"/>
  <c r="M381" i="24"/>
  <c r="M380" i="24"/>
  <c r="F406" i="24"/>
  <c r="F405" i="24"/>
  <c r="F404" i="24"/>
  <c r="F403" i="24"/>
  <c r="F402" i="24"/>
  <c r="F401" i="24"/>
  <c r="F400" i="24"/>
  <c r="F399" i="24"/>
  <c r="F398" i="24"/>
  <c r="F397" i="24"/>
  <c r="F396" i="24"/>
  <c r="F395" i="24"/>
  <c r="F394" i="24"/>
  <c r="F393" i="24"/>
  <c r="F392" i="24"/>
  <c r="F391" i="24"/>
  <c r="F390" i="24"/>
  <c r="F389" i="24"/>
  <c r="F388" i="24"/>
  <c r="F387" i="24"/>
  <c r="F386" i="24"/>
  <c r="F385" i="24"/>
  <c r="F384" i="24"/>
  <c r="F383" i="24"/>
  <c r="F382" i="24"/>
  <c r="F381" i="24"/>
  <c r="F380" i="24"/>
  <c r="S388" i="24" l="1"/>
  <c r="S396" i="24"/>
  <c r="S404" i="24"/>
  <c r="S390" i="24"/>
  <c r="S398" i="24"/>
  <c r="S386" i="24"/>
  <c r="S406" i="24"/>
  <c r="S385" i="24"/>
  <c r="S387" i="24"/>
  <c r="S389" i="24"/>
  <c r="S397" i="24"/>
  <c r="S405" i="24"/>
  <c r="S382" i="24"/>
  <c r="S394" i="24"/>
  <c r="S402" i="24"/>
  <c r="S383" i="24"/>
  <c r="S399" i="24"/>
  <c r="S381" i="24"/>
  <c r="S400" i="24"/>
  <c r="S391" i="24"/>
  <c r="S384" i="24"/>
  <c r="S392" i="24"/>
  <c r="S380" i="24"/>
  <c r="M148" i="24" l="1"/>
  <c r="R67" i="24"/>
  <c r="Q67" i="24"/>
  <c r="O67" i="24"/>
  <c r="N67" i="24"/>
  <c r="O379" i="24"/>
  <c r="N379" i="24"/>
  <c r="O378" i="24"/>
  <c r="N378" i="24"/>
  <c r="O377" i="24"/>
  <c r="N377" i="24"/>
  <c r="O376" i="24"/>
  <c r="N376" i="24"/>
  <c r="O375" i="24"/>
  <c r="N375" i="24"/>
  <c r="O374" i="24"/>
  <c r="N374" i="24"/>
  <c r="O373" i="24"/>
  <c r="N373" i="24"/>
  <c r="O372" i="24"/>
  <c r="N372" i="24"/>
  <c r="O371" i="24"/>
  <c r="N371" i="24"/>
  <c r="O370" i="24"/>
  <c r="N370" i="24"/>
  <c r="O369" i="24"/>
  <c r="N369" i="24"/>
  <c r="O368" i="24"/>
  <c r="N368" i="24"/>
  <c r="O367" i="24"/>
  <c r="N367" i="24"/>
  <c r="O366" i="24"/>
  <c r="N366" i="24"/>
  <c r="O365" i="24"/>
  <c r="N365" i="24"/>
  <c r="O364" i="24"/>
  <c r="N364" i="24"/>
  <c r="O363" i="24"/>
  <c r="N363" i="24"/>
  <c r="O362" i="24"/>
  <c r="N362" i="24"/>
  <c r="O361" i="24"/>
  <c r="N361" i="24"/>
  <c r="O360" i="24"/>
  <c r="N360" i="24"/>
  <c r="O359" i="24"/>
  <c r="N359" i="24"/>
  <c r="O358" i="24"/>
  <c r="N358" i="24"/>
  <c r="O357" i="24"/>
  <c r="N357" i="24"/>
  <c r="O356" i="24"/>
  <c r="N356" i="24"/>
  <c r="O355" i="24"/>
  <c r="N355" i="24"/>
  <c r="O354" i="24"/>
  <c r="N354" i="24"/>
  <c r="O353" i="24"/>
  <c r="N353" i="24"/>
  <c r="O352" i="24"/>
  <c r="N352" i="24"/>
  <c r="O351" i="24"/>
  <c r="N351" i="24"/>
  <c r="O350" i="24"/>
  <c r="N350" i="24"/>
  <c r="O349" i="24"/>
  <c r="N349" i="24"/>
  <c r="O348" i="24"/>
  <c r="N348" i="24"/>
  <c r="O347" i="24"/>
  <c r="N347" i="24"/>
  <c r="O346" i="24"/>
  <c r="N346" i="24"/>
  <c r="O345" i="24"/>
  <c r="N345" i="24"/>
  <c r="O344" i="24"/>
  <c r="N344" i="24"/>
  <c r="O343" i="24"/>
  <c r="N343" i="24"/>
  <c r="O342" i="24"/>
  <c r="N342" i="24"/>
  <c r="O341" i="24"/>
  <c r="N341" i="24"/>
  <c r="O340" i="24"/>
  <c r="N340" i="24"/>
  <c r="O339" i="24"/>
  <c r="N339" i="24"/>
  <c r="O338" i="24"/>
  <c r="N338" i="24"/>
  <c r="O337" i="24"/>
  <c r="N337" i="24"/>
  <c r="O336" i="24"/>
  <c r="N336" i="24"/>
  <c r="O335" i="24"/>
  <c r="N335" i="24"/>
  <c r="O334" i="24"/>
  <c r="N334" i="24"/>
  <c r="O333" i="24"/>
  <c r="N333" i="24"/>
  <c r="O332" i="24"/>
  <c r="N332" i="24"/>
  <c r="O331" i="24"/>
  <c r="N331" i="24"/>
  <c r="O330" i="24"/>
  <c r="N330" i="24"/>
  <c r="O329" i="24"/>
  <c r="N329" i="24"/>
  <c r="O328" i="24"/>
  <c r="N328" i="24"/>
  <c r="O327" i="24"/>
  <c r="N327" i="24"/>
  <c r="O326" i="24"/>
  <c r="N326" i="24"/>
  <c r="O325" i="24"/>
  <c r="N325" i="24"/>
  <c r="O324" i="24"/>
  <c r="N324" i="24"/>
  <c r="O323" i="24"/>
  <c r="N323" i="24"/>
  <c r="O322" i="24"/>
  <c r="N322" i="24"/>
  <c r="O321" i="24"/>
  <c r="N321" i="24"/>
  <c r="O320" i="24"/>
  <c r="N320" i="24"/>
  <c r="O319" i="24"/>
  <c r="N319" i="24"/>
  <c r="O318" i="24"/>
  <c r="N318" i="24"/>
  <c r="O317" i="24"/>
  <c r="N317" i="24"/>
  <c r="O316" i="24"/>
  <c r="N316" i="24"/>
  <c r="O315" i="24"/>
  <c r="N315" i="24"/>
  <c r="O314" i="24"/>
  <c r="N314" i="24"/>
  <c r="O313" i="24"/>
  <c r="N313" i="24"/>
  <c r="O312" i="24"/>
  <c r="N312" i="24"/>
  <c r="O311" i="24"/>
  <c r="N311" i="24"/>
  <c r="O310" i="24"/>
  <c r="N310" i="24"/>
  <c r="O309" i="24"/>
  <c r="N309" i="24"/>
  <c r="O308" i="24"/>
  <c r="N308" i="24"/>
  <c r="O307" i="24"/>
  <c r="N307" i="24"/>
  <c r="O306" i="24"/>
  <c r="N306" i="24"/>
  <c r="O305" i="24"/>
  <c r="N305" i="24"/>
  <c r="O304" i="24"/>
  <c r="N304" i="24"/>
  <c r="O303" i="24"/>
  <c r="N303" i="24"/>
  <c r="O302" i="24"/>
  <c r="N302" i="24"/>
  <c r="O301" i="24"/>
  <c r="N301" i="24"/>
  <c r="O300" i="24"/>
  <c r="N300" i="24"/>
  <c r="O299" i="24"/>
  <c r="N299" i="24"/>
  <c r="O298" i="24"/>
  <c r="N298" i="24"/>
  <c r="O297" i="24"/>
  <c r="N297" i="24"/>
  <c r="O296" i="24"/>
  <c r="N296" i="24"/>
  <c r="O295" i="24"/>
  <c r="N295" i="24"/>
  <c r="O294" i="24"/>
  <c r="N294" i="24"/>
  <c r="O293" i="24"/>
  <c r="N293" i="24"/>
  <c r="O292" i="24"/>
  <c r="N292" i="24"/>
  <c r="O291" i="24"/>
  <c r="N291" i="24"/>
  <c r="O290" i="24"/>
  <c r="N290" i="24"/>
  <c r="O289" i="24"/>
  <c r="N289" i="24"/>
  <c r="O288" i="24"/>
  <c r="N288" i="24"/>
  <c r="O287" i="24"/>
  <c r="N287" i="24"/>
  <c r="O286" i="24"/>
  <c r="N286" i="24"/>
  <c r="O285" i="24"/>
  <c r="N285" i="24"/>
  <c r="O284" i="24"/>
  <c r="N284" i="24"/>
  <c r="O283" i="24"/>
  <c r="N283" i="24"/>
  <c r="O282" i="24"/>
  <c r="N282" i="24"/>
  <c r="O281" i="24"/>
  <c r="N281" i="24"/>
  <c r="O280" i="24"/>
  <c r="N280" i="24"/>
  <c r="O279" i="24"/>
  <c r="N279" i="24"/>
  <c r="O278" i="24"/>
  <c r="N278" i="24"/>
  <c r="O277" i="24"/>
  <c r="N277" i="24"/>
  <c r="O276" i="24"/>
  <c r="N276" i="24"/>
  <c r="O275" i="24"/>
  <c r="N275" i="24"/>
  <c r="O274" i="24"/>
  <c r="N274" i="24"/>
  <c r="O273" i="24"/>
  <c r="N273" i="24"/>
  <c r="O272" i="24"/>
  <c r="N272" i="24"/>
  <c r="O271" i="24"/>
  <c r="N271" i="24"/>
  <c r="O270" i="24"/>
  <c r="N270" i="24"/>
  <c r="O269" i="24"/>
  <c r="N269" i="24"/>
  <c r="O268" i="24"/>
  <c r="N268" i="24"/>
  <c r="O267" i="24"/>
  <c r="N267" i="24"/>
  <c r="O266" i="24"/>
  <c r="N266" i="24"/>
  <c r="O265" i="24"/>
  <c r="N265" i="24"/>
  <c r="O264" i="24"/>
  <c r="N264" i="24"/>
  <c r="O263" i="24"/>
  <c r="N263" i="24"/>
  <c r="O262" i="24"/>
  <c r="N262" i="24"/>
  <c r="O261" i="24"/>
  <c r="N261" i="24"/>
  <c r="O260" i="24"/>
  <c r="N260" i="24"/>
  <c r="O259" i="24"/>
  <c r="N259" i="24"/>
  <c r="O258" i="24"/>
  <c r="N258" i="24"/>
  <c r="O257" i="24"/>
  <c r="N257" i="24"/>
  <c r="O256" i="24"/>
  <c r="N256" i="24"/>
  <c r="O255" i="24"/>
  <c r="N255" i="24"/>
  <c r="O254" i="24"/>
  <c r="N254" i="24"/>
  <c r="O253" i="24"/>
  <c r="N253" i="24"/>
  <c r="O252" i="24"/>
  <c r="N252" i="24"/>
  <c r="O251" i="24"/>
  <c r="N251" i="24"/>
  <c r="O250" i="24"/>
  <c r="N250" i="24"/>
  <c r="O249" i="24"/>
  <c r="N249" i="24"/>
  <c r="O248" i="24"/>
  <c r="N248" i="24"/>
  <c r="O247" i="24"/>
  <c r="N247" i="24"/>
  <c r="O246" i="24"/>
  <c r="N246" i="24"/>
  <c r="O245" i="24"/>
  <c r="N245" i="24"/>
  <c r="O244" i="24"/>
  <c r="N244" i="24"/>
  <c r="O243" i="24"/>
  <c r="N243" i="24"/>
  <c r="O242" i="24"/>
  <c r="N242" i="24"/>
  <c r="O241" i="24"/>
  <c r="N241" i="24"/>
  <c r="O240" i="24"/>
  <c r="N240" i="24"/>
  <c r="O239" i="24"/>
  <c r="N239" i="24"/>
  <c r="O238" i="24"/>
  <c r="N238" i="24"/>
  <c r="O237" i="24"/>
  <c r="N237" i="24"/>
  <c r="O236" i="24"/>
  <c r="N236" i="24"/>
  <c r="O235" i="24"/>
  <c r="N235" i="24"/>
  <c r="O234" i="24"/>
  <c r="N234" i="24"/>
  <c r="O233" i="24"/>
  <c r="N233" i="24"/>
  <c r="O232" i="24"/>
  <c r="N232" i="24"/>
  <c r="O231" i="24"/>
  <c r="N231" i="24"/>
  <c r="O230" i="24"/>
  <c r="N230" i="24"/>
  <c r="O229" i="24"/>
  <c r="N229" i="24"/>
  <c r="O228" i="24"/>
  <c r="N228" i="24"/>
  <c r="O227" i="24"/>
  <c r="N227" i="24"/>
  <c r="O226" i="24"/>
  <c r="N226" i="24"/>
  <c r="O225" i="24"/>
  <c r="N225" i="24"/>
  <c r="O224" i="24"/>
  <c r="N224" i="24"/>
  <c r="O223" i="24"/>
  <c r="N223" i="24"/>
  <c r="O222" i="24"/>
  <c r="N222" i="24"/>
  <c r="O221" i="24"/>
  <c r="N221" i="24"/>
  <c r="O220" i="24"/>
  <c r="N220" i="24"/>
  <c r="O219" i="24"/>
  <c r="N219" i="24"/>
  <c r="O218" i="24"/>
  <c r="N218" i="24"/>
  <c r="O217" i="24"/>
  <c r="N217" i="24"/>
  <c r="O216" i="24"/>
  <c r="N216" i="24"/>
  <c r="O215" i="24"/>
  <c r="N215" i="24"/>
  <c r="O214" i="24"/>
  <c r="N214" i="24"/>
  <c r="O213" i="24"/>
  <c r="N213" i="24"/>
  <c r="O212" i="24"/>
  <c r="N212" i="24"/>
  <c r="O211" i="24"/>
  <c r="N211" i="24"/>
  <c r="O210" i="24"/>
  <c r="N210" i="24"/>
  <c r="O209" i="24"/>
  <c r="N209" i="24"/>
  <c r="O208" i="24"/>
  <c r="N208" i="24"/>
  <c r="O207" i="24"/>
  <c r="N207" i="24"/>
  <c r="O206" i="24"/>
  <c r="N206" i="24"/>
  <c r="O205" i="24"/>
  <c r="N205" i="24"/>
  <c r="O204" i="24"/>
  <c r="N204" i="24"/>
  <c r="O203" i="24"/>
  <c r="N203" i="24"/>
  <c r="O202" i="24"/>
  <c r="N202" i="24"/>
  <c r="O201" i="24"/>
  <c r="N201" i="24"/>
  <c r="O200" i="24"/>
  <c r="N200" i="24"/>
  <c r="O199" i="24"/>
  <c r="N199" i="24"/>
  <c r="O198" i="24"/>
  <c r="N198" i="24"/>
  <c r="O197" i="24"/>
  <c r="N197" i="24"/>
  <c r="O196" i="24"/>
  <c r="N196" i="24"/>
  <c r="O195" i="24"/>
  <c r="N195" i="24"/>
  <c r="O194" i="24"/>
  <c r="N194" i="24"/>
  <c r="O193" i="24"/>
  <c r="N193" i="24"/>
  <c r="O192" i="24"/>
  <c r="N192" i="24"/>
  <c r="O191" i="24"/>
  <c r="N191" i="24"/>
  <c r="O190" i="24"/>
  <c r="N190" i="24"/>
  <c r="O189" i="24"/>
  <c r="N189" i="24"/>
  <c r="O188" i="24"/>
  <c r="N188" i="24"/>
  <c r="O187" i="24"/>
  <c r="N187" i="24"/>
  <c r="O186" i="24"/>
  <c r="N186" i="24"/>
  <c r="O185" i="24"/>
  <c r="N185" i="24"/>
  <c r="O184" i="24"/>
  <c r="N184" i="24"/>
  <c r="O183" i="24"/>
  <c r="N183" i="24"/>
  <c r="O182" i="24"/>
  <c r="N182" i="24"/>
  <c r="O181" i="24"/>
  <c r="N181" i="24"/>
  <c r="O180" i="24"/>
  <c r="N180" i="24"/>
  <c r="O179" i="24"/>
  <c r="N179" i="24"/>
  <c r="O178" i="24"/>
  <c r="N178" i="24"/>
  <c r="O177" i="24"/>
  <c r="N177" i="24"/>
  <c r="O176" i="24"/>
  <c r="N176" i="24"/>
  <c r="O175" i="24"/>
  <c r="N175" i="24"/>
  <c r="O174" i="24"/>
  <c r="N174" i="24"/>
  <c r="O173" i="24"/>
  <c r="N173" i="24"/>
  <c r="O172" i="24"/>
  <c r="N172" i="24"/>
  <c r="O171" i="24"/>
  <c r="N171" i="24"/>
  <c r="O170" i="24"/>
  <c r="N170" i="24"/>
  <c r="O169" i="24"/>
  <c r="N169" i="24"/>
  <c r="O168" i="24"/>
  <c r="N168" i="24"/>
  <c r="O167" i="24"/>
  <c r="N167" i="24"/>
  <c r="O166" i="24"/>
  <c r="N166" i="24"/>
  <c r="O165" i="24"/>
  <c r="N165" i="24"/>
  <c r="O164" i="24"/>
  <c r="N164" i="24"/>
  <c r="O163" i="24"/>
  <c r="N163" i="24"/>
  <c r="O162" i="24"/>
  <c r="N162" i="24"/>
  <c r="O161" i="24"/>
  <c r="N161" i="24"/>
  <c r="O160" i="24"/>
  <c r="N160" i="24"/>
  <c r="O159" i="24"/>
  <c r="N159" i="24"/>
  <c r="O158" i="24"/>
  <c r="N158" i="24"/>
  <c r="O157" i="24"/>
  <c r="N157" i="24"/>
  <c r="O156" i="24"/>
  <c r="N156" i="24"/>
  <c r="O155" i="24"/>
  <c r="N155" i="24"/>
  <c r="O154" i="24"/>
  <c r="N154" i="24"/>
  <c r="O153" i="24"/>
  <c r="N153" i="24"/>
  <c r="O152" i="24"/>
  <c r="N152" i="24"/>
  <c r="O151" i="24"/>
  <c r="N151" i="24"/>
  <c r="O150" i="24"/>
  <c r="N150" i="24"/>
  <c r="O149" i="24"/>
  <c r="N149" i="24"/>
  <c r="O148" i="24"/>
  <c r="N148" i="24"/>
  <c r="O147" i="24"/>
  <c r="N147" i="24"/>
  <c r="O146" i="24"/>
  <c r="N146" i="24"/>
  <c r="O145" i="24"/>
  <c r="N145" i="24"/>
  <c r="O144" i="24"/>
  <c r="N144" i="24"/>
  <c r="O143" i="24"/>
  <c r="N143" i="24"/>
  <c r="O142" i="24"/>
  <c r="N142" i="24"/>
  <c r="O141" i="24"/>
  <c r="N141" i="24"/>
  <c r="O140" i="24"/>
  <c r="N140" i="24"/>
  <c r="O139" i="24"/>
  <c r="N139" i="24"/>
  <c r="O138" i="24"/>
  <c r="N138" i="24"/>
  <c r="O137" i="24"/>
  <c r="N137" i="24"/>
  <c r="O136" i="24"/>
  <c r="N136" i="24"/>
  <c r="O135" i="24"/>
  <c r="N135" i="24"/>
  <c r="O134" i="24"/>
  <c r="N134" i="24"/>
  <c r="O133" i="24"/>
  <c r="N133" i="24"/>
  <c r="O132" i="24"/>
  <c r="N132" i="24"/>
  <c r="O131" i="24"/>
  <c r="N131" i="24"/>
  <c r="O130" i="24"/>
  <c r="N130" i="24"/>
  <c r="O129" i="24"/>
  <c r="N129" i="24"/>
  <c r="O128" i="24"/>
  <c r="N128" i="24"/>
  <c r="O127" i="24"/>
  <c r="N127" i="24"/>
  <c r="O126" i="24"/>
  <c r="N126" i="24"/>
  <c r="O125" i="24"/>
  <c r="N125" i="24"/>
  <c r="O124" i="24"/>
  <c r="N124" i="24"/>
  <c r="O123" i="24"/>
  <c r="N123" i="24"/>
  <c r="O122" i="24"/>
  <c r="N122" i="24"/>
  <c r="O121" i="24"/>
  <c r="N121" i="24"/>
  <c r="O120" i="24"/>
  <c r="N120" i="24"/>
  <c r="O119" i="24"/>
  <c r="N119" i="24"/>
  <c r="O118" i="24"/>
  <c r="N118" i="24"/>
  <c r="O117" i="24"/>
  <c r="N117" i="24"/>
  <c r="O116" i="24"/>
  <c r="N116" i="24"/>
  <c r="O115" i="24"/>
  <c r="N115" i="24"/>
  <c r="O114" i="24"/>
  <c r="N114" i="24"/>
  <c r="O113" i="24"/>
  <c r="N113" i="24"/>
  <c r="O112" i="24"/>
  <c r="N112" i="24"/>
  <c r="O111" i="24"/>
  <c r="N111" i="24"/>
  <c r="O110" i="24"/>
  <c r="N110" i="24"/>
  <c r="O109" i="24"/>
  <c r="N109" i="24"/>
  <c r="O108" i="24"/>
  <c r="N108" i="24"/>
  <c r="O107" i="24"/>
  <c r="N107" i="24"/>
  <c r="O106" i="24"/>
  <c r="N106" i="24"/>
  <c r="O105" i="24"/>
  <c r="N105" i="24"/>
  <c r="O104" i="24"/>
  <c r="N104" i="24"/>
  <c r="O103" i="24"/>
  <c r="N103" i="24"/>
  <c r="O102" i="24"/>
  <c r="N102" i="24"/>
  <c r="O101" i="24"/>
  <c r="N101" i="24"/>
  <c r="O100" i="24"/>
  <c r="N100" i="24"/>
  <c r="O99" i="24"/>
  <c r="N99" i="24"/>
  <c r="O98" i="24"/>
  <c r="N98" i="24"/>
  <c r="O97" i="24"/>
  <c r="N97" i="24"/>
  <c r="O96" i="24"/>
  <c r="N96" i="24"/>
  <c r="O95" i="24"/>
  <c r="N95" i="24"/>
  <c r="O94" i="24"/>
  <c r="N94" i="24"/>
  <c r="O93" i="24"/>
  <c r="N93" i="24"/>
  <c r="O92" i="24"/>
  <c r="N92" i="24"/>
  <c r="O91" i="24"/>
  <c r="N91" i="24"/>
  <c r="O90" i="24"/>
  <c r="N90" i="24"/>
  <c r="O89" i="24"/>
  <c r="N89" i="24"/>
  <c r="O88" i="24"/>
  <c r="N88" i="24"/>
  <c r="O87" i="24"/>
  <c r="N87" i="24"/>
  <c r="O86" i="24"/>
  <c r="N86" i="24"/>
  <c r="O85" i="24"/>
  <c r="N85" i="24"/>
  <c r="O84" i="24"/>
  <c r="N84" i="24"/>
  <c r="O83" i="24"/>
  <c r="N83" i="24"/>
  <c r="O82" i="24"/>
  <c r="N82" i="24"/>
  <c r="O81" i="24"/>
  <c r="N81" i="24"/>
  <c r="O80" i="24"/>
  <c r="N80" i="24"/>
  <c r="O79" i="24"/>
  <c r="N79" i="24"/>
  <c r="O78" i="24"/>
  <c r="N78" i="24"/>
  <c r="O77" i="24"/>
  <c r="N77" i="24"/>
  <c r="O76" i="24"/>
  <c r="N76" i="24"/>
  <c r="O75" i="24"/>
  <c r="N75" i="24"/>
  <c r="O74" i="24"/>
  <c r="N74" i="24"/>
  <c r="O73" i="24"/>
  <c r="N73" i="24"/>
  <c r="O72" i="24"/>
  <c r="N72" i="24"/>
  <c r="O71" i="24"/>
  <c r="N71" i="24"/>
  <c r="O70" i="24"/>
  <c r="N70" i="24"/>
  <c r="O69" i="24"/>
  <c r="N69" i="24"/>
  <c r="O68" i="24"/>
  <c r="N68" i="24"/>
  <c r="O66" i="24"/>
  <c r="N66" i="24"/>
  <c r="O65" i="24"/>
  <c r="N65" i="24"/>
  <c r="O64" i="24"/>
  <c r="N64" i="24"/>
  <c r="O63" i="24"/>
  <c r="N63" i="24"/>
  <c r="O62" i="24"/>
  <c r="N62" i="24"/>
  <c r="O61" i="24"/>
  <c r="N61" i="24"/>
  <c r="O60" i="24"/>
  <c r="N60" i="24"/>
  <c r="O59" i="24"/>
  <c r="N59" i="24"/>
  <c r="O58" i="24"/>
  <c r="N58" i="24"/>
  <c r="O57" i="24"/>
  <c r="N57" i="24"/>
  <c r="O56" i="24"/>
  <c r="N56" i="24"/>
  <c r="O55" i="24"/>
  <c r="O54" i="24"/>
  <c r="O53" i="24"/>
  <c r="O52" i="24"/>
  <c r="O51" i="24"/>
  <c r="O50" i="24"/>
  <c r="O49" i="24"/>
  <c r="O48" i="24"/>
  <c r="O47" i="24"/>
  <c r="O46" i="24"/>
  <c r="O45" i="24"/>
  <c r="O44" i="24"/>
  <c r="O43" i="24"/>
  <c r="O42" i="24"/>
  <c r="O41" i="24"/>
  <c r="O40" i="24"/>
  <c r="O39" i="24"/>
  <c r="O38" i="24"/>
  <c r="O37" i="24"/>
  <c r="O36" i="24"/>
  <c r="O35" i="24"/>
  <c r="O34" i="24"/>
  <c r="O33" i="24"/>
  <c r="O32" i="24"/>
  <c r="O31" i="24"/>
  <c r="O30" i="24"/>
  <c r="O29" i="24"/>
  <c r="N55" i="24"/>
  <c r="N54" i="24"/>
  <c r="N53" i="24"/>
  <c r="N52" i="24"/>
  <c r="N51" i="24"/>
  <c r="N50" i="24"/>
  <c r="N49" i="24"/>
  <c r="N48" i="24"/>
  <c r="N47" i="24"/>
  <c r="N46" i="24"/>
  <c r="N45" i="24"/>
  <c r="N44" i="24"/>
  <c r="N43" i="24"/>
  <c r="N42" i="24"/>
  <c r="N41" i="24"/>
  <c r="N40" i="24"/>
  <c r="N39" i="24"/>
  <c r="N38" i="24"/>
  <c r="N37" i="24"/>
  <c r="N36" i="24"/>
  <c r="N35" i="24"/>
  <c r="N34" i="24"/>
  <c r="N33" i="24"/>
  <c r="N32" i="24"/>
  <c r="N31" i="24"/>
  <c r="N30" i="24"/>
  <c r="N29" i="24"/>
  <c r="R379" i="24"/>
  <c r="Q379" i="24"/>
  <c r="R378" i="24"/>
  <c r="Q378" i="24"/>
  <c r="R377" i="24"/>
  <c r="Q377" i="24"/>
  <c r="R376" i="24"/>
  <c r="Q376" i="24"/>
  <c r="R375" i="24"/>
  <c r="Q375" i="24"/>
  <c r="R374" i="24"/>
  <c r="Q374" i="24"/>
  <c r="R373" i="24"/>
  <c r="Q373" i="24"/>
  <c r="R372" i="24"/>
  <c r="Q372" i="24"/>
  <c r="R371" i="24"/>
  <c r="Q371" i="24"/>
  <c r="S371" i="24" s="1"/>
  <c r="R370" i="24"/>
  <c r="Q370" i="24"/>
  <c r="R369" i="24"/>
  <c r="Q369" i="24"/>
  <c r="R368" i="24"/>
  <c r="Q368" i="24"/>
  <c r="R367" i="24"/>
  <c r="Q367" i="24"/>
  <c r="R366" i="24"/>
  <c r="Q366" i="24"/>
  <c r="R365" i="24"/>
  <c r="Q365" i="24"/>
  <c r="R364" i="24"/>
  <c r="Q364" i="24"/>
  <c r="R363" i="24"/>
  <c r="Q363" i="24"/>
  <c r="R362" i="24"/>
  <c r="Q362" i="24"/>
  <c r="R361" i="24"/>
  <c r="Q361" i="24"/>
  <c r="R360" i="24"/>
  <c r="Q360" i="24"/>
  <c r="R359" i="24"/>
  <c r="Q359" i="24"/>
  <c r="R358" i="24"/>
  <c r="Q358" i="24"/>
  <c r="R357" i="24"/>
  <c r="Q357" i="24"/>
  <c r="R356" i="24"/>
  <c r="Q356" i="24"/>
  <c r="R355" i="24"/>
  <c r="Q355" i="24"/>
  <c r="R354" i="24"/>
  <c r="Q354" i="24"/>
  <c r="R353" i="24"/>
  <c r="Q353" i="24"/>
  <c r="R352" i="24"/>
  <c r="Q352" i="24"/>
  <c r="R351" i="24"/>
  <c r="Q351" i="24"/>
  <c r="R350" i="24"/>
  <c r="Q350" i="24"/>
  <c r="R349" i="24"/>
  <c r="Q349" i="24"/>
  <c r="R348" i="24"/>
  <c r="Q348" i="24"/>
  <c r="R347" i="24"/>
  <c r="Q347" i="24"/>
  <c r="R346" i="24"/>
  <c r="Q346" i="24"/>
  <c r="R345" i="24"/>
  <c r="Q345" i="24"/>
  <c r="R344" i="24"/>
  <c r="Q344" i="24"/>
  <c r="R343" i="24"/>
  <c r="Q343" i="24"/>
  <c r="R342" i="24"/>
  <c r="Q342" i="24"/>
  <c r="R341" i="24"/>
  <c r="Q341" i="24"/>
  <c r="R340" i="24"/>
  <c r="Q340" i="24"/>
  <c r="R339" i="24"/>
  <c r="Q339" i="24"/>
  <c r="R338" i="24"/>
  <c r="Q338" i="24"/>
  <c r="R337" i="24"/>
  <c r="Q337" i="24"/>
  <c r="R336" i="24"/>
  <c r="Q336" i="24"/>
  <c r="R335" i="24"/>
  <c r="Q335" i="24"/>
  <c r="R334" i="24"/>
  <c r="Q334" i="24"/>
  <c r="R333" i="24"/>
  <c r="Q333" i="24"/>
  <c r="R332" i="24"/>
  <c r="Q332" i="24"/>
  <c r="R331" i="24"/>
  <c r="Q331" i="24"/>
  <c r="R330" i="24"/>
  <c r="Q330" i="24"/>
  <c r="S330" i="24" s="1"/>
  <c r="R329" i="24"/>
  <c r="Q329" i="24"/>
  <c r="R328" i="24"/>
  <c r="Q328" i="24"/>
  <c r="R327" i="24"/>
  <c r="Q327" i="24"/>
  <c r="R326" i="24"/>
  <c r="Q326" i="24"/>
  <c r="R325" i="24"/>
  <c r="Q325" i="24"/>
  <c r="R324" i="24"/>
  <c r="Q324" i="24"/>
  <c r="R323" i="24"/>
  <c r="Q323" i="24"/>
  <c r="R322" i="24"/>
  <c r="Q322" i="24"/>
  <c r="R321" i="24"/>
  <c r="Q321" i="24"/>
  <c r="R320" i="24"/>
  <c r="Q320" i="24"/>
  <c r="R319" i="24"/>
  <c r="Q319" i="24"/>
  <c r="R318" i="24"/>
  <c r="Q318" i="24"/>
  <c r="R317" i="24"/>
  <c r="Q317" i="24"/>
  <c r="R316" i="24"/>
  <c r="Q316" i="24"/>
  <c r="R315" i="24"/>
  <c r="Q315" i="24"/>
  <c r="R314" i="24"/>
  <c r="Q314" i="24"/>
  <c r="R313" i="24"/>
  <c r="Q313" i="24"/>
  <c r="R312" i="24"/>
  <c r="Q312" i="24"/>
  <c r="R311" i="24"/>
  <c r="Q311" i="24"/>
  <c r="R310" i="24"/>
  <c r="Q310" i="24"/>
  <c r="R309" i="24"/>
  <c r="Q309" i="24"/>
  <c r="R308" i="24"/>
  <c r="Q308" i="24"/>
  <c r="R307" i="24"/>
  <c r="Q307" i="24"/>
  <c r="R306" i="24"/>
  <c r="Q306" i="24"/>
  <c r="R305" i="24"/>
  <c r="Q305" i="24"/>
  <c r="R304" i="24"/>
  <c r="Q304" i="24"/>
  <c r="R303" i="24"/>
  <c r="Q303" i="24"/>
  <c r="R302" i="24"/>
  <c r="Q302" i="24"/>
  <c r="S302" i="24" s="1"/>
  <c r="R301" i="24"/>
  <c r="Q301" i="24"/>
  <c r="R300" i="24"/>
  <c r="Q300" i="24"/>
  <c r="R299" i="24"/>
  <c r="Q299" i="24"/>
  <c r="R298" i="24"/>
  <c r="Q298" i="24"/>
  <c r="R297" i="24"/>
  <c r="Q297" i="24"/>
  <c r="R296" i="24"/>
  <c r="Q296" i="24"/>
  <c r="R295" i="24"/>
  <c r="Q295" i="24"/>
  <c r="R294" i="24"/>
  <c r="Q294" i="24"/>
  <c r="R293" i="24"/>
  <c r="Q293" i="24"/>
  <c r="R292" i="24"/>
  <c r="Q292" i="24"/>
  <c r="R291" i="24"/>
  <c r="Q291" i="24"/>
  <c r="R290" i="24"/>
  <c r="Q290" i="24"/>
  <c r="R289" i="24"/>
  <c r="Q289" i="24"/>
  <c r="R288" i="24"/>
  <c r="Q288" i="24"/>
  <c r="R287" i="24"/>
  <c r="Q287" i="24"/>
  <c r="R286" i="24"/>
  <c r="Q286" i="24"/>
  <c r="R285" i="24"/>
  <c r="Q285" i="24"/>
  <c r="R284" i="24"/>
  <c r="Q284" i="24"/>
  <c r="R283" i="24"/>
  <c r="Q283" i="24"/>
  <c r="R282" i="24"/>
  <c r="Q282" i="24"/>
  <c r="R281" i="24"/>
  <c r="Q281" i="24"/>
  <c r="R280" i="24"/>
  <c r="Q280" i="24"/>
  <c r="R279" i="24"/>
  <c r="Q279" i="24"/>
  <c r="R278" i="24"/>
  <c r="Q278" i="24"/>
  <c r="R277" i="24"/>
  <c r="Q277" i="24"/>
  <c r="R276" i="24"/>
  <c r="Q276" i="24"/>
  <c r="R275" i="24"/>
  <c r="Q275" i="24"/>
  <c r="R274" i="24"/>
  <c r="Q274" i="24"/>
  <c r="R273" i="24"/>
  <c r="Q273" i="24"/>
  <c r="R272" i="24"/>
  <c r="Q272" i="24"/>
  <c r="R271" i="24"/>
  <c r="Q271" i="24"/>
  <c r="R270" i="24"/>
  <c r="Q270" i="24"/>
  <c r="R269" i="24"/>
  <c r="Q269" i="24"/>
  <c r="R268" i="24"/>
  <c r="Q268" i="24"/>
  <c r="R267" i="24"/>
  <c r="Q267" i="24"/>
  <c r="R266" i="24"/>
  <c r="Q266" i="24"/>
  <c r="R265" i="24"/>
  <c r="Q265" i="24"/>
  <c r="R264" i="24"/>
  <c r="Q264" i="24"/>
  <c r="R263" i="24"/>
  <c r="Q263" i="24"/>
  <c r="R262" i="24"/>
  <c r="Q262" i="24"/>
  <c r="R261" i="24"/>
  <c r="Q261" i="24"/>
  <c r="R260" i="24"/>
  <c r="Q260" i="24"/>
  <c r="R259" i="24"/>
  <c r="Q259" i="24"/>
  <c r="R258" i="24"/>
  <c r="Q258" i="24"/>
  <c r="R257" i="24"/>
  <c r="Q257" i="24"/>
  <c r="R256" i="24"/>
  <c r="Q256" i="24"/>
  <c r="R255" i="24"/>
  <c r="Q255" i="24"/>
  <c r="R254" i="24"/>
  <c r="Q254" i="24"/>
  <c r="R253" i="24"/>
  <c r="Q253" i="24"/>
  <c r="R252" i="24"/>
  <c r="Q252" i="24"/>
  <c r="R251" i="24"/>
  <c r="Q251" i="24"/>
  <c r="R250" i="24"/>
  <c r="Q250" i="24"/>
  <c r="R249" i="24"/>
  <c r="Q249" i="24"/>
  <c r="R248" i="24"/>
  <c r="Q248" i="24"/>
  <c r="R247" i="24"/>
  <c r="Q247" i="24"/>
  <c r="R246" i="24"/>
  <c r="Q246" i="24"/>
  <c r="R245" i="24"/>
  <c r="Q245" i="24"/>
  <c r="R244" i="24"/>
  <c r="Q244" i="24"/>
  <c r="R243" i="24"/>
  <c r="Q243" i="24"/>
  <c r="R242" i="24"/>
  <c r="Q242" i="24"/>
  <c r="R241" i="24"/>
  <c r="Q241" i="24"/>
  <c r="R240" i="24"/>
  <c r="Q240" i="24"/>
  <c r="R239" i="24"/>
  <c r="Q239" i="24"/>
  <c r="R238" i="24"/>
  <c r="Q238" i="24"/>
  <c r="R237" i="24"/>
  <c r="Q237" i="24"/>
  <c r="R236" i="24"/>
  <c r="Q236" i="24"/>
  <c r="R235" i="24"/>
  <c r="Q235" i="24"/>
  <c r="R234" i="24"/>
  <c r="Q234" i="24"/>
  <c r="R233" i="24"/>
  <c r="Q233" i="24"/>
  <c r="R232" i="24"/>
  <c r="Q232" i="24"/>
  <c r="R231" i="24"/>
  <c r="Q231" i="24"/>
  <c r="R230" i="24"/>
  <c r="Q230" i="24"/>
  <c r="R229" i="24"/>
  <c r="Q229" i="24"/>
  <c r="R228" i="24"/>
  <c r="Q228" i="24"/>
  <c r="R227" i="24"/>
  <c r="Q227" i="24"/>
  <c r="R226" i="24"/>
  <c r="Q226" i="24"/>
  <c r="R225" i="24"/>
  <c r="Q225" i="24"/>
  <c r="R224" i="24"/>
  <c r="Q224" i="24"/>
  <c r="R223" i="24"/>
  <c r="Q223" i="24"/>
  <c r="R222" i="24"/>
  <c r="Q222" i="24"/>
  <c r="R221" i="24"/>
  <c r="Q221" i="24"/>
  <c r="R220" i="24"/>
  <c r="Q220" i="24"/>
  <c r="R219" i="24"/>
  <c r="Q219" i="24"/>
  <c r="R218" i="24"/>
  <c r="Q218" i="24"/>
  <c r="R217" i="24"/>
  <c r="Q217" i="24"/>
  <c r="R216" i="24"/>
  <c r="Q216" i="24"/>
  <c r="R215" i="24"/>
  <c r="Q215" i="24"/>
  <c r="R214" i="24"/>
  <c r="Q214" i="24"/>
  <c r="R213" i="24"/>
  <c r="Q213" i="24"/>
  <c r="R212" i="24"/>
  <c r="Q212" i="24"/>
  <c r="R211" i="24"/>
  <c r="Q211" i="24"/>
  <c r="R210" i="24"/>
  <c r="Q210" i="24"/>
  <c r="R209" i="24"/>
  <c r="Q209" i="24"/>
  <c r="R208" i="24"/>
  <c r="Q208" i="24"/>
  <c r="R207" i="24"/>
  <c r="Q207" i="24"/>
  <c r="R206" i="24"/>
  <c r="Q206" i="24"/>
  <c r="R205" i="24"/>
  <c r="Q205" i="24"/>
  <c r="R204" i="24"/>
  <c r="Q204" i="24"/>
  <c r="R203" i="24"/>
  <c r="Q203" i="24"/>
  <c r="R202" i="24"/>
  <c r="Q202" i="24"/>
  <c r="R201" i="24"/>
  <c r="Q201" i="24"/>
  <c r="R200" i="24"/>
  <c r="Q200" i="24"/>
  <c r="R199" i="24"/>
  <c r="Q199" i="24"/>
  <c r="R198" i="24"/>
  <c r="Q198" i="24"/>
  <c r="R197" i="24"/>
  <c r="Q197" i="24"/>
  <c r="R196" i="24"/>
  <c r="Q196" i="24"/>
  <c r="R195" i="24"/>
  <c r="Q195" i="24"/>
  <c r="R194" i="24"/>
  <c r="Q194" i="24"/>
  <c r="R193" i="24"/>
  <c r="Q193" i="24"/>
  <c r="R192" i="24"/>
  <c r="Q192" i="24"/>
  <c r="R191" i="24"/>
  <c r="Q191" i="24"/>
  <c r="R190" i="24"/>
  <c r="Q190" i="24"/>
  <c r="R189" i="24"/>
  <c r="Q189" i="24"/>
  <c r="R188" i="24"/>
  <c r="Q188" i="24"/>
  <c r="R187" i="24"/>
  <c r="Q187" i="24"/>
  <c r="R186" i="24"/>
  <c r="Q186" i="24"/>
  <c r="R185" i="24"/>
  <c r="Q185" i="24"/>
  <c r="R184" i="24"/>
  <c r="Q184" i="24"/>
  <c r="R183" i="24"/>
  <c r="Q183" i="24"/>
  <c r="R182" i="24"/>
  <c r="Q182" i="24"/>
  <c r="R181" i="24"/>
  <c r="Q181" i="24"/>
  <c r="R180" i="24"/>
  <c r="Q180" i="24"/>
  <c r="R179" i="24"/>
  <c r="Q179" i="24"/>
  <c r="R178" i="24"/>
  <c r="Q178" i="24"/>
  <c r="R177" i="24"/>
  <c r="Q177" i="24"/>
  <c r="R176" i="24"/>
  <c r="Q176" i="24"/>
  <c r="R175" i="24"/>
  <c r="Q175" i="24"/>
  <c r="R174" i="24"/>
  <c r="Q174" i="24"/>
  <c r="R173" i="24"/>
  <c r="Q173" i="24"/>
  <c r="R172" i="24"/>
  <c r="Q172" i="24"/>
  <c r="R171" i="24"/>
  <c r="Q171" i="24"/>
  <c r="R170" i="24"/>
  <c r="Q170" i="24"/>
  <c r="R169" i="24"/>
  <c r="Q169" i="24"/>
  <c r="R168" i="24"/>
  <c r="Q168" i="24"/>
  <c r="R167" i="24"/>
  <c r="Q167" i="24"/>
  <c r="R166" i="24"/>
  <c r="Q166" i="24"/>
  <c r="R165" i="24"/>
  <c r="Q165" i="24"/>
  <c r="R164" i="24"/>
  <c r="Q164" i="24"/>
  <c r="R163" i="24"/>
  <c r="Q163" i="24"/>
  <c r="R162" i="24"/>
  <c r="Q162" i="24"/>
  <c r="R161" i="24"/>
  <c r="Q161" i="24"/>
  <c r="R160" i="24"/>
  <c r="Q160" i="24"/>
  <c r="R159" i="24"/>
  <c r="Q159" i="24"/>
  <c r="R158" i="24"/>
  <c r="Q158" i="24"/>
  <c r="R157" i="24"/>
  <c r="Q157" i="24"/>
  <c r="R156" i="24"/>
  <c r="Q156" i="24"/>
  <c r="R155" i="24"/>
  <c r="Q155" i="24"/>
  <c r="R154" i="24"/>
  <c r="Q154" i="24"/>
  <c r="R153" i="24"/>
  <c r="Q153" i="24"/>
  <c r="R152" i="24"/>
  <c r="Q152" i="24"/>
  <c r="R151" i="24"/>
  <c r="Q151" i="24"/>
  <c r="R150" i="24"/>
  <c r="Q150" i="24"/>
  <c r="R149" i="24"/>
  <c r="Q149" i="24"/>
  <c r="R148" i="24"/>
  <c r="Q148" i="24"/>
  <c r="R147" i="24"/>
  <c r="Q147" i="24"/>
  <c r="R146" i="24"/>
  <c r="Q146" i="24"/>
  <c r="R145" i="24"/>
  <c r="Q145" i="24"/>
  <c r="R144" i="24"/>
  <c r="Q144" i="24"/>
  <c r="R143" i="24"/>
  <c r="Q143" i="24"/>
  <c r="R142" i="24"/>
  <c r="Q142" i="24"/>
  <c r="R141" i="24"/>
  <c r="Q141" i="24"/>
  <c r="R140" i="24"/>
  <c r="Q140" i="24"/>
  <c r="R139" i="24"/>
  <c r="Q139" i="24"/>
  <c r="R138" i="24"/>
  <c r="Q138" i="24"/>
  <c r="R137" i="24"/>
  <c r="Q137" i="24"/>
  <c r="R136" i="24"/>
  <c r="Q136" i="24"/>
  <c r="R135" i="24"/>
  <c r="Q135" i="24"/>
  <c r="R134" i="24"/>
  <c r="Q134" i="24"/>
  <c r="R133" i="24"/>
  <c r="Q133" i="24"/>
  <c r="R132" i="24"/>
  <c r="Q132" i="24"/>
  <c r="R131" i="24"/>
  <c r="Q131" i="24"/>
  <c r="R130" i="24"/>
  <c r="Q130" i="24"/>
  <c r="R129" i="24"/>
  <c r="Q129" i="24"/>
  <c r="R128" i="24"/>
  <c r="Q128" i="24"/>
  <c r="R127" i="24"/>
  <c r="Q127" i="24"/>
  <c r="R126" i="24"/>
  <c r="Q126" i="24"/>
  <c r="R125" i="24"/>
  <c r="Q125" i="24"/>
  <c r="R124" i="24"/>
  <c r="Q124" i="24"/>
  <c r="R123" i="24"/>
  <c r="Q123" i="24"/>
  <c r="R122" i="24"/>
  <c r="Q122" i="24"/>
  <c r="R121" i="24"/>
  <c r="Q121" i="24"/>
  <c r="R120" i="24"/>
  <c r="Q120" i="24"/>
  <c r="R119" i="24"/>
  <c r="Q119" i="24"/>
  <c r="R118" i="24"/>
  <c r="Q118" i="24"/>
  <c r="R117" i="24"/>
  <c r="Q117" i="24"/>
  <c r="R116" i="24"/>
  <c r="Q116" i="24"/>
  <c r="R115" i="24"/>
  <c r="Q115" i="24"/>
  <c r="R114" i="24"/>
  <c r="Q114" i="24"/>
  <c r="R113" i="24"/>
  <c r="Q113" i="24"/>
  <c r="R112" i="24"/>
  <c r="Q112" i="24"/>
  <c r="R111" i="24"/>
  <c r="Q111" i="24"/>
  <c r="R110" i="24"/>
  <c r="Q110" i="24"/>
  <c r="R109" i="24"/>
  <c r="Q109" i="24"/>
  <c r="R108" i="24"/>
  <c r="Q108" i="24"/>
  <c r="R107" i="24"/>
  <c r="Q107" i="24"/>
  <c r="R106" i="24"/>
  <c r="Q106" i="24"/>
  <c r="R105" i="24"/>
  <c r="Q105" i="24"/>
  <c r="R104" i="24"/>
  <c r="Q104" i="24"/>
  <c r="R103" i="24"/>
  <c r="Q103" i="24"/>
  <c r="R102" i="24"/>
  <c r="Q102" i="24"/>
  <c r="R101" i="24"/>
  <c r="Q101" i="24"/>
  <c r="R100" i="24"/>
  <c r="Q100" i="24"/>
  <c r="R99" i="24"/>
  <c r="Q99" i="24"/>
  <c r="R98" i="24"/>
  <c r="Q98" i="24"/>
  <c r="R97" i="24"/>
  <c r="Q97" i="24"/>
  <c r="R96" i="24"/>
  <c r="Q96" i="24"/>
  <c r="R95" i="24"/>
  <c r="Q95" i="24"/>
  <c r="R94" i="24"/>
  <c r="Q94" i="24"/>
  <c r="R93" i="24"/>
  <c r="Q93" i="24"/>
  <c r="R92" i="24"/>
  <c r="Q92" i="24"/>
  <c r="R91" i="24"/>
  <c r="Q91" i="24"/>
  <c r="R90" i="24"/>
  <c r="Q90" i="24"/>
  <c r="R89" i="24"/>
  <c r="Q89" i="24"/>
  <c r="R88" i="24"/>
  <c r="Q88" i="24"/>
  <c r="R87" i="24"/>
  <c r="Q87" i="24"/>
  <c r="R86" i="24"/>
  <c r="Q86" i="24"/>
  <c r="R85" i="24"/>
  <c r="Q85" i="24"/>
  <c r="R84" i="24"/>
  <c r="Q84" i="24"/>
  <c r="R83" i="24"/>
  <c r="Q83" i="24"/>
  <c r="R82" i="24"/>
  <c r="Q82" i="24"/>
  <c r="R81" i="24"/>
  <c r="Q81" i="24"/>
  <c r="R80" i="24"/>
  <c r="Q80" i="24"/>
  <c r="R79" i="24"/>
  <c r="Q79" i="24"/>
  <c r="R78" i="24"/>
  <c r="Q78" i="24"/>
  <c r="R77" i="24"/>
  <c r="Q77" i="24"/>
  <c r="R76" i="24"/>
  <c r="Q76" i="24"/>
  <c r="R75" i="24"/>
  <c r="Q75" i="24"/>
  <c r="R74" i="24"/>
  <c r="Q74" i="24"/>
  <c r="R73" i="24"/>
  <c r="Q73" i="24"/>
  <c r="R72" i="24"/>
  <c r="Q72" i="24"/>
  <c r="R71" i="24"/>
  <c r="Q71" i="24"/>
  <c r="R70" i="24"/>
  <c r="Q70" i="24"/>
  <c r="R69" i="24"/>
  <c r="Q69" i="24"/>
  <c r="R68" i="24"/>
  <c r="Q68" i="24"/>
  <c r="R66" i="24"/>
  <c r="Q66" i="24"/>
  <c r="R65" i="24"/>
  <c r="Q65" i="24"/>
  <c r="R64" i="24"/>
  <c r="Q64" i="24"/>
  <c r="R63" i="24"/>
  <c r="Q63" i="24"/>
  <c r="R62" i="24"/>
  <c r="Q62" i="24"/>
  <c r="R61" i="24"/>
  <c r="Q61" i="24"/>
  <c r="R60" i="24"/>
  <c r="Q60" i="24"/>
  <c r="R59" i="24"/>
  <c r="Q59" i="24"/>
  <c r="R58" i="24"/>
  <c r="Q58" i="24"/>
  <c r="R57" i="24"/>
  <c r="Q57" i="24"/>
  <c r="R56" i="24"/>
  <c r="Q56" i="24"/>
  <c r="R55" i="24"/>
  <c r="Q55" i="24"/>
  <c r="R54" i="24"/>
  <c r="Q54" i="24"/>
  <c r="R53" i="24"/>
  <c r="Q53" i="24"/>
  <c r="R52" i="24"/>
  <c r="Q52" i="24"/>
  <c r="R51" i="24"/>
  <c r="Q51" i="24"/>
  <c r="R50" i="24"/>
  <c r="Q50" i="24"/>
  <c r="R49" i="24"/>
  <c r="Q49" i="24"/>
  <c r="R48" i="24"/>
  <c r="Q48" i="24"/>
  <c r="R47" i="24"/>
  <c r="Q47" i="24"/>
  <c r="R46" i="24"/>
  <c r="Q46" i="24"/>
  <c r="R45" i="24"/>
  <c r="Q45" i="24"/>
  <c r="R44" i="24"/>
  <c r="Q44" i="24"/>
  <c r="R43" i="24"/>
  <c r="Q43" i="24"/>
  <c r="R42" i="24"/>
  <c r="Q42" i="24"/>
  <c r="R41" i="24"/>
  <c r="Q41" i="24"/>
  <c r="R40" i="24"/>
  <c r="Q40" i="24"/>
  <c r="R39" i="24"/>
  <c r="Q39" i="24"/>
  <c r="R38" i="24"/>
  <c r="Q38" i="24"/>
  <c r="R37" i="24"/>
  <c r="Q37" i="24"/>
  <c r="R36" i="24"/>
  <c r="Q36" i="24"/>
  <c r="R35" i="24"/>
  <c r="Q35" i="24"/>
  <c r="R34" i="24"/>
  <c r="Q34" i="24"/>
  <c r="R33" i="24"/>
  <c r="Q33" i="24"/>
  <c r="R32" i="24"/>
  <c r="Q32" i="24"/>
  <c r="R31" i="24"/>
  <c r="Q31" i="24"/>
  <c r="R30" i="24"/>
  <c r="Q30" i="24"/>
  <c r="R29" i="24"/>
  <c r="Q29" i="24"/>
  <c r="R28" i="24"/>
  <c r="Q28" i="24"/>
  <c r="R27" i="24"/>
  <c r="Q27" i="24"/>
  <c r="R26" i="24"/>
  <c r="Q26" i="24"/>
  <c r="R25" i="24"/>
  <c r="Q25" i="24"/>
  <c r="R24" i="24"/>
  <c r="Q24" i="24"/>
  <c r="R23" i="24"/>
  <c r="Q23" i="24"/>
  <c r="R22" i="24"/>
  <c r="Q22" i="24"/>
  <c r="R21" i="24"/>
  <c r="Q21" i="24"/>
  <c r="R20" i="24"/>
  <c r="Q20" i="24"/>
  <c r="R19" i="24"/>
  <c r="Q19" i="24"/>
  <c r="R18" i="24"/>
  <c r="Q18" i="24"/>
  <c r="R17" i="24"/>
  <c r="Q17" i="24"/>
  <c r="R16" i="24"/>
  <c r="Q16" i="24"/>
  <c r="R15" i="24"/>
  <c r="Q15" i="24"/>
  <c r="R14" i="24"/>
  <c r="Q14" i="24"/>
  <c r="R13" i="24"/>
  <c r="Q13" i="24"/>
  <c r="R12" i="24"/>
  <c r="Q12" i="24"/>
  <c r="R11" i="24"/>
  <c r="Q11" i="24"/>
  <c r="R10" i="24"/>
  <c r="Q10" i="24"/>
  <c r="R9" i="24"/>
  <c r="Q9" i="24"/>
  <c r="R8" i="24"/>
  <c r="Q8" i="24"/>
  <c r="R7" i="24"/>
  <c r="Q7" i="24"/>
  <c r="R6" i="24"/>
  <c r="Q6" i="24"/>
  <c r="R5" i="24"/>
  <c r="Q5" i="24"/>
  <c r="R4" i="24"/>
  <c r="Q4" i="24"/>
  <c r="R3" i="24"/>
  <c r="Q3" i="24"/>
  <c r="R2" i="24"/>
  <c r="Q2" i="24"/>
  <c r="S323" i="24" l="1"/>
  <c r="S327" i="24"/>
  <c r="S331" i="24"/>
  <c r="S375" i="24"/>
  <c r="S234" i="24"/>
  <c r="S238" i="24"/>
  <c r="S130" i="24"/>
  <c r="S134" i="24"/>
  <c r="S90" i="24"/>
  <c r="S57" i="24"/>
  <c r="S61" i="24"/>
  <c r="S65" i="24"/>
  <c r="S74" i="24"/>
  <c r="S41" i="24"/>
  <c r="U387" i="24"/>
  <c r="U414" i="24"/>
  <c r="U418" i="24"/>
  <c r="U391" i="24"/>
  <c r="U426" i="24"/>
  <c r="U399" i="24"/>
  <c r="U385" i="24"/>
  <c r="U412" i="24"/>
  <c r="U393" i="24"/>
  <c r="U420" i="24"/>
  <c r="U405" i="24"/>
  <c r="U432" i="24"/>
  <c r="T382" i="24"/>
  <c r="T409" i="24"/>
  <c r="T386" i="24"/>
  <c r="T413" i="24"/>
  <c r="T390" i="24"/>
  <c r="T417" i="24"/>
  <c r="T394" i="24"/>
  <c r="T421" i="24"/>
  <c r="T398" i="24"/>
  <c r="T425" i="24"/>
  <c r="T402" i="24"/>
  <c r="T429" i="24"/>
  <c r="T406" i="24"/>
  <c r="T433" i="24"/>
  <c r="U410" i="24"/>
  <c r="U383" i="24"/>
  <c r="U395" i="24"/>
  <c r="U422" i="24"/>
  <c r="U403" i="24"/>
  <c r="U430" i="24"/>
  <c r="U381" i="24"/>
  <c r="U408" i="24"/>
  <c r="U389" i="24"/>
  <c r="U416" i="24"/>
  <c r="U397" i="24"/>
  <c r="U424" i="24"/>
  <c r="U401" i="24"/>
  <c r="U428" i="24"/>
  <c r="U382" i="24"/>
  <c r="U409" i="24"/>
  <c r="U386" i="24"/>
  <c r="U413" i="24"/>
  <c r="U390" i="24"/>
  <c r="U417" i="24"/>
  <c r="U394" i="24"/>
  <c r="U421" i="24"/>
  <c r="U398" i="24"/>
  <c r="U425" i="24"/>
  <c r="U402" i="24"/>
  <c r="U429" i="24"/>
  <c r="U406" i="24"/>
  <c r="U433" i="24"/>
  <c r="T410" i="24"/>
  <c r="T383" i="24"/>
  <c r="T387" i="24"/>
  <c r="V387" i="24" s="1"/>
  <c r="X387" i="24" s="1"/>
  <c r="T414" i="24"/>
  <c r="T418" i="24"/>
  <c r="V418" i="24" s="1"/>
  <c r="X418" i="24" s="1"/>
  <c r="T391" i="24"/>
  <c r="V391" i="24" s="1"/>
  <c r="X391" i="24" s="1"/>
  <c r="T395" i="24"/>
  <c r="V395" i="24" s="1"/>
  <c r="X395" i="24" s="1"/>
  <c r="T422" i="24"/>
  <c r="V422" i="24" s="1"/>
  <c r="X422" i="24" s="1"/>
  <c r="T426" i="24"/>
  <c r="T399" i="24"/>
  <c r="T430" i="24"/>
  <c r="T403" i="24"/>
  <c r="P96" i="24"/>
  <c r="P104" i="24"/>
  <c r="P108" i="24"/>
  <c r="P112" i="24"/>
  <c r="P116" i="24"/>
  <c r="P148" i="24"/>
  <c r="P152" i="24"/>
  <c r="P156" i="24"/>
  <c r="P176" i="24"/>
  <c r="P188" i="24"/>
  <c r="P196" i="24"/>
  <c r="P200" i="24"/>
  <c r="P212" i="24"/>
  <c r="P224" i="24"/>
  <c r="P316" i="24"/>
  <c r="P320" i="24"/>
  <c r="P324" i="24"/>
  <c r="T384" i="24"/>
  <c r="T411" i="24"/>
  <c r="T392" i="24"/>
  <c r="T419" i="24"/>
  <c r="T400" i="24"/>
  <c r="T427" i="24"/>
  <c r="U407" i="24"/>
  <c r="U380" i="24"/>
  <c r="U384" i="24"/>
  <c r="U411" i="24"/>
  <c r="U415" i="24"/>
  <c r="U388" i="24"/>
  <c r="U419" i="24"/>
  <c r="U392" i="24"/>
  <c r="U423" i="24"/>
  <c r="U396" i="24"/>
  <c r="U427" i="24"/>
  <c r="U400" i="24"/>
  <c r="U431" i="24"/>
  <c r="U404" i="24"/>
  <c r="T380" i="24"/>
  <c r="T407" i="24"/>
  <c r="T388" i="24"/>
  <c r="T415" i="24"/>
  <c r="T396" i="24"/>
  <c r="T423" i="24"/>
  <c r="T404" i="24"/>
  <c r="T431" i="24"/>
  <c r="T381" i="24"/>
  <c r="T408" i="24"/>
  <c r="T385" i="24"/>
  <c r="T412" i="24"/>
  <c r="T389" i="24"/>
  <c r="T416" i="24"/>
  <c r="T393" i="24"/>
  <c r="T420" i="24"/>
  <c r="T397" i="24"/>
  <c r="T424" i="24"/>
  <c r="T401" i="24"/>
  <c r="T428" i="24"/>
  <c r="T405" i="24"/>
  <c r="T432" i="24"/>
  <c r="P60" i="24"/>
  <c r="P69" i="24"/>
  <c r="P73" i="24"/>
  <c r="P81" i="24"/>
  <c r="P157" i="24"/>
  <c r="P165" i="24"/>
  <c r="P169" i="24"/>
  <c r="P181" i="24"/>
  <c r="P189" i="24"/>
  <c r="T229" i="24"/>
  <c r="T67" i="24"/>
  <c r="T337" i="24"/>
  <c r="T148" i="24"/>
  <c r="T121" i="24"/>
  <c r="T310" i="24"/>
  <c r="T202" i="24"/>
  <c r="T283" i="24"/>
  <c r="T94" i="24"/>
  <c r="T256" i="24"/>
  <c r="T175" i="24"/>
  <c r="T364" i="24"/>
  <c r="T40" i="24"/>
  <c r="U248" i="24"/>
  <c r="U221" i="24"/>
  <c r="U113" i="24"/>
  <c r="U59" i="24"/>
  <c r="U140" i="24"/>
  <c r="U86" i="24"/>
  <c r="U275" i="24"/>
  <c r="U167" i="24"/>
  <c r="U329" i="24"/>
  <c r="U302" i="24"/>
  <c r="U356" i="24"/>
  <c r="U194" i="24"/>
  <c r="U32" i="24"/>
  <c r="U63" i="24"/>
  <c r="U306" i="24"/>
  <c r="U90" i="24"/>
  <c r="U171" i="24"/>
  <c r="U252" i="24"/>
  <c r="U333" i="24"/>
  <c r="U198" i="24"/>
  <c r="U360" i="24"/>
  <c r="U117" i="24"/>
  <c r="U279" i="24"/>
  <c r="U144" i="24"/>
  <c r="U225" i="24"/>
  <c r="U36" i="24"/>
  <c r="U295" i="24"/>
  <c r="U349" i="24"/>
  <c r="U106" i="24"/>
  <c r="U79" i="24"/>
  <c r="U133" i="24"/>
  <c r="U268" i="24"/>
  <c r="U214" i="24"/>
  <c r="U376" i="24"/>
  <c r="U241" i="24"/>
  <c r="U322" i="24"/>
  <c r="U160" i="24"/>
  <c r="U187" i="24"/>
  <c r="U52" i="24"/>
  <c r="T355" i="24"/>
  <c r="T274" i="24"/>
  <c r="T139" i="24"/>
  <c r="T301" i="24"/>
  <c r="T328" i="24"/>
  <c r="T220" i="24"/>
  <c r="T112" i="24"/>
  <c r="T247" i="24"/>
  <c r="T166" i="24"/>
  <c r="T58" i="24"/>
  <c r="T193" i="24"/>
  <c r="T85" i="24"/>
  <c r="T31" i="24"/>
  <c r="T332" i="24"/>
  <c r="T143" i="24"/>
  <c r="T170" i="24"/>
  <c r="T359" i="24"/>
  <c r="T305" i="24"/>
  <c r="T116" i="24"/>
  <c r="T251" i="24"/>
  <c r="T197" i="24"/>
  <c r="T62" i="24"/>
  <c r="T89" i="24"/>
  <c r="T224" i="24"/>
  <c r="T278" i="24"/>
  <c r="T35" i="24"/>
  <c r="T336" i="24"/>
  <c r="T147" i="24"/>
  <c r="T255" i="24"/>
  <c r="T201" i="24"/>
  <c r="T174" i="24"/>
  <c r="T120" i="24"/>
  <c r="T363" i="24"/>
  <c r="T282" i="24"/>
  <c r="T93" i="24"/>
  <c r="T66" i="24"/>
  <c r="T228" i="24"/>
  <c r="T309" i="24"/>
  <c r="T39" i="24"/>
  <c r="T259" i="24"/>
  <c r="T178" i="24"/>
  <c r="T124" i="24"/>
  <c r="T232" i="24"/>
  <c r="T205" i="24"/>
  <c r="T340" i="24"/>
  <c r="T367" i="24"/>
  <c r="T286" i="24"/>
  <c r="T151" i="24"/>
  <c r="T70" i="24"/>
  <c r="T97" i="24"/>
  <c r="T313" i="24"/>
  <c r="T43" i="24"/>
  <c r="T209" i="24"/>
  <c r="T182" i="24"/>
  <c r="T317" i="24"/>
  <c r="T236" i="24"/>
  <c r="T344" i="24"/>
  <c r="T128" i="24"/>
  <c r="T263" i="24"/>
  <c r="T74" i="24"/>
  <c r="T155" i="24"/>
  <c r="T101" i="24"/>
  <c r="T371" i="24"/>
  <c r="T290" i="24"/>
  <c r="T47" i="24"/>
  <c r="T240" i="24"/>
  <c r="T213" i="24"/>
  <c r="T105" i="24"/>
  <c r="T78" i="24"/>
  <c r="T375" i="24"/>
  <c r="T267" i="24"/>
  <c r="T159" i="24"/>
  <c r="T132" i="24"/>
  <c r="T321" i="24"/>
  <c r="T294" i="24"/>
  <c r="T348" i="24"/>
  <c r="T186" i="24"/>
  <c r="T51" i="24"/>
  <c r="U139" i="24"/>
  <c r="U328" i="24"/>
  <c r="U193" i="24"/>
  <c r="U166" i="24"/>
  <c r="U274" i="24"/>
  <c r="U220" i="24"/>
  <c r="U85" i="24"/>
  <c r="U355" i="24"/>
  <c r="U301" i="24"/>
  <c r="U247" i="24"/>
  <c r="U58" i="24"/>
  <c r="U112" i="24"/>
  <c r="U31" i="24"/>
  <c r="U170" i="24"/>
  <c r="U251" i="24"/>
  <c r="U224" i="24"/>
  <c r="U197" i="24"/>
  <c r="U116" i="24"/>
  <c r="U278" i="24"/>
  <c r="U359" i="24"/>
  <c r="U332" i="24"/>
  <c r="U62" i="24"/>
  <c r="U305" i="24"/>
  <c r="U89" i="24"/>
  <c r="U143" i="24"/>
  <c r="V143" i="24" s="1"/>
  <c r="U35" i="24"/>
  <c r="U255" i="24"/>
  <c r="U201" i="24"/>
  <c r="U174" i="24"/>
  <c r="U120" i="24"/>
  <c r="U228" i="24"/>
  <c r="U309" i="24"/>
  <c r="U66" i="24"/>
  <c r="U282" i="24"/>
  <c r="U147" i="24"/>
  <c r="U93" i="24"/>
  <c r="U363" i="24"/>
  <c r="U336" i="24"/>
  <c r="U39" i="24"/>
  <c r="U232" i="24"/>
  <c r="U205" i="24"/>
  <c r="U313" i="24"/>
  <c r="U70" i="24"/>
  <c r="V70" i="24" s="1"/>
  <c r="X70" i="24" s="1"/>
  <c r="U151" i="24"/>
  <c r="U286" i="24"/>
  <c r="U97" i="24"/>
  <c r="U259" i="24"/>
  <c r="U367" i="24"/>
  <c r="U340" i="24"/>
  <c r="U178" i="24"/>
  <c r="U124" i="24"/>
  <c r="U43" i="24"/>
  <c r="U317" i="24"/>
  <c r="U236" i="24"/>
  <c r="U101" i="24"/>
  <c r="U74" i="24"/>
  <c r="U263" i="24"/>
  <c r="U155" i="24"/>
  <c r="U128" i="24"/>
  <c r="U371" i="24"/>
  <c r="U344" i="24"/>
  <c r="U182" i="24"/>
  <c r="U290" i="24"/>
  <c r="U209" i="24"/>
  <c r="U47" i="24"/>
  <c r="U105" i="24"/>
  <c r="U78" i="24"/>
  <c r="U375" i="24"/>
  <c r="U321" i="24"/>
  <c r="U186" i="24"/>
  <c r="U132" i="24"/>
  <c r="U348" i="24"/>
  <c r="U213" i="24"/>
  <c r="U240" i="24"/>
  <c r="U159" i="24"/>
  <c r="U267" i="24"/>
  <c r="U294" i="24"/>
  <c r="U51" i="24"/>
  <c r="T329" i="24"/>
  <c r="T194" i="24"/>
  <c r="T167" i="24"/>
  <c r="T248" i="24"/>
  <c r="T221" i="24"/>
  <c r="T113" i="24"/>
  <c r="T356" i="24"/>
  <c r="T275" i="24"/>
  <c r="T140" i="24"/>
  <c r="T86" i="24"/>
  <c r="T302" i="24"/>
  <c r="T59" i="24"/>
  <c r="T32" i="24"/>
  <c r="S17" i="24"/>
  <c r="T314" i="24"/>
  <c r="T71" i="24"/>
  <c r="T98" i="24"/>
  <c r="T368" i="24"/>
  <c r="T260" i="24"/>
  <c r="T179" i="24"/>
  <c r="T125" i="24"/>
  <c r="T287" i="24"/>
  <c r="T233" i="24"/>
  <c r="T152" i="24"/>
  <c r="T341" i="24"/>
  <c r="T206" i="24"/>
  <c r="T44" i="24"/>
  <c r="U98" i="24"/>
  <c r="U368" i="24"/>
  <c r="U233" i="24"/>
  <c r="U206" i="24"/>
  <c r="U152" i="24"/>
  <c r="U314" i="24"/>
  <c r="U179" i="24"/>
  <c r="U287" i="24"/>
  <c r="U260" i="24"/>
  <c r="U71" i="24"/>
  <c r="U341" i="24"/>
  <c r="U125" i="24"/>
  <c r="U44" i="24"/>
  <c r="T87" i="24"/>
  <c r="T330" i="24"/>
  <c r="T222" i="24"/>
  <c r="T195" i="24"/>
  <c r="T276" i="24"/>
  <c r="T60" i="24"/>
  <c r="T303" i="24"/>
  <c r="T141" i="24"/>
  <c r="T114" i="24"/>
  <c r="T357" i="24"/>
  <c r="T168" i="24"/>
  <c r="T249" i="24"/>
  <c r="T33" i="24"/>
  <c r="T369" i="24"/>
  <c r="T288" i="24"/>
  <c r="T99" i="24"/>
  <c r="T72" i="24"/>
  <c r="T234" i="24"/>
  <c r="T315" i="24"/>
  <c r="T153" i="24"/>
  <c r="T261" i="24"/>
  <c r="T126" i="24"/>
  <c r="T207" i="24"/>
  <c r="T180" i="24"/>
  <c r="T342" i="24"/>
  <c r="T45" i="24"/>
  <c r="U83" i="24"/>
  <c r="U299" i="24"/>
  <c r="U218" i="24"/>
  <c r="U191" i="24"/>
  <c r="U56" i="24"/>
  <c r="U164" i="24"/>
  <c r="U110" i="24"/>
  <c r="U245" i="24"/>
  <c r="U353" i="24"/>
  <c r="U326" i="24"/>
  <c r="U137" i="24"/>
  <c r="U272" i="24"/>
  <c r="U29" i="24"/>
  <c r="U87" i="24"/>
  <c r="U303" i="24"/>
  <c r="U249" i="24"/>
  <c r="U114" i="24"/>
  <c r="U60" i="24"/>
  <c r="U195" i="24"/>
  <c r="U330" i="24"/>
  <c r="U141" i="24"/>
  <c r="U276" i="24"/>
  <c r="U222" i="24"/>
  <c r="U357" i="24"/>
  <c r="U168" i="24"/>
  <c r="U33" i="24"/>
  <c r="U361" i="24"/>
  <c r="U64" i="24"/>
  <c r="U91" i="24"/>
  <c r="U280" i="24"/>
  <c r="U145" i="24"/>
  <c r="U226" i="24"/>
  <c r="U118" i="24"/>
  <c r="U334" i="24"/>
  <c r="U253" i="24"/>
  <c r="U172" i="24"/>
  <c r="U199" i="24"/>
  <c r="U307" i="24"/>
  <c r="U37" i="24"/>
  <c r="U365" i="24"/>
  <c r="U284" i="24"/>
  <c r="U311" i="24"/>
  <c r="U122" i="24"/>
  <c r="U338" i="24"/>
  <c r="U257" i="24"/>
  <c r="U176" i="24"/>
  <c r="U203" i="24"/>
  <c r="U68" i="24"/>
  <c r="U230" i="24"/>
  <c r="U149" i="24"/>
  <c r="U95" i="24"/>
  <c r="U41" i="24"/>
  <c r="U288" i="24"/>
  <c r="V288" i="24" s="1"/>
  <c r="X288" i="24" s="1"/>
  <c r="U342" i="24"/>
  <c r="U315" i="24"/>
  <c r="U207" i="24"/>
  <c r="U126" i="24"/>
  <c r="U72" i="24"/>
  <c r="U369" i="24"/>
  <c r="U153" i="24"/>
  <c r="U234" i="24"/>
  <c r="U99" i="24"/>
  <c r="U261" i="24"/>
  <c r="U180" i="24"/>
  <c r="U45" i="24"/>
  <c r="U346" i="24"/>
  <c r="U157" i="24"/>
  <c r="U373" i="24"/>
  <c r="U292" i="24"/>
  <c r="U238" i="24"/>
  <c r="U103" i="24"/>
  <c r="U184" i="24"/>
  <c r="U211" i="24"/>
  <c r="U265" i="24"/>
  <c r="U130" i="24"/>
  <c r="U319" i="24"/>
  <c r="U76" i="24"/>
  <c r="U49" i="24"/>
  <c r="U323" i="24"/>
  <c r="U269" i="24"/>
  <c r="U161" i="24"/>
  <c r="U134" i="24"/>
  <c r="U296" i="24"/>
  <c r="U188" i="24"/>
  <c r="U350" i="24"/>
  <c r="U215" i="24"/>
  <c r="U80" i="24"/>
  <c r="U377" i="24"/>
  <c r="U242" i="24"/>
  <c r="U107" i="24"/>
  <c r="U53" i="24"/>
  <c r="T102" i="24"/>
  <c r="T75" i="24"/>
  <c r="T372" i="24"/>
  <c r="T210" i="24"/>
  <c r="T183" i="24"/>
  <c r="T264" i="24"/>
  <c r="T345" i="24"/>
  <c r="T291" i="24"/>
  <c r="T318" i="24"/>
  <c r="T129" i="24"/>
  <c r="T237" i="24"/>
  <c r="T156" i="24"/>
  <c r="T48" i="24"/>
  <c r="U372" i="24"/>
  <c r="U291" i="24"/>
  <c r="U318" i="24"/>
  <c r="U237" i="24"/>
  <c r="U345" i="24"/>
  <c r="U183" i="24"/>
  <c r="U210" i="24"/>
  <c r="U129" i="24"/>
  <c r="U75" i="24"/>
  <c r="U264" i="24"/>
  <c r="U102" i="24"/>
  <c r="U156" i="24"/>
  <c r="U48" i="24"/>
  <c r="T245" i="24"/>
  <c r="T110" i="24"/>
  <c r="V110" i="24" s="1"/>
  <c r="X110" i="24" s="1"/>
  <c r="T83" i="24"/>
  <c r="T326" i="24"/>
  <c r="T164" i="24"/>
  <c r="T353" i="24"/>
  <c r="T299" i="24"/>
  <c r="T191" i="24"/>
  <c r="T56" i="24"/>
  <c r="T272" i="24"/>
  <c r="T218" i="24"/>
  <c r="T137" i="24"/>
  <c r="T29" i="24"/>
  <c r="T311" i="24"/>
  <c r="T95" i="24"/>
  <c r="T365" i="24"/>
  <c r="T68" i="24"/>
  <c r="T203" i="24"/>
  <c r="T176" i="24"/>
  <c r="T338" i="24"/>
  <c r="T122" i="24"/>
  <c r="T257" i="24"/>
  <c r="T149" i="24"/>
  <c r="T284" i="24"/>
  <c r="T230" i="24"/>
  <c r="T41" i="24"/>
  <c r="T350" i="24"/>
  <c r="T377" i="24"/>
  <c r="T269" i="24"/>
  <c r="T215" i="24"/>
  <c r="T80" i="24"/>
  <c r="T188" i="24"/>
  <c r="T134" i="24"/>
  <c r="T323" i="24"/>
  <c r="T161" i="24"/>
  <c r="T296" i="24"/>
  <c r="T242" i="24"/>
  <c r="V242" i="24" s="1"/>
  <c r="X242" i="24" s="1"/>
  <c r="T107" i="24"/>
  <c r="T53" i="24"/>
  <c r="T300" i="24"/>
  <c r="T354" i="24"/>
  <c r="T246" i="24"/>
  <c r="T111" i="24"/>
  <c r="T327" i="24"/>
  <c r="T165" i="24"/>
  <c r="T192" i="24"/>
  <c r="T57" i="24"/>
  <c r="T219" i="24"/>
  <c r="T273" i="24"/>
  <c r="T138" i="24"/>
  <c r="T84" i="24"/>
  <c r="T30" i="24"/>
  <c r="T358" i="24"/>
  <c r="T88" i="24"/>
  <c r="T196" i="24"/>
  <c r="T61" i="24"/>
  <c r="T304" i="24"/>
  <c r="T277" i="24"/>
  <c r="T223" i="24"/>
  <c r="T169" i="24"/>
  <c r="T250" i="24"/>
  <c r="T115" i="24"/>
  <c r="T331" i="24"/>
  <c r="T142" i="24"/>
  <c r="T34" i="24"/>
  <c r="T362" i="24"/>
  <c r="T281" i="24"/>
  <c r="T308" i="24"/>
  <c r="T92" i="24"/>
  <c r="T146" i="24"/>
  <c r="T227" i="24"/>
  <c r="T335" i="24"/>
  <c r="T254" i="24"/>
  <c r="T173" i="24"/>
  <c r="T119" i="24"/>
  <c r="T200" i="24"/>
  <c r="T65" i="24"/>
  <c r="T38" i="24"/>
  <c r="T285" i="24"/>
  <c r="T339" i="24"/>
  <c r="T150" i="24"/>
  <c r="T258" i="24"/>
  <c r="T177" i="24"/>
  <c r="T366" i="24"/>
  <c r="T204" i="24"/>
  <c r="T69" i="24"/>
  <c r="T312" i="24"/>
  <c r="T123" i="24"/>
  <c r="T231" i="24"/>
  <c r="T96" i="24"/>
  <c r="T42" i="24"/>
  <c r="T343" i="24"/>
  <c r="T154" i="24"/>
  <c r="T370" i="24"/>
  <c r="T316" i="24"/>
  <c r="T262" i="24"/>
  <c r="T208" i="24"/>
  <c r="T127" i="24"/>
  <c r="T73" i="24"/>
  <c r="T289" i="24"/>
  <c r="T235" i="24"/>
  <c r="T100" i="24"/>
  <c r="T181" i="24"/>
  <c r="T46" i="24"/>
  <c r="T158" i="24"/>
  <c r="T266" i="24"/>
  <c r="T185" i="24"/>
  <c r="T131" i="24"/>
  <c r="T293" i="24"/>
  <c r="T239" i="24"/>
  <c r="T104" i="24"/>
  <c r="T374" i="24"/>
  <c r="T320" i="24"/>
  <c r="T347" i="24"/>
  <c r="T212" i="24"/>
  <c r="T77" i="24"/>
  <c r="T50" i="24"/>
  <c r="T324" i="24"/>
  <c r="T270" i="24"/>
  <c r="T162" i="24"/>
  <c r="T135" i="24"/>
  <c r="T189" i="24"/>
  <c r="T351" i="24"/>
  <c r="T108" i="24"/>
  <c r="T216" i="24"/>
  <c r="T81" i="24"/>
  <c r="T297" i="24"/>
  <c r="T378" i="24"/>
  <c r="T243" i="24"/>
  <c r="T54" i="24"/>
  <c r="T252" i="24"/>
  <c r="T225" i="24"/>
  <c r="T198" i="24"/>
  <c r="T117" i="24"/>
  <c r="T63" i="24"/>
  <c r="T333" i="24"/>
  <c r="T144" i="24"/>
  <c r="T360" i="24"/>
  <c r="T171" i="24"/>
  <c r="T306" i="24"/>
  <c r="T90" i="24"/>
  <c r="T279" i="24"/>
  <c r="T36" i="24"/>
  <c r="T376" i="24"/>
  <c r="T295" i="24"/>
  <c r="V295" i="24" s="1"/>
  <c r="X295" i="24" s="1"/>
  <c r="T349" i="24"/>
  <c r="T241" i="24"/>
  <c r="T214" i="24"/>
  <c r="T322" i="24"/>
  <c r="T133" i="24"/>
  <c r="T79" i="24"/>
  <c r="T268" i="24"/>
  <c r="T160" i="24"/>
  <c r="T106" i="24"/>
  <c r="T187" i="24"/>
  <c r="T52" i="24"/>
  <c r="U67" i="24"/>
  <c r="U310" i="24"/>
  <c r="U94" i="24"/>
  <c r="U256" i="24"/>
  <c r="U202" i="24"/>
  <c r="U175" i="24"/>
  <c r="U121" i="24"/>
  <c r="U364" i="24"/>
  <c r="U229" i="24"/>
  <c r="U148" i="24"/>
  <c r="U283" i="24"/>
  <c r="U337" i="24"/>
  <c r="U40" i="24"/>
  <c r="T307" i="24"/>
  <c r="T91" i="24"/>
  <c r="T361" i="24"/>
  <c r="T253" i="24"/>
  <c r="T226" i="24"/>
  <c r="T199" i="24"/>
  <c r="T118" i="24"/>
  <c r="T334" i="24"/>
  <c r="T172" i="24"/>
  <c r="T145" i="24"/>
  <c r="T280" i="24"/>
  <c r="T64" i="24"/>
  <c r="T37" i="24"/>
  <c r="T373" i="24"/>
  <c r="V373" i="24" s="1"/>
  <c r="X373" i="24" s="1"/>
  <c r="T292" i="24"/>
  <c r="T103" i="24"/>
  <c r="T157" i="24"/>
  <c r="T238" i="24"/>
  <c r="T265" i="24"/>
  <c r="T346" i="24"/>
  <c r="V346" i="24" s="1"/>
  <c r="T184" i="24"/>
  <c r="T76" i="24"/>
  <c r="T211" i="24"/>
  <c r="T319" i="24"/>
  <c r="T130" i="24"/>
  <c r="T49" i="24"/>
  <c r="U354" i="24"/>
  <c r="U84" i="24"/>
  <c r="U165" i="24"/>
  <c r="U111" i="24"/>
  <c r="U327" i="24"/>
  <c r="U246" i="24"/>
  <c r="U138" i="24"/>
  <c r="U192" i="24"/>
  <c r="U57" i="24"/>
  <c r="U300" i="24"/>
  <c r="U219" i="24"/>
  <c r="U273" i="24"/>
  <c r="U30" i="24"/>
  <c r="U358" i="24"/>
  <c r="U277" i="24"/>
  <c r="U142" i="24"/>
  <c r="U304" i="24"/>
  <c r="U196" i="24"/>
  <c r="U61" i="24"/>
  <c r="U169" i="24"/>
  <c r="U115" i="24"/>
  <c r="U331" i="24"/>
  <c r="U88" i="24"/>
  <c r="U250" i="24"/>
  <c r="U223" i="24"/>
  <c r="U34" i="24"/>
  <c r="U281" i="24"/>
  <c r="U335" i="24"/>
  <c r="U146" i="24"/>
  <c r="U227" i="24"/>
  <c r="U92" i="24"/>
  <c r="U362" i="24"/>
  <c r="U254" i="24"/>
  <c r="U65" i="24"/>
  <c r="U308" i="24"/>
  <c r="U200" i="24"/>
  <c r="U119" i="24"/>
  <c r="U173" i="24"/>
  <c r="U38" i="24"/>
  <c r="U339" i="24"/>
  <c r="U150" i="24"/>
  <c r="U177" i="24"/>
  <c r="U366" i="24"/>
  <c r="U231" i="24"/>
  <c r="U285" i="24"/>
  <c r="U312" i="24"/>
  <c r="U123" i="24"/>
  <c r="U258" i="24"/>
  <c r="U204" i="24"/>
  <c r="U69" i="24"/>
  <c r="U96" i="24"/>
  <c r="U42" i="24"/>
  <c r="U154" i="24"/>
  <c r="U262" i="24"/>
  <c r="U181" i="24"/>
  <c r="U127" i="24"/>
  <c r="U289" i="24"/>
  <c r="U208" i="24"/>
  <c r="U73" i="24"/>
  <c r="U316" i="24"/>
  <c r="U343" i="24"/>
  <c r="U235" i="24"/>
  <c r="U100" i="24"/>
  <c r="U370" i="24"/>
  <c r="U46" i="24"/>
  <c r="U266" i="24"/>
  <c r="U185" i="24"/>
  <c r="U131" i="24"/>
  <c r="U320" i="24"/>
  <c r="U239" i="24"/>
  <c r="U212" i="24"/>
  <c r="U347" i="24"/>
  <c r="U374" i="24"/>
  <c r="U293" i="24"/>
  <c r="U158" i="24"/>
  <c r="U77" i="24"/>
  <c r="U104" i="24"/>
  <c r="U50" i="24"/>
  <c r="U189" i="24"/>
  <c r="U243" i="24"/>
  <c r="U216" i="24"/>
  <c r="U108" i="24"/>
  <c r="U297" i="24"/>
  <c r="U378" i="24"/>
  <c r="U351" i="24"/>
  <c r="U135" i="24"/>
  <c r="U270" i="24"/>
  <c r="U162" i="24"/>
  <c r="U81" i="24"/>
  <c r="U324" i="24"/>
  <c r="U54" i="24"/>
  <c r="T109" i="24"/>
  <c r="T271" i="24"/>
  <c r="T190" i="24"/>
  <c r="T136" i="24"/>
  <c r="T82" i="24"/>
  <c r="T352" i="24"/>
  <c r="T163" i="24"/>
  <c r="T298" i="24"/>
  <c r="T379" i="24"/>
  <c r="T325" i="24"/>
  <c r="T244" i="24"/>
  <c r="T217" i="24"/>
  <c r="T55" i="24"/>
  <c r="U271" i="24"/>
  <c r="U190" i="24"/>
  <c r="U352" i="24"/>
  <c r="U163" i="24"/>
  <c r="U298" i="24"/>
  <c r="U109" i="24"/>
  <c r="U136" i="24"/>
  <c r="U82" i="24"/>
  <c r="U379" i="24"/>
  <c r="U325" i="24"/>
  <c r="U244" i="24"/>
  <c r="U217" i="24"/>
  <c r="U55" i="24"/>
  <c r="S12" i="24"/>
  <c r="S16" i="24"/>
  <c r="S117" i="24"/>
  <c r="S337" i="24"/>
  <c r="S345" i="24"/>
  <c r="S349" i="24"/>
  <c r="S353" i="24"/>
  <c r="S361" i="24"/>
  <c r="P311" i="24"/>
  <c r="P347" i="24"/>
  <c r="P348" i="24"/>
  <c r="P344" i="24"/>
  <c r="S3" i="24"/>
  <c r="S96" i="24"/>
  <c r="S104" i="24"/>
  <c r="S160" i="24"/>
  <c r="S164" i="24"/>
  <c r="S204" i="24"/>
  <c r="S208" i="24"/>
  <c r="S300" i="24"/>
  <c r="S308" i="24"/>
  <c r="S360" i="24"/>
  <c r="P122" i="24"/>
  <c r="P126" i="24"/>
  <c r="P130" i="24"/>
  <c r="P134" i="24"/>
  <c r="P138" i="24"/>
  <c r="P142" i="24"/>
  <c r="P146" i="24"/>
  <c r="P170" i="24"/>
  <c r="P174" i="24"/>
  <c r="P198" i="24"/>
  <c r="P218" i="24"/>
  <c r="P222" i="24"/>
  <c r="P230" i="24"/>
  <c r="P326" i="24"/>
  <c r="P332" i="24"/>
  <c r="P203" i="24"/>
  <c r="S366" i="24"/>
  <c r="S120" i="24"/>
  <c r="S34" i="24"/>
  <c r="S46" i="24"/>
  <c r="S54" i="24"/>
  <c r="S62" i="24"/>
  <c r="S71" i="24"/>
  <c r="S87" i="24"/>
  <c r="S91" i="24"/>
  <c r="P52" i="24"/>
  <c r="P171" i="24"/>
  <c r="S15" i="24"/>
  <c r="P236" i="24"/>
  <c r="P282" i="24"/>
  <c r="P288" i="24"/>
  <c r="P292" i="24"/>
  <c r="P43" i="24"/>
  <c r="P51" i="24"/>
  <c r="S36" i="24"/>
  <c r="S325" i="24"/>
  <c r="S339" i="24"/>
  <c r="S377" i="24"/>
  <c r="P45" i="24"/>
  <c r="P191" i="24"/>
  <c r="S27" i="24"/>
  <c r="P150" i="24"/>
  <c r="S206" i="24"/>
  <c r="S236" i="24"/>
  <c r="S312" i="24"/>
  <c r="S316" i="24"/>
  <c r="S320" i="24"/>
  <c r="S324" i="24"/>
  <c r="S338" i="24"/>
  <c r="S342" i="24"/>
  <c r="P109" i="24"/>
  <c r="P131" i="24"/>
  <c r="P205" i="24"/>
  <c r="P209" i="24"/>
  <c r="P213" i="24"/>
  <c r="P225" i="24"/>
  <c r="P239" i="24"/>
  <c r="P251" i="24"/>
  <c r="P265" i="24"/>
  <c r="P273" i="24"/>
  <c r="P277" i="24"/>
  <c r="P281" i="24"/>
  <c r="P283" i="24"/>
  <c r="P287" i="24"/>
  <c r="P291" i="24"/>
  <c r="P295" i="24"/>
  <c r="P299" i="24"/>
  <c r="P303" i="24"/>
  <c r="P307" i="24"/>
  <c r="P313" i="24"/>
  <c r="P317" i="24"/>
  <c r="S240" i="24"/>
  <c r="S293" i="24"/>
  <c r="P57" i="24"/>
  <c r="P74" i="24"/>
  <c r="P82" i="24"/>
  <c r="P86" i="24"/>
  <c r="P90" i="24"/>
  <c r="P166" i="24"/>
  <c r="P355" i="24"/>
  <c r="P363" i="24"/>
  <c r="P373" i="24"/>
  <c r="P377" i="24"/>
  <c r="S67" i="24"/>
  <c r="S98" i="24"/>
  <c r="S231" i="24"/>
  <c r="S261" i="24"/>
  <c r="S291" i="24"/>
  <c r="P232" i="24"/>
  <c r="P240" i="24"/>
  <c r="P244" i="24"/>
  <c r="P252" i="24"/>
  <c r="P258" i="24"/>
  <c r="P266" i="24"/>
  <c r="P322" i="24"/>
  <c r="P267" i="24"/>
  <c r="P375" i="24"/>
  <c r="P111" i="24"/>
  <c r="P115" i="24"/>
  <c r="P129" i="24"/>
  <c r="P133" i="24"/>
  <c r="P137" i="24"/>
  <c r="P155" i="24"/>
  <c r="P159" i="24"/>
  <c r="P163" i="24"/>
  <c r="P167" i="24"/>
  <c r="P32" i="24"/>
  <c r="S95" i="24"/>
  <c r="S103" i="24"/>
  <c r="S111" i="24"/>
  <c r="S121" i="24"/>
  <c r="S125" i="24"/>
  <c r="S129" i="24"/>
  <c r="S133" i="24"/>
  <c r="S137" i="24"/>
  <c r="S141" i="24"/>
  <c r="S145" i="24"/>
  <c r="S159" i="24"/>
  <c r="S163" i="24"/>
  <c r="S167" i="24"/>
  <c r="S177" i="24"/>
  <c r="S203" i="24"/>
  <c r="S211" i="24"/>
  <c r="S215" i="24"/>
  <c r="S219" i="24"/>
  <c r="S227" i="24"/>
  <c r="S233" i="24"/>
  <c r="S241" i="24"/>
  <c r="S245" i="24"/>
  <c r="S249" i="24"/>
  <c r="S263" i="24"/>
  <c r="S271" i="24"/>
  <c r="S275" i="24"/>
  <c r="S279" i="24"/>
  <c r="S340" i="24"/>
  <c r="P46" i="24"/>
  <c r="P59" i="24"/>
  <c r="P92" i="24"/>
  <c r="P98" i="24"/>
  <c r="P106" i="24"/>
  <c r="P114" i="24"/>
  <c r="P136" i="24"/>
  <c r="P144" i="24"/>
  <c r="P204" i="24"/>
  <c r="P238" i="24"/>
  <c r="P286" i="24"/>
  <c r="P290" i="24"/>
  <c r="P294" i="24"/>
  <c r="P298" i="24"/>
  <c r="P302" i="24"/>
  <c r="P319" i="24"/>
  <c r="P327" i="24"/>
  <c r="P331" i="24"/>
  <c r="P335" i="24"/>
  <c r="P337" i="24"/>
  <c r="P371" i="24"/>
  <c r="P158" i="24"/>
  <c r="P235" i="24"/>
  <c r="P255" i="24"/>
  <c r="P364" i="24"/>
  <c r="P278" i="24"/>
  <c r="S297" i="24"/>
  <c r="P93" i="24"/>
  <c r="S299" i="24"/>
  <c r="P329" i="24"/>
  <c r="S311" i="24"/>
  <c r="P95" i="24"/>
  <c r="P67" i="24"/>
  <c r="S19" i="24"/>
  <c r="S106" i="24"/>
  <c r="S114" i="24"/>
  <c r="S118" i="24"/>
  <c r="S136" i="24"/>
  <c r="S144" i="24"/>
  <c r="S150" i="24"/>
  <c r="S158" i="24"/>
  <c r="S166" i="24"/>
  <c r="S174" i="24"/>
  <c r="S180" i="24"/>
  <c r="S202" i="24"/>
  <c r="P36" i="24"/>
  <c r="P71" i="24"/>
  <c r="P75" i="24"/>
  <c r="P79" i="24"/>
  <c r="P83" i="24"/>
  <c r="P87" i="24"/>
  <c r="P182" i="24"/>
  <c r="P190" i="24"/>
  <c r="P233" i="24"/>
  <c r="P237" i="24"/>
  <c r="P241" i="24"/>
  <c r="P249" i="24"/>
  <c r="P279" i="24"/>
  <c r="P289" i="24"/>
  <c r="P297" i="24"/>
  <c r="P305" i="24"/>
  <c r="P366" i="24"/>
  <c r="P370" i="24"/>
  <c r="P374" i="24"/>
  <c r="P103" i="24"/>
  <c r="P199" i="24"/>
  <c r="P48" i="24"/>
  <c r="S151" i="24"/>
  <c r="S184" i="24"/>
  <c r="S188" i="24"/>
  <c r="S210" i="24"/>
  <c r="S226" i="24"/>
  <c r="S232" i="24"/>
  <c r="S262" i="24"/>
  <c r="S270" i="24"/>
  <c r="S284" i="24"/>
  <c r="S292" i="24"/>
  <c r="S313" i="24"/>
  <c r="S321" i="24"/>
  <c r="P44" i="24"/>
  <c r="P49" i="24"/>
  <c r="P68" i="24"/>
  <c r="P72" i="24"/>
  <c r="P80" i="24"/>
  <c r="P84" i="24"/>
  <c r="P88" i="24"/>
  <c r="P97" i="24"/>
  <c r="P101" i="24"/>
  <c r="P105" i="24"/>
  <c r="P113" i="24"/>
  <c r="P117" i="24"/>
  <c r="P123" i="24"/>
  <c r="P127" i="24"/>
  <c r="P135" i="24"/>
  <c r="P143" i="24"/>
  <c r="P149" i="24"/>
  <c r="P160" i="24"/>
  <c r="P168" i="24"/>
  <c r="P177" i="24"/>
  <c r="P185" i="24"/>
  <c r="P197" i="24"/>
  <c r="P206" i="24"/>
  <c r="P217" i="24"/>
  <c r="P221" i="24"/>
  <c r="P231" i="24"/>
  <c r="P234" i="24"/>
  <c r="P246" i="24"/>
  <c r="P250" i="24"/>
  <c r="P253" i="24"/>
  <c r="P259" i="24"/>
  <c r="P263" i="24"/>
  <c r="P284" i="24"/>
  <c r="P300" i="24"/>
  <c r="P304" i="24"/>
  <c r="P308" i="24"/>
  <c r="P321" i="24"/>
  <c r="P325" i="24"/>
  <c r="P336" i="24"/>
  <c r="P342" i="24"/>
  <c r="P354" i="24"/>
  <c r="P358" i="24"/>
  <c r="P362" i="24"/>
  <c r="P248" i="24"/>
  <c r="P360" i="24"/>
  <c r="S29" i="24"/>
  <c r="S124" i="24"/>
  <c r="P220" i="24"/>
  <c r="S205" i="24"/>
  <c r="P245" i="24"/>
  <c r="P353" i="24"/>
  <c r="S181" i="24"/>
  <c r="S185" i="24"/>
  <c r="S189" i="24"/>
  <c r="S197" i="24"/>
  <c r="P53" i="24"/>
  <c r="P50" i="24"/>
  <c r="P61" i="24"/>
  <c r="P65" i="24"/>
  <c r="P94" i="24"/>
  <c r="P226" i="24"/>
  <c r="P254" i="24"/>
  <c r="P314" i="24"/>
  <c r="P318" i="24"/>
  <c r="P368" i="24"/>
  <c r="P145" i="24"/>
  <c r="P195" i="24"/>
  <c r="P306" i="24"/>
  <c r="P352" i="24"/>
  <c r="S37" i="24"/>
  <c r="S128" i="24"/>
  <c r="P151" i="24"/>
  <c r="P216" i="24"/>
  <c r="S213" i="24"/>
  <c r="S265" i="24"/>
  <c r="P357" i="24"/>
  <c r="S285" i="24"/>
  <c r="P54" i="24"/>
  <c r="P333" i="24"/>
  <c r="P339" i="24"/>
  <c r="P379" i="24"/>
  <c r="S315" i="24"/>
  <c r="P99" i="24"/>
  <c r="P63" i="24"/>
  <c r="P312" i="24"/>
  <c r="S6" i="24"/>
  <c r="S235" i="24"/>
  <c r="P100" i="24"/>
  <c r="S40" i="24"/>
  <c r="S44" i="24"/>
  <c r="S60" i="24"/>
  <c r="S64" i="24"/>
  <c r="S68" i="24"/>
  <c r="S76" i="24"/>
  <c r="S84" i="24"/>
  <c r="S92" i="24"/>
  <c r="S101" i="24"/>
  <c r="S143" i="24"/>
  <c r="S173" i="24"/>
  <c r="S301" i="24"/>
  <c r="S305" i="24"/>
  <c r="S309" i="24"/>
  <c r="S318" i="24"/>
  <c r="S322" i="24"/>
  <c r="S344" i="24"/>
  <c r="P31" i="24"/>
  <c r="P39" i="24"/>
  <c r="P47" i="24"/>
  <c r="P55" i="24"/>
  <c r="P58" i="24"/>
  <c r="P66" i="24"/>
  <c r="P77" i="24"/>
  <c r="P124" i="24"/>
  <c r="P128" i="24"/>
  <c r="P173" i="24"/>
  <c r="P175" i="24"/>
  <c r="P179" i="24"/>
  <c r="P183" i="24"/>
  <c r="P187" i="24"/>
  <c r="P194" i="24"/>
  <c r="P223" i="24"/>
  <c r="P227" i="24"/>
  <c r="P257" i="24"/>
  <c r="P268" i="24"/>
  <c r="P272" i="24"/>
  <c r="P276" i="24"/>
  <c r="P285" i="24"/>
  <c r="P293" i="24"/>
  <c r="P334" i="24"/>
  <c r="P340" i="24"/>
  <c r="P369" i="24"/>
  <c r="P372" i="24"/>
  <c r="P376" i="24"/>
  <c r="S161" i="24"/>
  <c r="S248" i="24"/>
  <c r="S335" i="24"/>
  <c r="S348" i="24"/>
  <c r="P70" i="24"/>
  <c r="P107" i="24"/>
  <c r="P139" i="24"/>
  <c r="P262" i="24"/>
  <c r="P323" i="24"/>
  <c r="S374" i="24"/>
  <c r="P350" i="24"/>
  <c r="S31" i="24"/>
  <c r="S35" i="24"/>
  <c r="S79" i="24"/>
  <c r="S122" i="24"/>
  <c r="S126" i="24"/>
  <c r="S155" i="24"/>
  <c r="S183" i="24"/>
  <c r="S191" i="24"/>
  <c r="S274" i="24"/>
  <c r="S278" i="24"/>
  <c r="S288" i="24"/>
  <c r="S303" i="24"/>
  <c r="P34" i="24"/>
  <c r="P64" i="24"/>
  <c r="P78" i="24"/>
  <c r="P89" i="24"/>
  <c r="P140" i="24"/>
  <c r="P147" i="24"/>
  <c r="P186" i="24"/>
  <c r="P219" i="24"/>
  <c r="P247" i="24"/>
  <c r="P270" i="24"/>
  <c r="P274" i="24"/>
  <c r="P301" i="24"/>
  <c r="P361" i="24"/>
  <c r="S244" i="24"/>
  <c r="S258" i="24"/>
  <c r="S281" i="24"/>
  <c r="S352" i="24"/>
  <c r="P56" i="24"/>
  <c r="P132" i="24"/>
  <c r="P178" i="24"/>
  <c r="P269" i="24"/>
  <c r="S7" i="24"/>
  <c r="P193" i="24"/>
  <c r="P343" i="24"/>
  <c r="S171" i="24"/>
  <c r="S196" i="24"/>
  <c r="S296" i="24"/>
  <c r="S367" i="24"/>
  <c r="P35" i="24"/>
  <c r="P30" i="24"/>
  <c r="P118" i="24"/>
  <c r="P141" i="24"/>
  <c r="P180" i="24"/>
  <c r="P260" i="24"/>
  <c r="P264" i="24"/>
  <c r="P271" i="24"/>
  <c r="P275" i="24"/>
  <c r="P328" i="24"/>
  <c r="P351" i="24"/>
  <c r="S59" i="24"/>
  <c r="S273" i="24"/>
  <c r="P85" i="24"/>
  <c r="P110" i="24"/>
  <c r="P162" i="24"/>
  <c r="P208" i="24"/>
  <c r="P228" i="24"/>
  <c r="P243" i="24"/>
  <c r="S154" i="24"/>
  <c r="S266" i="24"/>
  <c r="S295" i="24"/>
  <c r="S370" i="24"/>
  <c r="P215" i="24"/>
  <c r="S5" i="24"/>
  <c r="S24" i="24"/>
  <c r="S28" i="24"/>
  <c r="S32" i="24"/>
  <c r="S49" i="24"/>
  <c r="S69" i="24"/>
  <c r="S94" i="24"/>
  <c r="S109" i="24"/>
  <c r="S146" i="24"/>
  <c r="S148" i="24"/>
  <c r="S152" i="24"/>
  <c r="S156" i="24"/>
  <c r="S200" i="24"/>
  <c r="S221" i="24"/>
  <c r="S264" i="24"/>
  <c r="S268" i="24"/>
  <c r="S314" i="24"/>
  <c r="S364" i="24"/>
  <c r="S368" i="24"/>
  <c r="P42" i="24"/>
  <c r="P62" i="24"/>
  <c r="P76" i="24"/>
  <c r="P102" i="24"/>
  <c r="P119" i="24"/>
  <c r="P153" i="24"/>
  <c r="P164" i="24"/>
  <c r="P184" i="24"/>
  <c r="P201" i="24"/>
  <c r="P210" i="24"/>
  <c r="P309" i="24"/>
  <c r="P338" i="24"/>
  <c r="P341" i="24"/>
  <c r="P345" i="24"/>
  <c r="P356" i="24"/>
  <c r="P359" i="24"/>
  <c r="P367" i="24"/>
  <c r="P378" i="24"/>
  <c r="S2" i="24"/>
  <c r="S10" i="24"/>
  <c r="S14" i="24"/>
  <c r="S42" i="24"/>
  <c r="S66" i="24"/>
  <c r="S89" i="24"/>
  <c r="S99" i="24"/>
  <c r="S131" i="24"/>
  <c r="S149" i="24"/>
  <c r="S157" i="24"/>
  <c r="S178" i="24"/>
  <c r="S214" i="24"/>
  <c r="S218" i="24"/>
  <c r="S243" i="24"/>
  <c r="S251" i="24"/>
  <c r="S294" i="24"/>
  <c r="S298" i="24"/>
  <c r="S334" i="24"/>
  <c r="S347" i="24"/>
  <c r="S355" i="24"/>
  <c r="S365" i="24"/>
  <c r="P33" i="24"/>
  <c r="P91" i="24"/>
  <c r="P120" i="24"/>
  <c r="P121" i="24"/>
  <c r="P125" i="24"/>
  <c r="P154" i="24"/>
  <c r="P161" i="24"/>
  <c r="P172" i="24"/>
  <c r="P192" i="24"/>
  <c r="P207" i="24"/>
  <c r="P211" i="24"/>
  <c r="P214" i="24"/>
  <c r="P229" i="24"/>
  <c r="P242" i="24"/>
  <c r="P261" i="24"/>
  <c r="P280" i="24"/>
  <c r="P296" i="24"/>
  <c r="P315" i="24"/>
  <c r="P330" i="24"/>
  <c r="P346" i="24"/>
  <c r="P349" i="24"/>
  <c r="P365" i="24"/>
  <c r="S310" i="24"/>
  <c r="P310" i="24"/>
  <c r="P256" i="24"/>
  <c r="P202" i="24"/>
  <c r="P41" i="24"/>
  <c r="P40" i="24"/>
  <c r="P38" i="24"/>
  <c r="P29" i="24"/>
  <c r="P37" i="24"/>
  <c r="S139" i="24"/>
  <c r="S169" i="24"/>
  <c r="S304" i="24"/>
  <c r="S326" i="24"/>
  <c r="S199" i="24"/>
  <c r="S26" i="24"/>
  <c r="S48" i="24"/>
  <c r="S51" i="24"/>
  <c r="S55" i="24"/>
  <c r="S58" i="24"/>
  <c r="S78" i="24"/>
  <c r="S81" i="24"/>
  <c r="S85" i="24"/>
  <c r="S88" i="24"/>
  <c r="S108" i="24"/>
  <c r="S115" i="24"/>
  <c r="S123" i="24"/>
  <c r="S153" i="24"/>
  <c r="S176" i="24"/>
  <c r="S187" i="24"/>
  <c r="S190" i="24"/>
  <c r="S194" i="24"/>
  <c r="S201" i="24"/>
  <c r="S217" i="24"/>
  <c r="S220" i="24"/>
  <c r="S224" i="24"/>
  <c r="S229" i="24"/>
  <c r="S247" i="24"/>
  <c r="S250" i="24"/>
  <c r="S254" i="24"/>
  <c r="S259" i="24"/>
  <c r="S277" i="24"/>
  <c r="S280" i="24"/>
  <c r="S289" i="24"/>
  <c r="S306" i="24"/>
  <c r="S317" i="24"/>
  <c r="S328" i="24"/>
  <c r="S351" i="24"/>
  <c r="S354" i="24"/>
  <c r="S358" i="24"/>
  <c r="S369" i="24"/>
  <c r="S373" i="24"/>
  <c r="S376" i="24"/>
  <c r="S13" i="24"/>
  <c r="S192" i="24"/>
  <c r="S4" i="24"/>
  <c r="S11" i="24"/>
  <c r="S33" i="24"/>
  <c r="S45" i="24"/>
  <c r="S75" i="24"/>
  <c r="S82" i="24"/>
  <c r="S105" i="24"/>
  <c r="S135" i="24"/>
  <c r="S138" i="24"/>
  <c r="S142" i="24"/>
  <c r="S165" i="24"/>
  <c r="S168" i="24"/>
  <c r="S172" i="24"/>
  <c r="S72" i="24"/>
  <c r="S132" i="24"/>
  <c r="S162" i="24"/>
  <c r="S30" i="24"/>
  <c r="S56" i="24"/>
  <c r="S63" i="24"/>
  <c r="S86" i="24"/>
  <c r="S93" i="24"/>
  <c r="S116" i="24"/>
  <c r="S119" i="24"/>
  <c r="S195" i="24"/>
  <c r="S198" i="24"/>
  <c r="S207" i="24"/>
  <c r="S225" i="24"/>
  <c r="S228" i="24"/>
  <c r="S230" i="24"/>
  <c r="S237" i="24"/>
  <c r="S255" i="24"/>
  <c r="S256" i="24"/>
  <c r="S260" i="24"/>
  <c r="S267" i="24"/>
  <c r="S283" i="24"/>
  <c r="S286" i="24"/>
  <c r="S290" i="24"/>
  <c r="S307" i="24"/>
  <c r="S329" i="24"/>
  <c r="S332" i="24"/>
  <c r="S336" i="24"/>
  <c r="S341" i="24"/>
  <c r="S359" i="24"/>
  <c r="S362" i="24"/>
  <c r="S20" i="24"/>
  <c r="S102" i="24"/>
  <c r="S319" i="24"/>
  <c r="S222" i="24"/>
  <c r="S252" i="24"/>
  <c r="S257" i="24"/>
  <c r="S282" i="24"/>
  <c r="S287" i="24"/>
  <c r="S333" i="24"/>
  <c r="S356" i="24"/>
  <c r="S363" i="24"/>
  <c r="S378" i="24"/>
  <c r="S18" i="24"/>
  <c r="S21" i="24"/>
  <c r="S25" i="24"/>
  <c r="S43" i="24"/>
  <c r="S47" i="24"/>
  <c r="S50" i="24"/>
  <c r="S70" i="24"/>
  <c r="S73" i="24"/>
  <c r="S77" i="24"/>
  <c r="S80" i="24"/>
  <c r="S100" i="24"/>
  <c r="S107" i="24"/>
  <c r="S110" i="24"/>
  <c r="S140" i="24"/>
  <c r="S147" i="24"/>
  <c r="S170" i="24"/>
  <c r="S175" i="24"/>
  <c r="S179" i="24"/>
  <c r="S182" i="24"/>
  <c r="S186" i="24"/>
  <c r="S193" i="24"/>
  <c r="S209" i="24"/>
  <c r="S212" i="24"/>
  <c r="S216" i="24"/>
  <c r="S223" i="24"/>
  <c r="S239" i="24"/>
  <c r="S242" i="24"/>
  <c r="S246" i="24"/>
  <c r="S253" i="24"/>
  <c r="S269" i="24"/>
  <c r="S272" i="24"/>
  <c r="S276" i="24"/>
  <c r="S343" i="24"/>
  <c r="S346" i="24"/>
  <c r="S350" i="24"/>
  <c r="S357" i="24"/>
  <c r="S372" i="24"/>
  <c r="S379" i="24"/>
  <c r="S8" i="24"/>
  <c r="S22" i="24"/>
  <c r="S38" i="24"/>
  <c r="S52" i="24"/>
  <c r="S112" i="24"/>
  <c r="S127" i="24"/>
  <c r="S9" i="24"/>
  <c r="S23" i="24"/>
  <c r="S39" i="24"/>
  <c r="S53" i="24"/>
  <c r="S83" i="24"/>
  <c r="S97" i="24"/>
  <c r="S113" i="24"/>
  <c r="M379" i="24"/>
  <c r="F379" i="24"/>
  <c r="M378" i="24"/>
  <c r="F378" i="24"/>
  <c r="M377" i="24"/>
  <c r="F377" i="24"/>
  <c r="M376" i="24"/>
  <c r="F376" i="24"/>
  <c r="M375" i="24"/>
  <c r="F375" i="24"/>
  <c r="M374" i="24"/>
  <c r="F374" i="24"/>
  <c r="M373" i="24"/>
  <c r="F373" i="24"/>
  <c r="M372" i="24"/>
  <c r="F372" i="24"/>
  <c r="M371" i="24"/>
  <c r="M370" i="24"/>
  <c r="F370" i="24"/>
  <c r="M369" i="24"/>
  <c r="F369" i="24"/>
  <c r="M368" i="24"/>
  <c r="F368" i="24"/>
  <c r="M367" i="24"/>
  <c r="F367" i="24"/>
  <c r="M366" i="24"/>
  <c r="F366" i="24"/>
  <c r="M365" i="24"/>
  <c r="F365" i="24"/>
  <c r="M364" i="24"/>
  <c r="F364" i="24"/>
  <c r="M363" i="24"/>
  <c r="F363" i="24"/>
  <c r="M362" i="24"/>
  <c r="F362" i="24"/>
  <c r="M361" i="24"/>
  <c r="F361" i="24"/>
  <c r="M360" i="24"/>
  <c r="F360" i="24"/>
  <c r="M359" i="24"/>
  <c r="F359" i="24"/>
  <c r="M358" i="24"/>
  <c r="F358" i="24"/>
  <c r="M357" i="24"/>
  <c r="F357" i="24"/>
  <c r="M356" i="24"/>
  <c r="F356" i="24"/>
  <c r="M355" i="24"/>
  <c r="F355" i="24"/>
  <c r="M354" i="24"/>
  <c r="F354" i="24"/>
  <c r="M353" i="24"/>
  <c r="F353" i="24"/>
  <c r="V145" i="24" l="1"/>
  <c r="V414" i="24"/>
  <c r="V397" i="24"/>
  <c r="X397" i="24" s="1"/>
  <c r="V400" i="24"/>
  <c r="X400" i="24" s="1"/>
  <c r="V399" i="24"/>
  <c r="X399" i="24" s="1"/>
  <c r="V426" i="24"/>
  <c r="V405" i="24"/>
  <c r="X405" i="24" s="1"/>
  <c r="V396" i="24"/>
  <c r="X396" i="24" s="1"/>
  <c r="V322" i="24"/>
  <c r="X322" i="24" s="1"/>
  <c r="V198" i="24"/>
  <c r="V216" i="24"/>
  <c r="X216" i="24" s="1"/>
  <c r="V204" i="24"/>
  <c r="X204" i="24" s="1"/>
  <c r="V92" i="24"/>
  <c r="V265" i="24"/>
  <c r="X265" i="24" s="1"/>
  <c r="V326" i="24"/>
  <c r="X326" i="24" s="1"/>
  <c r="V59" i="24"/>
  <c r="V290" i="24"/>
  <c r="X290" i="24" s="1"/>
  <c r="V259" i="24"/>
  <c r="X259" i="24" s="1"/>
  <c r="V401" i="24"/>
  <c r="X401" i="24" s="1"/>
  <c r="V385" i="24"/>
  <c r="X385" i="24" s="1"/>
  <c r="V403" i="24"/>
  <c r="X403" i="24" s="1"/>
  <c r="V114" i="24"/>
  <c r="X114" i="24" s="1"/>
  <c r="V103" i="24"/>
  <c r="X103" i="24" s="1"/>
  <c r="V160" i="24"/>
  <c r="X160" i="24" s="1"/>
  <c r="V68" i="24"/>
  <c r="X68" i="24" s="1"/>
  <c r="V342" i="24"/>
  <c r="V251" i="24"/>
  <c r="X251" i="24" s="1"/>
  <c r="V393" i="24"/>
  <c r="X393" i="24" s="1"/>
  <c r="V404" i="24"/>
  <c r="X404" i="24" s="1"/>
  <c r="V392" i="24"/>
  <c r="X392" i="24" s="1"/>
  <c r="V425" i="24"/>
  <c r="X425" i="24" s="1"/>
  <c r="V409" i="24"/>
  <c r="X409" i="24" s="1"/>
  <c r="V118" i="24"/>
  <c r="V31" i="24"/>
  <c r="X31" i="24" s="1"/>
  <c r="V109" i="24"/>
  <c r="X109" i="24" s="1"/>
  <c r="V421" i="24"/>
  <c r="X421" i="24" s="1"/>
  <c r="V270" i="24"/>
  <c r="X270" i="24" s="1"/>
  <c r="V181" i="24"/>
  <c r="X181" i="24" s="1"/>
  <c r="V80" i="24"/>
  <c r="X80" i="24" s="1"/>
  <c r="V272" i="24"/>
  <c r="X272" i="24" s="1"/>
  <c r="V341" i="24"/>
  <c r="V113" i="24"/>
  <c r="X113" i="24" s="1"/>
  <c r="V305" i="24"/>
  <c r="V184" i="24"/>
  <c r="X184" i="24" s="1"/>
  <c r="V133" i="24"/>
  <c r="X133" i="24" s="1"/>
  <c r="V279" i="24"/>
  <c r="X279" i="24" s="1"/>
  <c r="V117" i="24"/>
  <c r="V81" i="24"/>
  <c r="X81" i="24" s="1"/>
  <c r="V324" i="24"/>
  <c r="X324" i="24" s="1"/>
  <c r="V100" i="24"/>
  <c r="X100" i="24" s="1"/>
  <c r="V370" i="24"/>
  <c r="X370" i="24" s="1"/>
  <c r="V69" i="24"/>
  <c r="X69" i="24" s="1"/>
  <c r="V38" i="24"/>
  <c r="V88" i="24"/>
  <c r="X88" i="24" s="1"/>
  <c r="V192" i="24"/>
  <c r="X192" i="24" s="1"/>
  <c r="V107" i="24"/>
  <c r="X107" i="24" s="1"/>
  <c r="V215" i="24"/>
  <c r="X215" i="24" s="1"/>
  <c r="V311" i="24"/>
  <c r="X311" i="24" s="1"/>
  <c r="V291" i="24"/>
  <c r="X291" i="24" s="1"/>
  <c r="V296" i="24"/>
  <c r="X296" i="24" s="1"/>
  <c r="V130" i="24"/>
  <c r="X130" i="24" s="1"/>
  <c r="V122" i="24"/>
  <c r="X122" i="24" s="1"/>
  <c r="V253" i="24"/>
  <c r="X253" i="24" s="1"/>
  <c r="V361" i="24"/>
  <c r="V195" i="24"/>
  <c r="X195" i="24" s="1"/>
  <c r="V33" i="24"/>
  <c r="X33" i="24" s="1"/>
  <c r="V368" i="24"/>
  <c r="X368" i="24" s="1"/>
  <c r="V159" i="24"/>
  <c r="X159" i="24" s="1"/>
  <c r="V78" i="24"/>
  <c r="X78" i="24" s="1"/>
  <c r="V132" i="24"/>
  <c r="X132" i="24" s="1"/>
  <c r="V47" i="24"/>
  <c r="X47" i="24" s="1"/>
  <c r="V355" i="24"/>
  <c r="X355" i="24" s="1"/>
  <c r="V90" i="24"/>
  <c r="V121" i="24"/>
  <c r="V428" i="24"/>
  <c r="X428" i="24" s="1"/>
  <c r="V412" i="24"/>
  <c r="X412" i="24" s="1"/>
  <c r="V415" i="24"/>
  <c r="V380" i="24"/>
  <c r="X380" i="24" s="1"/>
  <c r="V402" i="24"/>
  <c r="X402" i="24" s="1"/>
  <c r="V383" i="24"/>
  <c r="X383" i="24" s="1"/>
  <c r="V429" i="24"/>
  <c r="X429" i="24" s="1"/>
  <c r="V413" i="24"/>
  <c r="V217" i="24"/>
  <c r="X217" i="24" s="1"/>
  <c r="V136" i="24"/>
  <c r="X136" i="24" s="1"/>
  <c r="V140" i="24"/>
  <c r="X140" i="24" s="1"/>
  <c r="V420" i="24"/>
  <c r="X420" i="24" s="1"/>
  <c r="V431" i="24"/>
  <c r="X431" i="24" s="1"/>
  <c r="V388" i="24"/>
  <c r="X388" i="24" s="1"/>
  <c r="V419" i="24"/>
  <c r="X419" i="24" s="1"/>
  <c r="V410" i="24"/>
  <c r="X410" i="24" s="1"/>
  <c r="V394" i="24"/>
  <c r="X394" i="24" s="1"/>
  <c r="V386" i="24"/>
  <c r="X386" i="24" s="1"/>
  <c r="V348" i="24"/>
  <c r="V55" i="24"/>
  <c r="X55" i="24" s="1"/>
  <c r="V365" i="24"/>
  <c r="X365" i="24" s="1"/>
  <c r="V129" i="24"/>
  <c r="X129" i="24" s="1"/>
  <c r="V303" i="24"/>
  <c r="X303" i="24" s="1"/>
  <c r="V314" i="24"/>
  <c r="X314" i="24" s="1"/>
  <c r="V432" i="24"/>
  <c r="X432" i="24" s="1"/>
  <c r="V416" i="24"/>
  <c r="V423" i="24"/>
  <c r="X423" i="24" s="1"/>
  <c r="V411" i="24"/>
  <c r="X411" i="24" s="1"/>
  <c r="V398" i="24"/>
  <c r="X398" i="24" s="1"/>
  <c r="V382" i="24"/>
  <c r="X382" i="24" s="1"/>
  <c r="V250" i="24"/>
  <c r="X250" i="24" s="1"/>
  <c r="V306" i="24"/>
  <c r="V364" i="24"/>
  <c r="X364" i="24" s="1"/>
  <c r="V433" i="24"/>
  <c r="X433" i="24" s="1"/>
  <c r="V417" i="24"/>
  <c r="X417" i="24" s="1"/>
  <c r="V384" i="24"/>
  <c r="X384" i="24" s="1"/>
  <c r="V40" i="24"/>
  <c r="X40" i="24" s="1"/>
  <c r="V389" i="24"/>
  <c r="X389" i="24" s="1"/>
  <c r="V424" i="24"/>
  <c r="X424" i="24" s="1"/>
  <c r="V408" i="24"/>
  <c r="X408" i="24" s="1"/>
  <c r="V407" i="24"/>
  <c r="X407" i="24" s="1"/>
  <c r="V427" i="24"/>
  <c r="V430" i="24"/>
  <c r="X430" i="24" s="1"/>
  <c r="V381" i="24"/>
  <c r="X381" i="24" s="1"/>
  <c r="V406" i="24"/>
  <c r="X406" i="24" s="1"/>
  <c r="V390" i="24"/>
  <c r="X390" i="24" s="1"/>
  <c r="V226" i="24"/>
  <c r="V239" i="24"/>
  <c r="X239" i="24" s="1"/>
  <c r="V194" i="24"/>
  <c r="X194" i="24" s="1"/>
  <c r="V186" i="24"/>
  <c r="X186" i="24" s="1"/>
  <c r="V179" i="24"/>
  <c r="X179" i="24" s="1"/>
  <c r="V180" i="24"/>
  <c r="X180" i="24" s="1"/>
  <c r="V106" i="24"/>
  <c r="X106" i="24" s="1"/>
  <c r="V75" i="24"/>
  <c r="X75" i="24" s="1"/>
  <c r="V62" i="24"/>
  <c r="V41" i="24"/>
  <c r="X41" i="24" s="1"/>
  <c r="V271" i="24"/>
  <c r="X271" i="24" s="1"/>
  <c r="V79" i="24"/>
  <c r="X79" i="24" s="1"/>
  <c r="V63" i="24"/>
  <c r="V297" i="24"/>
  <c r="X297" i="24" s="1"/>
  <c r="V312" i="24"/>
  <c r="X312" i="24" s="1"/>
  <c r="V227" i="24"/>
  <c r="V331" i="24"/>
  <c r="X331" i="24" s="1"/>
  <c r="V196" i="24"/>
  <c r="X196" i="24" s="1"/>
  <c r="V57" i="24"/>
  <c r="X57" i="24" s="1"/>
  <c r="V53" i="24"/>
  <c r="X53" i="24" s="1"/>
  <c r="V149" i="24"/>
  <c r="X149" i="24" s="1"/>
  <c r="V95" i="24"/>
  <c r="X95" i="24" s="1"/>
  <c r="V318" i="24"/>
  <c r="X318" i="24" s="1"/>
  <c r="V102" i="24"/>
  <c r="X102" i="24" s="1"/>
  <c r="V126" i="24"/>
  <c r="X126" i="24" s="1"/>
  <c r="V60" i="24"/>
  <c r="V287" i="24"/>
  <c r="X287" i="24" s="1"/>
  <c r="V151" i="24"/>
  <c r="X151" i="24" s="1"/>
  <c r="V128" i="24"/>
  <c r="X128" i="24" s="1"/>
  <c r="V97" i="24"/>
  <c r="X97" i="24" s="1"/>
  <c r="V124" i="24"/>
  <c r="X124" i="24" s="1"/>
  <c r="V282" i="24"/>
  <c r="X282" i="24" s="1"/>
  <c r="V35" i="24"/>
  <c r="X35" i="24" s="1"/>
  <c r="V310" i="24"/>
  <c r="X310" i="24" s="1"/>
  <c r="V187" i="24"/>
  <c r="X187" i="24" s="1"/>
  <c r="V161" i="24"/>
  <c r="X161" i="24" s="1"/>
  <c r="V83" i="24"/>
  <c r="X83" i="24" s="1"/>
  <c r="V86" i="24"/>
  <c r="X86" i="24" s="1"/>
  <c r="V243" i="24"/>
  <c r="X243" i="24" s="1"/>
  <c r="V150" i="24"/>
  <c r="X150" i="24" s="1"/>
  <c r="V254" i="24"/>
  <c r="X254" i="24" s="1"/>
  <c r="V304" i="24"/>
  <c r="X304" i="24" s="1"/>
  <c r="V354" i="24"/>
  <c r="X354" i="24" s="1"/>
  <c r="V230" i="24"/>
  <c r="X230" i="24" s="1"/>
  <c r="V372" i="24"/>
  <c r="X372" i="24" s="1"/>
  <c r="V205" i="24"/>
  <c r="X205" i="24" s="1"/>
  <c r="V85" i="24"/>
  <c r="X85" i="24" s="1"/>
  <c r="V115" i="24"/>
  <c r="V154" i="24"/>
  <c r="X154" i="24" s="1"/>
  <c r="V29" i="24"/>
  <c r="X29" i="24" s="1"/>
  <c r="V345" i="24"/>
  <c r="V222" i="24"/>
  <c r="X222" i="24" s="1"/>
  <c r="V302" i="24"/>
  <c r="X302" i="24" s="1"/>
  <c r="V199" i="24"/>
  <c r="V36" i="24"/>
  <c r="X36" i="24" s="1"/>
  <c r="V285" i="24"/>
  <c r="X285" i="24" s="1"/>
  <c r="V321" i="24"/>
  <c r="X321" i="24" s="1"/>
  <c r="V274" i="24"/>
  <c r="X274" i="24" s="1"/>
  <c r="V125" i="24"/>
  <c r="X125" i="24" s="1"/>
  <c r="V363" i="24"/>
  <c r="X363" i="24" s="1"/>
  <c r="V91" i="24"/>
  <c r="V252" i="24"/>
  <c r="X252" i="24" s="1"/>
  <c r="V232" i="24"/>
  <c r="X232" i="24" s="1"/>
  <c r="V221" i="24"/>
  <c r="X221" i="24" s="1"/>
  <c r="V344" i="24"/>
  <c r="V76" i="24"/>
  <c r="X76" i="24" s="1"/>
  <c r="V104" i="24"/>
  <c r="X104" i="24" s="1"/>
  <c r="V146" i="24"/>
  <c r="V50" i="24"/>
  <c r="X50" i="24" s="1"/>
  <c r="V320" i="24"/>
  <c r="X320" i="24" s="1"/>
  <c r="V208" i="24"/>
  <c r="X208" i="24" s="1"/>
  <c r="V34" i="24"/>
  <c r="V134" i="24"/>
  <c r="X134" i="24" s="1"/>
  <c r="V56" i="24"/>
  <c r="X56" i="24" s="1"/>
  <c r="V307" i="24"/>
  <c r="V280" i="24"/>
  <c r="X280" i="24" s="1"/>
  <c r="V141" i="24"/>
  <c r="X141" i="24" s="1"/>
  <c r="V275" i="24"/>
  <c r="X275" i="24" s="1"/>
  <c r="V170" i="24"/>
  <c r="V105" i="24"/>
  <c r="X105" i="24" s="1"/>
  <c r="V301" i="24"/>
  <c r="X301" i="24" s="1"/>
  <c r="V333" i="24"/>
  <c r="V319" i="24"/>
  <c r="X319" i="24" s="1"/>
  <c r="V144" i="24"/>
  <c r="V135" i="24"/>
  <c r="X135" i="24" s="1"/>
  <c r="V158" i="24"/>
  <c r="X158" i="24" s="1"/>
  <c r="V231" i="24"/>
  <c r="X231" i="24" s="1"/>
  <c r="V273" i="24"/>
  <c r="X273" i="24" s="1"/>
  <c r="V237" i="24"/>
  <c r="X237" i="24" s="1"/>
  <c r="V276" i="24"/>
  <c r="X276" i="24" s="1"/>
  <c r="V99" i="24"/>
  <c r="X99" i="24" s="1"/>
  <c r="V152" i="24"/>
  <c r="X152" i="24" s="1"/>
  <c r="V71" i="24"/>
  <c r="X71" i="24" s="1"/>
  <c r="V43" i="24"/>
  <c r="X43" i="24" s="1"/>
  <c r="V147" i="24"/>
  <c r="X147" i="24" s="1"/>
  <c r="V283" i="24"/>
  <c r="X283" i="24" s="1"/>
  <c r="V268" i="24"/>
  <c r="X268" i="24" s="1"/>
  <c r="V378" i="24"/>
  <c r="X378" i="24" s="1"/>
  <c r="V162" i="24"/>
  <c r="X162" i="24" s="1"/>
  <c r="V374" i="24"/>
  <c r="X374" i="24" s="1"/>
  <c r="V46" i="24"/>
  <c r="V262" i="24"/>
  <c r="X262" i="24" s="1"/>
  <c r="V123" i="24"/>
  <c r="X123" i="24" s="1"/>
  <c r="V339" i="24"/>
  <c r="X339" i="24" s="1"/>
  <c r="V335" i="24"/>
  <c r="V142" i="24"/>
  <c r="X142" i="24" s="1"/>
  <c r="V61" i="24"/>
  <c r="V219" i="24"/>
  <c r="X219" i="24" s="1"/>
  <c r="V300" i="24"/>
  <c r="X300" i="24" s="1"/>
  <c r="V188" i="24"/>
  <c r="X188" i="24" s="1"/>
  <c r="V191" i="24"/>
  <c r="X191" i="24" s="1"/>
  <c r="V350" i="24"/>
  <c r="V292" i="24"/>
  <c r="X292" i="24" s="1"/>
  <c r="V257" i="24"/>
  <c r="X257" i="24" s="1"/>
  <c r="V207" i="24"/>
  <c r="X207" i="24" s="1"/>
  <c r="V233" i="24"/>
  <c r="X233" i="24" s="1"/>
  <c r="V356" i="24"/>
  <c r="X356" i="24" s="1"/>
  <c r="V294" i="24"/>
  <c r="X294" i="24" s="1"/>
  <c r="V213" i="24"/>
  <c r="X213" i="24" s="1"/>
  <c r="V263" i="24"/>
  <c r="X263" i="24" s="1"/>
  <c r="V313" i="24"/>
  <c r="X313" i="24" s="1"/>
  <c r="V93" i="24"/>
  <c r="X93" i="24" s="1"/>
  <c r="V336" i="24"/>
  <c r="V116" i="24"/>
  <c r="V193" i="24"/>
  <c r="X193" i="24" s="1"/>
  <c r="V139" i="24"/>
  <c r="X139" i="24" s="1"/>
  <c r="V376" i="24"/>
  <c r="X376" i="24" s="1"/>
  <c r="V202" i="24"/>
  <c r="X202" i="24" s="1"/>
  <c r="V316" i="24"/>
  <c r="X316" i="24" s="1"/>
  <c r="V369" i="24"/>
  <c r="X369" i="24" s="1"/>
  <c r="V58" i="24"/>
  <c r="X58" i="24" s="1"/>
  <c r="V359" i="24"/>
  <c r="V65" i="24"/>
  <c r="V358" i="24"/>
  <c r="X358" i="24" s="1"/>
  <c r="V164" i="24"/>
  <c r="X164" i="24" s="1"/>
  <c r="V299" i="24"/>
  <c r="X299" i="24" s="1"/>
  <c r="V178" i="24"/>
  <c r="X178" i="24" s="1"/>
  <c r="V120" i="24"/>
  <c r="X120" i="24" s="1"/>
  <c r="V298" i="24"/>
  <c r="X298" i="24" s="1"/>
  <c r="V190" i="24"/>
  <c r="X190" i="24" s="1"/>
  <c r="V52" i="24"/>
  <c r="X52" i="24" s="1"/>
  <c r="V214" i="24"/>
  <c r="X214" i="24" s="1"/>
  <c r="V225" i="24"/>
  <c r="V108" i="24"/>
  <c r="X108" i="24" s="1"/>
  <c r="V77" i="24"/>
  <c r="X77" i="24" s="1"/>
  <c r="V131" i="24"/>
  <c r="X131" i="24" s="1"/>
  <c r="V289" i="24"/>
  <c r="X289" i="24" s="1"/>
  <c r="V343" i="24"/>
  <c r="V366" i="24"/>
  <c r="X366" i="24" s="1"/>
  <c r="V200" i="24"/>
  <c r="V308" i="24"/>
  <c r="V169" i="24"/>
  <c r="X169" i="24" s="1"/>
  <c r="V30" i="24"/>
  <c r="X30" i="24" s="1"/>
  <c r="V327" i="24"/>
  <c r="X327" i="24" s="1"/>
  <c r="V338" i="24"/>
  <c r="X338" i="24" s="1"/>
  <c r="V137" i="24"/>
  <c r="X137" i="24" s="1"/>
  <c r="V264" i="24"/>
  <c r="X264" i="24" s="1"/>
  <c r="V211" i="24"/>
  <c r="X211" i="24" s="1"/>
  <c r="V284" i="24"/>
  <c r="X284" i="24" s="1"/>
  <c r="V353" i="24"/>
  <c r="X353" i="24" s="1"/>
  <c r="V168" i="24"/>
  <c r="X168" i="24" s="1"/>
  <c r="V44" i="24"/>
  <c r="X44" i="24" s="1"/>
  <c r="V260" i="24"/>
  <c r="X260" i="24" s="1"/>
  <c r="V167" i="24"/>
  <c r="X167" i="24" s="1"/>
  <c r="V66" i="24"/>
  <c r="V267" i="24"/>
  <c r="X267" i="24" s="1"/>
  <c r="V371" i="24"/>
  <c r="X371" i="24" s="1"/>
  <c r="V317" i="24"/>
  <c r="X317" i="24" s="1"/>
  <c r="V286" i="24"/>
  <c r="X286" i="24" s="1"/>
  <c r="V39" i="24"/>
  <c r="X39" i="24" s="1"/>
  <c r="V174" i="24"/>
  <c r="X174" i="24" s="1"/>
  <c r="V89" i="24"/>
  <c r="V112" i="24"/>
  <c r="X112" i="24" s="1"/>
  <c r="V175" i="24"/>
  <c r="X175" i="24" s="1"/>
  <c r="V337" i="24"/>
  <c r="X337" i="24" s="1"/>
  <c r="V64" i="24"/>
  <c r="V293" i="24"/>
  <c r="X293" i="24" s="1"/>
  <c r="V165" i="24"/>
  <c r="X165" i="24" s="1"/>
  <c r="V334" i="24"/>
  <c r="V153" i="24"/>
  <c r="X153" i="24" s="1"/>
  <c r="V248" i="24"/>
  <c r="X248" i="24" s="1"/>
  <c r="V247" i="24"/>
  <c r="X247" i="24" s="1"/>
  <c r="V49" i="24"/>
  <c r="X49" i="24" s="1"/>
  <c r="V238" i="24"/>
  <c r="X238" i="24" s="1"/>
  <c r="V241" i="24"/>
  <c r="X241" i="24" s="1"/>
  <c r="V171" i="24"/>
  <c r="V351" i="24"/>
  <c r="V212" i="24"/>
  <c r="X212" i="24" s="1"/>
  <c r="V185" i="24"/>
  <c r="X185" i="24" s="1"/>
  <c r="V73" i="24"/>
  <c r="X73" i="24" s="1"/>
  <c r="V42" i="24"/>
  <c r="X42" i="24" s="1"/>
  <c r="V177" i="24"/>
  <c r="X177" i="24" s="1"/>
  <c r="V119" i="24"/>
  <c r="V281" i="24"/>
  <c r="X281" i="24" s="1"/>
  <c r="V223" i="24"/>
  <c r="X223" i="24" s="1"/>
  <c r="V84" i="24"/>
  <c r="X84" i="24" s="1"/>
  <c r="V111" i="24"/>
  <c r="X111" i="24" s="1"/>
  <c r="V176" i="24"/>
  <c r="X176" i="24" s="1"/>
  <c r="V218" i="24"/>
  <c r="X218" i="24" s="1"/>
  <c r="V48" i="24"/>
  <c r="X48" i="24" s="1"/>
  <c r="V183" i="24"/>
  <c r="X183" i="24" s="1"/>
  <c r="V377" i="24"/>
  <c r="X377" i="24" s="1"/>
  <c r="V269" i="24"/>
  <c r="X269" i="24" s="1"/>
  <c r="V249" i="24"/>
  <c r="X249" i="24" s="1"/>
  <c r="V245" i="24"/>
  <c r="X245" i="24" s="1"/>
  <c r="V45" i="24"/>
  <c r="X45" i="24" s="1"/>
  <c r="V234" i="24"/>
  <c r="X234" i="24" s="1"/>
  <c r="V357" i="24"/>
  <c r="X357" i="24" s="1"/>
  <c r="V330" i="24"/>
  <c r="X330" i="24" s="1"/>
  <c r="V206" i="24"/>
  <c r="X206" i="24" s="1"/>
  <c r="V74" i="24"/>
  <c r="X74" i="24" s="1"/>
  <c r="V224" i="24"/>
  <c r="V51" i="24"/>
  <c r="X51" i="24" s="1"/>
  <c r="V375" i="24"/>
  <c r="X375" i="24" s="1"/>
  <c r="V101" i="24"/>
  <c r="X101" i="24" s="1"/>
  <c r="V182" i="24"/>
  <c r="X182" i="24" s="1"/>
  <c r="V367" i="24"/>
  <c r="X367" i="24" s="1"/>
  <c r="V309" i="24"/>
  <c r="X309" i="24" s="1"/>
  <c r="V201" i="24"/>
  <c r="X201" i="24" s="1"/>
  <c r="V332" i="24"/>
  <c r="V220" i="24"/>
  <c r="X220" i="24" s="1"/>
  <c r="V360" i="24"/>
  <c r="V32" i="24"/>
  <c r="X32" i="24" s="1"/>
  <c r="V256" i="24"/>
  <c r="X256" i="24" s="1"/>
  <c r="V67" i="24"/>
  <c r="X67" i="24" s="1"/>
  <c r="V82" i="24"/>
  <c r="V278" i="24"/>
  <c r="X278" i="24" s="1"/>
  <c r="V166" i="24"/>
  <c r="X166" i="24" s="1"/>
  <c r="V235" i="24"/>
  <c r="X235" i="24" s="1"/>
  <c r="V240" i="24"/>
  <c r="X240" i="24" s="1"/>
  <c r="V236" i="24"/>
  <c r="X236" i="24" s="1"/>
  <c r="V148" i="24"/>
  <c r="X148" i="24" s="1"/>
  <c r="V163" i="24"/>
  <c r="X163" i="24" s="1"/>
  <c r="V157" i="24"/>
  <c r="X157" i="24" s="1"/>
  <c r="V172" i="24"/>
  <c r="V54" i="24"/>
  <c r="X54" i="24" s="1"/>
  <c r="V189" i="24"/>
  <c r="X189" i="24" s="1"/>
  <c r="V347" i="24"/>
  <c r="V266" i="24"/>
  <c r="X266" i="24" s="1"/>
  <c r="V127" i="24"/>
  <c r="V96" i="24"/>
  <c r="X96" i="24" s="1"/>
  <c r="V258" i="24"/>
  <c r="X258" i="24" s="1"/>
  <c r="V173" i="24"/>
  <c r="V362" i="24"/>
  <c r="V277" i="24"/>
  <c r="X277" i="24" s="1"/>
  <c r="V138" i="24"/>
  <c r="X138" i="24" s="1"/>
  <c r="V246" i="24"/>
  <c r="X246" i="24" s="1"/>
  <c r="V156" i="24"/>
  <c r="X156" i="24" s="1"/>
  <c r="V210" i="24"/>
  <c r="X210" i="24" s="1"/>
  <c r="V323" i="24"/>
  <c r="X323" i="24" s="1"/>
  <c r="V261" i="24"/>
  <c r="X261" i="24" s="1"/>
  <c r="V315" i="24"/>
  <c r="X315" i="24" s="1"/>
  <c r="V203" i="24"/>
  <c r="X203" i="24" s="1"/>
  <c r="V37" i="24"/>
  <c r="X37" i="24" s="1"/>
  <c r="V72" i="24"/>
  <c r="X72" i="24" s="1"/>
  <c r="V87" i="24"/>
  <c r="X87" i="24" s="1"/>
  <c r="V98" i="24"/>
  <c r="X98" i="24" s="1"/>
  <c r="V329" i="24"/>
  <c r="X329" i="24" s="1"/>
  <c r="V155" i="24"/>
  <c r="X155" i="24" s="1"/>
  <c r="V209" i="24"/>
  <c r="X209" i="24" s="1"/>
  <c r="V340" i="24"/>
  <c r="X340" i="24" s="1"/>
  <c r="V228" i="24"/>
  <c r="X228" i="24" s="1"/>
  <c r="V255" i="24"/>
  <c r="X255" i="24" s="1"/>
  <c r="V197" i="24"/>
  <c r="V328" i="24"/>
  <c r="X328" i="24" s="1"/>
  <c r="V349" i="24"/>
  <c r="V94" i="24"/>
  <c r="X94" i="24" s="1"/>
  <c r="V229" i="24"/>
  <c r="X229" i="24" s="1"/>
  <c r="V325" i="24"/>
  <c r="X325" i="24" s="1"/>
  <c r="V244" i="24"/>
  <c r="X244" i="24" s="1"/>
  <c r="V379" i="24"/>
  <c r="X379" i="24" s="1"/>
  <c r="V352" i="24"/>
  <c r="F352" i="24"/>
  <c r="F351" i="24"/>
  <c r="F350" i="24"/>
  <c r="F349" i="24"/>
  <c r="F348" i="24"/>
  <c r="F347" i="24"/>
  <c r="F346" i="24"/>
  <c r="F345" i="24"/>
  <c r="F344" i="24"/>
  <c r="F343" i="24"/>
  <c r="F342" i="24"/>
  <c r="F341" i="24"/>
  <c r="F340" i="24"/>
  <c r="F339" i="24"/>
  <c r="F338" i="24"/>
  <c r="F336" i="24"/>
  <c r="F335" i="24"/>
  <c r="F334" i="24"/>
  <c r="F333" i="24"/>
  <c r="F332" i="24"/>
  <c r="F331" i="24"/>
  <c r="F330" i="24"/>
  <c r="F329" i="24"/>
  <c r="F328" i="24"/>
  <c r="F327" i="24"/>
  <c r="F326" i="24"/>
  <c r="F325" i="24"/>
  <c r="F324" i="24"/>
  <c r="F323" i="24"/>
  <c r="F322" i="24"/>
  <c r="F321" i="24"/>
  <c r="F320" i="24"/>
  <c r="F319" i="24"/>
  <c r="F318" i="24"/>
  <c r="F317" i="24"/>
  <c r="F316" i="24"/>
  <c r="F315" i="24"/>
  <c r="F314" i="24"/>
  <c r="F313" i="24"/>
  <c r="F312" i="24"/>
  <c r="F311" i="24"/>
  <c r="F309" i="24"/>
  <c r="F308" i="24"/>
  <c r="F307" i="24"/>
  <c r="F306" i="24"/>
  <c r="F305" i="24"/>
  <c r="F304" i="24"/>
  <c r="F303" i="24"/>
  <c r="F302" i="24"/>
  <c r="F301" i="24"/>
  <c r="F300" i="24"/>
  <c r="F299" i="24"/>
  <c r="F298" i="24"/>
  <c r="F297" i="24"/>
  <c r="F296" i="24"/>
  <c r="F295" i="24"/>
  <c r="F294" i="24"/>
  <c r="F293" i="24"/>
  <c r="F292" i="24"/>
  <c r="F291" i="24"/>
  <c r="F290" i="24"/>
  <c r="F289" i="24"/>
  <c r="F288" i="24"/>
  <c r="F287" i="24"/>
  <c r="F286" i="24"/>
  <c r="F285" i="24"/>
  <c r="F284" i="24"/>
  <c r="F282" i="24"/>
  <c r="F281" i="24"/>
  <c r="F280" i="24"/>
  <c r="F279" i="24"/>
  <c r="F278" i="24"/>
  <c r="F277" i="24"/>
  <c r="F276" i="24"/>
  <c r="F275" i="24"/>
  <c r="F274" i="24"/>
  <c r="F273" i="24"/>
  <c r="F272" i="24"/>
  <c r="F271" i="24"/>
  <c r="F270" i="24"/>
  <c r="F269" i="24"/>
  <c r="F268" i="24"/>
  <c r="F267" i="24"/>
  <c r="F266" i="24"/>
  <c r="F265" i="24"/>
  <c r="F264" i="24"/>
  <c r="F263" i="24"/>
  <c r="F262" i="24"/>
  <c r="F261" i="24"/>
  <c r="F260" i="24"/>
  <c r="F259" i="24"/>
  <c r="F258" i="24"/>
  <c r="F257" i="24"/>
  <c r="F255" i="24"/>
  <c r="F254" i="24"/>
  <c r="F253" i="24"/>
  <c r="F252" i="24"/>
  <c r="F251" i="24"/>
  <c r="F250" i="24"/>
  <c r="F249" i="24"/>
  <c r="F248" i="24"/>
  <c r="F247" i="24"/>
  <c r="F246" i="24"/>
  <c r="F245" i="24"/>
  <c r="F244" i="24"/>
  <c r="F243" i="24"/>
  <c r="F242" i="24"/>
  <c r="F241" i="24"/>
  <c r="F240" i="24"/>
  <c r="F239" i="24"/>
  <c r="F238" i="24"/>
  <c r="F237" i="24"/>
  <c r="F236" i="24"/>
  <c r="F235" i="24"/>
  <c r="F234" i="24"/>
  <c r="F233" i="24"/>
  <c r="F232" i="24"/>
  <c r="F231" i="24"/>
  <c r="F230" i="24"/>
  <c r="F228" i="24"/>
  <c r="F227" i="24"/>
  <c r="F226" i="24"/>
  <c r="F225" i="24"/>
  <c r="F224" i="24"/>
  <c r="F223" i="24"/>
  <c r="F222" i="24"/>
  <c r="F221" i="24"/>
  <c r="F220" i="24"/>
  <c r="F219" i="24"/>
  <c r="F218" i="24"/>
  <c r="F217" i="24"/>
  <c r="F216" i="24"/>
  <c r="F215" i="24"/>
  <c r="F214" i="24"/>
  <c r="F213" i="24"/>
  <c r="F212" i="24"/>
  <c r="F211" i="24"/>
  <c r="F210" i="24"/>
  <c r="F209" i="24"/>
  <c r="F208" i="24"/>
  <c r="F207" i="24"/>
  <c r="F206" i="24"/>
  <c r="F205" i="24"/>
  <c r="F204" i="24"/>
  <c r="F203" i="24"/>
  <c r="F201" i="24"/>
  <c r="F200" i="24"/>
  <c r="F199" i="24"/>
  <c r="F198" i="24"/>
  <c r="F197" i="24"/>
  <c r="F196" i="24"/>
  <c r="F195" i="24"/>
  <c r="F194" i="24"/>
  <c r="F193" i="24"/>
  <c r="F192" i="24"/>
  <c r="F191" i="24"/>
  <c r="F190" i="24"/>
  <c r="F189" i="24"/>
  <c r="F188" i="24"/>
  <c r="F187" i="24"/>
  <c r="F186" i="24"/>
  <c r="F185" i="24"/>
  <c r="F184" i="24"/>
  <c r="F183" i="24"/>
  <c r="F182" i="24"/>
  <c r="F181" i="24"/>
  <c r="F180" i="24"/>
  <c r="F179" i="24"/>
  <c r="F178" i="24"/>
  <c r="F177" i="24"/>
  <c r="F176" i="24"/>
  <c r="F174" i="24"/>
  <c r="F173" i="24"/>
  <c r="F172" i="24"/>
  <c r="F171" i="24"/>
  <c r="F170" i="24"/>
  <c r="F169" i="24"/>
  <c r="F168" i="24"/>
  <c r="F167" i="24"/>
  <c r="F166" i="24"/>
  <c r="F165" i="24"/>
  <c r="F164" i="24"/>
  <c r="F163" i="24"/>
  <c r="F162" i="24"/>
  <c r="F161" i="24"/>
  <c r="F160" i="24"/>
  <c r="F159" i="24"/>
  <c r="F158" i="24"/>
  <c r="F157" i="24"/>
  <c r="F156" i="24"/>
  <c r="F155" i="24"/>
  <c r="F154" i="24"/>
  <c r="F153" i="24"/>
  <c r="F152" i="24"/>
  <c r="F151" i="24"/>
  <c r="F150" i="24"/>
  <c r="F149" i="24"/>
  <c r="F147" i="24"/>
  <c r="F146" i="24"/>
  <c r="F145" i="24"/>
  <c r="F144" i="24"/>
  <c r="F143" i="24"/>
  <c r="F142" i="24"/>
  <c r="F141" i="24"/>
  <c r="F140" i="24"/>
  <c r="F139" i="24"/>
  <c r="F138" i="24"/>
  <c r="F137" i="24"/>
  <c r="F136" i="24"/>
  <c r="F135" i="24"/>
  <c r="F134" i="24"/>
  <c r="F133" i="24"/>
  <c r="F132" i="24"/>
  <c r="F131" i="24"/>
  <c r="F130" i="24"/>
  <c r="F129" i="24"/>
  <c r="F128" i="24"/>
  <c r="F127" i="24"/>
  <c r="F126" i="24"/>
  <c r="F125" i="24"/>
  <c r="F124" i="24"/>
  <c r="F123" i="24"/>
  <c r="F122" i="24"/>
  <c r="F120" i="24"/>
  <c r="F119" i="24"/>
  <c r="F118" i="24"/>
  <c r="F117" i="24"/>
  <c r="F116" i="24"/>
  <c r="F115" i="24"/>
  <c r="F114" i="24"/>
  <c r="F113" i="24"/>
  <c r="F112" i="24"/>
  <c r="F111" i="24"/>
  <c r="F110" i="24"/>
  <c r="M352" i="24"/>
  <c r="M351" i="24"/>
  <c r="M350" i="24"/>
  <c r="M349" i="24"/>
  <c r="M348" i="24"/>
  <c r="M347" i="24"/>
  <c r="M346" i="24"/>
  <c r="M345" i="24"/>
  <c r="M344" i="24"/>
  <c r="M343" i="24"/>
  <c r="M342" i="24"/>
  <c r="M341" i="24"/>
  <c r="M340" i="24"/>
  <c r="M339" i="24"/>
  <c r="M338" i="24"/>
  <c r="M337" i="24"/>
  <c r="M336" i="24"/>
  <c r="M335" i="24"/>
  <c r="M334" i="24"/>
  <c r="M333" i="24"/>
  <c r="M332" i="24"/>
  <c r="M331" i="24"/>
  <c r="M330" i="24"/>
  <c r="M329" i="24"/>
  <c r="M328" i="24"/>
  <c r="M327" i="24"/>
  <c r="M326" i="24"/>
  <c r="M325" i="24"/>
  <c r="M324" i="24"/>
  <c r="M323" i="24"/>
  <c r="M322" i="24"/>
  <c r="M321" i="24"/>
  <c r="M320" i="24"/>
  <c r="M319" i="24"/>
  <c r="M318" i="24"/>
  <c r="M317" i="24"/>
  <c r="M316" i="24"/>
  <c r="M315" i="24"/>
  <c r="M314" i="24"/>
  <c r="M313" i="24"/>
  <c r="M312" i="24"/>
  <c r="M311" i="24"/>
  <c r="M310" i="24"/>
  <c r="M309" i="24"/>
  <c r="M308" i="24"/>
  <c r="M307" i="24"/>
  <c r="M306" i="24"/>
  <c r="M305" i="24"/>
  <c r="M304" i="24"/>
  <c r="M303" i="24"/>
  <c r="M302" i="24"/>
  <c r="M301" i="24"/>
  <c r="M300" i="24"/>
  <c r="M299" i="24"/>
  <c r="M298" i="24"/>
  <c r="M297" i="24"/>
  <c r="M296" i="24"/>
  <c r="M295" i="24"/>
  <c r="M294" i="24"/>
  <c r="M293" i="24"/>
  <c r="M292" i="24"/>
  <c r="M291" i="24"/>
  <c r="M290" i="24"/>
  <c r="M289" i="24"/>
  <c r="M288" i="24"/>
  <c r="M287" i="24"/>
  <c r="M286" i="24"/>
  <c r="M285" i="24"/>
  <c r="M284" i="24"/>
  <c r="M283" i="24"/>
  <c r="M282" i="24"/>
  <c r="M281" i="24"/>
  <c r="M280" i="24"/>
  <c r="M279" i="24"/>
  <c r="M278" i="24"/>
  <c r="M277" i="24"/>
  <c r="M276" i="24"/>
  <c r="M275" i="24"/>
  <c r="M274" i="24"/>
  <c r="M273" i="24"/>
  <c r="M272" i="24"/>
  <c r="M271" i="24"/>
  <c r="M270" i="24"/>
  <c r="M269" i="24"/>
  <c r="M268" i="24"/>
  <c r="M267" i="24"/>
  <c r="M266" i="24"/>
  <c r="M265" i="24"/>
  <c r="M264" i="24"/>
  <c r="M263" i="24"/>
  <c r="M262" i="24"/>
  <c r="M261" i="24"/>
  <c r="M260" i="24"/>
  <c r="M259" i="24"/>
  <c r="M258" i="24"/>
  <c r="M257" i="24"/>
  <c r="M256" i="24"/>
  <c r="M255" i="24"/>
  <c r="M254" i="24"/>
  <c r="M253" i="24"/>
  <c r="M252" i="24"/>
  <c r="M251" i="24"/>
  <c r="M250" i="24"/>
  <c r="M249" i="24"/>
  <c r="M248" i="24"/>
  <c r="M247" i="24"/>
  <c r="M246" i="24"/>
  <c r="M245" i="24"/>
  <c r="M244" i="24"/>
  <c r="M243" i="24"/>
  <c r="M242" i="24"/>
  <c r="M241" i="24"/>
  <c r="M240" i="24"/>
  <c r="M239" i="24"/>
  <c r="M238" i="24"/>
  <c r="M237" i="24"/>
  <c r="M236" i="24"/>
  <c r="M235" i="24"/>
  <c r="M234" i="24"/>
  <c r="M233" i="24"/>
  <c r="M232" i="24"/>
  <c r="M231" i="24"/>
  <c r="M230" i="24"/>
  <c r="M229" i="24"/>
  <c r="M228" i="24"/>
  <c r="M227" i="24"/>
  <c r="M226" i="24"/>
  <c r="M225" i="24"/>
  <c r="M224" i="24"/>
  <c r="M223" i="24"/>
  <c r="M222" i="24"/>
  <c r="M221" i="24"/>
  <c r="M220" i="24"/>
  <c r="M219" i="24"/>
  <c r="M218" i="24"/>
  <c r="M217" i="24"/>
  <c r="M216" i="24"/>
  <c r="M215" i="24"/>
  <c r="M214" i="24"/>
  <c r="M213" i="24"/>
  <c r="M212" i="24"/>
  <c r="M211" i="24"/>
  <c r="M210" i="24"/>
  <c r="M209" i="24"/>
  <c r="M208" i="24"/>
  <c r="M207" i="24"/>
  <c r="M206" i="24"/>
  <c r="M205" i="24"/>
  <c r="M204" i="24"/>
  <c r="M203" i="24"/>
  <c r="M202" i="24"/>
  <c r="M201" i="24"/>
  <c r="M200" i="24"/>
  <c r="M199" i="24"/>
  <c r="M198" i="24"/>
  <c r="M197" i="24"/>
  <c r="M196" i="24"/>
  <c r="M195" i="24"/>
  <c r="M194" i="24"/>
  <c r="M193" i="24"/>
  <c r="M192" i="24"/>
  <c r="M191" i="24"/>
  <c r="M190" i="24"/>
  <c r="M189" i="24"/>
  <c r="M188" i="24"/>
  <c r="M187" i="24"/>
  <c r="M186" i="24"/>
  <c r="M185" i="24"/>
  <c r="M184" i="24"/>
  <c r="M183" i="24"/>
  <c r="M182" i="24"/>
  <c r="M181" i="24"/>
  <c r="M180" i="24"/>
  <c r="M179" i="24"/>
  <c r="M178" i="24"/>
  <c r="M177" i="24"/>
  <c r="M176" i="24"/>
  <c r="M175" i="24"/>
  <c r="M174" i="24"/>
  <c r="M173" i="24"/>
  <c r="M172" i="24"/>
  <c r="M171" i="24"/>
  <c r="M170" i="24"/>
  <c r="M169" i="24"/>
  <c r="M168" i="24"/>
  <c r="M167" i="24"/>
  <c r="M166" i="24"/>
  <c r="M165" i="24"/>
  <c r="M164" i="24"/>
  <c r="M163" i="24"/>
  <c r="M162" i="24"/>
  <c r="M161" i="24"/>
  <c r="M160" i="24"/>
  <c r="M159" i="24"/>
  <c r="M158" i="24"/>
  <c r="M157" i="24"/>
  <c r="M156" i="24"/>
  <c r="M155" i="24"/>
  <c r="M154" i="24"/>
  <c r="M153" i="24"/>
  <c r="M152" i="24"/>
  <c r="M151" i="24"/>
  <c r="M150" i="24"/>
  <c r="M149" i="24"/>
  <c r="M147" i="24"/>
  <c r="M146" i="24"/>
  <c r="M145" i="24"/>
  <c r="M144" i="24"/>
  <c r="M143" i="24"/>
  <c r="M142" i="24"/>
  <c r="M141" i="24"/>
  <c r="M140" i="24"/>
  <c r="M139" i="24"/>
  <c r="M138" i="24"/>
  <c r="M137" i="24"/>
  <c r="M136" i="24"/>
  <c r="M135" i="24"/>
  <c r="M134" i="24"/>
  <c r="M133" i="24"/>
  <c r="M132" i="24"/>
  <c r="M131" i="24"/>
  <c r="M130" i="24"/>
  <c r="M129" i="24"/>
  <c r="M128" i="24"/>
  <c r="M127" i="24"/>
  <c r="M126" i="24"/>
  <c r="M125" i="24"/>
  <c r="M124" i="24"/>
  <c r="M123" i="24"/>
  <c r="M122" i="24"/>
  <c r="M121" i="24"/>
  <c r="M120" i="24"/>
  <c r="M119" i="24"/>
  <c r="M118" i="24"/>
  <c r="M117" i="24"/>
  <c r="M116" i="24"/>
  <c r="M115" i="24"/>
  <c r="M114" i="24"/>
  <c r="M113" i="24"/>
  <c r="M112" i="24"/>
  <c r="M111" i="24"/>
  <c r="M110" i="24"/>
  <c r="F109" i="24" l="1"/>
  <c r="F108" i="24"/>
  <c r="F107" i="24"/>
  <c r="F106" i="24"/>
  <c r="F105" i="24"/>
  <c r="F104" i="24"/>
  <c r="F103" i="24"/>
  <c r="F102" i="24"/>
  <c r="F101" i="24"/>
  <c r="F100" i="24"/>
  <c r="F99" i="24"/>
  <c r="F98" i="24"/>
  <c r="F97" i="24"/>
  <c r="F96" i="24"/>
  <c r="F95" i="24"/>
  <c r="F94" i="24"/>
  <c r="F93" i="24"/>
  <c r="F92" i="24"/>
  <c r="F91" i="24"/>
  <c r="F90" i="24"/>
  <c r="F89" i="24"/>
  <c r="F88" i="24"/>
  <c r="F87" i="24"/>
  <c r="F86" i="24"/>
  <c r="F85" i="24"/>
  <c r="F84" i="24"/>
  <c r="F83" i="24"/>
  <c r="M109" i="24"/>
  <c r="M108" i="24"/>
  <c r="M107" i="24"/>
  <c r="M106" i="24"/>
  <c r="M105" i="24"/>
  <c r="M104" i="24"/>
  <c r="M103" i="24"/>
  <c r="M102" i="24"/>
  <c r="M101" i="24"/>
  <c r="M100" i="24"/>
  <c r="M99" i="24"/>
  <c r="M98" i="24"/>
  <c r="M97" i="24"/>
  <c r="M96" i="24"/>
  <c r="M95" i="24"/>
  <c r="M94" i="24"/>
  <c r="M93" i="24"/>
  <c r="M92" i="24"/>
  <c r="M91" i="24"/>
  <c r="M90" i="24"/>
  <c r="M89" i="24"/>
  <c r="M88" i="24"/>
  <c r="M87" i="24"/>
  <c r="M86" i="24"/>
  <c r="M85" i="24"/>
  <c r="M84" i="24"/>
  <c r="M83" i="24"/>
  <c r="F82" i="24"/>
  <c r="F81" i="24"/>
  <c r="F80" i="24"/>
  <c r="F79" i="24"/>
  <c r="F78" i="24"/>
  <c r="F77" i="24"/>
  <c r="F76" i="24"/>
  <c r="F75" i="24"/>
  <c r="F74" i="24"/>
  <c r="F73" i="24"/>
  <c r="F72" i="24"/>
  <c r="F71" i="24"/>
  <c r="F70" i="24"/>
  <c r="F69" i="24"/>
  <c r="F68" i="24"/>
  <c r="F67" i="24"/>
  <c r="F66" i="24"/>
  <c r="F65" i="24"/>
  <c r="F64" i="24"/>
  <c r="F63" i="24"/>
  <c r="F62" i="24"/>
  <c r="F61" i="24"/>
  <c r="F60" i="24"/>
  <c r="F59" i="24"/>
  <c r="F58" i="24"/>
  <c r="F57" i="24"/>
  <c r="F56" i="24"/>
  <c r="M82" i="24"/>
  <c r="M81" i="24"/>
  <c r="M80" i="24"/>
  <c r="M79" i="24"/>
  <c r="M78" i="24"/>
  <c r="M77" i="24"/>
  <c r="M76" i="24"/>
  <c r="M75" i="24"/>
  <c r="M74" i="24"/>
  <c r="M73" i="24"/>
  <c r="M72" i="24"/>
  <c r="M71" i="24"/>
  <c r="M70" i="24"/>
  <c r="M69" i="24"/>
  <c r="M68" i="24"/>
  <c r="M67" i="24"/>
  <c r="M66" i="24"/>
  <c r="M65" i="24"/>
  <c r="M64" i="24"/>
  <c r="M63" i="24"/>
  <c r="M62" i="24"/>
  <c r="M61" i="24"/>
  <c r="M60" i="24"/>
  <c r="M59" i="24"/>
  <c r="M58" i="24"/>
  <c r="M57" i="24"/>
  <c r="M56" i="24"/>
  <c r="M55" i="24" l="1"/>
  <c r="F55" i="24"/>
  <c r="M54" i="24"/>
  <c r="F54" i="24"/>
  <c r="M53" i="24"/>
  <c r="F53" i="24"/>
  <c r="M52" i="24"/>
  <c r="F52" i="24"/>
  <c r="M51" i="24"/>
  <c r="F51" i="24"/>
  <c r="M50" i="24"/>
  <c r="F50" i="24"/>
  <c r="M49" i="24"/>
  <c r="F49" i="24"/>
  <c r="M48" i="24"/>
  <c r="F48" i="24"/>
  <c r="M47" i="24"/>
  <c r="F47" i="24"/>
  <c r="M46" i="24"/>
  <c r="F46" i="24"/>
  <c r="M45" i="24"/>
  <c r="F45" i="24"/>
  <c r="M44" i="24"/>
  <c r="F44" i="24"/>
  <c r="M43" i="24"/>
  <c r="F43" i="24"/>
  <c r="M42" i="24"/>
  <c r="F42" i="24"/>
  <c r="M41" i="24"/>
  <c r="F41" i="24"/>
  <c r="M40" i="24"/>
  <c r="F40" i="24"/>
  <c r="M39" i="24"/>
  <c r="F39" i="24"/>
  <c r="M38" i="24"/>
  <c r="F38" i="24"/>
  <c r="M37" i="24"/>
  <c r="F37" i="24"/>
  <c r="M36" i="24"/>
  <c r="F36" i="24"/>
  <c r="M35" i="24"/>
  <c r="F35" i="24"/>
  <c r="M34" i="24"/>
  <c r="F34" i="24"/>
  <c r="M33" i="24"/>
  <c r="F33" i="24"/>
  <c r="M32" i="24"/>
  <c r="F32" i="24"/>
  <c r="M31" i="24"/>
  <c r="F31" i="24"/>
  <c r="M30" i="24"/>
  <c r="F30" i="24"/>
  <c r="M29" i="24"/>
  <c r="F29" i="24"/>
  <c r="F28" i="24" l="1"/>
  <c r="F27" i="24"/>
  <c r="F26" i="24"/>
  <c r="F25" i="24"/>
  <c r="F24" i="24"/>
  <c r="F23" i="24"/>
  <c r="F22" i="24"/>
  <c r="F21" i="24"/>
  <c r="F20" i="24"/>
  <c r="F19" i="24"/>
  <c r="F18" i="24"/>
  <c r="F17" i="24"/>
  <c r="F16" i="24"/>
  <c r="F15" i="24"/>
  <c r="F14" i="24"/>
  <c r="F13" i="24"/>
  <c r="F12" i="24"/>
  <c r="F11" i="24"/>
  <c r="F10" i="24"/>
  <c r="F9" i="24"/>
  <c r="F8" i="24"/>
  <c r="F7" i="24"/>
  <c r="F6" i="24"/>
  <c r="F5" i="24"/>
  <c r="F4" i="24"/>
  <c r="F3" i="24"/>
  <c r="F2"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M2" i="24"/>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D3" i="23"/>
  <c r="D2" i="23"/>
  <c r="C4" i="3" l="1"/>
  <c r="B179" i="3"/>
  <c r="C179" i="3"/>
  <c r="H179" i="3"/>
  <c r="I179" i="3"/>
  <c r="N179" i="3"/>
  <c r="O179" i="3"/>
  <c r="T179" i="3"/>
  <c r="U179" i="3"/>
  <c r="B180" i="3"/>
  <c r="C180" i="3"/>
  <c r="H180" i="3"/>
  <c r="I180" i="3"/>
  <c r="N180" i="3"/>
  <c r="O180" i="3"/>
  <c r="T180" i="3"/>
  <c r="U180" i="3"/>
  <c r="B181" i="3"/>
  <c r="C181" i="3"/>
  <c r="H181" i="3"/>
  <c r="I181" i="3"/>
  <c r="N181" i="3"/>
  <c r="O181" i="3"/>
  <c r="T181" i="3"/>
  <c r="U181" i="3"/>
  <c r="B182" i="3"/>
  <c r="C182" i="3"/>
  <c r="H182" i="3"/>
  <c r="I182" i="3"/>
  <c r="N182" i="3"/>
  <c r="O182" i="3"/>
  <c r="T182" i="3"/>
  <c r="U182" i="3"/>
  <c r="B183" i="3"/>
  <c r="C183" i="3"/>
  <c r="H183" i="3"/>
  <c r="I183" i="3"/>
  <c r="N183" i="3"/>
  <c r="O183" i="3"/>
  <c r="T183" i="3"/>
  <c r="U183" i="3"/>
  <c r="B184" i="3"/>
  <c r="C184" i="3"/>
  <c r="H184" i="3"/>
  <c r="I184" i="3"/>
  <c r="N184" i="3"/>
  <c r="O184" i="3"/>
  <c r="T184" i="3"/>
  <c r="U184" i="3"/>
  <c r="B185" i="3"/>
  <c r="C185" i="3"/>
  <c r="H185" i="3"/>
  <c r="I185" i="3"/>
  <c r="N185" i="3"/>
  <c r="O185" i="3"/>
  <c r="T185" i="3"/>
  <c r="U185" i="3"/>
  <c r="B186" i="3"/>
  <c r="C186" i="3"/>
  <c r="H186" i="3"/>
  <c r="I186" i="3"/>
  <c r="N186" i="3"/>
  <c r="O186" i="3"/>
  <c r="T186" i="3"/>
  <c r="U186" i="3"/>
  <c r="B187" i="3"/>
  <c r="C187" i="3"/>
  <c r="H187" i="3"/>
  <c r="I187" i="3"/>
  <c r="N187" i="3"/>
  <c r="O187" i="3"/>
  <c r="T187" i="3"/>
  <c r="U187" i="3"/>
  <c r="B188" i="3"/>
  <c r="C188" i="3"/>
  <c r="H188" i="3"/>
  <c r="I188" i="3"/>
  <c r="N188" i="3"/>
  <c r="O188" i="3"/>
  <c r="T188" i="3"/>
  <c r="U188" i="3"/>
  <c r="B189" i="3"/>
  <c r="C189" i="3"/>
  <c r="H189" i="3"/>
  <c r="I189" i="3"/>
  <c r="N189" i="3"/>
  <c r="O189" i="3"/>
  <c r="T189" i="3"/>
  <c r="U189" i="3"/>
  <c r="B190" i="3"/>
  <c r="C190" i="3"/>
  <c r="H190" i="3"/>
  <c r="I190" i="3"/>
  <c r="N190" i="3"/>
  <c r="O190" i="3"/>
  <c r="T190" i="3"/>
  <c r="U190" i="3"/>
  <c r="B191" i="3"/>
  <c r="C191" i="3"/>
  <c r="H191" i="3"/>
  <c r="I191" i="3"/>
  <c r="N191" i="3"/>
  <c r="O191" i="3"/>
  <c r="T191" i="3"/>
  <c r="U191" i="3"/>
  <c r="B192" i="3"/>
  <c r="C192" i="3"/>
  <c r="H192" i="3"/>
  <c r="I192" i="3"/>
  <c r="N192" i="3"/>
  <c r="O192" i="3"/>
  <c r="T192" i="3"/>
  <c r="U192" i="3"/>
  <c r="B193" i="3"/>
  <c r="C193" i="3"/>
  <c r="H193" i="3"/>
  <c r="I193" i="3"/>
  <c r="N193" i="3"/>
  <c r="O193" i="3"/>
  <c r="T193" i="3"/>
  <c r="U193" i="3"/>
  <c r="B194" i="3"/>
  <c r="C194" i="3"/>
  <c r="H194" i="3"/>
  <c r="I194" i="3"/>
  <c r="N194" i="3"/>
  <c r="O194" i="3"/>
  <c r="T194" i="3"/>
  <c r="U194" i="3"/>
  <c r="B195" i="3"/>
  <c r="C195" i="3"/>
  <c r="H195" i="3"/>
  <c r="I195" i="3"/>
  <c r="N195" i="3"/>
  <c r="O195" i="3"/>
  <c r="T195" i="3"/>
  <c r="U195" i="3"/>
  <c r="B196" i="3"/>
  <c r="C196" i="3"/>
  <c r="H196" i="3"/>
  <c r="I196" i="3"/>
  <c r="N196" i="3"/>
  <c r="O196" i="3"/>
  <c r="T196" i="3"/>
  <c r="U196" i="3"/>
  <c r="B197" i="3"/>
  <c r="C197" i="3"/>
  <c r="H197" i="3"/>
  <c r="I197" i="3"/>
  <c r="N197" i="3"/>
  <c r="O197" i="3"/>
  <c r="T197" i="3"/>
  <c r="U197" i="3"/>
  <c r="B198" i="3"/>
  <c r="C198" i="3"/>
  <c r="H198" i="3"/>
  <c r="I198" i="3"/>
  <c r="N198" i="3"/>
  <c r="O198" i="3"/>
  <c r="T198" i="3"/>
  <c r="U198" i="3"/>
  <c r="B199" i="3"/>
  <c r="C199" i="3"/>
  <c r="H199" i="3"/>
  <c r="I199" i="3"/>
  <c r="N199" i="3"/>
  <c r="O199" i="3"/>
  <c r="T199" i="3"/>
  <c r="U199" i="3"/>
  <c r="U299" i="3"/>
  <c r="U298" i="3"/>
  <c r="U297" i="3"/>
  <c r="U296" i="3"/>
  <c r="U295" i="3"/>
  <c r="U294" i="3"/>
  <c r="U293" i="3"/>
  <c r="U292" i="3"/>
  <c r="U291" i="3"/>
  <c r="U290" i="3"/>
  <c r="U289" i="3"/>
  <c r="U288" i="3"/>
  <c r="U287" i="3"/>
  <c r="U286" i="3"/>
  <c r="U285" i="3"/>
  <c r="U284" i="3"/>
  <c r="U283" i="3"/>
  <c r="U282" i="3"/>
  <c r="U281" i="3"/>
  <c r="U280" i="3"/>
  <c r="U279" i="3"/>
  <c r="O299" i="3"/>
  <c r="O298" i="3"/>
  <c r="O297" i="3"/>
  <c r="O296" i="3"/>
  <c r="O295" i="3"/>
  <c r="O294" i="3"/>
  <c r="O293" i="3"/>
  <c r="O292" i="3"/>
  <c r="O291" i="3"/>
  <c r="O290" i="3"/>
  <c r="O289" i="3"/>
  <c r="O288" i="3"/>
  <c r="O287" i="3"/>
  <c r="O286" i="3"/>
  <c r="O285" i="3"/>
  <c r="O284" i="3"/>
  <c r="O283" i="3"/>
  <c r="O282" i="3"/>
  <c r="O281" i="3"/>
  <c r="O280" i="3"/>
  <c r="O279" i="3"/>
  <c r="I299" i="3"/>
  <c r="I298" i="3"/>
  <c r="I297" i="3"/>
  <c r="I296" i="3"/>
  <c r="I295" i="3"/>
  <c r="I294" i="3"/>
  <c r="I293" i="3"/>
  <c r="I292" i="3"/>
  <c r="I291" i="3"/>
  <c r="I290" i="3"/>
  <c r="I289" i="3"/>
  <c r="I288" i="3"/>
  <c r="I287" i="3"/>
  <c r="I286" i="3"/>
  <c r="I285" i="3"/>
  <c r="I284" i="3"/>
  <c r="I283" i="3"/>
  <c r="I282" i="3"/>
  <c r="I281" i="3"/>
  <c r="I280" i="3"/>
  <c r="I279" i="3"/>
  <c r="C299" i="3"/>
  <c r="C298" i="3"/>
  <c r="C297" i="3"/>
  <c r="C296" i="3"/>
  <c r="C295" i="3"/>
  <c r="C294" i="3"/>
  <c r="C293" i="3"/>
  <c r="C292" i="3"/>
  <c r="C291" i="3"/>
  <c r="C290" i="3"/>
  <c r="C289" i="3"/>
  <c r="C288" i="3"/>
  <c r="C287" i="3"/>
  <c r="C286" i="3"/>
  <c r="C285" i="3"/>
  <c r="C284" i="3"/>
  <c r="C283" i="3"/>
  <c r="C282" i="3"/>
  <c r="C281" i="3"/>
  <c r="C280" i="3"/>
  <c r="C279" i="3"/>
  <c r="U274" i="3"/>
  <c r="U273" i="3"/>
  <c r="U272" i="3"/>
  <c r="U271" i="3"/>
  <c r="U270" i="3"/>
  <c r="U269" i="3"/>
  <c r="U268" i="3"/>
  <c r="U267" i="3"/>
  <c r="U266" i="3"/>
  <c r="U265" i="3"/>
  <c r="U264" i="3"/>
  <c r="U263" i="3"/>
  <c r="U262" i="3"/>
  <c r="U261" i="3"/>
  <c r="U260" i="3"/>
  <c r="U259" i="3"/>
  <c r="U258" i="3"/>
  <c r="U257" i="3"/>
  <c r="U256" i="3"/>
  <c r="U255" i="3"/>
  <c r="U254" i="3"/>
  <c r="O274" i="3"/>
  <c r="O273" i="3"/>
  <c r="O272" i="3"/>
  <c r="O271" i="3"/>
  <c r="O270" i="3"/>
  <c r="O269" i="3"/>
  <c r="O268" i="3"/>
  <c r="O267" i="3"/>
  <c r="O266" i="3"/>
  <c r="O265" i="3"/>
  <c r="O264" i="3"/>
  <c r="O263" i="3"/>
  <c r="O262" i="3"/>
  <c r="O261" i="3"/>
  <c r="O260" i="3"/>
  <c r="O259" i="3"/>
  <c r="O258" i="3"/>
  <c r="O257" i="3"/>
  <c r="O256" i="3"/>
  <c r="O255" i="3"/>
  <c r="O254" i="3"/>
  <c r="I274" i="3"/>
  <c r="I273" i="3"/>
  <c r="I272" i="3"/>
  <c r="I271" i="3"/>
  <c r="I270" i="3"/>
  <c r="I269" i="3"/>
  <c r="I268" i="3"/>
  <c r="I267" i="3"/>
  <c r="I266" i="3"/>
  <c r="I265" i="3"/>
  <c r="I264" i="3"/>
  <c r="I263" i="3"/>
  <c r="I262" i="3"/>
  <c r="I261" i="3"/>
  <c r="I260" i="3"/>
  <c r="I259" i="3"/>
  <c r="I258" i="3"/>
  <c r="I257" i="3"/>
  <c r="I256" i="3"/>
  <c r="I255" i="3"/>
  <c r="I254" i="3"/>
  <c r="C274" i="3"/>
  <c r="C273" i="3"/>
  <c r="C272" i="3"/>
  <c r="C271" i="3"/>
  <c r="C270" i="3"/>
  <c r="C269" i="3"/>
  <c r="C268" i="3"/>
  <c r="C267" i="3"/>
  <c r="C266" i="3"/>
  <c r="C265" i="3"/>
  <c r="C264" i="3"/>
  <c r="C263" i="3"/>
  <c r="C262" i="3"/>
  <c r="C261" i="3"/>
  <c r="C260" i="3"/>
  <c r="C259" i="3"/>
  <c r="C258" i="3"/>
  <c r="C257" i="3"/>
  <c r="C256" i="3"/>
  <c r="C255" i="3"/>
  <c r="C254" i="3"/>
  <c r="U249" i="3"/>
  <c r="U248" i="3"/>
  <c r="U247" i="3"/>
  <c r="U246" i="3"/>
  <c r="U245" i="3"/>
  <c r="U244" i="3"/>
  <c r="U243" i="3"/>
  <c r="U242" i="3"/>
  <c r="U241" i="3"/>
  <c r="U240" i="3"/>
  <c r="U239" i="3"/>
  <c r="U238" i="3"/>
  <c r="U237" i="3"/>
  <c r="U236" i="3"/>
  <c r="U235" i="3"/>
  <c r="U234" i="3"/>
  <c r="U233" i="3"/>
  <c r="U232" i="3"/>
  <c r="U231" i="3"/>
  <c r="U230" i="3"/>
  <c r="U229" i="3"/>
  <c r="O249" i="3"/>
  <c r="O248" i="3"/>
  <c r="O247" i="3"/>
  <c r="O246" i="3"/>
  <c r="O245" i="3"/>
  <c r="O244" i="3"/>
  <c r="O243" i="3"/>
  <c r="O242" i="3"/>
  <c r="O241" i="3"/>
  <c r="O240" i="3"/>
  <c r="O239" i="3"/>
  <c r="O238" i="3"/>
  <c r="O237" i="3"/>
  <c r="O236" i="3"/>
  <c r="O235" i="3"/>
  <c r="O234" i="3"/>
  <c r="O233" i="3"/>
  <c r="O232" i="3"/>
  <c r="O231" i="3"/>
  <c r="O230" i="3"/>
  <c r="O229" i="3"/>
  <c r="I249" i="3"/>
  <c r="I248" i="3"/>
  <c r="I247" i="3"/>
  <c r="I246" i="3"/>
  <c r="I245" i="3"/>
  <c r="I244" i="3"/>
  <c r="I243" i="3"/>
  <c r="I242" i="3"/>
  <c r="I241" i="3"/>
  <c r="I240" i="3"/>
  <c r="I239" i="3"/>
  <c r="I238" i="3"/>
  <c r="I237" i="3"/>
  <c r="I236" i="3"/>
  <c r="I235" i="3"/>
  <c r="I234" i="3"/>
  <c r="I233" i="3"/>
  <c r="I232" i="3"/>
  <c r="I231" i="3"/>
  <c r="I230" i="3"/>
  <c r="I229" i="3"/>
  <c r="C249" i="3"/>
  <c r="C248" i="3"/>
  <c r="C247" i="3"/>
  <c r="C246" i="3"/>
  <c r="C245" i="3"/>
  <c r="C244" i="3"/>
  <c r="C243" i="3"/>
  <c r="C242" i="3"/>
  <c r="C241" i="3"/>
  <c r="C240" i="3"/>
  <c r="C239" i="3"/>
  <c r="C238" i="3"/>
  <c r="C237" i="3"/>
  <c r="C236" i="3"/>
  <c r="C235" i="3"/>
  <c r="C234" i="3"/>
  <c r="C233" i="3"/>
  <c r="C232" i="3"/>
  <c r="C231" i="3"/>
  <c r="C230" i="3"/>
  <c r="C229" i="3"/>
  <c r="U224" i="3"/>
  <c r="U223" i="3"/>
  <c r="U222" i="3"/>
  <c r="U221" i="3"/>
  <c r="U220" i="3"/>
  <c r="U219" i="3"/>
  <c r="U218" i="3"/>
  <c r="U217" i="3"/>
  <c r="U216" i="3"/>
  <c r="U215" i="3"/>
  <c r="U214" i="3"/>
  <c r="U213" i="3"/>
  <c r="U212" i="3"/>
  <c r="U211" i="3"/>
  <c r="U210" i="3"/>
  <c r="U209" i="3"/>
  <c r="U208" i="3"/>
  <c r="U207" i="3"/>
  <c r="U206" i="3"/>
  <c r="U205" i="3"/>
  <c r="U204" i="3"/>
  <c r="O224" i="3"/>
  <c r="O223" i="3"/>
  <c r="O222" i="3"/>
  <c r="O221" i="3"/>
  <c r="O220" i="3"/>
  <c r="O219" i="3"/>
  <c r="O218" i="3"/>
  <c r="O217" i="3"/>
  <c r="O216" i="3"/>
  <c r="O215" i="3"/>
  <c r="O214" i="3"/>
  <c r="O213" i="3"/>
  <c r="O212" i="3"/>
  <c r="O211" i="3"/>
  <c r="O210" i="3"/>
  <c r="O209" i="3"/>
  <c r="O208" i="3"/>
  <c r="O207" i="3"/>
  <c r="O206" i="3"/>
  <c r="O205" i="3"/>
  <c r="O204" i="3"/>
  <c r="I224" i="3"/>
  <c r="I223" i="3"/>
  <c r="I222" i="3"/>
  <c r="I221" i="3"/>
  <c r="I220" i="3"/>
  <c r="I219" i="3"/>
  <c r="I218" i="3"/>
  <c r="I217" i="3"/>
  <c r="I216" i="3"/>
  <c r="I215" i="3"/>
  <c r="I214" i="3"/>
  <c r="I213" i="3"/>
  <c r="I212" i="3"/>
  <c r="I211" i="3"/>
  <c r="I210" i="3"/>
  <c r="I209" i="3"/>
  <c r="I208" i="3"/>
  <c r="I207" i="3"/>
  <c r="I206" i="3"/>
  <c r="I205" i="3"/>
  <c r="I204" i="3"/>
  <c r="C224" i="3"/>
  <c r="C223" i="3"/>
  <c r="C222" i="3"/>
  <c r="C221" i="3"/>
  <c r="C220" i="3"/>
  <c r="C219" i="3"/>
  <c r="C218" i="3"/>
  <c r="C217" i="3"/>
  <c r="C216" i="3"/>
  <c r="C215" i="3"/>
  <c r="C214" i="3"/>
  <c r="C213" i="3"/>
  <c r="C212" i="3"/>
  <c r="C211" i="3"/>
  <c r="C210" i="3"/>
  <c r="C209" i="3"/>
  <c r="C208" i="3"/>
  <c r="C207" i="3"/>
  <c r="C206" i="3"/>
  <c r="C205" i="3"/>
  <c r="C204" i="3"/>
  <c r="U174" i="3"/>
  <c r="U173" i="3"/>
  <c r="U172" i="3"/>
  <c r="U171" i="3"/>
  <c r="U170" i="3"/>
  <c r="U169" i="3"/>
  <c r="U168" i="3"/>
  <c r="U167" i="3"/>
  <c r="U166" i="3"/>
  <c r="U165" i="3"/>
  <c r="U164" i="3"/>
  <c r="U163" i="3"/>
  <c r="U162" i="3"/>
  <c r="U161" i="3"/>
  <c r="U160" i="3"/>
  <c r="U159" i="3"/>
  <c r="U158" i="3"/>
  <c r="U157" i="3"/>
  <c r="U156" i="3"/>
  <c r="U155" i="3"/>
  <c r="U154" i="3"/>
  <c r="O174" i="3"/>
  <c r="O173" i="3"/>
  <c r="O172" i="3"/>
  <c r="O171" i="3"/>
  <c r="O170" i="3"/>
  <c r="O169" i="3"/>
  <c r="O168" i="3"/>
  <c r="O167" i="3"/>
  <c r="O166" i="3"/>
  <c r="O165" i="3"/>
  <c r="O164" i="3"/>
  <c r="O163" i="3"/>
  <c r="O162" i="3"/>
  <c r="O161" i="3"/>
  <c r="O160" i="3"/>
  <c r="O159" i="3"/>
  <c r="O158" i="3"/>
  <c r="O157" i="3"/>
  <c r="O156" i="3"/>
  <c r="O155" i="3"/>
  <c r="O154" i="3"/>
  <c r="I174" i="3"/>
  <c r="I173" i="3"/>
  <c r="I172" i="3"/>
  <c r="I171" i="3"/>
  <c r="I170" i="3"/>
  <c r="I169" i="3"/>
  <c r="I168" i="3"/>
  <c r="I167" i="3"/>
  <c r="I166" i="3"/>
  <c r="I165" i="3"/>
  <c r="I164" i="3"/>
  <c r="I163" i="3"/>
  <c r="I162" i="3"/>
  <c r="I161" i="3"/>
  <c r="I160" i="3"/>
  <c r="I159" i="3"/>
  <c r="I158" i="3"/>
  <c r="I157" i="3"/>
  <c r="I156" i="3"/>
  <c r="I155" i="3"/>
  <c r="I154" i="3"/>
  <c r="C174" i="3"/>
  <c r="C173" i="3"/>
  <c r="C172" i="3"/>
  <c r="C171" i="3"/>
  <c r="C170" i="3"/>
  <c r="C169" i="3"/>
  <c r="C168" i="3"/>
  <c r="C167" i="3"/>
  <c r="C166" i="3"/>
  <c r="C165" i="3"/>
  <c r="C164" i="3"/>
  <c r="C163" i="3"/>
  <c r="C162" i="3"/>
  <c r="C161" i="3"/>
  <c r="C160" i="3"/>
  <c r="C159" i="3"/>
  <c r="C158" i="3"/>
  <c r="C157" i="3"/>
  <c r="C156" i="3"/>
  <c r="C155" i="3"/>
  <c r="C154" i="3"/>
  <c r="U149" i="3"/>
  <c r="U148" i="3"/>
  <c r="U147" i="3"/>
  <c r="U146" i="3"/>
  <c r="U145" i="3"/>
  <c r="U144" i="3"/>
  <c r="U143" i="3"/>
  <c r="U142" i="3"/>
  <c r="U141" i="3"/>
  <c r="U140" i="3"/>
  <c r="U139" i="3"/>
  <c r="U138" i="3"/>
  <c r="U137" i="3"/>
  <c r="U136" i="3"/>
  <c r="U135" i="3"/>
  <c r="U134" i="3"/>
  <c r="U133" i="3"/>
  <c r="U132" i="3"/>
  <c r="U131" i="3"/>
  <c r="U130" i="3"/>
  <c r="U129" i="3"/>
  <c r="O149" i="3"/>
  <c r="O148" i="3"/>
  <c r="O147" i="3"/>
  <c r="O146" i="3"/>
  <c r="O145" i="3"/>
  <c r="O144" i="3"/>
  <c r="O143" i="3"/>
  <c r="O142" i="3"/>
  <c r="O141" i="3"/>
  <c r="O140" i="3"/>
  <c r="O139" i="3"/>
  <c r="O138" i="3"/>
  <c r="O137" i="3"/>
  <c r="O136" i="3"/>
  <c r="O135" i="3"/>
  <c r="O134" i="3"/>
  <c r="O133" i="3"/>
  <c r="O132" i="3"/>
  <c r="O131" i="3"/>
  <c r="O130" i="3"/>
  <c r="O129" i="3"/>
  <c r="I149" i="3"/>
  <c r="I148" i="3"/>
  <c r="I147" i="3"/>
  <c r="I146" i="3"/>
  <c r="I145" i="3"/>
  <c r="I144" i="3"/>
  <c r="I143" i="3"/>
  <c r="I142" i="3"/>
  <c r="I141" i="3"/>
  <c r="I140" i="3"/>
  <c r="I139" i="3"/>
  <c r="I138" i="3"/>
  <c r="I137" i="3"/>
  <c r="I136" i="3"/>
  <c r="I135" i="3"/>
  <c r="I134" i="3"/>
  <c r="I133" i="3"/>
  <c r="I132" i="3"/>
  <c r="I131" i="3"/>
  <c r="I130" i="3"/>
  <c r="I129" i="3"/>
  <c r="C149" i="3"/>
  <c r="C148" i="3"/>
  <c r="C147" i="3"/>
  <c r="C146" i="3"/>
  <c r="C145" i="3"/>
  <c r="C144" i="3"/>
  <c r="C143" i="3"/>
  <c r="C142" i="3"/>
  <c r="C141" i="3"/>
  <c r="C140" i="3"/>
  <c r="C139" i="3"/>
  <c r="C138" i="3"/>
  <c r="C137" i="3"/>
  <c r="C136" i="3"/>
  <c r="C135" i="3"/>
  <c r="C134" i="3"/>
  <c r="C133" i="3"/>
  <c r="C132" i="3"/>
  <c r="C131" i="3"/>
  <c r="C130" i="3"/>
  <c r="C129" i="3"/>
  <c r="U124" i="3"/>
  <c r="U123" i="3"/>
  <c r="U122" i="3"/>
  <c r="U121" i="3"/>
  <c r="U120" i="3"/>
  <c r="U119" i="3"/>
  <c r="U118" i="3"/>
  <c r="U117" i="3"/>
  <c r="U116" i="3"/>
  <c r="U115" i="3"/>
  <c r="U114" i="3"/>
  <c r="U113" i="3"/>
  <c r="U112" i="3"/>
  <c r="U111" i="3"/>
  <c r="U110" i="3"/>
  <c r="U109" i="3"/>
  <c r="U108" i="3"/>
  <c r="U107" i="3"/>
  <c r="U106" i="3"/>
  <c r="U105" i="3"/>
  <c r="U104" i="3"/>
  <c r="O124" i="3"/>
  <c r="O123" i="3"/>
  <c r="O122" i="3"/>
  <c r="O121" i="3"/>
  <c r="O120" i="3"/>
  <c r="O119" i="3"/>
  <c r="O118" i="3"/>
  <c r="O117" i="3"/>
  <c r="O116" i="3"/>
  <c r="O115" i="3"/>
  <c r="O114" i="3"/>
  <c r="O113" i="3"/>
  <c r="O112" i="3"/>
  <c r="O111" i="3"/>
  <c r="O110" i="3"/>
  <c r="O109" i="3"/>
  <c r="O108" i="3"/>
  <c r="O107" i="3"/>
  <c r="O106" i="3"/>
  <c r="O105" i="3"/>
  <c r="O104" i="3"/>
  <c r="I124" i="3"/>
  <c r="I123" i="3"/>
  <c r="I122" i="3"/>
  <c r="I121" i="3"/>
  <c r="I120" i="3"/>
  <c r="I119" i="3"/>
  <c r="I118" i="3"/>
  <c r="I117" i="3"/>
  <c r="I116" i="3"/>
  <c r="I115" i="3"/>
  <c r="I114" i="3"/>
  <c r="I113" i="3"/>
  <c r="I112" i="3"/>
  <c r="I111" i="3"/>
  <c r="I110" i="3"/>
  <c r="I109" i="3"/>
  <c r="I108" i="3"/>
  <c r="I107" i="3"/>
  <c r="I106" i="3"/>
  <c r="I105" i="3"/>
  <c r="I104" i="3"/>
  <c r="C124" i="3"/>
  <c r="C123" i="3"/>
  <c r="C122" i="3"/>
  <c r="C121" i="3"/>
  <c r="C120" i="3"/>
  <c r="C119" i="3"/>
  <c r="C118" i="3"/>
  <c r="C117" i="3"/>
  <c r="C116" i="3"/>
  <c r="C115" i="3"/>
  <c r="C114" i="3"/>
  <c r="C113" i="3"/>
  <c r="C112" i="3"/>
  <c r="C111" i="3"/>
  <c r="C110" i="3"/>
  <c r="C109" i="3"/>
  <c r="C108" i="3"/>
  <c r="C107" i="3"/>
  <c r="C106" i="3"/>
  <c r="C105" i="3"/>
  <c r="C104" i="3"/>
  <c r="U99" i="3"/>
  <c r="U98" i="3"/>
  <c r="U97" i="3"/>
  <c r="U96" i="3"/>
  <c r="U95" i="3"/>
  <c r="U94" i="3"/>
  <c r="U93" i="3"/>
  <c r="U92" i="3"/>
  <c r="U91" i="3"/>
  <c r="U90" i="3"/>
  <c r="U89" i="3"/>
  <c r="U88" i="3"/>
  <c r="U87" i="3"/>
  <c r="U86" i="3"/>
  <c r="U85" i="3"/>
  <c r="U84" i="3"/>
  <c r="U83" i="3"/>
  <c r="U82" i="3"/>
  <c r="U81" i="3"/>
  <c r="U80" i="3"/>
  <c r="U79" i="3"/>
  <c r="O99" i="3"/>
  <c r="O98" i="3"/>
  <c r="O97" i="3"/>
  <c r="O96" i="3"/>
  <c r="O95" i="3"/>
  <c r="O94" i="3"/>
  <c r="O93" i="3"/>
  <c r="O92" i="3"/>
  <c r="O91" i="3"/>
  <c r="O90" i="3"/>
  <c r="O89" i="3"/>
  <c r="O88" i="3"/>
  <c r="O87" i="3"/>
  <c r="O86" i="3"/>
  <c r="O85" i="3"/>
  <c r="O84" i="3"/>
  <c r="O83" i="3"/>
  <c r="O82" i="3"/>
  <c r="O81" i="3"/>
  <c r="O80" i="3"/>
  <c r="O79" i="3"/>
  <c r="I99" i="3"/>
  <c r="I98" i="3"/>
  <c r="I97" i="3"/>
  <c r="I96" i="3"/>
  <c r="I95" i="3"/>
  <c r="I94" i="3"/>
  <c r="I93" i="3"/>
  <c r="I92" i="3"/>
  <c r="I91" i="3"/>
  <c r="I90" i="3"/>
  <c r="I89" i="3"/>
  <c r="I88" i="3"/>
  <c r="I87" i="3"/>
  <c r="I86" i="3"/>
  <c r="I85" i="3"/>
  <c r="I84" i="3"/>
  <c r="I83" i="3"/>
  <c r="I82" i="3"/>
  <c r="I81" i="3"/>
  <c r="I80" i="3"/>
  <c r="I79" i="3"/>
  <c r="C99" i="3"/>
  <c r="C98" i="3"/>
  <c r="C97" i="3"/>
  <c r="C96" i="3"/>
  <c r="C95" i="3"/>
  <c r="C94" i="3"/>
  <c r="C93" i="3"/>
  <c r="C92" i="3"/>
  <c r="C91" i="3"/>
  <c r="C90" i="3"/>
  <c r="C89" i="3"/>
  <c r="C88" i="3"/>
  <c r="C87" i="3"/>
  <c r="C86" i="3"/>
  <c r="C85" i="3"/>
  <c r="C84" i="3"/>
  <c r="C83" i="3"/>
  <c r="C82" i="3"/>
  <c r="C81" i="3"/>
  <c r="C80" i="3"/>
  <c r="C79" i="3"/>
  <c r="U74" i="3"/>
  <c r="U73" i="3"/>
  <c r="U72" i="3"/>
  <c r="U71" i="3"/>
  <c r="U70" i="3"/>
  <c r="U69" i="3"/>
  <c r="U68" i="3"/>
  <c r="U67" i="3"/>
  <c r="U66" i="3"/>
  <c r="U65" i="3"/>
  <c r="U64" i="3"/>
  <c r="U63" i="3"/>
  <c r="U62" i="3"/>
  <c r="U61" i="3"/>
  <c r="U60" i="3"/>
  <c r="U59" i="3"/>
  <c r="U58" i="3"/>
  <c r="U57" i="3"/>
  <c r="U56" i="3"/>
  <c r="U55" i="3"/>
  <c r="U54" i="3"/>
  <c r="O74" i="3"/>
  <c r="O73" i="3"/>
  <c r="O72" i="3"/>
  <c r="O71" i="3"/>
  <c r="O70" i="3"/>
  <c r="O69" i="3"/>
  <c r="O68" i="3"/>
  <c r="O67" i="3"/>
  <c r="O66" i="3"/>
  <c r="O65" i="3"/>
  <c r="O64" i="3"/>
  <c r="O63" i="3"/>
  <c r="O62" i="3"/>
  <c r="O61" i="3"/>
  <c r="O60" i="3"/>
  <c r="O59" i="3"/>
  <c r="O58" i="3"/>
  <c r="O57" i="3"/>
  <c r="O56" i="3"/>
  <c r="O55" i="3"/>
  <c r="O54" i="3"/>
  <c r="I74" i="3"/>
  <c r="I73" i="3"/>
  <c r="I72" i="3"/>
  <c r="I71" i="3"/>
  <c r="I70" i="3"/>
  <c r="I69" i="3"/>
  <c r="I68" i="3"/>
  <c r="I67" i="3"/>
  <c r="I66" i="3"/>
  <c r="I65" i="3"/>
  <c r="I64" i="3"/>
  <c r="I63" i="3"/>
  <c r="I62" i="3"/>
  <c r="I61" i="3"/>
  <c r="I60" i="3"/>
  <c r="I59" i="3"/>
  <c r="I58" i="3"/>
  <c r="I57" i="3"/>
  <c r="I56" i="3"/>
  <c r="I55" i="3"/>
  <c r="I54" i="3"/>
  <c r="C74" i="3"/>
  <c r="C73" i="3"/>
  <c r="C72" i="3"/>
  <c r="C70" i="3"/>
  <c r="C69" i="3"/>
  <c r="C68" i="3"/>
  <c r="C66" i="3"/>
  <c r="C65" i="3"/>
  <c r="C63" i="3"/>
  <c r="C62" i="3"/>
  <c r="C61" i="3"/>
  <c r="C60" i="3"/>
  <c r="C58" i="3"/>
  <c r="C57" i="3"/>
  <c r="C56" i="3"/>
  <c r="C55" i="3"/>
  <c r="U49" i="3"/>
  <c r="U48" i="3"/>
  <c r="U47" i="3"/>
  <c r="U46" i="3"/>
  <c r="U45" i="3"/>
  <c r="U44" i="3"/>
  <c r="U43" i="3"/>
  <c r="U42" i="3"/>
  <c r="U41" i="3"/>
  <c r="U40" i="3"/>
  <c r="U39" i="3"/>
  <c r="U38" i="3"/>
  <c r="U37" i="3"/>
  <c r="U36" i="3"/>
  <c r="U35" i="3"/>
  <c r="U34" i="3"/>
  <c r="U33" i="3"/>
  <c r="U32" i="3"/>
  <c r="U31" i="3"/>
  <c r="U30" i="3"/>
  <c r="U29" i="3"/>
  <c r="O49" i="3"/>
  <c r="O48" i="3"/>
  <c r="O47" i="3"/>
  <c r="O46" i="3"/>
  <c r="O45" i="3"/>
  <c r="O44" i="3"/>
  <c r="O43" i="3"/>
  <c r="O42" i="3"/>
  <c r="O41" i="3"/>
  <c r="O40" i="3"/>
  <c r="O39" i="3"/>
  <c r="O38" i="3"/>
  <c r="O37" i="3"/>
  <c r="O36" i="3"/>
  <c r="O35" i="3"/>
  <c r="O34" i="3"/>
  <c r="O33" i="3"/>
  <c r="O32" i="3"/>
  <c r="O31" i="3"/>
  <c r="O30" i="3"/>
  <c r="O29" i="3"/>
  <c r="I49" i="3"/>
  <c r="I48" i="3"/>
  <c r="I47" i="3"/>
  <c r="I46" i="3"/>
  <c r="I45" i="3"/>
  <c r="I44" i="3"/>
  <c r="I43" i="3"/>
  <c r="I42" i="3"/>
  <c r="I41" i="3"/>
  <c r="I40" i="3"/>
  <c r="I39" i="3"/>
  <c r="I38" i="3"/>
  <c r="I37" i="3"/>
  <c r="I36" i="3"/>
  <c r="I35" i="3"/>
  <c r="I34" i="3"/>
  <c r="I33" i="3"/>
  <c r="I32" i="3"/>
  <c r="I31" i="3"/>
  <c r="I30" i="3"/>
  <c r="I29" i="3"/>
  <c r="C49" i="3"/>
  <c r="C48" i="3"/>
  <c r="C47" i="3"/>
  <c r="C46" i="3"/>
  <c r="C45" i="3"/>
  <c r="C44" i="3"/>
  <c r="C43" i="3"/>
  <c r="C42" i="3"/>
  <c r="C41" i="3"/>
  <c r="C40" i="3"/>
  <c r="C39" i="3"/>
  <c r="C38" i="3"/>
  <c r="C37" i="3"/>
  <c r="C36" i="3"/>
  <c r="C35" i="3"/>
  <c r="C34" i="3"/>
  <c r="C33" i="3"/>
  <c r="C32" i="3"/>
  <c r="C31" i="3"/>
  <c r="C30" i="3"/>
  <c r="C29" i="3"/>
  <c r="U24" i="3"/>
  <c r="U23" i="3"/>
  <c r="U22" i="3"/>
  <c r="U21" i="3"/>
  <c r="U20" i="3"/>
  <c r="U19" i="3"/>
  <c r="U18" i="3"/>
  <c r="U17" i="3"/>
  <c r="U16" i="3"/>
  <c r="U15" i="3"/>
  <c r="U14" i="3"/>
  <c r="U13" i="3"/>
  <c r="U12" i="3"/>
  <c r="U11" i="3"/>
  <c r="U10" i="3"/>
  <c r="U9" i="3"/>
  <c r="U8" i="3"/>
  <c r="U7" i="3"/>
  <c r="U6" i="3"/>
  <c r="U5" i="3"/>
  <c r="U4" i="3"/>
  <c r="O24" i="3"/>
  <c r="O23" i="3"/>
  <c r="O22" i="3"/>
  <c r="O21" i="3"/>
  <c r="O20" i="3"/>
  <c r="O19" i="3"/>
  <c r="O18" i="3"/>
  <c r="O17" i="3"/>
  <c r="O16" i="3"/>
  <c r="O15" i="3"/>
  <c r="O14" i="3"/>
  <c r="O13" i="3"/>
  <c r="O12" i="3"/>
  <c r="O11" i="3"/>
  <c r="O10" i="3"/>
  <c r="O9" i="3"/>
  <c r="O8" i="3"/>
  <c r="O7" i="3"/>
  <c r="O6" i="3"/>
  <c r="O5" i="3"/>
  <c r="O4" i="3"/>
  <c r="I24" i="3"/>
  <c r="I23" i="3"/>
  <c r="I22" i="3"/>
  <c r="I21" i="3"/>
  <c r="I20" i="3"/>
  <c r="I19" i="3"/>
  <c r="I18" i="3"/>
  <c r="I17" i="3"/>
  <c r="I16" i="3"/>
  <c r="I15" i="3"/>
  <c r="I14" i="3"/>
  <c r="I13" i="3"/>
  <c r="I12" i="3"/>
  <c r="I11" i="3"/>
  <c r="I10" i="3"/>
  <c r="I9" i="3"/>
  <c r="I8" i="3"/>
  <c r="I7" i="3"/>
  <c r="I6" i="3"/>
  <c r="I5" i="3"/>
  <c r="I4" i="3"/>
  <c r="C24" i="3"/>
  <c r="C23" i="3"/>
  <c r="C22" i="3"/>
  <c r="C21" i="3"/>
  <c r="C20" i="3"/>
  <c r="C19" i="3"/>
  <c r="C17" i="3"/>
  <c r="C16" i="3"/>
  <c r="C15" i="3"/>
  <c r="C14" i="3"/>
  <c r="C13" i="3"/>
  <c r="C12" i="3"/>
  <c r="C11" i="3"/>
  <c r="C10" i="3"/>
  <c r="C9" i="3"/>
  <c r="C8" i="3"/>
  <c r="C7" i="3"/>
  <c r="C6" i="3"/>
  <c r="C5" i="3"/>
  <c r="C18" i="3"/>
  <c r="L360" i="17"/>
  <c r="K40" i="22"/>
  <c r="I40" i="22"/>
  <c r="G40" i="22"/>
  <c r="E40" i="22"/>
  <c r="C40" i="22"/>
  <c r="D35" i="22" s="1"/>
  <c r="E353" i="19"/>
  <c r="D353" i="19"/>
  <c r="C353" i="19"/>
  <c r="B353" i="19"/>
  <c r="E352" i="19"/>
  <c r="D352" i="19"/>
  <c r="C352" i="19"/>
  <c r="B352" i="19"/>
  <c r="E351" i="19"/>
  <c r="D351" i="19"/>
  <c r="C351" i="19"/>
  <c r="B351" i="19"/>
  <c r="E350" i="19"/>
  <c r="D350" i="19"/>
  <c r="C350" i="19"/>
  <c r="B350" i="19"/>
  <c r="E349" i="19"/>
  <c r="D349" i="19"/>
  <c r="C349" i="19"/>
  <c r="B349" i="19"/>
  <c r="E348" i="19"/>
  <c r="D348" i="19"/>
  <c r="C348" i="19"/>
  <c r="B348" i="19"/>
  <c r="E347" i="19"/>
  <c r="D347" i="19"/>
  <c r="C347" i="19"/>
  <c r="B347" i="19"/>
  <c r="E346" i="19"/>
  <c r="D346" i="19"/>
  <c r="C346" i="19"/>
  <c r="B346" i="19"/>
  <c r="E345" i="19"/>
  <c r="D345" i="19"/>
  <c r="C345" i="19"/>
  <c r="B345" i="19"/>
  <c r="E344" i="19"/>
  <c r="D344" i="19"/>
  <c r="C344" i="19"/>
  <c r="B344" i="19"/>
  <c r="E343" i="19"/>
  <c r="D343" i="19"/>
  <c r="C343" i="19"/>
  <c r="B343" i="19"/>
  <c r="E342" i="19"/>
  <c r="D342" i="19"/>
  <c r="C342" i="19"/>
  <c r="B342" i="19"/>
  <c r="E341" i="19"/>
  <c r="D341" i="19"/>
  <c r="C341" i="19"/>
  <c r="B341" i="19"/>
  <c r="E340" i="19"/>
  <c r="D340" i="19"/>
  <c r="C340" i="19"/>
  <c r="B340" i="19"/>
  <c r="E339" i="19"/>
  <c r="D339" i="19"/>
  <c r="C339" i="19"/>
  <c r="B339" i="19"/>
  <c r="E338" i="19"/>
  <c r="D338" i="19"/>
  <c r="C338" i="19"/>
  <c r="B338" i="19"/>
  <c r="E337" i="19"/>
  <c r="D337" i="19"/>
  <c r="C337" i="19"/>
  <c r="B337" i="19"/>
  <c r="E336" i="19"/>
  <c r="D336" i="19"/>
  <c r="C336" i="19"/>
  <c r="B336" i="19"/>
  <c r="E335" i="19"/>
  <c r="D335" i="19"/>
  <c r="C335" i="19"/>
  <c r="B335" i="19"/>
  <c r="E331" i="19"/>
  <c r="D331" i="19"/>
  <c r="C331" i="19"/>
  <c r="B331" i="19"/>
  <c r="E330" i="19"/>
  <c r="D330" i="19"/>
  <c r="C330" i="19"/>
  <c r="B330" i="19"/>
  <c r="E329" i="19"/>
  <c r="D329" i="19"/>
  <c r="C329" i="19"/>
  <c r="B329" i="19"/>
  <c r="E328" i="19"/>
  <c r="D328" i="19"/>
  <c r="C328" i="19"/>
  <c r="B328" i="19"/>
  <c r="E327" i="19"/>
  <c r="D327" i="19"/>
  <c r="C327" i="19"/>
  <c r="B327" i="19"/>
  <c r="E326" i="19"/>
  <c r="D326" i="19"/>
  <c r="C326" i="19"/>
  <c r="B326" i="19"/>
  <c r="E325" i="19"/>
  <c r="D325" i="19"/>
  <c r="C325" i="19"/>
  <c r="B325" i="19"/>
  <c r="E324" i="19"/>
  <c r="D324" i="19"/>
  <c r="C324" i="19"/>
  <c r="B324" i="19"/>
  <c r="E323" i="19"/>
  <c r="D323" i="19"/>
  <c r="C323" i="19"/>
  <c r="B323" i="19"/>
  <c r="E322" i="19"/>
  <c r="D322" i="19"/>
  <c r="C322" i="19"/>
  <c r="B322" i="19"/>
  <c r="E321" i="19"/>
  <c r="D321" i="19"/>
  <c r="C321" i="19"/>
  <c r="B321" i="19"/>
  <c r="E320" i="19"/>
  <c r="D320" i="19"/>
  <c r="C320" i="19"/>
  <c r="B320" i="19"/>
  <c r="E319" i="19"/>
  <c r="D319" i="19"/>
  <c r="C319" i="19"/>
  <c r="B319" i="19"/>
  <c r="E318" i="19"/>
  <c r="D318" i="19"/>
  <c r="C318" i="19"/>
  <c r="B318" i="19"/>
  <c r="E317" i="19"/>
  <c r="D317" i="19"/>
  <c r="C317" i="19"/>
  <c r="B317" i="19"/>
  <c r="E316" i="19"/>
  <c r="D316" i="19"/>
  <c r="C316" i="19"/>
  <c r="B316" i="19"/>
  <c r="E315" i="19"/>
  <c r="D315" i="19"/>
  <c r="C315" i="19"/>
  <c r="B315" i="19"/>
  <c r="E314" i="19"/>
  <c r="D314" i="19"/>
  <c r="C314" i="19"/>
  <c r="B314" i="19"/>
  <c r="E313" i="19"/>
  <c r="D313" i="19"/>
  <c r="C313" i="19"/>
  <c r="B313" i="19"/>
  <c r="E309" i="19"/>
  <c r="D309" i="19"/>
  <c r="C309" i="19"/>
  <c r="B309" i="19"/>
  <c r="E308" i="19"/>
  <c r="D308" i="19"/>
  <c r="C308" i="19"/>
  <c r="B308" i="19"/>
  <c r="E307" i="19"/>
  <c r="D307" i="19"/>
  <c r="C307" i="19"/>
  <c r="B307" i="19"/>
  <c r="E306" i="19"/>
  <c r="D306" i="19"/>
  <c r="C306" i="19"/>
  <c r="B306" i="19"/>
  <c r="E305" i="19"/>
  <c r="D305" i="19"/>
  <c r="C305" i="19"/>
  <c r="B305" i="19"/>
  <c r="E304" i="19"/>
  <c r="D304" i="19"/>
  <c r="C304" i="19"/>
  <c r="B304" i="19"/>
  <c r="E303" i="19"/>
  <c r="D303" i="19"/>
  <c r="C303" i="19"/>
  <c r="B303" i="19"/>
  <c r="E302" i="19"/>
  <c r="D302" i="19"/>
  <c r="C302" i="19"/>
  <c r="B302" i="19"/>
  <c r="E301" i="19"/>
  <c r="D301" i="19"/>
  <c r="C301" i="19"/>
  <c r="B301" i="19"/>
  <c r="E300" i="19"/>
  <c r="D300" i="19"/>
  <c r="C300" i="19"/>
  <c r="B300" i="19"/>
  <c r="E299" i="19"/>
  <c r="D299" i="19"/>
  <c r="C299" i="19"/>
  <c r="B299" i="19"/>
  <c r="E298" i="19"/>
  <c r="D298" i="19"/>
  <c r="C298" i="19"/>
  <c r="B298" i="19"/>
  <c r="E297" i="19"/>
  <c r="D297" i="19"/>
  <c r="C297" i="19"/>
  <c r="B297" i="19"/>
  <c r="E296" i="19"/>
  <c r="D296" i="19"/>
  <c r="C296" i="19"/>
  <c r="B296" i="19"/>
  <c r="E295" i="19"/>
  <c r="D295" i="19"/>
  <c r="C295" i="19"/>
  <c r="B295" i="19"/>
  <c r="E294" i="19"/>
  <c r="D294" i="19"/>
  <c r="C294" i="19"/>
  <c r="B294" i="19"/>
  <c r="E293" i="19"/>
  <c r="D293" i="19"/>
  <c r="C293" i="19"/>
  <c r="B293" i="19"/>
  <c r="E292" i="19"/>
  <c r="D292" i="19"/>
  <c r="C292" i="19"/>
  <c r="B292" i="19"/>
  <c r="E291" i="19"/>
  <c r="D291" i="19"/>
  <c r="C291" i="19"/>
  <c r="B291" i="19"/>
  <c r="E287" i="19"/>
  <c r="D287" i="19"/>
  <c r="C287" i="19"/>
  <c r="B287" i="19"/>
  <c r="E286" i="19"/>
  <c r="D286" i="19"/>
  <c r="C286" i="19"/>
  <c r="B286" i="19"/>
  <c r="E285" i="19"/>
  <c r="D285" i="19"/>
  <c r="C285" i="19"/>
  <c r="B285" i="19"/>
  <c r="E284" i="19"/>
  <c r="D284" i="19"/>
  <c r="C284" i="19"/>
  <c r="B284" i="19"/>
  <c r="E283" i="19"/>
  <c r="D283" i="19"/>
  <c r="C283" i="19"/>
  <c r="B283" i="19"/>
  <c r="E282" i="19"/>
  <c r="D282" i="19"/>
  <c r="C282" i="19"/>
  <c r="B282" i="19"/>
  <c r="E281" i="19"/>
  <c r="D281" i="19"/>
  <c r="C281" i="19"/>
  <c r="B281" i="19"/>
  <c r="E280" i="19"/>
  <c r="D280" i="19"/>
  <c r="C280" i="19"/>
  <c r="B280" i="19"/>
  <c r="E279" i="19"/>
  <c r="D279" i="19"/>
  <c r="C279" i="19"/>
  <c r="B279" i="19"/>
  <c r="E278" i="19"/>
  <c r="D278" i="19"/>
  <c r="C278" i="19"/>
  <c r="B278" i="19"/>
  <c r="E277" i="19"/>
  <c r="D277" i="19"/>
  <c r="C277" i="19"/>
  <c r="B277" i="19"/>
  <c r="E276" i="19"/>
  <c r="D276" i="19"/>
  <c r="C276" i="19"/>
  <c r="B276" i="19"/>
  <c r="E275" i="19"/>
  <c r="D275" i="19"/>
  <c r="C275" i="19"/>
  <c r="B275" i="19"/>
  <c r="E274" i="19"/>
  <c r="D274" i="19"/>
  <c r="C274" i="19"/>
  <c r="B274" i="19"/>
  <c r="E273" i="19"/>
  <c r="D273" i="19"/>
  <c r="C273" i="19"/>
  <c r="B273" i="19"/>
  <c r="E272" i="19"/>
  <c r="D272" i="19"/>
  <c r="C272" i="19"/>
  <c r="B272" i="19"/>
  <c r="E271" i="19"/>
  <c r="D271" i="19"/>
  <c r="C271" i="19"/>
  <c r="B271" i="19"/>
  <c r="E270" i="19"/>
  <c r="D270" i="19"/>
  <c r="C270" i="19"/>
  <c r="B270" i="19"/>
  <c r="E269" i="19"/>
  <c r="D269" i="19"/>
  <c r="C269" i="19"/>
  <c r="B269" i="19"/>
  <c r="E265" i="19"/>
  <c r="D265" i="19"/>
  <c r="C265" i="19"/>
  <c r="B265" i="19"/>
  <c r="E264" i="19"/>
  <c r="D264" i="19"/>
  <c r="C264" i="19"/>
  <c r="B264" i="19"/>
  <c r="E263" i="19"/>
  <c r="D263" i="19"/>
  <c r="C263" i="19"/>
  <c r="B263" i="19"/>
  <c r="E262" i="19"/>
  <c r="D262" i="19"/>
  <c r="C262" i="19"/>
  <c r="B262" i="19"/>
  <c r="E261" i="19"/>
  <c r="D261" i="19"/>
  <c r="C261" i="19"/>
  <c r="B261" i="19"/>
  <c r="E260" i="19"/>
  <c r="D260" i="19"/>
  <c r="C260" i="19"/>
  <c r="B260" i="19"/>
  <c r="E259" i="19"/>
  <c r="D259" i="19"/>
  <c r="C259" i="19"/>
  <c r="B259" i="19"/>
  <c r="E258" i="19"/>
  <c r="D258" i="19"/>
  <c r="C258" i="19"/>
  <c r="B258" i="19"/>
  <c r="E257" i="19"/>
  <c r="D257" i="19"/>
  <c r="C257" i="19"/>
  <c r="B257" i="19"/>
  <c r="E256" i="19"/>
  <c r="D256" i="19"/>
  <c r="C256" i="19"/>
  <c r="B256" i="19"/>
  <c r="E255" i="19"/>
  <c r="D255" i="19"/>
  <c r="C255" i="19"/>
  <c r="B255" i="19"/>
  <c r="E254" i="19"/>
  <c r="D254" i="19"/>
  <c r="C254" i="19"/>
  <c r="B254" i="19"/>
  <c r="E253" i="19"/>
  <c r="D253" i="19"/>
  <c r="C253" i="19"/>
  <c r="B253" i="19"/>
  <c r="E252" i="19"/>
  <c r="D252" i="19"/>
  <c r="C252" i="19"/>
  <c r="B252" i="19"/>
  <c r="E251" i="19"/>
  <c r="D251" i="19"/>
  <c r="C251" i="19"/>
  <c r="B251" i="19"/>
  <c r="E250" i="19"/>
  <c r="D250" i="19"/>
  <c r="C250" i="19"/>
  <c r="B250" i="19"/>
  <c r="E249" i="19"/>
  <c r="D249" i="19"/>
  <c r="C249" i="19"/>
  <c r="B249" i="19"/>
  <c r="E248" i="19"/>
  <c r="D248" i="19"/>
  <c r="C248" i="19"/>
  <c r="B248" i="19"/>
  <c r="E247" i="19"/>
  <c r="D247" i="19"/>
  <c r="C247" i="19"/>
  <c r="B247" i="19"/>
  <c r="E243" i="19"/>
  <c r="D243" i="19"/>
  <c r="C243" i="19"/>
  <c r="B243" i="19"/>
  <c r="E242" i="19"/>
  <c r="D242" i="19"/>
  <c r="C242" i="19"/>
  <c r="B242" i="19"/>
  <c r="E241" i="19"/>
  <c r="D241" i="19"/>
  <c r="C241" i="19"/>
  <c r="B241" i="19"/>
  <c r="E240" i="19"/>
  <c r="D240" i="19"/>
  <c r="C240" i="19"/>
  <c r="B240" i="19"/>
  <c r="E239" i="19"/>
  <c r="D239" i="19"/>
  <c r="C239" i="19"/>
  <c r="B239" i="19"/>
  <c r="E238" i="19"/>
  <c r="D238" i="19"/>
  <c r="C238" i="19"/>
  <c r="B238" i="19"/>
  <c r="E237" i="19"/>
  <c r="D237" i="19"/>
  <c r="C237" i="19"/>
  <c r="B237" i="19"/>
  <c r="E236" i="19"/>
  <c r="D236" i="19"/>
  <c r="C236" i="19"/>
  <c r="B236" i="19"/>
  <c r="E235" i="19"/>
  <c r="D235" i="19"/>
  <c r="C235" i="19"/>
  <c r="B235" i="19"/>
  <c r="E234" i="19"/>
  <c r="D234" i="19"/>
  <c r="C234" i="19"/>
  <c r="B234" i="19"/>
  <c r="E233" i="19"/>
  <c r="D233" i="19"/>
  <c r="C233" i="19"/>
  <c r="B233" i="19"/>
  <c r="E232" i="19"/>
  <c r="D232" i="19"/>
  <c r="C232" i="19"/>
  <c r="B232" i="19"/>
  <c r="E231" i="19"/>
  <c r="D231" i="19"/>
  <c r="C231" i="19"/>
  <c r="B231" i="19"/>
  <c r="E230" i="19"/>
  <c r="D230" i="19"/>
  <c r="C230" i="19"/>
  <c r="B230" i="19"/>
  <c r="E229" i="19"/>
  <c r="D229" i="19"/>
  <c r="C229" i="19"/>
  <c r="B229" i="19"/>
  <c r="E228" i="19"/>
  <c r="D228" i="19"/>
  <c r="C228" i="19"/>
  <c r="B228" i="19"/>
  <c r="E227" i="19"/>
  <c r="D227" i="19"/>
  <c r="C227" i="19"/>
  <c r="B227" i="19"/>
  <c r="E226" i="19"/>
  <c r="D226" i="19"/>
  <c r="C226" i="19"/>
  <c r="B226" i="19"/>
  <c r="E225" i="19"/>
  <c r="D225" i="19"/>
  <c r="C225" i="19"/>
  <c r="B225" i="19"/>
  <c r="E221" i="19"/>
  <c r="D221" i="19"/>
  <c r="C221" i="19"/>
  <c r="B221" i="19"/>
  <c r="E220" i="19"/>
  <c r="D220" i="19"/>
  <c r="C220" i="19"/>
  <c r="B220" i="19"/>
  <c r="E219" i="19"/>
  <c r="D219" i="19"/>
  <c r="C219" i="19"/>
  <c r="B219" i="19"/>
  <c r="E218" i="19"/>
  <c r="D218" i="19"/>
  <c r="C218" i="19"/>
  <c r="B218" i="19"/>
  <c r="E217" i="19"/>
  <c r="D217" i="19"/>
  <c r="C217" i="19"/>
  <c r="B217" i="19"/>
  <c r="E216" i="19"/>
  <c r="D216" i="19"/>
  <c r="C216" i="19"/>
  <c r="B216" i="19"/>
  <c r="E215" i="19"/>
  <c r="D215" i="19"/>
  <c r="C215" i="19"/>
  <c r="B215" i="19"/>
  <c r="E214" i="19"/>
  <c r="D214" i="19"/>
  <c r="C214" i="19"/>
  <c r="B214" i="19"/>
  <c r="E213" i="19"/>
  <c r="D213" i="19"/>
  <c r="C213" i="19"/>
  <c r="B213" i="19"/>
  <c r="E212" i="19"/>
  <c r="D212" i="19"/>
  <c r="C212" i="19"/>
  <c r="B212" i="19"/>
  <c r="E211" i="19"/>
  <c r="D211" i="19"/>
  <c r="C211" i="19"/>
  <c r="B211" i="19"/>
  <c r="E210" i="19"/>
  <c r="D210" i="19"/>
  <c r="C210" i="19"/>
  <c r="B210" i="19"/>
  <c r="E209" i="19"/>
  <c r="D209" i="19"/>
  <c r="C209" i="19"/>
  <c r="B209" i="19"/>
  <c r="E208" i="19"/>
  <c r="D208" i="19"/>
  <c r="C208" i="19"/>
  <c r="B208" i="19"/>
  <c r="E207" i="19"/>
  <c r="D207" i="19"/>
  <c r="C207" i="19"/>
  <c r="B207" i="19"/>
  <c r="E206" i="19"/>
  <c r="D206" i="19"/>
  <c r="C206" i="19"/>
  <c r="B206" i="19"/>
  <c r="E205" i="19"/>
  <c r="D205" i="19"/>
  <c r="C205" i="19"/>
  <c r="B205" i="19"/>
  <c r="E204" i="19"/>
  <c r="D204" i="19"/>
  <c r="C204" i="19"/>
  <c r="B204" i="19"/>
  <c r="E203" i="19"/>
  <c r="D203" i="19"/>
  <c r="C203" i="19"/>
  <c r="B203" i="19"/>
  <c r="E199" i="19"/>
  <c r="D199" i="19"/>
  <c r="C199" i="19"/>
  <c r="B199" i="19"/>
  <c r="E198" i="19"/>
  <c r="D198" i="19"/>
  <c r="C198" i="19"/>
  <c r="B198" i="19"/>
  <c r="E197" i="19"/>
  <c r="D197" i="19"/>
  <c r="C197" i="19"/>
  <c r="B197" i="19"/>
  <c r="E196" i="19"/>
  <c r="D196" i="19"/>
  <c r="C196" i="19"/>
  <c r="B196" i="19"/>
  <c r="E195" i="19"/>
  <c r="D195" i="19"/>
  <c r="C195" i="19"/>
  <c r="B195" i="19"/>
  <c r="E194" i="19"/>
  <c r="D194" i="19"/>
  <c r="C194" i="19"/>
  <c r="B194" i="19"/>
  <c r="E193" i="19"/>
  <c r="D193" i="19"/>
  <c r="C193" i="19"/>
  <c r="B193" i="19"/>
  <c r="E192" i="19"/>
  <c r="D192" i="19"/>
  <c r="C192" i="19"/>
  <c r="B192" i="19"/>
  <c r="E191" i="19"/>
  <c r="D191" i="19"/>
  <c r="C191" i="19"/>
  <c r="B191" i="19"/>
  <c r="E190" i="19"/>
  <c r="D190" i="19"/>
  <c r="C190" i="19"/>
  <c r="B190" i="19"/>
  <c r="E189" i="19"/>
  <c r="D189" i="19"/>
  <c r="C189" i="19"/>
  <c r="B189" i="19"/>
  <c r="E188" i="19"/>
  <c r="D188" i="19"/>
  <c r="C188" i="19"/>
  <c r="B188" i="19"/>
  <c r="E187" i="19"/>
  <c r="D187" i="19"/>
  <c r="C187" i="19"/>
  <c r="B187" i="19"/>
  <c r="E186" i="19"/>
  <c r="D186" i="19"/>
  <c r="C186" i="19"/>
  <c r="B186" i="19"/>
  <c r="E185" i="19"/>
  <c r="D185" i="19"/>
  <c r="C185" i="19"/>
  <c r="B185" i="19"/>
  <c r="E184" i="19"/>
  <c r="D184" i="19"/>
  <c r="C184" i="19"/>
  <c r="B184" i="19"/>
  <c r="E183" i="19"/>
  <c r="D183" i="19"/>
  <c r="C183" i="19"/>
  <c r="B183" i="19"/>
  <c r="E182" i="19"/>
  <c r="D182" i="19"/>
  <c r="C182" i="19"/>
  <c r="B182" i="19"/>
  <c r="E181" i="19"/>
  <c r="D181" i="19"/>
  <c r="C181" i="19"/>
  <c r="B181" i="19"/>
  <c r="E177" i="19"/>
  <c r="D177" i="19"/>
  <c r="C177" i="19"/>
  <c r="B177" i="19"/>
  <c r="E176" i="19"/>
  <c r="D176" i="19"/>
  <c r="C176" i="19"/>
  <c r="B176" i="19"/>
  <c r="E175" i="19"/>
  <c r="D175" i="19"/>
  <c r="C175" i="19"/>
  <c r="B175" i="19"/>
  <c r="E174" i="19"/>
  <c r="D174" i="19"/>
  <c r="C174" i="19"/>
  <c r="B174" i="19"/>
  <c r="E173" i="19"/>
  <c r="D173" i="19"/>
  <c r="C173" i="19"/>
  <c r="B173" i="19"/>
  <c r="E172" i="19"/>
  <c r="D172" i="19"/>
  <c r="C172" i="19"/>
  <c r="B172" i="19"/>
  <c r="E171" i="19"/>
  <c r="D171" i="19"/>
  <c r="C171" i="19"/>
  <c r="B171" i="19"/>
  <c r="E170" i="19"/>
  <c r="D170" i="19"/>
  <c r="C170" i="19"/>
  <c r="B170" i="19"/>
  <c r="E169" i="19"/>
  <c r="D169" i="19"/>
  <c r="C169" i="19"/>
  <c r="B169" i="19"/>
  <c r="E168" i="19"/>
  <c r="D168" i="19"/>
  <c r="C168" i="19"/>
  <c r="B168" i="19"/>
  <c r="E167" i="19"/>
  <c r="D167" i="19"/>
  <c r="C167" i="19"/>
  <c r="B167" i="19"/>
  <c r="E166" i="19"/>
  <c r="D166" i="19"/>
  <c r="C166" i="19"/>
  <c r="B166" i="19"/>
  <c r="E165" i="19"/>
  <c r="D165" i="19"/>
  <c r="C165" i="19"/>
  <c r="B165" i="19"/>
  <c r="E164" i="19"/>
  <c r="D164" i="19"/>
  <c r="C164" i="19"/>
  <c r="B164" i="19"/>
  <c r="E163" i="19"/>
  <c r="D163" i="19"/>
  <c r="C163" i="19"/>
  <c r="B163" i="19"/>
  <c r="E162" i="19"/>
  <c r="D162" i="19"/>
  <c r="C162" i="19"/>
  <c r="B162" i="19"/>
  <c r="E161" i="19"/>
  <c r="D161" i="19"/>
  <c r="C161" i="19"/>
  <c r="B161" i="19"/>
  <c r="E160" i="19"/>
  <c r="D160" i="19"/>
  <c r="C160" i="19"/>
  <c r="B160" i="19"/>
  <c r="E159" i="19"/>
  <c r="D159" i="19"/>
  <c r="C159" i="19"/>
  <c r="B159" i="19"/>
  <c r="E155" i="19"/>
  <c r="D155" i="19"/>
  <c r="C155" i="19"/>
  <c r="B155" i="19"/>
  <c r="E154" i="19"/>
  <c r="D154" i="19"/>
  <c r="C154" i="19"/>
  <c r="B154" i="19"/>
  <c r="E153" i="19"/>
  <c r="D153" i="19"/>
  <c r="C153" i="19"/>
  <c r="B153" i="19"/>
  <c r="E152" i="19"/>
  <c r="D152" i="19"/>
  <c r="C152" i="19"/>
  <c r="B152" i="19"/>
  <c r="E151" i="19"/>
  <c r="D151" i="19"/>
  <c r="C151" i="19"/>
  <c r="B151" i="19"/>
  <c r="E150" i="19"/>
  <c r="D150" i="19"/>
  <c r="C150" i="19"/>
  <c r="B150" i="19"/>
  <c r="E149" i="19"/>
  <c r="D149" i="19"/>
  <c r="C149" i="19"/>
  <c r="B149" i="19"/>
  <c r="E148" i="19"/>
  <c r="D148" i="19"/>
  <c r="C148" i="19"/>
  <c r="B148" i="19"/>
  <c r="E147" i="19"/>
  <c r="D147" i="19"/>
  <c r="C147" i="19"/>
  <c r="B147" i="19"/>
  <c r="E146" i="19"/>
  <c r="D146" i="19"/>
  <c r="C146" i="19"/>
  <c r="B146" i="19"/>
  <c r="E145" i="19"/>
  <c r="D145" i="19"/>
  <c r="C145" i="19"/>
  <c r="B145" i="19"/>
  <c r="E144" i="19"/>
  <c r="D144" i="19"/>
  <c r="C144" i="19"/>
  <c r="B144" i="19"/>
  <c r="E143" i="19"/>
  <c r="D143" i="19"/>
  <c r="C143" i="19"/>
  <c r="B143" i="19"/>
  <c r="E142" i="19"/>
  <c r="D142" i="19"/>
  <c r="C142" i="19"/>
  <c r="B142" i="19"/>
  <c r="E141" i="19"/>
  <c r="D141" i="19"/>
  <c r="C141" i="19"/>
  <c r="B141" i="19"/>
  <c r="E140" i="19"/>
  <c r="D140" i="19"/>
  <c r="C140" i="19"/>
  <c r="B140" i="19"/>
  <c r="E139" i="19"/>
  <c r="D139" i="19"/>
  <c r="C139" i="19"/>
  <c r="B139" i="19"/>
  <c r="E138" i="19"/>
  <c r="D138" i="19"/>
  <c r="C138" i="19"/>
  <c r="B138" i="19"/>
  <c r="E137" i="19"/>
  <c r="D137" i="19"/>
  <c r="C137" i="19"/>
  <c r="B137" i="19"/>
  <c r="E133" i="19"/>
  <c r="D133" i="19"/>
  <c r="C133" i="19"/>
  <c r="B133" i="19"/>
  <c r="E132" i="19"/>
  <c r="D132" i="19"/>
  <c r="C132" i="19"/>
  <c r="B132" i="19"/>
  <c r="E131" i="19"/>
  <c r="D131" i="19"/>
  <c r="C131" i="19"/>
  <c r="B131" i="19"/>
  <c r="E130" i="19"/>
  <c r="D130" i="19"/>
  <c r="C130" i="19"/>
  <c r="B130" i="19"/>
  <c r="E129" i="19"/>
  <c r="D129" i="19"/>
  <c r="C129" i="19"/>
  <c r="B129" i="19"/>
  <c r="E128" i="19"/>
  <c r="D128" i="19"/>
  <c r="C128" i="19"/>
  <c r="B128" i="19"/>
  <c r="E127" i="19"/>
  <c r="D127" i="19"/>
  <c r="C127" i="19"/>
  <c r="B127" i="19"/>
  <c r="E126" i="19"/>
  <c r="D126" i="19"/>
  <c r="C126" i="19"/>
  <c r="B126" i="19"/>
  <c r="E125" i="19"/>
  <c r="D125" i="19"/>
  <c r="C125" i="19"/>
  <c r="B125" i="19"/>
  <c r="E124" i="19"/>
  <c r="D124" i="19"/>
  <c r="C124" i="19"/>
  <c r="B124" i="19"/>
  <c r="E123" i="19"/>
  <c r="D123" i="19"/>
  <c r="C123" i="19"/>
  <c r="B123" i="19"/>
  <c r="E122" i="19"/>
  <c r="D122" i="19"/>
  <c r="C122" i="19"/>
  <c r="B122" i="19"/>
  <c r="E121" i="19"/>
  <c r="D121" i="19"/>
  <c r="C121" i="19"/>
  <c r="B121" i="19"/>
  <c r="E120" i="19"/>
  <c r="D120" i="19"/>
  <c r="C120" i="19"/>
  <c r="B120" i="19"/>
  <c r="E119" i="19"/>
  <c r="D119" i="19"/>
  <c r="C119" i="19"/>
  <c r="B119" i="19"/>
  <c r="E118" i="19"/>
  <c r="D118" i="19"/>
  <c r="C118" i="19"/>
  <c r="B118" i="19"/>
  <c r="E117" i="19"/>
  <c r="D117" i="19"/>
  <c r="C117" i="19"/>
  <c r="B117" i="19"/>
  <c r="E116" i="19"/>
  <c r="D116" i="19"/>
  <c r="C116" i="19"/>
  <c r="B116" i="19"/>
  <c r="E115" i="19"/>
  <c r="D115" i="19"/>
  <c r="C115" i="19"/>
  <c r="B115" i="19"/>
  <c r="E111" i="19"/>
  <c r="D111" i="19"/>
  <c r="C111" i="19"/>
  <c r="B111" i="19"/>
  <c r="E110" i="19"/>
  <c r="D110" i="19"/>
  <c r="C110" i="19"/>
  <c r="B110" i="19"/>
  <c r="E109" i="19"/>
  <c r="D109" i="19"/>
  <c r="C109" i="19"/>
  <c r="B109" i="19"/>
  <c r="E108" i="19"/>
  <c r="D108" i="19"/>
  <c r="C108" i="19"/>
  <c r="B108" i="19"/>
  <c r="E107" i="19"/>
  <c r="D107" i="19"/>
  <c r="C107" i="19"/>
  <c r="B107" i="19"/>
  <c r="E106" i="19"/>
  <c r="D106" i="19"/>
  <c r="C106" i="19"/>
  <c r="B106" i="19"/>
  <c r="E105" i="19"/>
  <c r="D105" i="19"/>
  <c r="C105" i="19"/>
  <c r="B105" i="19"/>
  <c r="E104" i="19"/>
  <c r="D104" i="19"/>
  <c r="C104" i="19"/>
  <c r="B104" i="19"/>
  <c r="E103" i="19"/>
  <c r="D103" i="19"/>
  <c r="C103" i="19"/>
  <c r="B103" i="19"/>
  <c r="E102" i="19"/>
  <c r="D102" i="19"/>
  <c r="C102" i="19"/>
  <c r="B102" i="19"/>
  <c r="E101" i="19"/>
  <c r="D101" i="19"/>
  <c r="C101" i="19"/>
  <c r="B101" i="19"/>
  <c r="E100" i="19"/>
  <c r="D100" i="19"/>
  <c r="C100" i="19"/>
  <c r="B100" i="19"/>
  <c r="E99" i="19"/>
  <c r="D99" i="19"/>
  <c r="C99" i="19"/>
  <c r="B99" i="19"/>
  <c r="E98" i="19"/>
  <c r="D98" i="19"/>
  <c r="C98" i="19"/>
  <c r="B98" i="19"/>
  <c r="E97" i="19"/>
  <c r="D97" i="19"/>
  <c r="C97" i="19"/>
  <c r="B97" i="19"/>
  <c r="E96" i="19"/>
  <c r="D96" i="19"/>
  <c r="C96" i="19"/>
  <c r="B96" i="19"/>
  <c r="E95" i="19"/>
  <c r="D95" i="19"/>
  <c r="C95" i="19"/>
  <c r="B95" i="19"/>
  <c r="E94" i="19"/>
  <c r="D94" i="19"/>
  <c r="C94" i="19"/>
  <c r="B94" i="19"/>
  <c r="E93" i="19"/>
  <c r="D93" i="19"/>
  <c r="C93" i="19"/>
  <c r="B93" i="19"/>
  <c r="E89" i="19"/>
  <c r="D89" i="19"/>
  <c r="C89" i="19"/>
  <c r="B89" i="19"/>
  <c r="E88" i="19"/>
  <c r="D88" i="19"/>
  <c r="C88" i="19"/>
  <c r="B88" i="19"/>
  <c r="E87" i="19"/>
  <c r="D87" i="19"/>
  <c r="C87" i="19"/>
  <c r="B87" i="19"/>
  <c r="E86" i="19"/>
  <c r="D86" i="19"/>
  <c r="C86" i="19"/>
  <c r="B86" i="19"/>
  <c r="E85" i="19"/>
  <c r="D85" i="19"/>
  <c r="C85" i="19"/>
  <c r="B85" i="19"/>
  <c r="E84" i="19"/>
  <c r="D84" i="19"/>
  <c r="C84" i="19"/>
  <c r="B84" i="19"/>
  <c r="E83" i="19"/>
  <c r="D83" i="19"/>
  <c r="C83" i="19"/>
  <c r="B83" i="19"/>
  <c r="E82" i="19"/>
  <c r="D82" i="19"/>
  <c r="C82" i="19"/>
  <c r="B82" i="19"/>
  <c r="E81" i="19"/>
  <c r="D81" i="19"/>
  <c r="C81" i="19"/>
  <c r="B81" i="19"/>
  <c r="E80" i="19"/>
  <c r="D80" i="19"/>
  <c r="C80" i="19"/>
  <c r="B80" i="19"/>
  <c r="E79" i="19"/>
  <c r="D79" i="19"/>
  <c r="C79" i="19"/>
  <c r="B79" i="19"/>
  <c r="E78" i="19"/>
  <c r="D78" i="19"/>
  <c r="C78" i="19"/>
  <c r="B78" i="19"/>
  <c r="E77" i="19"/>
  <c r="D77" i="19"/>
  <c r="C77" i="19"/>
  <c r="B77" i="19"/>
  <c r="E76" i="19"/>
  <c r="D76" i="19"/>
  <c r="C76" i="19"/>
  <c r="B76" i="19"/>
  <c r="E75" i="19"/>
  <c r="D75" i="19"/>
  <c r="C75" i="19"/>
  <c r="B75" i="19"/>
  <c r="E74" i="19"/>
  <c r="D74" i="19"/>
  <c r="C74" i="19"/>
  <c r="B74" i="19"/>
  <c r="E73" i="19"/>
  <c r="D73" i="19"/>
  <c r="C73" i="19"/>
  <c r="B73" i="19"/>
  <c r="E72" i="19"/>
  <c r="D72" i="19"/>
  <c r="C72" i="19"/>
  <c r="B72" i="19"/>
  <c r="E71" i="19"/>
  <c r="D71" i="19"/>
  <c r="C71" i="19"/>
  <c r="B71" i="19"/>
  <c r="E67" i="19"/>
  <c r="D67" i="19"/>
  <c r="C67" i="19"/>
  <c r="B67" i="19"/>
  <c r="E66" i="19"/>
  <c r="D66" i="19"/>
  <c r="C66" i="19"/>
  <c r="B66" i="19"/>
  <c r="E65" i="19"/>
  <c r="D65" i="19"/>
  <c r="C65" i="19"/>
  <c r="B65" i="19"/>
  <c r="E64" i="19"/>
  <c r="D64" i="19"/>
  <c r="C64" i="19"/>
  <c r="B64" i="19"/>
  <c r="E63" i="19"/>
  <c r="D63" i="19"/>
  <c r="C63" i="19"/>
  <c r="B63" i="19"/>
  <c r="E62" i="19"/>
  <c r="D62" i="19"/>
  <c r="C62" i="19"/>
  <c r="B62" i="19"/>
  <c r="E61" i="19"/>
  <c r="D61" i="19"/>
  <c r="C61" i="19"/>
  <c r="B61" i="19"/>
  <c r="E60" i="19"/>
  <c r="D60" i="19"/>
  <c r="C60" i="19"/>
  <c r="B60" i="19"/>
  <c r="E59" i="19"/>
  <c r="D59" i="19"/>
  <c r="C59" i="19"/>
  <c r="B59" i="19"/>
  <c r="E58" i="19"/>
  <c r="D58" i="19"/>
  <c r="C58" i="19"/>
  <c r="B58" i="19"/>
  <c r="E57" i="19"/>
  <c r="D57" i="19"/>
  <c r="C57" i="19"/>
  <c r="B57" i="19"/>
  <c r="E56" i="19"/>
  <c r="D56" i="19"/>
  <c r="C56" i="19"/>
  <c r="B56" i="19"/>
  <c r="E55" i="19"/>
  <c r="D55" i="19"/>
  <c r="C55" i="19"/>
  <c r="B55" i="19"/>
  <c r="E54" i="19"/>
  <c r="D54" i="19"/>
  <c r="C54" i="19"/>
  <c r="B54" i="19"/>
  <c r="E53" i="19"/>
  <c r="D53" i="19"/>
  <c r="C53" i="19"/>
  <c r="B53" i="19"/>
  <c r="E52" i="19"/>
  <c r="D52" i="19"/>
  <c r="C52" i="19"/>
  <c r="B52" i="19"/>
  <c r="E51" i="19"/>
  <c r="D51" i="19"/>
  <c r="C51" i="19"/>
  <c r="B51" i="19"/>
  <c r="E50" i="19"/>
  <c r="D50" i="19"/>
  <c r="C50" i="19"/>
  <c r="B50" i="19"/>
  <c r="E49" i="19"/>
  <c r="D49" i="19"/>
  <c r="C49" i="19"/>
  <c r="B49" i="19"/>
  <c r="E45" i="19"/>
  <c r="D45" i="19"/>
  <c r="C45" i="19"/>
  <c r="B45" i="19"/>
  <c r="E44" i="19"/>
  <c r="D44" i="19"/>
  <c r="C44" i="19"/>
  <c r="B44" i="19"/>
  <c r="E43" i="19"/>
  <c r="D43" i="19"/>
  <c r="C43" i="19"/>
  <c r="B43" i="19"/>
  <c r="E42" i="19"/>
  <c r="D42" i="19"/>
  <c r="C42" i="19"/>
  <c r="B42" i="19"/>
  <c r="E41" i="19"/>
  <c r="D41" i="19"/>
  <c r="C41" i="19"/>
  <c r="B41" i="19"/>
  <c r="E40" i="19"/>
  <c r="D40" i="19"/>
  <c r="C40" i="19"/>
  <c r="B40" i="19"/>
  <c r="E39" i="19"/>
  <c r="D39" i="19"/>
  <c r="C39" i="19"/>
  <c r="B39" i="19"/>
  <c r="E38" i="19"/>
  <c r="D38" i="19"/>
  <c r="C38" i="19"/>
  <c r="B38" i="19"/>
  <c r="E37" i="19"/>
  <c r="D37" i="19"/>
  <c r="C37" i="19"/>
  <c r="B37" i="19"/>
  <c r="E36" i="19"/>
  <c r="D36" i="19"/>
  <c r="C36" i="19"/>
  <c r="B36" i="19"/>
  <c r="E35" i="19"/>
  <c r="D35" i="19"/>
  <c r="C35" i="19"/>
  <c r="B35" i="19"/>
  <c r="E34" i="19"/>
  <c r="D34" i="19"/>
  <c r="C34" i="19"/>
  <c r="B34" i="19"/>
  <c r="E33" i="19"/>
  <c r="D33" i="19"/>
  <c r="C33" i="19"/>
  <c r="B33" i="19"/>
  <c r="E32" i="19"/>
  <c r="D32" i="19"/>
  <c r="C32" i="19"/>
  <c r="B32" i="19"/>
  <c r="E31" i="19"/>
  <c r="D31" i="19"/>
  <c r="C31" i="19"/>
  <c r="B31" i="19"/>
  <c r="E30" i="19"/>
  <c r="D30" i="19"/>
  <c r="C30" i="19"/>
  <c r="B30" i="19"/>
  <c r="E29" i="19"/>
  <c r="D29" i="19"/>
  <c r="C29" i="19"/>
  <c r="B29" i="19"/>
  <c r="E28" i="19"/>
  <c r="D28" i="19"/>
  <c r="C28" i="19"/>
  <c r="B28" i="19"/>
  <c r="E27" i="19"/>
  <c r="D27" i="19"/>
  <c r="C27" i="19"/>
  <c r="B27" i="19"/>
  <c r="E23" i="19"/>
  <c r="D23" i="19"/>
  <c r="C23" i="19"/>
  <c r="B23" i="19"/>
  <c r="E22" i="19"/>
  <c r="D22" i="19"/>
  <c r="C22" i="19"/>
  <c r="B22" i="19"/>
  <c r="E21" i="19"/>
  <c r="D21" i="19"/>
  <c r="C21" i="19"/>
  <c r="B21" i="19"/>
  <c r="E20" i="19"/>
  <c r="D20" i="19"/>
  <c r="C20" i="19"/>
  <c r="B20" i="19"/>
  <c r="E19" i="19"/>
  <c r="D19" i="19"/>
  <c r="C19" i="19"/>
  <c r="B19" i="19"/>
  <c r="E18" i="19"/>
  <c r="D18" i="19"/>
  <c r="C18" i="19"/>
  <c r="B18" i="19"/>
  <c r="E17" i="19"/>
  <c r="D17" i="19"/>
  <c r="C17" i="19"/>
  <c r="B17" i="19"/>
  <c r="E16" i="19"/>
  <c r="D16" i="19"/>
  <c r="C16" i="19"/>
  <c r="B16" i="19"/>
  <c r="E15" i="19"/>
  <c r="D15" i="19"/>
  <c r="C15" i="19"/>
  <c r="B15" i="19"/>
  <c r="E14" i="19"/>
  <c r="D14" i="19"/>
  <c r="C14" i="19"/>
  <c r="B14" i="19"/>
  <c r="E13" i="19"/>
  <c r="D13" i="19"/>
  <c r="C13" i="19"/>
  <c r="B13" i="19"/>
  <c r="E12" i="19"/>
  <c r="D12" i="19"/>
  <c r="C12" i="19"/>
  <c r="B12" i="19"/>
  <c r="E11" i="19"/>
  <c r="D11" i="19"/>
  <c r="C11" i="19"/>
  <c r="B11" i="19"/>
  <c r="E10" i="19"/>
  <c r="D10" i="19"/>
  <c r="C10" i="19"/>
  <c r="B10" i="19"/>
  <c r="E9" i="19"/>
  <c r="D9" i="19"/>
  <c r="C9" i="19"/>
  <c r="B9" i="19"/>
  <c r="E8" i="19"/>
  <c r="D8" i="19"/>
  <c r="C8" i="19"/>
  <c r="B8" i="19"/>
  <c r="E7" i="19"/>
  <c r="D7" i="19"/>
  <c r="C7" i="19"/>
  <c r="B7" i="19"/>
  <c r="E6" i="19"/>
  <c r="D6" i="19"/>
  <c r="C6" i="19"/>
  <c r="B6" i="19"/>
  <c r="E5" i="19"/>
  <c r="D5" i="19"/>
  <c r="C5" i="19"/>
  <c r="B5" i="19"/>
  <c r="B6" i="17"/>
  <c r="C6" i="17"/>
  <c r="D6" i="17"/>
  <c r="G6" i="17"/>
  <c r="H6" i="17"/>
  <c r="I6" i="17"/>
  <c r="L6" i="17"/>
  <c r="M6" i="17"/>
  <c r="N6" i="17"/>
  <c r="Q6" i="17"/>
  <c r="R6" i="17"/>
  <c r="S6" i="17"/>
  <c r="B7" i="17"/>
  <c r="C7" i="17"/>
  <c r="D7" i="17"/>
  <c r="G7" i="17"/>
  <c r="H7" i="17"/>
  <c r="I7" i="17"/>
  <c r="L7" i="17"/>
  <c r="M7" i="17"/>
  <c r="N7" i="17"/>
  <c r="Q7" i="17"/>
  <c r="R7" i="17"/>
  <c r="S7" i="17"/>
  <c r="B8" i="17"/>
  <c r="C8" i="17"/>
  <c r="D8" i="17"/>
  <c r="G8" i="17"/>
  <c r="H8" i="17"/>
  <c r="I8" i="17"/>
  <c r="L8" i="17"/>
  <c r="M8" i="17"/>
  <c r="N8" i="17"/>
  <c r="Q8" i="17"/>
  <c r="R8" i="17"/>
  <c r="S8" i="17"/>
  <c r="B9" i="17"/>
  <c r="C9" i="17"/>
  <c r="D9" i="17"/>
  <c r="G9" i="17"/>
  <c r="H9" i="17"/>
  <c r="I9" i="17"/>
  <c r="L9" i="17"/>
  <c r="M9" i="17"/>
  <c r="N9" i="17"/>
  <c r="Q9" i="17"/>
  <c r="R9" i="17"/>
  <c r="S9" i="17"/>
  <c r="B10" i="17"/>
  <c r="C10" i="17"/>
  <c r="D10" i="17"/>
  <c r="G10" i="17"/>
  <c r="H10" i="17"/>
  <c r="I10" i="17"/>
  <c r="L10" i="17"/>
  <c r="M10" i="17"/>
  <c r="N10" i="17"/>
  <c r="Q10" i="17"/>
  <c r="R10" i="17"/>
  <c r="S10" i="17"/>
  <c r="B11" i="17"/>
  <c r="C11" i="17"/>
  <c r="D11" i="17"/>
  <c r="G11" i="17"/>
  <c r="H11" i="17"/>
  <c r="I11" i="17"/>
  <c r="L11" i="17"/>
  <c r="M11" i="17"/>
  <c r="N11" i="17"/>
  <c r="Q11" i="17"/>
  <c r="R11" i="17"/>
  <c r="S11" i="17"/>
  <c r="B12" i="17"/>
  <c r="C12" i="17"/>
  <c r="D12" i="17"/>
  <c r="G12" i="17"/>
  <c r="H12" i="17"/>
  <c r="I12" i="17"/>
  <c r="L12" i="17"/>
  <c r="M12" i="17"/>
  <c r="N12" i="17"/>
  <c r="Q12" i="17"/>
  <c r="R12" i="17"/>
  <c r="S12" i="17"/>
  <c r="B13" i="17"/>
  <c r="C13" i="17"/>
  <c r="D13" i="17"/>
  <c r="G13" i="17"/>
  <c r="H13" i="17"/>
  <c r="I13" i="17"/>
  <c r="L13" i="17"/>
  <c r="M13" i="17"/>
  <c r="N13" i="17"/>
  <c r="Q13" i="17"/>
  <c r="R13" i="17"/>
  <c r="S13" i="17"/>
  <c r="B14" i="17"/>
  <c r="C14" i="17"/>
  <c r="D14" i="17"/>
  <c r="G14" i="17"/>
  <c r="H14" i="17"/>
  <c r="I14" i="17"/>
  <c r="L14" i="17"/>
  <c r="M14" i="17"/>
  <c r="N14" i="17"/>
  <c r="Q14" i="17"/>
  <c r="R14" i="17"/>
  <c r="S14" i="17"/>
  <c r="B15" i="17"/>
  <c r="C15" i="17"/>
  <c r="D15" i="17"/>
  <c r="G15" i="17"/>
  <c r="H15" i="17"/>
  <c r="I15" i="17"/>
  <c r="L15" i="17"/>
  <c r="M15" i="17"/>
  <c r="N15" i="17"/>
  <c r="Q15" i="17"/>
  <c r="R15" i="17"/>
  <c r="S15" i="17"/>
  <c r="B16" i="17"/>
  <c r="C16" i="17"/>
  <c r="D16" i="17"/>
  <c r="G16" i="17"/>
  <c r="H16" i="17"/>
  <c r="I16" i="17"/>
  <c r="L16" i="17"/>
  <c r="M16" i="17"/>
  <c r="N16" i="17"/>
  <c r="Q16" i="17"/>
  <c r="R16" i="17"/>
  <c r="S16" i="17"/>
  <c r="B17" i="17"/>
  <c r="C17" i="17"/>
  <c r="D17" i="17"/>
  <c r="G17" i="17"/>
  <c r="H17" i="17"/>
  <c r="I17" i="17"/>
  <c r="L17" i="17"/>
  <c r="M17" i="17"/>
  <c r="N17" i="17"/>
  <c r="Q17" i="17"/>
  <c r="R17" i="17"/>
  <c r="S17" i="17"/>
  <c r="B18" i="17"/>
  <c r="C18" i="17"/>
  <c r="D18" i="17"/>
  <c r="G18" i="17"/>
  <c r="H18" i="17"/>
  <c r="I18" i="17"/>
  <c r="L18" i="17"/>
  <c r="M18" i="17"/>
  <c r="N18" i="17"/>
  <c r="Q18" i="17"/>
  <c r="R18" i="17"/>
  <c r="S18" i="17"/>
  <c r="B19" i="17"/>
  <c r="C19" i="17"/>
  <c r="D19" i="17"/>
  <c r="G19" i="17"/>
  <c r="H19" i="17"/>
  <c r="I19" i="17"/>
  <c r="L19" i="17"/>
  <c r="M19" i="17"/>
  <c r="N19" i="17"/>
  <c r="Q19" i="17"/>
  <c r="R19" i="17"/>
  <c r="S19" i="17"/>
  <c r="B20" i="17"/>
  <c r="C20" i="17"/>
  <c r="D20" i="17"/>
  <c r="G20" i="17"/>
  <c r="H20" i="17"/>
  <c r="I20" i="17"/>
  <c r="L20" i="17"/>
  <c r="M20" i="17"/>
  <c r="N20" i="17"/>
  <c r="Q20" i="17"/>
  <c r="R20" i="17"/>
  <c r="S20" i="17"/>
  <c r="B21" i="17"/>
  <c r="C21" i="17"/>
  <c r="D21" i="17"/>
  <c r="G21" i="17"/>
  <c r="H21" i="17"/>
  <c r="I21" i="17"/>
  <c r="L21" i="17"/>
  <c r="M21" i="17"/>
  <c r="N21" i="17"/>
  <c r="Q21" i="17"/>
  <c r="R21" i="17"/>
  <c r="S21" i="17"/>
  <c r="B22" i="17"/>
  <c r="C22" i="17"/>
  <c r="D22" i="17"/>
  <c r="G22" i="17"/>
  <c r="H22" i="17"/>
  <c r="I22" i="17"/>
  <c r="L22" i="17"/>
  <c r="M22" i="17"/>
  <c r="N22" i="17"/>
  <c r="Q22" i="17"/>
  <c r="R22" i="17"/>
  <c r="S22" i="17"/>
  <c r="B23" i="17"/>
  <c r="C23" i="17"/>
  <c r="D23" i="17"/>
  <c r="G23" i="17"/>
  <c r="H23" i="17"/>
  <c r="I23" i="17"/>
  <c r="L23" i="17"/>
  <c r="M23" i="17"/>
  <c r="N23" i="17"/>
  <c r="Q23" i="17"/>
  <c r="R23" i="17"/>
  <c r="S23" i="17"/>
  <c r="B24" i="17"/>
  <c r="C24" i="17"/>
  <c r="D24" i="17"/>
  <c r="G24" i="17"/>
  <c r="H24" i="17"/>
  <c r="I24" i="17"/>
  <c r="L24" i="17"/>
  <c r="M24" i="17"/>
  <c r="N24" i="17"/>
  <c r="Q24" i="17"/>
  <c r="R24" i="17"/>
  <c r="S24" i="17"/>
  <c r="A29" i="17"/>
  <c r="A52" i="17" s="1"/>
  <c r="A75" i="17" s="1"/>
  <c r="B29" i="17"/>
  <c r="C29" i="17"/>
  <c r="D29" i="17"/>
  <c r="G29" i="17"/>
  <c r="H29" i="17"/>
  <c r="I29" i="17"/>
  <c r="L29" i="17"/>
  <c r="M29" i="17"/>
  <c r="N29" i="17"/>
  <c r="Q29" i="17"/>
  <c r="R29" i="17"/>
  <c r="S29" i="17"/>
  <c r="A30" i="17"/>
  <c r="B30" i="17"/>
  <c r="C30" i="17"/>
  <c r="D30" i="17"/>
  <c r="G30" i="17"/>
  <c r="H30" i="17"/>
  <c r="I30" i="17"/>
  <c r="L30" i="17"/>
  <c r="M30" i="17"/>
  <c r="N30" i="17"/>
  <c r="Q30" i="17"/>
  <c r="R30" i="17"/>
  <c r="S30" i="17"/>
  <c r="A31" i="17"/>
  <c r="A54" i="17" s="1"/>
  <c r="A77" i="17" s="1"/>
  <c r="B31" i="17"/>
  <c r="C31" i="17"/>
  <c r="D31" i="17"/>
  <c r="G31" i="17"/>
  <c r="H31" i="17"/>
  <c r="I31" i="17"/>
  <c r="L31" i="17"/>
  <c r="M31" i="17"/>
  <c r="N31" i="17"/>
  <c r="Q31" i="17"/>
  <c r="R31" i="17"/>
  <c r="S31" i="17"/>
  <c r="A32" i="17"/>
  <c r="B32" i="17"/>
  <c r="C32" i="17"/>
  <c r="D32" i="17"/>
  <c r="G32" i="17"/>
  <c r="H32" i="17"/>
  <c r="I32" i="17"/>
  <c r="L32" i="17"/>
  <c r="M32" i="17"/>
  <c r="N32" i="17"/>
  <c r="Q32" i="17"/>
  <c r="R32" i="17"/>
  <c r="S32" i="17"/>
  <c r="A33" i="17"/>
  <c r="B33" i="17"/>
  <c r="C33" i="17"/>
  <c r="D33" i="17"/>
  <c r="G33" i="17"/>
  <c r="H33" i="17"/>
  <c r="I33" i="17"/>
  <c r="L33" i="17"/>
  <c r="M33" i="17"/>
  <c r="N33" i="17"/>
  <c r="Q33" i="17"/>
  <c r="R33" i="17"/>
  <c r="S33" i="17"/>
  <c r="A34" i="17"/>
  <c r="B34" i="17"/>
  <c r="C34" i="17"/>
  <c r="D34" i="17"/>
  <c r="G34" i="17"/>
  <c r="H34" i="17"/>
  <c r="I34" i="17"/>
  <c r="L34" i="17"/>
  <c r="M34" i="17"/>
  <c r="N34" i="17"/>
  <c r="Q34" i="17"/>
  <c r="R34" i="17"/>
  <c r="S34" i="17"/>
  <c r="B35" i="17"/>
  <c r="C35" i="17"/>
  <c r="D35" i="17"/>
  <c r="G35" i="17"/>
  <c r="H35" i="17"/>
  <c r="I35" i="17"/>
  <c r="L35" i="17"/>
  <c r="M35" i="17"/>
  <c r="N35" i="17"/>
  <c r="Q35" i="17"/>
  <c r="R35" i="17"/>
  <c r="S35" i="17"/>
  <c r="A36" i="17"/>
  <c r="B36" i="17"/>
  <c r="C36" i="17"/>
  <c r="D36" i="17"/>
  <c r="G36" i="17"/>
  <c r="H36" i="17"/>
  <c r="I36" i="17"/>
  <c r="L36" i="17"/>
  <c r="M36" i="17"/>
  <c r="N36" i="17"/>
  <c r="Q36" i="17"/>
  <c r="R36" i="17"/>
  <c r="S36" i="17"/>
  <c r="B37" i="17"/>
  <c r="C37" i="17"/>
  <c r="D37" i="17"/>
  <c r="G37" i="17"/>
  <c r="H37" i="17"/>
  <c r="I37" i="17"/>
  <c r="L37" i="17"/>
  <c r="M37" i="17"/>
  <c r="N37" i="17"/>
  <c r="Q37" i="17"/>
  <c r="R37" i="17"/>
  <c r="S37" i="17"/>
  <c r="A38" i="17"/>
  <c r="A61" i="17" s="1"/>
  <c r="B38" i="17"/>
  <c r="C38" i="17"/>
  <c r="D38" i="17"/>
  <c r="G38" i="17"/>
  <c r="H38" i="17"/>
  <c r="I38" i="17"/>
  <c r="L38" i="17"/>
  <c r="M38" i="17"/>
  <c r="N38" i="17"/>
  <c r="Q38" i="17"/>
  <c r="R38" i="17"/>
  <c r="S38" i="17"/>
  <c r="A39" i="17"/>
  <c r="B39" i="17"/>
  <c r="C39" i="17"/>
  <c r="D39" i="17"/>
  <c r="G39" i="17"/>
  <c r="H39" i="17"/>
  <c r="I39" i="17"/>
  <c r="L39" i="17"/>
  <c r="M39" i="17"/>
  <c r="N39" i="17"/>
  <c r="Q39" i="17"/>
  <c r="R39" i="17"/>
  <c r="S39" i="17"/>
  <c r="B40" i="17"/>
  <c r="C40" i="17"/>
  <c r="D40" i="17"/>
  <c r="G40" i="17"/>
  <c r="H40" i="17"/>
  <c r="I40" i="17"/>
  <c r="L40" i="17"/>
  <c r="M40" i="17"/>
  <c r="N40" i="17"/>
  <c r="Q40" i="17"/>
  <c r="R40" i="17"/>
  <c r="S40" i="17"/>
  <c r="A41" i="17"/>
  <c r="A64" i="17" s="1"/>
  <c r="B41" i="17"/>
  <c r="C41" i="17"/>
  <c r="D41" i="17"/>
  <c r="G41" i="17"/>
  <c r="H41" i="17"/>
  <c r="I41" i="17"/>
  <c r="L41" i="17"/>
  <c r="M41" i="17"/>
  <c r="N41" i="17"/>
  <c r="Q41" i="17"/>
  <c r="R41" i="17"/>
  <c r="S41" i="17"/>
  <c r="A42" i="17"/>
  <c r="A65" i="17" s="1"/>
  <c r="B42" i="17"/>
  <c r="C42" i="17"/>
  <c r="D42" i="17"/>
  <c r="G42" i="17"/>
  <c r="H42" i="17"/>
  <c r="I42" i="17"/>
  <c r="L42" i="17"/>
  <c r="M42" i="17"/>
  <c r="N42" i="17"/>
  <c r="Q42" i="17"/>
  <c r="R42" i="17"/>
  <c r="S42" i="17"/>
  <c r="A43" i="17"/>
  <c r="A66" i="17" s="1"/>
  <c r="B43" i="17"/>
  <c r="C43" i="17"/>
  <c r="D43" i="17"/>
  <c r="G43" i="17"/>
  <c r="H43" i="17"/>
  <c r="I43" i="17"/>
  <c r="L43" i="17"/>
  <c r="M43" i="17"/>
  <c r="N43" i="17"/>
  <c r="Q43" i="17"/>
  <c r="R43" i="17"/>
  <c r="S43" i="17"/>
  <c r="B44" i="17"/>
  <c r="C44" i="17"/>
  <c r="D44" i="17"/>
  <c r="G44" i="17"/>
  <c r="H44" i="17"/>
  <c r="I44" i="17"/>
  <c r="L44" i="17"/>
  <c r="M44" i="17"/>
  <c r="N44" i="17"/>
  <c r="Q44" i="17"/>
  <c r="R44" i="17"/>
  <c r="S44" i="17"/>
  <c r="A45" i="17"/>
  <c r="B45" i="17"/>
  <c r="C45" i="17"/>
  <c r="D45" i="17"/>
  <c r="G45" i="17"/>
  <c r="H45" i="17"/>
  <c r="I45" i="17"/>
  <c r="L45" i="17"/>
  <c r="M45" i="17"/>
  <c r="N45" i="17"/>
  <c r="Q45" i="17"/>
  <c r="R45" i="17"/>
  <c r="S45" i="17"/>
  <c r="B46" i="17"/>
  <c r="C46" i="17"/>
  <c r="D46" i="17"/>
  <c r="G46" i="17"/>
  <c r="H46" i="17"/>
  <c r="I46" i="17"/>
  <c r="L46" i="17"/>
  <c r="M46" i="17"/>
  <c r="N46" i="17"/>
  <c r="Q46" i="17"/>
  <c r="R46" i="17"/>
  <c r="S46" i="17"/>
  <c r="B47" i="17"/>
  <c r="C47" i="17"/>
  <c r="D47" i="17"/>
  <c r="G47" i="17"/>
  <c r="H47" i="17"/>
  <c r="I47" i="17"/>
  <c r="L47" i="17"/>
  <c r="M47" i="17"/>
  <c r="N47" i="17"/>
  <c r="Q47" i="17"/>
  <c r="R47" i="17"/>
  <c r="S47" i="17"/>
  <c r="B52" i="17"/>
  <c r="C52" i="17"/>
  <c r="D52" i="17"/>
  <c r="G52" i="17"/>
  <c r="H52" i="17"/>
  <c r="I52" i="17"/>
  <c r="L52" i="17"/>
  <c r="M52" i="17"/>
  <c r="N52" i="17"/>
  <c r="Q52" i="17"/>
  <c r="R52" i="17"/>
  <c r="S52" i="17"/>
  <c r="A53" i="17"/>
  <c r="B53" i="17"/>
  <c r="C53" i="17"/>
  <c r="D53" i="17"/>
  <c r="G53" i="17"/>
  <c r="H53" i="17"/>
  <c r="I53" i="17"/>
  <c r="L53" i="17"/>
  <c r="M53" i="17"/>
  <c r="N53" i="17"/>
  <c r="Q53" i="17"/>
  <c r="R53" i="17"/>
  <c r="S53" i="17"/>
  <c r="B54" i="17"/>
  <c r="C54" i="17"/>
  <c r="D54" i="17"/>
  <c r="G54" i="17"/>
  <c r="H54" i="17"/>
  <c r="I54" i="17"/>
  <c r="L54" i="17"/>
  <c r="M54" i="17"/>
  <c r="N54" i="17"/>
  <c r="Q54" i="17"/>
  <c r="R54" i="17"/>
  <c r="S54" i="17"/>
  <c r="A55" i="17"/>
  <c r="A78" i="17" s="1"/>
  <c r="A101" i="17" s="1"/>
  <c r="B55" i="17"/>
  <c r="C55" i="17"/>
  <c r="D55" i="17"/>
  <c r="G55" i="17"/>
  <c r="H55" i="17"/>
  <c r="I55" i="17"/>
  <c r="L55" i="17"/>
  <c r="M55" i="17"/>
  <c r="N55" i="17"/>
  <c r="Q55" i="17"/>
  <c r="R55" i="17"/>
  <c r="S55" i="17"/>
  <c r="A56" i="17"/>
  <c r="B56" i="17"/>
  <c r="C56" i="17"/>
  <c r="D56" i="17"/>
  <c r="G56" i="17"/>
  <c r="H56" i="17"/>
  <c r="I56" i="17"/>
  <c r="L56" i="17"/>
  <c r="M56" i="17"/>
  <c r="N56" i="17"/>
  <c r="Q56" i="17"/>
  <c r="R56" i="17"/>
  <c r="S56" i="17"/>
  <c r="A57" i="17"/>
  <c r="B57" i="17"/>
  <c r="C57" i="17"/>
  <c r="D57" i="17"/>
  <c r="G57" i="17"/>
  <c r="H57" i="17"/>
  <c r="I57" i="17"/>
  <c r="L57" i="17"/>
  <c r="M57" i="17"/>
  <c r="N57" i="17"/>
  <c r="Q57" i="17"/>
  <c r="R57" i="17"/>
  <c r="S57" i="17"/>
  <c r="B58" i="17"/>
  <c r="C58" i="17"/>
  <c r="D58" i="17"/>
  <c r="G58" i="17"/>
  <c r="H58" i="17"/>
  <c r="I58" i="17"/>
  <c r="L58" i="17"/>
  <c r="M58" i="17"/>
  <c r="N58" i="17"/>
  <c r="Q58" i="17"/>
  <c r="R58" i="17"/>
  <c r="S58" i="17"/>
  <c r="A59" i="17"/>
  <c r="B59" i="17"/>
  <c r="C59" i="17"/>
  <c r="D59" i="17"/>
  <c r="G59" i="17"/>
  <c r="H59" i="17"/>
  <c r="I59" i="17"/>
  <c r="L59" i="17"/>
  <c r="M59" i="17"/>
  <c r="N59" i="17"/>
  <c r="Q59" i="17"/>
  <c r="R59" i="17"/>
  <c r="S59" i="17"/>
  <c r="B60" i="17"/>
  <c r="C60" i="17"/>
  <c r="D60" i="17"/>
  <c r="G60" i="17"/>
  <c r="H60" i="17"/>
  <c r="I60" i="17"/>
  <c r="L60" i="17"/>
  <c r="M60" i="17"/>
  <c r="N60" i="17"/>
  <c r="Q60" i="17"/>
  <c r="R60" i="17"/>
  <c r="S60" i="17"/>
  <c r="B61" i="17"/>
  <c r="C61" i="17"/>
  <c r="D61" i="17"/>
  <c r="G61" i="17"/>
  <c r="H61" i="17"/>
  <c r="I61" i="17"/>
  <c r="L61" i="17"/>
  <c r="M61" i="17"/>
  <c r="N61" i="17"/>
  <c r="Q61" i="17"/>
  <c r="R61" i="17"/>
  <c r="S61" i="17"/>
  <c r="A62" i="17"/>
  <c r="A85" i="17" s="1"/>
  <c r="A108" i="17" s="1"/>
  <c r="B62" i="17"/>
  <c r="C62" i="17"/>
  <c r="D62" i="17"/>
  <c r="G62" i="17"/>
  <c r="H62" i="17"/>
  <c r="I62" i="17"/>
  <c r="L62" i="17"/>
  <c r="M62" i="17"/>
  <c r="N62" i="17"/>
  <c r="Q62" i="17"/>
  <c r="R62" i="17"/>
  <c r="S62" i="17"/>
  <c r="B63" i="17"/>
  <c r="C63" i="17"/>
  <c r="D63" i="17"/>
  <c r="G63" i="17"/>
  <c r="H63" i="17"/>
  <c r="I63" i="17"/>
  <c r="L63" i="17"/>
  <c r="M63" i="17"/>
  <c r="N63" i="17"/>
  <c r="Q63" i="17"/>
  <c r="R63" i="17"/>
  <c r="S63" i="17"/>
  <c r="B64" i="17"/>
  <c r="C64" i="17"/>
  <c r="D64" i="17"/>
  <c r="G64" i="17"/>
  <c r="H64" i="17"/>
  <c r="I64" i="17"/>
  <c r="L64" i="17"/>
  <c r="M64" i="17"/>
  <c r="N64" i="17"/>
  <c r="Q64" i="17"/>
  <c r="R64" i="17"/>
  <c r="S64" i="17"/>
  <c r="B65" i="17"/>
  <c r="C65" i="17"/>
  <c r="D65" i="17"/>
  <c r="G65" i="17"/>
  <c r="H65" i="17"/>
  <c r="I65" i="17"/>
  <c r="L65" i="17"/>
  <c r="M65" i="17"/>
  <c r="N65" i="17"/>
  <c r="Q65" i="17"/>
  <c r="R65" i="17"/>
  <c r="S65" i="17"/>
  <c r="B66" i="17"/>
  <c r="C66" i="17"/>
  <c r="D66" i="17"/>
  <c r="G66" i="17"/>
  <c r="H66" i="17"/>
  <c r="I66" i="17"/>
  <c r="L66" i="17"/>
  <c r="M66" i="17"/>
  <c r="N66" i="17"/>
  <c r="Q66" i="17"/>
  <c r="R66" i="17"/>
  <c r="S66" i="17"/>
  <c r="B67" i="17"/>
  <c r="C67" i="17"/>
  <c r="D67" i="17"/>
  <c r="G67" i="17"/>
  <c r="H67" i="17"/>
  <c r="I67" i="17"/>
  <c r="L67" i="17"/>
  <c r="M67" i="17"/>
  <c r="N67" i="17"/>
  <c r="Q67" i="17"/>
  <c r="R67" i="17"/>
  <c r="S67" i="17"/>
  <c r="A68" i="17"/>
  <c r="B68" i="17"/>
  <c r="C68" i="17"/>
  <c r="D68" i="17"/>
  <c r="G68" i="17"/>
  <c r="H68" i="17"/>
  <c r="I68" i="17"/>
  <c r="L68" i="17"/>
  <c r="M68" i="17"/>
  <c r="N68" i="17"/>
  <c r="Q68" i="17"/>
  <c r="R68" i="17"/>
  <c r="S68" i="17"/>
  <c r="B69" i="17"/>
  <c r="C69" i="17"/>
  <c r="D69" i="17"/>
  <c r="G69" i="17"/>
  <c r="H69" i="17"/>
  <c r="I69" i="17"/>
  <c r="L69" i="17"/>
  <c r="M69" i="17"/>
  <c r="N69" i="17"/>
  <c r="Q69" i="17"/>
  <c r="R69" i="17"/>
  <c r="S69" i="17"/>
  <c r="B70" i="17"/>
  <c r="C70" i="17"/>
  <c r="D70" i="17"/>
  <c r="G70" i="17"/>
  <c r="H70" i="17"/>
  <c r="I70" i="17"/>
  <c r="L70" i="17"/>
  <c r="M70" i="17"/>
  <c r="N70" i="17"/>
  <c r="Q70" i="17"/>
  <c r="R70" i="17"/>
  <c r="S70" i="17"/>
  <c r="B75" i="17"/>
  <c r="C75" i="17"/>
  <c r="D75" i="17"/>
  <c r="G75" i="17"/>
  <c r="H75" i="17"/>
  <c r="I75" i="17"/>
  <c r="L75" i="17"/>
  <c r="M75" i="17"/>
  <c r="N75" i="17"/>
  <c r="Q75" i="17"/>
  <c r="R75" i="17"/>
  <c r="S75" i="17"/>
  <c r="A76" i="17"/>
  <c r="A99" i="17" s="1"/>
  <c r="B76" i="17"/>
  <c r="C76" i="17"/>
  <c r="D76" i="17"/>
  <c r="G76" i="17"/>
  <c r="H76" i="17"/>
  <c r="I76" i="17"/>
  <c r="L76" i="17"/>
  <c r="M76" i="17"/>
  <c r="N76" i="17"/>
  <c r="Q76" i="17"/>
  <c r="R76" i="17"/>
  <c r="S76" i="17"/>
  <c r="B77" i="17"/>
  <c r="C77" i="17"/>
  <c r="D77" i="17"/>
  <c r="G77" i="17"/>
  <c r="H77" i="17"/>
  <c r="I77" i="17"/>
  <c r="L77" i="17"/>
  <c r="M77" i="17"/>
  <c r="N77" i="17"/>
  <c r="Q77" i="17"/>
  <c r="R77" i="17"/>
  <c r="S77" i="17"/>
  <c r="B78" i="17"/>
  <c r="C78" i="17"/>
  <c r="D78" i="17"/>
  <c r="G78" i="17"/>
  <c r="H78" i="17"/>
  <c r="I78" i="17"/>
  <c r="L78" i="17"/>
  <c r="M78" i="17"/>
  <c r="N78" i="17"/>
  <c r="Q78" i="17"/>
  <c r="R78" i="17"/>
  <c r="S78" i="17"/>
  <c r="A79" i="17"/>
  <c r="B79" i="17"/>
  <c r="C79" i="17"/>
  <c r="D79" i="17"/>
  <c r="G79" i="17"/>
  <c r="H79" i="17"/>
  <c r="I79" i="17"/>
  <c r="L79" i="17"/>
  <c r="M79" i="17"/>
  <c r="N79" i="17"/>
  <c r="Q79" i="17"/>
  <c r="R79" i="17"/>
  <c r="S79" i="17"/>
  <c r="A80" i="17"/>
  <c r="B80" i="17"/>
  <c r="C80" i="17"/>
  <c r="D80" i="17"/>
  <c r="G80" i="17"/>
  <c r="H80" i="17"/>
  <c r="I80" i="17"/>
  <c r="L80" i="17"/>
  <c r="M80" i="17"/>
  <c r="N80" i="17"/>
  <c r="Q80" i="17"/>
  <c r="R80" i="17"/>
  <c r="S80" i="17"/>
  <c r="B81" i="17"/>
  <c r="C81" i="17"/>
  <c r="D81" i="17"/>
  <c r="G81" i="17"/>
  <c r="H81" i="17"/>
  <c r="I81" i="17"/>
  <c r="L81" i="17"/>
  <c r="M81" i="17"/>
  <c r="N81" i="17"/>
  <c r="Q81" i="17"/>
  <c r="R81" i="17"/>
  <c r="S81" i="17"/>
  <c r="A82" i="17"/>
  <c r="B82" i="17"/>
  <c r="C82" i="17"/>
  <c r="D82" i="17"/>
  <c r="G82" i="17"/>
  <c r="H82" i="17"/>
  <c r="I82" i="17"/>
  <c r="L82" i="17"/>
  <c r="M82" i="17"/>
  <c r="N82" i="17"/>
  <c r="Q82" i="17"/>
  <c r="R82" i="17"/>
  <c r="S82" i="17"/>
  <c r="B83" i="17"/>
  <c r="C83" i="17"/>
  <c r="D83" i="17"/>
  <c r="G83" i="17"/>
  <c r="H83" i="17"/>
  <c r="I83" i="17"/>
  <c r="L83" i="17"/>
  <c r="M83" i="17"/>
  <c r="N83" i="17"/>
  <c r="Q83" i="17"/>
  <c r="R83" i="17"/>
  <c r="S83" i="17"/>
  <c r="A84" i="17"/>
  <c r="B84" i="17"/>
  <c r="C84" i="17"/>
  <c r="D84" i="17"/>
  <c r="G84" i="17"/>
  <c r="H84" i="17"/>
  <c r="I84" i="17"/>
  <c r="L84" i="17"/>
  <c r="M84" i="17"/>
  <c r="N84" i="17"/>
  <c r="Q84" i="17"/>
  <c r="R84" i="17"/>
  <c r="S84" i="17"/>
  <c r="B85" i="17"/>
  <c r="C85" i="17"/>
  <c r="D85" i="17"/>
  <c r="G85" i="17"/>
  <c r="H85" i="17"/>
  <c r="I85" i="17"/>
  <c r="L85" i="17"/>
  <c r="M85" i="17"/>
  <c r="N85" i="17"/>
  <c r="Q85" i="17"/>
  <c r="R85" i="17"/>
  <c r="S85" i="17"/>
  <c r="B86" i="17"/>
  <c r="C86" i="17"/>
  <c r="D86" i="17"/>
  <c r="G86" i="17"/>
  <c r="H86" i="17"/>
  <c r="I86" i="17"/>
  <c r="L86" i="17"/>
  <c r="M86" i="17"/>
  <c r="N86" i="17"/>
  <c r="Q86" i="17"/>
  <c r="R86" i="17"/>
  <c r="S86" i="17"/>
  <c r="A87" i="17"/>
  <c r="A110" i="17" s="1"/>
  <c r="A133" i="17" s="1"/>
  <c r="A156" i="17" s="1"/>
  <c r="A179" i="17" s="1"/>
  <c r="B87" i="17"/>
  <c r="C87" i="17"/>
  <c r="D87" i="17"/>
  <c r="G87" i="17"/>
  <c r="H87" i="17"/>
  <c r="I87" i="17"/>
  <c r="L87" i="17"/>
  <c r="M87" i="17"/>
  <c r="N87" i="17"/>
  <c r="Q87" i="17"/>
  <c r="R87" i="17"/>
  <c r="S87" i="17"/>
  <c r="A88" i="17"/>
  <c r="B88" i="17"/>
  <c r="C88" i="17"/>
  <c r="D88" i="17"/>
  <c r="G88" i="17"/>
  <c r="H88" i="17"/>
  <c r="I88" i="17"/>
  <c r="L88" i="17"/>
  <c r="M88" i="17"/>
  <c r="N88" i="17"/>
  <c r="Q88" i="17"/>
  <c r="R88" i="17"/>
  <c r="S88" i="17"/>
  <c r="A89" i="17"/>
  <c r="A112" i="17" s="1"/>
  <c r="B89" i="17"/>
  <c r="C89" i="17"/>
  <c r="D89" i="17"/>
  <c r="G89" i="17"/>
  <c r="H89" i="17"/>
  <c r="I89" i="17"/>
  <c r="L89" i="17"/>
  <c r="M89" i="17"/>
  <c r="N89" i="17"/>
  <c r="Q89" i="17"/>
  <c r="R89" i="17"/>
  <c r="S89" i="17"/>
  <c r="B90" i="17"/>
  <c r="C90" i="17"/>
  <c r="D90" i="17"/>
  <c r="G90" i="17"/>
  <c r="H90" i="17"/>
  <c r="I90" i="17"/>
  <c r="L90" i="17"/>
  <c r="M90" i="17"/>
  <c r="N90" i="17"/>
  <c r="Q90" i="17"/>
  <c r="R90" i="17"/>
  <c r="S90" i="17"/>
  <c r="A91" i="17"/>
  <c r="B91" i="17"/>
  <c r="C91" i="17"/>
  <c r="D91" i="17"/>
  <c r="G91" i="17"/>
  <c r="H91" i="17"/>
  <c r="I91" i="17"/>
  <c r="L91" i="17"/>
  <c r="M91" i="17"/>
  <c r="N91" i="17"/>
  <c r="Q91" i="17"/>
  <c r="R91" i="17"/>
  <c r="S91" i="17"/>
  <c r="B92" i="17"/>
  <c r="C92" i="17"/>
  <c r="D92" i="17"/>
  <c r="G92" i="17"/>
  <c r="H92" i="17"/>
  <c r="I92" i="17"/>
  <c r="L92" i="17"/>
  <c r="M92" i="17"/>
  <c r="N92" i="17"/>
  <c r="Q92" i="17"/>
  <c r="R92" i="17"/>
  <c r="S92" i="17"/>
  <c r="B93" i="17"/>
  <c r="C93" i="17"/>
  <c r="D93" i="17"/>
  <c r="G93" i="17"/>
  <c r="H93" i="17"/>
  <c r="I93" i="17"/>
  <c r="L93" i="17"/>
  <c r="M93" i="17"/>
  <c r="N93" i="17"/>
  <c r="Q93" i="17"/>
  <c r="R93" i="17"/>
  <c r="S93" i="17"/>
  <c r="A98" i="17"/>
  <c r="A121" i="17" s="1"/>
  <c r="A144" i="17" s="1"/>
  <c r="A167" i="17" s="1"/>
  <c r="A190" i="17" s="1"/>
  <c r="A213" i="17" s="1"/>
  <c r="A236" i="17" s="1"/>
  <c r="A259" i="17" s="1"/>
  <c r="B98" i="17"/>
  <c r="C98" i="17"/>
  <c r="D98" i="17"/>
  <c r="G98" i="17"/>
  <c r="H98" i="17"/>
  <c r="I98" i="17"/>
  <c r="L98" i="17"/>
  <c r="M98" i="17"/>
  <c r="N98" i="17"/>
  <c r="Q98" i="17"/>
  <c r="R98" i="17"/>
  <c r="S98" i="17"/>
  <c r="B99" i="17"/>
  <c r="C99" i="17"/>
  <c r="D99" i="17"/>
  <c r="G99" i="17"/>
  <c r="H99" i="17"/>
  <c r="I99" i="17"/>
  <c r="L99" i="17"/>
  <c r="M99" i="17"/>
  <c r="N99" i="17"/>
  <c r="Q99" i="17"/>
  <c r="R99" i="17"/>
  <c r="S99" i="17"/>
  <c r="A100" i="17"/>
  <c r="A123" i="17" s="1"/>
  <c r="A146" i="17" s="1"/>
  <c r="B100" i="17"/>
  <c r="C100" i="17"/>
  <c r="D100" i="17"/>
  <c r="G100" i="17"/>
  <c r="H100" i="17"/>
  <c r="I100" i="17"/>
  <c r="L100" i="17"/>
  <c r="M100" i="17"/>
  <c r="N100" i="17"/>
  <c r="Q100" i="17"/>
  <c r="R100" i="17"/>
  <c r="S100" i="17"/>
  <c r="B101" i="17"/>
  <c r="C101" i="17"/>
  <c r="D101" i="17"/>
  <c r="G101" i="17"/>
  <c r="H101" i="17"/>
  <c r="I101" i="17"/>
  <c r="L101" i="17"/>
  <c r="M101" i="17"/>
  <c r="N101" i="17"/>
  <c r="Q101" i="17"/>
  <c r="R101" i="17"/>
  <c r="S101" i="17"/>
  <c r="A102" i="17"/>
  <c r="B102" i="17"/>
  <c r="C102" i="17"/>
  <c r="D102" i="17"/>
  <c r="G102" i="17"/>
  <c r="H102" i="17"/>
  <c r="I102" i="17"/>
  <c r="L102" i="17"/>
  <c r="M102" i="17"/>
  <c r="N102" i="17"/>
  <c r="Q102" i="17"/>
  <c r="R102" i="17"/>
  <c r="S102" i="17"/>
  <c r="A103" i="17"/>
  <c r="A126" i="17" s="1"/>
  <c r="A149" i="17" s="1"/>
  <c r="A172" i="17" s="1"/>
  <c r="B103" i="17"/>
  <c r="C103" i="17"/>
  <c r="D103" i="17"/>
  <c r="G103" i="17"/>
  <c r="H103" i="17"/>
  <c r="I103" i="17"/>
  <c r="L103" i="17"/>
  <c r="M103" i="17"/>
  <c r="N103" i="17"/>
  <c r="Q103" i="17"/>
  <c r="R103" i="17"/>
  <c r="S103" i="17"/>
  <c r="B104" i="17"/>
  <c r="C104" i="17"/>
  <c r="D104" i="17"/>
  <c r="G104" i="17"/>
  <c r="H104" i="17"/>
  <c r="I104" i="17"/>
  <c r="L104" i="17"/>
  <c r="M104" i="17"/>
  <c r="N104" i="17"/>
  <c r="Q104" i="17"/>
  <c r="R104" i="17"/>
  <c r="S104" i="17"/>
  <c r="A105" i="17"/>
  <c r="A128" i="17" s="1"/>
  <c r="A151" i="17" s="1"/>
  <c r="A174" i="17" s="1"/>
  <c r="A197" i="17" s="1"/>
  <c r="A220" i="17" s="1"/>
  <c r="A243" i="17" s="1"/>
  <c r="A266" i="17" s="1"/>
  <c r="A289" i="17" s="1"/>
  <c r="A312" i="17" s="1"/>
  <c r="A335" i="17" s="1"/>
  <c r="A358" i="17" s="1"/>
  <c r="B105" i="17"/>
  <c r="C105" i="17"/>
  <c r="D105" i="17"/>
  <c r="G105" i="17"/>
  <c r="H105" i="17"/>
  <c r="I105" i="17"/>
  <c r="L105" i="17"/>
  <c r="M105" i="17"/>
  <c r="N105" i="17"/>
  <c r="Q105" i="17"/>
  <c r="R105" i="17"/>
  <c r="S105" i="17"/>
  <c r="B106" i="17"/>
  <c r="C106" i="17"/>
  <c r="D106" i="17"/>
  <c r="G106" i="17"/>
  <c r="H106" i="17"/>
  <c r="I106" i="17"/>
  <c r="L106" i="17"/>
  <c r="M106" i="17"/>
  <c r="N106" i="17"/>
  <c r="Q106" i="17"/>
  <c r="R106" i="17"/>
  <c r="S106" i="17"/>
  <c r="A107" i="17"/>
  <c r="A130" i="17" s="1"/>
  <c r="A153" i="17" s="1"/>
  <c r="B107" i="17"/>
  <c r="C107" i="17"/>
  <c r="D107" i="17"/>
  <c r="G107" i="17"/>
  <c r="H107" i="17"/>
  <c r="I107" i="17"/>
  <c r="L107" i="17"/>
  <c r="M107" i="17"/>
  <c r="N107" i="17"/>
  <c r="Q107" i="17"/>
  <c r="R107" i="17"/>
  <c r="S107" i="17"/>
  <c r="B108" i="17"/>
  <c r="C108" i="17"/>
  <c r="D108" i="17"/>
  <c r="G108" i="17"/>
  <c r="H108" i="17"/>
  <c r="I108" i="17"/>
  <c r="L108" i="17"/>
  <c r="M108" i="17"/>
  <c r="N108" i="17"/>
  <c r="Q108" i="17"/>
  <c r="R108" i="17"/>
  <c r="S108" i="17"/>
  <c r="B109" i="17"/>
  <c r="C109" i="17"/>
  <c r="D109" i="17"/>
  <c r="G109" i="17"/>
  <c r="H109" i="17"/>
  <c r="I109" i="17"/>
  <c r="L109" i="17"/>
  <c r="M109" i="17"/>
  <c r="N109" i="17"/>
  <c r="Q109" i="17"/>
  <c r="R109" i="17"/>
  <c r="S109" i="17"/>
  <c r="B110" i="17"/>
  <c r="C110" i="17"/>
  <c r="D110" i="17"/>
  <c r="G110" i="17"/>
  <c r="H110" i="17"/>
  <c r="I110" i="17"/>
  <c r="L110" i="17"/>
  <c r="M110" i="17"/>
  <c r="N110" i="17"/>
  <c r="Q110" i="17"/>
  <c r="R110" i="17"/>
  <c r="S110" i="17"/>
  <c r="A111" i="17"/>
  <c r="A134" i="17" s="1"/>
  <c r="A157" i="17" s="1"/>
  <c r="A180" i="17" s="1"/>
  <c r="B111" i="17"/>
  <c r="C111" i="17"/>
  <c r="D111" i="17"/>
  <c r="G111" i="17"/>
  <c r="H111" i="17"/>
  <c r="I111" i="17"/>
  <c r="L111" i="17"/>
  <c r="M111" i="17"/>
  <c r="N111" i="17"/>
  <c r="Q111" i="17"/>
  <c r="R111" i="17"/>
  <c r="S111" i="17"/>
  <c r="B112" i="17"/>
  <c r="C112" i="17"/>
  <c r="D112" i="17"/>
  <c r="G112" i="17"/>
  <c r="H112" i="17"/>
  <c r="I112" i="17"/>
  <c r="L112" i="17"/>
  <c r="M112" i="17"/>
  <c r="N112" i="17"/>
  <c r="Q112" i="17"/>
  <c r="R112" i="17"/>
  <c r="S112" i="17"/>
  <c r="B113" i="17"/>
  <c r="C113" i="17"/>
  <c r="D113" i="17"/>
  <c r="G113" i="17"/>
  <c r="H113" i="17"/>
  <c r="I113" i="17"/>
  <c r="L113" i="17"/>
  <c r="M113" i="17"/>
  <c r="N113" i="17"/>
  <c r="Q113" i="17"/>
  <c r="R113" i="17"/>
  <c r="S113" i="17"/>
  <c r="A114" i="17"/>
  <c r="A137" i="17" s="1"/>
  <c r="A160" i="17" s="1"/>
  <c r="A183" i="17" s="1"/>
  <c r="A206" i="17" s="1"/>
  <c r="B114" i="17"/>
  <c r="C114" i="17"/>
  <c r="D114" i="17"/>
  <c r="G114" i="17"/>
  <c r="H114" i="17"/>
  <c r="I114" i="17"/>
  <c r="L114" i="17"/>
  <c r="M114" i="17"/>
  <c r="N114" i="17"/>
  <c r="Q114" i="17"/>
  <c r="R114" i="17"/>
  <c r="S114" i="17"/>
  <c r="B115" i="17"/>
  <c r="C115" i="17"/>
  <c r="D115" i="17"/>
  <c r="G115" i="17"/>
  <c r="H115" i="17"/>
  <c r="I115" i="17"/>
  <c r="L115" i="17"/>
  <c r="M115" i="17"/>
  <c r="N115" i="17"/>
  <c r="Q115" i="17"/>
  <c r="R115" i="17"/>
  <c r="S115" i="17"/>
  <c r="B116" i="17"/>
  <c r="C116" i="17"/>
  <c r="D116" i="17"/>
  <c r="G116" i="17"/>
  <c r="H116" i="17"/>
  <c r="I116" i="17"/>
  <c r="L116" i="17"/>
  <c r="M116" i="17"/>
  <c r="N116" i="17"/>
  <c r="Q116" i="17"/>
  <c r="R116" i="17"/>
  <c r="S116" i="17"/>
  <c r="B121" i="17"/>
  <c r="C121" i="17"/>
  <c r="D121" i="17"/>
  <c r="G121" i="17"/>
  <c r="H121" i="17"/>
  <c r="I121" i="17"/>
  <c r="L121" i="17"/>
  <c r="M121" i="17"/>
  <c r="N121" i="17"/>
  <c r="Q121" i="17"/>
  <c r="R121" i="17"/>
  <c r="S121" i="17"/>
  <c r="A122" i="17"/>
  <c r="A145" i="17" s="1"/>
  <c r="A168" i="17" s="1"/>
  <c r="B122" i="17"/>
  <c r="C122" i="17"/>
  <c r="D122" i="17"/>
  <c r="G122" i="17"/>
  <c r="H122" i="17"/>
  <c r="I122" i="17"/>
  <c r="L122" i="17"/>
  <c r="M122" i="17"/>
  <c r="N122" i="17"/>
  <c r="Q122" i="17"/>
  <c r="R122" i="17"/>
  <c r="S122" i="17"/>
  <c r="B123" i="17"/>
  <c r="C123" i="17"/>
  <c r="D123" i="17"/>
  <c r="G123" i="17"/>
  <c r="H123" i="17"/>
  <c r="I123" i="17"/>
  <c r="L123" i="17"/>
  <c r="M123" i="17"/>
  <c r="N123" i="17"/>
  <c r="Q123" i="17"/>
  <c r="R123" i="17"/>
  <c r="S123" i="17"/>
  <c r="A124" i="17"/>
  <c r="B124" i="17"/>
  <c r="C124" i="17"/>
  <c r="D124" i="17"/>
  <c r="G124" i="17"/>
  <c r="H124" i="17"/>
  <c r="I124" i="17"/>
  <c r="L124" i="17"/>
  <c r="M124" i="17"/>
  <c r="N124" i="17"/>
  <c r="Q124" i="17"/>
  <c r="R124" i="17"/>
  <c r="S124" i="17"/>
  <c r="A125" i="17"/>
  <c r="B125" i="17"/>
  <c r="C125" i="17"/>
  <c r="D125" i="17"/>
  <c r="G125" i="17"/>
  <c r="H125" i="17"/>
  <c r="I125" i="17"/>
  <c r="L125" i="17"/>
  <c r="M125" i="17"/>
  <c r="N125" i="17"/>
  <c r="Q125" i="17"/>
  <c r="R125" i="17"/>
  <c r="S125" i="17"/>
  <c r="B126" i="17"/>
  <c r="C126" i="17"/>
  <c r="D126" i="17"/>
  <c r="G126" i="17"/>
  <c r="H126" i="17"/>
  <c r="I126" i="17"/>
  <c r="L126" i="17"/>
  <c r="M126" i="17"/>
  <c r="N126" i="17"/>
  <c r="Q126" i="17"/>
  <c r="R126" i="17"/>
  <c r="S126" i="17"/>
  <c r="B127" i="17"/>
  <c r="C127" i="17"/>
  <c r="D127" i="17"/>
  <c r="G127" i="17"/>
  <c r="H127" i="17"/>
  <c r="I127" i="17"/>
  <c r="L127" i="17"/>
  <c r="M127" i="17"/>
  <c r="N127" i="17"/>
  <c r="Q127" i="17"/>
  <c r="R127" i="17"/>
  <c r="S127" i="17"/>
  <c r="B128" i="17"/>
  <c r="C128" i="17"/>
  <c r="D128" i="17"/>
  <c r="G128" i="17"/>
  <c r="H128" i="17"/>
  <c r="I128" i="17"/>
  <c r="L128" i="17"/>
  <c r="M128" i="17"/>
  <c r="N128" i="17"/>
  <c r="Q128" i="17"/>
  <c r="R128" i="17"/>
  <c r="S128" i="17"/>
  <c r="B129" i="17"/>
  <c r="C129" i="17"/>
  <c r="D129" i="17"/>
  <c r="G129" i="17"/>
  <c r="H129" i="17"/>
  <c r="I129" i="17"/>
  <c r="L129" i="17"/>
  <c r="M129" i="17"/>
  <c r="N129" i="17"/>
  <c r="Q129" i="17"/>
  <c r="R129" i="17"/>
  <c r="S129" i="17"/>
  <c r="B130" i="17"/>
  <c r="C130" i="17"/>
  <c r="D130" i="17"/>
  <c r="G130" i="17"/>
  <c r="H130" i="17"/>
  <c r="I130" i="17"/>
  <c r="L130" i="17"/>
  <c r="M130" i="17"/>
  <c r="N130" i="17"/>
  <c r="Q130" i="17"/>
  <c r="R130" i="17"/>
  <c r="S130" i="17"/>
  <c r="A131" i="17"/>
  <c r="A154" i="17" s="1"/>
  <c r="A177" i="17" s="1"/>
  <c r="A200" i="17" s="1"/>
  <c r="B131" i="17"/>
  <c r="C131" i="17"/>
  <c r="D131" i="17"/>
  <c r="G131" i="17"/>
  <c r="H131" i="17"/>
  <c r="I131" i="17"/>
  <c r="L131" i="17"/>
  <c r="M131" i="17"/>
  <c r="N131" i="17"/>
  <c r="Q131" i="17"/>
  <c r="R131" i="17"/>
  <c r="S131" i="17"/>
  <c r="B132" i="17"/>
  <c r="C132" i="17"/>
  <c r="D132" i="17"/>
  <c r="G132" i="17"/>
  <c r="H132" i="17"/>
  <c r="I132" i="17"/>
  <c r="L132" i="17"/>
  <c r="M132" i="17"/>
  <c r="N132" i="17"/>
  <c r="Q132" i="17"/>
  <c r="R132" i="17"/>
  <c r="S132" i="17"/>
  <c r="B133" i="17"/>
  <c r="C133" i="17"/>
  <c r="D133" i="17"/>
  <c r="G133" i="17"/>
  <c r="H133" i="17"/>
  <c r="I133" i="17"/>
  <c r="L133" i="17"/>
  <c r="M133" i="17"/>
  <c r="N133" i="17"/>
  <c r="Q133" i="17"/>
  <c r="R133" i="17"/>
  <c r="S133" i="17"/>
  <c r="B134" i="17"/>
  <c r="C134" i="17"/>
  <c r="D134" i="17"/>
  <c r="G134" i="17"/>
  <c r="H134" i="17"/>
  <c r="I134" i="17"/>
  <c r="L134" i="17"/>
  <c r="M134" i="17"/>
  <c r="N134" i="17"/>
  <c r="Q134" i="17"/>
  <c r="R134" i="17"/>
  <c r="S134" i="17"/>
  <c r="A135" i="17"/>
  <c r="A158" i="17" s="1"/>
  <c r="A181" i="17" s="1"/>
  <c r="A204" i="17" s="1"/>
  <c r="A227" i="17" s="1"/>
  <c r="A250" i="17" s="1"/>
  <c r="A273" i="17" s="1"/>
  <c r="A296" i="17" s="1"/>
  <c r="A319" i="17" s="1"/>
  <c r="A342" i="17" s="1"/>
  <c r="B135" i="17"/>
  <c r="C135" i="17"/>
  <c r="D135" i="17"/>
  <c r="G135" i="17"/>
  <c r="H135" i="17"/>
  <c r="I135" i="17"/>
  <c r="L135" i="17"/>
  <c r="M135" i="17"/>
  <c r="N135" i="17"/>
  <c r="Q135" i="17"/>
  <c r="R135" i="17"/>
  <c r="S135" i="17"/>
  <c r="B136" i="17"/>
  <c r="C136" i="17"/>
  <c r="D136" i="17"/>
  <c r="G136" i="17"/>
  <c r="H136" i="17"/>
  <c r="I136" i="17"/>
  <c r="L136" i="17"/>
  <c r="M136" i="17"/>
  <c r="N136" i="17"/>
  <c r="Q136" i="17"/>
  <c r="R136" i="17"/>
  <c r="S136" i="17"/>
  <c r="B137" i="17"/>
  <c r="C137" i="17"/>
  <c r="D137" i="17"/>
  <c r="G137" i="17"/>
  <c r="H137" i="17"/>
  <c r="I137" i="17"/>
  <c r="L137" i="17"/>
  <c r="M137" i="17"/>
  <c r="N137" i="17"/>
  <c r="Q137" i="17"/>
  <c r="R137" i="17"/>
  <c r="S137" i="17"/>
  <c r="B138" i="17"/>
  <c r="C138" i="17"/>
  <c r="D138" i="17"/>
  <c r="G138" i="17"/>
  <c r="H138" i="17"/>
  <c r="I138" i="17"/>
  <c r="L138" i="17"/>
  <c r="M138" i="17"/>
  <c r="N138" i="17"/>
  <c r="Q138" i="17"/>
  <c r="R138" i="17"/>
  <c r="S138" i="17"/>
  <c r="B139" i="17"/>
  <c r="C139" i="17"/>
  <c r="D139" i="17"/>
  <c r="G139" i="17"/>
  <c r="H139" i="17"/>
  <c r="I139" i="17"/>
  <c r="L139" i="17"/>
  <c r="M139" i="17"/>
  <c r="N139" i="17"/>
  <c r="Q139" i="17"/>
  <c r="R139" i="17"/>
  <c r="S139" i="17"/>
  <c r="B144" i="17"/>
  <c r="C144" i="17"/>
  <c r="D144" i="17"/>
  <c r="G144" i="17"/>
  <c r="H144" i="17"/>
  <c r="I144" i="17"/>
  <c r="L144" i="17"/>
  <c r="M144" i="17"/>
  <c r="N144" i="17"/>
  <c r="Q144" i="17"/>
  <c r="R144" i="17"/>
  <c r="S144" i="17"/>
  <c r="B145" i="17"/>
  <c r="C145" i="17"/>
  <c r="D145" i="17"/>
  <c r="G145" i="17"/>
  <c r="H145" i="17"/>
  <c r="I145" i="17"/>
  <c r="L145" i="17"/>
  <c r="M145" i="17"/>
  <c r="N145" i="17"/>
  <c r="Q145" i="17"/>
  <c r="R145" i="17"/>
  <c r="S145" i="17"/>
  <c r="B146" i="17"/>
  <c r="C146" i="17"/>
  <c r="D146" i="17"/>
  <c r="G146" i="17"/>
  <c r="H146" i="17"/>
  <c r="I146" i="17"/>
  <c r="L146" i="17"/>
  <c r="M146" i="17"/>
  <c r="N146" i="17"/>
  <c r="Q146" i="17"/>
  <c r="R146" i="17"/>
  <c r="S146" i="17"/>
  <c r="B147" i="17"/>
  <c r="C147" i="17"/>
  <c r="D147" i="17"/>
  <c r="G147" i="17"/>
  <c r="H147" i="17"/>
  <c r="I147" i="17"/>
  <c r="L147" i="17"/>
  <c r="M147" i="17"/>
  <c r="N147" i="17"/>
  <c r="Q147" i="17"/>
  <c r="R147" i="17"/>
  <c r="S147" i="17"/>
  <c r="A148" i="17"/>
  <c r="A171" i="17" s="1"/>
  <c r="A194" i="17" s="1"/>
  <c r="A217" i="17" s="1"/>
  <c r="A240" i="17" s="1"/>
  <c r="A263" i="17" s="1"/>
  <c r="A286" i="17" s="1"/>
  <c r="A309" i="17" s="1"/>
  <c r="A332" i="17" s="1"/>
  <c r="A355" i="17" s="1"/>
  <c r="B148" i="17"/>
  <c r="C148" i="17"/>
  <c r="D148" i="17"/>
  <c r="G148" i="17"/>
  <c r="H148" i="17"/>
  <c r="I148" i="17"/>
  <c r="L148" i="17"/>
  <c r="M148" i="17"/>
  <c r="N148" i="17"/>
  <c r="Q148" i="17"/>
  <c r="R148" i="17"/>
  <c r="S148" i="17"/>
  <c r="B149" i="17"/>
  <c r="C149" i="17"/>
  <c r="D149" i="17"/>
  <c r="G149" i="17"/>
  <c r="H149" i="17"/>
  <c r="I149" i="17"/>
  <c r="L149" i="17"/>
  <c r="M149" i="17"/>
  <c r="N149" i="17"/>
  <c r="Q149" i="17"/>
  <c r="R149" i="17"/>
  <c r="S149" i="17"/>
  <c r="B150" i="17"/>
  <c r="C150" i="17"/>
  <c r="D150" i="17"/>
  <c r="G150" i="17"/>
  <c r="H150" i="17"/>
  <c r="I150" i="17"/>
  <c r="L150" i="17"/>
  <c r="M150" i="17"/>
  <c r="N150" i="17"/>
  <c r="Q150" i="17"/>
  <c r="R150" i="17"/>
  <c r="S150" i="17"/>
  <c r="B151" i="17"/>
  <c r="C151" i="17"/>
  <c r="D151" i="17"/>
  <c r="G151" i="17"/>
  <c r="H151" i="17"/>
  <c r="I151" i="17"/>
  <c r="L151" i="17"/>
  <c r="M151" i="17"/>
  <c r="N151" i="17"/>
  <c r="Q151" i="17"/>
  <c r="R151" i="17"/>
  <c r="S151" i="17"/>
  <c r="B152" i="17"/>
  <c r="C152" i="17"/>
  <c r="D152" i="17"/>
  <c r="G152" i="17"/>
  <c r="H152" i="17"/>
  <c r="I152" i="17"/>
  <c r="L152" i="17"/>
  <c r="M152" i="17"/>
  <c r="N152" i="17"/>
  <c r="Q152" i="17"/>
  <c r="R152" i="17"/>
  <c r="S152" i="17"/>
  <c r="B153" i="17"/>
  <c r="C153" i="17"/>
  <c r="D153" i="17"/>
  <c r="G153" i="17"/>
  <c r="H153" i="17"/>
  <c r="I153" i="17"/>
  <c r="L153" i="17"/>
  <c r="M153" i="17"/>
  <c r="N153" i="17"/>
  <c r="Q153" i="17"/>
  <c r="R153" i="17"/>
  <c r="S153" i="17"/>
  <c r="B154" i="17"/>
  <c r="C154" i="17"/>
  <c r="D154" i="17"/>
  <c r="G154" i="17"/>
  <c r="H154" i="17"/>
  <c r="I154" i="17"/>
  <c r="L154" i="17"/>
  <c r="M154" i="17"/>
  <c r="N154" i="17"/>
  <c r="Q154" i="17"/>
  <c r="R154" i="17"/>
  <c r="S154" i="17"/>
  <c r="B155" i="17"/>
  <c r="C155" i="17"/>
  <c r="D155" i="17"/>
  <c r="G155" i="17"/>
  <c r="H155" i="17"/>
  <c r="I155" i="17"/>
  <c r="L155" i="17"/>
  <c r="M155" i="17"/>
  <c r="N155" i="17"/>
  <c r="Q155" i="17"/>
  <c r="R155" i="17"/>
  <c r="S155" i="17"/>
  <c r="B156" i="17"/>
  <c r="C156" i="17"/>
  <c r="D156" i="17"/>
  <c r="G156" i="17"/>
  <c r="H156" i="17"/>
  <c r="I156" i="17"/>
  <c r="L156" i="17"/>
  <c r="M156" i="17"/>
  <c r="N156" i="17"/>
  <c r="Q156" i="17"/>
  <c r="R156" i="17"/>
  <c r="S156" i="17"/>
  <c r="B157" i="17"/>
  <c r="C157" i="17"/>
  <c r="D157" i="17"/>
  <c r="G157" i="17"/>
  <c r="H157" i="17"/>
  <c r="I157" i="17"/>
  <c r="L157" i="17"/>
  <c r="M157" i="17"/>
  <c r="N157" i="17"/>
  <c r="Q157" i="17"/>
  <c r="R157" i="17"/>
  <c r="S157" i="17"/>
  <c r="B158" i="17"/>
  <c r="C158" i="17"/>
  <c r="D158" i="17"/>
  <c r="G158" i="17"/>
  <c r="H158" i="17"/>
  <c r="I158" i="17"/>
  <c r="L158" i="17"/>
  <c r="M158" i="17"/>
  <c r="N158" i="17"/>
  <c r="Q158" i="17"/>
  <c r="R158" i="17"/>
  <c r="S158" i="17"/>
  <c r="B159" i="17"/>
  <c r="C159" i="17"/>
  <c r="D159" i="17"/>
  <c r="G159" i="17"/>
  <c r="H159" i="17"/>
  <c r="I159" i="17"/>
  <c r="L159" i="17"/>
  <c r="M159" i="17"/>
  <c r="N159" i="17"/>
  <c r="Q159" i="17"/>
  <c r="R159" i="17"/>
  <c r="S159" i="17"/>
  <c r="B160" i="17"/>
  <c r="C160" i="17"/>
  <c r="D160" i="17"/>
  <c r="G160" i="17"/>
  <c r="H160" i="17"/>
  <c r="I160" i="17"/>
  <c r="L160" i="17"/>
  <c r="M160" i="17"/>
  <c r="N160" i="17"/>
  <c r="Q160" i="17"/>
  <c r="R160" i="17"/>
  <c r="S160" i="17"/>
  <c r="B161" i="17"/>
  <c r="C161" i="17"/>
  <c r="D161" i="17"/>
  <c r="G161" i="17"/>
  <c r="H161" i="17"/>
  <c r="I161" i="17"/>
  <c r="L161" i="17"/>
  <c r="M161" i="17"/>
  <c r="N161" i="17"/>
  <c r="Q161" i="17"/>
  <c r="R161" i="17"/>
  <c r="S161" i="17"/>
  <c r="B162" i="17"/>
  <c r="C162" i="17"/>
  <c r="D162" i="17"/>
  <c r="G162" i="17"/>
  <c r="H162" i="17"/>
  <c r="I162" i="17"/>
  <c r="L162" i="17"/>
  <c r="M162" i="17"/>
  <c r="N162" i="17"/>
  <c r="Q162" i="17"/>
  <c r="R162" i="17"/>
  <c r="S162" i="17"/>
  <c r="B167" i="17"/>
  <c r="C167" i="17"/>
  <c r="D167" i="17"/>
  <c r="G167" i="17"/>
  <c r="H167" i="17"/>
  <c r="I167" i="17"/>
  <c r="L167" i="17"/>
  <c r="M167" i="17"/>
  <c r="N167" i="17"/>
  <c r="Q167" i="17"/>
  <c r="R167" i="17"/>
  <c r="S167" i="17"/>
  <c r="B168" i="17"/>
  <c r="C168" i="17"/>
  <c r="D168" i="17"/>
  <c r="G168" i="17"/>
  <c r="H168" i="17"/>
  <c r="I168" i="17"/>
  <c r="L168" i="17"/>
  <c r="M168" i="17"/>
  <c r="N168" i="17"/>
  <c r="Q168" i="17"/>
  <c r="R168" i="17"/>
  <c r="S168" i="17"/>
  <c r="A169" i="17"/>
  <c r="A192" i="17" s="1"/>
  <c r="A215" i="17" s="1"/>
  <c r="A238" i="17" s="1"/>
  <c r="A261" i="17" s="1"/>
  <c r="A284" i="17" s="1"/>
  <c r="A307" i="17" s="1"/>
  <c r="A330" i="17" s="1"/>
  <c r="A353" i="17" s="1"/>
  <c r="B169" i="17"/>
  <c r="C169" i="17"/>
  <c r="D169" i="17"/>
  <c r="G169" i="17"/>
  <c r="H169" i="17"/>
  <c r="I169" i="17"/>
  <c r="L169" i="17"/>
  <c r="M169" i="17"/>
  <c r="N169" i="17"/>
  <c r="Q169" i="17"/>
  <c r="R169" i="17"/>
  <c r="S169" i="17"/>
  <c r="A170" i="17"/>
  <c r="B170" i="17"/>
  <c r="C170" i="17"/>
  <c r="D170" i="17"/>
  <c r="G170" i="17"/>
  <c r="H170" i="17"/>
  <c r="I170" i="17"/>
  <c r="L170" i="17"/>
  <c r="M170" i="17"/>
  <c r="N170" i="17"/>
  <c r="Q170" i="17"/>
  <c r="R170" i="17"/>
  <c r="S170" i="17"/>
  <c r="B171" i="17"/>
  <c r="C171" i="17"/>
  <c r="D171" i="17"/>
  <c r="G171" i="17"/>
  <c r="H171" i="17"/>
  <c r="I171" i="17"/>
  <c r="L171" i="17"/>
  <c r="M171" i="17"/>
  <c r="N171" i="17"/>
  <c r="Q171" i="17"/>
  <c r="R171" i="17"/>
  <c r="S171" i="17"/>
  <c r="B172" i="17"/>
  <c r="C172" i="17"/>
  <c r="D172" i="17"/>
  <c r="G172" i="17"/>
  <c r="H172" i="17"/>
  <c r="I172" i="17"/>
  <c r="L172" i="17"/>
  <c r="M172" i="17"/>
  <c r="N172" i="17"/>
  <c r="Q172" i="17"/>
  <c r="R172" i="17"/>
  <c r="S172" i="17"/>
  <c r="B173" i="17"/>
  <c r="C173" i="17"/>
  <c r="D173" i="17"/>
  <c r="G173" i="17"/>
  <c r="H173" i="17"/>
  <c r="I173" i="17"/>
  <c r="L173" i="17"/>
  <c r="M173" i="17"/>
  <c r="N173" i="17"/>
  <c r="Q173" i="17"/>
  <c r="R173" i="17"/>
  <c r="S173" i="17"/>
  <c r="B174" i="17"/>
  <c r="C174" i="17"/>
  <c r="D174" i="17"/>
  <c r="G174" i="17"/>
  <c r="H174" i="17"/>
  <c r="I174" i="17"/>
  <c r="L174" i="17"/>
  <c r="M174" i="17"/>
  <c r="N174" i="17"/>
  <c r="Q174" i="17"/>
  <c r="R174" i="17"/>
  <c r="S174" i="17"/>
  <c r="B175" i="17"/>
  <c r="C175" i="17"/>
  <c r="D175" i="17"/>
  <c r="G175" i="17"/>
  <c r="H175" i="17"/>
  <c r="I175" i="17"/>
  <c r="L175" i="17"/>
  <c r="M175" i="17"/>
  <c r="N175" i="17"/>
  <c r="Q175" i="17"/>
  <c r="R175" i="17"/>
  <c r="S175" i="17"/>
  <c r="A176" i="17"/>
  <c r="B176" i="17"/>
  <c r="C176" i="17"/>
  <c r="D176" i="17"/>
  <c r="G176" i="17"/>
  <c r="H176" i="17"/>
  <c r="I176" i="17"/>
  <c r="L176" i="17"/>
  <c r="M176" i="17"/>
  <c r="N176" i="17"/>
  <c r="Q176" i="17"/>
  <c r="R176" i="17"/>
  <c r="S176" i="17"/>
  <c r="B177" i="17"/>
  <c r="C177" i="17"/>
  <c r="D177" i="17"/>
  <c r="G177" i="17"/>
  <c r="H177" i="17"/>
  <c r="I177" i="17"/>
  <c r="L177" i="17"/>
  <c r="M177" i="17"/>
  <c r="N177" i="17"/>
  <c r="Q177" i="17"/>
  <c r="R177" i="17"/>
  <c r="S177" i="17"/>
  <c r="B178" i="17"/>
  <c r="C178" i="17"/>
  <c r="D178" i="17"/>
  <c r="G178" i="17"/>
  <c r="H178" i="17"/>
  <c r="I178" i="17"/>
  <c r="L178" i="17"/>
  <c r="M178" i="17"/>
  <c r="N178" i="17"/>
  <c r="Q178" i="17"/>
  <c r="R178" i="17"/>
  <c r="S178" i="17"/>
  <c r="B179" i="17"/>
  <c r="C179" i="17"/>
  <c r="D179" i="17"/>
  <c r="G179" i="17"/>
  <c r="H179" i="17"/>
  <c r="I179" i="17"/>
  <c r="L179" i="17"/>
  <c r="M179" i="17"/>
  <c r="N179" i="17"/>
  <c r="Q179" i="17"/>
  <c r="R179" i="17"/>
  <c r="S179" i="17"/>
  <c r="B180" i="17"/>
  <c r="C180" i="17"/>
  <c r="D180" i="17"/>
  <c r="G180" i="17"/>
  <c r="H180" i="17"/>
  <c r="I180" i="17"/>
  <c r="L180" i="17"/>
  <c r="M180" i="17"/>
  <c r="N180" i="17"/>
  <c r="Q180" i="17"/>
  <c r="R180" i="17"/>
  <c r="S180" i="17"/>
  <c r="B181" i="17"/>
  <c r="C181" i="17"/>
  <c r="D181" i="17"/>
  <c r="G181" i="17"/>
  <c r="H181" i="17"/>
  <c r="I181" i="17"/>
  <c r="L181" i="17"/>
  <c r="M181" i="17"/>
  <c r="N181" i="17"/>
  <c r="Q181" i="17"/>
  <c r="R181" i="17"/>
  <c r="S181" i="17"/>
  <c r="B182" i="17"/>
  <c r="C182" i="17"/>
  <c r="D182" i="17"/>
  <c r="G182" i="17"/>
  <c r="H182" i="17"/>
  <c r="I182" i="17"/>
  <c r="L182" i="17"/>
  <c r="M182" i="17"/>
  <c r="N182" i="17"/>
  <c r="Q182" i="17"/>
  <c r="R182" i="17"/>
  <c r="S182" i="17"/>
  <c r="B183" i="17"/>
  <c r="C183" i="17"/>
  <c r="D183" i="17"/>
  <c r="G183" i="17"/>
  <c r="H183" i="17"/>
  <c r="I183" i="17"/>
  <c r="L183" i="17"/>
  <c r="M183" i="17"/>
  <c r="N183" i="17"/>
  <c r="Q183" i="17"/>
  <c r="R183" i="17"/>
  <c r="S183" i="17"/>
  <c r="B184" i="17"/>
  <c r="C184" i="17"/>
  <c r="D184" i="17"/>
  <c r="G184" i="17"/>
  <c r="H184" i="17"/>
  <c r="I184" i="17"/>
  <c r="L184" i="17"/>
  <c r="M184" i="17"/>
  <c r="N184" i="17"/>
  <c r="Q184" i="17"/>
  <c r="R184" i="17"/>
  <c r="S184" i="17"/>
  <c r="B185" i="17"/>
  <c r="C185" i="17"/>
  <c r="D185" i="17"/>
  <c r="G185" i="17"/>
  <c r="H185" i="17"/>
  <c r="I185" i="17"/>
  <c r="L185" i="17"/>
  <c r="M185" i="17"/>
  <c r="N185" i="17"/>
  <c r="Q185" i="17"/>
  <c r="R185" i="17"/>
  <c r="S185" i="17"/>
  <c r="B190" i="17"/>
  <c r="C190" i="17"/>
  <c r="D190" i="17"/>
  <c r="G190" i="17"/>
  <c r="H190" i="17"/>
  <c r="I190" i="17"/>
  <c r="L190" i="17"/>
  <c r="M190" i="17"/>
  <c r="N190" i="17"/>
  <c r="Q190" i="17"/>
  <c r="R190" i="17"/>
  <c r="S190" i="17"/>
  <c r="A191" i="17"/>
  <c r="B191" i="17"/>
  <c r="C191" i="17"/>
  <c r="D191" i="17"/>
  <c r="G191" i="17"/>
  <c r="H191" i="17"/>
  <c r="I191" i="17"/>
  <c r="L191" i="17"/>
  <c r="M191" i="17"/>
  <c r="N191" i="17"/>
  <c r="Q191" i="17"/>
  <c r="R191" i="17"/>
  <c r="S191" i="17"/>
  <c r="B192" i="17"/>
  <c r="C192" i="17"/>
  <c r="D192" i="17"/>
  <c r="G192" i="17"/>
  <c r="H192" i="17"/>
  <c r="I192" i="17"/>
  <c r="L192" i="17"/>
  <c r="M192" i="17"/>
  <c r="N192" i="17"/>
  <c r="Q192" i="17"/>
  <c r="R192" i="17"/>
  <c r="S192" i="17"/>
  <c r="A193" i="17"/>
  <c r="B193" i="17"/>
  <c r="C193" i="17"/>
  <c r="D193" i="17"/>
  <c r="G193" i="17"/>
  <c r="H193" i="17"/>
  <c r="I193" i="17"/>
  <c r="L193" i="17"/>
  <c r="M193" i="17"/>
  <c r="N193" i="17"/>
  <c r="Q193" i="17"/>
  <c r="R193" i="17"/>
  <c r="S193" i="17"/>
  <c r="B194" i="17"/>
  <c r="C194" i="17"/>
  <c r="D194" i="17"/>
  <c r="G194" i="17"/>
  <c r="H194" i="17"/>
  <c r="I194" i="17"/>
  <c r="L194" i="17"/>
  <c r="M194" i="17"/>
  <c r="N194" i="17"/>
  <c r="Q194" i="17"/>
  <c r="R194" i="17"/>
  <c r="S194" i="17"/>
  <c r="A195" i="17"/>
  <c r="B195" i="17"/>
  <c r="C195" i="17"/>
  <c r="D195" i="17"/>
  <c r="G195" i="17"/>
  <c r="H195" i="17"/>
  <c r="I195" i="17"/>
  <c r="L195" i="17"/>
  <c r="M195" i="17"/>
  <c r="N195" i="17"/>
  <c r="Q195" i="17"/>
  <c r="R195" i="17"/>
  <c r="S195" i="17"/>
  <c r="B196" i="17"/>
  <c r="C196" i="17"/>
  <c r="D196" i="17"/>
  <c r="G196" i="17"/>
  <c r="H196" i="17"/>
  <c r="I196" i="17"/>
  <c r="L196" i="17"/>
  <c r="M196" i="17"/>
  <c r="N196" i="17"/>
  <c r="Q196" i="17"/>
  <c r="R196" i="17"/>
  <c r="S196" i="17"/>
  <c r="B197" i="17"/>
  <c r="C197" i="17"/>
  <c r="D197" i="17"/>
  <c r="G197" i="17"/>
  <c r="H197" i="17"/>
  <c r="I197" i="17"/>
  <c r="L197" i="17"/>
  <c r="M197" i="17"/>
  <c r="N197" i="17"/>
  <c r="Q197" i="17"/>
  <c r="R197" i="17"/>
  <c r="S197" i="17"/>
  <c r="B198" i="17"/>
  <c r="C198" i="17"/>
  <c r="D198" i="17"/>
  <c r="G198" i="17"/>
  <c r="H198" i="17"/>
  <c r="I198" i="17"/>
  <c r="L198" i="17"/>
  <c r="M198" i="17"/>
  <c r="N198" i="17"/>
  <c r="Q198" i="17"/>
  <c r="R198" i="17"/>
  <c r="S198" i="17"/>
  <c r="A199" i="17"/>
  <c r="A222" i="17" s="1"/>
  <c r="B199" i="17"/>
  <c r="C199" i="17"/>
  <c r="D199" i="17"/>
  <c r="G199" i="17"/>
  <c r="H199" i="17"/>
  <c r="I199" i="17"/>
  <c r="L199" i="17"/>
  <c r="M199" i="17"/>
  <c r="N199" i="17"/>
  <c r="Q199" i="17"/>
  <c r="R199" i="17"/>
  <c r="S199" i="17"/>
  <c r="B200" i="17"/>
  <c r="C200" i="17"/>
  <c r="D200" i="17"/>
  <c r="G200" i="17"/>
  <c r="H200" i="17"/>
  <c r="I200" i="17"/>
  <c r="L200" i="17"/>
  <c r="M200" i="17"/>
  <c r="N200" i="17"/>
  <c r="Q200" i="17"/>
  <c r="R200" i="17"/>
  <c r="S200" i="17"/>
  <c r="B201" i="17"/>
  <c r="C201" i="17"/>
  <c r="D201" i="17"/>
  <c r="G201" i="17"/>
  <c r="H201" i="17"/>
  <c r="I201" i="17"/>
  <c r="L201" i="17"/>
  <c r="M201" i="17"/>
  <c r="N201" i="17"/>
  <c r="Q201" i="17"/>
  <c r="R201" i="17"/>
  <c r="S201" i="17"/>
  <c r="A202" i="17"/>
  <c r="A225" i="17" s="1"/>
  <c r="A248" i="17" s="1"/>
  <c r="A271" i="17" s="1"/>
  <c r="A294" i="17" s="1"/>
  <c r="A317" i="17" s="1"/>
  <c r="A340" i="17" s="1"/>
  <c r="A363" i="17" s="1"/>
  <c r="B202" i="17"/>
  <c r="C202" i="17"/>
  <c r="D202" i="17"/>
  <c r="G202" i="17"/>
  <c r="H202" i="17"/>
  <c r="I202" i="17"/>
  <c r="L202" i="17"/>
  <c r="M202" i="17"/>
  <c r="N202" i="17"/>
  <c r="Q202" i="17"/>
  <c r="R202" i="17"/>
  <c r="S202" i="17"/>
  <c r="A203" i="17"/>
  <c r="B203" i="17"/>
  <c r="C203" i="17"/>
  <c r="D203" i="17"/>
  <c r="G203" i="17"/>
  <c r="H203" i="17"/>
  <c r="I203" i="17"/>
  <c r="L203" i="17"/>
  <c r="M203" i="17"/>
  <c r="N203" i="17"/>
  <c r="Q203" i="17"/>
  <c r="R203" i="17"/>
  <c r="S203" i="17"/>
  <c r="B204" i="17"/>
  <c r="C204" i="17"/>
  <c r="D204" i="17"/>
  <c r="G204" i="17"/>
  <c r="H204" i="17"/>
  <c r="I204" i="17"/>
  <c r="L204" i="17"/>
  <c r="M204" i="17"/>
  <c r="N204" i="17"/>
  <c r="Q204" i="17"/>
  <c r="R204" i="17"/>
  <c r="S204" i="17"/>
  <c r="B205" i="17"/>
  <c r="C205" i="17"/>
  <c r="D205" i="17"/>
  <c r="G205" i="17"/>
  <c r="H205" i="17"/>
  <c r="I205" i="17"/>
  <c r="L205" i="17"/>
  <c r="M205" i="17"/>
  <c r="N205" i="17"/>
  <c r="Q205" i="17"/>
  <c r="R205" i="17"/>
  <c r="S205" i="17"/>
  <c r="B206" i="17"/>
  <c r="C206" i="17"/>
  <c r="D206" i="17"/>
  <c r="G206" i="17"/>
  <c r="H206" i="17"/>
  <c r="I206" i="17"/>
  <c r="L206" i="17"/>
  <c r="M206" i="17"/>
  <c r="N206" i="17"/>
  <c r="Q206" i="17"/>
  <c r="R206" i="17"/>
  <c r="S206" i="17"/>
  <c r="B207" i="17"/>
  <c r="C207" i="17"/>
  <c r="D207" i="17"/>
  <c r="G207" i="17"/>
  <c r="H207" i="17"/>
  <c r="I207" i="17"/>
  <c r="L207" i="17"/>
  <c r="M207" i="17"/>
  <c r="N207" i="17"/>
  <c r="Q207" i="17"/>
  <c r="R207" i="17"/>
  <c r="S207" i="17"/>
  <c r="B208" i="17"/>
  <c r="C208" i="17"/>
  <c r="D208" i="17"/>
  <c r="G208" i="17"/>
  <c r="H208" i="17"/>
  <c r="I208" i="17"/>
  <c r="L208" i="17"/>
  <c r="M208" i="17"/>
  <c r="N208" i="17"/>
  <c r="Q208" i="17"/>
  <c r="R208" i="17"/>
  <c r="S208" i="17"/>
  <c r="B213" i="17"/>
  <c r="C213" i="17"/>
  <c r="D213" i="17"/>
  <c r="G213" i="17"/>
  <c r="H213" i="17"/>
  <c r="I213" i="17"/>
  <c r="L213" i="17"/>
  <c r="M213" i="17"/>
  <c r="N213" i="17"/>
  <c r="Q213" i="17"/>
  <c r="R213" i="17"/>
  <c r="S213" i="17"/>
  <c r="A214" i="17"/>
  <c r="B214" i="17"/>
  <c r="C214" i="17"/>
  <c r="D214" i="17"/>
  <c r="G214" i="17"/>
  <c r="H214" i="17"/>
  <c r="I214" i="17"/>
  <c r="L214" i="17"/>
  <c r="M214" i="17"/>
  <c r="N214" i="17"/>
  <c r="Q214" i="17"/>
  <c r="R214" i="17"/>
  <c r="S214" i="17"/>
  <c r="B215" i="17"/>
  <c r="C215" i="17"/>
  <c r="D215" i="17"/>
  <c r="G215" i="17"/>
  <c r="H215" i="17"/>
  <c r="I215" i="17"/>
  <c r="L215" i="17"/>
  <c r="M215" i="17"/>
  <c r="N215" i="17"/>
  <c r="Q215" i="17"/>
  <c r="R215" i="17"/>
  <c r="S215" i="17"/>
  <c r="A216" i="17"/>
  <c r="B216" i="17"/>
  <c r="C216" i="17"/>
  <c r="D216" i="17"/>
  <c r="G216" i="17"/>
  <c r="H216" i="17"/>
  <c r="I216" i="17"/>
  <c r="L216" i="17"/>
  <c r="M216" i="17"/>
  <c r="N216" i="17"/>
  <c r="Q216" i="17"/>
  <c r="R216" i="17"/>
  <c r="S216" i="17"/>
  <c r="B217" i="17"/>
  <c r="C217" i="17"/>
  <c r="D217" i="17"/>
  <c r="G217" i="17"/>
  <c r="H217" i="17"/>
  <c r="I217" i="17"/>
  <c r="L217" i="17"/>
  <c r="M217" i="17"/>
  <c r="N217" i="17"/>
  <c r="Q217" i="17"/>
  <c r="R217" i="17"/>
  <c r="S217" i="17"/>
  <c r="A218" i="17"/>
  <c r="B218" i="17"/>
  <c r="C218" i="17"/>
  <c r="D218" i="17"/>
  <c r="G218" i="17"/>
  <c r="H218" i="17"/>
  <c r="I218" i="17"/>
  <c r="L218" i="17"/>
  <c r="M218" i="17"/>
  <c r="N218" i="17"/>
  <c r="Q218" i="17"/>
  <c r="R218" i="17"/>
  <c r="S218" i="17"/>
  <c r="B219" i="17"/>
  <c r="C219" i="17"/>
  <c r="D219" i="17"/>
  <c r="G219" i="17"/>
  <c r="H219" i="17"/>
  <c r="I219" i="17"/>
  <c r="L219" i="17"/>
  <c r="M219" i="17"/>
  <c r="N219" i="17"/>
  <c r="Q219" i="17"/>
  <c r="R219" i="17"/>
  <c r="S219" i="17"/>
  <c r="B220" i="17"/>
  <c r="C220" i="17"/>
  <c r="D220" i="17"/>
  <c r="G220" i="17"/>
  <c r="H220" i="17"/>
  <c r="I220" i="17"/>
  <c r="L220" i="17"/>
  <c r="M220" i="17"/>
  <c r="N220" i="17"/>
  <c r="Q220" i="17"/>
  <c r="R220" i="17"/>
  <c r="S220" i="17"/>
  <c r="B221" i="17"/>
  <c r="C221" i="17"/>
  <c r="D221" i="17"/>
  <c r="G221" i="17"/>
  <c r="H221" i="17"/>
  <c r="I221" i="17"/>
  <c r="L221" i="17"/>
  <c r="M221" i="17"/>
  <c r="N221" i="17"/>
  <c r="Q221" i="17"/>
  <c r="R221" i="17"/>
  <c r="S221" i="17"/>
  <c r="B222" i="17"/>
  <c r="C222" i="17"/>
  <c r="D222" i="17"/>
  <c r="G222" i="17"/>
  <c r="H222" i="17"/>
  <c r="I222" i="17"/>
  <c r="L222" i="17"/>
  <c r="M222" i="17"/>
  <c r="N222" i="17"/>
  <c r="Q222" i="17"/>
  <c r="R222" i="17"/>
  <c r="S222" i="17"/>
  <c r="A223" i="17"/>
  <c r="A246" i="17" s="1"/>
  <c r="B223" i="17"/>
  <c r="C223" i="17"/>
  <c r="D223" i="17"/>
  <c r="G223" i="17"/>
  <c r="H223" i="17"/>
  <c r="I223" i="17"/>
  <c r="L223" i="17"/>
  <c r="M223" i="17"/>
  <c r="N223" i="17"/>
  <c r="Q223" i="17"/>
  <c r="R223" i="17"/>
  <c r="S223" i="17"/>
  <c r="B224" i="17"/>
  <c r="C224" i="17"/>
  <c r="D224" i="17"/>
  <c r="G224" i="17"/>
  <c r="H224" i="17"/>
  <c r="I224" i="17"/>
  <c r="L224" i="17"/>
  <c r="M224" i="17"/>
  <c r="N224" i="17"/>
  <c r="Q224" i="17"/>
  <c r="R224" i="17"/>
  <c r="S224" i="17"/>
  <c r="B225" i="17"/>
  <c r="C225" i="17"/>
  <c r="D225" i="17"/>
  <c r="G225" i="17"/>
  <c r="H225" i="17"/>
  <c r="I225" i="17"/>
  <c r="L225" i="17"/>
  <c r="M225" i="17"/>
  <c r="N225" i="17"/>
  <c r="Q225" i="17"/>
  <c r="R225" i="17"/>
  <c r="S225" i="17"/>
  <c r="A226" i="17"/>
  <c r="A249" i="17" s="1"/>
  <c r="B226" i="17"/>
  <c r="C226" i="17"/>
  <c r="D226" i="17"/>
  <c r="G226" i="17"/>
  <c r="H226" i="17"/>
  <c r="I226" i="17"/>
  <c r="L226" i="17"/>
  <c r="M226" i="17"/>
  <c r="N226" i="17"/>
  <c r="Q226" i="17"/>
  <c r="R226" i="17"/>
  <c r="S226" i="17"/>
  <c r="B227" i="17"/>
  <c r="C227" i="17"/>
  <c r="D227" i="17"/>
  <c r="G227" i="17"/>
  <c r="H227" i="17"/>
  <c r="I227" i="17"/>
  <c r="L227" i="17"/>
  <c r="M227" i="17"/>
  <c r="N227" i="17"/>
  <c r="Q227" i="17"/>
  <c r="R227" i="17"/>
  <c r="S227" i="17"/>
  <c r="B228" i="17"/>
  <c r="C228" i="17"/>
  <c r="D228" i="17"/>
  <c r="G228" i="17"/>
  <c r="H228" i="17"/>
  <c r="I228" i="17"/>
  <c r="L228" i="17"/>
  <c r="M228" i="17"/>
  <c r="N228" i="17"/>
  <c r="Q228" i="17"/>
  <c r="R228" i="17"/>
  <c r="S228" i="17"/>
  <c r="A229" i="17"/>
  <c r="A252" i="17" s="1"/>
  <c r="A275" i="17" s="1"/>
  <c r="A298" i="17" s="1"/>
  <c r="A321" i="17" s="1"/>
  <c r="B229" i="17"/>
  <c r="C229" i="17"/>
  <c r="D229" i="17"/>
  <c r="G229" i="17"/>
  <c r="H229" i="17"/>
  <c r="I229" i="17"/>
  <c r="L229" i="17"/>
  <c r="M229" i="17"/>
  <c r="N229" i="17"/>
  <c r="Q229" i="17"/>
  <c r="R229" i="17"/>
  <c r="S229" i="17"/>
  <c r="B230" i="17"/>
  <c r="C230" i="17"/>
  <c r="D230" i="17"/>
  <c r="G230" i="17"/>
  <c r="H230" i="17"/>
  <c r="I230" i="17"/>
  <c r="L230" i="17"/>
  <c r="M230" i="17"/>
  <c r="N230" i="17"/>
  <c r="Q230" i="17"/>
  <c r="R230" i="17"/>
  <c r="S230" i="17"/>
  <c r="B231" i="17"/>
  <c r="C231" i="17"/>
  <c r="D231" i="17"/>
  <c r="G231" i="17"/>
  <c r="H231" i="17"/>
  <c r="I231" i="17"/>
  <c r="L231" i="17"/>
  <c r="M231" i="17"/>
  <c r="N231" i="17"/>
  <c r="Q231" i="17"/>
  <c r="R231" i="17"/>
  <c r="S231" i="17"/>
  <c r="B236" i="17"/>
  <c r="C236" i="17"/>
  <c r="D236" i="17"/>
  <c r="G236" i="17"/>
  <c r="H236" i="17"/>
  <c r="I236" i="17"/>
  <c r="L236" i="17"/>
  <c r="M236" i="17"/>
  <c r="N236" i="17"/>
  <c r="Q236" i="17"/>
  <c r="R236" i="17"/>
  <c r="S236" i="17"/>
  <c r="A237" i="17"/>
  <c r="A260" i="17" s="1"/>
  <c r="A283" i="17" s="1"/>
  <c r="A306" i="17" s="1"/>
  <c r="B237" i="17"/>
  <c r="C237" i="17"/>
  <c r="D237" i="17"/>
  <c r="G237" i="17"/>
  <c r="H237" i="17"/>
  <c r="I237" i="17"/>
  <c r="L237" i="17"/>
  <c r="M237" i="17"/>
  <c r="N237" i="17"/>
  <c r="Q237" i="17"/>
  <c r="R237" i="17"/>
  <c r="S237" i="17"/>
  <c r="B238" i="17"/>
  <c r="C238" i="17"/>
  <c r="D238" i="17"/>
  <c r="G238" i="17"/>
  <c r="H238" i="17"/>
  <c r="I238" i="17"/>
  <c r="L238" i="17"/>
  <c r="M238" i="17"/>
  <c r="N238" i="17"/>
  <c r="Q238" i="17"/>
  <c r="R238" i="17"/>
  <c r="S238" i="17"/>
  <c r="A239" i="17"/>
  <c r="A262" i="17" s="1"/>
  <c r="B239" i="17"/>
  <c r="C239" i="17"/>
  <c r="D239" i="17"/>
  <c r="G239" i="17"/>
  <c r="H239" i="17"/>
  <c r="I239" i="17"/>
  <c r="L239" i="17"/>
  <c r="M239" i="17"/>
  <c r="N239" i="17"/>
  <c r="Q239" i="17"/>
  <c r="R239" i="17"/>
  <c r="S239" i="17"/>
  <c r="B240" i="17"/>
  <c r="C240" i="17"/>
  <c r="D240" i="17"/>
  <c r="G240" i="17"/>
  <c r="H240" i="17"/>
  <c r="I240" i="17"/>
  <c r="L240" i="17"/>
  <c r="M240" i="17"/>
  <c r="N240" i="17"/>
  <c r="Q240" i="17"/>
  <c r="R240" i="17"/>
  <c r="S240" i="17"/>
  <c r="A241" i="17"/>
  <c r="A264" i="17" s="1"/>
  <c r="B241" i="17"/>
  <c r="C241" i="17"/>
  <c r="D241" i="17"/>
  <c r="G241" i="17"/>
  <c r="H241" i="17"/>
  <c r="I241" i="17"/>
  <c r="L241" i="17"/>
  <c r="M241" i="17"/>
  <c r="N241" i="17"/>
  <c r="Q241" i="17"/>
  <c r="R241" i="17"/>
  <c r="S241" i="17"/>
  <c r="B242" i="17"/>
  <c r="C242" i="17"/>
  <c r="D242" i="17"/>
  <c r="G242" i="17"/>
  <c r="H242" i="17"/>
  <c r="I242" i="17"/>
  <c r="L242" i="17"/>
  <c r="M242" i="17"/>
  <c r="N242" i="17"/>
  <c r="Q242" i="17"/>
  <c r="R242" i="17"/>
  <c r="S242" i="17"/>
  <c r="B243" i="17"/>
  <c r="C243" i="17"/>
  <c r="D243" i="17"/>
  <c r="G243" i="17"/>
  <c r="H243" i="17"/>
  <c r="I243" i="17"/>
  <c r="L243" i="17"/>
  <c r="M243" i="17"/>
  <c r="N243" i="17"/>
  <c r="Q243" i="17"/>
  <c r="R243" i="17"/>
  <c r="S243" i="17"/>
  <c r="B244" i="17"/>
  <c r="C244" i="17"/>
  <c r="D244" i="17"/>
  <c r="G244" i="17"/>
  <c r="H244" i="17"/>
  <c r="I244" i="17"/>
  <c r="L244" i="17"/>
  <c r="M244" i="17"/>
  <c r="N244" i="17"/>
  <c r="Q244" i="17"/>
  <c r="R244" i="17"/>
  <c r="S244" i="17"/>
  <c r="A245" i="17"/>
  <c r="A268" i="17" s="1"/>
  <c r="A291" i="17" s="1"/>
  <c r="A314" i="17" s="1"/>
  <c r="A337" i="17" s="1"/>
  <c r="B245" i="17"/>
  <c r="C245" i="17"/>
  <c r="D245" i="17"/>
  <c r="G245" i="17"/>
  <c r="H245" i="17"/>
  <c r="I245" i="17"/>
  <c r="L245" i="17"/>
  <c r="M245" i="17"/>
  <c r="N245" i="17"/>
  <c r="Q245" i="17"/>
  <c r="R245" i="17"/>
  <c r="S245" i="17"/>
  <c r="B246" i="17"/>
  <c r="C246" i="17"/>
  <c r="D246" i="17"/>
  <c r="G246" i="17"/>
  <c r="H246" i="17"/>
  <c r="I246" i="17"/>
  <c r="L246" i="17"/>
  <c r="M246" i="17"/>
  <c r="N246" i="17"/>
  <c r="Q246" i="17"/>
  <c r="R246" i="17"/>
  <c r="S246" i="17"/>
  <c r="B247" i="17"/>
  <c r="C247" i="17"/>
  <c r="D247" i="17"/>
  <c r="G247" i="17"/>
  <c r="H247" i="17"/>
  <c r="I247" i="17"/>
  <c r="L247" i="17"/>
  <c r="M247" i="17"/>
  <c r="N247" i="17"/>
  <c r="Q247" i="17"/>
  <c r="R247" i="17"/>
  <c r="S247" i="17"/>
  <c r="B248" i="17"/>
  <c r="C248" i="17"/>
  <c r="D248" i="17"/>
  <c r="G248" i="17"/>
  <c r="H248" i="17"/>
  <c r="I248" i="17"/>
  <c r="L248" i="17"/>
  <c r="M248" i="17"/>
  <c r="N248" i="17"/>
  <c r="Q248" i="17"/>
  <c r="R248" i="17"/>
  <c r="S248" i="17"/>
  <c r="B249" i="17"/>
  <c r="C249" i="17"/>
  <c r="D249" i="17"/>
  <c r="G249" i="17"/>
  <c r="H249" i="17"/>
  <c r="I249" i="17"/>
  <c r="L249" i="17"/>
  <c r="M249" i="17"/>
  <c r="N249" i="17"/>
  <c r="Q249" i="17"/>
  <c r="R249" i="17"/>
  <c r="S249" i="17"/>
  <c r="B250" i="17"/>
  <c r="C250" i="17"/>
  <c r="D250" i="17"/>
  <c r="G250" i="17"/>
  <c r="H250" i="17"/>
  <c r="I250" i="17"/>
  <c r="L250" i="17"/>
  <c r="M250" i="17"/>
  <c r="N250" i="17"/>
  <c r="Q250" i="17"/>
  <c r="R250" i="17"/>
  <c r="S250" i="17"/>
  <c r="B251" i="17"/>
  <c r="C251" i="17"/>
  <c r="D251" i="17"/>
  <c r="G251" i="17"/>
  <c r="H251" i="17"/>
  <c r="I251" i="17"/>
  <c r="L251" i="17"/>
  <c r="M251" i="17"/>
  <c r="N251" i="17"/>
  <c r="Q251" i="17"/>
  <c r="R251" i="17"/>
  <c r="S251" i="17"/>
  <c r="B252" i="17"/>
  <c r="C252" i="17"/>
  <c r="D252" i="17"/>
  <c r="G252" i="17"/>
  <c r="H252" i="17"/>
  <c r="I252" i="17"/>
  <c r="L252" i="17"/>
  <c r="M252" i="17"/>
  <c r="N252" i="17"/>
  <c r="Q252" i="17"/>
  <c r="R252" i="17"/>
  <c r="S252" i="17"/>
  <c r="B253" i="17"/>
  <c r="C253" i="17"/>
  <c r="D253" i="17"/>
  <c r="G253" i="17"/>
  <c r="H253" i="17"/>
  <c r="I253" i="17"/>
  <c r="L253" i="17"/>
  <c r="M253" i="17"/>
  <c r="N253" i="17"/>
  <c r="Q253" i="17"/>
  <c r="R253" i="17"/>
  <c r="S253" i="17"/>
  <c r="B254" i="17"/>
  <c r="C254" i="17"/>
  <c r="D254" i="17"/>
  <c r="G254" i="17"/>
  <c r="H254" i="17"/>
  <c r="I254" i="17"/>
  <c r="L254" i="17"/>
  <c r="M254" i="17"/>
  <c r="N254" i="17"/>
  <c r="Q254" i="17"/>
  <c r="R254" i="17"/>
  <c r="S254" i="17"/>
  <c r="B259" i="17"/>
  <c r="C259" i="17"/>
  <c r="D259" i="17"/>
  <c r="G259" i="17"/>
  <c r="H259" i="17"/>
  <c r="I259" i="17"/>
  <c r="L259" i="17"/>
  <c r="M259" i="17"/>
  <c r="N259" i="17"/>
  <c r="Q259" i="17"/>
  <c r="R259" i="17"/>
  <c r="S259" i="17"/>
  <c r="B260" i="17"/>
  <c r="C260" i="17"/>
  <c r="D260" i="17"/>
  <c r="G260" i="17"/>
  <c r="H260" i="17"/>
  <c r="I260" i="17"/>
  <c r="L260" i="17"/>
  <c r="M260" i="17"/>
  <c r="N260" i="17"/>
  <c r="Q260" i="17"/>
  <c r="R260" i="17"/>
  <c r="S260" i="17"/>
  <c r="B261" i="17"/>
  <c r="C261" i="17"/>
  <c r="D261" i="17"/>
  <c r="G261" i="17"/>
  <c r="H261" i="17"/>
  <c r="I261" i="17"/>
  <c r="L261" i="17"/>
  <c r="M261" i="17"/>
  <c r="N261" i="17"/>
  <c r="Q261" i="17"/>
  <c r="R261" i="17"/>
  <c r="S261" i="17"/>
  <c r="B262" i="17"/>
  <c r="C262" i="17"/>
  <c r="D262" i="17"/>
  <c r="G262" i="17"/>
  <c r="H262" i="17"/>
  <c r="I262" i="17"/>
  <c r="L262" i="17"/>
  <c r="M262" i="17"/>
  <c r="N262" i="17"/>
  <c r="Q262" i="17"/>
  <c r="R262" i="17"/>
  <c r="S262" i="17"/>
  <c r="B263" i="17"/>
  <c r="C263" i="17"/>
  <c r="D263" i="17"/>
  <c r="G263" i="17"/>
  <c r="H263" i="17"/>
  <c r="I263" i="17"/>
  <c r="L263" i="17"/>
  <c r="M263" i="17"/>
  <c r="N263" i="17"/>
  <c r="Q263" i="17"/>
  <c r="R263" i="17"/>
  <c r="S263" i="17"/>
  <c r="B264" i="17"/>
  <c r="C264" i="17"/>
  <c r="D264" i="17"/>
  <c r="G264" i="17"/>
  <c r="H264" i="17"/>
  <c r="I264" i="17"/>
  <c r="L264" i="17"/>
  <c r="M264" i="17"/>
  <c r="N264" i="17"/>
  <c r="Q264" i="17"/>
  <c r="R264" i="17"/>
  <c r="S264" i="17"/>
  <c r="B265" i="17"/>
  <c r="C265" i="17"/>
  <c r="D265" i="17"/>
  <c r="G265" i="17"/>
  <c r="H265" i="17"/>
  <c r="I265" i="17"/>
  <c r="L265" i="17"/>
  <c r="M265" i="17"/>
  <c r="N265" i="17"/>
  <c r="Q265" i="17"/>
  <c r="R265" i="17"/>
  <c r="S265" i="17"/>
  <c r="B266" i="17"/>
  <c r="C266" i="17"/>
  <c r="D266" i="17"/>
  <c r="G266" i="17"/>
  <c r="H266" i="17"/>
  <c r="I266" i="17"/>
  <c r="L266" i="17"/>
  <c r="M266" i="17"/>
  <c r="N266" i="17"/>
  <c r="Q266" i="17"/>
  <c r="R266" i="17"/>
  <c r="S266" i="17"/>
  <c r="B267" i="17"/>
  <c r="C267" i="17"/>
  <c r="D267" i="17"/>
  <c r="G267" i="17"/>
  <c r="H267" i="17"/>
  <c r="I267" i="17"/>
  <c r="L267" i="17"/>
  <c r="M267" i="17"/>
  <c r="N267" i="17"/>
  <c r="Q267" i="17"/>
  <c r="R267" i="17"/>
  <c r="S267" i="17"/>
  <c r="B268" i="17"/>
  <c r="C268" i="17"/>
  <c r="D268" i="17"/>
  <c r="G268" i="17"/>
  <c r="H268" i="17"/>
  <c r="I268" i="17"/>
  <c r="L268" i="17"/>
  <c r="M268" i="17"/>
  <c r="N268" i="17"/>
  <c r="Q268" i="17"/>
  <c r="R268" i="17"/>
  <c r="S268" i="17"/>
  <c r="A269" i="17"/>
  <c r="A292" i="17" s="1"/>
  <c r="A315" i="17" s="1"/>
  <c r="A338" i="17" s="1"/>
  <c r="A361" i="17" s="1"/>
  <c r="B269" i="17"/>
  <c r="C269" i="17"/>
  <c r="D269" i="17"/>
  <c r="G269" i="17"/>
  <c r="H269" i="17"/>
  <c r="I269" i="17"/>
  <c r="L269" i="17"/>
  <c r="M269" i="17"/>
  <c r="N269" i="17"/>
  <c r="Q269" i="17"/>
  <c r="R269" i="17"/>
  <c r="S269" i="17"/>
  <c r="B270" i="17"/>
  <c r="C270" i="17"/>
  <c r="D270" i="17"/>
  <c r="G270" i="17"/>
  <c r="H270" i="17"/>
  <c r="I270" i="17"/>
  <c r="L270" i="17"/>
  <c r="M270" i="17"/>
  <c r="N270" i="17"/>
  <c r="Q270" i="17"/>
  <c r="R270" i="17"/>
  <c r="S270" i="17"/>
  <c r="B271" i="17"/>
  <c r="C271" i="17"/>
  <c r="D271" i="17"/>
  <c r="G271" i="17"/>
  <c r="H271" i="17"/>
  <c r="I271" i="17"/>
  <c r="L271" i="17"/>
  <c r="M271" i="17"/>
  <c r="N271" i="17"/>
  <c r="Q271" i="17"/>
  <c r="R271" i="17"/>
  <c r="S271" i="17"/>
  <c r="A272" i="17"/>
  <c r="A295" i="17" s="1"/>
  <c r="A318" i="17" s="1"/>
  <c r="A341" i="17" s="1"/>
  <c r="A364" i="17" s="1"/>
  <c r="B272" i="17"/>
  <c r="C272" i="17"/>
  <c r="D272" i="17"/>
  <c r="G272" i="17"/>
  <c r="H272" i="17"/>
  <c r="I272" i="17"/>
  <c r="L272" i="17"/>
  <c r="M272" i="17"/>
  <c r="N272" i="17"/>
  <c r="Q272" i="17"/>
  <c r="R272" i="17"/>
  <c r="S272" i="17"/>
  <c r="B273" i="17"/>
  <c r="C273" i="17"/>
  <c r="D273" i="17"/>
  <c r="G273" i="17"/>
  <c r="H273" i="17"/>
  <c r="I273" i="17"/>
  <c r="L273" i="17"/>
  <c r="M273" i="17"/>
  <c r="N273" i="17"/>
  <c r="Q273" i="17"/>
  <c r="R273" i="17"/>
  <c r="S273" i="17"/>
  <c r="B274" i="17"/>
  <c r="C274" i="17"/>
  <c r="D274" i="17"/>
  <c r="G274" i="17"/>
  <c r="H274" i="17"/>
  <c r="I274" i="17"/>
  <c r="L274" i="17"/>
  <c r="M274" i="17"/>
  <c r="N274" i="17"/>
  <c r="Q274" i="17"/>
  <c r="R274" i="17"/>
  <c r="S274" i="17"/>
  <c r="B275" i="17"/>
  <c r="C275" i="17"/>
  <c r="D275" i="17"/>
  <c r="G275" i="17"/>
  <c r="H275" i="17"/>
  <c r="I275" i="17"/>
  <c r="L275" i="17"/>
  <c r="M275" i="17"/>
  <c r="N275" i="17"/>
  <c r="Q275" i="17"/>
  <c r="R275" i="17"/>
  <c r="S275" i="17"/>
  <c r="B276" i="17"/>
  <c r="C276" i="17"/>
  <c r="D276" i="17"/>
  <c r="G276" i="17"/>
  <c r="H276" i="17"/>
  <c r="I276" i="17"/>
  <c r="L276" i="17"/>
  <c r="M276" i="17"/>
  <c r="N276" i="17"/>
  <c r="Q276" i="17"/>
  <c r="R276" i="17"/>
  <c r="S276" i="17"/>
  <c r="B277" i="17"/>
  <c r="C277" i="17"/>
  <c r="D277" i="17"/>
  <c r="G277" i="17"/>
  <c r="H277" i="17"/>
  <c r="I277" i="17"/>
  <c r="L277" i="17"/>
  <c r="M277" i="17"/>
  <c r="N277" i="17"/>
  <c r="Q277" i="17"/>
  <c r="R277" i="17"/>
  <c r="S277" i="17"/>
  <c r="A282" i="17"/>
  <c r="A305" i="17" s="1"/>
  <c r="A328" i="17" s="1"/>
  <c r="A351" i="17" s="1"/>
  <c r="B282" i="17"/>
  <c r="C282" i="17"/>
  <c r="D282" i="17"/>
  <c r="G282" i="17"/>
  <c r="H282" i="17"/>
  <c r="I282" i="17"/>
  <c r="L282" i="17"/>
  <c r="M282" i="17"/>
  <c r="N282" i="17"/>
  <c r="Q282" i="17"/>
  <c r="R282" i="17"/>
  <c r="S282" i="17"/>
  <c r="B283" i="17"/>
  <c r="C283" i="17"/>
  <c r="D283" i="17"/>
  <c r="G283" i="17"/>
  <c r="H283" i="17"/>
  <c r="I283" i="17"/>
  <c r="L283" i="17"/>
  <c r="M283" i="17"/>
  <c r="N283" i="17"/>
  <c r="Q283" i="17"/>
  <c r="R283" i="17"/>
  <c r="S283" i="17"/>
  <c r="B284" i="17"/>
  <c r="C284" i="17"/>
  <c r="D284" i="17"/>
  <c r="G284" i="17"/>
  <c r="H284" i="17"/>
  <c r="I284" i="17"/>
  <c r="L284" i="17"/>
  <c r="M284" i="17"/>
  <c r="N284" i="17"/>
  <c r="Q284" i="17"/>
  <c r="R284" i="17"/>
  <c r="S284" i="17"/>
  <c r="A285" i="17"/>
  <c r="A308" i="17" s="1"/>
  <c r="A331" i="17" s="1"/>
  <c r="A354" i="17" s="1"/>
  <c r="B285" i="17"/>
  <c r="C285" i="17"/>
  <c r="D285" i="17"/>
  <c r="G285" i="17"/>
  <c r="H285" i="17"/>
  <c r="I285" i="17"/>
  <c r="L285" i="17"/>
  <c r="M285" i="17"/>
  <c r="N285" i="17"/>
  <c r="Q285" i="17"/>
  <c r="R285" i="17"/>
  <c r="S285" i="17"/>
  <c r="B286" i="17"/>
  <c r="C286" i="17"/>
  <c r="D286" i="17"/>
  <c r="G286" i="17"/>
  <c r="H286" i="17"/>
  <c r="I286" i="17"/>
  <c r="L286" i="17"/>
  <c r="M286" i="17"/>
  <c r="N286" i="17"/>
  <c r="Q286" i="17"/>
  <c r="R286" i="17"/>
  <c r="S286" i="17"/>
  <c r="A287" i="17"/>
  <c r="A310" i="17" s="1"/>
  <c r="A333" i="17" s="1"/>
  <c r="A356" i="17" s="1"/>
  <c r="B287" i="17"/>
  <c r="C287" i="17"/>
  <c r="D287" i="17"/>
  <c r="G287" i="17"/>
  <c r="H287" i="17"/>
  <c r="I287" i="17"/>
  <c r="L287" i="17"/>
  <c r="M287" i="17"/>
  <c r="N287" i="17"/>
  <c r="Q287" i="17"/>
  <c r="R287" i="17"/>
  <c r="S287" i="17"/>
  <c r="B288" i="17"/>
  <c r="C288" i="17"/>
  <c r="D288" i="17"/>
  <c r="G288" i="17"/>
  <c r="H288" i="17"/>
  <c r="I288" i="17"/>
  <c r="L288" i="17"/>
  <c r="M288" i="17"/>
  <c r="N288" i="17"/>
  <c r="Q288" i="17"/>
  <c r="R288" i="17"/>
  <c r="S288" i="17"/>
  <c r="B289" i="17"/>
  <c r="C289" i="17"/>
  <c r="D289" i="17"/>
  <c r="G289" i="17"/>
  <c r="H289" i="17"/>
  <c r="I289" i="17"/>
  <c r="L289" i="17"/>
  <c r="M289" i="17"/>
  <c r="N289" i="17"/>
  <c r="Q289" i="17"/>
  <c r="R289" i="17"/>
  <c r="S289" i="17"/>
  <c r="B290" i="17"/>
  <c r="C290" i="17"/>
  <c r="D290" i="17"/>
  <c r="G290" i="17"/>
  <c r="H290" i="17"/>
  <c r="I290" i="17"/>
  <c r="L290" i="17"/>
  <c r="M290" i="17"/>
  <c r="N290" i="17"/>
  <c r="Q290" i="17"/>
  <c r="R290" i="17"/>
  <c r="S290" i="17"/>
  <c r="B291" i="17"/>
  <c r="C291" i="17"/>
  <c r="D291" i="17"/>
  <c r="G291" i="17"/>
  <c r="H291" i="17"/>
  <c r="I291" i="17"/>
  <c r="L291" i="17"/>
  <c r="M291" i="17"/>
  <c r="N291" i="17"/>
  <c r="Q291" i="17"/>
  <c r="R291" i="17"/>
  <c r="S291" i="17"/>
  <c r="B292" i="17"/>
  <c r="C292" i="17"/>
  <c r="D292" i="17"/>
  <c r="G292" i="17"/>
  <c r="H292" i="17"/>
  <c r="I292" i="17"/>
  <c r="L292" i="17"/>
  <c r="M292" i="17"/>
  <c r="N292" i="17"/>
  <c r="Q292" i="17"/>
  <c r="R292" i="17"/>
  <c r="S292" i="17"/>
  <c r="B293" i="17"/>
  <c r="C293" i="17"/>
  <c r="D293" i="17"/>
  <c r="G293" i="17"/>
  <c r="H293" i="17"/>
  <c r="I293" i="17"/>
  <c r="L293" i="17"/>
  <c r="M293" i="17"/>
  <c r="N293" i="17"/>
  <c r="Q293" i="17"/>
  <c r="R293" i="17"/>
  <c r="S293" i="17"/>
  <c r="B294" i="17"/>
  <c r="C294" i="17"/>
  <c r="D294" i="17"/>
  <c r="G294" i="17"/>
  <c r="H294" i="17"/>
  <c r="I294" i="17"/>
  <c r="L294" i="17"/>
  <c r="M294" i="17"/>
  <c r="N294" i="17"/>
  <c r="Q294" i="17"/>
  <c r="R294" i="17"/>
  <c r="S294" i="17"/>
  <c r="B295" i="17"/>
  <c r="C295" i="17"/>
  <c r="D295" i="17"/>
  <c r="G295" i="17"/>
  <c r="H295" i="17"/>
  <c r="I295" i="17"/>
  <c r="L295" i="17"/>
  <c r="M295" i="17"/>
  <c r="N295" i="17"/>
  <c r="Q295" i="17"/>
  <c r="R295" i="17"/>
  <c r="S295" i="17"/>
  <c r="B296" i="17"/>
  <c r="C296" i="17"/>
  <c r="D296" i="17"/>
  <c r="G296" i="17"/>
  <c r="H296" i="17"/>
  <c r="I296" i="17"/>
  <c r="L296" i="17"/>
  <c r="M296" i="17"/>
  <c r="N296" i="17"/>
  <c r="Q296" i="17"/>
  <c r="R296" i="17"/>
  <c r="S296" i="17"/>
  <c r="B297" i="17"/>
  <c r="C297" i="17"/>
  <c r="D297" i="17"/>
  <c r="G297" i="17"/>
  <c r="H297" i="17"/>
  <c r="I297" i="17"/>
  <c r="L297" i="17"/>
  <c r="M297" i="17"/>
  <c r="N297" i="17"/>
  <c r="Q297" i="17"/>
  <c r="R297" i="17"/>
  <c r="S297" i="17"/>
  <c r="B298" i="17"/>
  <c r="C298" i="17"/>
  <c r="D298" i="17"/>
  <c r="G298" i="17"/>
  <c r="H298" i="17"/>
  <c r="I298" i="17"/>
  <c r="L298" i="17"/>
  <c r="M298" i="17"/>
  <c r="N298" i="17"/>
  <c r="Q298" i="17"/>
  <c r="R298" i="17"/>
  <c r="S298" i="17"/>
  <c r="B299" i="17"/>
  <c r="C299" i="17"/>
  <c r="D299" i="17"/>
  <c r="G299" i="17"/>
  <c r="H299" i="17"/>
  <c r="I299" i="17"/>
  <c r="L299" i="17"/>
  <c r="M299" i="17"/>
  <c r="N299" i="17"/>
  <c r="Q299" i="17"/>
  <c r="R299" i="17"/>
  <c r="S299" i="17"/>
  <c r="B300" i="17"/>
  <c r="C300" i="17"/>
  <c r="D300" i="17"/>
  <c r="G300" i="17"/>
  <c r="H300" i="17"/>
  <c r="I300" i="17"/>
  <c r="L300" i="17"/>
  <c r="M300" i="17"/>
  <c r="N300" i="17"/>
  <c r="Q300" i="17"/>
  <c r="R300" i="17"/>
  <c r="S300" i="17"/>
  <c r="B305" i="17"/>
  <c r="C305" i="17"/>
  <c r="D305" i="17"/>
  <c r="G305" i="17"/>
  <c r="H305" i="17"/>
  <c r="I305" i="17"/>
  <c r="L305" i="17"/>
  <c r="M305" i="17"/>
  <c r="N305" i="17"/>
  <c r="Q305" i="17"/>
  <c r="R305" i="17"/>
  <c r="S305" i="17"/>
  <c r="B306" i="17"/>
  <c r="C306" i="17"/>
  <c r="D306" i="17"/>
  <c r="G306" i="17"/>
  <c r="H306" i="17"/>
  <c r="I306" i="17"/>
  <c r="L306" i="17"/>
  <c r="M306" i="17"/>
  <c r="N306" i="17"/>
  <c r="Q306" i="17"/>
  <c r="R306" i="17"/>
  <c r="S306" i="17"/>
  <c r="B307" i="17"/>
  <c r="C307" i="17"/>
  <c r="D307" i="17"/>
  <c r="G307" i="17"/>
  <c r="H307" i="17"/>
  <c r="I307" i="17"/>
  <c r="L307" i="17"/>
  <c r="M307" i="17"/>
  <c r="N307" i="17"/>
  <c r="Q307" i="17"/>
  <c r="R307" i="17"/>
  <c r="S307" i="17"/>
  <c r="B308" i="17"/>
  <c r="C308" i="17"/>
  <c r="D308" i="17"/>
  <c r="G308" i="17"/>
  <c r="H308" i="17"/>
  <c r="I308" i="17"/>
  <c r="L308" i="17"/>
  <c r="M308" i="17"/>
  <c r="N308" i="17"/>
  <c r="Q308" i="17"/>
  <c r="R308" i="17"/>
  <c r="S308" i="17"/>
  <c r="B309" i="17"/>
  <c r="C309" i="17"/>
  <c r="D309" i="17"/>
  <c r="G309" i="17"/>
  <c r="H309" i="17"/>
  <c r="I309" i="17"/>
  <c r="L309" i="17"/>
  <c r="M309" i="17"/>
  <c r="N309" i="17"/>
  <c r="Q309" i="17"/>
  <c r="R309" i="17"/>
  <c r="S309" i="17"/>
  <c r="B310" i="17"/>
  <c r="C310" i="17"/>
  <c r="D310" i="17"/>
  <c r="G310" i="17"/>
  <c r="H310" i="17"/>
  <c r="I310" i="17"/>
  <c r="L310" i="17"/>
  <c r="M310" i="17"/>
  <c r="N310" i="17"/>
  <c r="Q310" i="17"/>
  <c r="R310" i="17"/>
  <c r="S310" i="17"/>
  <c r="B311" i="17"/>
  <c r="C311" i="17"/>
  <c r="D311" i="17"/>
  <c r="G311" i="17"/>
  <c r="H311" i="17"/>
  <c r="I311" i="17"/>
  <c r="L311" i="17"/>
  <c r="M311" i="17"/>
  <c r="N311" i="17"/>
  <c r="Q311" i="17"/>
  <c r="R311" i="17"/>
  <c r="S311" i="17"/>
  <c r="B312" i="17"/>
  <c r="C312" i="17"/>
  <c r="D312" i="17"/>
  <c r="G312" i="17"/>
  <c r="H312" i="17"/>
  <c r="I312" i="17"/>
  <c r="L312" i="17"/>
  <c r="M312" i="17"/>
  <c r="N312" i="17"/>
  <c r="Q312" i="17"/>
  <c r="R312" i="17"/>
  <c r="S312" i="17"/>
  <c r="T312" i="17"/>
  <c r="B313" i="17"/>
  <c r="C313" i="17"/>
  <c r="D313" i="17"/>
  <c r="G313" i="17"/>
  <c r="H313" i="17"/>
  <c r="I313" i="17"/>
  <c r="L313" i="17"/>
  <c r="M313" i="17"/>
  <c r="N313" i="17"/>
  <c r="Q313" i="17"/>
  <c r="R313" i="17"/>
  <c r="S313" i="17"/>
  <c r="B314" i="17"/>
  <c r="C314" i="17"/>
  <c r="D314" i="17"/>
  <c r="G314" i="17"/>
  <c r="H314" i="17"/>
  <c r="I314" i="17"/>
  <c r="L314" i="17"/>
  <c r="M314" i="17"/>
  <c r="N314" i="17"/>
  <c r="Q314" i="17"/>
  <c r="R314" i="17"/>
  <c r="S314" i="17"/>
  <c r="B315" i="17"/>
  <c r="C315" i="17"/>
  <c r="D315" i="17"/>
  <c r="G315" i="17"/>
  <c r="H315" i="17"/>
  <c r="I315" i="17"/>
  <c r="L315" i="17"/>
  <c r="M315" i="17"/>
  <c r="N315" i="17"/>
  <c r="Q315" i="17"/>
  <c r="R315" i="17"/>
  <c r="S315" i="17"/>
  <c r="B316" i="17"/>
  <c r="C316" i="17"/>
  <c r="D316" i="17"/>
  <c r="G316" i="17"/>
  <c r="H316" i="17"/>
  <c r="I316" i="17"/>
  <c r="L316" i="17"/>
  <c r="M316" i="17"/>
  <c r="N316" i="17"/>
  <c r="Q316" i="17"/>
  <c r="R316" i="17"/>
  <c r="S316" i="17"/>
  <c r="B317" i="17"/>
  <c r="C317" i="17"/>
  <c r="D317" i="17"/>
  <c r="G317" i="17"/>
  <c r="H317" i="17"/>
  <c r="I317" i="17"/>
  <c r="L317" i="17"/>
  <c r="M317" i="17"/>
  <c r="N317" i="17"/>
  <c r="Q317" i="17"/>
  <c r="R317" i="17"/>
  <c r="S317" i="17"/>
  <c r="B318" i="17"/>
  <c r="C318" i="17"/>
  <c r="D318" i="17"/>
  <c r="G318" i="17"/>
  <c r="H318" i="17"/>
  <c r="I318" i="17"/>
  <c r="L318" i="17"/>
  <c r="M318" i="17"/>
  <c r="N318" i="17"/>
  <c r="Q318" i="17"/>
  <c r="R318" i="17"/>
  <c r="S318" i="17"/>
  <c r="B319" i="17"/>
  <c r="C319" i="17"/>
  <c r="D319" i="17"/>
  <c r="G319" i="17"/>
  <c r="H319" i="17"/>
  <c r="I319" i="17"/>
  <c r="L319" i="17"/>
  <c r="M319" i="17"/>
  <c r="N319" i="17"/>
  <c r="Q319" i="17"/>
  <c r="R319" i="17"/>
  <c r="S319" i="17"/>
  <c r="B320" i="17"/>
  <c r="C320" i="17"/>
  <c r="D320" i="17"/>
  <c r="G320" i="17"/>
  <c r="H320" i="17"/>
  <c r="I320" i="17"/>
  <c r="L320" i="17"/>
  <c r="M320" i="17"/>
  <c r="N320" i="17"/>
  <c r="Q320" i="17"/>
  <c r="R320" i="17"/>
  <c r="S320" i="17"/>
  <c r="B321" i="17"/>
  <c r="C321" i="17"/>
  <c r="D321" i="17"/>
  <c r="G321" i="17"/>
  <c r="H321" i="17"/>
  <c r="I321" i="17"/>
  <c r="L321" i="17"/>
  <c r="M321" i="17"/>
  <c r="N321" i="17"/>
  <c r="Q321" i="17"/>
  <c r="R321" i="17"/>
  <c r="S321" i="17"/>
  <c r="B322" i="17"/>
  <c r="C322" i="17"/>
  <c r="D322" i="17"/>
  <c r="G322" i="17"/>
  <c r="H322" i="17"/>
  <c r="I322" i="17"/>
  <c r="L322" i="17"/>
  <c r="M322" i="17"/>
  <c r="N322" i="17"/>
  <c r="Q322" i="17"/>
  <c r="R322" i="17"/>
  <c r="S322" i="17"/>
  <c r="B323" i="17"/>
  <c r="C323" i="17"/>
  <c r="D323" i="17"/>
  <c r="G323" i="17"/>
  <c r="H323" i="17"/>
  <c r="I323" i="17"/>
  <c r="L323" i="17"/>
  <c r="M323" i="17"/>
  <c r="N323" i="17"/>
  <c r="Q323" i="17"/>
  <c r="R323" i="17"/>
  <c r="S323" i="17"/>
  <c r="B328" i="17"/>
  <c r="C328" i="17"/>
  <c r="D328" i="17"/>
  <c r="G328" i="17"/>
  <c r="H328" i="17"/>
  <c r="I328" i="17"/>
  <c r="L328" i="17"/>
  <c r="M328" i="17"/>
  <c r="N328" i="17"/>
  <c r="Q328" i="17"/>
  <c r="R328" i="17"/>
  <c r="S328" i="17"/>
  <c r="A329" i="17"/>
  <c r="A352" i="17" s="1"/>
  <c r="B329" i="17"/>
  <c r="C329" i="17"/>
  <c r="D329" i="17"/>
  <c r="G329" i="17"/>
  <c r="H329" i="17"/>
  <c r="I329" i="17"/>
  <c r="L329" i="17"/>
  <c r="M329" i="17"/>
  <c r="N329" i="17"/>
  <c r="Q329" i="17"/>
  <c r="R329" i="17"/>
  <c r="S329" i="17"/>
  <c r="B330" i="17"/>
  <c r="C330" i="17"/>
  <c r="D330" i="17"/>
  <c r="G330" i="17"/>
  <c r="H330" i="17"/>
  <c r="I330" i="17"/>
  <c r="L330" i="17"/>
  <c r="M330" i="17"/>
  <c r="N330" i="17"/>
  <c r="Q330" i="17"/>
  <c r="R330" i="17"/>
  <c r="S330" i="17"/>
  <c r="B331" i="17"/>
  <c r="C331" i="17"/>
  <c r="D331" i="17"/>
  <c r="G331" i="17"/>
  <c r="H331" i="17"/>
  <c r="I331" i="17"/>
  <c r="L331" i="17"/>
  <c r="M331" i="17"/>
  <c r="N331" i="17"/>
  <c r="Q331" i="17"/>
  <c r="R331" i="17"/>
  <c r="S331" i="17"/>
  <c r="B332" i="17"/>
  <c r="C332" i="17"/>
  <c r="D332" i="17"/>
  <c r="G332" i="17"/>
  <c r="H332" i="17"/>
  <c r="I332" i="17"/>
  <c r="L332" i="17"/>
  <c r="M332" i="17"/>
  <c r="N332" i="17"/>
  <c r="Q332" i="17"/>
  <c r="R332" i="17"/>
  <c r="S332" i="17"/>
  <c r="B333" i="17"/>
  <c r="C333" i="17"/>
  <c r="D333" i="17"/>
  <c r="G333" i="17"/>
  <c r="H333" i="17"/>
  <c r="I333" i="17"/>
  <c r="L333" i="17"/>
  <c r="M333" i="17"/>
  <c r="N333" i="17"/>
  <c r="Q333" i="17"/>
  <c r="R333" i="17"/>
  <c r="S333" i="17"/>
  <c r="B334" i="17"/>
  <c r="C334" i="17"/>
  <c r="D334" i="17"/>
  <c r="G334" i="17"/>
  <c r="H334" i="17"/>
  <c r="I334" i="17"/>
  <c r="L334" i="17"/>
  <c r="M334" i="17"/>
  <c r="N334" i="17"/>
  <c r="Q334" i="17"/>
  <c r="R334" i="17"/>
  <c r="S334" i="17"/>
  <c r="B335" i="17"/>
  <c r="C335" i="17"/>
  <c r="D335" i="17"/>
  <c r="G335" i="17"/>
  <c r="H335" i="17"/>
  <c r="I335" i="17"/>
  <c r="L335" i="17"/>
  <c r="M335" i="17"/>
  <c r="N335" i="17"/>
  <c r="Q335" i="17"/>
  <c r="R335" i="17"/>
  <c r="S335" i="17"/>
  <c r="B336" i="17"/>
  <c r="C336" i="17"/>
  <c r="D336" i="17"/>
  <c r="G336" i="17"/>
  <c r="H336" i="17"/>
  <c r="I336" i="17"/>
  <c r="L336" i="17"/>
  <c r="M336" i="17"/>
  <c r="N336" i="17"/>
  <c r="Q336" i="17"/>
  <c r="R336" i="17"/>
  <c r="S336" i="17"/>
  <c r="B337" i="17"/>
  <c r="C337" i="17"/>
  <c r="D337" i="17"/>
  <c r="G337" i="17"/>
  <c r="H337" i="17"/>
  <c r="I337" i="17"/>
  <c r="L337" i="17"/>
  <c r="M337" i="17"/>
  <c r="N337" i="17"/>
  <c r="Q337" i="17"/>
  <c r="R337" i="17"/>
  <c r="S337" i="17"/>
  <c r="B338" i="17"/>
  <c r="C338" i="17"/>
  <c r="D338" i="17"/>
  <c r="G338" i="17"/>
  <c r="H338" i="17"/>
  <c r="I338" i="17"/>
  <c r="L338" i="17"/>
  <c r="M338" i="17"/>
  <c r="N338" i="17"/>
  <c r="Q338" i="17"/>
  <c r="R338" i="17"/>
  <c r="S338" i="17"/>
  <c r="B339" i="17"/>
  <c r="C339" i="17"/>
  <c r="D339" i="17"/>
  <c r="G339" i="17"/>
  <c r="H339" i="17"/>
  <c r="I339" i="17"/>
  <c r="L339" i="17"/>
  <c r="M339" i="17"/>
  <c r="N339" i="17"/>
  <c r="Q339" i="17"/>
  <c r="R339" i="17"/>
  <c r="S339" i="17"/>
  <c r="B340" i="17"/>
  <c r="C340" i="17"/>
  <c r="D340" i="17"/>
  <c r="G340" i="17"/>
  <c r="H340" i="17"/>
  <c r="I340" i="17"/>
  <c r="L340" i="17"/>
  <c r="M340" i="17"/>
  <c r="N340" i="17"/>
  <c r="Q340" i="17"/>
  <c r="R340" i="17"/>
  <c r="S340" i="17"/>
  <c r="B341" i="17"/>
  <c r="C341" i="17"/>
  <c r="D341" i="17"/>
  <c r="G341" i="17"/>
  <c r="H341" i="17"/>
  <c r="I341" i="17"/>
  <c r="L341" i="17"/>
  <c r="M341" i="17"/>
  <c r="N341" i="17"/>
  <c r="Q341" i="17"/>
  <c r="R341" i="17"/>
  <c r="S341" i="17"/>
  <c r="B342" i="17"/>
  <c r="C342" i="17"/>
  <c r="D342" i="17"/>
  <c r="G342" i="17"/>
  <c r="H342" i="17"/>
  <c r="I342" i="17"/>
  <c r="L342" i="17"/>
  <c r="M342" i="17"/>
  <c r="N342" i="17"/>
  <c r="Q342" i="17"/>
  <c r="R342" i="17"/>
  <c r="S342" i="17"/>
  <c r="B343" i="17"/>
  <c r="C343" i="17"/>
  <c r="D343" i="17"/>
  <c r="G343" i="17"/>
  <c r="H343" i="17"/>
  <c r="I343" i="17"/>
  <c r="L343" i="17"/>
  <c r="M343" i="17"/>
  <c r="N343" i="17"/>
  <c r="Q343" i="17"/>
  <c r="R343" i="17"/>
  <c r="S343" i="17"/>
  <c r="A344" i="17"/>
  <c r="A367" i="17" s="1"/>
  <c r="B344" i="17"/>
  <c r="C344" i="17"/>
  <c r="D344" i="17"/>
  <c r="G344" i="17"/>
  <c r="H344" i="17"/>
  <c r="I344" i="17"/>
  <c r="L344" i="17"/>
  <c r="M344" i="17"/>
  <c r="N344" i="17"/>
  <c r="Q344" i="17"/>
  <c r="R344" i="17"/>
  <c r="S344" i="17"/>
  <c r="B345" i="17"/>
  <c r="C345" i="17"/>
  <c r="D345" i="17"/>
  <c r="G345" i="17"/>
  <c r="H345" i="17"/>
  <c r="I345" i="17"/>
  <c r="L345" i="17"/>
  <c r="M345" i="17"/>
  <c r="N345" i="17"/>
  <c r="Q345" i="17"/>
  <c r="R345" i="17"/>
  <c r="S345" i="17"/>
  <c r="B346" i="17"/>
  <c r="C346" i="17"/>
  <c r="D346" i="17"/>
  <c r="G346" i="17"/>
  <c r="H346" i="17"/>
  <c r="I346" i="17"/>
  <c r="L346" i="17"/>
  <c r="M346" i="17"/>
  <c r="N346" i="17"/>
  <c r="Q346" i="17"/>
  <c r="R346" i="17"/>
  <c r="S346" i="17"/>
  <c r="B351" i="17"/>
  <c r="C351" i="17"/>
  <c r="D351" i="17"/>
  <c r="G351" i="17"/>
  <c r="H351" i="17"/>
  <c r="I351" i="17"/>
  <c r="L351" i="17"/>
  <c r="M351" i="17"/>
  <c r="N351" i="17"/>
  <c r="Q351" i="17"/>
  <c r="R351" i="17"/>
  <c r="S351" i="17"/>
  <c r="B352" i="17"/>
  <c r="C352" i="17"/>
  <c r="D352" i="17"/>
  <c r="G352" i="17"/>
  <c r="H352" i="17"/>
  <c r="I352" i="17"/>
  <c r="L352" i="17"/>
  <c r="M352" i="17"/>
  <c r="N352" i="17"/>
  <c r="Q352" i="17"/>
  <c r="R352" i="17"/>
  <c r="S352" i="17"/>
  <c r="B353" i="17"/>
  <c r="C353" i="17"/>
  <c r="D353" i="17"/>
  <c r="G353" i="17"/>
  <c r="H353" i="17"/>
  <c r="I353" i="17"/>
  <c r="L353" i="17"/>
  <c r="M353" i="17"/>
  <c r="N353" i="17"/>
  <c r="Q353" i="17"/>
  <c r="R353" i="17"/>
  <c r="S353" i="17"/>
  <c r="B354" i="17"/>
  <c r="C354" i="17"/>
  <c r="D354" i="17"/>
  <c r="G354" i="17"/>
  <c r="H354" i="17"/>
  <c r="I354" i="17"/>
  <c r="L354" i="17"/>
  <c r="M354" i="17"/>
  <c r="N354" i="17"/>
  <c r="Q354" i="17"/>
  <c r="R354" i="17"/>
  <c r="S354" i="17"/>
  <c r="B355" i="17"/>
  <c r="C355" i="17"/>
  <c r="D355" i="17"/>
  <c r="G355" i="17"/>
  <c r="H355" i="17"/>
  <c r="I355" i="17"/>
  <c r="L355" i="17"/>
  <c r="M355" i="17"/>
  <c r="N355" i="17"/>
  <c r="Q355" i="17"/>
  <c r="R355" i="17"/>
  <c r="S355" i="17"/>
  <c r="B356" i="17"/>
  <c r="C356" i="17"/>
  <c r="D356" i="17"/>
  <c r="G356" i="17"/>
  <c r="H356" i="17"/>
  <c r="I356" i="17"/>
  <c r="L356" i="17"/>
  <c r="M356" i="17"/>
  <c r="N356" i="17"/>
  <c r="Q356" i="17"/>
  <c r="R356" i="17"/>
  <c r="S356" i="17"/>
  <c r="B357" i="17"/>
  <c r="C357" i="17"/>
  <c r="D357" i="17"/>
  <c r="G357" i="17"/>
  <c r="H357" i="17"/>
  <c r="I357" i="17"/>
  <c r="L357" i="17"/>
  <c r="M357" i="17"/>
  <c r="N357" i="17"/>
  <c r="Q357" i="17"/>
  <c r="R357" i="17"/>
  <c r="S357" i="17"/>
  <c r="B358" i="17"/>
  <c r="C358" i="17"/>
  <c r="D358" i="17"/>
  <c r="G358" i="17"/>
  <c r="H358" i="17"/>
  <c r="I358" i="17"/>
  <c r="L358" i="17"/>
  <c r="M358" i="17"/>
  <c r="N358" i="17"/>
  <c r="Q358" i="17"/>
  <c r="R358" i="17"/>
  <c r="S358" i="17"/>
  <c r="B359" i="17"/>
  <c r="C359" i="17"/>
  <c r="D359" i="17"/>
  <c r="G359" i="17"/>
  <c r="H359" i="17"/>
  <c r="I359" i="17"/>
  <c r="L359" i="17"/>
  <c r="M359" i="17"/>
  <c r="N359" i="17"/>
  <c r="Q359" i="17"/>
  <c r="R359" i="17"/>
  <c r="S359" i="17"/>
  <c r="A360" i="17"/>
  <c r="B360" i="17"/>
  <c r="C360" i="17"/>
  <c r="D360" i="17"/>
  <c r="G360" i="17"/>
  <c r="H360" i="17"/>
  <c r="I360" i="17"/>
  <c r="M360" i="17"/>
  <c r="N360" i="17"/>
  <c r="Q360" i="17"/>
  <c r="R360" i="17"/>
  <c r="S360" i="17"/>
  <c r="B361" i="17"/>
  <c r="C361" i="17"/>
  <c r="D361" i="17"/>
  <c r="G361" i="17"/>
  <c r="H361" i="17"/>
  <c r="I361" i="17"/>
  <c r="L361" i="17"/>
  <c r="M361" i="17"/>
  <c r="N361" i="17"/>
  <c r="Q361" i="17"/>
  <c r="R361" i="17"/>
  <c r="S361" i="17"/>
  <c r="B362" i="17"/>
  <c r="C362" i="17"/>
  <c r="D362" i="17"/>
  <c r="G362" i="17"/>
  <c r="H362" i="17"/>
  <c r="I362" i="17"/>
  <c r="L362" i="17"/>
  <c r="M362" i="17"/>
  <c r="N362" i="17"/>
  <c r="Q362" i="17"/>
  <c r="R362" i="17"/>
  <c r="S362" i="17"/>
  <c r="B363" i="17"/>
  <c r="C363" i="17"/>
  <c r="D363" i="17"/>
  <c r="G363" i="17"/>
  <c r="H363" i="17"/>
  <c r="I363" i="17"/>
  <c r="L363" i="17"/>
  <c r="M363" i="17"/>
  <c r="N363" i="17"/>
  <c r="Q363" i="17"/>
  <c r="R363" i="17"/>
  <c r="S363" i="17"/>
  <c r="B364" i="17"/>
  <c r="C364" i="17"/>
  <c r="D364" i="17"/>
  <c r="G364" i="17"/>
  <c r="H364" i="17"/>
  <c r="I364" i="17"/>
  <c r="L364" i="17"/>
  <c r="M364" i="17"/>
  <c r="N364" i="17"/>
  <c r="Q364" i="17"/>
  <c r="R364" i="17"/>
  <c r="S364" i="17"/>
  <c r="A365" i="17"/>
  <c r="B365" i="17"/>
  <c r="C365" i="17"/>
  <c r="D365" i="17"/>
  <c r="G365" i="17"/>
  <c r="H365" i="17"/>
  <c r="I365" i="17"/>
  <c r="L365" i="17"/>
  <c r="M365" i="17"/>
  <c r="N365" i="17"/>
  <c r="Q365" i="17"/>
  <c r="R365" i="17"/>
  <c r="S365" i="17"/>
  <c r="B366" i="17"/>
  <c r="C366" i="17"/>
  <c r="D366" i="17"/>
  <c r="G366" i="17"/>
  <c r="H366" i="17"/>
  <c r="I366" i="17"/>
  <c r="L366" i="17"/>
  <c r="M366" i="17"/>
  <c r="N366" i="17"/>
  <c r="Q366" i="17"/>
  <c r="R366" i="17"/>
  <c r="S366" i="17"/>
  <c r="B367" i="17"/>
  <c r="C367" i="17"/>
  <c r="D367" i="17"/>
  <c r="G367" i="17"/>
  <c r="H367" i="17"/>
  <c r="I367" i="17"/>
  <c r="L367" i="17"/>
  <c r="M367" i="17"/>
  <c r="N367" i="17"/>
  <c r="Q367" i="17"/>
  <c r="R367" i="17"/>
  <c r="S367" i="17"/>
  <c r="B368" i="17"/>
  <c r="C368" i="17"/>
  <c r="D368" i="17"/>
  <c r="G368" i="17"/>
  <c r="H368" i="17"/>
  <c r="I368" i="17"/>
  <c r="L368" i="17"/>
  <c r="M368" i="17"/>
  <c r="N368" i="17"/>
  <c r="Q368" i="17"/>
  <c r="R368" i="17"/>
  <c r="S368" i="17"/>
  <c r="B369" i="17"/>
  <c r="C369" i="17"/>
  <c r="D369" i="17"/>
  <c r="G369" i="17"/>
  <c r="H369" i="17"/>
  <c r="I369" i="17"/>
  <c r="L369" i="17"/>
  <c r="M369" i="17"/>
  <c r="N369" i="17"/>
  <c r="Q369" i="17"/>
  <c r="R369" i="17"/>
  <c r="S369" i="17"/>
  <c r="F142" i="19" l="1"/>
  <c r="P88" i="17"/>
  <c r="P64" i="17"/>
  <c r="K221" i="17"/>
  <c r="F135" i="17"/>
  <c r="W67" i="17"/>
  <c r="W65" i="17"/>
  <c r="V56" i="17"/>
  <c r="Y161" i="17"/>
  <c r="V192" i="17"/>
  <c r="P333" i="17"/>
  <c r="Y153" i="17"/>
  <c r="W321" i="17"/>
  <c r="W310" i="17"/>
  <c r="K365" i="17"/>
  <c r="P104" i="17"/>
  <c r="F63" i="17"/>
  <c r="U59" i="17"/>
  <c r="K53" i="17"/>
  <c r="P45" i="17"/>
  <c r="P31" i="17"/>
  <c r="K194" i="17"/>
  <c r="U162" i="17"/>
  <c r="U337" i="17"/>
  <c r="K287" i="17"/>
  <c r="P277" i="17"/>
  <c r="P275" i="17"/>
  <c r="F261" i="17"/>
  <c r="V204" i="17"/>
  <c r="U11" i="17"/>
  <c r="W181" i="17"/>
  <c r="K252" i="17"/>
  <c r="V241" i="17"/>
  <c r="Y89" i="17"/>
  <c r="F298" i="17"/>
  <c r="K35" i="17"/>
  <c r="P345" i="17"/>
  <c r="U285" i="17"/>
  <c r="U270" i="17"/>
  <c r="K114" i="17"/>
  <c r="P282" i="17"/>
  <c r="U237" i="17"/>
  <c r="P135" i="17"/>
  <c r="V105" i="17"/>
  <c r="F87" i="17"/>
  <c r="U52" i="17"/>
  <c r="F65" i="19"/>
  <c r="U369" i="17"/>
  <c r="K339" i="17"/>
  <c r="K321" i="17"/>
  <c r="U246" i="17"/>
  <c r="P241" i="17"/>
  <c r="W218" i="17"/>
  <c r="K199" i="17"/>
  <c r="P198" i="17"/>
  <c r="V158" i="17"/>
  <c r="F144" i="17"/>
  <c r="P109" i="17"/>
  <c r="Y102" i="17"/>
  <c r="P368" i="17"/>
  <c r="U334" i="17"/>
  <c r="U288" i="17"/>
  <c r="V220" i="17"/>
  <c r="V86" i="17"/>
  <c r="F83" i="17"/>
  <c r="Y65" i="17"/>
  <c r="K358" i="17"/>
  <c r="F351" i="17"/>
  <c r="F345" i="17"/>
  <c r="F296" i="17"/>
  <c r="U282" i="17"/>
  <c r="P266" i="17"/>
  <c r="U261" i="17"/>
  <c r="K251" i="17"/>
  <c r="P246" i="17"/>
  <c r="U115" i="17"/>
  <c r="P110" i="17"/>
  <c r="F88" i="17"/>
  <c r="U82" i="17"/>
  <c r="F9" i="17"/>
  <c r="F338" i="17"/>
  <c r="Y335" i="17"/>
  <c r="Y132" i="17"/>
  <c r="P312" i="17"/>
  <c r="K297" i="17"/>
  <c r="P273" i="17"/>
  <c r="V259" i="17"/>
  <c r="V240" i="17"/>
  <c r="K239" i="17"/>
  <c r="F159" i="17"/>
  <c r="U153" i="17"/>
  <c r="W21" i="17"/>
  <c r="K16" i="17"/>
  <c r="P15" i="17"/>
  <c r="F6" i="19"/>
  <c r="F58" i="19"/>
  <c r="Y309" i="17"/>
  <c r="W46" i="17"/>
  <c r="U346" i="17"/>
  <c r="U311" i="17"/>
  <c r="F284" i="17"/>
  <c r="U272" i="17"/>
  <c r="F202" i="17"/>
  <c r="F158" i="17"/>
  <c r="F89" i="17"/>
  <c r="P77" i="17"/>
  <c r="F40" i="17"/>
  <c r="Y346" i="17"/>
  <c r="P340" i="17"/>
  <c r="W204" i="17"/>
  <c r="U203" i="17"/>
  <c r="V178" i="17"/>
  <c r="W82" i="17"/>
  <c r="F37" i="17"/>
  <c r="W32" i="17"/>
  <c r="P366" i="17"/>
  <c r="F366" i="17"/>
  <c r="U362" i="17"/>
  <c r="Y345" i="17"/>
  <c r="F323" i="17"/>
  <c r="V248" i="17"/>
  <c r="F231" i="17"/>
  <c r="U229" i="17"/>
  <c r="W217" i="17"/>
  <c r="K216" i="17"/>
  <c r="F191" i="17"/>
  <c r="W184" i="17"/>
  <c r="P180" i="17"/>
  <c r="K179" i="17"/>
  <c r="F170" i="17"/>
  <c r="W161" i="17"/>
  <c r="P90" i="17"/>
  <c r="W86" i="17"/>
  <c r="U63" i="17"/>
  <c r="V57" i="17"/>
  <c r="Y45" i="17"/>
  <c r="K41" i="17"/>
  <c r="W39" i="17"/>
  <c r="U37" i="17"/>
  <c r="F32" i="19"/>
  <c r="P319" i="17"/>
  <c r="F203" i="17"/>
  <c r="U196" i="17"/>
  <c r="Y175" i="17"/>
  <c r="K135" i="17"/>
  <c r="K111" i="17"/>
  <c r="U68" i="17"/>
  <c r="F54" i="17"/>
  <c r="U135" i="17"/>
  <c r="K80" i="17"/>
  <c r="F130" i="19"/>
  <c r="W365" i="17"/>
  <c r="K353" i="17"/>
  <c r="F328" i="17"/>
  <c r="U318" i="17"/>
  <c r="P283" i="17"/>
  <c r="U268" i="17"/>
  <c r="K248" i="17"/>
  <c r="V228" i="17"/>
  <c r="W227" i="17"/>
  <c r="V226" i="17"/>
  <c r="K217" i="17"/>
  <c r="K215" i="17"/>
  <c r="W192" i="17"/>
  <c r="F130" i="17"/>
  <c r="U122" i="17"/>
  <c r="W121" i="17"/>
  <c r="K116" i="17"/>
  <c r="W99" i="17"/>
  <c r="W92" i="17"/>
  <c r="Y83" i="17"/>
  <c r="P76" i="17"/>
  <c r="W41" i="17"/>
  <c r="F38" i="17"/>
  <c r="F66" i="19"/>
  <c r="F71" i="19"/>
  <c r="F87" i="19"/>
  <c r="F98" i="19"/>
  <c r="F106" i="19"/>
  <c r="F119" i="19"/>
  <c r="F121" i="19"/>
  <c r="F123" i="19"/>
  <c r="F125" i="19"/>
  <c r="F215" i="19"/>
  <c r="F217" i="19"/>
  <c r="F309" i="19"/>
  <c r="F320" i="19"/>
  <c r="F328" i="19"/>
  <c r="F351" i="19"/>
  <c r="F353" i="19"/>
  <c r="P338" i="17"/>
  <c r="P315" i="17"/>
  <c r="F292" i="17"/>
  <c r="F183" i="17"/>
  <c r="P174" i="17"/>
  <c r="P99" i="17"/>
  <c r="K344" i="17"/>
  <c r="K295" i="17"/>
  <c r="P261" i="17"/>
  <c r="P191" i="17"/>
  <c r="K150" i="17"/>
  <c r="F121" i="17"/>
  <c r="F81" i="17"/>
  <c r="F241" i="19"/>
  <c r="F363" i="17"/>
  <c r="U361" i="17"/>
  <c r="P356" i="17"/>
  <c r="U335" i="17"/>
  <c r="K323" i="17"/>
  <c r="W317" i="17"/>
  <c r="P307" i="17"/>
  <c r="U306" i="17"/>
  <c r="W296" i="17"/>
  <c r="K263" i="17"/>
  <c r="W252" i="17"/>
  <c r="Y231" i="17"/>
  <c r="F230" i="17"/>
  <c r="Y220" i="17"/>
  <c r="Y180" i="17"/>
  <c r="U178" i="17"/>
  <c r="U150" i="17"/>
  <c r="U148" i="17"/>
  <c r="Y146" i="17"/>
  <c r="W69" i="17"/>
  <c r="W53" i="17"/>
  <c r="F6" i="17"/>
  <c r="D368" i="19"/>
  <c r="D374" i="19"/>
  <c r="F177" i="19"/>
  <c r="F190" i="19"/>
  <c r="F198" i="19"/>
  <c r="F228" i="19"/>
  <c r="F242" i="19"/>
  <c r="F253" i="19"/>
  <c r="F263" i="19"/>
  <c r="F291" i="19"/>
  <c r="K318" i="17"/>
  <c r="U309" i="17"/>
  <c r="U253" i="17"/>
  <c r="V149" i="17"/>
  <c r="U22" i="17"/>
  <c r="U365" i="17"/>
  <c r="P321" i="17"/>
  <c r="U223" i="17"/>
  <c r="P220" i="17"/>
  <c r="F198" i="17"/>
  <c r="F196" i="17"/>
  <c r="W102" i="17"/>
  <c r="K58" i="17"/>
  <c r="U36" i="17"/>
  <c r="F141" i="19"/>
  <c r="F252" i="19"/>
  <c r="F260" i="19"/>
  <c r="F279" i="19"/>
  <c r="F287" i="19"/>
  <c r="K360" i="17"/>
  <c r="V344" i="17"/>
  <c r="U340" i="17"/>
  <c r="W340" i="17"/>
  <c r="W334" i="17"/>
  <c r="W333" i="17"/>
  <c r="Y330" i="17"/>
  <c r="P289" i="17"/>
  <c r="K240" i="17"/>
  <c r="Y202" i="17"/>
  <c r="Y198" i="17"/>
  <c r="U195" i="17"/>
  <c r="K181" i="17"/>
  <c r="U176" i="17"/>
  <c r="W176" i="17"/>
  <c r="P175" i="17"/>
  <c r="P158" i="17"/>
  <c r="K157" i="17"/>
  <c r="W156" i="17"/>
  <c r="K155" i="17"/>
  <c r="W154" i="17"/>
  <c r="W153" i="17"/>
  <c r="V116" i="17"/>
  <c r="F109" i="17"/>
  <c r="U107" i="17"/>
  <c r="P106" i="17"/>
  <c r="U104" i="17"/>
  <c r="P103" i="17"/>
  <c r="V84" i="17"/>
  <c r="F82" i="17"/>
  <c r="U80" i="17"/>
  <c r="P22" i="17"/>
  <c r="K7" i="17"/>
  <c r="E360" i="19"/>
  <c r="E364" i="19"/>
  <c r="F14" i="19"/>
  <c r="P360" i="17"/>
  <c r="P369" i="17"/>
  <c r="U356" i="17"/>
  <c r="P355" i="17"/>
  <c r="P351" i="17"/>
  <c r="P328" i="17"/>
  <c r="V318" i="17"/>
  <c r="P288" i="17"/>
  <c r="V237" i="17"/>
  <c r="W231" i="17"/>
  <c r="U132" i="17"/>
  <c r="P113" i="17"/>
  <c r="P98" i="17"/>
  <c r="W90" i="17"/>
  <c r="W81" i="17"/>
  <c r="F79" i="17"/>
  <c r="V79" i="17"/>
  <c r="F338" i="19"/>
  <c r="V365" i="17"/>
  <c r="V358" i="17"/>
  <c r="W357" i="17"/>
  <c r="W356" i="17"/>
  <c r="K355" i="17"/>
  <c r="F354" i="17"/>
  <c r="U339" i="17"/>
  <c r="Y322" i="17"/>
  <c r="U321" i="17"/>
  <c r="W315" i="17"/>
  <c r="F314" i="17"/>
  <c r="V297" i="17"/>
  <c r="V283" i="17"/>
  <c r="W282" i="17"/>
  <c r="F277" i="17"/>
  <c r="U275" i="17"/>
  <c r="Y275" i="17"/>
  <c r="P248" i="17"/>
  <c r="F246" i="17"/>
  <c r="V213" i="17"/>
  <c r="U202" i="17"/>
  <c r="P196" i="17"/>
  <c r="K190" i="17"/>
  <c r="P185" i="17"/>
  <c r="U181" i="17"/>
  <c r="W149" i="17"/>
  <c r="P139" i="17"/>
  <c r="V109" i="17"/>
  <c r="K105" i="17"/>
  <c r="F104" i="17"/>
  <c r="W101" i="17"/>
  <c r="W83" i="17"/>
  <c r="Y80" i="17"/>
  <c r="W77" i="17"/>
  <c r="F57" i="17"/>
  <c r="P13" i="17"/>
  <c r="V13" i="17"/>
  <c r="F57" i="19"/>
  <c r="F163" i="19"/>
  <c r="V171" i="17"/>
  <c r="K171" i="17"/>
  <c r="P114" i="17"/>
  <c r="V114" i="17"/>
  <c r="F317" i="19"/>
  <c r="F215" i="17"/>
  <c r="P19" i="17"/>
  <c r="P17" i="17"/>
  <c r="U10" i="17"/>
  <c r="U367" i="17"/>
  <c r="K367" i="17"/>
  <c r="Y353" i="17"/>
  <c r="P352" i="17"/>
  <c r="Y338" i="17"/>
  <c r="Y333" i="17"/>
  <c r="W316" i="17"/>
  <c r="F315" i="17"/>
  <c r="W309" i="17"/>
  <c r="F291" i="17"/>
  <c r="F289" i="17"/>
  <c r="K274" i="17"/>
  <c r="K272" i="17"/>
  <c r="P268" i="17"/>
  <c r="K267" i="17"/>
  <c r="P259" i="17"/>
  <c r="U249" i="17"/>
  <c r="K219" i="17"/>
  <c r="K204" i="17"/>
  <c r="P202" i="17"/>
  <c r="V200" i="17"/>
  <c r="V176" i="17"/>
  <c r="K176" i="17"/>
  <c r="W150" i="17"/>
  <c r="W134" i="17"/>
  <c r="P133" i="17"/>
  <c r="P130" i="17"/>
  <c r="Y42" i="17"/>
  <c r="Y40" i="17"/>
  <c r="W37" i="17"/>
  <c r="P30" i="17"/>
  <c r="U12" i="17"/>
  <c r="F144" i="19"/>
  <c r="F301" i="19"/>
  <c r="W113" i="17"/>
  <c r="F325" i="19"/>
  <c r="W323" i="17"/>
  <c r="F310" i="17"/>
  <c r="P305" i="17"/>
  <c r="P299" i="17"/>
  <c r="W286" i="17"/>
  <c r="U284" i="17"/>
  <c r="F168" i="17"/>
  <c r="W115" i="17"/>
  <c r="P361" i="17"/>
  <c r="U320" i="17"/>
  <c r="W314" i="17"/>
  <c r="P310" i="17"/>
  <c r="K290" i="17"/>
  <c r="U169" i="17"/>
  <c r="P168" i="17"/>
  <c r="Y167" i="17"/>
  <c r="F139" i="17"/>
  <c r="V134" i="17"/>
  <c r="U127" i="17"/>
  <c r="W125" i="17"/>
  <c r="Y116" i="17"/>
  <c r="Y104" i="17"/>
  <c r="V88" i="17"/>
  <c r="K84" i="17"/>
  <c r="Y64" i="17"/>
  <c r="F53" i="17"/>
  <c r="Y47" i="17"/>
  <c r="U29" i="17"/>
  <c r="K23" i="17"/>
  <c r="F20" i="17"/>
  <c r="F14" i="17"/>
  <c r="F22" i="19"/>
  <c r="W369" i="17"/>
  <c r="F237" i="17"/>
  <c r="W237" i="17"/>
  <c r="V199" i="17"/>
  <c r="W273" i="17"/>
  <c r="U251" i="17"/>
  <c r="V320" i="17"/>
  <c r="F369" i="17"/>
  <c r="F364" i="17"/>
  <c r="U360" i="17"/>
  <c r="W360" i="17"/>
  <c r="F322" i="17"/>
  <c r="P317" i="17"/>
  <c r="U316" i="17"/>
  <c r="F309" i="17"/>
  <c r="Y307" i="17"/>
  <c r="W306" i="17"/>
  <c r="V305" i="17"/>
  <c r="P293" i="17"/>
  <c r="Y288" i="17"/>
  <c r="P284" i="17"/>
  <c r="U276" i="17"/>
  <c r="U274" i="17"/>
  <c r="P225" i="17"/>
  <c r="F225" i="17"/>
  <c r="F223" i="17"/>
  <c r="Y219" i="17"/>
  <c r="W214" i="17"/>
  <c r="Y195" i="17"/>
  <c r="P193" i="17"/>
  <c r="W167" i="17"/>
  <c r="F150" i="17"/>
  <c r="F147" i="17"/>
  <c r="V129" i="17"/>
  <c r="K126" i="17"/>
  <c r="P108" i="17"/>
  <c r="F103" i="17"/>
  <c r="P89" i="17"/>
  <c r="U77" i="17"/>
  <c r="Y75" i="17"/>
  <c r="P36" i="17"/>
  <c r="F39" i="19"/>
  <c r="F52" i="19"/>
  <c r="F60" i="19"/>
  <c r="F62" i="19"/>
  <c r="F64" i="19"/>
  <c r="F95" i="19"/>
  <c r="F103" i="19"/>
  <c r="F111" i="19"/>
  <c r="W361" i="17"/>
  <c r="V357" i="17"/>
  <c r="W355" i="17"/>
  <c r="F352" i="17"/>
  <c r="W351" i="17"/>
  <c r="U341" i="17"/>
  <c r="U336" i="17"/>
  <c r="K332" i="17"/>
  <c r="U323" i="17"/>
  <c r="Y323" i="17"/>
  <c r="F320" i="17"/>
  <c r="W311" i="17"/>
  <c r="U300" i="17"/>
  <c r="F300" i="17"/>
  <c r="K299" i="17"/>
  <c r="U298" i="17"/>
  <c r="P297" i="17"/>
  <c r="U287" i="17"/>
  <c r="U283" i="17"/>
  <c r="Y267" i="17"/>
  <c r="K261" i="17"/>
  <c r="U260" i="17"/>
  <c r="P253" i="17"/>
  <c r="Y251" i="17"/>
  <c r="U245" i="17"/>
  <c r="F244" i="17"/>
  <c r="K224" i="17"/>
  <c r="P215" i="17"/>
  <c r="K197" i="17"/>
  <c r="K192" i="17"/>
  <c r="U185" i="17"/>
  <c r="F171" i="17"/>
  <c r="F162" i="17"/>
  <c r="P161" i="17"/>
  <c r="P159" i="17"/>
  <c r="U158" i="17"/>
  <c r="P147" i="17"/>
  <c r="V144" i="17"/>
  <c r="P124" i="17"/>
  <c r="P121" i="17"/>
  <c r="F114" i="17"/>
  <c r="U112" i="17"/>
  <c r="W110" i="17"/>
  <c r="P102" i="17"/>
  <c r="V100" i="17"/>
  <c r="P93" i="17"/>
  <c r="P87" i="17"/>
  <c r="V77" i="17"/>
  <c r="F68" i="17"/>
  <c r="U64" i="17"/>
  <c r="V64" i="17"/>
  <c r="U57" i="17"/>
  <c r="P53" i="17"/>
  <c r="P44" i="17"/>
  <c r="V44" i="17"/>
  <c r="U42" i="17"/>
  <c r="Y32" i="17"/>
  <c r="K32" i="17"/>
  <c r="U18" i="17"/>
  <c r="U16" i="17"/>
  <c r="Y16" i="17"/>
  <c r="W11" i="17"/>
  <c r="W9" i="17"/>
  <c r="F132" i="19"/>
  <c r="F236" i="19"/>
  <c r="F247" i="19"/>
  <c r="F255" i="19"/>
  <c r="F265" i="19"/>
  <c r="F270" i="19"/>
  <c r="F272" i="19"/>
  <c r="F274" i="19"/>
  <c r="Y360" i="17"/>
  <c r="U358" i="17"/>
  <c r="U351" i="17"/>
  <c r="U344" i="17"/>
  <c r="K342" i="17"/>
  <c r="V339" i="17"/>
  <c r="W338" i="17"/>
  <c r="Y328" i="17"/>
  <c r="P316" i="17"/>
  <c r="P311" i="17"/>
  <c r="P300" i="17"/>
  <c r="P298" i="17"/>
  <c r="U290" i="17"/>
  <c r="F263" i="17"/>
  <c r="W262" i="17"/>
  <c r="P231" i="17"/>
  <c r="W229" i="17"/>
  <c r="U222" i="17"/>
  <c r="U220" i="17"/>
  <c r="Y215" i="17"/>
  <c r="V205" i="17"/>
  <c r="W203" i="17"/>
  <c r="V201" i="17"/>
  <c r="U193" i="17"/>
  <c r="W190" i="17"/>
  <c r="P183" i="17"/>
  <c r="P169" i="17"/>
  <c r="K162" i="17"/>
  <c r="K159" i="17"/>
  <c r="K133" i="17"/>
  <c r="U130" i="17"/>
  <c r="P127" i="17"/>
  <c r="U123" i="17"/>
  <c r="Y122" i="17"/>
  <c r="W103" i="17"/>
  <c r="U90" i="17"/>
  <c r="Y81" i="17"/>
  <c r="P80" i="17"/>
  <c r="P79" i="17"/>
  <c r="V78" i="17"/>
  <c r="U75" i="17"/>
  <c r="K67" i="17"/>
  <c r="F64" i="17"/>
  <c r="W63" i="17"/>
  <c r="P57" i="17"/>
  <c r="V29" i="17"/>
  <c r="P16" i="17"/>
  <c r="K15" i="17"/>
  <c r="F12" i="17"/>
  <c r="F79" i="19"/>
  <c r="F104" i="19"/>
  <c r="F117" i="19"/>
  <c r="F208" i="19"/>
  <c r="F326" i="19"/>
  <c r="F347" i="19"/>
  <c r="K352" i="17"/>
  <c r="W344" i="17"/>
  <c r="P343" i="17"/>
  <c r="U342" i="17"/>
  <c r="P334" i="17"/>
  <c r="K329" i="17"/>
  <c r="W320" i="17"/>
  <c r="F312" i="17"/>
  <c r="K311" i="17"/>
  <c r="K306" i="17"/>
  <c r="F294" i="17"/>
  <c r="K288" i="17"/>
  <c r="F287" i="17"/>
  <c r="U273" i="17"/>
  <c r="Y268" i="17"/>
  <c r="P249" i="17"/>
  <c r="U239" i="17"/>
  <c r="U227" i="17"/>
  <c r="K223" i="17"/>
  <c r="U217" i="17"/>
  <c r="K205" i="17"/>
  <c r="P203" i="17"/>
  <c r="K196" i="17"/>
  <c r="Y191" i="17"/>
  <c r="W177" i="17"/>
  <c r="F174" i="17"/>
  <c r="W173" i="17"/>
  <c r="U170" i="17"/>
  <c r="W170" i="17"/>
  <c r="F161" i="17"/>
  <c r="U154" i="17"/>
  <c r="P153" i="17"/>
  <c r="U138" i="17"/>
  <c r="P132" i="17"/>
  <c r="V131" i="17"/>
  <c r="Y130" i="17"/>
  <c r="P125" i="17"/>
  <c r="U114" i="17"/>
  <c r="Y108" i="17"/>
  <c r="F105" i="17"/>
  <c r="U102" i="17"/>
  <c r="F90" i="17"/>
  <c r="U78" i="17"/>
  <c r="K76" i="17"/>
  <c r="F69" i="17"/>
  <c r="K59" i="17"/>
  <c r="U58" i="17"/>
  <c r="U38" i="17"/>
  <c r="P37" i="17"/>
  <c r="W19" i="17"/>
  <c r="U17" i="17"/>
  <c r="W17" i="17"/>
  <c r="F30" i="19"/>
  <c r="F49" i="19"/>
  <c r="F168" i="19"/>
  <c r="F176" i="19"/>
  <c r="F293" i="19"/>
  <c r="P270" i="17"/>
  <c r="W269" i="17"/>
  <c r="W268" i="17"/>
  <c r="Y266" i="17"/>
  <c r="W253" i="17"/>
  <c r="K247" i="17"/>
  <c r="Y246" i="17"/>
  <c r="K244" i="17"/>
  <c r="F241" i="17"/>
  <c r="Y239" i="17"/>
  <c r="W238" i="17"/>
  <c r="Y237" i="17"/>
  <c r="F236" i="17"/>
  <c r="P224" i="17"/>
  <c r="Y223" i="17"/>
  <c r="W220" i="17"/>
  <c r="V215" i="17"/>
  <c r="W207" i="17"/>
  <c r="K203" i="17"/>
  <c r="K202" i="17"/>
  <c r="P192" i="17"/>
  <c r="F184" i="17"/>
  <c r="W182" i="17"/>
  <c r="U180" i="17"/>
  <c r="Y177" i="17"/>
  <c r="P170" i="17"/>
  <c r="Y169" i="17"/>
  <c r="U159" i="17"/>
  <c r="Y147" i="17"/>
  <c r="V138" i="17"/>
  <c r="V133" i="17"/>
  <c r="W131" i="17"/>
  <c r="W128" i="17"/>
  <c r="K115" i="17"/>
  <c r="U109" i="17"/>
  <c r="F99" i="17"/>
  <c r="U93" i="17"/>
  <c r="U88" i="17"/>
  <c r="P83" i="17"/>
  <c r="U81" i="17"/>
  <c r="W79" i="17"/>
  <c r="Y76" i="17"/>
  <c r="W75" i="17"/>
  <c r="K70" i="17"/>
  <c r="U65" i="17"/>
  <c r="Y63" i="17"/>
  <c r="Y58" i="17"/>
  <c r="F56" i="17"/>
  <c r="U53" i="17"/>
  <c r="U41" i="17"/>
  <c r="P32" i="17"/>
  <c r="K31" i="17"/>
  <c r="F41" i="19"/>
  <c r="F56" i="19"/>
  <c r="F152" i="19"/>
  <c r="F169" i="19"/>
  <c r="F171" i="19"/>
  <c r="F182" i="19"/>
  <c r="F192" i="19"/>
  <c r="F194" i="19"/>
  <c r="F196" i="19"/>
  <c r="F206" i="19"/>
  <c r="F281" i="19"/>
  <c r="D21" i="22"/>
  <c r="D22" i="22"/>
  <c r="D23" i="22"/>
  <c r="D15" i="22"/>
  <c r="D7" i="22"/>
  <c r="D16" i="22"/>
  <c r="D25" i="22"/>
  <c r="D34" i="22"/>
  <c r="J40" i="22"/>
  <c r="D30" i="22"/>
  <c r="F40" i="22"/>
  <c r="H40" i="22"/>
  <c r="D24" i="22"/>
  <c r="D8" i="22"/>
  <c r="D17" i="22"/>
  <c r="D26" i="22"/>
  <c r="D36" i="22"/>
  <c r="L40" i="22"/>
  <c r="D31" i="22"/>
  <c r="D14" i="22"/>
  <c r="D6" i="22"/>
  <c r="D9" i="22"/>
  <c r="D18" i="22"/>
  <c r="D28" i="22"/>
  <c r="D37" i="22"/>
  <c r="D12" i="22"/>
  <c r="D13" i="22"/>
  <c r="D5" i="22"/>
  <c r="D32" i="22"/>
  <c r="D33" i="22"/>
  <c r="D10" i="22"/>
  <c r="D20" i="22"/>
  <c r="D29" i="22"/>
  <c r="D38" i="22"/>
  <c r="K319" i="17"/>
  <c r="V319" i="17"/>
  <c r="W126" i="17"/>
  <c r="Y354" i="17"/>
  <c r="P354" i="17"/>
  <c r="Y319" i="17"/>
  <c r="P286" i="17"/>
  <c r="F273" i="17"/>
  <c r="K99" i="17"/>
  <c r="V99" i="17"/>
  <c r="F362" i="17"/>
  <c r="Y357" i="17"/>
  <c r="U329" i="17"/>
  <c r="U319" i="17"/>
  <c r="F313" i="17"/>
  <c r="Y293" i="17"/>
  <c r="F293" i="17"/>
  <c r="W266" i="17"/>
  <c r="W197" i="17"/>
  <c r="U128" i="17"/>
  <c r="W367" i="17"/>
  <c r="Y366" i="17"/>
  <c r="U363" i="17"/>
  <c r="K346" i="17"/>
  <c r="P336" i="17"/>
  <c r="F329" i="17"/>
  <c r="Y317" i="17"/>
  <c r="U308" i="17"/>
  <c r="V295" i="17"/>
  <c r="W294" i="17"/>
  <c r="F288" i="17"/>
  <c r="W285" i="17"/>
  <c r="F275" i="17"/>
  <c r="F274" i="17"/>
  <c r="Y270" i="17"/>
  <c r="U269" i="17"/>
  <c r="F239" i="17"/>
  <c r="F218" i="17"/>
  <c r="P217" i="17"/>
  <c r="P206" i="17"/>
  <c r="Y158" i="17"/>
  <c r="K158" i="17"/>
  <c r="K144" i="17"/>
  <c r="P66" i="17"/>
  <c r="V356" i="17"/>
  <c r="F356" i="17"/>
  <c r="K285" i="17"/>
  <c r="P263" i="17"/>
  <c r="F331" i="17"/>
  <c r="V299" i="17"/>
  <c r="U295" i="17"/>
  <c r="Y291" i="17"/>
  <c r="P287" i="17"/>
  <c r="U236" i="17"/>
  <c r="W225" i="17"/>
  <c r="P359" i="17"/>
  <c r="F269" i="17"/>
  <c r="V269" i="17"/>
  <c r="Y248" i="17"/>
  <c r="K231" i="17"/>
  <c r="V231" i="17"/>
  <c r="U213" i="17"/>
  <c r="K174" i="17"/>
  <c r="V174" i="17"/>
  <c r="F361" i="17"/>
  <c r="U353" i="17"/>
  <c r="U332" i="17"/>
  <c r="P322" i="17"/>
  <c r="F317" i="17"/>
  <c r="K316" i="17"/>
  <c r="Y314" i="17"/>
  <c r="K309" i="17"/>
  <c r="U297" i="17"/>
  <c r="Y297" i="17"/>
  <c r="U296" i="17"/>
  <c r="U289" i="17"/>
  <c r="K276" i="17"/>
  <c r="W272" i="17"/>
  <c r="K270" i="17"/>
  <c r="U267" i="17"/>
  <c r="K254" i="17"/>
  <c r="F253" i="17"/>
  <c r="F251" i="17"/>
  <c r="Y245" i="17"/>
  <c r="P239" i="17"/>
  <c r="K238" i="17"/>
  <c r="Y224" i="17"/>
  <c r="P223" i="17"/>
  <c r="P218" i="17"/>
  <c r="Y203" i="17"/>
  <c r="Y196" i="17"/>
  <c r="F169" i="17"/>
  <c r="W169" i="17"/>
  <c r="U160" i="17"/>
  <c r="V98" i="17"/>
  <c r="Y368" i="17"/>
  <c r="F368" i="17"/>
  <c r="U313" i="17"/>
  <c r="P294" i="17"/>
  <c r="F208" i="17"/>
  <c r="V208" i="17"/>
  <c r="P364" i="17"/>
  <c r="F359" i="17"/>
  <c r="K337" i="17"/>
  <c r="F307" i="17"/>
  <c r="P292" i="17"/>
  <c r="W236" i="17"/>
  <c r="W364" i="17"/>
  <c r="F357" i="17"/>
  <c r="P331" i="17"/>
  <c r="P313" i="17"/>
  <c r="Y272" i="17"/>
  <c r="K265" i="17"/>
  <c r="W88" i="17"/>
  <c r="K88" i="17"/>
  <c r="W353" i="17"/>
  <c r="W346" i="17"/>
  <c r="F340" i="17"/>
  <c r="V363" i="17"/>
  <c r="P363" i="17"/>
  <c r="W362" i="17"/>
  <c r="Y361" i="17"/>
  <c r="W359" i="17"/>
  <c r="F343" i="17"/>
  <c r="V341" i="17"/>
  <c r="K341" i="17"/>
  <c r="U338" i="17"/>
  <c r="V336" i="17"/>
  <c r="K336" i="17"/>
  <c r="V335" i="17"/>
  <c r="K334" i="17"/>
  <c r="W331" i="17"/>
  <c r="Y312" i="17"/>
  <c r="F299" i="17"/>
  <c r="Y296" i="17"/>
  <c r="P296" i="17"/>
  <c r="P291" i="17"/>
  <c r="V288" i="17"/>
  <c r="Y276" i="17"/>
  <c r="V275" i="17"/>
  <c r="V272" i="17"/>
  <c r="Y261" i="17"/>
  <c r="Y260" i="17"/>
  <c r="F259" i="17"/>
  <c r="W254" i="17"/>
  <c r="Y253" i="17"/>
  <c r="F252" i="17"/>
  <c r="V252" i="17"/>
  <c r="P251" i="17"/>
  <c r="U224" i="17"/>
  <c r="W224" i="17"/>
  <c r="P204" i="17"/>
  <c r="F176" i="17"/>
  <c r="Y170" i="17"/>
  <c r="F100" i="17"/>
  <c r="U98" i="17"/>
  <c r="Y98" i="17"/>
  <c r="W93" i="17"/>
  <c r="V91" i="17"/>
  <c r="W250" i="17"/>
  <c r="F250" i="17"/>
  <c r="V360" i="17"/>
  <c r="X360" i="17" s="1"/>
  <c r="F318" i="17"/>
  <c r="Y295" i="17"/>
  <c r="K269" i="17"/>
  <c r="F42" i="17"/>
  <c r="W42" i="17"/>
  <c r="U357" i="17"/>
  <c r="F319" i="17"/>
  <c r="W319" i="17"/>
  <c r="K314" i="17"/>
  <c r="P250" i="17"/>
  <c r="W133" i="17"/>
  <c r="W337" i="17"/>
  <c r="K245" i="17"/>
  <c r="V245" i="17"/>
  <c r="F367" i="17"/>
  <c r="V367" i="17"/>
  <c r="Y356" i="17"/>
  <c r="P335" i="17"/>
  <c r="W329" i="17"/>
  <c r="F306" i="17"/>
  <c r="V306" i="17"/>
  <c r="W305" i="17"/>
  <c r="Y300" i="17"/>
  <c r="Y285" i="17"/>
  <c r="F283" i="17"/>
  <c r="K282" i="17"/>
  <c r="Y277" i="17"/>
  <c r="Y273" i="17"/>
  <c r="W270" i="17"/>
  <c r="F268" i="17"/>
  <c r="U254" i="17"/>
  <c r="Y250" i="17"/>
  <c r="Y99" i="17"/>
  <c r="Y369" i="17"/>
  <c r="U368" i="17"/>
  <c r="P365" i="17"/>
  <c r="K363" i="17"/>
  <c r="U355" i="17"/>
  <c r="Y343" i="17"/>
  <c r="Y339" i="17"/>
  <c r="F336" i="17"/>
  <c r="U333" i="17"/>
  <c r="F333" i="17"/>
  <c r="W332" i="17"/>
  <c r="F332" i="17"/>
  <c r="Y331" i="17"/>
  <c r="K330" i="17"/>
  <c r="W322" i="17"/>
  <c r="P318" i="17"/>
  <c r="U314" i="17"/>
  <c r="F308" i="17"/>
  <c r="U305" i="17"/>
  <c r="W300" i="17"/>
  <c r="W295" i="17"/>
  <c r="U293" i="17"/>
  <c r="U277" i="17"/>
  <c r="W276" i="17"/>
  <c r="P274" i="17"/>
  <c r="V270" i="17"/>
  <c r="W267" i="17"/>
  <c r="F266" i="17"/>
  <c r="V261" i="17"/>
  <c r="Y254" i="17"/>
  <c r="Y249" i="17"/>
  <c r="W248" i="17"/>
  <c r="W245" i="17"/>
  <c r="P244" i="17"/>
  <c r="Y243" i="17"/>
  <c r="Y230" i="17"/>
  <c r="P230" i="17"/>
  <c r="K226" i="17"/>
  <c r="Y213" i="17"/>
  <c r="V203" i="17"/>
  <c r="W201" i="17"/>
  <c r="P200" i="17"/>
  <c r="W198" i="17"/>
  <c r="K195" i="17"/>
  <c r="V195" i="17"/>
  <c r="F177" i="17"/>
  <c r="V177" i="17"/>
  <c r="P162" i="17"/>
  <c r="K149" i="17"/>
  <c r="U144" i="17"/>
  <c r="V122" i="17"/>
  <c r="K122" i="17"/>
  <c r="K101" i="17"/>
  <c r="F96" i="19"/>
  <c r="F210" i="19"/>
  <c r="F212" i="19"/>
  <c r="W368" i="17"/>
  <c r="P367" i="17"/>
  <c r="Y365" i="17"/>
  <c r="Y363" i="17"/>
  <c r="U352" i="17"/>
  <c r="V352" i="17"/>
  <c r="Y351" i="17"/>
  <c r="V346" i="17"/>
  <c r="Y344" i="17"/>
  <c r="Y342" i="17"/>
  <c r="F341" i="17"/>
  <c r="K335" i="17"/>
  <c r="U330" i="17"/>
  <c r="F330" i="17"/>
  <c r="P329" i="17"/>
  <c r="Y318" i="17"/>
  <c r="P314" i="17"/>
  <c r="V314" i="17"/>
  <c r="Y313" i="17"/>
  <c r="W312" i="17"/>
  <c r="P308" i="17"/>
  <c r="W307" i="17"/>
  <c r="F305" i="17"/>
  <c r="U299" i="17"/>
  <c r="W299" i="17"/>
  <c r="Y298" i="17"/>
  <c r="W297" i="17"/>
  <c r="V294" i="17"/>
  <c r="K292" i="17"/>
  <c r="Y290" i="17"/>
  <c r="V287" i="17"/>
  <c r="U286" i="17"/>
  <c r="F286" i="17"/>
  <c r="V285" i="17"/>
  <c r="Y274" i="17"/>
  <c r="U271" i="17"/>
  <c r="P269" i="17"/>
  <c r="Y265" i="17"/>
  <c r="U263" i="17"/>
  <c r="U262" i="17"/>
  <c r="P260" i="17"/>
  <c r="K259" i="17"/>
  <c r="U252" i="17"/>
  <c r="K250" i="17"/>
  <c r="U247" i="17"/>
  <c r="Y241" i="17"/>
  <c r="F240" i="17"/>
  <c r="W222" i="17"/>
  <c r="K220" i="17"/>
  <c r="K214" i="17"/>
  <c r="F195" i="17"/>
  <c r="W195" i="17"/>
  <c r="P194" i="17"/>
  <c r="P182" i="17"/>
  <c r="F167" i="17"/>
  <c r="V167" i="17"/>
  <c r="Y159" i="17"/>
  <c r="U149" i="17"/>
  <c r="F137" i="17"/>
  <c r="V137" i="17"/>
  <c r="W109" i="17"/>
  <c r="K109" i="17"/>
  <c r="V102" i="17"/>
  <c r="P78" i="17"/>
  <c r="W78" i="17"/>
  <c r="V76" i="17"/>
  <c r="U76" i="17"/>
  <c r="F77" i="19"/>
  <c r="U364" i="17"/>
  <c r="W363" i="17"/>
  <c r="P362" i="17"/>
  <c r="U359" i="17"/>
  <c r="Y358" i="17"/>
  <c r="P357" i="17"/>
  <c r="K356" i="17"/>
  <c r="F355" i="17"/>
  <c r="Y352" i="17"/>
  <c r="U343" i="17"/>
  <c r="W342" i="17"/>
  <c r="P341" i="17"/>
  <c r="F334" i="17"/>
  <c r="Y332" i="17"/>
  <c r="V330" i="17"/>
  <c r="P320" i="17"/>
  <c r="W318" i="17"/>
  <c r="W313" i="17"/>
  <c r="P309" i="17"/>
  <c r="V309" i="17"/>
  <c r="Y308" i="17"/>
  <c r="W298" i="17"/>
  <c r="U294" i="17"/>
  <c r="Y294" i="17"/>
  <c r="W293" i="17"/>
  <c r="W292" i="17"/>
  <c r="W290" i="17"/>
  <c r="Y284" i="17"/>
  <c r="K283" i="17"/>
  <c r="F282" i="17"/>
  <c r="W274" i="17"/>
  <c r="V263" i="17"/>
  <c r="Y262" i="17"/>
  <c r="W261" i="17"/>
  <c r="U259" i="17"/>
  <c r="U250" i="17"/>
  <c r="W247" i="17"/>
  <c r="W246" i="17"/>
  <c r="V242" i="17"/>
  <c r="K242" i="17"/>
  <c r="U231" i="17"/>
  <c r="K229" i="17"/>
  <c r="V219" i="17"/>
  <c r="Y217" i="17"/>
  <c r="Y214" i="17"/>
  <c r="W208" i="17"/>
  <c r="F185" i="17"/>
  <c r="F175" i="17"/>
  <c r="W130" i="17"/>
  <c r="V103" i="17"/>
  <c r="K103" i="17"/>
  <c r="Y87" i="17"/>
  <c r="F214" i="19"/>
  <c r="Y362" i="17"/>
  <c r="W358" i="17"/>
  <c r="V342" i="17"/>
  <c r="W339" i="17"/>
  <c r="W336" i="17"/>
  <c r="F335" i="17"/>
  <c r="P330" i="17"/>
  <c r="Y329" i="17"/>
  <c r="W328" i="17"/>
  <c r="W308" i="17"/>
  <c r="U292" i="17"/>
  <c r="Y289" i="17"/>
  <c r="Y283" i="17"/>
  <c r="Y259" i="17"/>
  <c r="Y247" i="17"/>
  <c r="U242" i="17"/>
  <c r="Y229" i="17"/>
  <c r="Y136" i="17"/>
  <c r="W132" i="17"/>
  <c r="F132" i="17"/>
  <c r="W112" i="17"/>
  <c r="V70" i="17"/>
  <c r="K243" i="17"/>
  <c r="P242" i="17"/>
  <c r="P236" i="17"/>
  <c r="F228" i="17"/>
  <c r="F226" i="17"/>
  <c r="F224" i="17"/>
  <c r="U221" i="17"/>
  <c r="V221" i="17"/>
  <c r="F217" i="17"/>
  <c r="U215" i="17"/>
  <c r="U214" i="17"/>
  <c r="F213" i="17"/>
  <c r="U205" i="17"/>
  <c r="W205" i="17"/>
  <c r="U204" i="17"/>
  <c r="U199" i="17"/>
  <c r="U198" i="17"/>
  <c r="F197" i="17"/>
  <c r="K193" i="17"/>
  <c r="U192" i="17"/>
  <c r="U190" i="17"/>
  <c r="F180" i="17"/>
  <c r="P177" i="17"/>
  <c r="U171" i="17"/>
  <c r="W152" i="17"/>
  <c r="W147" i="17"/>
  <c r="U146" i="17"/>
  <c r="Y135" i="17"/>
  <c r="Y114" i="17"/>
  <c r="F108" i="17"/>
  <c r="U106" i="17"/>
  <c r="U89" i="17"/>
  <c r="Y88" i="17"/>
  <c r="K87" i="17"/>
  <c r="F36" i="17"/>
  <c r="V36" i="17"/>
  <c r="V11" i="17"/>
  <c r="F11" i="17"/>
  <c r="U9" i="17"/>
  <c r="P8" i="17"/>
  <c r="C357" i="19"/>
  <c r="B365" i="19"/>
  <c r="E372" i="19"/>
  <c r="F154" i="19"/>
  <c r="F159" i="19"/>
  <c r="F161" i="19"/>
  <c r="F187" i="19"/>
  <c r="F303" i="19"/>
  <c r="F305" i="19"/>
  <c r="F307" i="19"/>
  <c r="F336" i="19"/>
  <c r="V250" i="17"/>
  <c r="W249" i="17"/>
  <c r="U248" i="17"/>
  <c r="V247" i="17"/>
  <c r="F245" i="17"/>
  <c r="U243" i="17"/>
  <c r="W243" i="17"/>
  <c r="U240" i="17"/>
  <c r="W240" i="17"/>
  <c r="W239" i="17"/>
  <c r="F229" i="17"/>
  <c r="P228" i="17"/>
  <c r="K227" i="17"/>
  <c r="P226" i="17"/>
  <c r="V217" i="17"/>
  <c r="P213" i="17"/>
  <c r="F204" i="17"/>
  <c r="F199" i="17"/>
  <c r="P195" i="17"/>
  <c r="V193" i="17"/>
  <c r="Y193" i="17"/>
  <c r="Y192" i="17"/>
  <c r="Y179" i="17"/>
  <c r="P178" i="17"/>
  <c r="K175" i="17"/>
  <c r="U174" i="17"/>
  <c r="K172" i="17"/>
  <c r="P171" i="17"/>
  <c r="P167" i="17"/>
  <c r="W158" i="17"/>
  <c r="U157" i="17"/>
  <c r="P154" i="17"/>
  <c r="V151" i="17"/>
  <c r="F149" i="17"/>
  <c r="U147" i="17"/>
  <c r="K138" i="17"/>
  <c r="U131" i="17"/>
  <c r="K107" i="17"/>
  <c r="V107" i="17"/>
  <c r="V90" i="17"/>
  <c r="K90" i="17"/>
  <c r="U83" i="17"/>
  <c r="F76" i="17"/>
  <c r="Y68" i="17"/>
  <c r="W56" i="17"/>
  <c r="P11" i="17"/>
  <c r="F137" i="19"/>
  <c r="F139" i="19"/>
  <c r="F283" i="19"/>
  <c r="F285" i="19"/>
  <c r="F318" i="19"/>
  <c r="F270" i="17"/>
  <c r="U266" i="17"/>
  <c r="K264" i="17"/>
  <c r="W263" i="17"/>
  <c r="P245" i="17"/>
  <c r="W244" i="17"/>
  <c r="U241" i="17"/>
  <c r="U238" i="17"/>
  <c r="P237" i="17"/>
  <c r="P229" i="17"/>
  <c r="Y227" i="17"/>
  <c r="K222" i="17"/>
  <c r="P221" i="17"/>
  <c r="U219" i="17"/>
  <c r="W219" i="17"/>
  <c r="U218" i="17"/>
  <c r="Y206" i="17"/>
  <c r="P205" i="17"/>
  <c r="P199" i="17"/>
  <c r="W194" i="17"/>
  <c r="V185" i="17"/>
  <c r="P184" i="17"/>
  <c r="V184" i="17"/>
  <c r="U182" i="17"/>
  <c r="U179" i="17"/>
  <c r="W179" i="17"/>
  <c r="U175" i="17"/>
  <c r="Y174" i="17"/>
  <c r="P173" i="17"/>
  <c r="Y172" i="17"/>
  <c r="K169" i="17"/>
  <c r="V169" i="17"/>
  <c r="P144" i="17"/>
  <c r="K132" i="17"/>
  <c r="V127" i="17"/>
  <c r="U124" i="17"/>
  <c r="Y124" i="17"/>
  <c r="W123" i="17"/>
  <c r="W104" i="17"/>
  <c r="U103" i="17"/>
  <c r="U99" i="17"/>
  <c r="W52" i="17"/>
  <c r="Y46" i="17"/>
  <c r="Y21" i="17"/>
  <c r="P18" i="17"/>
  <c r="B358" i="19"/>
  <c r="E359" i="19"/>
  <c r="F11" i="19"/>
  <c r="W228" i="17"/>
  <c r="Y222" i="17"/>
  <c r="Y218" i="17"/>
  <c r="W213" i="17"/>
  <c r="W206" i="17"/>
  <c r="U197" i="17"/>
  <c r="U183" i="17"/>
  <c r="V183" i="17"/>
  <c r="V179" i="17"/>
  <c r="W151" i="17"/>
  <c r="W138" i="17"/>
  <c r="Y115" i="17"/>
  <c r="Y109" i="17"/>
  <c r="W107" i="17"/>
  <c r="K104" i="17"/>
  <c r="V104" i="17"/>
  <c r="V89" i="17"/>
  <c r="W24" i="17"/>
  <c r="F23" i="17"/>
  <c r="V23" i="17"/>
  <c r="F81" i="19"/>
  <c r="F83" i="19"/>
  <c r="F85" i="19"/>
  <c r="F230" i="19"/>
  <c r="F232" i="19"/>
  <c r="F234" i="19"/>
  <c r="K184" i="17"/>
  <c r="K177" i="17"/>
  <c r="W174" i="17"/>
  <c r="U172" i="17"/>
  <c r="W162" i="17"/>
  <c r="K156" i="17"/>
  <c r="F155" i="17"/>
  <c r="V150" i="17"/>
  <c r="Y148" i="17"/>
  <c r="P146" i="17"/>
  <c r="V145" i="17"/>
  <c r="Y144" i="17"/>
  <c r="P138" i="17"/>
  <c r="P137" i="17"/>
  <c r="K136" i="17"/>
  <c r="P129" i="17"/>
  <c r="U116" i="17"/>
  <c r="W114" i="17"/>
  <c r="Y113" i="17"/>
  <c r="U111" i="17"/>
  <c r="V111" i="17"/>
  <c r="K102" i="17"/>
  <c r="P100" i="17"/>
  <c r="U87" i="17"/>
  <c r="P85" i="17"/>
  <c r="U84" i="17"/>
  <c r="W84" i="17"/>
  <c r="U67" i="17"/>
  <c r="K65" i="17"/>
  <c r="P58" i="17"/>
  <c r="P47" i="17"/>
  <c r="K46" i="17"/>
  <c r="F45" i="17"/>
  <c r="P33" i="17"/>
  <c r="Y30" i="17"/>
  <c r="P29" i="17"/>
  <c r="U19" i="17"/>
  <c r="Y17" i="17"/>
  <c r="F34" i="19"/>
  <c r="F36" i="19"/>
  <c r="F50" i="19"/>
  <c r="F115" i="19"/>
  <c r="F188" i="19"/>
  <c r="F261" i="19"/>
  <c r="F339" i="19"/>
  <c r="U184" i="17"/>
  <c r="U177" i="17"/>
  <c r="K173" i="17"/>
  <c r="W172" i="17"/>
  <c r="Y171" i="17"/>
  <c r="K167" i="17"/>
  <c r="P157" i="17"/>
  <c r="U156" i="17"/>
  <c r="Y156" i="17"/>
  <c r="P155" i="17"/>
  <c r="P150" i="17"/>
  <c r="P149" i="17"/>
  <c r="U145" i="17"/>
  <c r="W137" i="17"/>
  <c r="U136" i="17"/>
  <c r="W136" i="17"/>
  <c r="Y121" i="17"/>
  <c r="F116" i="17"/>
  <c r="F115" i="17"/>
  <c r="F113" i="17"/>
  <c r="F111" i="17"/>
  <c r="F92" i="17"/>
  <c r="P81" i="17"/>
  <c r="P70" i="17"/>
  <c r="W62" i="17"/>
  <c r="Y53" i="17"/>
  <c r="W47" i="17"/>
  <c r="U40" i="17"/>
  <c r="Y37" i="17"/>
  <c r="Y33" i="17"/>
  <c r="F32" i="17"/>
  <c r="F17" i="17"/>
  <c r="F99" i="19"/>
  <c r="F101" i="19"/>
  <c r="F131" i="19"/>
  <c r="F133" i="19"/>
  <c r="F172" i="19"/>
  <c r="F174" i="19"/>
  <c r="F209" i="19"/>
  <c r="F248" i="19"/>
  <c r="F250" i="19"/>
  <c r="F282" i="19"/>
  <c r="F321" i="19"/>
  <c r="F323" i="19"/>
  <c r="F341" i="19"/>
  <c r="K160" i="17"/>
  <c r="Y154" i="17"/>
  <c r="K148" i="17"/>
  <c r="K146" i="17"/>
  <c r="U139" i="17"/>
  <c r="W139" i="17"/>
  <c r="K137" i="17"/>
  <c r="F136" i="17"/>
  <c r="Y131" i="17"/>
  <c r="U126" i="17"/>
  <c r="Y126" i="17"/>
  <c r="F122" i="17"/>
  <c r="P116" i="17"/>
  <c r="P115" i="17"/>
  <c r="K112" i="17"/>
  <c r="U105" i="17"/>
  <c r="F102" i="17"/>
  <c r="K100" i="17"/>
  <c r="W91" i="17"/>
  <c r="Y90" i="17"/>
  <c r="P84" i="17"/>
  <c r="P82" i="17"/>
  <c r="Y57" i="17"/>
  <c r="K29" i="17"/>
  <c r="W15" i="17"/>
  <c r="Y13" i="17"/>
  <c r="U6" i="17"/>
  <c r="C366" i="19"/>
  <c r="F16" i="19"/>
  <c r="F18" i="19"/>
  <c r="F20" i="19"/>
  <c r="F38" i="19"/>
  <c r="F76" i="19"/>
  <c r="F97" i="19"/>
  <c r="F149" i="19"/>
  <c r="F170" i="19"/>
  <c r="F207" i="19"/>
  <c r="F225" i="19"/>
  <c r="F243" i="19"/>
  <c r="F280" i="19"/>
  <c r="F298" i="19"/>
  <c r="F319" i="19"/>
  <c r="U167" i="17"/>
  <c r="W160" i="17"/>
  <c r="W157" i="17"/>
  <c r="W155" i="17"/>
  <c r="W148" i="17"/>
  <c r="V146" i="17"/>
  <c r="V139" i="17"/>
  <c r="U133" i="17"/>
  <c r="Y129" i="17"/>
  <c r="V126" i="17"/>
  <c r="K124" i="17"/>
  <c r="P122" i="17"/>
  <c r="K106" i="17"/>
  <c r="K98" i="17"/>
  <c r="K89" i="17"/>
  <c r="K82" i="17"/>
  <c r="K55" i="17"/>
  <c r="W45" i="17"/>
  <c r="Y35" i="17"/>
  <c r="E358" i="19"/>
  <c r="D360" i="19"/>
  <c r="D362" i="19"/>
  <c r="D364" i="19"/>
  <c r="F12" i="19"/>
  <c r="F31" i="19"/>
  <c r="F33" i="19"/>
  <c r="F150" i="19"/>
  <c r="F226" i="19"/>
  <c r="F299" i="19"/>
  <c r="F340" i="19"/>
  <c r="F342" i="19"/>
  <c r="F80" i="17"/>
  <c r="Y70" i="17"/>
  <c r="P63" i="17"/>
  <c r="F61" i="17"/>
  <c r="U56" i="17"/>
  <c r="F47" i="17"/>
  <c r="P46" i="17"/>
  <c r="U39" i="17"/>
  <c r="W34" i="17"/>
  <c r="U31" i="17"/>
  <c r="K30" i="17"/>
  <c r="Y29" i="17"/>
  <c r="U20" i="17"/>
  <c r="F19" i="17"/>
  <c r="K18" i="17"/>
  <c r="K17" i="17"/>
  <c r="U14" i="17"/>
  <c r="Y11" i="17"/>
  <c r="F10" i="19"/>
  <c r="F21" i="19"/>
  <c r="F28" i="19"/>
  <c r="F75" i="19"/>
  <c r="F86" i="19"/>
  <c r="F88" i="19"/>
  <c r="F93" i="19"/>
  <c r="F110" i="19"/>
  <c r="F124" i="19"/>
  <c r="F126" i="19"/>
  <c r="F128" i="19"/>
  <c r="F148" i="19"/>
  <c r="F162" i="19"/>
  <c r="F164" i="19"/>
  <c r="F166" i="19"/>
  <c r="F186" i="19"/>
  <c r="F197" i="19"/>
  <c r="F199" i="19"/>
  <c r="F204" i="19"/>
  <c r="F221" i="19"/>
  <c r="F235" i="19"/>
  <c r="F237" i="19"/>
  <c r="F239" i="19"/>
  <c r="F259" i="19"/>
  <c r="F273" i="19"/>
  <c r="F275" i="19"/>
  <c r="F277" i="19"/>
  <c r="F297" i="19"/>
  <c r="F308" i="19"/>
  <c r="F313" i="19"/>
  <c r="F315" i="19"/>
  <c r="F335" i="19"/>
  <c r="F337" i="19"/>
  <c r="F344" i="19"/>
  <c r="K77" i="17"/>
  <c r="K75" i="17"/>
  <c r="P69" i="17"/>
  <c r="K68" i="17"/>
  <c r="F66" i="17"/>
  <c r="V65" i="17"/>
  <c r="U62" i="17"/>
  <c r="K62" i="17"/>
  <c r="U54" i="17"/>
  <c r="F43" i="17"/>
  <c r="P42" i="17"/>
  <c r="Y36" i="17"/>
  <c r="P24" i="17"/>
  <c r="F22" i="17"/>
  <c r="Y9" i="17"/>
  <c r="K9" i="17"/>
  <c r="C364" i="19"/>
  <c r="B366" i="19"/>
  <c r="E367" i="19"/>
  <c r="E369" i="19"/>
  <c r="F19" i="19"/>
  <c r="F61" i="19"/>
  <c r="F63" i="19"/>
  <c r="F84" i="19"/>
  <c r="F122" i="19"/>
  <c r="F160" i="19"/>
  <c r="F195" i="19"/>
  <c r="F233" i="19"/>
  <c r="F271" i="19"/>
  <c r="F306" i="19"/>
  <c r="F343" i="19"/>
  <c r="F345" i="19"/>
  <c r="F352" i="19"/>
  <c r="F78" i="17"/>
  <c r="K69" i="17"/>
  <c r="F62" i="17"/>
  <c r="Y61" i="17"/>
  <c r="U60" i="17"/>
  <c r="U55" i="17"/>
  <c r="U46" i="17"/>
  <c r="U45" i="17"/>
  <c r="U44" i="17"/>
  <c r="P39" i="17"/>
  <c r="U35" i="17"/>
  <c r="U32" i="17"/>
  <c r="W23" i="17"/>
  <c r="P6" i="17"/>
  <c r="F40" i="19"/>
  <c r="F42" i="19"/>
  <c r="F44" i="19"/>
  <c r="F67" i="19"/>
  <c r="F72" i="19"/>
  <c r="F74" i="19"/>
  <c r="F94" i="19"/>
  <c r="F105" i="19"/>
  <c r="F107" i="19"/>
  <c r="F109" i="19"/>
  <c r="F129" i="19"/>
  <c r="F143" i="19"/>
  <c r="F145" i="19"/>
  <c r="F147" i="19"/>
  <c r="F167" i="19"/>
  <c r="F181" i="19"/>
  <c r="F183" i="19"/>
  <c r="F185" i="19"/>
  <c r="F205" i="19"/>
  <c r="F216" i="19"/>
  <c r="F218" i="19"/>
  <c r="F220" i="19"/>
  <c r="F240" i="19"/>
  <c r="F254" i="19"/>
  <c r="F256" i="19"/>
  <c r="F258" i="19"/>
  <c r="F278" i="19"/>
  <c r="F292" i="19"/>
  <c r="F294" i="19"/>
  <c r="F296" i="19"/>
  <c r="F316" i="19"/>
  <c r="F327" i="19"/>
  <c r="F329" i="19"/>
  <c r="F331" i="19"/>
  <c r="F349" i="19"/>
  <c r="V80" i="17"/>
  <c r="P68" i="17"/>
  <c r="Y66" i="17"/>
  <c r="W66" i="17"/>
  <c r="F65" i="17"/>
  <c r="P62" i="17"/>
  <c r="W60" i="17"/>
  <c r="K52" i="17"/>
  <c r="K39" i="17"/>
  <c r="U34" i="17"/>
  <c r="K34" i="17"/>
  <c r="V32" i="17"/>
  <c r="W29" i="17"/>
  <c r="P23" i="17"/>
  <c r="F21" i="17"/>
  <c r="W13" i="17"/>
  <c r="K11" i="17"/>
  <c r="P9" i="17"/>
  <c r="P7" i="17"/>
  <c r="W6" i="17"/>
  <c r="F13" i="19"/>
  <c r="B369" i="19"/>
  <c r="B371" i="19"/>
  <c r="F51" i="19"/>
  <c r="F53" i="19"/>
  <c r="F55" i="19"/>
  <c r="F78" i="19"/>
  <c r="F80" i="19"/>
  <c r="F82" i="19"/>
  <c r="F100" i="19"/>
  <c r="F102" i="19"/>
  <c r="F116" i="19"/>
  <c r="F118" i="19"/>
  <c r="F120" i="19"/>
  <c r="F138" i="19"/>
  <c r="F140" i="19"/>
  <c r="F151" i="19"/>
  <c r="F153" i="19"/>
  <c r="F155" i="19"/>
  <c r="F173" i="19"/>
  <c r="F175" i="19"/>
  <c r="F189" i="19"/>
  <c r="F191" i="19"/>
  <c r="F193" i="19"/>
  <c r="F211" i="19"/>
  <c r="F213" i="19"/>
  <c r="F227" i="19"/>
  <c r="F229" i="19"/>
  <c r="F231" i="19"/>
  <c r="F249" i="19"/>
  <c r="F251" i="19"/>
  <c r="F262" i="19"/>
  <c r="F264" i="19"/>
  <c r="F269" i="19"/>
  <c r="F284" i="19"/>
  <c r="F286" i="19"/>
  <c r="F300" i="19"/>
  <c r="F302" i="19"/>
  <c r="F304" i="19"/>
  <c r="F322" i="19"/>
  <c r="F324" i="19"/>
  <c r="F346" i="19"/>
  <c r="F348" i="19"/>
  <c r="F350" i="19"/>
  <c r="D11" i="22"/>
  <c r="D19" i="22"/>
  <c r="D27" i="22"/>
  <c r="E361" i="19"/>
  <c r="F15" i="19"/>
  <c r="B367" i="19"/>
  <c r="F54" i="19"/>
  <c r="E363" i="19"/>
  <c r="C358" i="19"/>
  <c r="F8" i="19"/>
  <c r="D365" i="19"/>
  <c r="C367" i="19"/>
  <c r="C369" i="19"/>
  <c r="C371" i="19"/>
  <c r="E374" i="19"/>
  <c r="C365" i="19"/>
  <c r="D358" i="19"/>
  <c r="C360" i="19"/>
  <c r="C362" i="19"/>
  <c r="B364" i="19"/>
  <c r="E365" i="19"/>
  <c r="D367" i="19"/>
  <c r="D369" i="19"/>
  <c r="D371" i="19"/>
  <c r="B373" i="19"/>
  <c r="F35" i="19"/>
  <c r="F37" i="19"/>
  <c r="F89" i="19"/>
  <c r="F127" i="19"/>
  <c r="F165" i="19"/>
  <c r="F203" i="19"/>
  <c r="F238" i="19"/>
  <c r="F276" i="19"/>
  <c r="F314" i="19"/>
  <c r="F23" i="19"/>
  <c r="B375" i="19"/>
  <c r="D373" i="19"/>
  <c r="B370" i="19"/>
  <c r="F5" i="19"/>
  <c r="F7" i="19"/>
  <c r="B359" i="19"/>
  <c r="B361" i="19"/>
  <c r="B363" i="19"/>
  <c r="D366" i="19"/>
  <c r="C368" i="19"/>
  <c r="C370" i="19"/>
  <c r="B372" i="19"/>
  <c r="E373" i="19"/>
  <c r="D375" i="19"/>
  <c r="F43" i="19"/>
  <c r="F45" i="19"/>
  <c r="E371" i="19"/>
  <c r="B357" i="19"/>
  <c r="C375" i="19"/>
  <c r="D357" i="19"/>
  <c r="C359" i="19"/>
  <c r="C361" i="19"/>
  <c r="C363" i="19"/>
  <c r="E366" i="19"/>
  <c r="D370" i="19"/>
  <c r="C372" i="19"/>
  <c r="B374" i="19"/>
  <c r="E375" i="19"/>
  <c r="F73" i="19"/>
  <c r="F108" i="19"/>
  <c r="F146" i="19"/>
  <c r="F184" i="19"/>
  <c r="F219" i="19"/>
  <c r="F257" i="19"/>
  <c r="F295" i="19"/>
  <c r="F330" i="19"/>
  <c r="C373" i="19"/>
  <c r="E362" i="19"/>
  <c r="E357" i="19"/>
  <c r="D359" i="19"/>
  <c r="D361" i="19"/>
  <c r="D363" i="19"/>
  <c r="E368" i="19"/>
  <c r="E370" i="19"/>
  <c r="D372" i="19"/>
  <c r="C374" i="19"/>
  <c r="F27" i="19"/>
  <c r="F29" i="19"/>
  <c r="F59" i="19"/>
  <c r="B362" i="19"/>
  <c r="B360" i="19"/>
  <c r="B368" i="19"/>
  <c r="F9" i="19"/>
  <c r="F17" i="19"/>
  <c r="K246" i="17"/>
  <c r="V246" i="17"/>
  <c r="K218" i="17"/>
  <c r="V218" i="17"/>
  <c r="F157" i="17"/>
  <c r="V157" i="17"/>
  <c r="F337" i="17"/>
  <c r="V334" i="17"/>
  <c r="K315" i="17"/>
  <c r="V315" i="17"/>
  <c r="F276" i="17"/>
  <c r="F262" i="17"/>
  <c r="V262" i="17"/>
  <c r="U230" i="17"/>
  <c r="K200" i="17"/>
  <c r="P105" i="17"/>
  <c r="W105" i="17"/>
  <c r="P339" i="17"/>
  <c r="K322" i="17"/>
  <c r="V322" i="17"/>
  <c r="K317" i="17"/>
  <c r="V317" i="17"/>
  <c r="U307" i="17"/>
  <c r="Y305" i="17"/>
  <c r="P276" i="17"/>
  <c r="V60" i="17"/>
  <c r="P60" i="17"/>
  <c r="F353" i="17"/>
  <c r="P342" i="17"/>
  <c r="U312" i="17"/>
  <c r="F290" i="17"/>
  <c r="P285" i="17"/>
  <c r="V282" i="17"/>
  <c r="V276" i="17"/>
  <c r="V274" i="17"/>
  <c r="P272" i="17"/>
  <c r="Y269" i="17"/>
  <c r="F267" i="17"/>
  <c r="U264" i="17"/>
  <c r="W264" i="17"/>
  <c r="P262" i="17"/>
  <c r="F238" i="17"/>
  <c r="V238" i="17"/>
  <c r="U226" i="17"/>
  <c r="F222" i="17"/>
  <c r="V222" i="17"/>
  <c r="K183" i="17"/>
  <c r="W183" i="17"/>
  <c r="F182" i="17"/>
  <c r="Y182" i="17"/>
  <c r="K154" i="17"/>
  <c r="V154" i="17"/>
  <c r="F153" i="17"/>
  <c r="V153" i="17"/>
  <c r="F365" i="17"/>
  <c r="F360" i="17"/>
  <c r="F358" i="17"/>
  <c r="K357" i="17"/>
  <c r="V355" i="17"/>
  <c r="P353" i="17"/>
  <c r="P346" i="17"/>
  <c r="W343" i="17"/>
  <c r="W341" i="17"/>
  <c r="K338" i="17"/>
  <c r="V338" i="17"/>
  <c r="K333" i="17"/>
  <c r="V333" i="17"/>
  <c r="U331" i="17"/>
  <c r="U328" i="17"/>
  <c r="Y306" i="17"/>
  <c r="F297" i="17"/>
  <c r="F295" i="17"/>
  <c r="K294" i="17"/>
  <c r="V292" i="17"/>
  <c r="P290" i="17"/>
  <c r="W289" i="17"/>
  <c r="W288" i="17"/>
  <c r="W287" i="17"/>
  <c r="W284" i="17"/>
  <c r="W283" i="17"/>
  <c r="Y282" i="17"/>
  <c r="W277" i="17"/>
  <c r="K275" i="17"/>
  <c r="W275" i="17"/>
  <c r="P267" i="17"/>
  <c r="V265" i="17"/>
  <c r="Y263" i="17"/>
  <c r="V243" i="17"/>
  <c r="F242" i="17"/>
  <c r="W242" i="17"/>
  <c r="X242" i="17" s="1"/>
  <c r="K237" i="17"/>
  <c r="Y236" i="17"/>
  <c r="F173" i="17"/>
  <c r="V173" i="17"/>
  <c r="K131" i="17"/>
  <c r="U121" i="17"/>
  <c r="V121" i="17"/>
  <c r="K161" i="17"/>
  <c r="V161" i="17"/>
  <c r="U366" i="17"/>
  <c r="P332" i="17"/>
  <c r="K185" i="17"/>
  <c r="F106" i="17"/>
  <c r="Y106" i="17"/>
  <c r="F344" i="17"/>
  <c r="P337" i="17"/>
  <c r="W335" i="17"/>
  <c r="V332" i="17"/>
  <c r="U310" i="17"/>
  <c r="K207" i="17"/>
  <c r="V207" i="17"/>
  <c r="W193" i="17"/>
  <c r="F193" i="17"/>
  <c r="V108" i="17"/>
  <c r="K108" i="17"/>
  <c r="P344" i="17"/>
  <c r="K331" i="17"/>
  <c r="V331" i="17"/>
  <c r="U317" i="17"/>
  <c r="Y364" i="17"/>
  <c r="V362" i="17"/>
  <c r="K362" i="17"/>
  <c r="Y359" i="17"/>
  <c r="P358" i="17"/>
  <c r="Y355" i="17"/>
  <c r="W354" i="17"/>
  <c r="V353" i="17"/>
  <c r="W352" i="17"/>
  <c r="W345" i="17"/>
  <c r="K343" i="17"/>
  <c r="V343" i="17"/>
  <c r="K340" i="17"/>
  <c r="V340" i="17"/>
  <c r="Y336" i="17"/>
  <c r="Y334" i="17"/>
  <c r="Y321" i="17"/>
  <c r="Y316" i="17"/>
  <c r="Y311" i="17"/>
  <c r="P295" i="17"/>
  <c r="Y292" i="17"/>
  <c r="W291" i="17"/>
  <c r="V290" i="17"/>
  <c r="K289" i="17"/>
  <c r="V289" i="17"/>
  <c r="K284" i="17"/>
  <c r="V284" i="17"/>
  <c r="K277" i="17"/>
  <c r="V277" i="17"/>
  <c r="K273" i="17"/>
  <c r="V273" i="17"/>
  <c r="V267" i="17"/>
  <c r="W259" i="17"/>
  <c r="K253" i="17"/>
  <c r="V253" i="17"/>
  <c r="F248" i="17"/>
  <c r="P238" i="17"/>
  <c r="V227" i="17"/>
  <c r="F220" i="17"/>
  <c r="V155" i="17"/>
  <c r="F249" i="17"/>
  <c r="V249" i="17"/>
  <c r="V230" i="17"/>
  <c r="K230" i="17"/>
  <c r="F160" i="17"/>
  <c r="V160" i="17"/>
  <c r="V316" i="17"/>
  <c r="K310" i="17"/>
  <c r="V310" i="17"/>
  <c r="K307" i="17"/>
  <c r="V307" i="17"/>
  <c r="Y204" i="17"/>
  <c r="F342" i="17"/>
  <c r="W330" i="17"/>
  <c r="U315" i="17"/>
  <c r="F285" i="17"/>
  <c r="Y264" i="17"/>
  <c r="F110" i="17"/>
  <c r="Y110" i="17"/>
  <c r="V337" i="17"/>
  <c r="U322" i="17"/>
  <c r="Y320" i="17"/>
  <c r="K354" i="17"/>
  <c r="V354" i="17"/>
  <c r="K345" i="17"/>
  <c r="V345" i="17"/>
  <c r="Y341" i="17"/>
  <c r="V312" i="17"/>
  <c r="K305" i="17"/>
  <c r="K291" i="17"/>
  <c r="V291" i="17"/>
  <c r="Y287" i="17"/>
  <c r="K286" i="17"/>
  <c r="V286" i="17"/>
  <c r="W271" i="17"/>
  <c r="K268" i="17"/>
  <c r="V268" i="17"/>
  <c r="Y225" i="17"/>
  <c r="P214" i="17"/>
  <c r="V214" i="17"/>
  <c r="P156" i="17"/>
  <c r="V156" i="17"/>
  <c r="P136" i="17"/>
  <c r="V136" i="17"/>
  <c r="K366" i="17"/>
  <c r="V366" i="17"/>
  <c r="K361" i="17"/>
  <c r="V361" i="17"/>
  <c r="K298" i="17"/>
  <c r="V298" i="17"/>
  <c r="K225" i="17"/>
  <c r="V225" i="17"/>
  <c r="F190" i="17"/>
  <c r="V190" i="17"/>
  <c r="U100" i="17"/>
  <c r="W100" i="17"/>
  <c r="K368" i="17"/>
  <c r="V368" i="17"/>
  <c r="F339" i="17"/>
  <c r="V329" i="17"/>
  <c r="P323" i="17"/>
  <c r="V321" i="17"/>
  <c r="V311" i="17"/>
  <c r="K300" i="17"/>
  <c r="V300" i="17"/>
  <c r="F148" i="17"/>
  <c r="V148" i="17"/>
  <c r="Y340" i="17"/>
  <c r="V323" i="17"/>
  <c r="K312" i="17"/>
  <c r="Y286" i="17"/>
  <c r="F272" i="17"/>
  <c r="F346" i="17"/>
  <c r="K328" i="17"/>
  <c r="V328" i="17"/>
  <c r="V369" i="17"/>
  <c r="K369" i="17"/>
  <c r="Y367" i="17"/>
  <c r="W366" i="17"/>
  <c r="K364" i="17"/>
  <c r="V364" i="17"/>
  <c r="K359" i="17"/>
  <c r="V359" i="17"/>
  <c r="U354" i="17"/>
  <c r="K351" i="17"/>
  <c r="V351" i="17"/>
  <c r="U345" i="17"/>
  <c r="Y337" i="17"/>
  <c r="F321" i="17"/>
  <c r="K320" i="17"/>
  <c r="F316" i="17"/>
  <c r="Y315" i="17"/>
  <c r="V313" i="17"/>
  <c r="K313" i="17"/>
  <c r="F311" i="17"/>
  <c r="Y310" i="17"/>
  <c r="V308" i="17"/>
  <c r="K308" i="17"/>
  <c r="P306" i="17"/>
  <c r="Y299" i="17"/>
  <c r="K296" i="17"/>
  <c r="V296" i="17"/>
  <c r="K293" i="17"/>
  <c r="V293" i="17"/>
  <c r="U291" i="17"/>
  <c r="F271" i="17"/>
  <c r="V271" i="17"/>
  <c r="K266" i="17"/>
  <c r="V266" i="17"/>
  <c r="W265" i="17"/>
  <c r="F260" i="17"/>
  <c r="V260" i="17"/>
  <c r="V244" i="17"/>
  <c r="K241" i="17"/>
  <c r="W241" i="17"/>
  <c r="W230" i="17"/>
  <c r="V229" i="17"/>
  <c r="X229" i="17" s="1"/>
  <c r="V224" i="17"/>
  <c r="F221" i="17"/>
  <c r="W221" i="17"/>
  <c r="Y178" i="17"/>
  <c r="K178" i="17"/>
  <c r="Y150" i="17"/>
  <c r="F146" i="17"/>
  <c r="W146" i="17"/>
  <c r="P92" i="17"/>
  <c r="V92" i="17"/>
  <c r="F133" i="17"/>
  <c r="Y133" i="17"/>
  <c r="K85" i="17"/>
  <c r="V85" i="17"/>
  <c r="F7" i="17"/>
  <c r="V7" i="17"/>
  <c r="U265" i="17"/>
  <c r="W202" i="17"/>
  <c r="K134" i="17"/>
  <c r="F265" i="17"/>
  <c r="F254" i="17"/>
  <c r="Y252" i="17"/>
  <c r="V251" i="17"/>
  <c r="P247" i="17"/>
  <c r="U244" i="17"/>
  <c r="F243" i="17"/>
  <c r="Y240" i="17"/>
  <c r="V239" i="17"/>
  <c r="Y228" i="17"/>
  <c r="P222" i="17"/>
  <c r="Y221" i="17"/>
  <c r="P219" i="17"/>
  <c r="U216" i="17"/>
  <c r="W216" i="17"/>
  <c r="V202" i="17"/>
  <c r="K201" i="17"/>
  <c r="W200" i="17"/>
  <c r="F194" i="17"/>
  <c r="V194" i="17"/>
  <c r="W191" i="17"/>
  <c r="Y168" i="17"/>
  <c r="Y149" i="17"/>
  <c r="P148" i="17"/>
  <c r="W145" i="17"/>
  <c r="W144" i="17"/>
  <c r="Y137" i="17"/>
  <c r="V135" i="17"/>
  <c r="P111" i="17"/>
  <c r="W111" i="17"/>
  <c r="W80" i="17"/>
  <c r="Y23" i="17"/>
  <c r="W20" i="17"/>
  <c r="K20" i="17"/>
  <c r="W12" i="17"/>
  <c r="K12" i="17"/>
  <c r="Y8" i="17"/>
  <c r="V6" i="17"/>
  <c r="K6" i="17"/>
  <c r="F138" i="17"/>
  <c r="Y138" i="17"/>
  <c r="W251" i="17"/>
  <c r="U225" i="17"/>
  <c r="P190" i="17"/>
  <c r="K168" i="17"/>
  <c r="W135" i="17"/>
  <c r="F126" i="17"/>
  <c r="V15" i="17"/>
  <c r="F15" i="17"/>
  <c r="P264" i="17"/>
  <c r="K262" i="17"/>
  <c r="P254" i="17"/>
  <c r="K236" i="17"/>
  <c r="V236" i="17"/>
  <c r="U228" i="17"/>
  <c r="F227" i="17"/>
  <c r="W223" i="17"/>
  <c r="F216" i="17"/>
  <c r="V216" i="17"/>
  <c r="V206" i="17"/>
  <c r="V197" i="17"/>
  <c r="V191" i="17"/>
  <c r="K191" i="17"/>
  <c r="P181" i="17"/>
  <c r="F178" i="17"/>
  <c r="W178" i="17"/>
  <c r="F172" i="17"/>
  <c r="V172" i="17"/>
  <c r="U168" i="17"/>
  <c r="Y139" i="17"/>
  <c r="K139" i="17"/>
  <c r="Y127" i="17"/>
  <c r="K127" i="17"/>
  <c r="P271" i="17"/>
  <c r="F247" i="17"/>
  <c r="Y244" i="17"/>
  <c r="K228" i="17"/>
  <c r="K213" i="17"/>
  <c r="Y200" i="17"/>
  <c r="K271" i="17"/>
  <c r="P265" i="17"/>
  <c r="W260" i="17"/>
  <c r="V254" i="17"/>
  <c r="K249" i="17"/>
  <c r="P243" i="17"/>
  <c r="Y242" i="17"/>
  <c r="Y238" i="17"/>
  <c r="W226" i="17"/>
  <c r="V223" i="17"/>
  <c r="X223" i="17" s="1"/>
  <c r="W215" i="17"/>
  <c r="K206" i="17"/>
  <c r="K198" i="17"/>
  <c r="V198" i="17"/>
  <c r="U191" i="17"/>
  <c r="W180" i="17"/>
  <c r="K180" i="17"/>
  <c r="W171" i="17"/>
  <c r="F152" i="17"/>
  <c r="V152" i="17"/>
  <c r="K128" i="17"/>
  <c r="V128" i="17"/>
  <c r="X128" i="17" s="1"/>
  <c r="F127" i="17"/>
  <c r="W127" i="17"/>
  <c r="V125" i="17"/>
  <c r="K125" i="17"/>
  <c r="F124" i="17"/>
  <c r="W124" i="17"/>
  <c r="P123" i="17"/>
  <c r="W122" i="17"/>
  <c r="W87" i="17"/>
  <c r="K81" i="17"/>
  <c r="V81" i="17"/>
  <c r="W8" i="17"/>
  <c r="K8" i="17"/>
  <c r="F264" i="17"/>
  <c r="F219" i="17"/>
  <c r="U194" i="17"/>
  <c r="F181" i="17"/>
  <c r="V181" i="17"/>
  <c r="Y271" i="17"/>
  <c r="V264" i="17"/>
  <c r="K260" i="17"/>
  <c r="P252" i="17"/>
  <c r="P240" i="17"/>
  <c r="P227" i="17"/>
  <c r="Y226" i="17"/>
  <c r="F214" i="17"/>
  <c r="P208" i="17"/>
  <c r="F205" i="17"/>
  <c r="Y205" i="17"/>
  <c r="W199" i="17"/>
  <c r="Y184" i="17"/>
  <c r="Y183" i="17"/>
  <c r="U173" i="17"/>
  <c r="P172" i="17"/>
  <c r="Y155" i="17"/>
  <c r="K147" i="17"/>
  <c r="V147" i="17"/>
  <c r="P131" i="17"/>
  <c r="Y128" i="17"/>
  <c r="W116" i="17"/>
  <c r="V113" i="17"/>
  <c r="F112" i="17"/>
  <c r="V112" i="17"/>
  <c r="F52" i="17"/>
  <c r="V52" i="17"/>
  <c r="Y216" i="17"/>
  <c r="P207" i="17"/>
  <c r="P201" i="17"/>
  <c r="Y199" i="17"/>
  <c r="P197" i="17"/>
  <c r="Y194" i="17"/>
  <c r="W185" i="17"/>
  <c r="Y181" i="17"/>
  <c r="V180" i="17"/>
  <c r="P176" i="17"/>
  <c r="Y173" i="17"/>
  <c r="V168" i="17"/>
  <c r="W168" i="17"/>
  <c r="V162" i="17"/>
  <c r="P160" i="17"/>
  <c r="Y157" i="17"/>
  <c r="F156" i="17"/>
  <c r="K153" i="17"/>
  <c r="F131" i="17"/>
  <c r="U125" i="17"/>
  <c r="Y125" i="17"/>
  <c r="K121" i="17"/>
  <c r="U108" i="17"/>
  <c r="Y100" i="17"/>
  <c r="Y85" i="17"/>
  <c r="W58" i="17"/>
  <c r="F58" i="17"/>
  <c r="Y44" i="17"/>
  <c r="V19" i="17"/>
  <c r="P216" i="17"/>
  <c r="K208" i="17"/>
  <c r="Y207" i="17"/>
  <c r="U206" i="17"/>
  <c r="Y201" i="17"/>
  <c r="U200" i="17"/>
  <c r="W196" i="17"/>
  <c r="Y185" i="17"/>
  <c r="F179" i="17"/>
  <c r="W175" i="17"/>
  <c r="Y162" i="17"/>
  <c r="U161" i="17"/>
  <c r="W159" i="17"/>
  <c r="P152" i="17"/>
  <c r="P145" i="17"/>
  <c r="V132" i="17"/>
  <c r="K129" i="17"/>
  <c r="P126" i="17"/>
  <c r="P107" i="17"/>
  <c r="K91" i="17"/>
  <c r="K83" i="17"/>
  <c r="V83" i="17"/>
  <c r="F77" i="17"/>
  <c r="Y77" i="17"/>
  <c r="V69" i="17"/>
  <c r="P61" i="17"/>
  <c r="W61" i="17"/>
  <c r="W44" i="17"/>
  <c r="F44" i="17"/>
  <c r="K33" i="17"/>
  <c r="V33" i="17"/>
  <c r="F31" i="17"/>
  <c r="V31" i="17"/>
  <c r="Y208" i="17"/>
  <c r="U207" i="17"/>
  <c r="F206" i="17"/>
  <c r="U201" i="17"/>
  <c r="F200" i="17"/>
  <c r="Y197" i="17"/>
  <c r="V196" i="17"/>
  <c r="F192" i="17"/>
  <c r="Y190" i="17"/>
  <c r="K182" i="17"/>
  <c r="V182" i="17"/>
  <c r="X182" i="17" s="1"/>
  <c r="Y176" i="17"/>
  <c r="V175" i="17"/>
  <c r="Y160" i="17"/>
  <c r="V159" i="17"/>
  <c r="U155" i="17"/>
  <c r="F154" i="17"/>
  <c r="K151" i="17"/>
  <c r="U137" i="17"/>
  <c r="K130" i="17"/>
  <c r="V130" i="17"/>
  <c r="F98" i="17"/>
  <c r="W98" i="17"/>
  <c r="P40" i="17"/>
  <c r="W40" i="17"/>
  <c r="V35" i="17"/>
  <c r="F35" i="17"/>
  <c r="V24" i="17"/>
  <c r="K24" i="17"/>
  <c r="U208" i="17"/>
  <c r="F207" i="17"/>
  <c r="F201" i="17"/>
  <c r="P179" i="17"/>
  <c r="K170" i="17"/>
  <c r="V170" i="17"/>
  <c r="W129" i="17"/>
  <c r="U113" i="17"/>
  <c r="K110" i="17"/>
  <c r="V110" i="17"/>
  <c r="W108" i="17"/>
  <c r="F84" i="17"/>
  <c r="Y84" i="17"/>
  <c r="P75" i="17"/>
  <c r="W33" i="17"/>
  <c r="F33" i="17"/>
  <c r="P151" i="17"/>
  <c r="F145" i="17"/>
  <c r="P134" i="17"/>
  <c r="F123" i="17"/>
  <c r="K113" i="17"/>
  <c r="Y112" i="17"/>
  <c r="U110" i="17"/>
  <c r="W106" i="17"/>
  <c r="Y103" i="17"/>
  <c r="V82" i="17"/>
  <c r="Y78" i="17"/>
  <c r="F46" i="17"/>
  <c r="V46" i="17"/>
  <c r="W43" i="17"/>
  <c r="K43" i="17"/>
  <c r="V42" i="17"/>
  <c r="K42" i="17"/>
  <c r="V38" i="17"/>
  <c r="K38" i="17"/>
  <c r="V37" i="17"/>
  <c r="K37" i="17"/>
  <c r="P21" i="17"/>
  <c r="V21" i="17"/>
  <c r="Y15" i="17"/>
  <c r="P14" i="17"/>
  <c r="K152" i="17"/>
  <c r="Y151" i="17"/>
  <c r="Y134" i="17"/>
  <c r="U129" i="17"/>
  <c r="F128" i="17"/>
  <c r="V124" i="17"/>
  <c r="V123" i="17"/>
  <c r="P112" i="17"/>
  <c r="Y111" i="17"/>
  <c r="Y105" i="17"/>
  <c r="Y101" i="17"/>
  <c r="V87" i="17"/>
  <c r="K86" i="17"/>
  <c r="W85" i="17"/>
  <c r="Y82" i="17"/>
  <c r="P67" i="17"/>
  <c r="V67" i="17"/>
  <c r="P41" i="17"/>
  <c r="V41" i="17"/>
  <c r="U8" i="17"/>
  <c r="Y152" i="17"/>
  <c r="U151" i="17"/>
  <c r="K145" i="17"/>
  <c r="U134" i="17"/>
  <c r="F129" i="17"/>
  <c r="F125" i="17"/>
  <c r="K123" i="17"/>
  <c r="U101" i="17"/>
  <c r="W76" i="17"/>
  <c r="W55" i="17"/>
  <c r="P54" i="17"/>
  <c r="Y12" i="17"/>
  <c r="U152" i="17"/>
  <c r="F151" i="17"/>
  <c r="Y145" i="17"/>
  <c r="F134" i="17"/>
  <c r="P128" i="17"/>
  <c r="Y123" i="17"/>
  <c r="V115" i="17"/>
  <c r="V101" i="17"/>
  <c r="V93" i="17"/>
  <c r="W89" i="17"/>
  <c r="W57" i="17"/>
  <c r="K57" i="17"/>
  <c r="F55" i="17"/>
  <c r="V55" i="17"/>
  <c r="W36" i="17"/>
  <c r="K36" i="17"/>
  <c r="F107" i="17"/>
  <c r="V106" i="17"/>
  <c r="F93" i="17"/>
  <c r="P91" i="17"/>
  <c r="P86" i="17"/>
  <c r="F75" i="17"/>
  <c r="W68" i="17"/>
  <c r="W64" i="17"/>
  <c r="K64" i="17"/>
  <c r="K63" i="17"/>
  <c r="F60" i="17"/>
  <c r="P59" i="17"/>
  <c r="P35" i="17"/>
  <c r="V30" i="17"/>
  <c r="F30" i="17"/>
  <c r="V8" i="17"/>
  <c r="W7" i="17"/>
  <c r="F101" i="17"/>
  <c r="K92" i="17"/>
  <c r="Y91" i="17"/>
  <c r="Y86" i="17"/>
  <c r="U85" i="17"/>
  <c r="K79" i="17"/>
  <c r="K78" i="17"/>
  <c r="V75" i="17"/>
  <c r="X75" i="17" s="1"/>
  <c r="U70" i="17"/>
  <c r="F70" i="17"/>
  <c r="U69" i="17"/>
  <c r="V63" i="17"/>
  <c r="P55" i="17"/>
  <c r="V54" i="17"/>
  <c r="K54" i="17"/>
  <c r="Y43" i="17"/>
  <c r="P38" i="17"/>
  <c r="F34" i="17"/>
  <c r="V34" i="17"/>
  <c r="Y31" i="17"/>
  <c r="U24" i="17"/>
  <c r="Y24" i="17"/>
  <c r="F16" i="17"/>
  <c r="V14" i="17"/>
  <c r="K14" i="17"/>
  <c r="U13" i="17"/>
  <c r="F13" i="17"/>
  <c r="V10" i="17"/>
  <c r="K10" i="17"/>
  <c r="Y7" i="17"/>
  <c r="K93" i="17"/>
  <c r="Y92" i="17"/>
  <c r="U91" i="17"/>
  <c r="U86" i="17"/>
  <c r="F85" i="17"/>
  <c r="Y79" i="17"/>
  <c r="V68" i="17"/>
  <c r="Y62" i="17"/>
  <c r="K61" i="17"/>
  <c r="V61" i="17"/>
  <c r="P56" i="17"/>
  <c r="U43" i="17"/>
  <c r="F39" i="17"/>
  <c r="V39" i="17"/>
  <c r="W22" i="17"/>
  <c r="Y19" i="17"/>
  <c r="Y10" i="17"/>
  <c r="V9" i="17"/>
  <c r="Y107" i="17"/>
  <c r="P101" i="17"/>
  <c r="Y93" i="17"/>
  <c r="U92" i="17"/>
  <c r="F91" i="17"/>
  <c r="F86" i="17"/>
  <c r="U79" i="17"/>
  <c r="P65" i="17"/>
  <c r="Y60" i="17"/>
  <c r="V53" i="17"/>
  <c r="P34" i="17"/>
  <c r="V22" i="17"/>
  <c r="K22" i="17"/>
  <c r="V17" i="17"/>
  <c r="W70" i="17"/>
  <c r="Y69" i="17"/>
  <c r="F67" i="17"/>
  <c r="V62" i="17"/>
  <c r="F59" i="17"/>
  <c r="V58" i="17"/>
  <c r="Y56" i="17"/>
  <c r="Y55" i="17"/>
  <c r="Y54" i="17"/>
  <c r="P52" i="17"/>
  <c r="K44" i="17"/>
  <c r="V43" i="17"/>
  <c r="F41" i="17"/>
  <c r="Y39" i="17"/>
  <c r="Y38" i="17"/>
  <c r="Y34" i="17"/>
  <c r="U33" i="17"/>
  <c r="U30" i="17"/>
  <c r="P20" i="17"/>
  <c r="F18" i="17"/>
  <c r="U15" i="17"/>
  <c r="Y14" i="17"/>
  <c r="K13" i="17"/>
  <c r="V12" i="17"/>
  <c r="W10" i="17"/>
  <c r="K66" i="17"/>
  <c r="V66" i="17"/>
  <c r="U61" i="17"/>
  <c r="W59" i="17"/>
  <c r="K56" i="17"/>
  <c r="K47" i="17"/>
  <c r="V47" i="17"/>
  <c r="P43" i="17"/>
  <c r="W31" i="17"/>
  <c r="U23" i="17"/>
  <c r="Y22" i="17"/>
  <c r="K21" i="17"/>
  <c r="V20" i="17"/>
  <c r="W18" i="17"/>
  <c r="P12" i="17"/>
  <c r="F10" i="17"/>
  <c r="U7" i="17"/>
  <c r="Y6" i="17"/>
  <c r="U66" i="17"/>
  <c r="K60" i="17"/>
  <c r="V59" i="17"/>
  <c r="Y52" i="17"/>
  <c r="U47" i="17"/>
  <c r="K45" i="17"/>
  <c r="V45" i="17"/>
  <c r="K40" i="17"/>
  <c r="V40" i="17"/>
  <c r="W35" i="17"/>
  <c r="F29" i="17"/>
  <c r="F24" i="17"/>
  <c r="U21" i="17"/>
  <c r="Y20" i="17"/>
  <c r="K19" i="17"/>
  <c r="V18" i="17"/>
  <c r="W16" i="17"/>
  <c r="P10" i="17"/>
  <c r="F8" i="17"/>
  <c r="Y67" i="17"/>
  <c r="Y59" i="17"/>
  <c r="W54" i="17"/>
  <c r="Y41" i="17"/>
  <c r="W38" i="17"/>
  <c r="W30" i="17"/>
  <c r="Y18" i="17"/>
  <c r="V16" i="17"/>
  <c r="W14" i="17"/>
  <c r="X310" i="17" l="1"/>
  <c r="X105" i="17"/>
  <c r="X84" i="17"/>
  <c r="X153" i="17"/>
  <c r="X150" i="17"/>
  <c r="X204" i="17"/>
  <c r="X41" i="17"/>
  <c r="X171" i="17"/>
  <c r="X296" i="17"/>
  <c r="X321" i="17"/>
  <c r="X103" i="17"/>
  <c r="X67" i="17"/>
  <c r="X17" i="17"/>
  <c r="X83" i="17"/>
  <c r="X116" i="17"/>
  <c r="X268" i="17"/>
  <c r="X218" i="17"/>
  <c r="X333" i="17"/>
  <c r="X238" i="17"/>
  <c r="X174" i="17"/>
  <c r="X274" i="17"/>
  <c r="X65" i="17"/>
  <c r="X34" i="17"/>
  <c r="X15" i="17"/>
  <c r="X244" i="17"/>
  <c r="X56" i="17"/>
  <c r="X369" i="17"/>
  <c r="X122" i="17"/>
  <c r="X57" i="17"/>
  <c r="X37" i="17"/>
  <c r="X215" i="17"/>
  <c r="X282" i="17"/>
  <c r="X285" i="17"/>
  <c r="X367" i="17"/>
  <c r="X86" i="17"/>
  <c r="X158" i="17"/>
  <c r="X161" i="17"/>
  <c r="X14" i="17"/>
  <c r="X93" i="17"/>
  <c r="X19" i="17"/>
  <c r="X181" i="17"/>
  <c r="X306" i="17"/>
  <c r="X66" i="17"/>
  <c r="X190" i="17"/>
  <c r="X340" i="17"/>
  <c r="X247" i="17"/>
  <c r="X192" i="17"/>
  <c r="X9" i="17"/>
  <c r="X44" i="17"/>
  <c r="X53" i="17"/>
  <c r="X46" i="17"/>
  <c r="X254" i="17"/>
  <c r="X241" i="17"/>
  <c r="X136" i="17"/>
  <c r="X337" i="17"/>
  <c r="X154" i="17"/>
  <c r="X109" i="17"/>
  <c r="X195" i="17"/>
  <c r="X294" i="17"/>
  <c r="X162" i="17"/>
  <c r="X314" i="17"/>
  <c r="X92" i="17"/>
  <c r="X217" i="17"/>
  <c r="X77" i="17"/>
  <c r="X239" i="17"/>
  <c r="X249" i="17"/>
  <c r="X98" i="17"/>
  <c r="X226" i="17"/>
  <c r="X42" i="17"/>
  <c r="X6" i="17"/>
  <c r="X111" i="17"/>
  <c r="X316" i="17"/>
  <c r="X207" i="17"/>
  <c r="X167" i="17"/>
  <c r="X11" i="17"/>
  <c r="X338" i="17"/>
  <c r="X90" i="17"/>
  <c r="X133" i="17"/>
  <c r="X58" i="17"/>
  <c r="X39" i="17"/>
  <c r="X21" i="17"/>
  <c r="X157" i="17"/>
  <c r="X102" i="17"/>
  <c r="X177" i="17"/>
  <c r="X88" i="17"/>
  <c r="X222" i="17"/>
  <c r="X221" i="17"/>
  <c r="X45" i="17"/>
  <c r="X288" i="17"/>
  <c r="X262" i="17"/>
  <c r="X228" i="17"/>
  <c r="X269" i="17"/>
  <c r="X299" i="17"/>
  <c r="X99" i="17"/>
  <c r="X152" i="17"/>
  <c r="X359" i="17"/>
  <c r="X144" i="17"/>
  <c r="X230" i="17"/>
  <c r="X355" i="17"/>
  <c r="X344" i="17"/>
  <c r="X87" i="17"/>
  <c r="X115" i="17"/>
  <c r="X145" i="17"/>
  <c r="X276" i="17"/>
  <c r="X240" i="17"/>
  <c r="X297" i="17"/>
  <c r="X220" i="17"/>
  <c r="X200" i="17"/>
  <c r="X13" i="17"/>
  <c r="X124" i="17"/>
  <c r="X129" i="17"/>
  <c r="X127" i="17"/>
  <c r="X354" i="17"/>
  <c r="X259" i="17"/>
  <c r="X334" i="17"/>
  <c r="X23" i="17"/>
  <c r="X213" i="17"/>
  <c r="X107" i="17"/>
  <c r="X201" i="17"/>
  <c r="X356" i="17"/>
  <c r="X320" i="17"/>
  <c r="X357" i="17"/>
  <c r="X40" i="17"/>
  <c r="X24" i="17"/>
  <c r="X114" i="17"/>
  <c r="X18" i="17"/>
  <c r="X112" i="17"/>
  <c r="X178" i="17"/>
  <c r="X323" i="17"/>
  <c r="X366" i="17"/>
  <c r="X227" i="17"/>
  <c r="X290" i="17"/>
  <c r="X287" i="17"/>
  <c r="X317" i="17"/>
  <c r="X138" i="17"/>
  <c r="X309" i="17"/>
  <c r="X346" i="17"/>
  <c r="X203" i="17"/>
  <c r="X248" i="17"/>
  <c r="X252" i="17"/>
  <c r="X231" i="17"/>
  <c r="X113" i="17"/>
  <c r="X179" i="17"/>
  <c r="X82" i="17"/>
  <c r="X368" i="17"/>
  <c r="X156" i="17"/>
  <c r="X253" i="17"/>
  <c r="X32" i="17"/>
  <c r="X184" i="17"/>
  <c r="X245" i="17"/>
  <c r="X336" i="17"/>
  <c r="X339" i="17"/>
  <c r="X69" i="17"/>
  <c r="X199" i="17"/>
  <c r="X197" i="17"/>
  <c r="X351" i="17"/>
  <c r="X362" i="17"/>
  <c r="X121" i="17"/>
  <c r="X358" i="17"/>
  <c r="X270" i="17"/>
  <c r="X131" i="17"/>
  <c r="X305" i="17"/>
  <c r="X134" i="17"/>
  <c r="X79" i="17"/>
  <c r="X237" i="17"/>
  <c r="X70" i="17"/>
  <c r="X149" i="17"/>
  <c r="X29" i="17"/>
  <c r="X365" i="17"/>
  <c r="X63" i="17"/>
  <c r="X194" i="17"/>
  <c r="X100" i="17"/>
  <c r="X193" i="17"/>
  <c r="X283" i="17"/>
  <c r="X183" i="17"/>
  <c r="X185" i="17"/>
  <c r="X208" i="17"/>
  <c r="X176" i="17"/>
  <c r="X330" i="17"/>
  <c r="X64" i="17"/>
  <c r="X101" i="17"/>
  <c r="X110" i="17"/>
  <c r="X361" i="17"/>
  <c r="X214" i="17"/>
  <c r="X277" i="17"/>
  <c r="X332" i="17"/>
  <c r="X205" i="17"/>
  <c r="X318" i="17"/>
  <c r="X319" i="17"/>
  <c r="X335" i="17"/>
  <c r="X172" i="17"/>
  <c r="X300" i="17"/>
  <c r="X363" i="17"/>
  <c r="X198" i="17"/>
  <c r="X311" i="17"/>
  <c r="X291" i="17"/>
  <c r="F358" i="19"/>
  <c r="X80" i="17"/>
  <c r="X146" i="17"/>
  <c r="X151" i="17"/>
  <c r="X250" i="17"/>
  <c r="X342" i="17"/>
  <c r="X263" i="17"/>
  <c r="X137" i="17"/>
  <c r="X261" i="17"/>
  <c r="X295" i="17"/>
  <c r="X76" i="17"/>
  <c r="X170" i="17"/>
  <c r="X308" i="17"/>
  <c r="X328" i="17"/>
  <c r="X329" i="17"/>
  <c r="X315" i="17"/>
  <c r="X78" i="17"/>
  <c r="X135" i="17"/>
  <c r="X126" i="17"/>
  <c r="X89" i="17"/>
  <c r="X81" i="17"/>
  <c r="X125" i="17"/>
  <c r="X216" i="17"/>
  <c r="X224" i="17"/>
  <c r="X298" i="17"/>
  <c r="X286" i="17"/>
  <c r="X273" i="17"/>
  <c r="X173" i="17"/>
  <c r="X341" i="17"/>
  <c r="X169" i="17"/>
  <c r="X123" i="17"/>
  <c r="X47" i="17"/>
  <c r="X364" i="17"/>
  <c r="X148" i="17"/>
  <c r="X275" i="17"/>
  <c r="F360" i="19"/>
  <c r="F371" i="19"/>
  <c r="X307" i="17"/>
  <c r="X293" i="17"/>
  <c r="X8" i="17"/>
  <c r="X159" i="17"/>
  <c r="X132" i="17"/>
  <c r="X36" i="17"/>
  <c r="X130" i="17"/>
  <c r="X266" i="17"/>
  <c r="X312" i="17"/>
  <c r="X352" i="17"/>
  <c r="X243" i="17"/>
  <c r="X292" i="17"/>
  <c r="X322" i="17"/>
  <c r="F366" i="19"/>
  <c r="F375" i="19"/>
  <c r="F364" i="19"/>
  <c r="X104" i="17"/>
  <c r="X91" i="17"/>
  <c r="X225" i="17"/>
  <c r="F369" i="19"/>
  <c r="X20" i="17"/>
  <c r="X22" i="17"/>
  <c r="X10" i="17"/>
  <c r="X30" i="17"/>
  <c r="X55" i="17"/>
  <c r="X52" i="17"/>
  <c r="X147" i="17"/>
  <c r="X313" i="17"/>
  <c r="X160" i="17"/>
  <c r="X267" i="17"/>
  <c r="X353" i="17"/>
  <c r="X60" i="17"/>
  <c r="F365" i="19"/>
  <c r="X206" i="17"/>
  <c r="X54" i="17"/>
  <c r="X155" i="17"/>
  <c r="F357" i="19"/>
  <c r="X62" i="17"/>
  <c r="X264" i="17"/>
  <c r="X236" i="17"/>
  <c r="X271" i="17"/>
  <c r="X345" i="17"/>
  <c r="X331" i="17"/>
  <c r="X246" i="17"/>
  <c r="X139" i="17"/>
  <c r="X219" i="17"/>
  <c r="X272" i="17"/>
  <c r="F367" i="19"/>
  <c r="F372" i="19"/>
  <c r="F362" i="19"/>
  <c r="F374" i="19"/>
  <c r="F370" i="19"/>
  <c r="F363" i="19"/>
  <c r="F361" i="19"/>
  <c r="F359" i="19"/>
  <c r="F373" i="19"/>
  <c r="F368" i="19"/>
  <c r="X260" i="17"/>
  <c r="X43" i="17"/>
  <c r="X61" i="17"/>
  <c r="X35" i="17"/>
  <c r="X33" i="17"/>
  <c r="X180" i="17"/>
  <c r="X7" i="17"/>
  <c r="X284" i="17"/>
  <c r="X196" i="17"/>
  <c r="X16" i="17"/>
  <c r="X12" i="17"/>
  <c r="X38" i="17"/>
  <c r="X175" i="17"/>
  <c r="X202" i="17"/>
  <c r="X343" i="17"/>
  <c r="X168" i="17"/>
  <c r="X31" i="17"/>
  <c r="X251" i="17"/>
  <c r="X59" i="17"/>
  <c r="X106" i="17"/>
  <c r="X85" i="17"/>
  <c r="X108" i="17"/>
  <c r="X265" i="17"/>
  <c r="X68" i="17"/>
  <c r="X191" i="17"/>
  <c r="X289" i="17"/>
  <c r="I10" i="9"/>
  <c r="E353" i="5" l="1"/>
  <c r="E351" i="5"/>
  <c r="E350" i="5"/>
  <c r="E330" i="5"/>
  <c r="E328" i="5"/>
  <c r="E327" i="5"/>
  <c r="E307" i="5"/>
  <c r="E305" i="5"/>
  <c r="E304" i="5"/>
  <c r="E284" i="5"/>
  <c r="E282" i="5"/>
  <c r="E281" i="5"/>
  <c r="W271" i="5"/>
  <c r="Q271" i="5"/>
  <c r="K271" i="5"/>
  <c r="E271" i="5"/>
  <c r="E261" i="5"/>
  <c r="E259" i="5"/>
  <c r="E258" i="5"/>
  <c r="W252" i="5"/>
  <c r="W251" i="5"/>
  <c r="W250" i="5"/>
  <c r="W249" i="5"/>
  <c r="W248" i="5"/>
  <c r="W247" i="5"/>
  <c r="W246" i="5"/>
  <c r="W245" i="5"/>
  <c r="W244" i="5"/>
  <c r="W243" i="5"/>
  <c r="W242" i="5"/>
  <c r="W241" i="5"/>
  <c r="W240" i="5"/>
  <c r="W239" i="5"/>
  <c r="Q252" i="5"/>
  <c r="Q251" i="5"/>
  <c r="Q250" i="5"/>
  <c r="Q249" i="5"/>
  <c r="Q248" i="5"/>
  <c r="Q247" i="5"/>
  <c r="Q246" i="5"/>
  <c r="Q245" i="5"/>
  <c r="Q244" i="5"/>
  <c r="Q243" i="5"/>
  <c r="Q242" i="5"/>
  <c r="Q241" i="5"/>
  <c r="Q240" i="5"/>
  <c r="Q239" i="5"/>
  <c r="K252" i="5"/>
  <c r="K251" i="5"/>
  <c r="K250" i="5"/>
  <c r="K249" i="5"/>
  <c r="K248" i="5"/>
  <c r="K247" i="5"/>
  <c r="K246" i="5"/>
  <c r="K245" i="5"/>
  <c r="K244" i="5"/>
  <c r="K243" i="5"/>
  <c r="K242" i="5"/>
  <c r="K241" i="5"/>
  <c r="K240" i="5"/>
  <c r="K239" i="5"/>
  <c r="E252" i="5"/>
  <c r="E251" i="5"/>
  <c r="E250" i="5"/>
  <c r="E249" i="5"/>
  <c r="E248" i="5"/>
  <c r="E247" i="5"/>
  <c r="E246" i="5"/>
  <c r="E245" i="5"/>
  <c r="E244" i="5"/>
  <c r="E243" i="5"/>
  <c r="E242" i="5"/>
  <c r="E241" i="5"/>
  <c r="E240" i="5"/>
  <c r="E239" i="5"/>
  <c r="E238" i="5"/>
  <c r="E236" i="5"/>
  <c r="E235" i="5"/>
  <c r="E215" i="5"/>
  <c r="E213" i="5"/>
  <c r="E212" i="5"/>
  <c r="E192" i="5"/>
  <c r="E190" i="5"/>
  <c r="E189" i="5"/>
  <c r="E169" i="5"/>
  <c r="E167" i="5"/>
  <c r="E166" i="5"/>
  <c r="E146" i="5"/>
  <c r="E144" i="5"/>
  <c r="E143" i="5"/>
  <c r="W133" i="5"/>
  <c r="Q133" i="5"/>
  <c r="K133" i="5"/>
  <c r="E133" i="5"/>
  <c r="E123" i="5"/>
  <c r="E121" i="5"/>
  <c r="E120" i="5"/>
  <c r="E100" i="5"/>
  <c r="E98" i="5"/>
  <c r="E97" i="5"/>
  <c r="E77" i="5"/>
  <c r="E75" i="5"/>
  <c r="E74" i="5"/>
  <c r="E54" i="5"/>
  <c r="E52" i="5"/>
  <c r="E51" i="5"/>
  <c r="E31" i="5"/>
  <c r="E29" i="5"/>
  <c r="E28" i="5"/>
  <c r="E8" i="5" l="1"/>
  <c r="E6" i="5"/>
  <c r="E5" i="5"/>
  <c r="Q399" i="9"/>
  <c r="W367" i="5" s="1"/>
  <c r="P399" i="9"/>
  <c r="O399" i="9"/>
  <c r="N399" i="9"/>
  <c r="M399" i="9"/>
  <c r="Q367" i="5" s="1"/>
  <c r="L399" i="9"/>
  <c r="K399" i="9"/>
  <c r="J399" i="9"/>
  <c r="I399" i="9"/>
  <c r="K367" i="5" s="1"/>
  <c r="Q398" i="9"/>
  <c r="W366" i="5" s="1"/>
  <c r="P398" i="9"/>
  <c r="O398" i="9"/>
  <c r="N398" i="9"/>
  <c r="M398" i="9"/>
  <c r="Q366" i="5" s="1"/>
  <c r="L398" i="9"/>
  <c r="K398" i="9"/>
  <c r="J398" i="9"/>
  <c r="I398" i="9"/>
  <c r="K366" i="5" s="1"/>
  <c r="Q397" i="9"/>
  <c r="W365" i="5" s="1"/>
  <c r="P397" i="9"/>
  <c r="O397" i="9"/>
  <c r="N397" i="9"/>
  <c r="M397" i="9"/>
  <c r="Q365" i="5" s="1"/>
  <c r="L397" i="9"/>
  <c r="K397" i="9"/>
  <c r="J397" i="9"/>
  <c r="I397" i="9"/>
  <c r="K365" i="5" s="1"/>
  <c r="Q396" i="9"/>
  <c r="W364" i="5" s="1"/>
  <c r="P396" i="9"/>
  <c r="O396" i="9"/>
  <c r="N396" i="9"/>
  <c r="M396" i="9"/>
  <c r="Q364" i="5" s="1"/>
  <c r="L396" i="9"/>
  <c r="K396" i="9"/>
  <c r="J396" i="9"/>
  <c r="I396" i="9"/>
  <c r="K364" i="5" s="1"/>
  <c r="Q395" i="9"/>
  <c r="W363" i="5" s="1"/>
  <c r="P395" i="9"/>
  <c r="O395" i="9"/>
  <c r="N395" i="9"/>
  <c r="M395" i="9"/>
  <c r="Q363" i="5" s="1"/>
  <c r="L395" i="9"/>
  <c r="K395" i="9"/>
  <c r="J395" i="9"/>
  <c r="I395" i="9"/>
  <c r="K363" i="5" s="1"/>
  <c r="Q394" i="9"/>
  <c r="W362" i="5" s="1"/>
  <c r="P394" i="9"/>
  <c r="O394" i="9"/>
  <c r="N394" i="9"/>
  <c r="M394" i="9"/>
  <c r="Q362" i="5" s="1"/>
  <c r="L394" i="9"/>
  <c r="K394" i="9"/>
  <c r="J394" i="9"/>
  <c r="I394" i="9"/>
  <c r="K362" i="5" s="1"/>
  <c r="Q393" i="9"/>
  <c r="W361" i="5" s="1"/>
  <c r="P393" i="9"/>
  <c r="O393" i="9"/>
  <c r="N393" i="9"/>
  <c r="M393" i="9"/>
  <c r="Q361" i="5" s="1"/>
  <c r="L393" i="9"/>
  <c r="K393" i="9"/>
  <c r="J393" i="9"/>
  <c r="I393" i="9"/>
  <c r="K361" i="5" s="1"/>
  <c r="Q392" i="9"/>
  <c r="W360" i="5" s="1"/>
  <c r="P392" i="9"/>
  <c r="O392" i="9"/>
  <c r="N392" i="9"/>
  <c r="M392" i="9"/>
  <c r="Q360" i="5" s="1"/>
  <c r="L392" i="9"/>
  <c r="K392" i="9"/>
  <c r="J392" i="9"/>
  <c r="I392" i="9"/>
  <c r="K360" i="5" s="1"/>
  <c r="Q391" i="9"/>
  <c r="W359" i="5" s="1"/>
  <c r="P391" i="9"/>
  <c r="O391" i="9"/>
  <c r="N391" i="9"/>
  <c r="M391" i="9"/>
  <c r="Q359" i="5" s="1"/>
  <c r="L391" i="9"/>
  <c r="K391" i="9"/>
  <c r="J391" i="9"/>
  <c r="I391" i="9"/>
  <c r="K359" i="5" s="1"/>
  <c r="Q390" i="9"/>
  <c r="W358" i="5" s="1"/>
  <c r="P390" i="9"/>
  <c r="O390" i="9"/>
  <c r="N390" i="9"/>
  <c r="M390" i="9"/>
  <c r="Q358" i="5" s="1"/>
  <c r="L390" i="9"/>
  <c r="K390" i="9"/>
  <c r="J390" i="9"/>
  <c r="I390" i="9"/>
  <c r="K358" i="5" s="1"/>
  <c r="Q389" i="9"/>
  <c r="W357" i="5" s="1"/>
  <c r="P389" i="9"/>
  <c r="O389" i="9"/>
  <c r="N389" i="9"/>
  <c r="M389" i="9"/>
  <c r="Q357" i="5" s="1"/>
  <c r="L389" i="9"/>
  <c r="K389" i="9"/>
  <c r="J389" i="9"/>
  <c r="I389" i="9"/>
  <c r="K357" i="5" s="1"/>
  <c r="Q388" i="9"/>
  <c r="W356" i="5" s="1"/>
  <c r="P388" i="9"/>
  <c r="O388" i="9"/>
  <c r="N388" i="9"/>
  <c r="M388" i="9"/>
  <c r="Q356" i="5" s="1"/>
  <c r="L388" i="9"/>
  <c r="K388" i="9"/>
  <c r="J388" i="9"/>
  <c r="I388" i="9"/>
  <c r="K356" i="5" s="1"/>
  <c r="Q387" i="9"/>
  <c r="W355" i="5" s="1"/>
  <c r="P387" i="9"/>
  <c r="O387" i="9"/>
  <c r="N387" i="9"/>
  <c r="M387" i="9"/>
  <c r="Q355" i="5" s="1"/>
  <c r="L387" i="9"/>
  <c r="K387" i="9"/>
  <c r="J387" i="9"/>
  <c r="I387" i="9"/>
  <c r="K355" i="5" s="1"/>
  <c r="Q386" i="9"/>
  <c r="W354" i="5" s="1"/>
  <c r="P386" i="9"/>
  <c r="O386" i="9"/>
  <c r="N386" i="9"/>
  <c r="M386" i="9"/>
  <c r="Q354" i="5" s="1"/>
  <c r="L386" i="9"/>
  <c r="K386" i="9"/>
  <c r="J386" i="9"/>
  <c r="I386" i="9"/>
  <c r="K354" i="5" s="1"/>
  <c r="E399" i="9"/>
  <c r="E367" i="5" s="1"/>
  <c r="E398" i="9"/>
  <c r="E366" i="5" s="1"/>
  <c r="E397" i="9"/>
  <c r="E365" i="5" s="1"/>
  <c r="E396" i="9"/>
  <c r="E364" i="5" s="1"/>
  <c r="E394" i="9"/>
  <c r="E362" i="5" s="1"/>
  <c r="E393" i="9"/>
  <c r="E361" i="5" s="1"/>
  <c r="E392" i="9"/>
  <c r="E360" i="5" s="1"/>
  <c r="E391" i="9"/>
  <c r="E359" i="5" s="1"/>
  <c r="E390" i="9"/>
  <c r="E358" i="5" s="1"/>
  <c r="E389" i="9"/>
  <c r="E357" i="5" s="1"/>
  <c r="E388" i="9"/>
  <c r="E356" i="5" s="1"/>
  <c r="E387" i="9"/>
  <c r="E355" i="5" s="1"/>
  <c r="E386" i="9"/>
  <c r="E354" i="5" s="1"/>
  <c r="Q374" i="9"/>
  <c r="X344" i="5" s="1"/>
  <c r="P374" i="9"/>
  <c r="O374" i="9"/>
  <c r="N374" i="9"/>
  <c r="M374" i="9"/>
  <c r="Q344" i="5" s="1"/>
  <c r="L374" i="9"/>
  <c r="K374" i="9"/>
  <c r="J374" i="9"/>
  <c r="I374" i="9"/>
  <c r="K344" i="5" s="1"/>
  <c r="Q373" i="9"/>
  <c r="X343" i="5" s="1"/>
  <c r="P373" i="9"/>
  <c r="O373" i="9"/>
  <c r="N373" i="9"/>
  <c r="M373" i="9"/>
  <c r="Q343" i="5" s="1"/>
  <c r="L373" i="9"/>
  <c r="K373" i="9"/>
  <c r="J373" i="9"/>
  <c r="I373" i="9"/>
  <c r="K343" i="5" s="1"/>
  <c r="Q372" i="9"/>
  <c r="X342" i="5" s="1"/>
  <c r="P372" i="9"/>
  <c r="O372" i="9"/>
  <c r="N372" i="9"/>
  <c r="M372" i="9"/>
  <c r="Q342" i="5" s="1"/>
  <c r="L372" i="9"/>
  <c r="K372" i="9"/>
  <c r="J372" i="9"/>
  <c r="I372" i="9"/>
  <c r="K342" i="5" s="1"/>
  <c r="Q371" i="9"/>
  <c r="X341" i="5" s="1"/>
  <c r="P371" i="9"/>
  <c r="O371" i="9"/>
  <c r="N371" i="9"/>
  <c r="M371" i="9"/>
  <c r="Q341" i="5" s="1"/>
  <c r="L371" i="9"/>
  <c r="K371" i="9"/>
  <c r="J371" i="9"/>
  <c r="I371" i="9"/>
  <c r="K341" i="5" s="1"/>
  <c r="Q370" i="9"/>
  <c r="X340" i="5" s="1"/>
  <c r="P370" i="9"/>
  <c r="O370" i="9"/>
  <c r="N370" i="9"/>
  <c r="M370" i="9"/>
  <c r="Q340" i="5" s="1"/>
  <c r="L370" i="9"/>
  <c r="K370" i="9"/>
  <c r="J370" i="9"/>
  <c r="I370" i="9"/>
  <c r="K340" i="5" s="1"/>
  <c r="Q369" i="9"/>
  <c r="X339" i="5" s="1"/>
  <c r="P369" i="9"/>
  <c r="O369" i="9"/>
  <c r="N369" i="9"/>
  <c r="M369" i="9"/>
  <c r="Q339" i="5" s="1"/>
  <c r="L369" i="9"/>
  <c r="K369" i="9"/>
  <c r="J369" i="9"/>
  <c r="I369" i="9"/>
  <c r="K339" i="5" s="1"/>
  <c r="Q368" i="9"/>
  <c r="X338" i="5" s="1"/>
  <c r="P368" i="9"/>
  <c r="O368" i="9"/>
  <c r="N368" i="9"/>
  <c r="M368" i="9"/>
  <c r="Q338" i="5" s="1"/>
  <c r="L368" i="9"/>
  <c r="K368" i="9"/>
  <c r="J368" i="9"/>
  <c r="I368" i="9"/>
  <c r="K338" i="5" s="1"/>
  <c r="Q367" i="9"/>
  <c r="X337" i="5" s="1"/>
  <c r="P367" i="9"/>
  <c r="O367" i="9"/>
  <c r="N367" i="9"/>
  <c r="M367" i="9"/>
  <c r="Q337" i="5" s="1"/>
  <c r="L367" i="9"/>
  <c r="K367" i="9"/>
  <c r="J367" i="9"/>
  <c r="I367" i="9"/>
  <c r="K337" i="5" s="1"/>
  <c r="Q366" i="9"/>
  <c r="X336" i="5" s="1"/>
  <c r="P366" i="9"/>
  <c r="O366" i="9"/>
  <c r="N366" i="9"/>
  <c r="M366" i="9"/>
  <c r="Q336" i="5" s="1"/>
  <c r="L366" i="9"/>
  <c r="K366" i="9"/>
  <c r="J366" i="9"/>
  <c r="I366" i="9"/>
  <c r="K336" i="5" s="1"/>
  <c r="Q365" i="9"/>
  <c r="X335" i="5" s="1"/>
  <c r="P365" i="9"/>
  <c r="O365" i="9"/>
  <c r="N365" i="9"/>
  <c r="M365" i="9"/>
  <c r="Q335" i="5" s="1"/>
  <c r="L365" i="9"/>
  <c r="K365" i="9"/>
  <c r="J365" i="9"/>
  <c r="I365" i="9"/>
  <c r="K335" i="5" s="1"/>
  <c r="Q364" i="9"/>
  <c r="X334" i="5" s="1"/>
  <c r="P364" i="9"/>
  <c r="O364" i="9"/>
  <c r="N364" i="9"/>
  <c r="M364" i="9"/>
  <c r="Q334" i="5" s="1"/>
  <c r="L364" i="9"/>
  <c r="K364" i="9"/>
  <c r="J364" i="9"/>
  <c r="I364" i="9"/>
  <c r="K334" i="5" s="1"/>
  <c r="Q363" i="9"/>
  <c r="X333" i="5" s="1"/>
  <c r="P363" i="9"/>
  <c r="O363" i="9"/>
  <c r="N363" i="9"/>
  <c r="M363" i="9"/>
  <c r="Q333" i="5" s="1"/>
  <c r="L363" i="9"/>
  <c r="K363" i="9"/>
  <c r="J363" i="9"/>
  <c r="I363" i="9"/>
  <c r="K333" i="5" s="1"/>
  <c r="Q362" i="9"/>
  <c r="X332" i="5" s="1"/>
  <c r="P362" i="9"/>
  <c r="O362" i="9"/>
  <c r="N362" i="9"/>
  <c r="M362" i="9"/>
  <c r="Q332" i="5" s="1"/>
  <c r="L362" i="9"/>
  <c r="K362" i="9"/>
  <c r="J362" i="9"/>
  <c r="I362" i="9"/>
  <c r="K332" i="5" s="1"/>
  <c r="Q361" i="9"/>
  <c r="X331" i="5" s="1"/>
  <c r="P361" i="9"/>
  <c r="O361" i="9"/>
  <c r="N361" i="9"/>
  <c r="M361" i="9"/>
  <c r="Q331" i="5" s="1"/>
  <c r="L361" i="9"/>
  <c r="K361" i="9"/>
  <c r="J361" i="9"/>
  <c r="I361" i="9"/>
  <c r="K331" i="5" s="1"/>
  <c r="E374" i="9"/>
  <c r="E344" i="5" s="1"/>
  <c r="E373" i="9"/>
  <c r="E343" i="5" s="1"/>
  <c r="E372" i="9"/>
  <c r="E342" i="5" s="1"/>
  <c r="E371" i="9"/>
  <c r="E341" i="5" s="1"/>
  <c r="E369" i="9"/>
  <c r="E339" i="5" s="1"/>
  <c r="E368" i="9"/>
  <c r="E338" i="5" s="1"/>
  <c r="E367" i="9"/>
  <c r="E337" i="5" s="1"/>
  <c r="E366" i="9"/>
  <c r="E336" i="5" s="1"/>
  <c r="E365" i="9"/>
  <c r="E335" i="5" s="1"/>
  <c r="E364" i="9"/>
  <c r="E334" i="5" s="1"/>
  <c r="E363" i="9"/>
  <c r="E333" i="5" s="1"/>
  <c r="E362" i="9"/>
  <c r="E332" i="5" s="1"/>
  <c r="E361" i="9"/>
  <c r="E331" i="5" s="1"/>
  <c r="Q349" i="9"/>
  <c r="W321" i="5" s="1"/>
  <c r="P349" i="9"/>
  <c r="O349" i="9"/>
  <c r="N349" i="9"/>
  <c r="M349" i="9"/>
  <c r="Q321" i="5" s="1"/>
  <c r="L349" i="9"/>
  <c r="K349" i="9"/>
  <c r="J349" i="9"/>
  <c r="I349" i="9"/>
  <c r="K321" i="5" s="1"/>
  <c r="Q348" i="9"/>
  <c r="W320" i="5" s="1"/>
  <c r="P348" i="9"/>
  <c r="O348" i="9"/>
  <c r="N348" i="9"/>
  <c r="M348" i="9"/>
  <c r="Q320" i="5" s="1"/>
  <c r="L348" i="9"/>
  <c r="K348" i="9"/>
  <c r="J348" i="9"/>
  <c r="I348" i="9"/>
  <c r="K320" i="5" s="1"/>
  <c r="Q347" i="9"/>
  <c r="W319" i="5" s="1"/>
  <c r="P347" i="9"/>
  <c r="O347" i="9"/>
  <c r="N347" i="9"/>
  <c r="M347" i="9"/>
  <c r="Q319" i="5" s="1"/>
  <c r="L347" i="9"/>
  <c r="K347" i="9"/>
  <c r="J347" i="9"/>
  <c r="I347" i="9"/>
  <c r="K319" i="5" s="1"/>
  <c r="Q346" i="9"/>
  <c r="W318" i="5" s="1"/>
  <c r="P346" i="9"/>
  <c r="O346" i="9"/>
  <c r="N346" i="9"/>
  <c r="M346" i="9"/>
  <c r="Q318" i="5" s="1"/>
  <c r="L346" i="9"/>
  <c r="K346" i="9"/>
  <c r="J346" i="9"/>
  <c r="I346" i="9"/>
  <c r="K318" i="5" s="1"/>
  <c r="Q345" i="9"/>
  <c r="W317" i="5" s="1"/>
  <c r="P345" i="9"/>
  <c r="O345" i="9"/>
  <c r="N345" i="9"/>
  <c r="M345" i="9"/>
  <c r="Q317" i="5" s="1"/>
  <c r="L345" i="9"/>
  <c r="K345" i="9"/>
  <c r="J345" i="9"/>
  <c r="I345" i="9"/>
  <c r="K317" i="5" s="1"/>
  <c r="Q344" i="9"/>
  <c r="W316" i="5" s="1"/>
  <c r="P344" i="9"/>
  <c r="O344" i="9"/>
  <c r="N344" i="9"/>
  <c r="M344" i="9"/>
  <c r="Q316" i="5" s="1"/>
  <c r="L344" i="9"/>
  <c r="K344" i="9"/>
  <c r="J344" i="9"/>
  <c r="I344" i="9"/>
  <c r="K316" i="5" s="1"/>
  <c r="Q343" i="9"/>
  <c r="W315" i="5" s="1"/>
  <c r="P343" i="9"/>
  <c r="O343" i="9"/>
  <c r="N343" i="9"/>
  <c r="M343" i="9"/>
  <c r="Q315" i="5" s="1"/>
  <c r="L343" i="9"/>
  <c r="K343" i="9"/>
  <c r="J343" i="9"/>
  <c r="I343" i="9"/>
  <c r="K315" i="5" s="1"/>
  <c r="Q342" i="9"/>
  <c r="W314" i="5" s="1"/>
  <c r="P342" i="9"/>
  <c r="O342" i="9"/>
  <c r="N342" i="9"/>
  <c r="M342" i="9"/>
  <c r="Q314" i="5" s="1"/>
  <c r="L342" i="9"/>
  <c r="K342" i="9"/>
  <c r="J342" i="9"/>
  <c r="I342" i="9"/>
  <c r="K314" i="5" s="1"/>
  <c r="Q341" i="9"/>
  <c r="W313" i="5" s="1"/>
  <c r="P341" i="9"/>
  <c r="O341" i="9"/>
  <c r="N341" i="9"/>
  <c r="M341" i="9"/>
  <c r="Q313" i="5" s="1"/>
  <c r="L341" i="9"/>
  <c r="K341" i="9"/>
  <c r="J341" i="9"/>
  <c r="I341" i="9"/>
  <c r="K313" i="5" s="1"/>
  <c r="Q340" i="9"/>
  <c r="W312" i="5" s="1"/>
  <c r="P340" i="9"/>
  <c r="O340" i="9"/>
  <c r="N340" i="9"/>
  <c r="M340" i="9"/>
  <c r="Q312" i="5" s="1"/>
  <c r="L340" i="9"/>
  <c r="K340" i="9"/>
  <c r="J340" i="9"/>
  <c r="I340" i="9"/>
  <c r="K312" i="5" s="1"/>
  <c r="Q339" i="9"/>
  <c r="W311" i="5" s="1"/>
  <c r="P339" i="9"/>
  <c r="O339" i="9"/>
  <c r="N339" i="9"/>
  <c r="M339" i="9"/>
  <c r="Q311" i="5" s="1"/>
  <c r="L339" i="9"/>
  <c r="K339" i="9"/>
  <c r="J339" i="9"/>
  <c r="I339" i="9"/>
  <c r="K311" i="5" s="1"/>
  <c r="Q338" i="9"/>
  <c r="W310" i="5" s="1"/>
  <c r="P338" i="9"/>
  <c r="O338" i="9"/>
  <c r="N338" i="9"/>
  <c r="M338" i="9"/>
  <c r="Q310" i="5" s="1"/>
  <c r="L338" i="9"/>
  <c r="K338" i="9"/>
  <c r="J338" i="9"/>
  <c r="I338" i="9"/>
  <c r="K310" i="5" s="1"/>
  <c r="Q337" i="9"/>
  <c r="W309" i="5" s="1"/>
  <c r="P337" i="9"/>
  <c r="O337" i="9"/>
  <c r="N337" i="9"/>
  <c r="M337" i="9"/>
  <c r="Q309" i="5" s="1"/>
  <c r="L337" i="9"/>
  <c r="K337" i="9"/>
  <c r="J337" i="9"/>
  <c r="I337" i="9"/>
  <c r="K309" i="5" s="1"/>
  <c r="Q336" i="9"/>
  <c r="W308" i="5" s="1"/>
  <c r="P336" i="9"/>
  <c r="O336" i="9"/>
  <c r="N336" i="9"/>
  <c r="M336" i="9"/>
  <c r="Q308" i="5" s="1"/>
  <c r="L336" i="9"/>
  <c r="K336" i="9"/>
  <c r="J336" i="9"/>
  <c r="I336" i="9"/>
  <c r="K308" i="5" s="1"/>
  <c r="E349" i="9"/>
  <c r="E321" i="5" s="1"/>
  <c r="E348" i="9"/>
  <c r="E320" i="5" s="1"/>
  <c r="E347" i="9"/>
  <c r="E319" i="5" s="1"/>
  <c r="E346" i="9"/>
  <c r="E318" i="5" s="1"/>
  <c r="E344" i="9"/>
  <c r="E316" i="5" s="1"/>
  <c r="E343" i="9"/>
  <c r="E315" i="5" s="1"/>
  <c r="E342" i="9"/>
  <c r="E314" i="5" s="1"/>
  <c r="E341" i="9"/>
  <c r="E313" i="5" s="1"/>
  <c r="E340" i="9"/>
  <c r="E312" i="5" s="1"/>
  <c r="E339" i="9"/>
  <c r="E311" i="5" s="1"/>
  <c r="E338" i="9"/>
  <c r="E310" i="5" s="1"/>
  <c r="E337" i="9"/>
  <c r="E309" i="5" s="1"/>
  <c r="E336" i="9"/>
  <c r="E308" i="5" s="1"/>
  <c r="Q324" i="9"/>
  <c r="W298" i="5" s="1"/>
  <c r="P324" i="9"/>
  <c r="O324" i="9"/>
  <c r="N324" i="9"/>
  <c r="M324" i="9"/>
  <c r="Q298" i="5" s="1"/>
  <c r="L324" i="9"/>
  <c r="K324" i="9"/>
  <c r="J324" i="9"/>
  <c r="I324" i="9"/>
  <c r="K298" i="5" s="1"/>
  <c r="Q323" i="9"/>
  <c r="W297" i="5" s="1"/>
  <c r="P323" i="9"/>
  <c r="O323" i="9"/>
  <c r="N323" i="9"/>
  <c r="M323" i="9"/>
  <c r="Q297" i="5" s="1"/>
  <c r="L323" i="9"/>
  <c r="K323" i="9"/>
  <c r="J323" i="9"/>
  <c r="I323" i="9"/>
  <c r="K297" i="5" s="1"/>
  <c r="Q322" i="9"/>
  <c r="W296" i="5" s="1"/>
  <c r="P322" i="9"/>
  <c r="O322" i="9"/>
  <c r="N322" i="9"/>
  <c r="M322" i="9"/>
  <c r="Q296" i="5" s="1"/>
  <c r="L322" i="9"/>
  <c r="K322" i="9"/>
  <c r="J322" i="9"/>
  <c r="I322" i="9"/>
  <c r="K296" i="5" s="1"/>
  <c r="Q321" i="9"/>
  <c r="W295" i="5" s="1"/>
  <c r="P321" i="9"/>
  <c r="O321" i="9"/>
  <c r="N321" i="9"/>
  <c r="M321" i="9"/>
  <c r="Q295" i="5" s="1"/>
  <c r="L321" i="9"/>
  <c r="K321" i="9"/>
  <c r="J321" i="9"/>
  <c r="I321" i="9"/>
  <c r="K295" i="5" s="1"/>
  <c r="Q320" i="9"/>
  <c r="W294" i="5" s="1"/>
  <c r="P320" i="9"/>
  <c r="O320" i="9"/>
  <c r="N320" i="9"/>
  <c r="M320" i="9"/>
  <c r="Q294" i="5" s="1"/>
  <c r="L320" i="9"/>
  <c r="K320" i="9"/>
  <c r="J320" i="9"/>
  <c r="I320" i="9"/>
  <c r="K294" i="5" s="1"/>
  <c r="Q319" i="9"/>
  <c r="W293" i="5" s="1"/>
  <c r="P319" i="9"/>
  <c r="O319" i="9"/>
  <c r="N319" i="9"/>
  <c r="M319" i="9"/>
  <c r="Q293" i="5" s="1"/>
  <c r="L319" i="9"/>
  <c r="K319" i="9"/>
  <c r="J319" i="9"/>
  <c r="I319" i="9"/>
  <c r="K293" i="5" s="1"/>
  <c r="Q318" i="9"/>
  <c r="W292" i="5" s="1"/>
  <c r="P318" i="9"/>
  <c r="O318" i="9"/>
  <c r="N318" i="9"/>
  <c r="M318" i="9"/>
  <c r="Q292" i="5" s="1"/>
  <c r="L318" i="9"/>
  <c r="K318" i="9"/>
  <c r="J318" i="9"/>
  <c r="I318" i="9"/>
  <c r="K292" i="5" s="1"/>
  <c r="Q317" i="9"/>
  <c r="W291" i="5" s="1"/>
  <c r="P317" i="9"/>
  <c r="O317" i="9"/>
  <c r="N317" i="9"/>
  <c r="M317" i="9"/>
  <c r="Q291" i="5" s="1"/>
  <c r="L317" i="9"/>
  <c r="K317" i="9"/>
  <c r="J317" i="9"/>
  <c r="I317" i="9"/>
  <c r="K291" i="5" s="1"/>
  <c r="Q316" i="9"/>
  <c r="W290" i="5" s="1"/>
  <c r="P316" i="9"/>
  <c r="O316" i="9"/>
  <c r="N316" i="9"/>
  <c r="M316" i="9"/>
  <c r="Q290" i="5" s="1"/>
  <c r="L316" i="9"/>
  <c r="K316" i="9"/>
  <c r="J316" i="9"/>
  <c r="I316" i="9"/>
  <c r="K290" i="5" s="1"/>
  <c r="Q315" i="9"/>
  <c r="W289" i="5" s="1"/>
  <c r="P315" i="9"/>
  <c r="O315" i="9"/>
  <c r="N315" i="9"/>
  <c r="M315" i="9"/>
  <c r="Q289" i="5" s="1"/>
  <c r="L315" i="9"/>
  <c r="K315" i="9"/>
  <c r="J315" i="9"/>
  <c r="I315" i="9"/>
  <c r="K289" i="5" s="1"/>
  <c r="Q314" i="9"/>
  <c r="W288" i="5" s="1"/>
  <c r="P314" i="9"/>
  <c r="O314" i="9"/>
  <c r="N314" i="9"/>
  <c r="M314" i="9"/>
  <c r="Q288" i="5" s="1"/>
  <c r="L314" i="9"/>
  <c r="K314" i="9"/>
  <c r="J314" i="9"/>
  <c r="I314" i="9"/>
  <c r="K288" i="5" s="1"/>
  <c r="Q313" i="9"/>
  <c r="W287" i="5" s="1"/>
  <c r="P313" i="9"/>
  <c r="O313" i="9"/>
  <c r="N313" i="9"/>
  <c r="M313" i="9"/>
  <c r="Q287" i="5" s="1"/>
  <c r="L313" i="9"/>
  <c r="K313" i="9"/>
  <c r="J313" i="9"/>
  <c r="I313" i="9"/>
  <c r="K287" i="5" s="1"/>
  <c r="Q312" i="9"/>
  <c r="W286" i="5" s="1"/>
  <c r="P312" i="9"/>
  <c r="O312" i="9"/>
  <c r="N312" i="9"/>
  <c r="M312" i="9"/>
  <c r="Q286" i="5" s="1"/>
  <c r="L312" i="9"/>
  <c r="K312" i="9"/>
  <c r="J312" i="9"/>
  <c r="I312" i="9"/>
  <c r="K286" i="5" s="1"/>
  <c r="Q311" i="9"/>
  <c r="W285" i="5" s="1"/>
  <c r="P311" i="9"/>
  <c r="O311" i="9"/>
  <c r="N311" i="9"/>
  <c r="M311" i="9"/>
  <c r="Q285" i="5" s="1"/>
  <c r="L311" i="9"/>
  <c r="K311" i="9"/>
  <c r="J311" i="9"/>
  <c r="I311" i="9"/>
  <c r="K285" i="5" s="1"/>
  <c r="E324" i="9"/>
  <c r="E298" i="5" s="1"/>
  <c r="E323" i="9"/>
  <c r="E297" i="5" s="1"/>
  <c r="E322" i="9"/>
  <c r="E296" i="5" s="1"/>
  <c r="E321" i="9"/>
  <c r="E295" i="5" s="1"/>
  <c r="E319" i="9"/>
  <c r="E293" i="5" s="1"/>
  <c r="E318" i="9"/>
  <c r="E292" i="5" s="1"/>
  <c r="E317" i="9"/>
  <c r="E291" i="5" s="1"/>
  <c r="E316" i="9"/>
  <c r="E290" i="5" s="1"/>
  <c r="E315" i="9"/>
  <c r="E289" i="5" s="1"/>
  <c r="E314" i="9"/>
  <c r="E288" i="5" s="1"/>
  <c r="E313" i="9"/>
  <c r="E287" i="5" s="1"/>
  <c r="E312" i="9"/>
  <c r="E286" i="5" s="1"/>
  <c r="E311" i="9"/>
  <c r="E285" i="5" s="1"/>
  <c r="Q299" i="9"/>
  <c r="W275" i="5" s="1"/>
  <c r="P299" i="9"/>
  <c r="O299" i="9"/>
  <c r="N299" i="9"/>
  <c r="M299" i="9"/>
  <c r="Q275" i="5" s="1"/>
  <c r="L299" i="9"/>
  <c r="K299" i="9"/>
  <c r="J299" i="9"/>
  <c r="I299" i="9"/>
  <c r="K275" i="5" s="1"/>
  <c r="Q298" i="9"/>
  <c r="W274" i="5" s="1"/>
  <c r="P298" i="9"/>
  <c r="O298" i="9"/>
  <c r="N298" i="9"/>
  <c r="M298" i="9"/>
  <c r="Q274" i="5" s="1"/>
  <c r="L298" i="9"/>
  <c r="K298" i="9"/>
  <c r="J298" i="9"/>
  <c r="I298" i="9"/>
  <c r="K274" i="5" s="1"/>
  <c r="Q297" i="9"/>
  <c r="W273" i="5" s="1"/>
  <c r="P297" i="9"/>
  <c r="O297" i="9"/>
  <c r="N297" i="9"/>
  <c r="M297" i="9"/>
  <c r="Q273" i="5" s="1"/>
  <c r="L297" i="9"/>
  <c r="K297" i="9"/>
  <c r="J297" i="9"/>
  <c r="I297" i="9"/>
  <c r="K273" i="5" s="1"/>
  <c r="Q296" i="9"/>
  <c r="W272" i="5" s="1"/>
  <c r="P296" i="9"/>
  <c r="O296" i="9"/>
  <c r="N296" i="9"/>
  <c r="M296" i="9"/>
  <c r="Q272" i="5" s="1"/>
  <c r="L296" i="9"/>
  <c r="K296" i="9"/>
  <c r="J296" i="9"/>
  <c r="I296" i="9"/>
  <c r="K272" i="5" s="1"/>
  <c r="Q294" i="9"/>
  <c r="W270" i="5" s="1"/>
  <c r="P294" i="9"/>
  <c r="O294" i="9"/>
  <c r="N294" i="9"/>
  <c r="M294" i="9"/>
  <c r="Q270" i="5" s="1"/>
  <c r="L294" i="9"/>
  <c r="K294" i="9"/>
  <c r="J294" i="9"/>
  <c r="I294" i="9"/>
  <c r="K270" i="5" s="1"/>
  <c r="Q293" i="9"/>
  <c r="W269" i="5" s="1"/>
  <c r="P293" i="9"/>
  <c r="O293" i="9"/>
  <c r="N293" i="9"/>
  <c r="M293" i="9"/>
  <c r="Q269" i="5" s="1"/>
  <c r="L293" i="9"/>
  <c r="K293" i="9"/>
  <c r="J293" i="9"/>
  <c r="I293" i="9"/>
  <c r="K269" i="5" s="1"/>
  <c r="Q292" i="9"/>
  <c r="W268" i="5" s="1"/>
  <c r="P292" i="9"/>
  <c r="O292" i="9"/>
  <c r="N292" i="9"/>
  <c r="M292" i="9"/>
  <c r="Q268" i="5" s="1"/>
  <c r="L292" i="9"/>
  <c r="K292" i="9"/>
  <c r="J292" i="9"/>
  <c r="I292" i="9"/>
  <c r="K268" i="5" s="1"/>
  <c r="Q291" i="9"/>
  <c r="W267" i="5" s="1"/>
  <c r="P291" i="9"/>
  <c r="O291" i="9"/>
  <c r="N291" i="9"/>
  <c r="M291" i="9"/>
  <c r="Q267" i="5" s="1"/>
  <c r="L291" i="9"/>
  <c r="K291" i="9"/>
  <c r="J291" i="9"/>
  <c r="I291" i="9"/>
  <c r="K267" i="5" s="1"/>
  <c r="Q290" i="9"/>
  <c r="W266" i="5" s="1"/>
  <c r="P290" i="9"/>
  <c r="O290" i="9"/>
  <c r="N290" i="9"/>
  <c r="M290" i="9"/>
  <c r="Q266" i="5" s="1"/>
  <c r="L290" i="9"/>
  <c r="K290" i="9"/>
  <c r="J290" i="9"/>
  <c r="I290" i="9"/>
  <c r="K266" i="5" s="1"/>
  <c r="Q289" i="9"/>
  <c r="W265" i="5" s="1"/>
  <c r="P289" i="9"/>
  <c r="O289" i="9"/>
  <c r="N289" i="9"/>
  <c r="M289" i="9"/>
  <c r="Q265" i="5" s="1"/>
  <c r="L289" i="9"/>
  <c r="K289" i="9"/>
  <c r="J289" i="9"/>
  <c r="I289" i="9"/>
  <c r="K265" i="5" s="1"/>
  <c r="Q288" i="9"/>
  <c r="W264" i="5" s="1"/>
  <c r="P288" i="9"/>
  <c r="O288" i="9"/>
  <c r="N288" i="9"/>
  <c r="M288" i="9"/>
  <c r="Q264" i="5" s="1"/>
  <c r="L288" i="9"/>
  <c r="K288" i="9"/>
  <c r="J288" i="9"/>
  <c r="I288" i="9"/>
  <c r="K264" i="5" s="1"/>
  <c r="Q287" i="9"/>
  <c r="W263" i="5" s="1"/>
  <c r="P287" i="9"/>
  <c r="O287" i="9"/>
  <c r="N287" i="9"/>
  <c r="M287" i="9"/>
  <c r="Q263" i="5" s="1"/>
  <c r="L287" i="9"/>
  <c r="K287" i="9"/>
  <c r="J287" i="9"/>
  <c r="I287" i="9"/>
  <c r="K263" i="5" s="1"/>
  <c r="Q286" i="9"/>
  <c r="W262" i="5" s="1"/>
  <c r="P286" i="9"/>
  <c r="O286" i="9"/>
  <c r="N286" i="9"/>
  <c r="M286" i="9"/>
  <c r="Q262" i="5" s="1"/>
  <c r="L286" i="9"/>
  <c r="K286" i="9"/>
  <c r="J286" i="9"/>
  <c r="I286" i="9"/>
  <c r="K262" i="5" s="1"/>
  <c r="E299" i="9"/>
  <c r="E275" i="5" s="1"/>
  <c r="E298" i="9"/>
  <c r="E274" i="5" s="1"/>
  <c r="E297" i="9"/>
  <c r="E273" i="5" s="1"/>
  <c r="E296" i="9"/>
  <c r="E272" i="5" s="1"/>
  <c r="E294" i="9"/>
  <c r="E270" i="5" s="1"/>
  <c r="E293" i="9"/>
  <c r="E269" i="5" s="1"/>
  <c r="E292" i="9"/>
  <c r="E268" i="5" s="1"/>
  <c r="E291" i="9"/>
  <c r="E267" i="5" s="1"/>
  <c r="E290" i="9"/>
  <c r="E266" i="5" s="1"/>
  <c r="E289" i="9"/>
  <c r="E265" i="5" s="1"/>
  <c r="E288" i="9"/>
  <c r="E264" i="5" s="1"/>
  <c r="E287" i="9"/>
  <c r="E263" i="5" s="1"/>
  <c r="E286" i="9"/>
  <c r="E262" i="5" s="1"/>
  <c r="Q249" i="9"/>
  <c r="W229" i="5" s="1"/>
  <c r="P249" i="9"/>
  <c r="O249" i="9"/>
  <c r="N249" i="9"/>
  <c r="M249" i="9"/>
  <c r="Q229" i="5" s="1"/>
  <c r="L249" i="9"/>
  <c r="K249" i="9"/>
  <c r="J249" i="9"/>
  <c r="I249" i="9"/>
  <c r="K229" i="5" s="1"/>
  <c r="Q248" i="9"/>
  <c r="W228" i="5" s="1"/>
  <c r="P248" i="9"/>
  <c r="O248" i="9"/>
  <c r="N248" i="9"/>
  <c r="M248" i="9"/>
  <c r="Q228" i="5" s="1"/>
  <c r="L248" i="9"/>
  <c r="K248" i="9"/>
  <c r="J248" i="9"/>
  <c r="I248" i="9"/>
  <c r="K228" i="5" s="1"/>
  <c r="Q247" i="9"/>
  <c r="W227" i="5" s="1"/>
  <c r="P247" i="9"/>
  <c r="O247" i="9"/>
  <c r="N247" i="9"/>
  <c r="M247" i="9"/>
  <c r="Q227" i="5" s="1"/>
  <c r="L247" i="9"/>
  <c r="K247" i="9"/>
  <c r="J247" i="9"/>
  <c r="I247" i="9"/>
  <c r="K227" i="5" s="1"/>
  <c r="Q246" i="9"/>
  <c r="W226" i="5" s="1"/>
  <c r="P246" i="9"/>
  <c r="O246" i="9"/>
  <c r="N246" i="9"/>
  <c r="M246" i="9"/>
  <c r="Q226" i="5" s="1"/>
  <c r="L246" i="9"/>
  <c r="K246" i="9"/>
  <c r="J246" i="9"/>
  <c r="I246" i="9"/>
  <c r="K226" i="5" s="1"/>
  <c r="Q245" i="9"/>
  <c r="W225" i="5" s="1"/>
  <c r="P245" i="9"/>
  <c r="O245" i="9"/>
  <c r="N245" i="9"/>
  <c r="M245" i="9"/>
  <c r="Q225" i="5" s="1"/>
  <c r="L245" i="9"/>
  <c r="K245" i="9"/>
  <c r="J245" i="9"/>
  <c r="I245" i="9"/>
  <c r="K225" i="5" s="1"/>
  <c r="Q244" i="9"/>
  <c r="W224" i="5" s="1"/>
  <c r="P244" i="9"/>
  <c r="O244" i="9"/>
  <c r="N244" i="9"/>
  <c r="M244" i="9"/>
  <c r="Q224" i="5" s="1"/>
  <c r="L244" i="9"/>
  <c r="K244" i="9"/>
  <c r="J244" i="9"/>
  <c r="I244" i="9"/>
  <c r="K224" i="5" s="1"/>
  <c r="Q243" i="9"/>
  <c r="W223" i="5" s="1"/>
  <c r="P243" i="9"/>
  <c r="O243" i="9"/>
  <c r="N243" i="9"/>
  <c r="M243" i="9"/>
  <c r="Q223" i="5" s="1"/>
  <c r="L243" i="9"/>
  <c r="K243" i="9"/>
  <c r="J243" i="9"/>
  <c r="I243" i="9"/>
  <c r="K223" i="5" s="1"/>
  <c r="Q242" i="9"/>
  <c r="W222" i="5" s="1"/>
  <c r="P242" i="9"/>
  <c r="O242" i="9"/>
  <c r="N242" i="9"/>
  <c r="M242" i="9"/>
  <c r="Q222" i="5" s="1"/>
  <c r="L242" i="9"/>
  <c r="K242" i="9"/>
  <c r="J242" i="9"/>
  <c r="I242" i="9"/>
  <c r="K222" i="5" s="1"/>
  <c r="Q241" i="9"/>
  <c r="W221" i="5" s="1"/>
  <c r="P241" i="9"/>
  <c r="O241" i="9"/>
  <c r="N241" i="9"/>
  <c r="M241" i="9"/>
  <c r="Q221" i="5" s="1"/>
  <c r="L241" i="9"/>
  <c r="K241" i="9"/>
  <c r="J241" i="9"/>
  <c r="I241" i="9"/>
  <c r="K221" i="5" s="1"/>
  <c r="Q240" i="9"/>
  <c r="W220" i="5" s="1"/>
  <c r="P240" i="9"/>
  <c r="O240" i="9"/>
  <c r="N240" i="9"/>
  <c r="M240" i="9"/>
  <c r="Q220" i="5" s="1"/>
  <c r="L240" i="9"/>
  <c r="K240" i="9"/>
  <c r="J240" i="9"/>
  <c r="I240" i="9"/>
  <c r="K220" i="5" s="1"/>
  <c r="Q239" i="9"/>
  <c r="W219" i="5" s="1"/>
  <c r="P239" i="9"/>
  <c r="O239" i="9"/>
  <c r="N239" i="9"/>
  <c r="M239" i="9"/>
  <c r="Q219" i="5" s="1"/>
  <c r="L239" i="9"/>
  <c r="K239" i="9"/>
  <c r="J239" i="9"/>
  <c r="I239" i="9"/>
  <c r="K219" i="5" s="1"/>
  <c r="Q238" i="9"/>
  <c r="W218" i="5" s="1"/>
  <c r="P238" i="9"/>
  <c r="O238" i="9"/>
  <c r="N238" i="9"/>
  <c r="M238" i="9"/>
  <c r="Q218" i="5" s="1"/>
  <c r="L238" i="9"/>
  <c r="K238" i="9"/>
  <c r="J238" i="9"/>
  <c r="I238" i="9"/>
  <c r="K218" i="5" s="1"/>
  <c r="Q237" i="9"/>
  <c r="W217" i="5" s="1"/>
  <c r="P237" i="9"/>
  <c r="O237" i="9"/>
  <c r="N237" i="9"/>
  <c r="M237" i="9"/>
  <c r="Q217" i="5" s="1"/>
  <c r="L237" i="9"/>
  <c r="K237" i="9"/>
  <c r="J237" i="9"/>
  <c r="I237" i="9"/>
  <c r="K217" i="5" s="1"/>
  <c r="Q236" i="9"/>
  <c r="W216" i="5" s="1"/>
  <c r="P236" i="9"/>
  <c r="O236" i="9"/>
  <c r="N236" i="9"/>
  <c r="M236" i="9"/>
  <c r="Q216" i="5" s="1"/>
  <c r="L236" i="9"/>
  <c r="K236" i="9"/>
  <c r="J236" i="9"/>
  <c r="I236" i="9"/>
  <c r="K216" i="5" s="1"/>
  <c r="E249" i="9"/>
  <c r="E229" i="5" s="1"/>
  <c r="E248" i="9"/>
  <c r="E228" i="5" s="1"/>
  <c r="E247" i="9"/>
  <c r="E227" i="5" s="1"/>
  <c r="E246" i="9"/>
  <c r="E226" i="5" s="1"/>
  <c r="E244" i="9"/>
  <c r="E224" i="5" s="1"/>
  <c r="E243" i="9"/>
  <c r="E223" i="5" s="1"/>
  <c r="E242" i="9"/>
  <c r="E222" i="5" s="1"/>
  <c r="E241" i="9"/>
  <c r="E221" i="5" s="1"/>
  <c r="E240" i="9"/>
  <c r="E220" i="5" s="1"/>
  <c r="E239" i="9"/>
  <c r="E219" i="5" s="1"/>
  <c r="E238" i="9"/>
  <c r="E218" i="5" s="1"/>
  <c r="E237" i="9"/>
  <c r="E217" i="5" s="1"/>
  <c r="E236" i="9"/>
  <c r="E216" i="5" s="1"/>
  <c r="Q224" i="9"/>
  <c r="W206" i="5" s="1"/>
  <c r="P224" i="9"/>
  <c r="O224" i="9"/>
  <c r="N224" i="9"/>
  <c r="M224" i="9"/>
  <c r="Q206" i="5" s="1"/>
  <c r="L224" i="9"/>
  <c r="K224" i="9"/>
  <c r="J224" i="9"/>
  <c r="I224" i="9"/>
  <c r="K206" i="5" s="1"/>
  <c r="Q223" i="9"/>
  <c r="W205" i="5" s="1"/>
  <c r="P223" i="9"/>
  <c r="O223" i="9"/>
  <c r="N223" i="9"/>
  <c r="M223" i="9"/>
  <c r="Q205" i="5" s="1"/>
  <c r="L223" i="9"/>
  <c r="K223" i="9"/>
  <c r="J223" i="9"/>
  <c r="I223" i="9"/>
  <c r="K205" i="5" s="1"/>
  <c r="Q222" i="9"/>
  <c r="W204" i="5" s="1"/>
  <c r="P222" i="9"/>
  <c r="O222" i="9"/>
  <c r="N222" i="9"/>
  <c r="M222" i="9"/>
  <c r="Q204" i="5" s="1"/>
  <c r="L222" i="9"/>
  <c r="K222" i="9"/>
  <c r="J222" i="9"/>
  <c r="I222" i="9"/>
  <c r="K204" i="5" s="1"/>
  <c r="Q221" i="9"/>
  <c r="W203" i="5" s="1"/>
  <c r="P221" i="9"/>
  <c r="O221" i="9"/>
  <c r="N221" i="9"/>
  <c r="M221" i="9"/>
  <c r="Q203" i="5" s="1"/>
  <c r="L221" i="9"/>
  <c r="K221" i="9"/>
  <c r="J221" i="9"/>
  <c r="I221" i="9"/>
  <c r="K203" i="5" s="1"/>
  <c r="Q220" i="9"/>
  <c r="W202" i="5" s="1"/>
  <c r="P220" i="9"/>
  <c r="O220" i="9"/>
  <c r="N220" i="9"/>
  <c r="M220" i="9"/>
  <c r="Q202" i="5" s="1"/>
  <c r="L220" i="9"/>
  <c r="K220" i="9"/>
  <c r="J220" i="9"/>
  <c r="I220" i="9"/>
  <c r="K202" i="5" s="1"/>
  <c r="Q219" i="9"/>
  <c r="W201" i="5" s="1"/>
  <c r="P219" i="9"/>
  <c r="O219" i="9"/>
  <c r="N219" i="9"/>
  <c r="M219" i="9"/>
  <c r="Q201" i="5" s="1"/>
  <c r="L219" i="9"/>
  <c r="K219" i="9"/>
  <c r="J219" i="9"/>
  <c r="I219" i="9"/>
  <c r="K201" i="5" s="1"/>
  <c r="Q218" i="9"/>
  <c r="W200" i="5" s="1"/>
  <c r="P218" i="9"/>
  <c r="O218" i="9"/>
  <c r="N218" i="9"/>
  <c r="M218" i="9"/>
  <c r="Q200" i="5" s="1"/>
  <c r="L218" i="9"/>
  <c r="K218" i="9"/>
  <c r="J218" i="9"/>
  <c r="I218" i="9"/>
  <c r="K200" i="5" s="1"/>
  <c r="Q217" i="9"/>
  <c r="W199" i="5" s="1"/>
  <c r="P217" i="9"/>
  <c r="O217" i="9"/>
  <c r="N217" i="9"/>
  <c r="M217" i="9"/>
  <c r="Q199" i="5" s="1"/>
  <c r="L217" i="9"/>
  <c r="K217" i="9"/>
  <c r="J217" i="9"/>
  <c r="I217" i="9"/>
  <c r="K199" i="5" s="1"/>
  <c r="Q216" i="9"/>
  <c r="W198" i="5" s="1"/>
  <c r="P216" i="9"/>
  <c r="O216" i="9"/>
  <c r="N216" i="9"/>
  <c r="M216" i="9"/>
  <c r="Q198" i="5" s="1"/>
  <c r="L216" i="9"/>
  <c r="K216" i="9"/>
  <c r="J216" i="9"/>
  <c r="I216" i="9"/>
  <c r="K198" i="5" s="1"/>
  <c r="Q215" i="9"/>
  <c r="W197" i="5" s="1"/>
  <c r="P215" i="9"/>
  <c r="O215" i="9"/>
  <c r="N215" i="9"/>
  <c r="M215" i="9"/>
  <c r="Q197" i="5" s="1"/>
  <c r="L215" i="9"/>
  <c r="K215" i="9"/>
  <c r="J215" i="9"/>
  <c r="I215" i="9"/>
  <c r="K197" i="5" s="1"/>
  <c r="Q214" i="9"/>
  <c r="W196" i="5" s="1"/>
  <c r="P214" i="9"/>
  <c r="O214" i="9"/>
  <c r="N214" i="9"/>
  <c r="M214" i="9"/>
  <c r="Q196" i="5" s="1"/>
  <c r="L214" i="9"/>
  <c r="K214" i="9"/>
  <c r="J214" i="9"/>
  <c r="I214" i="9"/>
  <c r="K196" i="5" s="1"/>
  <c r="Q213" i="9"/>
  <c r="W195" i="5" s="1"/>
  <c r="P213" i="9"/>
  <c r="O213" i="9"/>
  <c r="N213" i="9"/>
  <c r="M213" i="9"/>
  <c r="Q195" i="5" s="1"/>
  <c r="L213" i="9"/>
  <c r="K213" i="9"/>
  <c r="J213" i="9"/>
  <c r="I213" i="9"/>
  <c r="K195" i="5" s="1"/>
  <c r="Q212" i="9"/>
  <c r="W194" i="5" s="1"/>
  <c r="P212" i="9"/>
  <c r="O212" i="9"/>
  <c r="N212" i="9"/>
  <c r="M212" i="9"/>
  <c r="Q194" i="5" s="1"/>
  <c r="L212" i="9"/>
  <c r="K212" i="9"/>
  <c r="J212" i="9"/>
  <c r="I212" i="9"/>
  <c r="K194" i="5" s="1"/>
  <c r="Q211" i="9"/>
  <c r="W193" i="5" s="1"/>
  <c r="P211" i="9"/>
  <c r="O211" i="9"/>
  <c r="N211" i="9"/>
  <c r="M211" i="9"/>
  <c r="Q193" i="5" s="1"/>
  <c r="L211" i="9"/>
  <c r="K211" i="9"/>
  <c r="J211" i="9"/>
  <c r="I211" i="9"/>
  <c r="K193" i="5" s="1"/>
  <c r="E224" i="9"/>
  <c r="E206" i="5" s="1"/>
  <c r="E223" i="9"/>
  <c r="E205" i="5" s="1"/>
  <c r="E222" i="9"/>
  <c r="E204" i="5" s="1"/>
  <c r="E221" i="9"/>
  <c r="E203" i="5" s="1"/>
  <c r="E219" i="9"/>
  <c r="E201" i="5" s="1"/>
  <c r="E216" i="9"/>
  <c r="E198" i="5" s="1"/>
  <c r="E214" i="9"/>
  <c r="E196" i="5" s="1"/>
  <c r="E213" i="9"/>
  <c r="E195" i="5" s="1"/>
  <c r="E212" i="9"/>
  <c r="E194" i="5" s="1"/>
  <c r="E211" i="9"/>
  <c r="E193" i="5" s="1"/>
  <c r="Q199" i="9"/>
  <c r="W183" i="5" s="1"/>
  <c r="P199" i="9"/>
  <c r="O199" i="9"/>
  <c r="N199" i="9"/>
  <c r="M199" i="9"/>
  <c r="Q183" i="5" s="1"/>
  <c r="L199" i="9"/>
  <c r="K199" i="9"/>
  <c r="J199" i="9"/>
  <c r="I199" i="9"/>
  <c r="K183" i="5" s="1"/>
  <c r="Q198" i="9"/>
  <c r="W182" i="5" s="1"/>
  <c r="P198" i="9"/>
  <c r="O198" i="9"/>
  <c r="N198" i="9"/>
  <c r="M198" i="9"/>
  <c r="Q182" i="5" s="1"/>
  <c r="L198" i="9"/>
  <c r="K198" i="9"/>
  <c r="J198" i="9"/>
  <c r="I198" i="9"/>
  <c r="K182" i="5" s="1"/>
  <c r="Q197" i="9"/>
  <c r="W181" i="5" s="1"/>
  <c r="P197" i="9"/>
  <c r="O197" i="9"/>
  <c r="N197" i="9"/>
  <c r="M197" i="9"/>
  <c r="Q181" i="5" s="1"/>
  <c r="L197" i="9"/>
  <c r="K197" i="9"/>
  <c r="J197" i="9"/>
  <c r="I197" i="9"/>
  <c r="K181" i="5" s="1"/>
  <c r="Q196" i="9"/>
  <c r="W180" i="5" s="1"/>
  <c r="P196" i="9"/>
  <c r="O196" i="9"/>
  <c r="N196" i="9"/>
  <c r="M196" i="9"/>
  <c r="Q180" i="5" s="1"/>
  <c r="L196" i="9"/>
  <c r="K196" i="9"/>
  <c r="J196" i="9"/>
  <c r="I196" i="9"/>
  <c r="K180" i="5" s="1"/>
  <c r="Q195" i="9"/>
  <c r="W179" i="5" s="1"/>
  <c r="P195" i="9"/>
  <c r="O195" i="9"/>
  <c r="N195" i="9"/>
  <c r="M195" i="9"/>
  <c r="Q179" i="5" s="1"/>
  <c r="L195" i="9"/>
  <c r="K195" i="9"/>
  <c r="J195" i="9"/>
  <c r="I195" i="9"/>
  <c r="K179" i="5" s="1"/>
  <c r="Q194" i="9"/>
  <c r="W178" i="5" s="1"/>
  <c r="P194" i="9"/>
  <c r="O194" i="9"/>
  <c r="N194" i="9"/>
  <c r="M194" i="9"/>
  <c r="Q178" i="5" s="1"/>
  <c r="L194" i="9"/>
  <c r="K194" i="9"/>
  <c r="J194" i="9"/>
  <c r="I194" i="9"/>
  <c r="K178" i="5" s="1"/>
  <c r="Q193" i="9"/>
  <c r="W177" i="5" s="1"/>
  <c r="P193" i="9"/>
  <c r="O193" i="9"/>
  <c r="N193" i="9"/>
  <c r="M193" i="9"/>
  <c r="Q177" i="5" s="1"/>
  <c r="L193" i="9"/>
  <c r="K193" i="9"/>
  <c r="J193" i="9"/>
  <c r="I193" i="9"/>
  <c r="K177" i="5" s="1"/>
  <c r="Q192" i="9"/>
  <c r="W176" i="5" s="1"/>
  <c r="P192" i="9"/>
  <c r="O192" i="9"/>
  <c r="N192" i="9"/>
  <c r="M192" i="9"/>
  <c r="Q176" i="5" s="1"/>
  <c r="L192" i="9"/>
  <c r="K192" i="9"/>
  <c r="J192" i="9"/>
  <c r="I192" i="9"/>
  <c r="K176" i="5" s="1"/>
  <c r="Q191" i="9"/>
  <c r="W175" i="5" s="1"/>
  <c r="P191" i="9"/>
  <c r="O191" i="9"/>
  <c r="N191" i="9"/>
  <c r="M191" i="9"/>
  <c r="Q175" i="5" s="1"/>
  <c r="L191" i="9"/>
  <c r="K191" i="9"/>
  <c r="J191" i="9"/>
  <c r="I191" i="9"/>
  <c r="K175" i="5" s="1"/>
  <c r="Q190" i="9"/>
  <c r="W174" i="5" s="1"/>
  <c r="P190" i="9"/>
  <c r="O190" i="9"/>
  <c r="N190" i="9"/>
  <c r="M190" i="9"/>
  <c r="Q174" i="5" s="1"/>
  <c r="L190" i="9"/>
  <c r="K190" i="9"/>
  <c r="J190" i="9"/>
  <c r="I190" i="9"/>
  <c r="K174" i="5" s="1"/>
  <c r="Q189" i="9"/>
  <c r="W173" i="5" s="1"/>
  <c r="P189" i="9"/>
  <c r="O189" i="9"/>
  <c r="N189" i="9"/>
  <c r="M189" i="9"/>
  <c r="Q173" i="5" s="1"/>
  <c r="L189" i="9"/>
  <c r="K189" i="9"/>
  <c r="J189" i="9"/>
  <c r="I189" i="9"/>
  <c r="K173" i="5" s="1"/>
  <c r="Q188" i="9"/>
  <c r="W172" i="5" s="1"/>
  <c r="P188" i="9"/>
  <c r="O188" i="9"/>
  <c r="N188" i="9"/>
  <c r="M188" i="9"/>
  <c r="Q172" i="5" s="1"/>
  <c r="L188" i="9"/>
  <c r="K188" i="9"/>
  <c r="J188" i="9"/>
  <c r="I188" i="9"/>
  <c r="K172" i="5" s="1"/>
  <c r="Q187" i="9"/>
  <c r="W171" i="5" s="1"/>
  <c r="P187" i="9"/>
  <c r="O187" i="9"/>
  <c r="N187" i="9"/>
  <c r="M187" i="9"/>
  <c r="Q171" i="5" s="1"/>
  <c r="L187" i="9"/>
  <c r="K187" i="9"/>
  <c r="J187" i="9"/>
  <c r="I187" i="9"/>
  <c r="K171" i="5" s="1"/>
  <c r="Q186" i="9"/>
  <c r="W170" i="5" s="1"/>
  <c r="P186" i="9"/>
  <c r="O186" i="9"/>
  <c r="N186" i="9"/>
  <c r="M186" i="9"/>
  <c r="Q170" i="5" s="1"/>
  <c r="L186" i="9"/>
  <c r="K186" i="9"/>
  <c r="J186" i="9"/>
  <c r="I186" i="9"/>
  <c r="K170" i="5" s="1"/>
  <c r="E199" i="9"/>
  <c r="C199" i="9" s="1"/>
  <c r="E198" i="9"/>
  <c r="E182" i="5" s="1"/>
  <c r="E197" i="9"/>
  <c r="E181" i="5" s="1"/>
  <c r="E196" i="9"/>
  <c r="E180" i="5" s="1"/>
  <c r="E194" i="9"/>
  <c r="E178" i="5" s="1"/>
  <c r="E193" i="9"/>
  <c r="E192" i="9"/>
  <c r="E176" i="5" s="1"/>
  <c r="E191" i="9"/>
  <c r="E175" i="5" s="1"/>
  <c r="E190" i="9"/>
  <c r="E174" i="5" s="1"/>
  <c r="E189" i="9"/>
  <c r="E173" i="5" s="1"/>
  <c r="E188" i="9"/>
  <c r="E172" i="5" s="1"/>
  <c r="E187" i="9"/>
  <c r="C187" i="9" s="1"/>
  <c r="E186" i="9"/>
  <c r="E170" i="5" s="1"/>
  <c r="Q174" i="9"/>
  <c r="W160" i="5" s="1"/>
  <c r="P174" i="9"/>
  <c r="O174" i="9"/>
  <c r="N174" i="9"/>
  <c r="M174" i="9"/>
  <c r="Q160" i="5" s="1"/>
  <c r="L174" i="9"/>
  <c r="K174" i="9"/>
  <c r="J174" i="9"/>
  <c r="I174" i="9"/>
  <c r="K160" i="5" s="1"/>
  <c r="Q173" i="9"/>
  <c r="W159" i="5" s="1"/>
  <c r="P173" i="9"/>
  <c r="O173" i="9"/>
  <c r="N173" i="9"/>
  <c r="M173" i="9"/>
  <c r="Q159" i="5" s="1"/>
  <c r="L173" i="9"/>
  <c r="K173" i="9"/>
  <c r="J173" i="9"/>
  <c r="I173" i="9"/>
  <c r="K159" i="5" s="1"/>
  <c r="Q172" i="9"/>
  <c r="W158" i="5" s="1"/>
  <c r="P172" i="9"/>
  <c r="O172" i="9"/>
  <c r="N172" i="9"/>
  <c r="M172" i="9"/>
  <c r="Q158" i="5" s="1"/>
  <c r="L172" i="9"/>
  <c r="K172" i="9"/>
  <c r="J172" i="9"/>
  <c r="I172" i="9"/>
  <c r="K158" i="5" s="1"/>
  <c r="Q171" i="9"/>
  <c r="W157" i="5" s="1"/>
  <c r="P171" i="9"/>
  <c r="O171" i="9"/>
  <c r="N171" i="9"/>
  <c r="M171" i="9"/>
  <c r="Q157" i="5" s="1"/>
  <c r="L171" i="9"/>
  <c r="K171" i="9"/>
  <c r="J171" i="9"/>
  <c r="I171" i="9"/>
  <c r="K157" i="5" s="1"/>
  <c r="Q170" i="9"/>
  <c r="W156" i="5" s="1"/>
  <c r="P170" i="9"/>
  <c r="O170" i="9"/>
  <c r="N170" i="9"/>
  <c r="M170" i="9"/>
  <c r="Q156" i="5" s="1"/>
  <c r="L170" i="9"/>
  <c r="K170" i="9"/>
  <c r="J170" i="9"/>
  <c r="I170" i="9"/>
  <c r="K156" i="5" s="1"/>
  <c r="Q169" i="9"/>
  <c r="W155" i="5" s="1"/>
  <c r="P169" i="9"/>
  <c r="O169" i="9"/>
  <c r="N169" i="9"/>
  <c r="M169" i="9"/>
  <c r="Q155" i="5" s="1"/>
  <c r="L169" i="9"/>
  <c r="K169" i="9"/>
  <c r="J169" i="9"/>
  <c r="I169" i="9"/>
  <c r="K155" i="5" s="1"/>
  <c r="Q168" i="9"/>
  <c r="W154" i="5" s="1"/>
  <c r="P168" i="9"/>
  <c r="O168" i="9"/>
  <c r="N168" i="9"/>
  <c r="M168" i="9"/>
  <c r="Q154" i="5" s="1"/>
  <c r="L168" i="9"/>
  <c r="K168" i="9"/>
  <c r="J168" i="9"/>
  <c r="I168" i="9"/>
  <c r="K154" i="5" s="1"/>
  <c r="Q167" i="9"/>
  <c r="W153" i="5" s="1"/>
  <c r="P167" i="9"/>
  <c r="O167" i="9"/>
  <c r="N167" i="9"/>
  <c r="M167" i="9"/>
  <c r="Q153" i="5" s="1"/>
  <c r="L167" i="9"/>
  <c r="K167" i="9"/>
  <c r="J167" i="9"/>
  <c r="I167" i="9"/>
  <c r="K153" i="5" s="1"/>
  <c r="Q166" i="9"/>
  <c r="W152" i="5" s="1"/>
  <c r="P166" i="9"/>
  <c r="O166" i="9"/>
  <c r="N166" i="9"/>
  <c r="M166" i="9"/>
  <c r="Q152" i="5" s="1"/>
  <c r="L166" i="9"/>
  <c r="K166" i="9"/>
  <c r="J166" i="9"/>
  <c r="I166" i="9"/>
  <c r="K152" i="5" s="1"/>
  <c r="Q165" i="9"/>
  <c r="W151" i="5" s="1"/>
  <c r="P165" i="9"/>
  <c r="O165" i="9"/>
  <c r="N165" i="9"/>
  <c r="M165" i="9"/>
  <c r="Q151" i="5" s="1"/>
  <c r="L165" i="9"/>
  <c r="K165" i="9"/>
  <c r="J165" i="9"/>
  <c r="I165" i="9"/>
  <c r="K151" i="5" s="1"/>
  <c r="Q164" i="9"/>
  <c r="W150" i="5" s="1"/>
  <c r="P164" i="9"/>
  <c r="O164" i="9"/>
  <c r="N164" i="9"/>
  <c r="M164" i="9"/>
  <c r="Q150" i="5" s="1"/>
  <c r="L164" i="9"/>
  <c r="K164" i="9"/>
  <c r="J164" i="9"/>
  <c r="I164" i="9"/>
  <c r="K150" i="5" s="1"/>
  <c r="Q163" i="9"/>
  <c r="W149" i="5" s="1"/>
  <c r="P163" i="9"/>
  <c r="O163" i="9"/>
  <c r="N163" i="9"/>
  <c r="M163" i="9"/>
  <c r="Q149" i="5" s="1"/>
  <c r="L163" i="9"/>
  <c r="K163" i="9"/>
  <c r="J163" i="9"/>
  <c r="I163" i="9"/>
  <c r="K149" i="5" s="1"/>
  <c r="Q162" i="9"/>
  <c r="W148" i="5" s="1"/>
  <c r="P162" i="9"/>
  <c r="O162" i="9"/>
  <c r="N162" i="9"/>
  <c r="M162" i="9"/>
  <c r="Q148" i="5" s="1"/>
  <c r="L162" i="9"/>
  <c r="K162" i="9"/>
  <c r="J162" i="9"/>
  <c r="I162" i="9"/>
  <c r="K148" i="5" s="1"/>
  <c r="Q161" i="9"/>
  <c r="W147" i="5" s="1"/>
  <c r="P161" i="9"/>
  <c r="O161" i="9"/>
  <c r="N161" i="9"/>
  <c r="M161" i="9"/>
  <c r="Q147" i="5" s="1"/>
  <c r="L161" i="9"/>
  <c r="K161" i="9"/>
  <c r="J161" i="9"/>
  <c r="I161" i="9"/>
  <c r="K147" i="5" s="1"/>
  <c r="E174" i="9"/>
  <c r="E160" i="5" s="1"/>
  <c r="E173" i="9"/>
  <c r="E159" i="5" s="1"/>
  <c r="E172" i="9"/>
  <c r="E158" i="5" s="1"/>
  <c r="E171" i="9"/>
  <c r="E157" i="5" s="1"/>
  <c r="E169" i="9"/>
  <c r="E155" i="5" s="1"/>
  <c r="E168" i="9"/>
  <c r="E154" i="5" s="1"/>
  <c r="E167" i="9"/>
  <c r="E153" i="5" s="1"/>
  <c r="E166" i="9"/>
  <c r="E152" i="5" s="1"/>
  <c r="E165" i="9"/>
  <c r="E151" i="5" s="1"/>
  <c r="E164" i="9"/>
  <c r="E150" i="5" s="1"/>
  <c r="E163" i="9"/>
  <c r="C163" i="9" s="1"/>
  <c r="E162" i="9"/>
  <c r="E148" i="5" s="1"/>
  <c r="E161" i="9"/>
  <c r="E147" i="5" s="1"/>
  <c r="Q149" i="9"/>
  <c r="W137" i="5" s="1"/>
  <c r="P149" i="9"/>
  <c r="O149" i="9"/>
  <c r="N149" i="9"/>
  <c r="M149" i="9"/>
  <c r="Q137" i="5" s="1"/>
  <c r="L149" i="9"/>
  <c r="K149" i="9"/>
  <c r="J149" i="9"/>
  <c r="I149" i="9"/>
  <c r="K137" i="5" s="1"/>
  <c r="Q148" i="9"/>
  <c r="W136" i="5" s="1"/>
  <c r="P148" i="9"/>
  <c r="O148" i="9"/>
  <c r="N148" i="9"/>
  <c r="M148" i="9"/>
  <c r="Q136" i="5" s="1"/>
  <c r="L148" i="9"/>
  <c r="K148" i="9"/>
  <c r="J148" i="9"/>
  <c r="I148" i="9"/>
  <c r="K136" i="5" s="1"/>
  <c r="Q147" i="9"/>
  <c r="W135" i="5" s="1"/>
  <c r="P147" i="9"/>
  <c r="O147" i="9"/>
  <c r="N147" i="9"/>
  <c r="M147" i="9"/>
  <c r="Q135" i="5" s="1"/>
  <c r="L147" i="9"/>
  <c r="K147" i="9"/>
  <c r="J147" i="9"/>
  <c r="I147" i="9"/>
  <c r="K135" i="5" s="1"/>
  <c r="Q146" i="9"/>
  <c r="W134" i="5" s="1"/>
  <c r="P146" i="9"/>
  <c r="O146" i="9"/>
  <c r="N146" i="9"/>
  <c r="M146" i="9"/>
  <c r="Q134" i="5" s="1"/>
  <c r="L146" i="9"/>
  <c r="K146" i="9"/>
  <c r="J146" i="9"/>
  <c r="I146" i="9"/>
  <c r="K134" i="5" s="1"/>
  <c r="Q144" i="9"/>
  <c r="W132" i="5" s="1"/>
  <c r="P144" i="9"/>
  <c r="O144" i="9"/>
  <c r="N144" i="9"/>
  <c r="M144" i="9"/>
  <c r="Q132" i="5" s="1"/>
  <c r="L144" i="9"/>
  <c r="K144" i="9"/>
  <c r="J144" i="9"/>
  <c r="I144" i="9"/>
  <c r="K132" i="5" s="1"/>
  <c r="Q143" i="9"/>
  <c r="W131" i="5" s="1"/>
  <c r="P143" i="9"/>
  <c r="O143" i="9"/>
  <c r="N143" i="9"/>
  <c r="M143" i="9"/>
  <c r="Q131" i="5" s="1"/>
  <c r="L143" i="9"/>
  <c r="K143" i="9"/>
  <c r="J143" i="9"/>
  <c r="I143" i="9"/>
  <c r="K131" i="5" s="1"/>
  <c r="Q142" i="9"/>
  <c r="W130" i="5" s="1"/>
  <c r="P142" i="9"/>
  <c r="O142" i="9"/>
  <c r="N142" i="9"/>
  <c r="M142" i="9"/>
  <c r="Q130" i="5" s="1"/>
  <c r="L142" i="9"/>
  <c r="K142" i="9"/>
  <c r="J142" i="9"/>
  <c r="I142" i="9"/>
  <c r="K130" i="5" s="1"/>
  <c r="Q141" i="9"/>
  <c r="W129" i="5" s="1"/>
  <c r="P141" i="9"/>
  <c r="O141" i="9"/>
  <c r="N141" i="9"/>
  <c r="M141" i="9"/>
  <c r="Q129" i="5" s="1"/>
  <c r="L141" i="9"/>
  <c r="K141" i="9"/>
  <c r="J141" i="9"/>
  <c r="I141" i="9"/>
  <c r="K129" i="5" s="1"/>
  <c r="Q140" i="9"/>
  <c r="W128" i="5" s="1"/>
  <c r="P140" i="9"/>
  <c r="O140" i="9"/>
  <c r="N140" i="9"/>
  <c r="M140" i="9"/>
  <c r="Q128" i="5" s="1"/>
  <c r="L140" i="9"/>
  <c r="K140" i="9"/>
  <c r="J140" i="9"/>
  <c r="I140" i="9"/>
  <c r="K128" i="5" s="1"/>
  <c r="Q139" i="9"/>
  <c r="W127" i="5" s="1"/>
  <c r="P139" i="9"/>
  <c r="O139" i="9"/>
  <c r="N139" i="9"/>
  <c r="M139" i="9"/>
  <c r="Q127" i="5" s="1"/>
  <c r="L139" i="9"/>
  <c r="K139" i="9"/>
  <c r="J139" i="9"/>
  <c r="I139" i="9"/>
  <c r="K127" i="5" s="1"/>
  <c r="Q138" i="9"/>
  <c r="W126" i="5" s="1"/>
  <c r="P138" i="9"/>
  <c r="O138" i="9"/>
  <c r="N138" i="9"/>
  <c r="M138" i="9"/>
  <c r="Q126" i="5" s="1"/>
  <c r="L138" i="9"/>
  <c r="K138" i="9"/>
  <c r="J138" i="9"/>
  <c r="I138" i="9"/>
  <c r="K126" i="5" s="1"/>
  <c r="Q137" i="9"/>
  <c r="W125" i="5" s="1"/>
  <c r="P137" i="9"/>
  <c r="O137" i="9"/>
  <c r="N137" i="9"/>
  <c r="M137" i="9"/>
  <c r="Q125" i="5" s="1"/>
  <c r="L137" i="9"/>
  <c r="K137" i="9"/>
  <c r="J137" i="9"/>
  <c r="I137" i="9"/>
  <c r="K125" i="5" s="1"/>
  <c r="Q136" i="9"/>
  <c r="W124" i="5" s="1"/>
  <c r="P136" i="9"/>
  <c r="O136" i="9"/>
  <c r="N136" i="9"/>
  <c r="M136" i="9"/>
  <c r="Q124" i="5" s="1"/>
  <c r="L136" i="9"/>
  <c r="K136" i="9"/>
  <c r="J136" i="9"/>
  <c r="I136" i="9"/>
  <c r="K124" i="5" s="1"/>
  <c r="E149" i="9"/>
  <c r="E137" i="5" s="1"/>
  <c r="E148" i="9"/>
  <c r="E136" i="5" s="1"/>
  <c r="E147" i="9"/>
  <c r="E135" i="5" s="1"/>
  <c r="E146" i="9"/>
  <c r="E134" i="5" s="1"/>
  <c r="E144" i="9"/>
  <c r="E132" i="5" s="1"/>
  <c r="E143" i="9"/>
  <c r="E131" i="5" s="1"/>
  <c r="E142" i="9"/>
  <c r="E130" i="5" s="1"/>
  <c r="E141" i="9"/>
  <c r="E129" i="5" s="1"/>
  <c r="E140" i="9"/>
  <c r="C140" i="9" s="1"/>
  <c r="E139" i="9"/>
  <c r="E127" i="5" s="1"/>
  <c r="E138" i="9"/>
  <c r="E126" i="5" s="1"/>
  <c r="E137" i="9"/>
  <c r="E125" i="5" s="1"/>
  <c r="E136" i="9"/>
  <c r="E124" i="5" s="1"/>
  <c r="Q124" i="9"/>
  <c r="W114" i="5" s="1"/>
  <c r="P124" i="9"/>
  <c r="O124" i="9"/>
  <c r="N124" i="9"/>
  <c r="M124" i="9"/>
  <c r="Q114" i="5" s="1"/>
  <c r="L124" i="9"/>
  <c r="K124" i="9"/>
  <c r="J124" i="9"/>
  <c r="I124" i="9"/>
  <c r="K114" i="5" s="1"/>
  <c r="Q123" i="9"/>
  <c r="W113" i="5" s="1"/>
  <c r="P123" i="9"/>
  <c r="O123" i="9"/>
  <c r="N123" i="9"/>
  <c r="M123" i="9"/>
  <c r="Q113" i="5" s="1"/>
  <c r="L123" i="9"/>
  <c r="K123" i="9"/>
  <c r="J123" i="9"/>
  <c r="I123" i="9"/>
  <c r="K113" i="5" s="1"/>
  <c r="Q122" i="9"/>
  <c r="W112" i="5" s="1"/>
  <c r="P122" i="9"/>
  <c r="O122" i="9"/>
  <c r="N122" i="9"/>
  <c r="M122" i="9"/>
  <c r="Q112" i="5" s="1"/>
  <c r="L122" i="9"/>
  <c r="K122" i="9"/>
  <c r="J122" i="9"/>
  <c r="I122" i="9"/>
  <c r="K112" i="5" s="1"/>
  <c r="Q121" i="9"/>
  <c r="W111" i="5" s="1"/>
  <c r="P121" i="9"/>
  <c r="O121" i="9"/>
  <c r="N121" i="9"/>
  <c r="M121" i="9"/>
  <c r="Q111" i="5" s="1"/>
  <c r="L121" i="9"/>
  <c r="K121" i="9"/>
  <c r="J121" i="9"/>
  <c r="I121" i="9"/>
  <c r="K111" i="5" s="1"/>
  <c r="Q120" i="9"/>
  <c r="W110" i="5" s="1"/>
  <c r="P120" i="9"/>
  <c r="O120" i="9"/>
  <c r="N120" i="9"/>
  <c r="M120" i="9"/>
  <c r="Q110" i="5" s="1"/>
  <c r="L120" i="9"/>
  <c r="K120" i="9"/>
  <c r="J120" i="9"/>
  <c r="I120" i="9"/>
  <c r="K110" i="5" s="1"/>
  <c r="Q119" i="9"/>
  <c r="W109" i="5" s="1"/>
  <c r="P119" i="9"/>
  <c r="O119" i="9"/>
  <c r="N119" i="9"/>
  <c r="M119" i="9"/>
  <c r="Q109" i="5" s="1"/>
  <c r="L119" i="9"/>
  <c r="K119" i="9"/>
  <c r="J119" i="9"/>
  <c r="I119" i="9"/>
  <c r="K109" i="5" s="1"/>
  <c r="Q118" i="9"/>
  <c r="W108" i="5" s="1"/>
  <c r="P118" i="9"/>
  <c r="O118" i="9"/>
  <c r="N118" i="9"/>
  <c r="M118" i="9"/>
  <c r="Q108" i="5" s="1"/>
  <c r="L118" i="9"/>
  <c r="K118" i="9"/>
  <c r="J118" i="9"/>
  <c r="I118" i="9"/>
  <c r="K108" i="5" s="1"/>
  <c r="Q117" i="9"/>
  <c r="W107" i="5" s="1"/>
  <c r="P117" i="9"/>
  <c r="O117" i="9"/>
  <c r="N117" i="9"/>
  <c r="M117" i="9"/>
  <c r="Q107" i="5" s="1"/>
  <c r="L117" i="9"/>
  <c r="K117" i="9"/>
  <c r="J117" i="9"/>
  <c r="I117" i="9"/>
  <c r="K107" i="5" s="1"/>
  <c r="Q116" i="9"/>
  <c r="W106" i="5" s="1"/>
  <c r="P116" i="9"/>
  <c r="O116" i="9"/>
  <c r="N116" i="9"/>
  <c r="M116" i="9"/>
  <c r="Q106" i="5" s="1"/>
  <c r="L116" i="9"/>
  <c r="K116" i="9"/>
  <c r="J116" i="9"/>
  <c r="I116" i="9"/>
  <c r="K106" i="5" s="1"/>
  <c r="Q115" i="9"/>
  <c r="W105" i="5" s="1"/>
  <c r="P115" i="9"/>
  <c r="O115" i="9"/>
  <c r="N115" i="9"/>
  <c r="M115" i="9"/>
  <c r="Q105" i="5" s="1"/>
  <c r="L115" i="9"/>
  <c r="K115" i="9"/>
  <c r="J115" i="9"/>
  <c r="I115" i="9"/>
  <c r="K105" i="5" s="1"/>
  <c r="Q114" i="9"/>
  <c r="W104" i="5" s="1"/>
  <c r="P114" i="9"/>
  <c r="O114" i="9"/>
  <c r="N114" i="9"/>
  <c r="M114" i="9"/>
  <c r="Q104" i="5" s="1"/>
  <c r="L114" i="9"/>
  <c r="K114" i="9"/>
  <c r="J114" i="9"/>
  <c r="I114" i="9"/>
  <c r="K104" i="5" s="1"/>
  <c r="Q113" i="9"/>
  <c r="W103" i="5" s="1"/>
  <c r="P113" i="9"/>
  <c r="O113" i="9"/>
  <c r="N113" i="9"/>
  <c r="M113" i="9"/>
  <c r="Q103" i="5" s="1"/>
  <c r="L113" i="9"/>
  <c r="K113" i="9"/>
  <c r="J113" i="9"/>
  <c r="I113" i="9"/>
  <c r="K103" i="5" s="1"/>
  <c r="Q112" i="9"/>
  <c r="W102" i="5" s="1"/>
  <c r="P112" i="9"/>
  <c r="O112" i="9"/>
  <c r="N112" i="9"/>
  <c r="M112" i="9"/>
  <c r="Q102" i="5" s="1"/>
  <c r="L112" i="9"/>
  <c r="K112" i="9"/>
  <c r="J112" i="9"/>
  <c r="I112" i="9"/>
  <c r="K102" i="5" s="1"/>
  <c r="Q111" i="9"/>
  <c r="W101" i="5" s="1"/>
  <c r="P111" i="9"/>
  <c r="O111" i="9"/>
  <c r="N111" i="9"/>
  <c r="M111" i="9"/>
  <c r="Q101" i="5" s="1"/>
  <c r="L111" i="9"/>
  <c r="K111" i="9"/>
  <c r="J111" i="9"/>
  <c r="I111" i="9"/>
  <c r="K101" i="5" s="1"/>
  <c r="E124" i="9"/>
  <c r="E114" i="5" s="1"/>
  <c r="E123" i="9"/>
  <c r="E113" i="5" s="1"/>
  <c r="E122" i="9"/>
  <c r="E112" i="5" s="1"/>
  <c r="E121" i="9"/>
  <c r="E111" i="5" s="1"/>
  <c r="E119" i="9"/>
  <c r="E109" i="5" s="1"/>
  <c r="E118" i="9"/>
  <c r="E108" i="5" s="1"/>
  <c r="E117" i="9"/>
  <c r="E107" i="5" s="1"/>
  <c r="E116" i="9"/>
  <c r="E106" i="5" s="1"/>
  <c r="E115" i="9"/>
  <c r="E105" i="5" s="1"/>
  <c r="E114" i="9"/>
  <c r="E104" i="5" s="1"/>
  <c r="E113" i="9"/>
  <c r="E103" i="5" s="1"/>
  <c r="E112" i="9"/>
  <c r="E102" i="5" s="1"/>
  <c r="E111" i="9"/>
  <c r="E101" i="5" s="1"/>
  <c r="Q99" i="9"/>
  <c r="W91" i="5" s="1"/>
  <c r="P99" i="9"/>
  <c r="O99" i="9"/>
  <c r="N99" i="9"/>
  <c r="M99" i="9"/>
  <c r="Q91" i="5" s="1"/>
  <c r="L99" i="9"/>
  <c r="K99" i="9"/>
  <c r="J99" i="9"/>
  <c r="I99" i="9"/>
  <c r="K91" i="5" s="1"/>
  <c r="Q98" i="9"/>
  <c r="W90" i="5" s="1"/>
  <c r="P98" i="9"/>
  <c r="O98" i="9"/>
  <c r="N98" i="9"/>
  <c r="M98" i="9"/>
  <c r="Q90" i="5" s="1"/>
  <c r="L98" i="9"/>
  <c r="K98" i="9"/>
  <c r="J98" i="9"/>
  <c r="I98" i="9"/>
  <c r="K90" i="5" s="1"/>
  <c r="Q97" i="9"/>
  <c r="W89" i="5" s="1"/>
  <c r="P97" i="9"/>
  <c r="O97" i="9"/>
  <c r="N97" i="9"/>
  <c r="M97" i="9"/>
  <c r="Q89" i="5" s="1"/>
  <c r="L97" i="9"/>
  <c r="K97" i="9"/>
  <c r="J97" i="9"/>
  <c r="I97" i="9"/>
  <c r="K89" i="5" s="1"/>
  <c r="Q96" i="9"/>
  <c r="W88" i="5" s="1"/>
  <c r="P96" i="9"/>
  <c r="O96" i="9"/>
  <c r="N96" i="9"/>
  <c r="M96" i="9"/>
  <c r="Q88" i="5" s="1"/>
  <c r="L96" i="9"/>
  <c r="K96" i="9"/>
  <c r="J96" i="9"/>
  <c r="I96" i="9"/>
  <c r="K88" i="5" s="1"/>
  <c r="Q95" i="9"/>
  <c r="W87" i="5" s="1"/>
  <c r="P95" i="9"/>
  <c r="O95" i="9"/>
  <c r="N95" i="9"/>
  <c r="M95" i="9"/>
  <c r="Q87" i="5" s="1"/>
  <c r="L95" i="9"/>
  <c r="K95" i="9"/>
  <c r="J95" i="9"/>
  <c r="I95" i="9"/>
  <c r="K87" i="5" s="1"/>
  <c r="Q94" i="9"/>
  <c r="W86" i="5" s="1"/>
  <c r="P94" i="9"/>
  <c r="O94" i="9"/>
  <c r="N94" i="9"/>
  <c r="M94" i="9"/>
  <c r="Q86" i="5" s="1"/>
  <c r="L94" i="9"/>
  <c r="K94" i="9"/>
  <c r="J94" i="9"/>
  <c r="I94" i="9"/>
  <c r="K86" i="5" s="1"/>
  <c r="Q93" i="9"/>
  <c r="W85" i="5" s="1"/>
  <c r="P93" i="9"/>
  <c r="O93" i="9"/>
  <c r="N93" i="9"/>
  <c r="M93" i="9"/>
  <c r="Q85" i="5" s="1"/>
  <c r="L93" i="9"/>
  <c r="K93" i="9"/>
  <c r="J93" i="9"/>
  <c r="I93" i="9"/>
  <c r="K85" i="5" s="1"/>
  <c r="Q92" i="9"/>
  <c r="W84" i="5" s="1"/>
  <c r="P92" i="9"/>
  <c r="O92" i="9"/>
  <c r="N92" i="9"/>
  <c r="M92" i="9"/>
  <c r="Q84" i="5" s="1"/>
  <c r="L92" i="9"/>
  <c r="K92" i="9"/>
  <c r="J92" i="9"/>
  <c r="I92" i="9"/>
  <c r="K84" i="5" s="1"/>
  <c r="Q91" i="9"/>
  <c r="W83" i="5" s="1"/>
  <c r="P91" i="9"/>
  <c r="O91" i="9"/>
  <c r="N91" i="9"/>
  <c r="M91" i="9"/>
  <c r="Q83" i="5" s="1"/>
  <c r="L91" i="9"/>
  <c r="K91" i="9"/>
  <c r="J91" i="9"/>
  <c r="I91" i="9"/>
  <c r="K83" i="5" s="1"/>
  <c r="Q90" i="9"/>
  <c r="W82" i="5" s="1"/>
  <c r="P90" i="9"/>
  <c r="O90" i="9"/>
  <c r="N90" i="9"/>
  <c r="M90" i="9"/>
  <c r="Q82" i="5" s="1"/>
  <c r="L90" i="9"/>
  <c r="K90" i="9"/>
  <c r="J90" i="9"/>
  <c r="I90" i="9"/>
  <c r="K82" i="5" s="1"/>
  <c r="Q89" i="9"/>
  <c r="W81" i="5" s="1"/>
  <c r="P89" i="9"/>
  <c r="O89" i="9"/>
  <c r="N89" i="9"/>
  <c r="M89" i="9"/>
  <c r="Q81" i="5" s="1"/>
  <c r="L89" i="9"/>
  <c r="K89" i="9"/>
  <c r="J89" i="9"/>
  <c r="I89" i="9"/>
  <c r="K81" i="5" s="1"/>
  <c r="E99" i="9"/>
  <c r="C99" i="9" s="1"/>
  <c r="E98" i="9"/>
  <c r="E90" i="5" s="1"/>
  <c r="E97" i="9"/>
  <c r="E89" i="5" s="1"/>
  <c r="E96" i="9"/>
  <c r="E88" i="5" s="1"/>
  <c r="E94" i="9"/>
  <c r="E86" i="5" s="1"/>
  <c r="E93" i="9"/>
  <c r="E85" i="5" s="1"/>
  <c r="E92" i="9"/>
  <c r="E84" i="5" s="1"/>
  <c r="E91" i="9"/>
  <c r="E83" i="5" s="1"/>
  <c r="E90" i="9"/>
  <c r="E82" i="5" s="1"/>
  <c r="E89" i="9"/>
  <c r="C89" i="9" s="1"/>
  <c r="Q88" i="9"/>
  <c r="W80" i="5" s="1"/>
  <c r="P88" i="9"/>
  <c r="O88" i="9"/>
  <c r="N88" i="9"/>
  <c r="M88" i="9"/>
  <c r="Q80" i="5" s="1"/>
  <c r="L88" i="9"/>
  <c r="K88" i="9"/>
  <c r="J88" i="9"/>
  <c r="I88" i="9"/>
  <c r="K80" i="5" s="1"/>
  <c r="E88" i="9"/>
  <c r="E80" i="5" s="1"/>
  <c r="Q87" i="9"/>
  <c r="W79" i="5" s="1"/>
  <c r="P87" i="9"/>
  <c r="O87" i="9"/>
  <c r="N87" i="9"/>
  <c r="M87" i="9"/>
  <c r="Q79" i="5" s="1"/>
  <c r="L87" i="9"/>
  <c r="K87" i="9"/>
  <c r="J87" i="9"/>
  <c r="I87" i="9"/>
  <c r="K79" i="5" s="1"/>
  <c r="H87" i="9"/>
  <c r="G87" i="9"/>
  <c r="F87" i="9"/>
  <c r="E87" i="9"/>
  <c r="C87" i="9" s="1"/>
  <c r="Q86" i="9"/>
  <c r="W78" i="5" s="1"/>
  <c r="P86" i="9"/>
  <c r="O86" i="9"/>
  <c r="N86" i="9"/>
  <c r="M86" i="9"/>
  <c r="Q78" i="5" s="1"/>
  <c r="L86" i="9"/>
  <c r="K86" i="9"/>
  <c r="J86" i="9"/>
  <c r="I86" i="9"/>
  <c r="K78" i="5" s="1"/>
  <c r="E86" i="9"/>
  <c r="E78" i="5" s="1"/>
  <c r="Q74" i="9"/>
  <c r="W68" i="5" s="1"/>
  <c r="P74" i="9"/>
  <c r="O74" i="9"/>
  <c r="N74" i="9"/>
  <c r="M74" i="9"/>
  <c r="Q68" i="5" s="1"/>
  <c r="L74" i="9"/>
  <c r="K74" i="9"/>
  <c r="J74" i="9"/>
  <c r="I74" i="9"/>
  <c r="K68" i="5" s="1"/>
  <c r="E74" i="9"/>
  <c r="E68" i="5" s="1"/>
  <c r="Q73" i="9"/>
  <c r="W67" i="5" s="1"/>
  <c r="P73" i="9"/>
  <c r="O73" i="9"/>
  <c r="N73" i="9"/>
  <c r="M73" i="9"/>
  <c r="Q67" i="5" s="1"/>
  <c r="L73" i="9"/>
  <c r="K73" i="9"/>
  <c r="J73" i="9"/>
  <c r="I73" i="9"/>
  <c r="K67" i="5" s="1"/>
  <c r="E73" i="9"/>
  <c r="E67" i="5" s="1"/>
  <c r="Q72" i="9"/>
  <c r="W66" i="5" s="1"/>
  <c r="P72" i="9"/>
  <c r="O72" i="9"/>
  <c r="N72" i="9"/>
  <c r="M72" i="9"/>
  <c r="Q66" i="5" s="1"/>
  <c r="L72" i="9"/>
  <c r="K72" i="9"/>
  <c r="J72" i="9"/>
  <c r="I72" i="9"/>
  <c r="K66" i="5" s="1"/>
  <c r="E72" i="9"/>
  <c r="E66" i="5" s="1"/>
  <c r="Q71" i="9"/>
  <c r="W65" i="5" s="1"/>
  <c r="P71" i="9"/>
  <c r="O71" i="9"/>
  <c r="N71" i="9"/>
  <c r="M71" i="9"/>
  <c r="Q65" i="5" s="1"/>
  <c r="L71" i="9"/>
  <c r="K71" i="9"/>
  <c r="J71" i="9"/>
  <c r="I71" i="9"/>
  <c r="K65" i="5" s="1"/>
  <c r="E71" i="9"/>
  <c r="E65" i="5" s="1"/>
  <c r="Q69" i="9"/>
  <c r="W63" i="5" s="1"/>
  <c r="P69" i="9"/>
  <c r="O69" i="9"/>
  <c r="N69" i="9"/>
  <c r="M69" i="9"/>
  <c r="Q63" i="5" s="1"/>
  <c r="L69" i="9"/>
  <c r="K69" i="9"/>
  <c r="J69" i="9"/>
  <c r="I69" i="9"/>
  <c r="K63" i="5" s="1"/>
  <c r="E69" i="9"/>
  <c r="E63" i="5" s="1"/>
  <c r="Q68" i="9"/>
  <c r="W62" i="5" s="1"/>
  <c r="P68" i="9"/>
  <c r="O68" i="9"/>
  <c r="N68" i="9"/>
  <c r="M68" i="9"/>
  <c r="Q62" i="5" s="1"/>
  <c r="L68" i="9"/>
  <c r="K68" i="9"/>
  <c r="J68" i="9"/>
  <c r="I68" i="9"/>
  <c r="K62" i="5" s="1"/>
  <c r="E68" i="9"/>
  <c r="E62" i="5" s="1"/>
  <c r="Q67" i="9"/>
  <c r="W61" i="5" s="1"/>
  <c r="P67" i="9"/>
  <c r="O67" i="9"/>
  <c r="N67" i="9"/>
  <c r="M67" i="9"/>
  <c r="Q61" i="5" s="1"/>
  <c r="L67" i="9"/>
  <c r="K67" i="9"/>
  <c r="J67" i="9"/>
  <c r="I67" i="9"/>
  <c r="K61" i="5" s="1"/>
  <c r="E67" i="9"/>
  <c r="C67" i="9" s="1"/>
  <c r="Q66" i="9"/>
  <c r="W60" i="5" s="1"/>
  <c r="P66" i="9"/>
  <c r="O66" i="9"/>
  <c r="N66" i="9"/>
  <c r="M66" i="9"/>
  <c r="Q60" i="5" s="1"/>
  <c r="L66" i="9"/>
  <c r="K66" i="9"/>
  <c r="J66" i="9"/>
  <c r="I66" i="9"/>
  <c r="K60" i="5" s="1"/>
  <c r="E66" i="9"/>
  <c r="E60" i="5" s="1"/>
  <c r="Q65" i="9"/>
  <c r="W59" i="5" s="1"/>
  <c r="P65" i="9"/>
  <c r="O65" i="9"/>
  <c r="N65" i="9"/>
  <c r="M65" i="9"/>
  <c r="Q59" i="5" s="1"/>
  <c r="L65" i="9"/>
  <c r="K65" i="9"/>
  <c r="J65" i="9"/>
  <c r="I65" i="9"/>
  <c r="K59" i="5" s="1"/>
  <c r="E65" i="9"/>
  <c r="E59" i="5" s="1"/>
  <c r="Q64" i="9"/>
  <c r="W58" i="5" s="1"/>
  <c r="P64" i="9"/>
  <c r="O64" i="9"/>
  <c r="N64" i="9"/>
  <c r="M64" i="9"/>
  <c r="Q58" i="5" s="1"/>
  <c r="L64" i="9"/>
  <c r="K64" i="9"/>
  <c r="J64" i="9"/>
  <c r="I64" i="9"/>
  <c r="K58" i="5" s="1"/>
  <c r="E64" i="9"/>
  <c r="E58" i="5" s="1"/>
  <c r="Q63" i="9"/>
  <c r="W57" i="5" s="1"/>
  <c r="P63" i="9"/>
  <c r="O63" i="9"/>
  <c r="N63" i="9"/>
  <c r="M63" i="9"/>
  <c r="Q57" i="5" s="1"/>
  <c r="L63" i="9"/>
  <c r="K63" i="9"/>
  <c r="J63" i="9"/>
  <c r="I63" i="9"/>
  <c r="K57" i="5" s="1"/>
  <c r="E63" i="9"/>
  <c r="C63" i="9" s="1"/>
  <c r="Q62" i="9"/>
  <c r="W56" i="5" s="1"/>
  <c r="P62" i="9"/>
  <c r="O62" i="9"/>
  <c r="N62" i="9"/>
  <c r="M62" i="9"/>
  <c r="Q56" i="5" s="1"/>
  <c r="L62" i="9"/>
  <c r="K62" i="9"/>
  <c r="J62" i="9"/>
  <c r="I62" i="9"/>
  <c r="K56" i="5" s="1"/>
  <c r="H62" i="9"/>
  <c r="G62" i="9"/>
  <c r="F62" i="9"/>
  <c r="E62" i="9"/>
  <c r="E56" i="5" s="1"/>
  <c r="Q61" i="9"/>
  <c r="W55" i="5" s="1"/>
  <c r="P61" i="9"/>
  <c r="O61" i="9"/>
  <c r="N61" i="9"/>
  <c r="M61" i="9"/>
  <c r="Q55" i="5" s="1"/>
  <c r="L61" i="9"/>
  <c r="K61" i="9"/>
  <c r="J61" i="9"/>
  <c r="I61" i="9"/>
  <c r="K55" i="5" s="1"/>
  <c r="E61" i="9"/>
  <c r="E55" i="5" s="1"/>
  <c r="Q49" i="9"/>
  <c r="W45" i="5" s="1"/>
  <c r="P49" i="9"/>
  <c r="O49" i="9"/>
  <c r="N49" i="9"/>
  <c r="M49" i="9"/>
  <c r="Q45" i="5" s="1"/>
  <c r="L49" i="9"/>
  <c r="K49" i="9"/>
  <c r="J49" i="9"/>
  <c r="I49" i="9"/>
  <c r="K45" i="5" s="1"/>
  <c r="E49" i="9"/>
  <c r="E45" i="5" s="1"/>
  <c r="Q48" i="9"/>
  <c r="W44" i="5" s="1"/>
  <c r="P48" i="9"/>
  <c r="O48" i="9"/>
  <c r="N48" i="9"/>
  <c r="M48" i="9"/>
  <c r="Q44" i="5" s="1"/>
  <c r="L48" i="9"/>
  <c r="K48" i="9"/>
  <c r="J48" i="9"/>
  <c r="I48" i="9"/>
  <c r="K44" i="5" s="1"/>
  <c r="E48" i="9"/>
  <c r="B48" i="9" s="1"/>
  <c r="Q47" i="9"/>
  <c r="W43" i="5" s="1"/>
  <c r="P47" i="9"/>
  <c r="O47" i="9"/>
  <c r="N47" i="9"/>
  <c r="M47" i="9"/>
  <c r="Q43" i="5" s="1"/>
  <c r="L47" i="9"/>
  <c r="K47" i="9"/>
  <c r="J47" i="9"/>
  <c r="I47" i="9"/>
  <c r="K43" i="5" s="1"/>
  <c r="E47" i="9"/>
  <c r="C47" i="9" s="1"/>
  <c r="Q46" i="9"/>
  <c r="W42" i="5" s="1"/>
  <c r="P46" i="9"/>
  <c r="O46" i="9"/>
  <c r="N46" i="9"/>
  <c r="M46" i="9"/>
  <c r="Q42" i="5" s="1"/>
  <c r="L46" i="9"/>
  <c r="K46" i="9"/>
  <c r="J46" i="9"/>
  <c r="I46" i="9"/>
  <c r="K42" i="5" s="1"/>
  <c r="E46" i="9"/>
  <c r="E42" i="5" s="1"/>
  <c r="Q44" i="9"/>
  <c r="W40" i="5" s="1"/>
  <c r="P44" i="9"/>
  <c r="O44" i="9"/>
  <c r="N44" i="9"/>
  <c r="M44" i="9"/>
  <c r="Q40" i="5" s="1"/>
  <c r="L44" i="9"/>
  <c r="K44" i="9"/>
  <c r="J44" i="9"/>
  <c r="I44" i="9"/>
  <c r="K40" i="5" s="1"/>
  <c r="E44" i="9"/>
  <c r="E40" i="5" s="1"/>
  <c r="Q43" i="9"/>
  <c r="W39" i="5" s="1"/>
  <c r="P43" i="9"/>
  <c r="O43" i="9"/>
  <c r="N43" i="9"/>
  <c r="M43" i="9"/>
  <c r="Q39" i="5" s="1"/>
  <c r="L43" i="9"/>
  <c r="K43" i="9"/>
  <c r="J43" i="9"/>
  <c r="I43" i="9"/>
  <c r="K39" i="5" s="1"/>
  <c r="E43" i="9"/>
  <c r="E39" i="5" s="1"/>
  <c r="Q42" i="9"/>
  <c r="W38" i="5" s="1"/>
  <c r="P42" i="9"/>
  <c r="O42" i="9"/>
  <c r="N42" i="9"/>
  <c r="M42" i="9"/>
  <c r="Q38" i="5" s="1"/>
  <c r="L42" i="9"/>
  <c r="K42" i="9"/>
  <c r="J42" i="9"/>
  <c r="I42" i="9"/>
  <c r="K38" i="5" s="1"/>
  <c r="E42" i="9"/>
  <c r="E38" i="5" s="1"/>
  <c r="Q41" i="9"/>
  <c r="W37" i="5" s="1"/>
  <c r="P41" i="9"/>
  <c r="O41" i="9"/>
  <c r="N41" i="9"/>
  <c r="M41" i="9"/>
  <c r="Q37" i="5" s="1"/>
  <c r="L41" i="9"/>
  <c r="K41" i="9"/>
  <c r="J41" i="9"/>
  <c r="I41" i="9"/>
  <c r="K37" i="5" s="1"/>
  <c r="E41" i="9"/>
  <c r="E37" i="5" s="1"/>
  <c r="Q40" i="9"/>
  <c r="W36" i="5" s="1"/>
  <c r="P40" i="9"/>
  <c r="O40" i="9"/>
  <c r="N40" i="9"/>
  <c r="M40" i="9"/>
  <c r="Q36" i="5" s="1"/>
  <c r="L40" i="9"/>
  <c r="K40" i="9"/>
  <c r="J40" i="9"/>
  <c r="I40" i="9"/>
  <c r="K36" i="5" s="1"/>
  <c r="E40" i="9"/>
  <c r="E36" i="5" s="1"/>
  <c r="E39" i="9"/>
  <c r="E35" i="5" s="1"/>
  <c r="Q38" i="9"/>
  <c r="W34" i="5" s="1"/>
  <c r="P38" i="9"/>
  <c r="O38" i="9"/>
  <c r="N38" i="9"/>
  <c r="M38" i="9"/>
  <c r="Q34" i="5" s="1"/>
  <c r="L38" i="9"/>
  <c r="K38" i="9"/>
  <c r="J38" i="9"/>
  <c r="I38" i="9"/>
  <c r="K34" i="5" s="1"/>
  <c r="E38" i="9"/>
  <c r="E34" i="5" s="1"/>
  <c r="Q37" i="9"/>
  <c r="W33" i="5" s="1"/>
  <c r="P37" i="9"/>
  <c r="O37" i="9"/>
  <c r="N37" i="9"/>
  <c r="M37" i="9"/>
  <c r="Q33" i="5" s="1"/>
  <c r="L37" i="9"/>
  <c r="K37" i="9"/>
  <c r="J37" i="9"/>
  <c r="I37" i="9"/>
  <c r="K33" i="5" s="1"/>
  <c r="H37" i="9"/>
  <c r="G37" i="9"/>
  <c r="F37" i="9"/>
  <c r="E37" i="9"/>
  <c r="E33" i="5" s="1"/>
  <c r="Q36" i="9"/>
  <c r="W32" i="5" s="1"/>
  <c r="P36" i="9"/>
  <c r="O36" i="9"/>
  <c r="N36" i="9"/>
  <c r="M36" i="9"/>
  <c r="Q32" i="5" s="1"/>
  <c r="L36" i="9"/>
  <c r="K36" i="9"/>
  <c r="J36" i="9"/>
  <c r="I36" i="9"/>
  <c r="K32" i="5" s="1"/>
  <c r="E36" i="9"/>
  <c r="E32" i="5" s="1"/>
  <c r="Q24" i="9"/>
  <c r="W22" i="5" s="1"/>
  <c r="P24" i="9"/>
  <c r="O24" i="9"/>
  <c r="N24" i="9"/>
  <c r="M24" i="9"/>
  <c r="Q22" i="5" s="1"/>
  <c r="L24" i="9"/>
  <c r="K24" i="9"/>
  <c r="J24" i="9"/>
  <c r="I24" i="9"/>
  <c r="K22" i="5" s="1"/>
  <c r="Q23" i="9"/>
  <c r="W21" i="5" s="1"/>
  <c r="P23" i="9"/>
  <c r="O23" i="9"/>
  <c r="N23" i="9"/>
  <c r="M23" i="9"/>
  <c r="Q21" i="5" s="1"/>
  <c r="L23" i="9"/>
  <c r="K23" i="9"/>
  <c r="J23" i="9"/>
  <c r="I23" i="9"/>
  <c r="K21" i="5" s="1"/>
  <c r="E23" i="9"/>
  <c r="E21" i="5" s="1"/>
  <c r="Q22" i="9"/>
  <c r="W20" i="5" s="1"/>
  <c r="P22" i="9"/>
  <c r="O22" i="9"/>
  <c r="N22" i="9"/>
  <c r="M22" i="9"/>
  <c r="Q20" i="5" s="1"/>
  <c r="L22" i="9"/>
  <c r="K22" i="9"/>
  <c r="J22" i="9"/>
  <c r="I22" i="9"/>
  <c r="K20" i="5" s="1"/>
  <c r="E22" i="9"/>
  <c r="E20" i="5" s="1"/>
  <c r="Q21" i="9"/>
  <c r="W19" i="5" s="1"/>
  <c r="P21" i="9"/>
  <c r="O21" i="9"/>
  <c r="N21" i="9"/>
  <c r="M21" i="9"/>
  <c r="Q19" i="5" s="1"/>
  <c r="L21" i="9"/>
  <c r="K21" i="9"/>
  <c r="J21" i="9"/>
  <c r="I21" i="9"/>
  <c r="K19" i="5" s="1"/>
  <c r="E21" i="9"/>
  <c r="E19" i="5" s="1"/>
  <c r="Q19" i="9"/>
  <c r="W17" i="5" s="1"/>
  <c r="P19" i="9"/>
  <c r="O19" i="9"/>
  <c r="N19" i="9"/>
  <c r="M19" i="9"/>
  <c r="Q17" i="5" s="1"/>
  <c r="L19" i="9"/>
  <c r="K19" i="9"/>
  <c r="J19" i="9"/>
  <c r="I19" i="9"/>
  <c r="K17" i="5" s="1"/>
  <c r="E19" i="9"/>
  <c r="E17" i="5" s="1"/>
  <c r="Q18" i="9"/>
  <c r="W16" i="5" s="1"/>
  <c r="P18" i="9"/>
  <c r="O18" i="9"/>
  <c r="N18" i="9"/>
  <c r="M18" i="9"/>
  <c r="Q16" i="5" s="1"/>
  <c r="L18" i="9"/>
  <c r="K18" i="9"/>
  <c r="J18" i="9"/>
  <c r="I18" i="9"/>
  <c r="K16" i="5" s="1"/>
  <c r="E18" i="9"/>
  <c r="E16" i="5" s="1"/>
  <c r="Q17" i="9"/>
  <c r="W15" i="5" s="1"/>
  <c r="P17" i="9"/>
  <c r="O17" i="9"/>
  <c r="N17" i="9"/>
  <c r="M17" i="9"/>
  <c r="Q15" i="5" s="1"/>
  <c r="L17" i="9"/>
  <c r="K17" i="9"/>
  <c r="J17" i="9"/>
  <c r="I17" i="9"/>
  <c r="K15" i="5" s="1"/>
  <c r="E17" i="9"/>
  <c r="E15" i="5" s="1"/>
  <c r="Q16" i="9"/>
  <c r="W14" i="5" s="1"/>
  <c r="P16" i="9"/>
  <c r="O16" i="9"/>
  <c r="N16" i="9"/>
  <c r="M16" i="9"/>
  <c r="Q14" i="5" s="1"/>
  <c r="L16" i="9"/>
  <c r="K16" i="9"/>
  <c r="J16" i="9"/>
  <c r="I16" i="9"/>
  <c r="K14" i="5" s="1"/>
  <c r="E16" i="9"/>
  <c r="E14" i="5" s="1"/>
  <c r="Q15" i="9"/>
  <c r="W13" i="5" s="1"/>
  <c r="P15" i="9"/>
  <c r="O15" i="9"/>
  <c r="N15" i="9"/>
  <c r="M15" i="9"/>
  <c r="Q13" i="5" s="1"/>
  <c r="L15" i="9"/>
  <c r="K15" i="9"/>
  <c r="J15" i="9"/>
  <c r="I15" i="9"/>
  <c r="K13" i="5" s="1"/>
  <c r="E15" i="9"/>
  <c r="E13" i="5" s="1"/>
  <c r="Q14" i="9"/>
  <c r="W12" i="5" s="1"/>
  <c r="P14" i="9"/>
  <c r="O14" i="9"/>
  <c r="N14" i="9"/>
  <c r="M14" i="9"/>
  <c r="Q12" i="5" s="1"/>
  <c r="L14" i="9"/>
  <c r="K14" i="9"/>
  <c r="J14" i="9"/>
  <c r="I14" i="9"/>
  <c r="K12" i="5" s="1"/>
  <c r="E14" i="9"/>
  <c r="E12" i="5" s="1"/>
  <c r="Q13" i="9"/>
  <c r="W11" i="5" s="1"/>
  <c r="P13" i="9"/>
  <c r="O13" i="9"/>
  <c r="N13" i="9"/>
  <c r="M13" i="9"/>
  <c r="Q11" i="5" s="1"/>
  <c r="L13" i="9"/>
  <c r="K13" i="9"/>
  <c r="J13" i="9"/>
  <c r="I13" i="9"/>
  <c r="K11" i="5" s="1"/>
  <c r="E13" i="9"/>
  <c r="E11" i="5" s="1"/>
  <c r="Q12" i="9"/>
  <c r="W10" i="5" s="1"/>
  <c r="P12" i="9"/>
  <c r="O12" i="9"/>
  <c r="N12" i="9"/>
  <c r="M12" i="9"/>
  <c r="Q10" i="5" s="1"/>
  <c r="L12" i="9"/>
  <c r="K12" i="9"/>
  <c r="J12" i="9"/>
  <c r="I12" i="9"/>
  <c r="K10" i="5" s="1"/>
  <c r="H12" i="9"/>
  <c r="G12" i="9"/>
  <c r="F12" i="9"/>
  <c r="E12" i="9"/>
  <c r="E10" i="5" s="1"/>
  <c r="Q11" i="9"/>
  <c r="W9" i="5" s="1"/>
  <c r="P11" i="9"/>
  <c r="O11" i="9"/>
  <c r="N11" i="9"/>
  <c r="M11" i="9"/>
  <c r="Q9" i="5" s="1"/>
  <c r="I11" i="9"/>
  <c r="K9" i="5" s="1"/>
  <c r="E11" i="9"/>
  <c r="E9" i="5" s="1"/>
  <c r="B20" i="9"/>
  <c r="C20" i="9"/>
  <c r="D20" i="9"/>
  <c r="B29" i="9"/>
  <c r="C29" i="9"/>
  <c r="B30" i="9"/>
  <c r="C30" i="9"/>
  <c r="B31" i="9"/>
  <c r="C31" i="9"/>
  <c r="B35" i="9"/>
  <c r="C35" i="9"/>
  <c r="B54" i="9"/>
  <c r="C54" i="9"/>
  <c r="B55" i="9"/>
  <c r="C55" i="9"/>
  <c r="B56" i="9"/>
  <c r="C56" i="9"/>
  <c r="B60" i="9"/>
  <c r="C60" i="9"/>
  <c r="B79" i="9"/>
  <c r="C79" i="9"/>
  <c r="B80" i="9"/>
  <c r="C80" i="9"/>
  <c r="B83" i="9"/>
  <c r="C83" i="9"/>
  <c r="B85" i="9"/>
  <c r="C85" i="9"/>
  <c r="B104" i="9"/>
  <c r="C104" i="9"/>
  <c r="B105" i="9"/>
  <c r="C105" i="9"/>
  <c r="B108" i="9"/>
  <c r="C108" i="9"/>
  <c r="B110" i="9"/>
  <c r="C110" i="9"/>
  <c r="B129" i="9"/>
  <c r="C129" i="9"/>
  <c r="B130" i="9"/>
  <c r="C130" i="9"/>
  <c r="B133" i="9"/>
  <c r="C133" i="9"/>
  <c r="B135" i="9"/>
  <c r="C135" i="9"/>
  <c r="B139" i="9"/>
  <c r="B145" i="9"/>
  <c r="C145" i="9"/>
  <c r="B154" i="9"/>
  <c r="C154" i="9"/>
  <c r="B155" i="9"/>
  <c r="C155" i="9"/>
  <c r="B158" i="9"/>
  <c r="C158" i="9"/>
  <c r="B160" i="9"/>
  <c r="C160" i="9"/>
  <c r="B179" i="9"/>
  <c r="C179" i="9"/>
  <c r="B180" i="9"/>
  <c r="C180" i="9"/>
  <c r="B181" i="9"/>
  <c r="C181" i="9"/>
  <c r="B185" i="9"/>
  <c r="C185" i="9"/>
  <c r="B204" i="9"/>
  <c r="C204" i="9"/>
  <c r="B205" i="9"/>
  <c r="C205" i="9"/>
  <c r="B206" i="9"/>
  <c r="C206" i="9"/>
  <c r="B210" i="9"/>
  <c r="C210" i="9"/>
  <c r="B229" i="9"/>
  <c r="C229" i="9"/>
  <c r="B230" i="9"/>
  <c r="C230" i="9"/>
  <c r="B231" i="9"/>
  <c r="C231" i="9"/>
  <c r="B235" i="9"/>
  <c r="C235" i="9"/>
  <c r="B254" i="9"/>
  <c r="C254" i="9"/>
  <c r="B255" i="9"/>
  <c r="C255" i="9"/>
  <c r="B256" i="9"/>
  <c r="C256"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9" i="9"/>
  <c r="C279" i="9"/>
  <c r="B280" i="9"/>
  <c r="C280" i="9"/>
  <c r="B281" i="9"/>
  <c r="C281" i="9"/>
  <c r="B285" i="9"/>
  <c r="C285" i="9"/>
  <c r="B295" i="9"/>
  <c r="C295" i="9"/>
  <c r="B304" i="9"/>
  <c r="C304" i="9"/>
  <c r="B305" i="9"/>
  <c r="C305" i="9"/>
  <c r="B306" i="9"/>
  <c r="C306" i="9"/>
  <c r="B310" i="9"/>
  <c r="C310" i="9"/>
  <c r="B329" i="9"/>
  <c r="C329" i="9"/>
  <c r="B330" i="9"/>
  <c r="C330" i="9"/>
  <c r="B331" i="9"/>
  <c r="C331" i="9"/>
  <c r="B335" i="9"/>
  <c r="C335" i="9"/>
  <c r="B354" i="9"/>
  <c r="C354" i="9"/>
  <c r="B355" i="9"/>
  <c r="C355" i="9"/>
  <c r="B358" i="9"/>
  <c r="C358" i="9"/>
  <c r="B360" i="9"/>
  <c r="C360" i="9"/>
  <c r="B379" i="9"/>
  <c r="C379" i="9"/>
  <c r="B380" i="9"/>
  <c r="C380" i="9"/>
  <c r="B381" i="9"/>
  <c r="C381" i="9"/>
  <c r="B385" i="9"/>
  <c r="C385" i="9"/>
  <c r="E395" i="9"/>
  <c r="E363" i="5" s="1"/>
  <c r="Q385" i="9"/>
  <c r="W353" i="5" s="1"/>
  <c r="M385" i="9"/>
  <c r="Q353" i="5" s="1"/>
  <c r="I385" i="9"/>
  <c r="K353" i="5" s="1"/>
  <c r="Q384" i="9"/>
  <c r="W352" i="5" s="1"/>
  <c r="M384" i="9"/>
  <c r="Q352" i="5" s="1"/>
  <c r="I384" i="9"/>
  <c r="K352" i="5" s="1"/>
  <c r="E384" i="9"/>
  <c r="B384" i="9" s="1"/>
  <c r="Q383" i="9"/>
  <c r="M383" i="9"/>
  <c r="I383" i="9"/>
  <c r="Q382" i="9"/>
  <c r="W351" i="5" s="1"/>
  <c r="M382" i="9"/>
  <c r="Q351" i="5" s="1"/>
  <c r="I382" i="9"/>
  <c r="K351" i="5" s="1"/>
  <c r="Q381" i="9"/>
  <c r="M381" i="9"/>
  <c r="I381" i="9"/>
  <c r="Q380" i="9"/>
  <c r="W350" i="5" s="1"/>
  <c r="M380" i="9"/>
  <c r="Q350" i="5" s="1"/>
  <c r="I380" i="9"/>
  <c r="K350" i="5" s="1"/>
  <c r="E370" i="9"/>
  <c r="Q360" i="9"/>
  <c r="X330" i="5" s="1"/>
  <c r="M360" i="9"/>
  <c r="Q330" i="5" s="1"/>
  <c r="I360" i="9"/>
  <c r="K330" i="5" s="1"/>
  <c r="Q359" i="9"/>
  <c r="X329" i="5" s="1"/>
  <c r="M359" i="9"/>
  <c r="Q329" i="5" s="1"/>
  <c r="I359" i="9"/>
  <c r="K329" i="5" s="1"/>
  <c r="E359" i="9"/>
  <c r="Q358" i="9"/>
  <c r="M358" i="9"/>
  <c r="I358" i="9"/>
  <c r="Q357" i="9"/>
  <c r="X328" i="5" s="1"/>
  <c r="M357" i="9"/>
  <c r="Q328" i="5" s="1"/>
  <c r="I357" i="9"/>
  <c r="K328" i="5" s="1"/>
  <c r="Q356" i="9"/>
  <c r="M356" i="9"/>
  <c r="I356" i="9"/>
  <c r="Q355" i="9"/>
  <c r="X327" i="5" s="1"/>
  <c r="M355" i="9"/>
  <c r="Q327" i="5" s="1"/>
  <c r="I355" i="9"/>
  <c r="K327" i="5" s="1"/>
  <c r="E345" i="9"/>
  <c r="Q335" i="9"/>
  <c r="W307" i="5" s="1"/>
  <c r="M335" i="9"/>
  <c r="Q307" i="5" s="1"/>
  <c r="I335" i="9"/>
  <c r="K307" i="5" s="1"/>
  <c r="Q334" i="9"/>
  <c r="W306" i="5" s="1"/>
  <c r="M334" i="9"/>
  <c r="Q306" i="5" s="1"/>
  <c r="I334" i="9"/>
  <c r="K306" i="5" s="1"/>
  <c r="E334" i="9"/>
  <c r="E306" i="5" s="1"/>
  <c r="Q333" i="9"/>
  <c r="M333" i="9"/>
  <c r="I333" i="9"/>
  <c r="Q332" i="9"/>
  <c r="W305" i="5" s="1"/>
  <c r="M332" i="9"/>
  <c r="Q305" i="5" s="1"/>
  <c r="I332" i="9"/>
  <c r="K305" i="5" s="1"/>
  <c r="Q331" i="9"/>
  <c r="M331" i="9"/>
  <c r="I331" i="9"/>
  <c r="Q330" i="9"/>
  <c r="W304" i="5" s="1"/>
  <c r="M330" i="9"/>
  <c r="Q304" i="5" s="1"/>
  <c r="I330" i="9"/>
  <c r="K304" i="5" s="1"/>
  <c r="E320" i="9"/>
  <c r="E294" i="5" s="1"/>
  <c r="Q310" i="9"/>
  <c r="W284" i="5" s="1"/>
  <c r="M310" i="9"/>
  <c r="Q284" i="5" s="1"/>
  <c r="I310" i="9"/>
  <c r="K284" i="5" s="1"/>
  <c r="Q309" i="9"/>
  <c r="W283" i="5" s="1"/>
  <c r="M309" i="9"/>
  <c r="Q283" i="5" s="1"/>
  <c r="I309" i="9"/>
  <c r="K283" i="5" s="1"/>
  <c r="E309" i="9"/>
  <c r="Q308" i="9"/>
  <c r="M308" i="9"/>
  <c r="I308" i="9"/>
  <c r="Q307" i="9"/>
  <c r="W282" i="5" s="1"/>
  <c r="M307" i="9"/>
  <c r="Q282" i="5" s="1"/>
  <c r="I307" i="9"/>
  <c r="K282" i="5" s="1"/>
  <c r="Q306" i="9"/>
  <c r="M306" i="9"/>
  <c r="I306" i="9"/>
  <c r="Q305" i="9"/>
  <c r="W281" i="5" s="1"/>
  <c r="M305" i="9"/>
  <c r="Q281" i="5" s="1"/>
  <c r="I305" i="9"/>
  <c r="K281" i="5" s="1"/>
  <c r="Q285" i="9"/>
  <c r="W261" i="5" s="1"/>
  <c r="M285" i="9"/>
  <c r="Q261" i="5" s="1"/>
  <c r="I285" i="9"/>
  <c r="K261" i="5" s="1"/>
  <c r="Q284" i="9"/>
  <c r="W260" i="5" s="1"/>
  <c r="M284" i="9"/>
  <c r="Q260" i="5" s="1"/>
  <c r="I284" i="9"/>
  <c r="K260" i="5" s="1"/>
  <c r="E284" i="9"/>
  <c r="Q283" i="9"/>
  <c r="M283" i="9"/>
  <c r="I283" i="9"/>
  <c r="Q282" i="9"/>
  <c r="W259" i="5" s="1"/>
  <c r="M282" i="9"/>
  <c r="Q259" i="5" s="1"/>
  <c r="I282" i="9"/>
  <c r="K259" i="5" s="1"/>
  <c r="Q281" i="9"/>
  <c r="M281" i="9"/>
  <c r="I281" i="9"/>
  <c r="Q280" i="9"/>
  <c r="W258" i="5" s="1"/>
  <c r="M280" i="9"/>
  <c r="Q258" i="5" s="1"/>
  <c r="I280" i="9"/>
  <c r="K258" i="5" s="1"/>
  <c r="Q260" i="9"/>
  <c r="W238" i="5" s="1"/>
  <c r="M260" i="9"/>
  <c r="Q238" i="5" s="1"/>
  <c r="I260" i="9"/>
  <c r="K238" i="5" s="1"/>
  <c r="Q259" i="9"/>
  <c r="W237" i="5" s="1"/>
  <c r="M259" i="9"/>
  <c r="Q237" i="5" s="1"/>
  <c r="I259" i="9"/>
  <c r="K237" i="5" s="1"/>
  <c r="E259" i="9"/>
  <c r="Q258" i="9"/>
  <c r="M258" i="9"/>
  <c r="I258" i="9"/>
  <c r="Q257" i="9"/>
  <c r="W236" i="5" s="1"/>
  <c r="M257" i="9"/>
  <c r="Q236" i="5" s="1"/>
  <c r="I257" i="9"/>
  <c r="K236" i="5" s="1"/>
  <c r="Q256" i="9"/>
  <c r="M256" i="9"/>
  <c r="I256" i="9"/>
  <c r="Q255" i="9"/>
  <c r="W235" i="5" s="1"/>
  <c r="M255" i="9"/>
  <c r="Q235" i="5" s="1"/>
  <c r="I255" i="9"/>
  <c r="K235" i="5" s="1"/>
  <c r="E245" i="9"/>
  <c r="Q235" i="9"/>
  <c r="W215" i="5" s="1"/>
  <c r="M235" i="9"/>
  <c r="Q215" i="5" s="1"/>
  <c r="I235" i="9"/>
  <c r="K215" i="5" s="1"/>
  <c r="Q234" i="9"/>
  <c r="W214" i="5" s="1"/>
  <c r="M234" i="9"/>
  <c r="Q214" i="5" s="1"/>
  <c r="I234" i="9"/>
  <c r="K214" i="5" s="1"/>
  <c r="E234" i="9"/>
  <c r="E214" i="5" s="1"/>
  <c r="Q233" i="9"/>
  <c r="M233" i="9"/>
  <c r="I233" i="9"/>
  <c r="Q232" i="9"/>
  <c r="W213" i="5" s="1"/>
  <c r="M232" i="9"/>
  <c r="Q213" i="5" s="1"/>
  <c r="I232" i="9"/>
  <c r="K213" i="5" s="1"/>
  <c r="Q231" i="9"/>
  <c r="M231" i="9"/>
  <c r="I231" i="9"/>
  <c r="Q230" i="9"/>
  <c r="W212" i="5" s="1"/>
  <c r="M230" i="9"/>
  <c r="Q212" i="5" s="1"/>
  <c r="I230" i="9"/>
  <c r="K212" i="5" s="1"/>
  <c r="E220" i="9"/>
  <c r="E202" i="5" s="1"/>
  <c r="Q210" i="9"/>
  <c r="W192" i="5" s="1"/>
  <c r="M210" i="9"/>
  <c r="Q192" i="5" s="1"/>
  <c r="I210" i="9"/>
  <c r="K192" i="5" s="1"/>
  <c r="Q209" i="9"/>
  <c r="W191" i="5" s="1"/>
  <c r="M209" i="9"/>
  <c r="Q191" i="5" s="1"/>
  <c r="I209" i="9"/>
  <c r="K191" i="5" s="1"/>
  <c r="E209" i="9"/>
  <c r="Q208" i="9"/>
  <c r="M208" i="9"/>
  <c r="I208" i="9"/>
  <c r="Q207" i="9"/>
  <c r="W190" i="5" s="1"/>
  <c r="M207" i="9"/>
  <c r="Q190" i="5" s="1"/>
  <c r="I207" i="9"/>
  <c r="K190" i="5" s="1"/>
  <c r="Q206" i="9"/>
  <c r="M206" i="9"/>
  <c r="I206" i="9"/>
  <c r="Q205" i="9"/>
  <c r="W189" i="5" s="1"/>
  <c r="M205" i="9"/>
  <c r="Q189" i="5" s="1"/>
  <c r="I205" i="9"/>
  <c r="K189" i="5" s="1"/>
  <c r="E195" i="9"/>
  <c r="Q185" i="9"/>
  <c r="W169" i="5" s="1"/>
  <c r="M185" i="9"/>
  <c r="Q169" i="5" s="1"/>
  <c r="I185" i="9"/>
  <c r="K169" i="5" s="1"/>
  <c r="Q184" i="9"/>
  <c r="W168" i="5" s="1"/>
  <c r="M184" i="9"/>
  <c r="Q168" i="5" s="1"/>
  <c r="I184" i="9"/>
  <c r="K168" i="5" s="1"/>
  <c r="E184" i="9"/>
  <c r="Q183" i="9"/>
  <c r="M183" i="9"/>
  <c r="I183" i="9"/>
  <c r="Q182" i="9"/>
  <c r="W167" i="5" s="1"/>
  <c r="M182" i="9"/>
  <c r="Q167" i="5" s="1"/>
  <c r="I182" i="9"/>
  <c r="K167" i="5" s="1"/>
  <c r="Q181" i="9"/>
  <c r="M181" i="9"/>
  <c r="I181" i="9"/>
  <c r="Q180" i="9"/>
  <c r="W166" i="5" s="1"/>
  <c r="M180" i="9"/>
  <c r="Q166" i="5" s="1"/>
  <c r="I180" i="9"/>
  <c r="K166" i="5" s="1"/>
  <c r="C171" i="9"/>
  <c r="E170" i="9"/>
  <c r="Q160" i="9"/>
  <c r="W146" i="5" s="1"/>
  <c r="M160" i="9"/>
  <c r="Q146" i="5" s="1"/>
  <c r="I160" i="9"/>
  <c r="K146" i="5" s="1"/>
  <c r="Q159" i="9"/>
  <c r="W145" i="5" s="1"/>
  <c r="M159" i="9"/>
  <c r="Q145" i="5" s="1"/>
  <c r="I159" i="9"/>
  <c r="K145" i="5" s="1"/>
  <c r="E159" i="9"/>
  <c r="Q158" i="9"/>
  <c r="M158" i="9"/>
  <c r="I158" i="9"/>
  <c r="Q157" i="9"/>
  <c r="W144" i="5" s="1"/>
  <c r="M157" i="9"/>
  <c r="Q144" i="5" s="1"/>
  <c r="I157" i="9"/>
  <c r="K144" i="5" s="1"/>
  <c r="Q156" i="9"/>
  <c r="M156" i="9"/>
  <c r="I156" i="9"/>
  <c r="Q155" i="9"/>
  <c r="W143" i="5" s="1"/>
  <c r="M155" i="9"/>
  <c r="Q143" i="5" s="1"/>
  <c r="I155" i="9"/>
  <c r="K143" i="5" s="1"/>
  <c r="Q135" i="9"/>
  <c r="W123" i="5" s="1"/>
  <c r="M135" i="9"/>
  <c r="Q123" i="5" s="1"/>
  <c r="I135" i="9"/>
  <c r="K123" i="5" s="1"/>
  <c r="Q134" i="9"/>
  <c r="W122" i="5" s="1"/>
  <c r="M134" i="9"/>
  <c r="Q122" i="5" s="1"/>
  <c r="I134" i="9"/>
  <c r="K122" i="5" s="1"/>
  <c r="E134" i="9"/>
  <c r="E122" i="5" s="1"/>
  <c r="Q133" i="9"/>
  <c r="M133" i="9"/>
  <c r="I133" i="9"/>
  <c r="Q132" i="9"/>
  <c r="W121" i="5" s="1"/>
  <c r="M132" i="9"/>
  <c r="Q121" i="5" s="1"/>
  <c r="I132" i="9"/>
  <c r="K121" i="5" s="1"/>
  <c r="Q131" i="9"/>
  <c r="M131" i="9"/>
  <c r="I131" i="9"/>
  <c r="Q130" i="9"/>
  <c r="W120" i="5" s="1"/>
  <c r="M130" i="9"/>
  <c r="Q120" i="5" s="1"/>
  <c r="I130" i="9"/>
  <c r="K120" i="5" s="1"/>
  <c r="E120" i="9"/>
  <c r="E110" i="5" s="1"/>
  <c r="Q110" i="9"/>
  <c r="W100" i="5" s="1"/>
  <c r="M110" i="9"/>
  <c r="Q100" i="5" s="1"/>
  <c r="I110" i="9"/>
  <c r="K100" i="5" s="1"/>
  <c r="Q109" i="9"/>
  <c r="W99" i="5" s="1"/>
  <c r="M109" i="9"/>
  <c r="Q99" i="5" s="1"/>
  <c r="I109" i="9"/>
  <c r="K99" i="5" s="1"/>
  <c r="E109" i="9"/>
  <c r="Q108" i="9"/>
  <c r="M108" i="9"/>
  <c r="I108" i="9"/>
  <c r="Q107" i="9"/>
  <c r="W98" i="5" s="1"/>
  <c r="M107" i="9"/>
  <c r="Q98" i="5" s="1"/>
  <c r="I107" i="9"/>
  <c r="K98" i="5" s="1"/>
  <c r="Q106" i="9"/>
  <c r="M106" i="9"/>
  <c r="I106" i="9"/>
  <c r="Q105" i="9"/>
  <c r="W97" i="5" s="1"/>
  <c r="M105" i="9"/>
  <c r="Q97" i="5" s="1"/>
  <c r="I105" i="9"/>
  <c r="K97" i="5" s="1"/>
  <c r="E95" i="9"/>
  <c r="Q85" i="9"/>
  <c r="W77" i="5" s="1"/>
  <c r="M85" i="9"/>
  <c r="Q77" i="5" s="1"/>
  <c r="I85" i="9"/>
  <c r="K77" i="5" s="1"/>
  <c r="Q84" i="9"/>
  <c r="W76" i="5" s="1"/>
  <c r="M84" i="9"/>
  <c r="Q76" i="5" s="1"/>
  <c r="I84" i="9"/>
  <c r="K76" i="5" s="1"/>
  <c r="E84" i="9"/>
  <c r="Q83" i="9"/>
  <c r="M83" i="9"/>
  <c r="I83" i="9"/>
  <c r="Q82" i="9"/>
  <c r="W75" i="5" s="1"/>
  <c r="M82" i="9"/>
  <c r="Q75" i="5" s="1"/>
  <c r="I82" i="9"/>
  <c r="K75" i="5" s="1"/>
  <c r="Q81" i="9"/>
  <c r="M81" i="9"/>
  <c r="I81" i="9"/>
  <c r="Q80" i="9"/>
  <c r="W74" i="5" s="1"/>
  <c r="M80" i="9"/>
  <c r="Q74" i="5" s="1"/>
  <c r="I80" i="9"/>
  <c r="K74" i="5" s="1"/>
  <c r="Q70" i="9"/>
  <c r="W64" i="5" s="1"/>
  <c r="M70" i="9"/>
  <c r="Q64" i="5" s="1"/>
  <c r="I70" i="9"/>
  <c r="K64" i="5" s="1"/>
  <c r="E70" i="9"/>
  <c r="Q60" i="9"/>
  <c r="W54" i="5" s="1"/>
  <c r="M60" i="9"/>
  <c r="Q54" i="5" s="1"/>
  <c r="I60" i="9"/>
  <c r="K54" i="5" s="1"/>
  <c r="Q59" i="9"/>
  <c r="W53" i="5" s="1"/>
  <c r="M59" i="9"/>
  <c r="Q53" i="5" s="1"/>
  <c r="I59" i="9"/>
  <c r="K53" i="5" s="1"/>
  <c r="E59" i="9"/>
  <c r="Q58" i="9"/>
  <c r="M58" i="9"/>
  <c r="I58" i="9"/>
  <c r="Q57" i="9"/>
  <c r="W52" i="5" s="1"/>
  <c r="M57" i="9"/>
  <c r="Q52" i="5" s="1"/>
  <c r="I57" i="9"/>
  <c r="K52" i="5" s="1"/>
  <c r="Q56" i="9"/>
  <c r="M56" i="9"/>
  <c r="I56" i="9"/>
  <c r="Q55" i="9"/>
  <c r="W51" i="5" s="1"/>
  <c r="M55" i="9"/>
  <c r="Q51" i="5" s="1"/>
  <c r="I55" i="9"/>
  <c r="K51" i="5" s="1"/>
  <c r="E50" i="9"/>
  <c r="Q45" i="9"/>
  <c r="W41" i="5" s="1"/>
  <c r="M45" i="9"/>
  <c r="Q41" i="5" s="1"/>
  <c r="I45" i="9"/>
  <c r="K41" i="5" s="1"/>
  <c r="E45" i="9"/>
  <c r="Q39" i="9"/>
  <c r="W35" i="5" s="1"/>
  <c r="M39" i="9"/>
  <c r="Q35" i="5" s="1"/>
  <c r="I39" i="9"/>
  <c r="K35" i="5" s="1"/>
  <c r="Q35" i="9"/>
  <c r="W31" i="5" s="1"/>
  <c r="M35" i="9"/>
  <c r="Q31" i="5" s="1"/>
  <c r="I35" i="9"/>
  <c r="K31" i="5" s="1"/>
  <c r="Q34" i="9"/>
  <c r="W30" i="5" s="1"/>
  <c r="M34" i="9"/>
  <c r="Q30" i="5" s="1"/>
  <c r="I34" i="9"/>
  <c r="K30" i="5" s="1"/>
  <c r="E34" i="9"/>
  <c r="Q33" i="9"/>
  <c r="M33" i="9"/>
  <c r="I33" i="9"/>
  <c r="Q32" i="9"/>
  <c r="W29" i="5" s="1"/>
  <c r="M32" i="9"/>
  <c r="Q29" i="5" s="1"/>
  <c r="I32" i="9"/>
  <c r="K29" i="5" s="1"/>
  <c r="Q31" i="9"/>
  <c r="M31" i="9"/>
  <c r="I31" i="9"/>
  <c r="Q30" i="9"/>
  <c r="W28" i="5" s="1"/>
  <c r="M30" i="9"/>
  <c r="Q28" i="5" s="1"/>
  <c r="I30" i="9"/>
  <c r="K28" i="5" s="1"/>
  <c r="Q20" i="9"/>
  <c r="W18" i="5" s="1"/>
  <c r="P20" i="9"/>
  <c r="O20" i="9"/>
  <c r="N20" i="9"/>
  <c r="M20" i="9"/>
  <c r="Q18" i="5" s="1"/>
  <c r="L20" i="9"/>
  <c r="K20" i="9"/>
  <c r="J20" i="9"/>
  <c r="I20" i="9"/>
  <c r="K18" i="5" s="1"/>
  <c r="H20" i="9"/>
  <c r="G20" i="9"/>
  <c r="F20" i="9"/>
  <c r="E20" i="9"/>
  <c r="E18" i="5" s="1"/>
  <c r="Q10" i="9"/>
  <c r="W8" i="5" s="1"/>
  <c r="M10" i="9"/>
  <c r="Q8" i="5" s="1"/>
  <c r="K8" i="5"/>
  <c r="Q9" i="9"/>
  <c r="W7" i="5" s="1"/>
  <c r="M9" i="9"/>
  <c r="Q7" i="5" s="1"/>
  <c r="I9" i="9"/>
  <c r="K7" i="5" s="1"/>
  <c r="E9" i="9"/>
  <c r="E7" i="5" s="1"/>
  <c r="Q8" i="9"/>
  <c r="M8" i="9"/>
  <c r="I8" i="9"/>
  <c r="Q7" i="9"/>
  <c r="W6" i="5" s="1"/>
  <c r="M7" i="9"/>
  <c r="Q6" i="5" s="1"/>
  <c r="I7" i="9"/>
  <c r="K6" i="5" s="1"/>
  <c r="Q6" i="9"/>
  <c r="M6" i="9"/>
  <c r="I6" i="9"/>
  <c r="Q5" i="9"/>
  <c r="W5" i="5" s="1"/>
  <c r="M5" i="9"/>
  <c r="Q5" i="5" s="1"/>
  <c r="I5" i="9"/>
  <c r="K5" i="5" s="1"/>
  <c r="C347" i="9" l="1"/>
  <c r="C137" i="9"/>
  <c r="B237" i="9"/>
  <c r="C115" i="9"/>
  <c r="C293" i="9"/>
  <c r="B361" i="9"/>
  <c r="B339" i="9"/>
  <c r="B147" i="9"/>
  <c r="B117" i="9"/>
  <c r="B294" i="9"/>
  <c r="B338" i="9"/>
  <c r="C367" i="9"/>
  <c r="B162" i="9"/>
  <c r="C339" i="9"/>
  <c r="B369" i="9"/>
  <c r="C392" i="9"/>
  <c r="B42" i="9"/>
  <c r="C139" i="9"/>
  <c r="C149" i="9"/>
  <c r="C249" i="9"/>
  <c r="B392" i="9"/>
  <c r="B362" i="9"/>
  <c r="B172" i="9"/>
  <c r="B340" i="9"/>
  <c r="B240" i="9"/>
  <c r="C393" i="9"/>
  <c r="B38" i="9"/>
  <c r="B121" i="9"/>
  <c r="C219" i="9"/>
  <c r="C289" i="9"/>
  <c r="B74" i="9"/>
  <c r="C389" i="9"/>
  <c r="C241" i="9"/>
  <c r="B341" i="9"/>
  <c r="C65" i="9"/>
  <c r="C119" i="9"/>
  <c r="C141" i="9"/>
  <c r="C319" i="9"/>
  <c r="B398" i="9"/>
  <c r="B173" i="9"/>
  <c r="B111" i="9"/>
  <c r="B319" i="9"/>
  <c r="B65" i="9"/>
  <c r="C173" i="9"/>
  <c r="B246" i="9"/>
  <c r="B288" i="9"/>
  <c r="B372" i="9"/>
  <c r="C165" i="9"/>
  <c r="B394" i="9"/>
  <c r="C97" i="9"/>
  <c r="B142" i="9"/>
  <c r="B221" i="9"/>
  <c r="B318" i="9"/>
  <c r="B373" i="9"/>
  <c r="C340" i="9"/>
  <c r="B321" i="9"/>
  <c r="B62" i="9"/>
  <c r="B174" i="9"/>
  <c r="C240" i="9"/>
  <c r="B296" i="9"/>
  <c r="B386" i="9"/>
  <c r="B342" i="9"/>
  <c r="C349" i="9"/>
  <c r="B371" i="9"/>
  <c r="B165" i="9"/>
  <c r="B364" i="9"/>
  <c r="C93" i="9"/>
  <c r="B242" i="9"/>
  <c r="C371" i="9"/>
  <c r="C362" i="9"/>
  <c r="C43" i="9"/>
  <c r="B36" i="9"/>
  <c r="B248" i="9"/>
  <c r="B348" i="9"/>
  <c r="C69" i="9"/>
  <c r="B37" i="9"/>
  <c r="C37" i="9"/>
  <c r="C111" i="9"/>
  <c r="B168" i="9"/>
  <c r="C211" i="9"/>
  <c r="B337" i="9"/>
  <c r="C397" i="9"/>
  <c r="B72" i="9"/>
  <c r="C136" i="9"/>
  <c r="C189" i="9"/>
  <c r="C297" i="9"/>
  <c r="B393" i="9"/>
  <c r="C292" i="9"/>
  <c r="C236" i="9"/>
  <c r="B115" i="9"/>
  <c r="B344" i="9"/>
  <c r="C123" i="9"/>
  <c r="B164" i="9"/>
  <c r="B292" i="9"/>
  <c r="C311" i="9"/>
  <c r="B374" i="9"/>
  <c r="B315" i="9"/>
  <c r="B146" i="9"/>
  <c r="C237" i="9"/>
  <c r="C315" i="9"/>
  <c r="B336" i="9"/>
  <c r="B346" i="9"/>
  <c r="C363" i="9"/>
  <c r="B396" i="9"/>
  <c r="B311" i="9"/>
  <c r="B34" i="9"/>
  <c r="E30" i="5"/>
  <c r="C147" i="9"/>
  <c r="B184" i="9"/>
  <c r="E168" i="5"/>
  <c r="C243" i="9"/>
  <c r="B290" i="9"/>
  <c r="B345" i="9"/>
  <c r="E317" i="5"/>
  <c r="C370" i="9"/>
  <c r="E340" i="5"/>
  <c r="B89" i="9"/>
  <c r="E81" i="5"/>
  <c r="C39" i="9"/>
  <c r="B44" i="9"/>
  <c r="C49" i="9"/>
  <c r="B64" i="9"/>
  <c r="B138" i="9"/>
  <c r="C148" i="9"/>
  <c r="C191" i="9"/>
  <c r="C209" i="9"/>
  <c r="E191" i="5"/>
  <c r="B213" i="9"/>
  <c r="B236" i="9"/>
  <c r="B244" i="9"/>
  <c r="C359" i="9"/>
  <c r="E329" i="5"/>
  <c r="C384" i="9"/>
  <c r="E352" i="5"/>
  <c r="B388" i="9"/>
  <c r="B211" i="9"/>
  <c r="C36" i="9"/>
  <c r="B63" i="9"/>
  <c r="E57" i="5"/>
  <c r="B67" i="9"/>
  <c r="E61" i="5"/>
  <c r="B87" i="9"/>
  <c r="E79" i="5"/>
  <c r="B99" i="9"/>
  <c r="E91" i="5"/>
  <c r="B199" i="9"/>
  <c r="E183" i="5"/>
  <c r="B70" i="9"/>
  <c r="E64" i="5"/>
  <c r="B170" i="9"/>
  <c r="E156" i="5"/>
  <c r="B166" i="9"/>
  <c r="C197" i="9"/>
  <c r="B238" i="9"/>
  <c r="C259" i="9"/>
  <c r="E237" i="5"/>
  <c r="C309" i="9"/>
  <c r="E283" i="5"/>
  <c r="B365" i="9"/>
  <c r="C91" i="9"/>
  <c r="C167" i="9"/>
  <c r="C239" i="9"/>
  <c r="C247" i="9"/>
  <c r="B314" i="9"/>
  <c r="C323" i="9"/>
  <c r="B366" i="9"/>
  <c r="C374" i="9"/>
  <c r="C344" i="9"/>
  <c r="C244" i="9"/>
  <c r="C166" i="9"/>
  <c r="B47" i="9"/>
  <c r="E43" i="5"/>
  <c r="B140" i="9"/>
  <c r="E128" i="5"/>
  <c r="B163" i="9"/>
  <c r="E149" i="5"/>
  <c r="C193" i="9"/>
  <c r="E177" i="5"/>
  <c r="C45" i="9"/>
  <c r="E41" i="5"/>
  <c r="B66" i="9"/>
  <c r="B322" i="9"/>
  <c r="B390" i="9"/>
  <c r="B347" i="9"/>
  <c r="B40" i="9"/>
  <c r="B68" i="9"/>
  <c r="C73" i="9"/>
  <c r="C109" i="9"/>
  <c r="E99" i="5"/>
  <c r="B113" i="9"/>
  <c r="C143" i="9"/>
  <c r="C223" i="9"/>
  <c r="C248" i="9"/>
  <c r="B286" i="9"/>
  <c r="C388" i="9"/>
  <c r="C59" i="9"/>
  <c r="E53" i="5"/>
  <c r="C159" i="9"/>
  <c r="E145" i="5"/>
  <c r="C195" i="9"/>
  <c r="E179" i="5"/>
  <c r="C245" i="9"/>
  <c r="E225" i="5"/>
  <c r="B197" i="9"/>
  <c r="C71" i="9"/>
  <c r="B84" i="9"/>
  <c r="E76" i="5"/>
  <c r="B313" i="9"/>
  <c r="B247" i="9"/>
  <c r="C41" i="9"/>
  <c r="B46" i="9"/>
  <c r="C61" i="9"/>
  <c r="C95" i="9"/>
  <c r="E87" i="5"/>
  <c r="C144" i="9"/>
  <c r="C161" i="9"/>
  <c r="C169" i="9"/>
  <c r="B284" i="9"/>
  <c r="E260" i="5"/>
  <c r="C299" i="9"/>
  <c r="B317" i="9"/>
  <c r="C343" i="9"/>
  <c r="B368" i="9"/>
  <c r="B239" i="9"/>
  <c r="B148" i="9"/>
  <c r="C66" i="9"/>
  <c r="C48" i="9"/>
  <c r="E44" i="5"/>
  <c r="B187" i="9"/>
  <c r="E171" i="5"/>
  <c r="B370" i="9"/>
  <c r="B245" i="9"/>
  <c r="B209" i="9"/>
  <c r="C284" i="9"/>
  <c r="C345" i="9"/>
  <c r="B59" i="9"/>
  <c r="B45" i="9"/>
  <c r="C162" i="9"/>
  <c r="B397" i="9"/>
  <c r="C366" i="9"/>
  <c r="B359" i="9"/>
  <c r="B349" i="9"/>
  <c r="B343" i="9"/>
  <c r="C336" i="9"/>
  <c r="B299" i="9"/>
  <c r="C288" i="9"/>
  <c r="B243" i="9"/>
  <c r="B223" i="9"/>
  <c r="B193" i="9"/>
  <c r="C170" i="9"/>
  <c r="B144" i="9"/>
  <c r="B136" i="9"/>
  <c r="B95" i="9"/>
  <c r="B71" i="9"/>
  <c r="B61" i="9"/>
  <c r="B41" i="9"/>
  <c r="B293" i="9"/>
  <c r="C337" i="9"/>
  <c r="C44" i="9"/>
  <c r="C396" i="9"/>
  <c r="C348" i="9"/>
  <c r="C341" i="9"/>
  <c r="B309" i="9"/>
  <c r="B297" i="9"/>
  <c r="B249" i="9"/>
  <c r="B241" i="9"/>
  <c r="B219" i="9"/>
  <c r="B191" i="9"/>
  <c r="B169" i="9"/>
  <c r="B149" i="9"/>
  <c r="B143" i="9"/>
  <c r="B123" i="9"/>
  <c r="B93" i="9"/>
  <c r="C70" i="9"/>
  <c r="C40" i="9"/>
  <c r="C322" i="9"/>
  <c r="C174" i="9"/>
  <c r="C184" i="9"/>
  <c r="B363" i="9"/>
  <c r="B323" i="9"/>
  <c r="C296" i="9"/>
  <c r="B259" i="9"/>
  <c r="B189" i="9"/>
  <c r="B167" i="9"/>
  <c r="B159" i="9"/>
  <c r="B141" i="9"/>
  <c r="B119" i="9"/>
  <c r="B91" i="9"/>
  <c r="B69" i="9"/>
  <c r="B49" i="9"/>
  <c r="B39" i="9"/>
  <c r="B137" i="9"/>
  <c r="C74" i="9"/>
  <c r="B367" i="9"/>
  <c r="B195" i="9"/>
  <c r="B171" i="9"/>
  <c r="B161" i="9"/>
  <c r="B109" i="9"/>
  <c r="B97" i="9"/>
  <c r="C84" i="9"/>
  <c r="B73" i="9"/>
  <c r="C62" i="9"/>
  <c r="B43" i="9"/>
  <c r="B112" i="9"/>
  <c r="C112" i="9"/>
  <c r="C114" i="9"/>
  <c r="B114" i="9"/>
  <c r="B116" i="9"/>
  <c r="C116" i="9"/>
  <c r="C118" i="9"/>
  <c r="B118" i="9"/>
  <c r="B120" i="9"/>
  <c r="C120" i="9"/>
  <c r="B122" i="9"/>
  <c r="C122" i="9"/>
  <c r="B124" i="9"/>
  <c r="C124" i="9"/>
  <c r="B134" i="9"/>
  <c r="C134" i="9"/>
  <c r="B212" i="9"/>
  <c r="C212" i="9"/>
  <c r="C214" i="9"/>
  <c r="B214" i="9"/>
  <c r="B216" i="9"/>
  <c r="C216" i="9"/>
  <c r="B220" i="9"/>
  <c r="C220" i="9"/>
  <c r="C222" i="9"/>
  <c r="B222" i="9"/>
  <c r="B224" i="9"/>
  <c r="C224" i="9"/>
  <c r="B234" i="9"/>
  <c r="C234" i="9"/>
  <c r="B312" i="9"/>
  <c r="C312" i="9"/>
  <c r="B316" i="9"/>
  <c r="C316" i="9"/>
  <c r="B320" i="9"/>
  <c r="C320" i="9"/>
  <c r="B324" i="9"/>
  <c r="C324" i="9"/>
  <c r="B334" i="9"/>
  <c r="C334" i="9"/>
  <c r="B86" i="9"/>
  <c r="C86" i="9"/>
  <c r="C88" i="9"/>
  <c r="B88" i="9"/>
  <c r="B90" i="9"/>
  <c r="C90" i="9"/>
  <c r="B92" i="9"/>
  <c r="C92" i="9"/>
  <c r="B94" i="9"/>
  <c r="C94" i="9"/>
  <c r="C96" i="9"/>
  <c r="B96" i="9"/>
  <c r="B98" i="9"/>
  <c r="C98" i="9"/>
  <c r="B186" i="9"/>
  <c r="C186" i="9"/>
  <c r="C188" i="9"/>
  <c r="B188" i="9"/>
  <c r="B190" i="9"/>
  <c r="C190" i="9"/>
  <c r="C192" i="9"/>
  <c r="B192" i="9"/>
  <c r="B194" i="9"/>
  <c r="C194" i="9"/>
  <c r="B196" i="9"/>
  <c r="C196" i="9"/>
  <c r="B198" i="9"/>
  <c r="C198" i="9"/>
  <c r="B287" i="9"/>
  <c r="C287" i="9"/>
  <c r="B291" i="9"/>
  <c r="C291" i="9"/>
  <c r="B298" i="9"/>
  <c r="C298" i="9"/>
  <c r="B387" i="9"/>
  <c r="C387" i="9"/>
  <c r="B391" i="9"/>
  <c r="C391" i="9"/>
  <c r="B395" i="9"/>
  <c r="C395" i="9"/>
  <c r="B399" i="9"/>
  <c r="C399" i="9"/>
  <c r="B389" i="9"/>
  <c r="C318" i="9"/>
  <c r="C314" i="9"/>
  <c r="B289" i="9"/>
  <c r="C373" i="9"/>
  <c r="C369" i="9"/>
  <c r="C365" i="9"/>
  <c r="C361" i="9"/>
  <c r="C321" i="9"/>
  <c r="C317" i="9"/>
  <c r="C313" i="9"/>
  <c r="C221" i="9"/>
  <c r="C213" i="9"/>
  <c r="C121" i="9"/>
  <c r="C117" i="9"/>
  <c r="C113" i="9"/>
  <c r="C398" i="9"/>
  <c r="C394" i="9"/>
  <c r="C390" i="9"/>
  <c r="C386" i="9"/>
  <c r="C372" i="9"/>
  <c r="C368" i="9"/>
  <c r="C364" i="9"/>
  <c r="C346" i="9"/>
  <c r="C342" i="9"/>
  <c r="C338" i="9"/>
  <c r="C294" i="9"/>
  <c r="C290" i="9"/>
  <c r="C286" i="9"/>
  <c r="C246" i="9"/>
  <c r="C242" i="9"/>
  <c r="C238" i="9"/>
  <c r="C172" i="9"/>
  <c r="C168" i="9"/>
  <c r="C164" i="9"/>
  <c r="C146" i="9"/>
  <c r="C142" i="9"/>
  <c r="C138" i="9"/>
  <c r="C72" i="9"/>
  <c r="C68" i="9"/>
  <c r="C64" i="9"/>
  <c r="C46" i="9"/>
  <c r="C42" i="9"/>
  <c r="C38" i="9"/>
  <c r="C34" i="9"/>
  <c r="B521" i="7" l="1"/>
  <c r="E521" i="7"/>
  <c r="N420" i="7"/>
  <c r="V391" i="5" l="1"/>
  <c r="U391" i="5"/>
  <c r="T391" i="5"/>
  <c r="J391" i="5"/>
  <c r="I391" i="5"/>
  <c r="H391" i="5"/>
  <c r="N399" i="7" l="1"/>
  <c r="Z399" i="7" s="1"/>
  <c r="M399" i="7"/>
  <c r="K399" i="7"/>
  <c r="W399" i="7" s="1"/>
  <c r="J399" i="7"/>
  <c r="V399" i="7" s="1"/>
  <c r="H399" i="7"/>
  <c r="T399" i="7" s="1"/>
  <c r="G399" i="7"/>
  <c r="E399" i="7"/>
  <c r="Q399" i="7" s="1"/>
  <c r="D399" i="7"/>
  <c r="P399" i="7" s="1"/>
  <c r="N398" i="7"/>
  <c r="Z398" i="7" s="1"/>
  <c r="M398" i="7"/>
  <c r="Y398" i="7" s="1"/>
  <c r="K398" i="7"/>
  <c r="W398" i="7" s="1"/>
  <c r="J398" i="7"/>
  <c r="V398" i="7" s="1"/>
  <c r="H398" i="7"/>
  <c r="T398" i="7" s="1"/>
  <c r="G398" i="7"/>
  <c r="S398" i="7" s="1"/>
  <c r="E398" i="7"/>
  <c r="Q398" i="7" s="1"/>
  <c r="D398" i="7"/>
  <c r="P398" i="7" s="1"/>
  <c r="N397" i="7"/>
  <c r="Z397" i="7" s="1"/>
  <c r="M397" i="7"/>
  <c r="Y397" i="7" s="1"/>
  <c r="K397" i="7"/>
  <c r="W397" i="7" s="1"/>
  <c r="J397" i="7"/>
  <c r="V397" i="7" s="1"/>
  <c r="H397" i="7"/>
  <c r="T397" i="7" s="1"/>
  <c r="G397" i="7"/>
  <c r="S397" i="7" s="1"/>
  <c r="E397" i="7"/>
  <c r="D397" i="7"/>
  <c r="P397" i="7" s="1"/>
  <c r="N396" i="7"/>
  <c r="Z396" i="7" s="1"/>
  <c r="M396" i="7"/>
  <c r="Y396" i="7" s="1"/>
  <c r="K396" i="7"/>
  <c r="W396" i="7" s="1"/>
  <c r="J396" i="7"/>
  <c r="V396" i="7" s="1"/>
  <c r="H396" i="7"/>
  <c r="G396" i="7"/>
  <c r="S396" i="7" s="1"/>
  <c r="E396" i="7"/>
  <c r="Q396" i="7" s="1"/>
  <c r="D396" i="7"/>
  <c r="P396" i="7" s="1"/>
  <c r="N395" i="7"/>
  <c r="Z395" i="7" s="1"/>
  <c r="M395" i="7"/>
  <c r="Y395" i="7" s="1"/>
  <c r="K395" i="7"/>
  <c r="W395" i="7" s="1"/>
  <c r="J395" i="7"/>
  <c r="V395" i="7" s="1"/>
  <c r="H395" i="7"/>
  <c r="T395" i="7" s="1"/>
  <c r="G395" i="7"/>
  <c r="S395" i="7" s="1"/>
  <c r="E395" i="7"/>
  <c r="Q395" i="7" s="1"/>
  <c r="D395" i="7"/>
  <c r="P395" i="7" s="1"/>
  <c r="N394" i="7"/>
  <c r="Z394" i="7" s="1"/>
  <c r="M394" i="7"/>
  <c r="Y394" i="7" s="1"/>
  <c r="K394" i="7"/>
  <c r="W394" i="7" s="1"/>
  <c r="J394" i="7"/>
  <c r="V394" i="7" s="1"/>
  <c r="H394" i="7"/>
  <c r="T394" i="7" s="1"/>
  <c r="G394" i="7"/>
  <c r="S394" i="7" s="1"/>
  <c r="E394" i="7"/>
  <c r="Q394" i="7" s="1"/>
  <c r="D394" i="7"/>
  <c r="N393" i="7"/>
  <c r="Z393" i="7" s="1"/>
  <c r="M393" i="7"/>
  <c r="K393" i="7"/>
  <c r="W393" i="7" s="1"/>
  <c r="J393" i="7"/>
  <c r="V393" i="7" s="1"/>
  <c r="H393" i="7"/>
  <c r="T393" i="7" s="1"/>
  <c r="G393" i="7"/>
  <c r="E393" i="7"/>
  <c r="Q393" i="7" s="1"/>
  <c r="D393" i="7"/>
  <c r="P393" i="7" s="1"/>
  <c r="N392" i="7"/>
  <c r="Z392" i="7" s="1"/>
  <c r="M392" i="7"/>
  <c r="Y392" i="7" s="1"/>
  <c r="K392" i="7"/>
  <c r="W392" i="7" s="1"/>
  <c r="J392" i="7"/>
  <c r="H392" i="7"/>
  <c r="T392" i="7" s="1"/>
  <c r="G392" i="7"/>
  <c r="S392" i="7" s="1"/>
  <c r="E392" i="7"/>
  <c r="Q392" i="7" s="1"/>
  <c r="D392" i="7"/>
  <c r="N391" i="7"/>
  <c r="M391" i="7"/>
  <c r="Y391" i="7" s="1"/>
  <c r="K391" i="7"/>
  <c r="W391" i="7" s="1"/>
  <c r="J391" i="7"/>
  <c r="V391" i="7" s="1"/>
  <c r="H391" i="7"/>
  <c r="T391" i="7" s="1"/>
  <c r="G391" i="7"/>
  <c r="E391" i="7"/>
  <c r="Q391" i="7" s="1"/>
  <c r="D391" i="7"/>
  <c r="F391" i="7" s="1"/>
  <c r="R391" i="7" s="1"/>
  <c r="N390" i="7"/>
  <c r="Z390" i="7" s="1"/>
  <c r="M390" i="7"/>
  <c r="Y390" i="7" s="1"/>
  <c r="K390" i="7"/>
  <c r="W390" i="7" s="1"/>
  <c r="J390" i="7"/>
  <c r="H390" i="7"/>
  <c r="T390" i="7" s="1"/>
  <c r="G390" i="7"/>
  <c r="E390" i="7"/>
  <c r="Q390" i="7" s="1"/>
  <c r="D390" i="7"/>
  <c r="P390" i="7" s="1"/>
  <c r="N389" i="7"/>
  <c r="Z389" i="7" s="1"/>
  <c r="M389" i="7"/>
  <c r="K389" i="7"/>
  <c r="W389" i="7" s="1"/>
  <c r="J389" i="7"/>
  <c r="H389" i="7"/>
  <c r="T389" i="7" s="1"/>
  <c r="G389" i="7"/>
  <c r="S389" i="7" s="1"/>
  <c r="E389" i="7"/>
  <c r="Q389" i="7" s="1"/>
  <c r="D389" i="7"/>
  <c r="P389" i="7" s="1"/>
  <c r="N388" i="7"/>
  <c r="Z388" i="7" s="1"/>
  <c r="M388" i="7"/>
  <c r="K388" i="7"/>
  <c r="W388" i="7" s="1"/>
  <c r="J388" i="7"/>
  <c r="V388" i="7" s="1"/>
  <c r="H388" i="7"/>
  <c r="G388" i="7"/>
  <c r="S388" i="7" s="1"/>
  <c r="E388" i="7"/>
  <c r="Q388" i="7" s="1"/>
  <c r="D388" i="7"/>
  <c r="P388" i="7" s="1"/>
  <c r="N387" i="7"/>
  <c r="Z387" i="7" s="1"/>
  <c r="M387" i="7"/>
  <c r="Y387" i="7" s="1"/>
  <c r="K387" i="7"/>
  <c r="J387" i="7"/>
  <c r="V387" i="7" s="1"/>
  <c r="H387" i="7"/>
  <c r="T387" i="7" s="1"/>
  <c r="G387" i="7"/>
  <c r="S387" i="7" s="1"/>
  <c r="E387" i="7"/>
  <c r="Q387" i="7" s="1"/>
  <c r="D387" i="7"/>
  <c r="P387" i="7" s="1"/>
  <c r="N386" i="7"/>
  <c r="Z386" i="7" s="1"/>
  <c r="M386" i="7"/>
  <c r="Y386" i="7" s="1"/>
  <c r="K386" i="7"/>
  <c r="W386" i="7" s="1"/>
  <c r="J386" i="7"/>
  <c r="V386" i="7" s="1"/>
  <c r="H386" i="7"/>
  <c r="T386" i="7" s="1"/>
  <c r="G386" i="7"/>
  <c r="S386" i="7" s="1"/>
  <c r="E386" i="7"/>
  <c r="Q386" i="7" s="1"/>
  <c r="D386" i="7"/>
  <c r="N385" i="7"/>
  <c r="Z385" i="7" s="1"/>
  <c r="M385" i="7"/>
  <c r="Y385" i="7" s="1"/>
  <c r="K385" i="7"/>
  <c r="W385" i="7" s="1"/>
  <c r="J385" i="7"/>
  <c r="V385" i="7" s="1"/>
  <c r="H385" i="7"/>
  <c r="T385" i="7" s="1"/>
  <c r="G385" i="7"/>
  <c r="S385" i="7" s="1"/>
  <c r="E385" i="7"/>
  <c r="Q385" i="7" s="1"/>
  <c r="D385" i="7"/>
  <c r="P385" i="7" s="1"/>
  <c r="N384" i="7"/>
  <c r="Z384" i="7" s="1"/>
  <c r="M384" i="7"/>
  <c r="Y384" i="7" s="1"/>
  <c r="K384" i="7"/>
  <c r="W384" i="7" s="1"/>
  <c r="J384" i="7"/>
  <c r="V384" i="7" s="1"/>
  <c r="H384" i="7"/>
  <c r="T384" i="7" s="1"/>
  <c r="G384" i="7"/>
  <c r="S384" i="7" s="1"/>
  <c r="E384" i="7"/>
  <c r="Q384" i="7" s="1"/>
  <c r="D384" i="7"/>
  <c r="N383" i="7"/>
  <c r="Z383" i="7" s="1"/>
  <c r="M383" i="7"/>
  <c r="Y383" i="7" s="1"/>
  <c r="K383" i="7"/>
  <c r="W383" i="7" s="1"/>
  <c r="J383" i="7"/>
  <c r="V383" i="7" s="1"/>
  <c r="H383" i="7"/>
  <c r="T383" i="7" s="1"/>
  <c r="G383" i="7"/>
  <c r="E383" i="7"/>
  <c r="Q383" i="7" s="1"/>
  <c r="D383" i="7"/>
  <c r="N382" i="7"/>
  <c r="Z382" i="7" s="1"/>
  <c r="M382" i="7"/>
  <c r="Y382" i="7" s="1"/>
  <c r="K382" i="7"/>
  <c r="W382" i="7" s="1"/>
  <c r="J382" i="7"/>
  <c r="H382" i="7"/>
  <c r="T382" i="7" s="1"/>
  <c r="G382" i="7"/>
  <c r="S382" i="7" s="1"/>
  <c r="E382" i="7"/>
  <c r="Q382" i="7" s="1"/>
  <c r="D382" i="7"/>
  <c r="P382" i="7" s="1"/>
  <c r="N381" i="7"/>
  <c r="Z381" i="7" s="1"/>
  <c r="M381" i="7"/>
  <c r="K381" i="7"/>
  <c r="W381" i="7" s="1"/>
  <c r="J381" i="7"/>
  <c r="H381" i="7"/>
  <c r="T381" i="7" s="1"/>
  <c r="G381" i="7"/>
  <c r="S381" i="7" s="1"/>
  <c r="E381" i="7"/>
  <c r="D381" i="7"/>
  <c r="P381" i="7" s="1"/>
  <c r="N380" i="7"/>
  <c r="Z380" i="7" s="1"/>
  <c r="M380" i="7"/>
  <c r="K380" i="7"/>
  <c r="W380" i="7" s="1"/>
  <c r="J380" i="7"/>
  <c r="V380" i="7" s="1"/>
  <c r="H380" i="7"/>
  <c r="G380" i="7"/>
  <c r="S380" i="7" s="1"/>
  <c r="E380" i="7"/>
  <c r="D380" i="7"/>
  <c r="P380" i="7" s="1"/>
  <c r="N74" i="7"/>
  <c r="Z74" i="7" s="1"/>
  <c r="M74" i="7"/>
  <c r="Y74" i="7" s="1"/>
  <c r="K74" i="7"/>
  <c r="W74" i="7" s="1"/>
  <c r="J74" i="7"/>
  <c r="H74" i="7"/>
  <c r="T74" i="7" s="1"/>
  <c r="G74" i="7"/>
  <c r="E74" i="7"/>
  <c r="Q74" i="7" s="1"/>
  <c r="D74" i="7"/>
  <c r="P74" i="7" s="1"/>
  <c r="N73" i="7"/>
  <c r="Z73" i="7" s="1"/>
  <c r="M73" i="7"/>
  <c r="K73" i="7"/>
  <c r="W73" i="7" s="1"/>
  <c r="J73" i="7"/>
  <c r="H73" i="7"/>
  <c r="T73" i="7" s="1"/>
  <c r="G73" i="7"/>
  <c r="S73" i="7" s="1"/>
  <c r="E73" i="7"/>
  <c r="Q73" i="7" s="1"/>
  <c r="D73" i="7"/>
  <c r="N72" i="7"/>
  <c r="Z72" i="7" s="1"/>
  <c r="M72" i="7"/>
  <c r="Y72" i="7" s="1"/>
  <c r="K72" i="7"/>
  <c r="W72" i="7" s="1"/>
  <c r="J72" i="7"/>
  <c r="V72" i="7" s="1"/>
  <c r="H72" i="7"/>
  <c r="T72" i="7" s="1"/>
  <c r="G72" i="7"/>
  <c r="E72" i="7"/>
  <c r="Q72" i="7" s="1"/>
  <c r="D72" i="7"/>
  <c r="N71" i="7"/>
  <c r="Z71" i="7" s="1"/>
  <c r="M71" i="7"/>
  <c r="Y71" i="7" s="1"/>
  <c r="K71" i="7"/>
  <c r="W71" i="7" s="1"/>
  <c r="J71" i="7"/>
  <c r="H71" i="7"/>
  <c r="T71" i="7" s="1"/>
  <c r="G71" i="7"/>
  <c r="E71" i="7"/>
  <c r="Q71" i="7" s="1"/>
  <c r="D71" i="7"/>
  <c r="P71" i="7" s="1"/>
  <c r="N70" i="7"/>
  <c r="Z70" i="7" s="1"/>
  <c r="M70" i="7"/>
  <c r="Y70" i="7" s="1"/>
  <c r="K70" i="7"/>
  <c r="W70" i="7" s="1"/>
  <c r="J70" i="7"/>
  <c r="V70" i="7" s="1"/>
  <c r="H70" i="7"/>
  <c r="T70" i="7" s="1"/>
  <c r="G70" i="7"/>
  <c r="E70" i="7"/>
  <c r="Q70" i="7" s="1"/>
  <c r="D70" i="7"/>
  <c r="N69" i="7"/>
  <c r="Z69" i="7" s="1"/>
  <c r="M69" i="7"/>
  <c r="K69" i="7"/>
  <c r="W69" i="7" s="1"/>
  <c r="J69" i="7"/>
  <c r="H69" i="7"/>
  <c r="T69" i="7" s="1"/>
  <c r="G69" i="7"/>
  <c r="S69" i="7" s="1"/>
  <c r="E69" i="7"/>
  <c r="D69" i="7"/>
  <c r="P69" i="7" s="1"/>
  <c r="N68" i="7"/>
  <c r="Z68" i="7" s="1"/>
  <c r="M68" i="7"/>
  <c r="Y68" i="7" s="1"/>
  <c r="K68" i="7"/>
  <c r="W68" i="7" s="1"/>
  <c r="J68" i="7"/>
  <c r="V68" i="7" s="1"/>
  <c r="H68" i="7"/>
  <c r="T68" i="7" s="1"/>
  <c r="G68" i="7"/>
  <c r="E68" i="7"/>
  <c r="Q68" i="7" s="1"/>
  <c r="D68" i="7"/>
  <c r="N67" i="7"/>
  <c r="Z67" i="7" s="1"/>
  <c r="M67" i="7"/>
  <c r="K67" i="7"/>
  <c r="W67" i="7" s="1"/>
  <c r="J67" i="7"/>
  <c r="H67" i="7"/>
  <c r="T67" i="7" s="1"/>
  <c r="G67" i="7"/>
  <c r="S67" i="7" s="1"/>
  <c r="E67" i="7"/>
  <c r="Q67" i="7" s="1"/>
  <c r="D67" i="7"/>
  <c r="P67" i="7" s="1"/>
  <c r="N66" i="7"/>
  <c r="Z66" i="7" s="1"/>
  <c r="M66" i="7"/>
  <c r="Y66" i="7" s="1"/>
  <c r="K66" i="7"/>
  <c r="W66" i="7" s="1"/>
  <c r="J66" i="7"/>
  <c r="H66" i="7"/>
  <c r="T66" i="7" s="1"/>
  <c r="G66" i="7"/>
  <c r="E66" i="7"/>
  <c r="Q66" i="7" s="1"/>
  <c r="D66" i="7"/>
  <c r="N65" i="7"/>
  <c r="Z65" i="7" s="1"/>
  <c r="M65" i="7"/>
  <c r="K65" i="7"/>
  <c r="W65" i="7" s="1"/>
  <c r="J65" i="7"/>
  <c r="H65" i="7"/>
  <c r="T65" i="7" s="1"/>
  <c r="G65" i="7"/>
  <c r="E65" i="7"/>
  <c r="Q65" i="7" s="1"/>
  <c r="D65" i="7"/>
  <c r="P65" i="7" s="1"/>
  <c r="N64" i="7"/>
  <c r="Z64" i="7" s="1"/>
  <c r="M64" i="7"/>
  <c r="K64" i="7"/>
  <c r="W64" i="7" s="1"/>
  <c r="J64" i="7"/>
  <c r="V64" i="7" s="1"/>
  <c r="H64" i="7"/>
  <c r="T64" i="7" s="1"/>
  <c r="G64" i="7"/>
  <c r="E64" i="7"/>
  <c r="Q64" i="7" s="1"/>
  <c r="D64" i="7"/>
  <c r="N63" i="7"/>
  <c r="Z63" i="7" s="1"/>
  <c r="M63" i="7"/>
  <c r="Y63" i="7" s="1"/>
  <c r="K63" i="7"/>
  <c r="W63" i="7" s="1"/>
  <c r="J63" i="7"/>
  <c r="V63" i="7" s="1"/>
  <c r="H63" i="7"/>
  <c r="T63" i="7" s="1"/>
  <c r="G63" i="7"/>
  <c r="E63" i="7"/>
  <c r="Q63" i="7" s="1"/>
  <c r="D63" i="7"/>
  <c r="P63" i="7" s="1"/>
  <c r="N62" i="7"/>
  <c r="Z62" i="7" s="1"/>
  <c r="M62" i="7"/>
  <c r="Y62" i="7" s="1"/>
  <c r="K62" i="7"/>
  <c r="W62" i="7" s="1"/>
  <c r="J62" i="7"/>
  <c r="V62" i="7" s="1"/>
  <c r="H62" i="7"/>
  <c r="T62" i="7" s="1"/>
  <c r="G62" i="7"/>
  <c r="E62" i="7"/>
  <c r="Q62" i="7" s="1"/>
  <c r="D62" i="7"/>
  <c r="P62" i="7" s="1"/>
  <c r="N61" i="7"/>
  <c r="Z61" i="7" s="1"/>
  <c r="M61" i="7"/>
  <c r="K61" i="7"/>
  <c r="W61" i="7" s="1"/>
  <c r="J61" i="7"/>
  <c r="H61" i="7"/>
  <c r="T61" i="7" s="1"/>
  <c r="G61" i="7"/>
  <c r="S61" i="7" s="1"/>
  <c r="E61" i="7"/>
  <c r="D61" i="7"/>
  <c r="P61" i="7" s="1"/>
  <c r="N60" i="7"/>
  <c r="Z60" i="7" s="1"/>
  <c r="M60" i="7"/>
  <c r="K60" i="7"/>
  <c r="W60" i="7" s="1"/>
  <c r="J60" i="7"/>
  <c r="V60" i="7" s="1"/>
  <c r="H60" i="7"/>
  <c r="T60" i="7" s="1"/>
  <c r="G60" i="7"/>
  <c r="E60" i="7"/>
  <c r="Q60" i="7" s="1"/>
  <c r="D60" i="7"/>
  <c r="N59" i="7"/>
  <c r="Z59" i="7" s="1"/>
  <c r="M59" i="7"/>
  <c r="Y59" i="7" s="1"/>
  <c r="K59" i="7"/>
  <c r="W59" i="7" s="1"/>
  <c r="J59" i="7"/>
  <c r="V59" i="7" s="1"/>
  <c r="H59" i="7"/>
  <c r="T59" i="7" s="1"/>
  <c r="G59" i="7"/>
  <c r="E59" i="7"/>
  <c r="Q59" i="7" s="1"/>
  <c r="D59" i="7"/>
  <c r="P59" i="7" s="1"/>
  <c r="N58" i="7"/>
  <c r="Z58" i="7" s="1"/>
  <c r="M58" i="7"/>
  <c r="Y58" i="7" s="1"/>
  <c r="K58" i="7"/>
  <c r="W58" i="7" s="1"/>
  <c r="J58" i="7"/>
  <c r="H58" i="7"/>
  <c r="T58" i="7" s="1"/>
  <c r="G58" i="7"/>
  <c r="E58" i="7"/>
  <c r="Q58" i="7" s="1"/>
  <c r="D58" i="7"/>
  <c r="N57" i="7"/>
  <c r="Z57" i="7" s="1"/>
  <c r="M57" i="7"/>
  <c r="K57" i="7"/>
  <c r="W57" i="7" s="1"/>
  <c r="J57" i="7"/>
  <c r="H57" i="7"/>
  <c r="T57" i="7" s="1"/>
  <c r="G57" i="7"/>
  <c r="S57" i="7" s="1"/>
  <c r="E57" i="7"/>
  <c r="Q57" i="7" s="1"/>
  <c r="D57" i="7"/>
  <c r="N56" i="7"/>
  <c r="Z56" i="7" s="1"/>
  <c r="M56" i="7"/>
  <c r="Y56" i="7" s="1"/>
  <c r="K56" i="7"/>
  <c r="W56" i="7" s="1"/>
  <c r="J56" i="7"/>
  <c r="V56" i="7" s="1"/>
  <c r="H56" i="7"/>
  <c r="T56" i="7" s="1"/>
  <c r="G56" i="7"/>
  <c r="E56" i="7"/>
  <c r="Q56" i="7" s="1"/>
  <c r="D56" i="7"/>
  <c r="N379" i="7"/>
  <c r="M379" i="7"/>
  <c r="K379" i="7"/>
  <c r="J379" i="7"/>
  <c r="H379" i="7"/>
  <c r="G379" i="7"/>
  <c r="E379" i="7"/>
  <c r="D379" i="7"/>
  <c r="N374" i="7"/>
  <c r="M374" i="7"/>
  <c r="K374" i="7"/>
  <c r="J374" i="7"/>
  <c r="H374" i="7"/>
  <c r="G374" i="7"/>
  <c r="E374" i="7"/>
  <c r="D374" i="7"/>
  <c r="N373" i="7"/>
  <c r="M373" i="7"/>
  <c r="K373" i="7"/>
  <c r="J373" i="7"/>
  <c r="H373" i="7"/>
  <c r="G373" i="7"/>
  <c r="E373" i="7"/>
  <c r="D373" i="7"/>
  <c r="N372" i="7"/>
  <c r="M372" i="7"/>
  <c r="K372" i="7"/>
  <c r="J372" i="7"/>
  <c r="H372" i="7"/>
  <c r="G372" i="7"/>
  <c r="E372" i="7"/>
  <c r="D372" i="7"/>
  <c r="N371" i="7"/>
  <c r="M371" i="7"/>
  <c r="K371" i="7"/>
  <c r="J371" i="7"/>
  <c r="H371" i="7"/>
  <c r="G371" i="7"/>
  <c r="E371" i="7"/>
  <c r="D371" i="7"/>
  <c r="N370" i="7"/>
  <c r="M370" i="7"/>
  <c r="K370" i="7"/>
  <c r="J370" i="7"/>
  <c r="H370" i="7"/>
  <c r="G370" i="7"/>
  <c r="E370" i="7"/>
  <c r="D370" i="7"/>
  <c r="N369" i="7"/>
  <c r="M369" i="7"/>
  <c r="K369" i="7"/>
  <c r="J369" i="7"/>
  <c r="H369" i="7"/>
  <c r="G369" i="7"/>
  <c r="E369" i="7"/>
  <c r="D369" i="7"/>
  <c r="N368" i="7"/>
  <c r="M368" i="7"/>
  <c r="K368" i="7"/>
  <c r="J368" i="7"/>
  <c r="H368" i="7"/>
  <c r="G368" i="7"/>
  <c r="E368" i="7"/>
  <c r="D368" i="7"/>
  <c r="N367" i="7"/>
  <c r="M367" i="7"/>
  <c r="K367" i="7"/>
  <c r="J367" i="7"/>
  <c r="H367" i="7"/>
  <c r="G367" i="7"/>
  <c r="E367" i="7"/>
  <c r="D367" i="7"/>
  <c r="N366" i="7"/>
  <c r="M366" i="7"/>
  <c r="K366" i="7"/>
  <c r="J366" i="7"/>
  <c r="H366" i="7"/>
  <c r="G366" i="7"/>
  <c r="E366" i="7"/>
  <c r="D366" i="7"/>
  <c r="N365" i="7"/>
  <c r="M365" i="7"/>
  <c r="K365" i="7"/>
  <c r="J365" i="7"/>
  <c r="H365" i="7"/>
  <c r="G365" i="7"/>
  <c r="E365" i="7"/>
  <c r="D365" i="7"/>
  <c r="N364" i="7"/>
  <c r="M364" i="7"/>
  <c r="K364" i="7"/>
  <c r="J364" i="7"/>
  <c r="H364" i="7"/>
  <c r="G364" i="7"/>
  <c r="E364" i="7"/>
  <c r="D364" i="7"/>
  <c r="N363" i="7"/>
  <c r="M363" i="7"/>
  <c r="K363" i="7"/>
  <c r="J363" i="7"/>
  <c r="H363" i="7"/>
  <c r="G363" i="7"/>
  <c r="E363" i="7"/>
  <c r="D363" i="7"/>
  <c r="N362" i="7"/>
  <c r="M362" i="7"/>
  <c r="K362" i="7"/>
  <c r="J362" i="7"/>
  <c r="H362" i="7"/>
  <c r="G362" i="7"/>
  <c r="E362" i="7"/>
  <c r="D362" i="7"/>
  <c r="N361" i="7"/>
  <c r="M361" i="7"/>
  <c r="K361" i="7"/>
  <c r="J361" i="7"/>
  <c r="H361" i="7"/>
  <c r="G361" i="7"/>
  <c r="E361" i="7"/>
  <c r="D361" i="7"/>
  <c r="N360" i="7"/>
  <c r="M360" i="7"/>
  <c r="K360" i="7"/>
  <c r="J360" i="7"/>
  <c r="H360" i="7"/>
  <c r="G360" i="7"/>
  <c r="E360" i="7"/>
  <c r="D360" i="7"/>
  <c r="N359" i="7"/>
  <c r="M359" i="7"/>
  <c r="K359" i="7"/>
  <c r="J359" i="7"/>
  <c r="H359" i="7"/>
  <c r="G359" i="7"/>
  <c r="E359" i="7"/>
  <c r="D359" i="7"/>
  <c r="N358" i="7"/>
  <c r="M358" i="7"/>
  <c r="K358" i="7"/>
  <c r="J358" i="7"/>
  <c r="H358" i="7"/>
  <c r="G358" i="7"/>
  <c r="E358" i="7"/>
  <c r="D358" i="7"/>
  <c r="N357" i="7"/>
  <c r="M357" i="7"/>
  <c r="K357" i="7"/>
  <c r="J357" i="7"/>
  <c r="H357" i="7"/>
  <c r="G357" i="7"/>
  <c r="E357" i="7"/>
  <c r="D357" i="7"/>
  <c r="N356" i="7"/>
  <c r="M356" i="7"/>
  <c r="K356" i="7"/>
  <c r="J356" i="7"/>
  <c r="H356" i="7"/>
  <c r="G356" i="7"/>
  <c r="E356" i="7"/>
  <c r="D356" i="7"/>
  <c r="N355" i="7"/>
  <c r="M355" i="7"/>
  <c r="K355" i="7"/>
  <c r="J355" i="7"/>
  <c r="H355" i="7"/>
  <c r="G355" i="7"/>
  <c r="E355" i="7"/>
  <c r="D355" i="7"/>
  <c r="N354" i="7"/>
  <c r="M354" i="7"/>
  <c r="K354" i="7"/>
  <c r="J354" i="7"/>
  <c r="H354" i="7"/>
  <c r="G354" i="7"/>
  <c r="E354" i="7"/>
  <c r="D354" i="7"/>
  <c r="N349" i="7"/>
  <c r="M349" i="7"/>
  <c r="K349" i="7"/>
  <c r="J349" i="7"/>
  <c r="H349" i="7"/>
  <c r="G349" i="7"/>
  <c r="E349" i="7"/>
  <c r="D349" i="7"/>
  <c r="N348" i="7"/>
  <c r="M348" i="7"/>
  <c r="K348" i="7"/>
  <c r="J348" i="7"/>
  <c r="H348" i="7"/>
  <c r="G348" i="7"/>
  <c r="E348" i="7"/>
  <c r="D348" i="7"/>
  <c r="N347" i="7"/>
  <c r="M347" i="7"/>
  <c r="K347" i="7"/>
  <c r="J347" i="7"/>
  <c r="H347" i="7"/>
  <c r="G347" i="7"/>
  <c r="E347" i="7"/>
  <c r="D347" i="7"/>
  <c r="N346" i="7"/>
  <c r="M346" i="7"/>
  <c r="K346" i="7"/>
  <c r="J346" i="7"/>
  <c r="H346" i="7"/>
  <c r="G346" i="7"/>
  <c r="E346" i="7"/>
  <c r="D346" i="7"/>
  <c r="N345" i="7"/>
  <c r="M345" i="7"/>
  <c r="K345" i="7"/>
  <c r="J345" i="7"/>
  <c r="H345" i="7"/>
  <c r="G345" i="7"/>
  <c r="E345" i="7"/>
  <c r="D345" i="7"/>
  <c r="N344" i="7"/>
  <c r="M344" i="7"/>
  <c r="K344" i="7"/>
  <c r="J344" i="7"/>
  <c r="H344" i="7"/>
  <c r="G344" i="7"/>
  <c r="E344" i="7"/>
  <c r="D344" i="7"/>
  <c r="N343" i="7"/>
  <c r="M343" i="7"/>
  <c r="K343" i="7"/>
  <c r="J343" i="7"/>
  <c r="H343" i="7"/>
  <c r="G343" i="7"/>
  <c r="E343" i="7"/>
  <c r="D343" i="7"/>
  <c r="N342" i="7"/>
  <c r="M342" i="7"/>
  <c r="K342" i="7"/>
  <c r="J342" i="7"/>
  <c r="H342" i="7"/>
  <c r="G342" i="7"/>
  <c r="E342" i="7"/>
  <c r="D342" i="7"/>
  <c r="N341" i="7"/>
  <c r="M341" i="7"/>
  <c r="K341" i="7"/>
  <c r="J341" i="7"/>
  <c r="H341" i="7"/>
  <c r="G341" i="7"/>
  <c r="E341" i="7"/>
  <c r="D341" i="7"/>
  <c r="N340" i="7"/>
  <c r="M340" i="7"/>
  <c r="K340" i="7"/>
  <c r="J340" i="7"/>
  <c r="H340" i="7"/>
  <c r="G340" i="7"/>
  <c r="E340" i="7"/>
  <c r="D340" i="7"/>
  <c r="N339" i="7"/>
  <c r="M339" i="7"/>
  <c r="K339" i="7"/>
  <c r="J339" i="7"/>
  <c r="H339" i="7"/>
  <c r="G339" i="7"/>
  <c r="E339" i="7"/>
  <c r="D339" i="7"/>
  <c r="N338" i="7"/>
  <c r="M338" i="7"/>
  <c r="K338" i="7"/>
  <c r="J338" i="7"/>
  <c r="H338" i="7"/>
  <c r="G338" i="7"/>
  <c r="E338" i="7"/>
  <c r="D338" i="7"/>
  <c r="N337" i="7"/>
  <c r="M337" i="7"/>
  <c r="K337" i="7"/>
  <c r="J337" i="7"/>
  <c r="H337" i="7"/>
  <c r="G337" i="7"/>
  <c r="E337" i="7"/>
  <c r="D337" i="7"/>
  <c r="N336" i="7"/>
  <c r="M336" i="7"/>
  <c r="K336" i="7"/>
  <c r="J336" i="7"/>
  <c r="H336" i="7"/>
  <c r="G336" i="7"/>
  <c r="E336" i="7"/>
  <c r="D336" i="7"/>
  <c r="N335" i="7"/>
  <c r="M335" i="7"/>
  <c r="K335" i="7"/>
  <c r="J335" i="7"/>
  <c r="H335" i="7"/>
  <c r="G335" i="7"/>
  <c r="E335" i="7"/>
  <c r="D335" i="7"/>
  <c r="N334" i="7"/>
  <c r="M334" i="7"/>
  <c r="K334" i="7"/>
  <c r="J334" i="7"/>
  <c r="H334" i="7"/>
  <c r="G334" i="7"/>
  <c r="E334" i="7"/>
  <c r="D334" i="7"/>
  <c r="N333" i="7"/>
  <c r="M333" i="7"/>
  <c r="K333" i="7"/>
  <c r="J333" i="7"/>
  <c r="H333" i="7"/>
  <c r="G333" i="7"/>
  <c r="E333" i="7"/>
  <c r="D333" i="7"/>
  <c r="N332" i="7"/>
  <c r="M332" i="7"/>
  <c r="K332" i="7"/>
  <c r="J332" i="7"/>
  <c r="H332" i="7"/>
  <c r="G332" i="7"/>
  <c r="E332" i="7"/>
  <c r="D332" i="7"/>
  <c r="N331" i="7"/>
  <c r="M331" i="7"/>
  <c r="K331" i="7"/>
  <c r="J331" i="7"/>
  <c r="H331" i="7"/>
  <c r="G331" i="7"/>
  <c r="E331" i="7"/>
  <c r="D331" i="7"/>
  <c r="N330" i="7"/>
  <c r="M330" i="7"/>
  <c r="K330" i="7"/>
  <c r="J330" i="7"/>
  <c r="H330" i="7"/>
  <c r="G330" i="7"/>
  <c r="E330" i="7"/>
  <c r="D330" i="7"/>
  <c r="N329" i="7"/>
  <c r="M329" i="7"/>
  <c r="K329" i="7"/>
  <c r="J329" i="7"/>
  <c r="H329" i="7"/>
  <c r="G329" i="7"/>
  <c r="E329" i="7"/>
  <c r="D329" i="7"/>
  <c r="N324" i="7"/>
  <c r="M324" i="7"/>
  <c r="K324" i="7"/>
  <c r="J324" i="7"/>
  <c r="H324" i="7"/>
  <c r="G324" i="7"/>
  <c r="E324" i="7"/>
  <c r="D324" i="7"/>
  <c r="N323" i="7"/>
  <c r="M323" i="7"/>
  <c r="K323" i="7"/>
  <c r="J323" i="7"/>
  <c r="H323" i="7"/>
  <c r="G323" i="7"/>
  <c r="E323" i="7"/>
  <c r="D323" i="7"/>
  <c r="N322" i="7"/>
  <c r="M322" i="7"/>
  <c r="K322" i="7"/>
  <c r="J322" i="7"/>
  <c r="H322" i="7"/>
  <c r="G322" i="7"/>
  <c r="E322" i="7"/>
  <c r="D322" i="7"/>
  <c r="N321" i="7"/>
  <c r="M321" i="7"/>
  <c r="K321" i="7"/>
  <c r="J321" i="7"/>
  <c r="H321" i="7"/>
  <c r="G321" i="7"/>
  <c r="E321" i="7"/>
  <c r="D321" i="7"/>
  <c r="N320" i="7"/>
  <c r="M320" i="7"/>
  <c r="K320" i="7"/>
  <c r="J320" i="7"/>
  <c r="H320" i="7"/>
  <c r="G320" i="7"/>
  <c r="E320" i="7"/>
  <c r="D320" i="7"/>
  <c r="N319" i="7"/>
  <c r="M319" i="7"/>
  <c r="K319" i="7"/>
  <c r="J319" i="7"/>
  <c r="H319" i="7"/>
  <c r="G319" i="7"/>
  <c r="E319" i="7"/>
  <c r="D319" i="7"/>
  <c r="N318" i="7"/>
  <c r="M318" i="7"/>
  <c r="K318" i="7"/>
  <c r="J318" i="7"/>
  <c r="H318" i="7"/>
  <c r="G318" i="7"/>
  <c r="E318" i="7"/>
  <c r="D318" i="7"/>
  <c r="N317" i="7"/>
  <c r="M317" i="7"/>
  <c r="K317" i="7"/>
  <c r="J317" i="7"/>
  <c r="H317" i="7"/>
  <c r="G317" i="7"/>
  <c r="E317" i="7"/>
  <c r="D317" i="7"/>
  <c r="N316" i="7"/>
  <c r="M316" i="7"/>
  <c r="K316" i="7"/>
  <c r="J316" i="7"/>
  <c r="H316" i="7"/>
  <c r="G316" i="7"/>
  <c r="E316" i="7"/>
  <c r="D316" i="7"/>
  <c r="N315" i="7"/>
  <c r="M315" i="7"/>
  <c r="K315" i="7"/>
  <c r="J315" i="7"/>
  <c r="H315" i="7"/>
  <c r="G315" i="7"/>
  <c r="E315" i="7"/>
  <c r="D315" i="7"/>
  <c r="N314" i="7"/>
  <c r="M314" i="7"/>
  <c r="K314" i="7"/>
  <c r="J314" i="7"/>
  <c r="H314" i="7"/>
  <c r="G314" i="7"/>
  <c r="E314" i="7"/>
  <c r="D314" i="7"/>
  <c r="N313" i="7"/>
  <c r="M313" i="7"/>
  <c r="K313" i="7"/>
  <c r="J313" i="7"/>
  <c r="H313" i="7"/>
  <c r="G313" i="7"/>
  <c r="E313" i="7"/>
  <c r="D313" i="7"/>
  <c r="N312" i="7"/>
  <c r="M312" i="7"/>
  <c r="K312" i="7"/>
  <c r="J312" i="7"/>
  <c r="H312" i="7"/>
  <c r="G312" i="7"/>
  <c r="E312" i="7"/>
  <c r="D312" i="7"/>
  <c r="N311" i="7"/>
  <c r="M311" i="7"/>
  <c r="K311" i="7"/>
  <c r="J311" i="7"/>
  <c r="H311" i="7"/>
  <c r="G311" i="7"/>
  <c r="E311" i="7"/>
  <c r="D311" i="7"/>
  <c r="N310" i="7"/>
  <c r="M310" i="7"/>
  <c r="K310" i="7"/>
  <c r="J310" i="7"/>
  <c r="H310" i="7"/>
  <c r="G310" i="7"/>
  <c r="E310" i="7"/>
  <c r="D310" i="7"/>
  <c r="N309" i="7"/>
  <c r="M309" i="7"/>
  <c r="K309" i="7"/>
  <c r="J309" i="7"/>
  <c r="H309" i="7"/>
  <c r="G309" i="7"/>
  <c r="E309" i="7"/>
  <c r="D309" i="7"/>
  <c r="N308" i="7"/>
  <c r="M308" i="7"/>
  <c r="K308" i="7"/>
  <c r="J308" i="7"/>
  <c r="H308" i="7"/>
  <c r="G308" i="7"/>
  <c r="E308" i="7"/>
  <c r="D308" i="7"/>
  <c r="N307" i="7"/>
  <c r="M307" i="7"/>
  <c r="K307" i="7"/>
  <c r="J307" i="7"/>
  <c r="H307" i="7"/>
  <c r="G307" i="7"/>
  <c r="E307" i="7"/>
  <c r="D307" i="7"/>
  <c r="N306" i="7"/>
  <c r="M306" i="7"/>
  <c r="K306" i="7"/>
  <c r="J306" i="7"/>
  <c r="H306" i="7"/>
  <c r="G306" i="7"/>
  <c r="E306" i="7"/>
  <c r="D306" i="7"/>
  <c r="N305" i="7"/>
  <c r="M305" i="7"/>
  <c r="K305" i="7"/>
  <c r="J305" i="7"/>
  <c r="H305" i="7"/>
  <c r="G305" i="7"/>
  <c r="E305" i="7"/>
  <c r="D305" i="7"/>
  <c r="N304" i="7"/>
  <c r="M304" i="7"/>
  <c r="K304" i="7"/>
  <c r="J304" i="7"/>
  <c r="H304" i="7"/>
  <c r="G304" i="7"/>
  <c r="E304" i="7"/>
  <c r="D304" i="7"/>
  <c r="N299" i="7"/>
  <c r="M299" i="7"/>
  <c r="K299" i="7"/>
  <c r="J299" i="7"/>
  <c r="H299" i="7"/>
  <c r="G299" i="7"/>
  <c r="E299" i="7"/>
  <c r="D299" i="7"/>
  <c r="N298" i="7"/>
  <c r="M298" i="7"/>
  <c r="K298" i="7"/>
  <c r="J298" i="7"/>
  <c r="H298" i="7"/>
  <c r="G298" i="7"/>
  <c r="E298" i="7"/>
  <c r="D298" i="7"/>
  <c r="N297" i="7"/>
  <c r="M297" i="7"/>
  <c r="K297" i="7"/>
  <c r="J297" i="7"/>
  <c r="H297" i="7"/>
  <c r="G297" i="7"/>
  <c r="E297" i="7"/>
  <c r="D297" i="7"/>
  <c r="N296" i="7"/>
  <c r="M296" i="7"/>
  <c r="K296" i="7"/>
  <c r="J296" i="7"/>
  <c r="H296" i="7"/>
  <c r="G296" i="7"/>
  <c r="E296" i="7"/>
  <c r="D296" i="7"/>
  <c r="N295" i="7"/>
  <c r="M295" i="7"/>
  <c r="K295" i="7"/>
  <c r="J295" i="7"/>
  <c r="H295" i="7"/>
  <c r="G295" i="7"/>
  <c r="E295" i="7"/>
  <c r="D295" i="7"/>
  <c r="N294" i="7"/>
  <c r="M294" i="7"/>
  <c r="K294" i="7"/>
  <c r="J294" i="7"/>
  <c r="H294" i="7"/>
  <c r="G294" i="7"/>
  <c r="E294" i="7"/>
  <c r="D294" i="7"/>
  <c r="N293" i="7"/>
  <c r="M293" i="7"/>
  <c r="K293" i="7"/>
  <c r="J293" i="7"/>
  <c r="H293" i="7"/>
  <c r="G293" i="7"/>
  <c r="E293" i="7"/>
  <c r="D293" i="7"/>
  <c r="N292" i="7"/>
  <c r="M292" i="7"/>
  <c r="K292" i="7"/>
  <c r="J292" i="7"/>
  <c r="H292" i="7"/>
  <c r="G292" i="7"/>
  <c r="E292" i="7"/>
  <c r="D292" i="7"/>
  <c r="N291" i="7"/>
  <c r="M291" i="7"/>
  <c r="K291" i="7"/>
  <c r="J291" i="7"/>
  <c r="H291" i="7"/>
  <c r="G291" i="7"/>
  <c r="E291" i="7"/>
  <c r="D291" i="7"/>
  <c r="N290" i="7"/>
  <c r="M290" i="7"/>
  <c r="K290" i="7"/>
  <c r="J290" i="7"/>
  <c r="H290" i="7"/>
  <c r="G290" i="7"/>
  <c r="E290" i="7"/>
  <c r="D290" i="7"/>
  <c r="N289" i="7"/>
  <c r="M289" i="7"/>
  <c r="K289" i="7"/>
  <c r="J289" i="7"/>
  <c r="H289" i="7"/>
  <c r="G289" i="7"/>
  <c r="E289" i="7"/>
  <c r="D289" i="7"/>
  <c r="N288" i="7"/>
  <c r="M288" i="7"/>
  <c r="K288" i="7"/>
  <c r="J288" i="7"/>
  <c r="H288" i="7"/>
  <c r="G288" i="7"/>
  <c r="E288" i="7"/>
  <c r="D288" i="7"/>
  <c r="N287" i="7"/>
  <c r="M287" i="7"/>
  <c r="K287" i="7"/>
  <c r="J287" i="7"/>
  <c r="H287" i="7"/>
  <c r="G287" i="7"/>
  <c r="E287" i="7"/>
  <c r="D287" i="7"/>
  <c r="N286" i="7"/>
  <c r="M286" i="7"/>
  <c r="K286" i="7"/>
  <c r="J286" i="7"/>
  <c r="H286" i="7"/>
  <c r="G286" i="7"/>
  <c r="E286" i="7"/>
  <c r="D286" i="7"/>
  <c r="N285" i="7"/>
  <c r="M285" i="7"/>
  <c r="K285" i="7"/>
  <c r="J285" i="7"/>
  <c r="H285" i="7"/>
  <c r="G285" i="7"/>
  <c r="E285" i="7"/>
  <c r="D285" i="7"/>
  <c r="N284" i="7"/>
  <c r="M284" i="7"/>
  <c r="K284" i="7"/>
  <c r="J284" i="7"/>
  <c r="H284" i="7"/>
  <c r="G284" i="7"/>
  <c r="E284" i="7"/>
  <c r="D284" i="7"/>
  <c r="N283" i="7"/>
  <c r="M283" i="7"/>
  <c r="K283" i="7"/>
  <c r="J283" i="7"/>
  <c r="H283" i="7"/>
  <c r="G283" i="7"/>
  <c r="E283" i="7"/>
  <c r="D283" i="7"/>
  <c r="N282" i="7"/>
  <c r="M282" i="7"/>
  <c r="K282" i="7"/>
  <c r="J282" i="7"/>
  <c r="H282" i="7"/>
  <c r="G282" i="7"/>
  <c r="E282" i="7"/>
  <c r="D282" i="7"/>
  <c r="N281" i="7"/>
  <c r="M281" i="7"/>
  <c r="K281" i="7"/>
  <c r="J281" i="7"/>
  <c r="H281" i="7"/>
  <c r="G281" i="7"/>
  <c r="E281" i="7"/>
  <c r="D281" i="7"/>
  <c r="N280" i="7"/>
  <c r="M280" i="7"/>
  <c r="K280" i="7"/>
  <c r="J280" i="7"/>
  <c r="H280" i="7"/>
  <c r="G280" i="7"/>
  <c r="E280" i="7"/>
  <c r="D280" i="7"/>
  <c r="N279" i="7"/>
  <c r="M279" i="7"/>
  <c r="K279" i="7"/>
  <c r="J279" i="7"/>
  <c r="H279" i="7"/>
  <c r="G279" i="7"/>
  <c r="E279" i="7"/>
  <c r="D279" i="7"/>
  <c r="N274" i="7"/>
  <c r="M274" i="7"/>
  <c r="K274" i="7"/>
  <c r="J274" i="7"/>
  <c r="H274" i="7"/>
  <c r="G274" i="7"/>
  <c r="E274" i="7"/>
  <c r="D274" i="7"/>
  <c r="N273" i="7"/>
  <c r="M273" i="7"/>
  <c r="K273" i="7"/>
  <c r="J273" i="7"/>
  <c r="H273" i="7"/>
  <c r="G273" i="7"/>
  <c r="E273" i="7"/>
  <c r="D273" i="7"/>
  <c r="N272" i="7"/>
  <c r="M272" i="7"/>
  <c r="K272" i="7"/>
  <c r="J272" i="7"/>
  <c r="H272" i="7"/>
  <c r="G272" i="7"/>
  <c r="E272" i="7"/>
  <c r="D272" i="7"/>
  <c r="N271" i="7"/>
  <c r="M271" i="7"/>
  <c r="K271" i="7"/>
  <c r="J271" i="7"/>
  <c r="H271" i="7"/>
  <c r="G271" i="7"/>
  <c r="E271" i="7"/>
  <c r="D271" i="7"/>
  <c r="N270" i="7"/>
  <c r="M270" i="7"/>
  <c r="K270" i="7"/>
  <c r="J270" i="7"/>
  <c r="H270" i="7"/>
  <c r="G270" i="7"/>
  <c r="E270" i="7"/>
  <c r="D270" i="7"/>
  <c r="N269" i="7"/>
  <c r="M269" i="7"/>
  <c r="K269" i="7"/>
  <c r="J269" i="7"/>
  <c r="H269" i="7"/>
  <c r="G269" i="7"/>
  <c r="E269" i="7"/>
  <c r="D269" i="7"/>
  <c r="N268" i="7"/>
  <c r="M268" i="7"/>
  <c r="K268" i="7"/>
  <c r="J268" i="7"/>
  <c r="H268" i="7"/>
  <c r="G268" i="7"/>
  <c r="E268" i="7"/>
  <c r="D268" i="7"/>
  <c r="N267" i="7"/>
  <c r="M267" i="7"/>
  <c r="K267" i="7"/>
  <c r="J267" i="7"/>
  <c r="H267" i="7"/>
  <c r="G267" i="7"/>
  <c r="E267" i="7"/>
  <c r="D267" i="7"/>
  <c r="N266" i="7"/>
  <c r="M266" i="7"/>
  <c r="K266" i="7"/>
  <c r="J266" i="7"/>
  <c r="H266" i="7"/>
  <c r="G266" i="7"/>
  <c r="E266" i="7"/>
  <c r="D266" i="7"/>
  <c r="N265" i="7"/>
  <c r="M265" i="7"/>
  <c r="K265" i="7"/>
  <c r="J265" i="7"/>
  <c r="H265" i="7"/>
  <c r="G265" i="7"/>
  <c r="E265" i="7"/>
  <c r="D265" i="7"/>
  <c r="N264" i="7"/>
  <c r="M264" i="7"/>
  <c r="K264" i="7"/>
  <c r="J264" i="7"/>
  <c r="H264" i="7"/>
  <c r="G264" i="7"/>
  <c r="E264" i="7"/>
  <c r="D264" i="7"/>
  <c r="N263" i="7"/>
  <c r="M263" i="7"/>
  <c r="K263" i="7"/>
  <c r="J263" i="7"/>
  <c r="H263" i="7"/>
  <c r="G263" i="7"/>
  <c r="E263" i="7"/>
  <c r="D263" i="7"/>
  <c r="N262" i="7"/>
  <c r="M262" i="7"/>
  <c r="K262" i="7"/>
  <c r="J262" i="7"/>
  <c r="H262" i="7"/>
  <c r="G262" i="7"/>
  <c r="E262" i="7"/>
  <c r="D262" i="7"/>
  <c r="N261" i="7"/>
  <c r="M261" i="7"/>
  <c r="K261" i="7"/>
  <c r="J261" i="7"/>
  <c r="H261" i="7"/>
  <c r="G261" i="7"/>
  <c r="E261" i="7"/>
  <c r="D261" i="7"/>
  <c r="N260" i="7"/>
  <c r="M260" i="7"/>
  <c r="K260" i="7"/>
  <c r="J260" i="7"/>
  <c r="H260" i="7"/>
  <c r="G260" i="7"/>
  <c r="E260" i="7"/>
  <c r="D260" i="7"/>
  <c r="N259" i="7"/>
  <c r="M259" i="7"/>
  <c r="K259" i="7"/>
  <c r="J259" i="7"/>
  <c r="H259" i="7"/>
  <c r="G259" i="7"/>
  <c r="E259" i="7"/>
  <c r="D259" i="7"/>
  <c r="N258" i="7"/>
  <c r="M258" i="7"/>
  <c r="K258" i="7"/>
  <c r="J258" i="7"/>
  <c r="H258" i="7"/>
  <c r="G258" i="7"/>
  <c r="E258" i="7"/>
  <c r="D258" i="7"/>
  <c r="N257" i="7"/>
  <c r="M257" i="7"/>
  <c r="K257" i="7"/>
  <c r="J257" i="7"/>
  <c r="H257" i="7"/>
  <c r="G257" i="7"/>
  <c r="E257" i="7"/>
  <c r="D257" i="7"/>
  <c r="N256" i="7"/>
  <c r="M256" i="7"/>
  <c r="K256" i="7"/>
  <c r="J256" i="7"/>
  <c r="H256" i="7"/>
  <c r="G256" i="7"/>
  <c r="E256" i="7"/>
  <c r="D256" i="7"/>
  <c r="N255" i="7"/>
  <c r="M255" i="7"/>
  <c r="K255" i="7"/>
  <c r="J255" i="7"/>
  <c r="H255" i="7"/>
  <c r="G255" i="7"/>
  <c r="E255" i="7"/>
  <c r="D255" i="7"/>
  <c r="N254" i="7"/>
  <c r="M254" i="7"/>
  <c r="K254" i="7"/>
  <c r="J254" i="7"/>
  <c r="H254" i="7"/>
  <c r="G254" i="7"/>
  <c r="E254" i="7"/>
  <c r="D254" i="7"/>
  <c r="N249" i="7"/>
  <c r="M249" i="7"/>
  <c r="K249" i="7"/>
  <c r="J249" i="7"/>
  <c r="H249" i="7"/>
  <c r="G249" i="7"/>
  <c r="E249" i="7"/>
  <c r="D249" i="7"/>
  <c r="N248" i="7"/>
  <c r="M248" i="7"/>
  <c r="K248" i="7"/>
  <c r="J248" i="7"/>
  <c r="H248" i="7"/>
  <c r="G248" i="7"/>
  <c r="E248" i="7"/>
  <c r="D248" i="7"/>
  <c r="N247" i="7"/>
  <c r="M247" i="7"/>
  <c r="K247" i="7"/>
  <c r="J247" i="7"/>
  <c r="H247" i="7"/>
  <c r="G247" i="7"/>
  <c r="E247" i="7"/>
  <c r="D247" i="7"/>
  <c r="N246" i="7"/>
  <c r="M246" i="7"/>
  <c r="K246" i="7"/>
  <c r="J246" i="7"/>
  <c r="H246" i="7"/>
  <c r="G246" i="7"/>
  <c r="E246" i="7"/>
  <c r="D246" i="7"/>
  <c r="N245" i="7"/>
  <c r="M245" i="7"/>
  <c r="K245" i="7"/>
  <c r="J245" i="7"/>
  <c r="H245" i="7"/>
  <c r="G245" i="7"/>
  <c r="E245" i="7"/>
  <c r="D245" i="7"/>
  <c r="N244" i="7"/>
  <c r="M244" i="7"/>
  <c r="K244" i="7"/>
  <c r="J244" i="7"/>
  <c r="H244" i="7"/>
  <c r="G244" i="7"/>
  <c r="E244" i="7"/>
  <c r="D244" i="7"/>
  <c r="N243" i="7"/>
  <c r="M243" i="7"/>
  <c r="K243" i="7"/>
  <c r="J243" i="7"/>
  <c r="H243" i="7"/>
  <c r="G243" i="7"/>
  <c r="E243" i="7"/>
  <c r="D243" i="7"/>
  <c r="N242" i="7"/>
  <c r="M242" i="7"/>
  <c r="K242" i="7"/>
  <c r="J242" i="7"/>
  <c r="H242" i="7"/>
  <c r="G242" i="7"/>
  <c r="E242" i="7"/>
  <c r="D242" i="7"/>
  <c r="N241" i="7"/>
  <c r="M241" i="7"/>
  <c r="K241" i="7"/>
  <c r="J241" i="7"/>
  <c r="H241" i="7"/>
  <c r="G241" i="7"/>
  <c r="E241" i="7"/>
  <c r="D241" i="7"/>
  <c r="N240" i="7"/>
  <c r="M240" i="7"/>
  <c r="K240" i="7"/>
  <c r="J240" i="7"/>
  <c r="H240" i="7"/>
  <c r="G240" i="7"/>
  <c r="E240" i="7"/>
  <c r="D240" i="7"/>
  <c r="N239" i="7"/>
  <c r="M239" i="7"/>
  <c r="K239" i="7"/>
  <c r="J239" i="7"/>
  <c r="H239" i="7"/>
  <c r="G239" i="7"/>
  <c r="E239" i="7"/>
  <c r="D239" i="7"/>
  <c r="N238" i="7"/>
  <c r="M238" i="7"/>
  <c r="K238" i="7"/>
  <c r="J238" i="7"/>
  <c r="H238" i="7"/>
  <c r="G238" i="7"/>
  <c r="E238" i="7"/>
  <c r="D238" i="7"/>
  <c r="N237" i="7"/>
  <c r="M237" i="7"/>
  <c r="K237" i="7"/>
  <c r="J237" i="7"/>
  <c r="H237" i="7"/>
  <c r="G237" i="7"/>
  <c r="E237" i="7"/>
  <c r="D237" i="7"/>
  <c r="N236" i="7"/>
  <c r="M236" i="7"/>
  <c r="K236" i="7"/>
  <c r="J236" i="7"/>
  <c r="H236" i="7"/>
  <c r="G236" i="7"/>
  <c r="E236" i="7"/>
  <c r="D236" i="7"/>
  <c r="N235" i="7"/>
  <c r="M235" i="7"/>
  <c r="K235" i="7"/>
  <c r="J235" i="7"/>
  <c r="H235" i="7"/>
  <c r="G235" i="7"/>
  <c r="E235" i="7"/>
  <c r="D235" i="7"/>
  <c r="N234" i="7"/>
  <c r="M234" i="7"/>
  <c r="K234" i="7"/>
  <c r="J234" i="7"/>
  <c r="H234" i="7"/>
  <c r="G234" i="7"/>
  <c r="E234" i="7"/>
  <c r="D234" i="7"/>
  <c r="N233" i="7"/>
  <c r="M233" i="7"/>
  <c r="K233" i="7"/>
  <c r="J233" i="7"/>
  <c r="H233" i="7"/>
  <c r="G233" i="7"/>
  <c r="E233" i="7"/>
  <c r="D233" i="7"/>
  <c r="N232" i="7"/>
  <c r="M232" i="7"/>
  <c r="K232" i="7"/>
  <c r="J232" i="7"/>
  <c r="H232" i="7"/>
  <c r="G232" i="7"/>
  <c r="E232" i="7"/>
  <c r="D232" i="7"/>
  <c r="N231" i="7"/>
  <c r="M231" i="7"/>
  <c r="K231" i="7"/>
  <c r="J231" i="7"/>
  <c r="H231" i="7"/>
  <c r="G231" i="7"/>
  <c r="E231" i="7"/>
  <c r="D231" i="7"/>
  <c r="N230" i="7"/>
  <c r="M230" i="7"/>
  <c r="K230" i="7"/>
  <c r="J230" i="7"/>
  <c r="H230" i="7"/>
  <c r="G230" i="7"/>
  <c r="E230" i="7"/>
  <c r="D230" i="7"/>
  <c r="N229" i="7"/>
  <c r="M229" i="7"/>
  <c r="K229" i="7"/>
  <c r="J229" i="7"/>
  <c r="H229" i="7"/>
  <c r="G229" i="7"/>
  <c r="E229" i="7"/>
  <c r="D229" i="7"/>
  <c r="N224" i="7"/>
  <c r="M224" i="7"/>
  <c r="K224" i="7"/>
  <c r="J224" i="7"/>
  <c r="H224" i="7"/>
  <c r="G224" i="7"/>
  <c r="E224" i="7"/>
  <c r="D224" i="7"/>
  <c r="N223" i="7"/>
  <c r="M223" i="7"/>
  <c r="K223" i="7"/>
  <c r="J223" i="7"/>
  <c r="H223" i="7"/>
  <c r="G223" i="7"/>
  <c r="E223" i="7"/>
  <c r="D223" i="7"/>
  <c r="N222" i="7"/>
  <c r="M222" i="7"/>
  <c r="K222" i="7"/>
  <c r="J222" i="7"/>
  <c r="H222" i="7"/>
  <c r="G222" i="7"/>
  <c r="E222" i="7"/>
  <c r="D222" i="7"/>
  <c r="N221" i="7"/>
  <c r="M221" i="7"/>
  <c r="K221" i="7"/>
  <c r="J221" i="7"/>
  <c r="H221" i="7"/>
  <c r="G221" i="7"/>
  <c r="E221" i="7"/>
  <c r="D221" i="7"/>
  <c r="N220" i="7"/>
  <c r="M220" i="7"/>
  <c r="K220" i="7"/>
  <c r="J220" i="7"/>
  <c r="H220" i="7"/>
  <c r="G220" i="7"/>
  <c r="E220" i="7"/>
  <c r="D220" i="7"/>
  <c r="N219" i="7"/>
  <c r="M219" i="7"/>
  <c r="K219" i="7"/>
  <c r="J219" i="7"/>
  <c r="H219" i="7"/>
  <c r="G219" i="7"/>
  <c r="E219" i="7"/>
  <c r="D219" i="7"/>
  <c r="N218" i="7"/>
  <c r="M218" i="7"/>
  <c r="K218" i="7"/>
  <c r="J218" i="7"/>
  <c r="H218" i="7"/>
  <c r="G218" i="7"/>
  <c r="E218" i="7"/>
  <c r="D218" i="7"/>
  <c r="N217" i="7"/>
  <c r="M217" i="7"/>
  <c r="K217" i="7"/>
  <c r="J217" i="7"/>
  <c r="H217" i="7"/>
  <c r="G217" i="7"/>
  <c r="E217" i="7"/>
  <c r="D217" i="7"/>
  <c r="N216" i="7"/>
  <c r="M216" i="7"/>
  <c r="K216" i="7"/>
  <c r="J216" i="7"/>
  <c r="H216" i="7"/>
  <c r="G216" i="7"/>
  <c r="E216" i="7"/>
  <c r="D216" i="7"/>
  <c r="N215" i="7"/>
  <c r="M215" i="7"/>
  <c r="K215" i="7"/>
  <c r="J215" i="7"/>
  <c r="H215" i="7"/>
  <c r="G215" i="7"/>
  <c r="E215" i="7"/>
  <c r="D215" i="7"/>
  <c r="N214" i="7"/>
  <c r="M214" i="7"/>
  <c r="K214" i="7"/>
  <c r="J214" i="7"/>
  <c r="H214" i="7"/>
  <c r="G214" i="7"/>
  <c r="E214" i="7"/>
  <c r="D214" i="7"/>
  <c r="N213" i="7"/>
  <c r="M213" i="7"/>
  <c r="K213" i="7"/>
  <c r="J213" i="7"/>
  <c r="H213" i="7"/>
  <c r="G213" i="7"/>
  <c r="E213" i="7"/>
  <c r="D213" i="7"/>
  <c r="N212" i="7"/>
  <c r="M212" i="7"/>
  <c r="K212" i="7"/>
  <c r="J212" i="7"/>
  <c r="H212" i="7"/>
  <c r="G212" i="7"/>
  <c r="E212" i="7"/>
  <c r="D212" i="7"/>
  <c r="N211" i="7"/>
  <c r="M211" i="7"/>
  <c r="K211" i="7"/>
  <c r="J211" i="7"/>
  <c r="H211" i="7"/>
  <c r="G211" i="7"/>
  <c r="E211" i="7"/>
  <c r="D211" i="7"/>
  <c r="N210" i="7"/>
  <c r="M210" i="7"/>
  <c r="K210" i="7"/>
  <c r="J210" i="7"/>
  <c r="H210" i="7"/>
  <c r="G210" i="7"/>
  <c r="E210" i="7"/>
  <c r="D210" i="7"/>
  <c r="N209" i="7"/>
  <c r="M209" i="7"/>
  <c r="K209" i="7"/>
  <c r="J209" i="7"/>
  <c r="H209" i="7"/>
  <c r="G209" i="7"/>
  <c r="E209" i="7"/>
  <c r="D209" i="7"/>
  <c r="N208" i="7"/>
  <c r="M208" i="7"/>
  <c r="K208" i="7"/>
  <c r="J208" i="7"/>
  <c r="H208" i="7"/>
  <c r="G208" i="7"/>
  <c r="E208" i="7"/>
  <c r="D208" i="7"/>
  <c r="N207" i="7"/>
  <c r="M207" i="7"/>
  <c r="K207" i="7"/>
  <c r="J207" i="7"/>
  <c r="H207" i="7"/>
  <c r="G207" i="7"/>
  <c r="E207" i="7"/>
  <c r="D207" i="7"/>
  <c r="N206" i="7"/>
  <c r="M206" i="7"/>
  <c r="K206" i="7"/>
  <c r="J206" i="7"/>
  <c r="H206" i="7"/>
  <c r="G206" i="7"/>
  <c r="E206" i="7"/>
  <c r="D206" i="7"/>
  <c r="N205" i="7"/>
  <c r="M205" i="7"/>
  <c r="K205" i="7"/>
  <c r="J205" i="7"/>
  <c r="H205" i="7"/>
  <c r="G205" i="7"/>
  <c r="E205" i="7"/>
  <c r="D205" i="7"/>
  <c r="N204" i="7"/>
  <c r="M204" i="7"/>
  <c r="K204" i="7"/>
  <c r="J204" i="7"/>
  <c r="H204" i="7"/>
  <c r="G204" i="7"/>
  <c r="E204" i="7"/>
  <c r="D204" i="7"/>
  <c r="N199" i="7"/>
  <c r="M199" i="7"/>
  <c r="K199" i="7"/>
  <c r="J199" i="7"/>
  <c r="H199" i="7"/>
  <c r="G199" i="7"/>
  <c r="E199" i="7"/>
  <c r="D199" i="7"/>
  <c r="N198" i="7"/>
  <c r="M198" i="7"/>
  <c r="K198" i="7"/>
  <c r="J198" i="7"/>
  <c r="H198" i="7"/>
  <c r="G198" i="7"/>
  <c r="E198" i="7"/>
  <c r="D198" i="7"/>
  <c r="N197" i="7"/>
  <c r="M197" i="7"/>
  <c r="K197" i="7"/>
  <c r="J197" i="7"/>
  <c r="H197" i="7"/>
  <c r="G197" i="7"/>
  <c r="E197" i="7"/>
  <c r="D197" i="7"/>
  <c r="N196" i="7"/>
  <c r="M196" i="7"/>
  <c r="K196" i="7"/>
  <c r="J196" i="7"/>
  <c r="H196" i="7"/>
  <c r="G196" i="7"/>
  <c r="E196" i="7"/>
  <c r="D196" i="7"/>
  <c r="N195" i="7"/>
  <c r="M195" i="7"/>
  <c r="K195" i="7"/>
  <c r="J195" i="7"/>
  <c r="H195" i="7"/>
  <c r="G195" i="7"/>
  <c r="E195" i="7"/>
  <c r="D195" i="7"/>
  <c r="N194" i="7"/>
  <c r="M194" i="7"/>
  <c r="K194" i="7"/>
  <c r="J194" i="7"/>
  <c r="H194" i="7"/>
  <c r="G194" i="7"/>
  <c r="E194" i="7"/>
  <c r="D194" i="7"/>
  <c r="N193" i="7"/>
  <c r="M193" i="7"/>
  <c r="K193" i="7"/>
  <c r="J193" i="7"/>
  <c r="H193" i="7"/>
  <c r="G193" i="7"/>
  <c r="E193" i="7"/>
  <c r="D193" i="7"/>
  <c r="N192" i="7"/>
  <c r="M192" i="7"/>
  <c r="K192" i="7"/>
  <c r="J192" i="7"/>
  <c r="H192" i="7"/>
  <c r="G192" i="7"/>
  <c r="E192" i="7"/>
  <c r="D192" i="7"/>
  <c r="N191" i="7"/>
  <c r="M191" i="7"/>
  <c r="K191" i="7"/>
  <c r="J191" i="7"/>
  <c r="H191" i="7"/>
  <c r="G191" i="7"/>
  <c r="E191" i="7"/>
  <c r="D191" i="7"/>
  <c r="N190" i="7"/>
  <c r="M190" i="7"/>
  <c r="K190" i="7"/>
  <c r="J190" i="7"/>
  <c r="H190" i="7"/>
  <c r="G190" i="7"/>
  <c r="E190" i="7"/>
  <c r="D190" i="7"/>
  <c r="N189" i="7"/>
  <c r="M189" i="7"/>
  <c r="K189" i="7"/>
  <c r="J189" i="7"/>
  <c r="H189" i="7"/>
  <c r="G189" i="7"/>
  <c r="E189" i="7"/>
  <c r="D189" i="7"/>
  <c r="N188" i="7"/>
  <c r="M188" i="7"/>
  <c r="K188" i="7"/>
  <c r="J188" i="7"/>
  <c r="H188" i="7"/>
  <c r="G188" i="7"/>
  <c r="E188" i="7"/>
  <c r="D188" i="7"/>
  <c r="N187" i="7"/>
  <c r="M187" i="7"/>
  <c r="K187" i="7"/>
  <c r="J187" i="7"/>
  <c r="H187" i="7"/>
  <c r="G187" i="7"/>
  <c r="E187" i="7"/>
  <c r="D187" i="7"/>
  <c r="N186" i="7"/>
  <c r="M186" i="7"/>
  <c r="K186" i="7"/>
  <c r="J186" i="7"/>
  <c r="H186" i="7"/>
  <c r="G186" i="7"/>
  <c r="E186" i="7"/>
  <c r="D186" i="7"/>
  <c r="N185" i="7"/>
  <c r="M185" i="7"/>
  <c r="K185" i="7"/>
  <c r="J185" i="7"/>
  <c r="H185" i="7"/>
  <c r="G185" i="7"/>
  <c r="E185" i="7"/>
  <c r="D185" i="7"/>
  <c r="N184" i="7"/>
  <c r="M184" i="7"/>
  <c r="K184" i="7"/>
  <c r="J184" i="7"/>
  <c r="H184" i="7"/>
  <c r="G184" i="7"/>
  <c r="E184" i="7"/>
  <c r="D184" i="7"/>
  <c r="N183" i="7"/>
  <c r="M183" i="7"/>
  <c r="K183" i="7"/>
  <c r="J183" i="7"/>
  <c r="H183" i="7"/>
  <c r="G183" i="7"/>
  <c r="E183" i="7"/>
  <c r="D183" i="7"/>
  <c r="N182" i="7"/>
  <c r="M182" i="7"/>
  <c r="K182" i="7"/>
  <c r="J182" i="7"/>
  <c r="H182" i="7"/>
  <c r="G182" i="7"/>
  <c r="E182" i="7"/>
  <c r="D182" i="7"/>
  <c r="N181" i="7"/>
  <c r="M181" i="7"/>
  <c r="K181" i="7"/>
  <c r="J181" i="7"/>
  <c r="H181" i="7"/>
  <c r="G181" i="7"/>
  <c r="E181" i="7"/>
  <c r="D181" i="7"/>
  <c r="N180" i="7"/>
  <c r="M180" i="7"/>
  <c r="K180" i="7"/>
  <c r="J180" i="7"/>
  <c r="H180" i="7"/>
  <c r="G180" i="7"/>
  <c r="E180" i="7"/>
  <c r="D180" i="7"/>
  <c r="N179" i="7"/>
  <c r="M179" i="7"/>
  <c r="K179" i="7"/>
  <c r="J179" i="7"/>
  <c r="H179" i="7"/>
  <c r="G179" i="7"/>
  <c r="E179" i="7"/>
  <c r="D179" i="7"/>
  <c r="N174" i="7"/>
  <c r="M174" i="7"/>
  <c r="K174" i="7"/>
  <c r="J174" i="7"/>
  <c r="H174" i="7"/>
  <c r="G174" i="7"/>
  <c r="E174" i="7"/>
  <c r="D174" i="7"/>
  <c r="N173" i="7"/>
  <c r="M173" i="7"/>
  <c r="K173" i="7"/>
  <c r="J173" i="7"/>
  <c r="H173" i="7"/>
  <c r="G173" i="7"/>
  <c r="E173" i="7"/>
  <c r="D173" i="7"/>
  <c r="N172" i="7"/>
  <c r="M172" i="7"/>
  <c r="K172" i="7"/>
  <c r="J172" i="7"/>
  <c r="H172" i="7"/>
  <c r="G172" i="7"/>
  <c r="E172" i="7"/>
  <c r="D172" i="7"/>
  <c r="N171" i="7"/>
  <c r="M171" i="7"/>
  <c r="K171" i="7"/>
  <c r="J171" i="7"/>
  <c r="H171" i="7"/>
  <c r="G171" i="7"/>
  <c r="E171" i="7"/>
  <c r="D171" i="7"/>
  <c r="N170" i="7"/>
  <c r="M170" i="7"/>
  <c r="K170" i="7"/>
  <c r="J170" i="7"/>
  <c r="H170" i="7"/>
  <c r="G170" i="7"/>
  <c r="E170" i="7"/>
  <c r="D170" i="7"/>
  <c r="N169" i="7"/>
  <c r="M169" i="7"/>
  <c r="K169" i="7"/>
  <c r="J169" i="7"/>
  <c r="H169" i="7"/>
  <c r="G169" i="7"/>
  <c r="E169" i="7"/>
  <c r="D169" i="7"/>
  <c r="N168" i="7"/>
  <c r="M168" i="7"/>
  <c r="K168" i="7"/>
  <c r="J168" i="7"/>
  <c r="H168" i="7"/>
  <c r="G168" i="7"/>
  <c r="E168" i="7"/>
  <c r="D168" i="7"/>
  <c r="N167" i="7"/>
  <c r="M167" i="7"/>
  <c r="K167" i="7"/>
  <c r="J167" i="7"/>
  <c r="H167" i="7"/>
  <c r="G167" i="7"/>
  <c r="E167" i="7"/>
  <c r="D167" i="7"/>
  <c r="N166" i="7"/>
  <c r="M166" i="7"/>
  <c r="K166" i="7"/>
  <c r="J166" i="7"/>
  <c r="H166" i="7"/>
  <c r="G166" i="7"/>
  <c r="E166" i="7"/>
  <c r="D166" i="7"/>
  <c r="N165" i="7"/>
  <c r="M165" i="7"/>
  <c r="K165" i="7"/>
  <c r="J165" i="7"/>
  <c r="H165" i="7"/>
  <c r="G165" i="7"/>
  <c r="E165" i="7"/>
  <c r="D165" i="7"/>
  <c r="N164" i="7"/>
  <c r="M164" i="7"/>
  <c r="K164" i="7"/>
  <c r="J164" i="7"/>
  <c r="H164" i="7"/>
  <c r="G164" i="7"/>
  <c r="E164" i="7"/>
  <c r="D164" i="7"/>
  <c r="N163" i="7"/>
  <c r="M163" i="7"/>
  <c r="K163" i="7"/>
  <c r="J163" i="7"/>
  <c r="H163" i="7"/>
  <c r="G163" i="7"/>
  <c r="E163" i="7"/>
  <c r="D163" i="7"/>
  <c r="N162" i="7"/>
  <c r="M162" i="7"/>
  <c r="K162" i="7"/>
  <c r="J162" i="7"/>
  <c r="H162" i="7"/>
  <c r="G162" i="7"/>
  <c r="E162" i="7"/>
  <c r="D162" i="7"/>
  <c r="N161" i="7"/>
  <c r="M161" i="7"/>
  <c r="K161" i="7"/>
  <c r="J161" i="7"/>
  <c r="H161" i="7"/>
  <c r="G161" i="7"/>
  <c r="E161" i="7"/>
  <c r="D161" i="7"/>
  <c r="N160" i="7"/>
  <c r="M160" i="7"/>
  <c r="K160" i="7"/>
  <c r="J160" i="7"/>
  <c r="H160" i="7"/>
  <c r="G160" i="7"/>
  <c r="E160" i="7"/>
  <c r="D160" i="7"/>
  <c r="N159" i="7"/>
  <c r="M159" i="7"/>
  <c r="K159" i="7"/>
  <c r="J159" i="7"/>
  <c r="H159" i="7"/>
  <c r="G159" i="7"/>
  <c r="E159" i="7"/>
  <c r="D159" i="7"/>
  <c r="N158" i="7"/>
  <c r="M158" i="7"/>
  <c r="K158" i="7"/>
  <c r="J158" i="7"/>
  <c r="H158" i="7"/>
  <c r="G158" i="7"/>
  <c r="E158" i="7"/>
  <c r="D158" i="7"/>
  <c r="N157" i="7"/>
  <c r="M157" i="7"/>
  <c r="K157" i="7"/>
  <c r="J157" i="7"/>
  <c r="H157" i="7"/>
  <c r="G157" i="7"/>
  <c r="E157" i="7"/>
  <c r="D157" i="7"/>
  <c r="N156" i="7"/>
  <c r="M156" i="7"/>
  <c r="K156" i="7"/>
  <c r="J156" i="7"/>
  <c r="H156" i="7"/>
  <c r="G156" i="7"/>
  <c r="E156" i="7"/>
  <c r="D156" i="7"/>
  <c r="N155" i="7"/>
  <c r="M155" i="7"/>
  <c r="K155" i="7"/>
  <c r="J155" i="7"/>
  <c r="H155" i="7"/>
  <c r="G155" i="7"/>
  <c r="E155" i="7"/>
  <c r="D155" i="7"/>
  <c r="N154" i="7"/>
  <c r="M154" i="7"/>
  <c r="K154" i="7"/>
  <c r="J154" i="7"/>
  <c r="H154" i="7"/>
  <c r="G154" i="7"/>
  <c r="E154" i="7"/>
  <c r="D154" i="7"/>
  <c r="N149" i="7"/>
  <c r="M149" i="7"/>
  <c r="K149" i="7"/>
  <c r="J149" i="7"/>
  <c r="H149" i="7"/>
  <c r="G149" i="7"/>
  <c r="E149" i="7"/>
  <c r="D149" i="7"/>
  <c r="N148" i="7"/>
  <c r="M148" i="7"/>
  <c r="K148" i="7"/>
  <c r="J148" i="7"/>
  <c r="H148" i="7"/>
  <c r="G148" i="7"/>
  <c r="E148" i="7"/>
  <c r="D148" i="7"/>
  <c r="N147" i="7"/>
  <c r="M147" i="7"/>
  <c r="K147" i="7"/>
  <c r="J147" i="7"/>
  <c r="H147" i="7"/>
  <c r="G147" i="7"/>
  <c r="E147" i="7"/>
  <c r="D147" i="7"/>
  <c r="N146" i="7"/>
  <c r="M146" i="7"/>
  <c r="K146" i="7"/>
  <c r="J146" i="7"/>
  <c r="H146" i="7"/>
  <c r="G146" i="7"/>
  <c r="E146" i="7"/>
  <c r="D146" i="7"/>
  <c r="N145" i="7"/>
  <c r="M145" i="7"/>
  <c r="K145" i="7"/>
  <c r="J145" i="7"/>
  <c r="H145" i="7"/>
  <c r="G145" i="7"/>
  <c r="E145" i="7"/>
  <c r="D145" i="7"/>
  <c r="N144" i="7"/>
  <c r="M144" i="7"/>
  <c r="K144" i="7"/>
  <c r="J144" i="7"/>
  <c r="H144" i="7"/>
  <c r="G144" i="7"/>
  <c r="E144" i="7"/>
  <c r="D144" i="7"/>
  <c r="N143" i="7"/>
  <c r="M143" i="7"/>
  <c r="K143" i="7"/>
  <c r="J143" i="7"/>
  <c r="H143" i="7"/>
  <c r="G143" i="7"/>
  <c r="E143" i="7"/>
  <c r="D143" i="7"/>
  <c r="N142" i="7"/>
  <c r="M142" i="7"/>
  <c r="K142" i="7"/>
  <c r="J142" i="7"/>
  <c r="H142" i="7"/>
  <c r="G142" i="7"/>
  <c r="E142" i="7"/>
  <c r="D142" i="7"/>
  <c r="N141" i="7"/>
  <c r="M141" i="7"/>
  <c r="K141" i="7"/>
  <c r="J141" i="7"/>
  <c r="H141" i="7"/>
  <c r="G141" i="7"/>
  <c r="E141" i="7"/>
  <c r="D141" i="7"/>
  <c r="N140" i="7"/>
  <c r="M140" i="7"/>
  <c r="K140" i="7"/>
  <c r="J140" i="7"/>
  <c r="H140" i="7"/>
  <c r="G140" i="7"/>
  <c r="E140" i="7"/>
  <c r="D140" i="7"/>
  <c r="N139" i="7"/>
  <c r="M139" i="7"/>
  <c r="K139" i="7"/>
  <c r="J139" i="7"/>
  <c r="H139" i="7"/>
  <c r="G139" i="7"/>
  <c r="E139" i="7"/>
  <c r="D139" i="7"/>
  <c r="N138" i="7"/>
  <c r="M138" i="7"/>
  <c r="K138" i="7"/>
  <c r="J138" i="7"/>
  <c r="H138" i="7"/>
  <c r="G138" i="7"/>
  <c r="E138" i="7"/>
  <c r="D138" i="7"/>
  <c r="N137" i="7"/>
  <c r="M137" i="7"/>
  <c r="K137" i="7"/>
  <c r="J137" i="7"/>
  <c r="H137" i="7"/>
  <c r="G137" i="7"/>
  <c r="E137" i="7"/>
  <c r="D137" i="7"/>
  <c r="N136" i="7"/>
  <c r="M136" i="7"/>
  <c r="K136" i="7"/>
  <c r="J136" i="7"/>
  <c r="H136" i="7"/>
  <c r="G136" i="7"/>
  <c r="E136" i="7"/>
  <c r="D136" i="7"/>
  <c r="N135" i="7"/>
  <c r="M135" i="7"/>
  <c r="K135" i="7"/>
  <c r="J135" i="7"/>
  <c r="H135" i="7"/>
  <c r="G135" i="7"/>
  <c r="E135" i="7"/>
  <c r="D135" i="7"/>
  <c r="N134" i="7"/>
  <c r="M134" i="7"/>
  <c r="K134" i="7"/>
  <c r="J134" i="7"/>
  <c r="H134" i="7"/>
  <c r="G134" i="7"/>
  <c r="E134" i="7"/>
  <c r="D134" i="7"/>
  <c r="N133" i="7"/>
  <c r="M133" i="7"/>
  <c r="K133" i="7"/>
  <c r="J133" i="7"/>
  <c r="H133" i="7"/>
  <c r="G133" i="7"/>
  <c r="E133" i="7"/>
  <c r="D133" i="7"/>
  <c r="N132" i="7"/>
  <c r="M132" i="7"/>
  <c r="K132" i="7"/>
  <c r="J132" i="7"/>
  <c r="H132" i="7"/>
  <c r="G132" i="7"/>
  <c r="E132" i="7"/>
  <c r="D132" i="7"/>
  <c r="N131" i="7"/>
  <c r="M131" i="7"/>
  <c r="K131" i="7"/>
  <c r="J131" i="7"/>
  <c r="H131" i="7"/>
  <c r="G131" i="7"/>
  <c r="E131" i="7"/>
  <c r="D131" i="7"/>
  <c r="N130" i="7"/>
  <c r="M130" i="7"/>
  <c r="K130" i="7"/>
  <c r="J130" i="7"/>
  <c r="H130" i="7"/>
  <c r="G130" i="7"/>
  <c r="E130" i="7"/>
  <c r="D130" i="7"/>
  <c r="N129" i="7"/>
  <c r="M129" i="7"/>
  <c r="K129" i="7"/>
  <c r="J129" i="7"/>
  <c r="H129" i="7"/>
  <c r="G129" i="7"/>
  <c r="E129" i="7"/>
  <c r="D129" i="7"/>
  <c r="N124" i="7"/>
  <c r="M124" i="7"/>
  <c r="K124" i="7"/>
  <c r="J124" i="7"/>
  <c r="H124" i="7"/>
  <c r="G124" i="7"/>
  <c r="E124" i="7"/>
  <c r="D124" i="7"/>
  <c r="N123" i="7"/>
  <c r="M123" i="7"/>
  <c r="K123" i="7"/>
  <c r="J123" i="7"/>
  <c r="H123" i="7"/>
  <c r="G123" i="7"/>
  <c r="E123" i="7"/>
  <c r="D123" i="7"/>
  <c r="N122" i="7"/>
  <c r="M122" i="7"/>
  <c r="K122" i="7"/>
  <c r="J122" i="7"/>
  <c r="H122" i="7"/>
  <c r="G122" i="7"/>
  <c r="E122" i="7"/>
  <c r="D122" i="7"/>
  <c r="N121" i="7"/>
  <c r="M121" i="7"/>
  <c r="K121" i="7"/>
  <c r="J121" i="7"/>
  <c r="H121" i="7"/>
  <c r="G121" i="7"/>
  <c r="E121" i="7"/>
  <c r="D121" i="7"/>
  <c r="N120" i="7"/>
  <c r="M120" i="7"/>
  <c r="K120" i="7"/>
  <c r="J120" i="7"/>
  <c r="H120" i="7"/>
  <c r="G120" i="7"/>
  <c r="E120" i="7"/>
  <c r="D120" i="7"/>
  <c r="N119" i="7"/>
  <c r="M119" i="7"/>
  <c r="K119" i="7"/>
  <c r="J119" i="7"/>
  <c r="H119" i="7"/>
  <c r="G119" i="7"/>
  <c r="E119" i="7"/>
  <c r="D119" i="7"/>
  <c r="N118" i="7"/>
  <c r="M118" i="7"/>
  <c r="K118" i="7"/>
  <c r="J118" i="7"/>
  <c r="H118" i="7"/>
  <c r="G118" i="7"/>
  <c r="E118" i="7"/>
  <c r="D118" i="7"/>
  <c r="N117" i="7"/>
  <c r="M117" i="7"/>
  <c r="K117" i="7"/>
  <c r="J117" i="7"/>
  <c r="H117" i="7"/>
  <c r="G117" i="7"/>
  <c r="E117" i="7"/>
  <c r="D117" i="7"/>
  <c r="N116" i="7"/>
  <c r="M116" i="7"/>
  <c r="K116" i="7"/>
  <c r="J116" i="7"/>
  <c r="H116" i="7"/>
  <c r="G116" i="7"/>
  <c r="E116" i="7"/>
  <c r="D116" i="7"/>
  <c r="N115" i="7"/>
  <c r="M115" i="7"/>
  <c r="K115" i="7"/>
  <c r="J115" i="7"/>
  <c r="H115" i="7"/>
  <c r="G115" i="7"/>
  <c r="E115" i="7"/>
  <c r="D115" i="7"/>
  <c r="N114" i="7"/>
  <c r="M114" i="7"/>
  <c r="K114" i="7"/>
  <c r="J114" i="7"/>
  <c r="H114" i="7"/>
  <c r="G114" i="7"/>
  <c r="E114" i="7"/>
  <c r="D114" i="7"/>
  <c r="N113" i="7"/>
  <c r="M113" i="7"/>
  <c r="K113" i="7"/>
  <c r="J113" i="7"/>
  <c r="H113" i="7"/>
  <c r="G113" i="7"/>
  <c r="E113" i="7"/>
  <c r="D113" i="7"/>
  <c r="N112" i="7"/>
  <c r="M112" i="7"/>
  <c r="K112" i="7"/>
  <c r="J112" i="7"/>
  <c r="H112" i="7"/>
  <c r="G112" i="7"/>
  <c r="E112" i="7"/>
  <c r="D112" i="7"/>
  <c r="N111" i="7"/>
  <c r="M111" i="7"/>
  <c r="K111" i="7"/>
  <c r="J111" i="7"/>
  <c r="H111" i="7"/>
  <c r="G111" i="7"/>
  <c r="E111" i="7"/>
  <c r="D111" i="7"/>
  <c r="N110" i="7"/>
  <c r="M110" i="7"/>
  <c r="K110" i="7"/>
  <c r="J110" i="7"/>
  <c r="H110" i="7"/>
  <c r="G110" i="7"/>
  <c r="E110" i="7"/>
  <c r="D110" i="7"/>
  <c r="N109" i="7"/>
  <c r="M109" i="7"/>
  <c r="K109" i="7"/>
  <c r="J109" i="7"/>
  <c r="H109" i="7"/>
  <c r="G109" i="7"/>
  <c r="E109" i="7"/>
  <c r="D109" i="7"/>
  <c r="N108" i="7"/>
  <c r="M108" i="7"/>
  <c r="K108" i="7"/>
  <c r="J108" i="7"/>
  <c r="H108" i="7"/>
  <c r="G108" i="7"/>
  <c r="E108" i="7"/>
  <c r="D108" i="7"/>
  <c r="N107" i="7"/>
  <c r="M107" i="7"/>
  <c r="K107" i="7"/>
  <c r="J107" i="7"/>
  <c r="H107" i="7"/>
  <c r="G107" i="7"/>
  <c r="E107" i="7"/>
  <c r="D107" i="7"/>
  <c r="N106" i="7"/>
  <c r="M106" i="7"/>
  <c r="K106" i="7"/>
  <c r="J106" i="7"/>
  <c r="H106" i="7"/>
  <c r="G106" i="7"/>
  <c r="E106" i="7"/>
  <c r="D106" i="7"/>
  <c r="N105" i="7"/>
  <c r="M105" i="7"/>
  <c r="K105" i="7"/>
  <c r="J105" i="7"/>
  <c r="H105" i="7"/>
  <c r="G105" i="7"/>
  <c r="E105" i="7"/>
  <c r="D105" i="7"/>
  <c r="N104" i="7"/>
  <c r="M104" i="7"/>
  <c r="K104" i="7"/>
  <c r="J104" i="7"/>
  <c r="H104" i="7"/>
  <c r="G104" i="7"/>
  <c r="E104" i="7"/>
  <c r="D104" i="7"/>
  <c r="N99" i="7"/>
  <c r="M99" i="7"/>
  <c r="K99" i="7"/>
  <c r="J99" i="7"/>
  <c r="H99" i="7"/>
  <c r="G99" i="7"/>
  <c r="E99" i="7"/>
  <c r="D99" i="7"/>
  <c r="N98" i="7"/>
  <c r="M98" i="7"/>
  <c r="K98" i="7"/>
  <c r="J98" i="7"/>
  <c r="H98" i="7"/>
  <c r="G98" i="7"/>
  <c r="E98" i="7"/>
  <c r="D98" i="7"/>
  <c r="N97" i="7"/>
  <c r="M97" i="7"/>
  <c r="K97" i="7"/>
  <c r="J97" i="7"/>
  <c r="H97" i="7"/>
  <c r="G97" i="7"/>
  <c r="E97" i="7"/>
  <c r="D97" i="7"/>
  <c r="N96" i="7"/>
  <c r="M96" i="7"/>
  <c r="K96" i="7"/>
  <c r="J96" i="7"/>
  <c r="H96" i="7"/>
  <c r="G96" i="7"/>
  <c r="D96" i="7"/>
  <c r="N95" i="7"/>
  <c r="M95" i="7"/>
  <c r="K95" i="7"/>
  <c r="J95" i="7"/>
  <c r="H95" i="7"/>
  <c r="G95" i="7"/>
  <c r="E95" i="7"/>
  <c r="D95" i="7"/>
  <c r="N94" i="7"/>
  <c r="M94" i="7"/>
  <c r="K94" i="7"/>
  <c r="J94" i="7"/>
  <c r="H94" i="7"/>
  <c r="G94" i="7"/>
  <c r="E94" i="7"/>
  <c r="D94" i="7"/>
  <c r="N93" i="7"/>
  <c r="M93" i="7"/>
  <c r="K93" i="7"/>
  <c r="J93" i="7"/>
  <c r="H93" i="7"/>
  <c r="G93" i="7"/>
  <c r="E93" i="7"/>
  <c r="D93" i="7"/>
  <c r="N92" i="7"/>
  <c r="M92" i="7"/>
  <c r="K92" i="7"/>
  <c r="J92" i="7"/>
  <c r="H92" i="7"/>
  <c r="G92" i="7"/>
  <c r="D92" i="7"/>
  <c r="N91" i="7"/>
  <c r="M91" i="7"/>
  <c r="K91" i="7"/>
  <c r="J91" i="7"/>
  <c r="H91" i="7"/>
  <c r="G91" i="7"/>
  <c r="E91" i="7"/>
  <c r="D91" i="7"/>
  <c r="N90" i="7"/>
  <c r="M90" i="7"/>
  <c r="K90" i="7"/>
  <c r="J90" i="7"/>
  <c r="H90" i="7"/>
  <c r="G90" i="7"/>
  <c r="E90" i="7"/>
  <c r="D90" i="7"/>
  <c r="N89" i="7"/>
  <c r="M89" i="7"/>
  <c r="K89" i="7"/>
  <c r="J89" i="7"/>
  <c r="H89" i="7"/>
  <c r="G89" i="7"/>
  <c r="D89" i="7"/>
  <c r="N88" i="7"/>
  <c r="M88" i="7"/>
  <c r="K88" i="7"/>
  <c r="J88" i="7"/>
  <c r="H88" i="7"/>
  <c r="G88" i="7"/>
  <c r="E88" i="7"/>
  <c r="D88" i="7"/>
  <c r="N87" i="7"/>
  <c r="M87" i="7"/>
  <c r="K87" i="7"/>
  <c r="J87" i="7"/>
  <c r="H87" i="7"/>
  <c r="G87" i="7"/>
  <c r="E87" i="7"/>
  <c r="D87" i="7"/>
  <c r="N86" i="7"/>
  <c r="M86" i="7"/>
  <c r="K86" i="7"/>
  <c r="J86" i="7"/>
  <c r="H86" i="7"/>
  <c r="G86" i="7"/>
  <c r="E86" i="7"/>
  <c r="D86" i="7"/>
  <c r="N85" i="7"/>
  <c r="M85" i="7"/>
  <c r="K85" i="7"/>
  <c r="J85" i="7"/>
  <c r="H85" i="7"/>
  <c r="G85" i="7"/>
  <c r="E85" i="7"/>
  <c r="D85" i="7"/>
  <c r="N84" i="7"/>
  <c r="M84" i="7"/>
  <c r="K84" i="7"/>
  <c r="J84" i="7"/>
  <c r="H84" i="7"/>
  <c r="G84" i="7"/>
  <c r="D84" i="7"/>
  <c r="N83" i="7"/>
  <c r="M83" i="7"/>
  <c r="K83" i="7"/>
  <c r="J83" i="7"/>
  <c r="H83" i="7"/>
  <c r="G83" i="7"/>
  <c r="E83" i="7"/>
  <c r="D83" i="7"/>
  <c r="N82" i="7"/>
  <c r="M82" i="7"/>
  <c r="K82" i="7"/>
  <c r="J82" i="7"/>
  <c r="H82" i="7"/>
  <c r="G82" i="7"/>
  <c r="E82" i="7"/>
  <c r="D82" i="7"/>
  <c r="N81" i="7"/>
  <c r="M81" i="7"/>
  <c r="K81" i="7"/>
  <c r="J81" i="7"/>
  <c r="H81" i="7"/>
  <c r="G81" i="7"/>
  <c r="E81" i="7"/>
  <c r="D81" i="7"/>
  <c r="N80" i="7"/>
  <c r="M80" i="7"/>
  <c r="K80" i="7"/>
  <c r="J80" i="7"/>
  <c r="H80" i="7"/>
  <c r="G80" i="7"/>
  <c r="E80" i="7"/>
  <c r="D80" i="7"/>
  <c r="N79" i="7"/>
  <c r="M79" i="7"/>
  <c r="K79" i="7"/>
  <c r="J79" i="7"/>
  <c r="H79" i="7"/>
  <c r="G79" i="7"/>
  <c r="D79" i="7"/>
  <c r="N55" i="7"/>
  <c r="M55" i="7"/>
  <c r="K55" i="7"/>
  <c r="J55" i="7"/>
  <c r="H55" i="7"/>
  <c r="G55" i="7"/>
  <c r="E55" i="7"/>
  <c r="D55" i="7"/>
  <c r="N54" i="7"/>
  <c r="M54" i="7"/>
  <c r="K54" i="7"/>
  <c r="J54" i="7"/>
  <c r="H54" i="7"/>
  <c r="G54" i="7"/>
  <c r="E54" i="7"/>
  <c r="D54" i="7"/>
  <c r="N49" i="7"/>
  <c r="M49" i="7"/>
  <c r="K49" i="7"/>
  <c r="J49" i="7"/>
  <c r="H49" i="7"/>
  <c r="G49" i="7"/>
  <c r="E49" i="7"/>
  <c r="D49" i="7"/>
  <c r="N48" i="7"/>
  <c r="M48" i="7"/>
  <c r="K48" i="7"/>
  <c r="J48" i="7"/>
  <c r="H48" i="7"/>
  <c r="G48" i="7"/>
  <c r="E48" i="7"/>
  <c r="D48" i="7"/>
  <c r="N47" i="7"/>
  <c r="M47" i="7"/>
  <c r="K47" i="7"/>
  <c r="J47" i="7"/>
  <c r="H47" i="7"/>
  <c r="G47" i="7"/>
  <c r="E47" i="7"/>
  <c r="D47" i="7"/>
  <c r="N46" i="7"/>
  <c r="M46" i="7"/>
  <c r="K46" i="7"/>
  <c r="J46" i="7"/>
  <c r="H46" i="7"/>
  <c r="G46" i="7"/>
  <c r="E46" i="7"/>
  <c r="D46" i="7"/>
  <c r="N45" i="7"/>
  <c r="M45" i="7"/>
  <c r="K45" i="7"/>
  <c r="J45" i="7"/>
  <c r="H45" i="7"/>
  <c r="G45" i="7"/>
  <c r="E45" i="7"/>
  <c r="D45" i="7"/>
  <c r="N44" i="7"/>
  <c r="M44" i="7"/>
  <c r="K44" i="7"/>
  <c r="J44" i="7"/>
  <c r="H44" i="7"/>
  <c r="G44" i="7"/>
  <c r="E44" i="7"/>
  <c r="D44" i="7"/>
  <c r="N43" i="7"/>
  <c r="M43" i="7"/>
  <c r="K43" i="7"/>
  <c r="J43" i="7"/>
  <c r="H43" i="7"/>
  <c r="G43" i="7"/>
  <c r="E43" i="7"/>
  <c r="D43" i="7"/>
  <c r="N42" i="7"/>
  <c r="M42" i="7"/>
  <c r="K42" i="7"/>
  <c r="J42" i="7"/>
  <c r="H42" i="7"/>
  <c r="G42" i="7"/>
  <c r="E42" i="7"/>
  <c r="D42" i="7"/>
  <c r="N41" i="7"/>
  <c r="M41" i="7"/>
  <c r="K41" i="7"/>
  <c r="J41" i="7"/>
  <c r="H41" i="7"/>
  <c r="G41" i="7"/>
  <c r="E41" i="7"/>
  <c r="D41" i="7"/>
  <c r="N40" i="7"/>
  <c r="M40" i="7"/>
  <c r="K40" i="7"/>
  <c r="J40" i="7"/>
  <c r="H40" i="7"/>
  <c r="G40" i="7"/>
  <c r="E40" i="7"/>
  <c r="D40" i="7"/>
  <c r="N39" i="7"/>
  <c r="M39" i="7"/>
  <c r="K39" i="7"/>
  <c r="J39" i="7"/>
  <c r="H39" i="7"/>
  <c r="G39" i="7"/>
  <c r="E39" i="7"/>
  <c r="D39" i="7"/>
  <c r="N38" i="7"/>
  <c r="M38" i="7"/>
  <c r="K38" i="7"/>
  <c r="J38" i="7"/>
  <c r="H38" i="7"/>
  <c r="G38" i="7"/>
  <c r="E38" i="7"/>
  <c r="D38" i="7"/>
  <c r="N37" i="7"/>
  <c r="M37" i="7"/>
  <c r="K37" i="7"/>
  <c r="J37" i="7"/>
  <c r="H37" i="7"/>
  <c r="G37" i="7"/>
  <c r="E37" i="7"/>
  <c r="D37" i="7"/>
  <c r="N36" i="7"/>
  <c r="M36" i="7"/>
  <c r="K36" i="7"/>
  <c r="J36" i="7"/>
  <c r="H36" i="7"/>
  <c r="G36" i="7"/>
  <c r="E36" i="7"/>
  <c r="D36" i="7"/>
  <c r="N35" i="7"/>
  <c r="M35" i="7"/>
  <c r="K35" i="7"/>
  <c r="J35" i="7"/>
  <c r="H35" i="7"/>
  <c r="G35" i="7"/>
  <c r="E35" i="7"/>
  <c r="D35" i="7"/>
  <c r="N34" i="7"/>
  <c r="M34" i="7"/>
  <c r="K34" i="7"/>
  <c r="J34" i="7"/>
  <c r="H34" i="7"/>
  <c r="G34" i="7"/>
  <c r="E34" i="7"/>
  <c r="D34" i="7"/>
  <c r="N33" i="7"/>
  <c r="M33" i="7"/>
  <c r="K33" i="7"/>
  <c r="J33" i="7"/>
  <c r="H33" i="7"/>
  <c r="G33" i="7"/>
  <c r="E33" i="7"/>
  <c r="D33" i="7"/>
  <c r="N32" i="7"/>
  <c r="M32" i="7"/>
  <c r="K32" i="7"/>
  <c r="J32" i="7"/>
  <c r="H32" i="7"/>
  <c r="G32" i="7"/>
  <c r="E32" i="7"/>
  <c r="D32" i="7"/>
  <c r="N31" i="7"/>
  <c r="M31" i="7"/>
  <c r="K31" i="7"/>
  <c r="J31" i="7"/>
  <c r="H31" i="7"/>
  <c r="G31" i="7"/>
  <c r="E31" i="7"/>
  <c r="D31" i="7"/>
  <c r="N30" i="7"/>
  <c r="M30" i="7"/>
  <c r="K30" i="7"/>
  <c r="J30" i="7"/>
  <c r="H30" i="7"/>
  <c r="G30" i="7"/>
  <c r="E30" i="7"/>
  <c r="D30" i="7"/>
  <c r="N29" i="7"/>
  <c r="M29" i="7"/>
  <c r="K29" i="7"/>
  <c r="J29" i="7"/>
  <c r="H29" i="7"/>
  <c r="G29" i="7"/>
  <c r="E29" i="7"/>
  <c r="D29" i="7"/>
  <c r="N24" i="7"/>
  <c r="M24" i="7"/>
  <c r="K24" i="7"/>
  <c r="J24" i="7"/>
  <c r="H24" i="7"/>
  <c r="G24" i="7"/>
  <c r="E24" i="7"/>
  <c r="D24" i="7"/>
  <c r="N23" i="7"/>
  <c r="M23" i="7"/>
  <c r="K23" i="7"/>
  <c r="J23" i="7"/>
  <c r="H23" i="7"/>
  <c r="G23" i="7"/>
  <c r="E23" i="7"/>
  <c r="D23" i="7"/>
  <c r="N22" i="7"/>
  <c r="M22" i="7"/>
  <c r="K22" i="7"/>
  <c r="J22" i="7"/>
  <c r="H22" i="7"/>
  <c r="G22" i="7"/>
  <c r="E22" i="7"/>
  <c r="D22" i="7"/>
  <c r="N21" i="7"/>
  <c r="M21" i="7"/>
  <c r="K21" i="7"/>
  <c r="J21" i="7"/>
  <c r="H21" i="7"/>
  <c r="G21" i="7"/>
  <c r="E21" i="7"/>
  <c r="D21" i="7"/>
  <c r="N20" i="7"/>
  <c r="M20" i="7"/>
  <c r="K20" i="7"/>
  <c r="J20" i="7"/>
  <c r="H20" i="7"/>
  <c r="G20" i="7"/>
  <c r="E20" i="7"/>
  <c r="D20" i="7"/>
  <c r="N19" i="7"/>
  <c r="M19" i="7"/>
  <c r="K19" i="7"/>
  <c r="J19" i="7"/>
  <c r="H19" i="7"/>
  <c r="G19" i="7"/>
  <c r="E19" i="7"/>
  <c r="D19" i="7"/>
  <c r="N18" i="7"/>
  <c r="M18" i="7"/>
  <c r="K18" i="7"/>
  <c r="J18" i="7"/>
  <c r="H18" i="7"/>
  <c r="G18" i="7"/>
  <c r="E18" i="7"/>
  <c r="D18" i="7"/>
  <c r="N17" i="7"/>
  <c r="M17" i="7"/>
  <c r="K17" i="7"/>
  <c r="J17" i="7"/>
  <c r="H17" i="7"/>
  <c r="G17" i="7"/>
  <c r="E17" i="7"/>
  <c r="D17" i="7"/>
  <c r="N16" i="7"/>
  <c r="M16" i="7"/>
  <c r="K16" i="7"/>
  <c r="J16" i="7"/>
  <c r="H16" i="7"/>
  <c r="G16" i="7"/>
  <c r="E16" i="7"/>
  <c r="D16" i="7"/>
  <c r="N15" i="7"/>
  <c r="M15" i="7"/>
  <c r="K15" i="7"/>
  <c r="J15" i="7"/>
  <c r="H15" i="7"/>
  <c r="G15" i="7"/>
  <c r="E15" i="7"/>
  <c r="D15" i="7"/>
  <c r="N14" i="7"/>
  <c r="M14" i="7"/>
  <c r="K14" i="7"/>
  <c r="J14" i="7"/>
  <c r="H14" i="7"/>
  <c r="G14" i="7"/>
  <c r="E14" i="7"/>
  <c r="D14" i="7"/>
  <c r="N13" i="7"/>
  <c r="M13" i="7"/>
  <c r="K13" i="7"/>
  <c r="J13" i="7"/>
  <c r="H13" i="7"/>
  <c r="G13" i="7"/>
  <c r="E13" i="7"/>
  <c r="D13" i="7"/>
  <c r="N12" i="7"/>
  <c r="M12" i="7"/>
  <c r="K12" i="7"/>
  <c r="J12" i="7"/>
  <c r="H12" i="7"/>
  <c r="G12" i="7"/>
  <c r="E12" i="7"/>
  <c r="D12" i="7"/>
  <c r="N11" i="7"/>
  <c r="M11" i="7"/>
  <c r="K11" i="7"/>
  <c r="J11" i="7"/>
  <c r="H11" i="7"/>
  <c r="G11" i="7"/>
  <c r="E11" i="7"/>
  <c r="D11" i="7"/>
  <c r="N10" i="7"/>
  <c r="M10" i="7"/>
  <c r="K10" i="7"/>
  <c r="J10" i="7"/>
  <c r="H10" i="7"/>
  <c r="G10" i="7"/>
  <c r="E10" i="7"/>
  <c r="D10" i="7"/>
  <c r="N9" i="7"/>
  <c r="M9" i="7"/>
  <c r="K9" i="7"/>
  <c r="J9" i="7"/>
  <c r="H9" i="7"/>
  <c r="G9" i="7"/>
  <c r="E9" i="7"/>
  <c r="D9" i="7"/>
  <c r="N8" i="7"/>
  <c r="M8" i="7"/>
  <c r="K8" i="7"/>
  <c r="J8" i="7"/>
  <c r="H8" i="7"/>
  <c r="G8" i="7"/>
  <c r="E8" i="7"/>
  <c r="D8" i="7"/>
  <c r="N7" i="7"/>
  <c r="M7" i="7"/>
  <c r="K7" i="7"/>
  <c r="J7" i="7"/>
  <c r="H7" i="7"/>
  <c r="G7" i="7"/>
  <c r="E7" i="7"/>
  <c r="D7" i="7"/>
  <c r="N6" i="7"/>
  <c r="M6" i="7"/>
  <c r="K6" i="7"/>
  <c r="J6" i="7"/>
  <c r="H6" i="7"/>
  <c r="G6" i="7"/>
  <c r="E6" i="7"/>
  <c r="D6" i="7"/>
  <c r="N5" i="7"/>
  <c r="M5" i="7"/>
  <c r="K5" i="7"/>
  <c r="J5" i="7"/>
  <c r="H5" i="7"/>
  <c r="G5" i="7"/>
  <c r="E5" i="7"/>
  <c r="D5" i="7"/>
  <c r="N4" i="7"/>
  <c r="M4" i="7"/>
  <c r="K4" i="7"/>
  <c r="J4" i="7"/>
  <c r="H4" i="7"/>
  <c r="G4" i="7"/>
  <c r="E4" i="7"/>
  <c r="D4" i="7"/>
  <c r="L389" i="7" l="1"/>
  <c r="X389" i="7" s="1"/>
  <c r="L390" i="7"/>
  <c r="X390" i="7" s="1"/>
  <c r="L392" i="7"/>
  <c r="X392" i="7" s="1"/>
  <c r="I390" i="7"/>
  <c r="U390" i="7" s="1"/>
  <c r="I393" i="7"/>
  <c r="U393" i="7" s="1"/>
  <c r="O399" i="7"/>
  <c r="AA399" i="7" s="1"/>
  <c r="L381" i="7"/>
  <c r="X381" i="7" s="1"/>
  <c r="L382" i="7"/>
  <c r="X382" i="7" s="1"/>
  <c r="L384" i="7"/>
  <c r="X384" i="7" s="1"/>
  <c r="I383" i="7"/>
  <c r="U383" i="7" s="1"/>
  <c r="F383" i="7"/>
  <c r="R383" i="7" s="1"/>
  <c r="O380" i="7"/>
  <c r="AA380" i="7" s="1"/>
  <c r="P383" i="7"/>
  <c r="I64" i="7"/>
  <c r="U64" i="7" s="1"/>
  <c r="O388" i="7"/>
  <c r="AA388" i="7" s="1"/>
  <c r="Y380" i="7"/>
  <c r="AB380" i="7" s="1"/>
  <c r="O389" i="7"/>
  <c r="AA389" i="7" s="1"/>
  <c r="V389" i="7"/>
  <c r="AB387" i="7"/>
  <c r="S390" i="7"/>
  <c r="S393" i="7"/>
  <c r="I395" i="7"/>
  <c r="U395" i="7" s="1"/>
  <c r="F396" i="7"/>
  <c r="R396" i="7" s="1"/>
  <c r="L397" i="7"/>
  <c r="X397" i="7" s="1"/>
  <c r="P391" i="7"/>
  <c r="L386" i="7"/>
  <c r="X386" i="7" s="1"/>
  <c r="Y388" i="7"/>
  <c r="AB388" i="7" s="1"/>
  <c r="F380" i="7"/>
  <c r="R380" i="7" s="1"/>
  <c r="AC384" i="7"/>
  <c r="V381" i="7"/>
  <c r="F392" i="7"/>
  <c r="R392" i="7" s="1"/>
  <c r="L394" i="7"/>
  <c r="X394" i="7" s="1"/>
  <c r="F384" i="7"/>
  <c r="R384" i="7" s="1"/>
  <c r="I385" i="7"/>
  <c r="U385" i="7" s="1"/>
  <c r="F386" i="7"/>
  <c r="R386" i="7" s="1"/>
  <c r="P386" i="7"/>
  <c r="AB386" i="7" s="1"/>
  <c r="I391" i="7"/>
  <c r="U391" i="7" s="1"/>
  <c r="O396" i="7"/>
  <c r="AA396" i="7" s="1"/>
  <c r="P394" i="7"/>
  <c r="AB394" i="7" s="1"/>
  <c r="F394" i="7"/>
  <c r="R394" i="7" s="1"/>
  <c r="V392" i="7"/>
  <c r="O393" i="7"/>
  <c r="AA393" i="7" s="1"/>
  <c r="Y393" i="7"/>
  <c r="I398" i="7"/>
  <c r="U398" i="7" s="1"/>
  <c r="AC390" i="7"/>
  <c r="AC399" i="7"/>
  <c r="Y399" i="7"/>
  <c r="Q380" i="7"/>
  <c r="AC383" i="7"/>
  <c r="O383" i="7"/>
  <c r="AA383" i="7" s="1"/>
  <c r="Z391" i="7"/>
  <c r="AC391" i="7" s="1"/>
  <c r="O391" i="7"/>
  <c r="AA391" i="7" s="1"/>
  <c r="AC393" i="7"/>
  <c r="AB395" i="7"/>
  <c r="F397" i="7"/>
  <c r="R397" i="7" s="1"/>
  <c r="I382" i="7"/>
  <c r="U382" i="7" s="1"/>
  <c r="AC392" i="7"/>
  <c r="I387" i="7"/>
  <c r="U387" i="7" s="1"/>
  <c r="I396" i="7"/>
  <c r="U396" i="7" s="1"/>
  <c r="AC382" i="7"/>
  <c r="AB385" i="7"/>
  <c r="O385" i="7"/>
  <c r="AA385" i="7" s="1"/>
  <c r="F399" i="7"/>
  <c r="R399" i="7" s="1"/>
  <c r="L387" i="7"/>
  <c r="X387" i="7" s="1"/>
  <c r="F388" i="7"/>
  <c r="R388" i="7" s="1"/>
  <c r="I399" i="7"/>
  <c r="U399" i="7" s="1"/>
  <c r="AC395" i="7"/>
  <c r="O381" i="7"/>
  <c r="AA381" i="7" s="1"/>
  <c r="Y381" i="7"/>
  <c r="AC386" i="7"/>
  <c r="AC385" i="7"/>
  <c r="AC389" i="7"/>
  <c r="AC394" i="7"/>
  <c r="Q381" i="7"/>
  <c r="AC381" i="7" s="1"/>
  <c r="F381" i="7"/>
  <c r="R381" i="7" s="1"/>
  <c r="AC398" i="7"/>
  <c r="I388" i="7"/>
  <c r="U388" i="7" s="1"/>
  <c r="T388" i="7"/>
  <c r="AC388" i="7" s="1"/>
  <c r="I380" i="7"/>
  <c r="U380" i="7" s="1"/>
  <c r="T380" i="7"/>
  <c r="AB398" i="7"/>
  <c r="AB396" i="7"/>
  <c r="AB397" i="7"/>
  <c r="O386" i="7"/>
  <c r="AA386" i="7" s="1"/>
  <c r="F389" i="7"/>
  <c r="R389" i="7" s="1"/>
  <c r="O394" i="7"/>
  <c r="AA394" i="7" s="1"/>
  <c r="L395" i="7"/>
  <c r="X395" i="7" s="1"/>
  <c r="O397" i="7"/>
  <c r="AA397" i="7" s="1"/>
  <c r="L398" i="7"/>
  <c r="X398" i="7" s="1"/>
  <c r="O384" i="7"/>
  <c r="AA384" i="7" s="1"/>
  <c r="L385" i="7"/>
  <c r="X385" i="7" s="1"/>
  <c r="I386" i="7"/>
  <c r="U386" i="7" s="1"/>
  <c r="F387" i="7"/>
  <c r="R387" i="7" s="1"/>
  <c r="O392" i="7"/>
  <c r="AA392" i="7" s="1"/>
  <c r="L393" i="7"/>
  <c r="X393" i="7" s="1"/>
  <c r="I394" i="7"/>
  <c r="U394" i="7" s="1"/>
  <c r="F395" i="7"/>
  <c r="R395" i="7" s="1"/>
  <c r="L380" i="7"/>
  <c r="X380" i="7" s="1"/>
  <c r="I381" i="7"/>
  <c r="U381" i="7" s="1"/>
  <c r="F382" i="7"/>
  <c r="R382" i="7" s="1"/>
  <c r="V382" i="7"/>
  <c r="AB382" i="7" s="1"/>
  <c r="S383" i="7"/>
  <c r="P384" i="7"/>
  <c r="AB384" i="7" s="1"/>
  <c r="O387" i="7"/>
  <c r="AA387" i="7" s="1"/>
  <c r="W387" i="7"/>
  <c r="AC387" i="7" s="1"/>
  <c r="L388" i="7"/>
  <c r="X388" i="7" s="1"/>
  <c r="I389" i="7"/>
  <c r="U389" i="7" s="1"/>
  <c r="Y389" i="7"/>
  <c r="F390" i="7"/>
  <c r="R390" i="7" s="1"/>
  <c r="V390" i="7"/>
  <c r="S391" i="7"/>
  <c r="P392" i="7"/>
  <c r="O395" i="7"/>
  <c r="AA395" i="7" s="1"/>
  <c r="L396" i="7"/>
  <c r="X396" i="7" s="1"/>
  <c r="T396" i="7"/>
  <c r="AC396" i="7" s="1"/>
  <c r="I397" i="7"/>
  <c r="U397" i="7" s="1"/>
  <c r="Q397" i="7"/>
  <c r="AC397" i="7" s="1"/>
  <c r="F398" i="7"/>
  <c r="R398" i="7" s="1"/>
  <c r="S399" i="7"/>
  <c r="AB399" i="7" s="1"/>
  <c r="O382" i="7"/>
  <c r="AA382" i="7" s="1"/>
  <c r="L383" i="7"/>
  <c r="X383" i="7" s="1"/>
  <c r="I384" i="7"/>
  <c r="U384" i="7" s="1"/>
  <c r="F385" i="7"/>
  <c r="R385" i="7" s="1"/>
  <c r="O390" i="7"/>
  <c r="AA390" i="7" s="1"/>
  <c r="L391" i="7"/>
  <c r="X391" i="7" s="1"/>
  <c r="I392" i="7"/>
  <c r="U392" i="7" s="1"/>
  <c r="F393" i="7"/>
  <c r="R393" i="7" s="1"/>
  <c r="O398" i="7"/>
  <c r="AA398" i="7" s="1"/>
  <c r="L399" i="7"/>
  <c r="X399" i="7" s="1"/>
  <c r="I123" i="7"/>
  <c r="I124" i="7"/>
  <c r="I129" i="7"/>
  <c r="I132" i="7"/>
  <c r="I133" i="7"/>
  <c r="I136" i="7"/>
  <c r="I137" i="7"/>
  <c r="I138" i="7"/>
  <c r="I139" i="7"/>
  <c r="I148" i="7"/>
  <c r="I59" i="7"/>
  <c r="U59" i="7" s="1"/>
  <c r="I67" i="7"/>
  <c r="U67" i="7" s="1"/>
  <c r="F73" i="7"/>
  <c r="R73" i="7" s="1"/>
  <c r="L63" i="7"/>
  <c r="X63" i="7" s="1"/>
  <c r="I73" i="7"/>
  <c r="U73" i="7" s="1"/>
  <c r="L66" i="7"/>
  <c r="X66" i="7" s="1"/>
  <c r="S64" i="7"/>
  <c r="F5" i="7"/>
  <c r="F7" i="7"/>
  <c r="F9" i="7"/>
  <c r="F10" i="7"/>
  <c r="F11" i="7"/>
  <c r="F12" i="7"/>
  <c r="F13" i="7"/>
  <c r="F24" i="7"/>
  <c r="F349" i="7"/>
  <c r="F356" i="7"/>
  <c r="F358" i="7"/>
  <c r="F362" i="7"/>
  <c r="L67" i="7"/>
  <c r="X67" i="7" s="1"/>
  <c r="I71" i="7"/>
  <c r="U71" i="7" s="1"/>
  <c r="O68" i="7"/>
  <c r="AA68" i="7" s="1"/>
  <c r="O72" i="7"/>
  <c r="AA72" i="7" s="1"/>
  <c r="I60" i="7"/>
  <c r="U60" i="7" s="1"/>
  <c r="O69" i="7"/>
  <c r="AA69" i="7" s="1"/>
  <c r="V66" i="7"/>
  <c r="F69" i="7"/>
  <c r="R69" i="7" s="1"/>
  <c r="O74" i="7"/>
  <c r="AA74" i="7" s="1"/>
  <c r="O67" i="7"/>
  <c r="AA67" i="7" s="1"/>
  <c r="F74" i="7"/>
  <c r="R74" i="7" s="1"/>
  <c r="F62" i="7"/>
  <c r="R62" i="7" s="1"/>
  <c r="L62" i="7"/>
  <c r="X62" i="7" s="1"/>
  <c r="I63" i="7"/>
  <c r="U63" i="7" s="1"/>
  <c r="S71" i="7"/>
  <c r="F58" i="7"/>
  <c r="R58" i="7" s="1"/>
  <c r="P58" i="7"/>
  <c r="I17" i="7"/>
  <c r="I30" i="7"/>
  <c r="I31" i="7"/>
  <c r="I32" i="7"/>
  <c r="I33" i="7"/>
  <c r="I34" i="7"/>
  <c r="I35" i="7"/>
  <c r="I41" i="7"/>
  <c r="I85" i="7"/>
  <c r="I94" i="7"/>
  <c r="I95" i="7"/>
  <c r="I96" i="7"/>
  <c r="I97" i="7"/>
  <c r="I98" i="7"/>
  <c r="I106" i="7"/>
  <c r="I109" i="7"/>
  <c r="I110" i="7"/>
  <c r="I113" i="7"/>
  <c r="I114" i="7"/>
  <c r="F61" i="7"/>
  <c r="R61" i="7" s="1"/>
  <c r="Q61" i="7"/>
  <c r="AC61" i="7" s="1"/>
  <c r="P66" i="7"/>
  <c r="F66" i="7"/>
  <c r="R66" i="7" s="1"/>
  <c r="O56" i="7"/>
  <c r="AA56" i="7" s="1"/>
  <c r="L58" i="7"/>
  <c r="X58" i="7" s="1"/>
  <c r="V58" i="7"/>
  <c r="S59" i="7"/>
  <c r="S63" i="7"/>
  <c r="AB63" i="7" s="1"/>
  <c r="L59" i="7"/>
  <c r="X59" i="7" s="1"/>
  <c r="P73" i="7"/>
  <c r="V67" i="7"/>
  <c r="L71" i="7"/>
  <c r="X71" i="7" s="1"/>
  <c r="V71" i="7"/>
  <c r="AC57" i="7"/>
  <c r="Y60" i="7"/>
  <c r="O60" i="7"/>
  <c r="AA60" i="7" s="1"/>
  <c r="O64" i="7"/>
  <c r="AA64" i="7" s="1"/>
  <c r="Y64" i="7"/>
  <c r="L74" i="7"/>
  <c r="X74" i="7" s="1"/>
  <c r="V74" i="7"/>
  <c r="O81" i="7"/>
  <c r="O82" i="7"/>
  <c r="O139" i="7"/>
  <c r="O140" i="7"/>
  <c r="O141" i="7"/>
  <c r="O142" i="7"/>
  <c r="S65" i="7"/>
  <c r="I65" i="7"/>
  <c r="U65" i="7" s="1"/>
  <c r="F70" i="7"/>
  <c r="R70" i="7" s="1"/>
  <c r="P70" i="7"/>
  <c r="O71" i="7"/>
  <c r="AA71" i="7" s="1"/>
  <c r="O73" i="7"/>
  <c r="AA73" i="7" s="1"/>
  <c r="Y73" i="7"/>
  <c r="I149" i="7"/>
  <c r="I154" i="7"/>
  <c r="I155" i="7"/>
  <c r="I156" i="7"/>
  <c r="I157" i="7"/>
  <c r="I158" i="7"/>
  <c r="I161" i="7"/>
  <c r="I162" i="7"/>
  <c r="I163" i="7"/>
  <c r="I164" i="7"/>
  <c r="I166" i="7"/>
  <c r="I196" i="7"/>
  <c r="I198" i="7"/>
  <c r="I204" i="7"/>
  <c r="I205" i="7"/>
  <c r="I206" i="7"/>
  <c r="I209" i="7"/>
  <c r="I210" i="7"/>
  <c r="I211" i="7"/>
  <c r="I212" i="7"/>
  <c r="I214" i="7"/>
  <c r="I224" i="7"/>
  <c r="I231" i="7"/>
  <c r="I234" i="7"/>
  <c r="I235" i="7"/>
  <c r="I236" i="7"/>
  <c r="I237" i="7"/>
  <c r="I238" i="7"/>
  <c r="I239" i="7"/>
  <c r="I281" i="7"/>
  <c r="I289" i="7"/>
  <c r="I361" i="7"/>
  <c r="I362" i="7"/>
  <c r="I363" i="7"/>
  <c r="I364" i="7"/>
  <c r="I367" i="7"/>
  <c r="I368" i="7"/>
  <c r="I369" i="7"/>
  <c r="I370" i="7"/>
  <c r="I373" i="7"/>
  <c r="I374" i="7"/>
  <c r="I56" i="7"/>
  <c r="U56" i="7" s="1"/>
  <c r="O59" i="7"/>
  <c r="AA59" i="7" s="1"/>
  <c r="I72" i="7"/>
  <c r="U72" i="7" s="1"/>
  <c r="S72" i="7"/>
  <c r="I74" i="7"/>
  <c r="U74" i="7" s="1"/>
  <c r="O57" i="7"/>
  <c r="AA57" i="7" s="1"/>
  <c r="F57" i="7"/>
  <c r="R57" i="7" s="1"/>
  <c r="P57" i="7"/>
  <c r="O63" i="7"/>
  <c r="AA63" i="7" s="1"/>
  <c r="O65" i="7"/>
  <c r="AA65" i="7" s="1"/>
  <c r="O66" i="7"/>
  <c r="AA66" i="7" s="1"/>
  <c r="O143" i="7"/>
  <c r="O144" i="7"/>
  <c r="O158" i="7"/>
  <c r="O159" i="7"/>
  <c r="O160" i="7"/>
  <c r="O161" i="7"/>
  <c r="O162" i="7"/>
  <c r="O163" i="7"/>
  <c r="O164" i="7"/>
  <c r="O165" i="7"/>
  <c r="O170" i="7"/>
  <c r="O171" i="7"/>
  <c r="O172" i="7"/>
  <c r="O173" i="7"/>
  <c r="O174" i="7"/>
  <c r="O179" i="7"/>
  <c r="O206" i="7"/>
  <c r="O207" i="7"/>
  <c r="O208" i="7"/>
  <c r="O209" i="7"/>
  <c r="O210" i="7"/>
  <c r="O211" i="7"/>
  <c r="O218" i="7"/>
  <c r="O219" i="7"/>
  <c r="O222" i="7"/>
  <c r="O223" i="7"/>
  <c r="O224" i="7"/>
  <c r="O229" i="7"/>
  <c r="O233" i="7"/>
  <c r="O234" i="7"/>
  <c r="O235" i="7"/>
  <c r="O236" i="7"/>
  <c r="O239" i="7"/>
  <c r="O240" i="7"/>
  <c r="O241" i="7"/>
  <c r="O242" i="7"/>
  <c r="O243" i="7"/>
  <c r="O244" i="7"/>
  <c r="O254" i="7"/>
  <c r="O256" i="7"/>
  <c r="O257" i="7"/>
  <c r="O258" i="7"/>
  <c r="O259" i="7"/>
  <c r="O264" i="7"/>
  <c r="O265" i="7"/>
  <c r="O266" i="7"/>
  <c r="O267" i="7"/>
  <c r="O270" i="7"/>
  <c r="O272" i="7"/>
  <c r="O273" i="7"/>
  <c r="O274" i="7"/>
  <c r="O279" i="7"/>
  <c r="O280" i="7"/>
  <c r="O349" i="7"/>
  <c r="O354" i="7"/>
  <c r="O364" i="7"/>
  <c r="O365" i="7"/>
  <c r="O370" i="7"/>
  <c r="O374" i="7"/>
  <c r="O61" i="7"/>
  <c r="AA61" i="7" s="1"/>
  <c r="F65" i="7"/>
  <c r="R65" i="7" s="1"/>
  <c r="I68" i="7"/>
  <c r="U68" i="7" s="1"/>
  <c r="L70" i="7"/>
  <c r="X70" i="7" s="1"/>
  <c r="AC65" i="7"/>
  <c r="AC71" i="7"/>
  <c r="AC73" i="7"/>
  <c r="AC59" i="7"/>
  <c r="AC67" i="7"/>
  <c r="AC63" i="7"/>
  <c r="Y65" i="7"/>
  <c r="L56" i="7"/>
  <c r="X56" i="7" s="1"/>
  <c r="AC58" i="7"/>
  <c r="O58" i="7"/>
  <c r="AA58" i="7" s="1"/>
  <c r="AB59" i="7"/>
  <c r="L60" i="7"/>
  <c r="X60" i="7" s="1"/>
  <c r="AC62" i="7"/>
  <c r="O62" i="7"/>
  <c r="AA62" i="7" s="1"/>
  <c r="I69" i="7"/>
  <c r="U69" i="7" s="1"/>
  <c r="AC70" i="7"/>
  <c r="O70" i="7"/>
  <c r="AA70" i="7" s="1"/>
  <c r="I57" i="7"/>
  <c r="U57" i="7" s="1"/>
  <c r="F59" i="7"/>
  <c r="R59" i="7" s="1"/>
  <c r="I61" i="7"/>
  <c r="U61" i="7" s="1"/>
  <c r="F63" i="7"/>
  <c r="R63" i="7" s="1"/>
  <c r="L64" i="7"/>
  <c r="X64" i="7" s="1"/>
  <c r="AC68" i="7"/>
  <c r="V69" i="7"/>
  <c r="L69" i="7"/>
  <c r="X69" i="7" s="1"/>
  <c r="F71" i="7"/>
  <c r="R71" i="7" s="1"/>
  <c r="L72" i="7"/>
  <c r="X72" i="7" s="1"/>
  <c r="P56" i="7"/>
  <c r="F56" i="7"/>
  <c r="R56" i="7" s="1"/>
  <c r="V57" i="7"/>
  <c r="L57" i="7"/>
  <c r="X57" i="7" s="1"/>
  <c r="I58" i="7"/>
  <c r="U58" i="7" s="1"/>
  <c r="S58" i="7"/>
  <c r="P60" i="7"/>
  <c r="F60" i="7"/>
  <c r="R60" i="7" s="1"/>
  <c r="V61" i="7"/>
  <c r="L61" i="7"/>
  <c r="X61" i="7" s="1"/>
  <c r="I62" i="7"/>
  <c r="U62" i="7" s="1"/>
  <c r="S62" i="7"/>
  <c r="I70" i="7"/>
  <c r="U70" i="7" s="1"/>
  <c r="S70" i="7"/>
  <c r="P68" i="7"/>
  <c r="F68" i="7"/>
  <c r="R68" i="7" s="1"/>
  <c r="P64" i="7"/>
  <c r="F64" i="7"/>
  <c r="R64" i="7" s="1"/>
  <c r="Y67" i="7"/>
  <c r="S68" i="7"/>
  <c r="Y69" i="7"/>
  <c r="P72" i="7"/>
  <c r="F72" i="7"/>
  <c r="R72" i="7" s="1"/>
  <c r="AC74" i="7"/>
  <c r="Y57" i="7"/>
  <c r="Y61" i="7"/>
  <c r="AC64" i="7"/>
  <c r="V65" i="7"/>
  <c r="L65" i="7"/>
  <c r="X65" i="7" s="1"/>
  <c r="F67" i="7"/>
  <c r="R67" i="7" s="1"/>
  <c r="L68" i="7"/>
  <c r="X68" i="7" s="1"/>
  <c r="AC72" i="7"/>
  <c r="V73" i="7"/>
  <c r="L73" i="7"/>
  <c r="X73" i="7" s="1"/>
  <c r="S74" i="7"/>
  <c r="AC66" i="7"/>
  <c r="S56" i="7"/>
  <c r="S60" i="7"/>
  <c r="I66" i="7"/>
  <c r="U66" i="7" s="1"/>
  <c r="S66" i="7"/>
  <c r="Q69" i="7"/>
  <c r="AC56" i="7"/>
  <c r="AC60" i="7"/>
  <c r="L13" i="7"/>
  <c r="L16" i="7"/>
  <c r="L24" i="7"/>
  <c r="L30" i="7"/>
  <c r="L35" i="7"/>
  <c r="L36" i="7"/>
  <c r="L39" i="7"/>
  <c r="L40" i="7"/>
  <c r="L139" i="7"/>
  <c r="L140" i="7"/>
  <c r="L143" i="7"/>
  <c r="L144" i="7"/>
  <c r="L145" i="7"/>
  <c r="L146" i="7"/>
  <c r="L147" i="7"/>
  <c r="L148" i="7"/>
  <c r="L149" i="7"/>
  <c r="L156" i="7"/>
  <c r="L157" i="7"/>
  <c r="L158" i="7"/>
  <c r="L159" i="7"/>
  <c r="L166" i="7"/>
  <c r="L170" i="7"/>
  <c r="L171" i="7"/>
  <c r="L180" i="7"/>
  <c r="L181" i="7"/>
  <c r="L182" i="7"/>
  <c r="L194" i="7"/>
  <c r="L204" i="7"/>
  <c r="L205" i="7"/>
  <c r="L214" i="7"/>
  <c r="L215" i="7"/>
  <c r="L216" i="7"/>
  <c r="L217" i="7"/>
  <c r="L220" i="7"/>
  <c r="L221" i="7"/>
  <c r="L231" i="7"/>
  <c r="L232" i="7"/>
  <c r="L233" i="7"/>
  <c r="L237" i="7"/>
  <c r="L238" i="7"/>
  <c r="L283" i="7"/>
  <c r="L284" i="7"/>
  <c r="L287" i="7"/>
  <c r="L288" i="7"/>
  <c r="O355" i="7"/>
  <c r="F80" i="7"/>
  <c r="F109" i="7"/>
  <c r="F115" i="7"/>
  <c r="F134" i="7"/>
  <c r="F207" i="7"/>
  <c r="F209" i="7"/>
  <c r="F210" i="7"/>
  <c r="F211" i="7"/>
  <c r="F212" i="7"/>
  <c r="F217" i="7"/>
  <c r="F218" i="7"/>
  <c r="F234" i="7"/>
  <c r="F254" i="7"/>
  <c r="F273" i="7"/>
  <c r="F274" i="7"/>
  <c r="F279" i="7"/>
  <c r="I7" i="7"/>
  <c r="F299" i="7"/>
  <c r="F310" i="7"/>
  <c r="F330" i="7"/>
  <c r="F342" i="7"/>
  <c r="F346" i="7"/>
  <c r="I193" i="7"/>
  <c r="I245" i="7"/>
  <c r="I265" i="7"/>
  <c r="O13" i="7"/>
  <c r="O15" i="7"/>
  <c r="O18" i="7"/>
  <c r="O20" i="7"/>
  <c r="O21" i="7"/>
  <c r="O22" i="7"/>
  <c r="L186" i="7"/>
  <c r="L289" i="7"/>
  <c r="L290" i="7"/>
  <c r="L293" i="7"/>
  <c r="L294" i="7"/>
  <c r="L295" i="7"/>
  <c r="L296" i="7"/>
  <c r="L298" i="7"/>
  <c r="L304" i="7"/>
  <c r="L305" i="7"/>
  <c r="L314" i="7"/>
  <c r="L315" i="7"/>
  <c r="L316" i="7"/>
  <c r="L317" i="7"/>
  <c r="L320" i="7"/>
  <c r="L321" i="7"/>
  <c r="L322" i="7"/>
  <c r="L323" i="7"/>
  <c r="L329" i="7"/>
  <c r="L330" i="7"/>
  <c r="L341" i="7"/>
  <c r="L342" i="7"/>
  <c r="L347" i="7"/>
  <c r="L349" i="7"/>
  <c r="L356" i="7"/>
  <c r="L357" i="7"/>
  <c r="L358" i="7"/>
  <c r="L359" i="7"/>
  <c r="L362" i="7"/>
  <c r="L363" i="7"/>
  <c r="L364" i="7"/>
  <c r="L365" i="7"/>
  <c r="L368" i="7"/>
  <c r="L369" i="7"/>
  <c r="L372" i="7"/>
  <c r="L373" i="7"/>
  <c r="F307" i="7"/>
  <c r="F311" i="7"/>
  <c r="F317" i="7"/>
  <c r="F324" i="7"/>
  <c r="I81" i="7"/>
  <c r="I185" i="7"/>
  <c r="I241" i="7"/>
  <c r="L21" i="7"/>
  <c r="I291" i="7"/>
  <c r="I331" i="7"/>
  <c r="I348" i="7"/>
  <c r="I6" i="7"/>
  <c r="F308" i="7"/>
  <c r="F323" i="7"/>
  <c r="I186" i="7"/>
  <c r="I324" i="7"/>
  <c r="I5" i="7"/>
  <c r="F309" i="7"/>
  <c r="F318" i="7"/>
  <c r="I172" i="7"/>
  <c r="I194" i="7"/>
  <c r="I267" i="7"/>
  <c r="L19" i="7"/>
  <c r="I295" i="7"/>
  <c r="F18" i="7"/>
  <c r="F141" i="7"/>
  <c r="F143" i="7"/>
  <c r="F147" i="7"/>
  <c r="F149" i="7"/>
  <c r="F168" i="7"/>
  <c r="F182" i="7"/>
  <c r="F184" i="7"/>
  <c r="F186" i="7"/>
  <c r="O5" i="7"/>
  <c r="O6" i="7"/>
  <c r="O7" i="7"/>
  <c r="O8" i="7"/>
  <c r="O9" i="7"/>
  <c r="O10" i="7"/>
  <c r="O11" i="7"/>
  <c r="L15" i="7"/>
  <c r="L17" i="7"/>
  <c r="I37" i="7"/>
  <c r="I45" i="7"/>
  <c r="I48" i="7"/>
  <c r="I49" i="7"/>
  <c r="I54" i="7"/>
  <c r="I55" i="7"/>
  <c r="I79" i="7"/>
  <c r="I80" i="7"/>
  <c r="F122" i="7"/>
  <c r="F124" i="7"/>
  <c r="O190" i="7"/>
  <c r="O191" i="7"/>
  <c r="L239" i="7"/>
  <c r="L240" i="7"/>
  <c r="L245" i="7"/>
  <c r="L246" i="7"/>
  <c r="L247" i="7"/>
  <c r="L248" i="7"/>
  <c r="L249" i="7"/>
  <c r="L255" i="7"/>
  <c r="L261" i="7"/>
  <c r="L263" i="7"/>
  <c r="L264" i="7"/>
  <c r="L266" i="7"/>
  <c r="I298" i="7"/>
  <c r="I299" i="7"/>
  <c r="I304" i="7"/>
  <c r="I305" i="7"/>
  <c r="I306" i="7"/>
  <c r="I309" i="7"/>
  <c r="I310" i="7"/>
  <c r="I311" i="7"/>
  <c r="I312" i="7"/>
  <c r="I314" i="7"/>
  <c r="I317" i="7"/>
  <c r="I318" i="7"/>
  <c r="I319" i="7"/>
  <c r="I320" i="7"/>
  <c r="I321" i="7"/>
  <c r="I322" i="7"/>
  <c r="I334" i="7"/>
  <c r="I335" i="7"/>
  <c r="I336" i="7"/>
  <c r="I337" i="7"/>
  <c r="I339" i="7"/>
  <c r="I340" i="7"/>
  <c r="I341" i="7"/>
  <c r="I344" i="7"/>
  <c r="I345" i="7"/>
  <c r="I346" i="7"/>
  <c r="I347" i="7"/>
  <c r="F369" i="7"/>
  <c r="I358" i="7"/>
  <c r="F14" i="7"/>
  <c r="F15" i="7"/>
  <c r="O35" i="7"/>
  <c r="O36" i="7"/>
  <c r="O37" i="7"/>
  <c r="O38" i="7"/>
  <c r="O39" i="7"/>
  <c r="L83" i="7"/>
  <c r="L84" i="7"/>
  <c r="I87" i="7"/>
  <c r="I91" i="7"/>
  <c r="I120" i="7"/>
  <c r="I168" i="7"/>
  <c r="I169" i="7"/>
  <c r="I170" i="7"/>
  <c r="F198" i="7"/>
  <c r="F224" i="7"/>
  <c r="F231" i="7"/>
  <c r="O285" i="7"/>
  <c r="O286" i="7"/>
  <c r="F163" i="7"/>
  <c r="I356" i="7"/>
  <c r="F20" i="7"/>
  <c r="F21" i="7"/>
  <c r="F23" i="7"/>
  <c r="O41" i="7"/>
  <c r="O42" i="7"/>
  <c r="O47" i="7"/>
  <c r="O48" i="7"/>
  <c r="O49" i="7"/>
  <c r="O54" i="7"/>
  <c r="L85" i="7"/>
  <c r="L86" i="7"/>
  <c r="L89" i="7"/>
  <c r="L90" i="7"/>
  <c r="L91" i="7"/>
  <c r="L92" i="7"/>
  <c r="L93" i="7"/>
  <c r="L94" i="7"/>
  <c r="L95" i="7"/>
  <c r="L96" i="7"/>
  <c r="L104" i="7"/>
  <c r="L105" i="7"/>
  <c r="L114" i="7"/>
  <c r="L115" i="7"/>
  <c r="L118" i="7"/>
  <c r="L119" i="7"/>
  <c r="L133" i="7"/>
  <c r="L134" i="7"/>
  <c r="L137" i="7"/>
  <c r="L138" i="7"/>
  <c r="I141" i="7"/>
  <c r="I145" i="7"/>
  <c r="I188" i="7"/>
  <c r="F241" i="7"/>
  <c r="F243" i="7"/>
  <c r="F247" i="7"/>
  <c r="O295" i="7"/>
  <c r="O296" i="7"/>
  <c r="O299" i="7"/>
  <c r="O306" i="7"/>
  <c r="O307" i="7"/>
  <c r="O308" i="7"/>
  <c r="O309" i="7"/>
  <c r="O310" i="7"/>
  <c r="O311" i="7"/>
  <c r="O312" i="7"/>
  <c r="O313" i="7"/>
  <c r="O322" i="7"/>
  <c r="O323" i="7"/>
  <c r="O324" i="7"/>
  <c r="O329" i="7"/>
  <c r="O330" i="7"/>
  <c r="O331" i="7"/>
  <c r="O332" i="7"/>
  <c r="O337" i="7"/>
  <c r="O338" i="7"/>
  <c r="O341" i="7"/>
  <c r="O342" i="7"/>
  <c r="O343" i="7"/>
  <c r="O344" i="7"/>
  <c r="O347" i="7"/>
  <c r="L6" i="7"/>
  <c r="L7" i="7"/>
  <c r="L9" i="7"/>
  <c r="L11" i="7"/>
  <c r="L12" i="7"/>
  <c r="I19" i="7"/>
  <c r="F30" i="7"/>
  <c r="F40" i="7"/>
  <c r="F41" i="7"/>
  <c r="O91" i="7"/>
  <c r="O92" i="7"/>
  <c r="O106" i="7"/>
  <c r="O107" i="7"/>
  <c r="O108" i="7"/>
  <c r="O109" i="7"/>
  <c r="O114" i="7"/>
  <c r="O115" i="7"/>
  <c r="O116" i="7"/>
  <c r="O117" i="7"/>
  <c r="O122" i="7"/>
  <c r="O123" i="7"/>
  <c r="O124" i="7"/>
  <c r="O129" i="7"/>
  <c r="O130" i="7"/>
  <c r="O133" i="7"/>
  <c r="O134" i="7"/>
  <c r="O135" i="7"/>
  <c r="O136" i="7"/>
  <c r="L188" i="7"/>
  <c r="L189" i="7"/>
  <c r="L190" i="7"/>
  <c r="L192" i="7"/>
  <c r="L193" i="7"/>
  <c r="I222" i="7"/>
  <c r="I247" i="7"/>
  <c r="I254" i="7"/>
  <c r="I255" i="7"/>
  <c r="I256" i="7"/>
  <c r="I258" i="7"/>
  <c r="I259" i="7"/>
  <c r="I260" i="7"/>
  <c r="I262" i="7"/>
  <c r="I263" i="7"/>
  <c r="I264" i="7"/>
  <c r="I269" i="7"/>
  <c r="I270" i="7"/>
  <c r="I271" i="7"/>
  <c r="I272" i="7"/>
  <c r="I274" i="7"/>
  <c r="I279" i="7"/>
  <c r="F333" i="7"/>
  <c r="F335" i="7"/>
  <c r="F339" i="7"/>
  <c r="F341" i="7"/>
  <c r="I22" i="7"/>
  <c r="F172" i="7"/>
  <c r="F265" i="7"/>
  <c r="I257" i="7"/>
  <c r="F16" i="7"/>
  <c r="L45" i="7"/>
  <c r="L46" i="7"/>
  <c r="L49" i="7"/>
  <c r="L79" i="7"/>
  <c r="L80" i="7"/>
  <c r="I88" i="7"/>
  <c r="I89" i="7"/>
  <c r="I90" i="7"/>
  <c r="F108" i="7"/>
  <c r="F112" i="7"/>
  <c r="F114" i="7"/>
  <c r="F118" i="7"/>
  <c r="L272" i="7"/>
  <c r="L279" i="7"/>
  <c r="L280" i="7"/>
  <c r="I292" i="7"/>
  <c r="I293" i="7"/>
  <c r="I294" i="7"/>
  <c r="F314" i="7"/>
  <c r="F316" i="7"/>
  <c r="F329" i="7"/>
  <c r="I20" i="7"/>
  <c r="I147" i="7"/>
  <c r="F173" i="7"/>
  <c r="F258" i="7"/>
  <c r="F262" i="7"/>
  <c r="F267" i="7"/>
  <c r="I372" i="7"/>
  <c r="F6" i="7"/>
  <c r="I15" i="7"/>
  <c r="O40" i="7"/>
  <c r="I99" i="7"/>
  <c r="I104" i="7"/>
  <c r="F171" i="7"/>
  <c r="F179" i="7"/>
  <c r="F259" i="7"/>
  <c r="F8" i="7"/>
  <c r="I93" i="7"/>
  <c r="I297" i="7"/>
  <c r="I21" i="7"/>
  <c r="F174" i="7"/>
  <c r="F266" i="7"/>
  <c r="I360" i="7"/>
  <c r="F379" i="7"/>
  <c r="I160" i="7"/>
  <c r="I366" i="7"/>
  <c r="L5" i="7"/>
  <c r="F22" i="7"/>
  <c r="F33" i="7"/>
  <c r="O55" i="7"/>
  <c r="O182" i="7"/>
  <c r="O183" i="7"/>
  <c r="O184" i="7"/>
  <c r="O185" i="7"/>
  <c r="O186" i="7"/>
  <c r="O187" i="7"/>
  <c r="L196" i="7"/>
  <c r="L197" i="7"/>
  <c r="L198" i="7"/>
  <c r="I208" i="7"/>
  <c r="I308" i="7"/>
  <c r="I9" i="7"/>
  <c r="I11" i="7"/>
  <c r="I13" i="7"/>
  <c r="O16" i="7"/>
  <c r="L18" i="7"/>
  <c r="L20" i="7"/>
  <c r="L22" i="7"/>
  <c r="L23" i="7"/>
  <c r="I38" i="7"/>
  <c r="I39" i="7"/>
  <c r="I40" i="7"/>
  <c r="F55" i="7"/>
  <c r="O85" i="7"/>
  <c r="O86" i="7"/>
  <c r="O87" i="7"/>
  <c r="O88" i="7"/>
  <c r="O89" i="7"/>
  <c r="O90" i="7"/>
  <c r="L108" i="7"/>
  <c r="L109" i="7"/>
  <c r="I112" i="7"/>
  <c r="I117" i="7"/>
  <c r="I118" i="7"/>
  <c r="I119" i="7"/>
  <c r="F129" i="7"/>
  <c r="F137" i="7"/>
  <c r="F139" i="7"/>
  <c r="O145" i="7"/>
  <c r="O146" i="7"/>
  <c r="O149" i="7"/>
  <c r="O154" i="7"/>
  <c r="O155" i="7"/>
  <c r="L164" i="7"/>
  <c r="L165" i="7"/>
  <c r="I173" i="7"/>
  <c r="I174" i="7"/>
  <c r="I180" i="7"/>
  <c r="I182" i="7"/>
  <c r="F189" i="7"/>
  <c r="F190" i="7"/>
  <c r="O194" i="7"/>
  <c r="O195" i="7"/>
  <c r="L206" i="7"/>
  <c r="L207" i="7"/>
  <c r="I217" i="7"/>
  <c r="I218" i="7"/>
  <c r="I219" i="7"/>
  <c r="I220" i="7"/>
  <c r="I221" i="7"/>
  <c r="F223" i="7"/>
  <c r="F229" i="7"/>
  <c r="F233" i="7"/>
  <c r="F237" i="7"/>
  <c r="F239" i="7"/>
  <c r="O245" i="7"/>
  <c r="L256" i="7"/>
  <c r="L259" i="7"/>
  <c r="I266" i="7"/>
  <c r="F270" i="7"/>
  <c r="O289" i="7"/>
  <c r="O290" i="7"/>
  <c r="O291" i="7"/>
  <c r="O292" i="7"/>
  <c r="O293" i="7"/>
  <c r="O294" i="7"/>
  <c r="L306" i="7"/>
  <c r="L307" i="7"/>
  <c r="L312" i="7"/>
  <c r="L313" i="7"/>
  <c r="I329" i="7"/>
  <c r="I330" i="7"/>
  <c r="F336" i="7"/>
  <c r="F345" i="7"/>
  <c r="O358" i="7"/>
  <c r="O359" i="7"/>
  <c r="O360" i="7"/>
  <c r="O361" i="7"/>
  <c r="L374" i="7"/>
  <c r="L33" i="7"/>
  <c r="L34" i="7"/>
  <c r="I44" i="7"/>
  <c r="O95" i="7"/>
  <c r="O96" i="7"/>
  <c r="O97" i="7"/>
  <c r="O98" i="7"/>
  <c r="L112" i="7"/>
  <c r="L113" i="7"/>
  <c r="L167" i="7"/>
  <c r="L168" i="7"/>
  <c r="L169" i="7"/>
  <c r="I184" i="7"/>
  <c r="F191" i="7"/>
  <c r="F192" i="7"/>
  <c r="F193" i="7"/>
  <c r="F194" i="7"/>
  <c r="O198" i="7"/>
  <c r="O199" i="7"/>
  <c r="L212" i="7"/>
  <c r="L213" i="7"/>
  <c r="I229" i="7"/>
  <c r="O371" i="7"/>
  <c r="I122" i="7"/>
  <c r="I131" i="7"/>
  <c r="F144" i="7"/>
  <c r="I223" i="7"/>
  <c r="F240" i="7"/>
  <c r="F244" i="7"/>
  <c r="I268" i="7"/>
  <c r="F284" i="7"/>
  <c r="F285" i="7"/>
  <c r="I333" i="7"/>
  <c r="L14" i="7"/>
  <c r="O24" i="7"/>
  <c r="O30" i="7"/>
  <c r="O31" i="7"/>
  <c r="O32" i="7"/>
  <c r="L43" i="7"/>
  <c r="L44" i="7"/>
  <c r="I47" i="7"/>
  <c r="I84" i="7"/>
  <c r="F90" i="7"/>
  <c r="F91" i="7"/>
  <c r="F95" i="7"/>
  <c r="F99" i="7"/>
  <c r="F104" i="7"/>
  <c r="F106" i="7"/>
  <c r="O110" i="7"/>
  <c r="O111" i="7"/>
  <c r="L120" i="7"/>
  <c r="L121" i="7"/>
  <c r="L124" i="7"/>
  <c r="L131" i="7"/>
  <c r="L132" i="7"/>
  <c r="I142" i="7"/>
  <c r="I143" i="7"/>
  <c r="I144" i="7"/>
  <c r="F155" i="7"/>
  <c r="F157" i="7"/>
  <c r="F160" i="7"/>
  <c r="F162" i="7"/>
  <c r="L184" i="7"/>
  <c r="L185" i="7"/>
  <c r="L187" i="7"/>
  <c r="I189" i="7"/>
  <c r="I192" i="7"/>
  <c r="F204" i="7"/>
  <c r="O212" i="7"/>
  <c r="L222" i="7"/>
  <c r="L229" i="7"/>
  <c r="L230" i="7"/>
  <c r="I242" i="7"/>
  <c r="I243" i="7"/>
  <c r="I244" i="7"/>
  <c r="F249" i="7"/>
  <c r="O261" i="7"/>
  <c r="O262" i="7"/>
  <c r="L267" i="7"/>
  <c r="L268" i="7"/>
  <c r="L271" i="7"/>
  <c r="I273" i="7"/>
  <c r="I284" i="7"/>
  <c r="I285" i="7"/>
  <c r="I286" i="7"/>
  <c r="I287" i="7"/>
  <c r="I288" i="7"/>
  <c r="F290" i="7"/>
  <c r="F292" i="7"/>
  <c r="F293" i="7"/>
  <c r="F294" i="7"/>
  <c r="F295" i="7"/>
  <c r="O318" i="7"/>
  <c r="O319" i="7"/>
  <c r="L331" i="7"/>
  <c r="L332" i="7"/>
  <c r="L335" i="7"/>
  <c r="L336" i="7"/>
  <c r="L339" i="7"/>
  <c r="L340" i="7"/>
  <c r="I343" i="7"/>
  <c r="I354" i="7"/>
  <c r="I357" i="7"/>
  <c r="F359" i="7"/>
  <c r="F363" i="7"/>
  <c r="F366" i="7"/>
  <c r="F368" i="7"/>
  <c r="F372" i="7"/>
  <c r="F374" i="7"/>
  <c r="I12" i="7"/>
  <c r="F32" i="7"/>
  <c r="F131" i="7"/>
  <c r="F281" i="7"/>
  <c r="I10" i="7"/>
  <c r="F42" i="7"/>
  <c r="F44" i="7"/>
  <c r="F93" i="7"/>
  <c r="L10" i="7"/>
  <c r="O14" i="7"/>
  <c r="I16" i="7"/>
  <c r="F19" i="7"/>
  <c r="O19" i="7"/>
  <c r="I23" i="7"/>
  <c r="F31" i="7"/>
  <c r="O33" i="7"/>
  <c r="O34" i="7"/>
  <c r="L37" i="7"/>
  <c r="L38" i="7"/>
  <c r="I42" i="7"/>
  <c r="I43" i="7"/>
  <c r="F46" i="7"/>
  <c r="F47" i="7"/>
  <c r="O79" i="7"/>
  <c r="O80" i="7"/>
  <c r="O104" i="7"/>
  <c r="O105" i="7"/>
  <c r="L110" i="7"/>
  <c r="L111" i="7"/>
  <c r="I115" i="7"/>
  <c r="I116" i="7"/>
  <c r="F156" i="7"/>
  <c r="F158" i="7"/>
  <c r="L210" i="7"/>
  <c r="L211" i="7"/>
  <c r="I215" i="7"/>
  <c r="I216" i="7"/>
  <c r="F230" i="7"/>
  <c r="O283" i="7"/>
  <c r="O284" i="7"/>
  <c r="F98" i="7"/>
  <c r="I18" i="7"/>
  <c r="I24" i="7"/>
  <c r="F34" i="7"/>
  <c r="F105" i="7"/>
  <c r="I8" i="7"/>
  <c r="F37" i="7"/>
  <c r="F82" i="7"/>
  <c r="F136" i="7"/>
  <c r="F138" i="7"/>
  <c r="F348" i="7"/>
  <c r="F130" i="7"/>
  <c r="F35" i="7"/>
  <c r="I379" i="7"/>
  <c r="F36" i="7"/>
  <c r="F83" i="7"/>
  <c r="F85" i="7"/>
  <c r="L8" i="7"/>
  <c r="O12" i="7"/>
  <c r="I14" i="7"/>
  <c r="F17" i="7"/>
  <c r="O17" i="7"/>
  <c r="O23" i="7"/>
  <c r="L31" i="7"/>
  <c r="L32" i="7"/>
  <c r="I36" i="7"/>
  <c r="F38" i="7"/>
  <c r="F39" i="7"/>
  <c r="O45" i="7"/>
  <c r="O46" i="7"/>
  <c r="L54" i="7"/>
  <c r="L55" i="7"/>
  <c r="I82" i="7"/>
  <c r="I83" i="7"/>
  <c r="F86" i="7"/>
  <c r="F87" i="7"/>
  <c r="L99" i="7"/>
  <c r="I107" i="7"/>
  <c r="I108" i="7"/>
  <c r="F111" i="7"/>
  <c r="O120" i="7"/>
  <c r="O121" i="7"/>
  <c r="L129" i="7"/>
  <c r="L130" i="7"/>
  <c r="I134" i="7"/>
  <c r="I135" i="7"/>
  <c r="L162" i="7"/>
  <c r="L163" i="7"/>
  <c r="I167" i="7"/>
  <c r="L243" i="7"/>
  <c r="L244" i="7"/>
  <c r="I248" i="7"/>
  <c r="I249" i="7"/>
  <c r="F260" i="7"/>
  <c r="O316" i="7"/>
  <c r="O317" i="7"/>
  <c r="F280" i="7"/>
  <c r="F43" i="7"/>
  <c r="F45" i="7"/>
  <c r="F117" i="7"/>
  <c r="F119" i="7"/>
  <c r="F120" i="7"/>
  <c r="F146" i="7"/>
  <c r="F313" i="7"/>
  <c r="O43" i="7"/>
  <c r="O44" i="7"/>
  <c r="L47" i="7"/>
  <c r="L48" i="7"/>
  <c r="F81" i="7"/>
  <c r="O83" i="7"/>
  <c r="O84" i="7"/>
  <c r="L87" i="7"/>
  <c r="L88" i="7"/>
  <c r="I92" i="7"/>
  <c r="F94" i="7"/>
  <c r="F97" i="7"/>
  <c r="O99" i="7"/>
  <c r="L106" i="7"/>
  <c r="L107" i="7"/>
  <c r="I111" i="7"/>
  <c r="F113" i="7"/>
  <c r="F116" i="7"/>
  <c r="O118" i="7"/>
  <c r="O119" i="7"/>
  <c r="L122" i="7"/>
  <c r="L123" i="7"/>
  <c r="I130" i="7"/>
  <c r="F132" i="7"/>
  <c r="F133" i="7"/>
  <c r="F135" i="7"/>
  <c r="O137" i="7"/>
  <c r="O138" i="7"/>
  <c r="L141" i="7"/>
  <c r="L142" i="7"/>
  <c r="I146" i="7"/>
  <c r="F148" i="7"/>
  <c r="F154" i="7"/>
  <c r="O156" i="7"/>
  <c r="O157" i="7"/>
  <c r="L160" i="7"/>
  <c r="L161" i="7"/>
  <c r="I165" i="7"/>
  <c r="F167" i="7"/>
  <c r="I190" i="7"/>
  <c r="F219" i="7"/>
  <c r="F220" i="7"/>
  <c r="F255" i="7"/>
  <c r="F271" i="7"/>
  <c r="F304" i="7"/>
  <c r="F338" i="7"/>
  <c r="F371" i="7"/>
  <c r="F121" i="7"/>
  <c r="F140" i="7"/>
  <c r="F159" i="7"/>
  <c r="F183" i="7"/>
  <c r="F199" i="7"/>
  <c r="F236" i="7"/>
  <c r="F263" i="7"/>
  <c r="F286" i="7"/>
  <c r="F287" i="7"/>
  <c r="F319" i="7"/>
  <c r="F320" i="7"/>
  <c r="F355" i="7"/>
  <c r="L41" i="7"/>
  <c r="L42" i="7"/>
  <c r="I46" i="7"/>
  <c r="F48" i="7"/>
  <c r="F49" i="7"/>
  <c r="F54" i="7"/>
  <c r="L81" i="7"/>
  <c r="L82" i="7"/>
  <c r="I86" i="7"/>
  <c r="F88" i="7"/>
  <c r="O93" i="7"/>
  <c r="O94" i="7"/>
  <c r="L97" i="7"/>
  <c r="L98" i="7"/>
  <c r="I105" i="7"/>
  <c r="F107" i="7"/>
  <c r="F110" i="7"/>
  <c r="O112" i="7"/>
  <c r="O113" i="7"/>
  <c r="L116" i="7"/>
  <c r="L117" i="7"/>
  <c r="I121" i="7"/>
  <c r="F123" i="7"/>
  <c r="O131" i="7"/>
  <c r="O132" i="7"/>
  <c r="L135" i="7"/>
  <c r="L136" i="7"/>
  <c r="I140" i="7"/>
  <c r="F142" i="7"/>
  <c r="F145" i="7"/>
  <c r="O147" i="7"/>
  <c r="O148" i="7"/>
  <c r="L154" i="7"/>
  <c r="L155" i="7"/>
  <c r="I159" i="7"/>
  <c r="F161" i="7"/>
  <c r="F164" i="7"/>
  <c r="O166" i="7"/>
  <c r="O167" i="7"/>
  <c r="O168" i="7"/>
  <c r="L174" i="7"/>
  <c r="L179" i="7"/>
  <c r="I181" i="7"/>
  <c r="O192" i="7"/>
  <c r="O193" i="7"/>
  <c r="L195" i="7"/>
  <c r="I197" i="7"/>
  <c r="O216" i="7"/>
  <c r="O217" i="7"/>
  <c r="L224" i="7"/>
  <c r="I232" i="7"/>
  <c r="I233" i="7"/>
  <c r="O249" i="7"/>
  <c r="L258" i="7"/>
  <c r="I261" i="7"/>
  <c r="O269" i="7"/>
  <c r="L274" i="7"/>
  <c r="I282" i="7"/>
  <c r="I283" i="7"/>
  <c r="O298" i="7"/>
  <c r="L310" i="7"/>
  <c r="L311" i="7"/>
  <c r="I315" i="7"/>
  <c r="I316" i="7"/>
  <c r="O335" i="7"/>
  <c r="O336" i="7"/>
  <c r="L345" i="7"/>
  <c r="L346" i="7"/>
  <c r="I349" i="7"/>
  <c r="O368" i="7"/>
  <c r="O369" i="7"/>
  <c r="F165" i="7"/>
  <c r="F166" i="7"/>
  <c r="F213" i="7"/>
  <c r="F214" i="7"/>
  <c r="F246" i="7"/>
  <c r="F268" i="7"/>
  <c r="F296" i="7"/>
  <c r="F297" i="7"/>
  <c r="F332" i="7"/>
  <c r="F365" i="7"/>
  <c r="I183" i="7"/>
  <c r="F185" i="7"/>
  <c r="I191" i="7"/>
  <c r="I199" i="7"/>
  <c r="F208" i="7"/>
  <c r="O213" i="7"/>
  <c r="O230" i="7"/>
  <c r="L234" i="7"/>
  <c r="O246" i="7"/>
  <c r="F257" i="7"/>
  <c r="L269" i="7"/>
  <c r="F291" i="7"/>
  <c r="I171" i="7"/>
  <c r="F180" i="7"/>
  <c r="O180" i="7"/>
  <c r="O181" i="7"/>
  <c r="L183" i="7"/>
  <c r="F187" i="7"/>
  <c r="F188" i="7"/>
  <c r="O188" i="7"/>
  <c r="O189" i="7"/>
  <c r="L191" i="7"/>
  <c r="F195" i="7"/>
  <c r="F196" i="7"/>
  <c r="O196" i="7"/>
  <c r="O197" i="7"/>
  <c r="L199" i="7"/>
  <c r="I207" i="7"/>
  <c r="O214" i="7"/>
  <c r="O215" i="7"/>
  <c r="L218" i="7"/>
  <c r="L219" i="7"/>
  <c r="O231" i="7"/>
  <c r="O232" i="7"/>
  <c r="L235" i="7"/>
  <c r="L236" i="7"/>
  <c r="I240" i="7"/>
  <c r="F242" i="7"/>
  <c r="F245" i="7"/>
  <c r="O247" i="7"/>
  <c r="O248" i="7"/>
  <c r="L254" i="7"/>
  <c r="O260" i="7"/>
  <c r="L262" i="7"/>
  <c r="O268" i="7"/>
  <c r="L270" i="7"/>
  <c r="O281" i="7"/>
  <c r="O282" i="7"/>
  <c r="L285" i="7"/>
  <c r="L286" i="7"/>
  <c r="I290" i="7"/>
  <c r="O297" i="7"/>
  <c r="L299" i="7"/>
  <c r="I307" i="7"/>
  <c r="F312" i="7"/>
  <c r="O314" i="7"/>
  <c r="O315" i="7"/>
  <c r="L318" i="7"/>
  <c r="L319" i="7"/>
  <c r="I323" i="7"/>
  <c r="F331" i="7"/>
  <c r="O333" i="7"/>
  <c r="O334" i="7"/>
  <c r="L337" i="7"/>
  <c r="L338" i="7"/>
  <c r="I342" i="7"/>
  <c r="F344" i="7"/>
  <c r="F347" i="7"/>
  <c r="O348" i="7"/>
  <c r="L354" i="7"/>
  <c r="L355" i="7"/>
  <c r="I359" i="7"/>
  <c r="F361" i="7"/>
  <c r="F364" i="7"/>
  <c r="O366" i="7"/>
  <c r="O367" i="7"/>
  <c r="L370" i="7"/>
  <c r="L371" i="7"/>
  <c r="O169" i="7"/>
  <c r="L172" i="7"/>
  <c r="L173" i="7"/>
  <c r="I179" i="7"/>
  <c r="F181" i="7"/>
  <c r="I187" i="7"/>
  <c r="I195" i="7"/>
  <c r="F197" i="7"/>
  <c r="O204" i="7"/>
  <c r="O205" i="7"/>
  <c r="L208" i="7"/>
  <c r="L209" i="7"/>
  <c r="I213" i="7"/>
  <c r="F215" i="7"/>
  <c r="F216" i="7"/>
  <c r="O220" i="7"/>
  <c r="O221" i="7"/>
  <c r="L223" i="7"/>
  <c r="I230" i="7"/>
  <c r="F232" i="7"/>
  <c r="F235" i="7"/>
  <c r="O237" i="7"/>
  <c r="O238" i="7"/>
  <c r="L241" i="7"/>
  <c r="L242" i="7"/>
  <c r="I246" i="7"/>
  <c r="F248" i="7"/>
  <c r="O255" i="7"/>
  <c r="L257" i="7"/>
  <c r="F261" i="7"/>
  <c r="O263" i="7"/>
  <c r="L265" i="7"/>
  <c r="F269" i="7"/>
  <c r="O271" i="7"/>
  <c r="L273" i="7"/>
  <c r="I280" i="7"/>
  <c r="F282" i="7"/>
  <c r="F283" i="7"/>
  <c r="O287" i="7"/>
  <c r="O288" i="7"/>
  <c r="L291" i="7"/>
  <c r="L292" i="7"/>
  <c r="I296" i="7"/>
  <c r="F298" i="7"/>
  <c r="O304" i="7"/>
  <c r="O305" i="7"/>
  <c r="L308" i="7"/>
  <c r="L309" i="7"/>
  <c r="I313" i="7"/>
  <c r="F315" i="7"/>
  <c r="O320" i="7"/>
  <c r="O321" i="7"/>
  <c r="L324" i="7"/>
  <c r="I332" i="7"/>
  <c r="F334" i="7"/>
  <c r="F337" i="7"/>
  <c r="O339" i="7"/>
  <c r="O340" i="7"/>
  <c r="L343" i="7"/>
  <c r="L344" i="7"/>
  <c r="F354" i="7"/>
  <c r="O356" i="7"/>
  <c r="O357" i="7"/>
  <c r="L360" i="7"/>
  <c r="L361" i="7"/>
  <c r="I365" i="7"/>
  <c r="F367" i="7"/>
  <c r="F370" i="7"/>
  <c r="O372" i="7"/>
  <c r="O373" i="7"/>
  <c r="L379" i="7"/>
  <c r="F169" i="7"/>
  <c r="F170" i="7"/>
  <c r="F205" i="7"/>
  <c r="F206" i="7"/>
  <c r="F221" i="7"/>
  <c r="F222" i="7"/>
  <c r="F238" i="7"/>
  <c r="F256" i="7"/>
  <c r="L260" i="7"/>
  <c r="F264" i="7"/>
  <c r="F272" i="7"/>
  <c r="L281" i="7"/>
  <c r="L282" i="7"/>
  <c r="F288" i="7"/>
  <c r="F289" i="7"/>
  <c r="L297" i="7"/>
  <c r="F305" i="7"/>
  <c r="F306" i="7"/>
  <c r="F321" i="7"/>
  <c r="F322" i="7"/>
  <c r="L333" i="7"/>
  <c r="L334" i="7"/>
  <c r="I338" i="7"/>
  <c r="F340" i="7"/>
  <c r="F343" i="7"/>
  <c r="O345" i="7"/>
  <c r="O346" i="7"/>
  <c r="L348" i="7"/>
  <c r="I355" i="7"/>
  <c r="F357" i="7"/>
  <c r="F360" i="7"/>
  <c r="O362" i="7"/>
  <c r="O363" i="7"/>
  <c r="L366" i="7"/>
  <c r="L367" i="7"/>
  <c r="I371" i="7"/>
  <c r="F373" i="7"/>
  <c r="O379" i="7"/>
  <c r="T299" i="3"/>
  <c r="N299" i="3"/>
  <c r="H299" i="3"/>
  <c r="B299" i="3"/>
  <c r="T298" i="3"/>
  <c r="N298" i="3"/>
  <c r="H298" i="3"/>
  <c r="B298" i="3"/>
  <c r="T297" i="3"/>
  <c r="N297" i="3"/>
  <c r="H297" i="3"/>
  <c r="B297" i="3"/>
  <c r="T296" i="3"/>
  <c r="N296" i="3"/>
  <c r="H296" i="3"/>
  <c r="B296" i="3"/>
  <c r="T295" i="3"/>
  <c r="N295" i="3"/>
  <c r="H295" i="3"/>
  <c r="B295" i="3"/>
  <c r="T294" i="3"/>
  <c r="N294" i="3"/>
  <c r="H294" i="3"/>
  <c r="B294" i="3"/>
  <c r="T293" i="3"/>
  <c r="N293" i="3"/>
  <c r="H293" i="3"/>
  <c r="B293" i="3"/>
  <c r="T292" i="3"/>
  <c r="N292" i="3"/>
  <c r="H292" i="3"/>
  <c r="B292" i="3"/>
  <c r="T291" i="3"/>
  <c r="N291" i="3"/>
  <c r="H291" i="3"/>
  <c r="B291" i="3"/>
  <c r="T290" i="3"/>
  <c r="N290" i="3"/>
  <c r="H290" i="3"/>
  <c r="B290" i="3"/>
  <c r="T289" i="3"/>
  <c r="N289" i="3"/>
  <c r="H289" i="3"/>
  <c r="B289" i="3"/>
  <c r="T288" i="3"/>
  <c r="N288" i="3"/>
  <c r="H288" i="3"/>
  <c r="B288" i="3"/>
  <c r="T287" i="3"/>
  <c r="N287" i="3"/>
  <c r="H287" i="3"/>
  <c r="B287" i="3"/>
  <c r="T286" i="3"/>
  <c r="N286" i="3"/>
  <c r="H286" i="3"/>
  <c r="B286" i="3"/>
  <c r="T285" i="3"/>
  <c r="N285" i="3"/>
  <c r="H285" i="3"/>
  <c r="B285" i="3"/>
  <c r="T284" i="3"/>
  <c r="N284" i="3"/>
  <c r="H284" i="3"/>
  <c r="B284" i="3"/>
  <c r="T283" i="3"/>
  <c r="N283" i="3"/>
  <c r="H283" i="3"/>
  <c r="B283" i="3"/>
  <c r="T282" i="3"/>
  <c r="N282" i="3"/>
  <c r="H282" i="3"/>
  <c r="B282" i="3"/>
  <c r="T281" i="3"/>
  <c r="N281" i="3"/>
  <c r="H281" i="3"/>
  <c r="B281" i="3"/>
  <c r="T280" i="3"/>
  <c r="N280" i="3"/>
  <c r="H280" i="3"/>
  <c r="B280" i="3"/>
  <c r="T279" i="3"/>
  <c r="N279" i="3"/>
  <c r="H279" i="3"/>
  <c r="B279" i="3"/>
  <c r="T274" i="3"/>
  <c r="N274" i="3"/>
  <c r="H274" i="3"/>
  <c r="B274" i="3"/>
  <c r="T273" i="3"/>
  <c r="N273" i="3"/>
  <c r="H273" i="3"/>
  <c r="B273" i="3"/>
  <c r="T272" i="3"/>
  <c r="N272" i="3"/>
  <c r="H272" i="3"/>
  <c r="B272" i="3"/>
  <c r="T271" i="3"/>
  <c r="N271" i="3"/>
  <c r="H271" i="3"/>
  <c r="B271" i="3"/>
  <c r="T270" i="3"/>
  <c r="N270" i="3"/>
  <c r="H270" i="3"/>
  <c r="B270" i="3"/>
  <c r="T269" i="3"/>
  <c r="N269" i="3"/>
  <c r="H269" i="3"/>
  <c r="B269" i="3"/>
  <c r="T268" i="3"/>
  <c r="N268" i="3"/>
  <c r="H268" i="3"/>
  <c r="B268" i="3"/>
  <c r="T267" i="3"/>
  <c r="N267" i="3"/>
  <c r="H267" i="3"/>
  <c r="B267" i="3"/>
  <c r="T266" i="3"/>
  <c r="N266" i="3"/>
  <c r="H266" i="3"/>
  <c r="B266" i="3"/>
  <c r="T265" i="3"/>
  <c r="N265" i="3"/>
  <c r="H265" i="3"/>
  <c r="B265" i="3"/>
  <c r="T264" i="3"/>
  <c r="N264" i="3"/>
  <c r="H264" i="3"/>
  <c r="B264" i="3"/>
  <c r="T263" i="3"/>
  <c r="N263" i="3"/>
  <c r="H263" i="3"/>
  <c r="B263" i="3"/>
  <c r="T262" i="3"/>
  <c r="N262" i="3"/>
  <c r="H262" i="3"/>
  <c r="B262" i="3"/>
  <c r="T261" i="3"/>
  <c r="N261" i="3"/>
  <c r="H261" i="3"/>
  <c r="B261" i="3"/>
  <c r="T260" i="3"/>
  <c r="N260" i="3"/>
  <c r="H260" i="3"/>
  <c r="B260" i="3"/>
  <c r="T259" i="3"/>
  <c r="N259" i="3"/>
  <c r="H259" i="3"/>
  <c r="B259" i="3"/>
  <c r="T258" i="3"/>
  <c r="N258" i="3"/>
  <c r="H258" i="3"/>
  <c r="B258" i="3"/>
  <c r="T257" i="3"/>
  <c r="N257" i="3"/>
  <c r="H257" i="3"/>
  <c r="B257" i="3"/>
  <c r="T256" i="3"/>
  <c r="N256" i="3"/>
  <c r="H256" i="3"/>
  <c r="B256" i="3"/>
  <c r="T255" i="3"/>
  <c r="N255" i="3"/>
  <c r="H255" i="3"/>
  <c r="B255" i="3"/>
  <c r="T254" i="3"/>
  <c r="N254" i="3"/>
  <c r="H254" i="3"/>
  <c r="B254" i="3"/>
  <c r="T249" i="3"/>
  <c r="N249" i="3"/>
  <c r="H249" i="3"/>
  <c r="B249" i="3"/>
  <c r="T248" i="3"/>
  <c r="N248" i="3"/>
  <c r="H248" i="3"/>
  <c r="B248" i="3"/>
  <c r="T247" i="3"/>
  <c r="N247" i="3"/>
  <c r="H247" i="3"/>
  <c r="B247" i="3"/>
  <c r="T246" i="3"/>
  <c r="N246" i="3"/>
  <c r="H246" i="3"/>
  <c r="B246" i="3"/>
  <c r="T245" i="3"/>
  <c r="N245" i="3"/>
  <c r="H245" i="3"/>
  <c r="B245" i="3"/>
  <c r="T244" i="3"/>
  <c r="N244" i="3"/>
  <c r="H244" i="3"/>
  <c r="B244" i="3"/>
  <c r="T243" i="3"/>
  <c r="N243" i="3"/>
  <c r="H243" i="3"/>
  <c r="B243" i="3"/>
  <c r="T242" i="3"/>
  <c r="N242" i="3"/>
  <c r="H242" i="3"/>
  <c r="B242" i="3"/>
  <c r="T241" i="3"/>
  <c r="N241" i="3"/>
  <c r="H241" i="3"/>
  <c r="B241" i="3"/>
  <c r="T240" i="3"/>
  <c r="N240" i="3"/>
  <c r="H240" i="3"/>
  <c r="B240" i="3"/>
  <c r="T239" i="3"/>
  <c r="N239" i="3"/>
  <c r="H239" i="3"/>
  <c r="B239" i="3"/>
  <c r="T238" i="3"/>
  <c r="N238" i="3"/>
  <c r="H238" i="3"/>
  <c r="B238" i="3"/>
  <c r="T237" i="3"/>
  <c r="N237" i="3"/>
  <c r="H237" i="3"/>
  <c r="B237" i="3"/>
  <c r="T236" i="3"/>
  <c r="N236" i="3"/>
  <c r="H236" i="3"/>
  <c r="B236" i="3"/>
  <c r="T235" i="3"/>
  <c r="N235" i="3"/>
  <c r="H235" i="3"/>
  <c r="B235" i="3"/>
  <c r="T234" i="3"/>
  <c r="N234" i="3"/>
  <c r="H234" i="3"/>
  <c r="B234" i="3"/>
  <c r="T233" i="3"/>
  <c r="N233" i="3"/>
  <c r="H233" i="3"/>
  <c r="B233" i="3"/>
  <c r="T232" i="3"/>
  <c r="N232" i="3"/>
  <c r="H232" i="3"/>
  <c r="B232" i="3"/>
  <c r="T231" i="3"/>
  <c r="N231" i="3"/>
  <c r="H231" i="3"/>
  <c r="B231" i="3"/>
  <c r="T230" i="3"/>
  <c r="N230" i="3"/>
  <c r="H230" i="3"/>
  <c r="B230" i="3"/>
  <c r="T229" i="3"/>
  <c r="N229" i="3"/>
  <c r="H229" i="3"/>
  <c r="B229" i="3"/>
  <c r="T224" i="3"/>
  <c r="N224" i="3"/>
  <c r="H224" i="3"/>
  <c r="B224" i="3"/>
  <c r="T223" i="3"/>
  <c r="N223" i="3"/>
  <c r="H223" i="3"/>
  <c r="B223" i="3"/>
  <c r="T222" i="3"/>
  <c r="N222" i="3"/>
  <c r="H222" i="3"/>
  <c r="B222" i="3"/>
  <c r="T221" i="3"/>
  <c r="N221" i="3"/>
  <c r="H221" i="3"/>
  <c r="B221" i="3"/>
  <c r="T220" i="3"/>
  <c r="N220" i="3"/>
  <c r="H220" i="3"/>
  <c r="B220" i="3"/>
  <c r="T219" i="3"/>
  <c r="N219" i="3"/>
  <c r="H219" i="3"/>
  <c r="B219" i="3"/>
  <c r="T218" i="3"/>
  <c r="N218" i="3"/>
  <c r="H218" i="3"/>
  <c r="B218" i="3"/>
  <c r="T217" i="3"/>
  <c r="N217" i="3"/>
  <c r="H217" i="3"/>
  <c r="B217" i="3"/>
  <c r="T216" i="3"/>
  <c r="N216" i="3"/>
  <c r="H216" i="3"/>
  <c r="B216" i="3"/>
  <c r="T215" i="3"/>
  <c r="N215" i="3"/>
  <c r="H215" i="3"/>
  <c r="B215" i="3"/>
  <c r="T214" i="3"/>
  <c r="N214" i="3"/>
  <c r="H214" i="3"/>
  <c r="B214" i="3"/>
  <c r="T213" i="3"/>
  <c r="N213" i="3"/>
  <c r="H213" i="3"/>
  <c r="B213" i="3"/>
  <c r="T212" i="3"/>
  <c r="N212" i="3"/>
  <c r="H212" i="3"/>
  <c r="B212" i="3"/>
  <c r="T211" i="3"/>
  <c r="N211" i="3"/>
  <c r="H211" i="3"/>
  <c r="B211" i="3"/>
  <c r="T210" i="3"/>
  <c r="N210" i="3"/>
  <c r="H210" i="3"/>
  <c r="B210" i="3"/>
  <c r="T209" i="3"/>
  <c r="N209" i="3"/>
  <c r="H209" i="3"/>
  <c r="B209" i="3"/>
  <c r="T208" i="3"/>
  <c r="N208" i="3"/>
  <c r="H208" i="3"/>
  <c r="B208" i="3"/>
  <c r="T207" i="3"/>
  <c r="N207" i="3"/>
  <c r="H207" i="3"/>
  <c r="B207" i="3"/>
  <c r="T206" i="3"/>
  <c r="N206" i="3"/>
  <c r="H206" i="3"/>
  <c r="B206" i="3"/>
  <c r="T205" i="3"/>
  <c r="N205" i="3"/>
  <c r="H205" i="3"/>
  <c r="B205" i="3"/>
  <c r="T204" i="3"/>
  <c r="N204" i="3"/>
  <c r="H204" i="3"/>
  <c r="B204" i="3"/>
  <c r="T174" i="3"/>
  <c r="N174" i="3"/>
  <c r="H174" i="3"/>
  <c r="B174" i="3"/>
  <c r="T173" i="3"/>
  <c r="N173" i="3"/>
  <c r="H173" i="3"/>
  <c r="B173" i="3"/>
  <c r="T172" i="3"/>
  <c r="N172" i="3"/>
  <c r="H172" i="3"/>
  <c r="B172" i="3"/>
  <c r="T171" i="3"/>
  <c r="N171" i="3"/>
  <c r="H171" i="3"/>
  <c r="B171" i="3"/>
  <c r="T170" i="3"/>
  <c r="N170" i="3"/>
  <c r="H170" i="3"/>
  <c r="B170" i="3"/>
  <c r="T169" i="3"/>
  <c r="N169" i="3"/>
  <c r="H169" i="3"/>
  <c r="B169" i="3"/>
  <c r="T168" i="3"/>
  <c r="N168" i="3"/>
  <c r="H168" i="3"/>
  <c r="B168" i="3"/>
  <c r="T167" i="3"/>
  <c r="N167" i="3"/>
  <c r="H167" i="3"/>
  <c r="B167" i="3"/>
  <c r="T166" i="3"/>
  <c r="N166" i="3"/>
  <c r="H166" i="3"/>
  <c r="B166" i="3"/>
  <c r="T165" i="3"/>
  <c r="N165" i="3"/>
  <c r="H165" i="3"/>
  <c r="B165" i="3"/>
  <c r="T164" i="3"/>
  <c r="N164" i="3"/>
  <c r="H164" i="3"/>
  <c r="B164" i="3"/>
  <c r="T163" i="3"/>
  <c r="N163" i="3"/>
  <c r="H163" i="3"/>
  <c r="B163" i="3"/>
  <c r="T162" i="3"/>
  <c r="N162" i="3"/>
  <c r="H162" i="3"/>
  <c r="B162" i="3"/>
  <c r="T161" i="3"/>
  <c r="N161" i="3"/>
  <c r="H161" i="3"/>
  <c r="B161" i="3"/>
  <c r="T160" i="3"/>
  <c r="N160" i="3"/>
  <c r="H160" i="3"/>
  <c r="B160" i="3"/>
  <c r="T159" i="3"/>
  <c r="N159" i="3"/>
  <c r="H159" i="3"/>
  <c r="B159" i="3"/>
  <c r="T158" i="3"/>
  <c r="N158" i="3"/>
  <c r="H158" i="3"/>
  <c r="B158" i="3"/>
  <c r="T157" i="3"/>
  <c r="N157" i="3"/>
  <c r="H157" i="3"/>
  <c r="B157" i="3"/>
  <c r="T156" i="3"/>
  <c r="N156" i="3"/>
  <c r="H156" i="3"/>
  <c r="B156" i="3"/>
  <c r="T155" i="3"/>
  <c r="N155" i="3"/>
  <c r="H155" i="3"/>
  <c r="B155" i="3"/>
  <c r="T154" i="3"/>
  <c r="N154" i="3"/>
  <c r="H154" i="3"/>
  <c r="B154" i="3"/>
  <c r="T149" i="3"/>
  <c r="N149" i="3"/>
  <c r="H149" i="3"/>
  <c r="B149" i="3"/>
  <c r="T148" i="3"/>
  <c r="N148" i="3"/>
  <c r="H148" i="3"/>
  <c r="B148" i="3"/>
  <c r="T147" i="3"/>
  <c r="N147" i="3"/>
  <c r="H147" i="3"/>
  <c r="B147" i="3"/>
  <c r="T146" i="3"/>
  <c r="N146" i="3"/>
  <c r="H146" i="3"/>
  <c r="B146" i="3"/>
  <c r="T145" i="3"/>
  <c r="N145" i="3"/>
  <c r="H145" i="3"/>
  <c r="B145" i="3"/>
  <c r="T144" i="3"/>
  <c r="N144" i="3"/>
  <c r="H144" i="3"/>
  <c r="B144" i="3"/>
  <c r="T143" i="3"/>
  <c r="N143" i="3"/>
  <c r="H143" i="3"/>
  <c r="B143" i="3"/>
  <c r="T142" i="3"/>
  <c r="N142" i="3"/>
  <c r="H142" i="3"/>
  <c r="B142" i="3"/>
  <c r="T141" i="3"/>
  <c r="N141" i="3"/>
  <c r="H141" i="3"/>
  <c r="B141" i="3"/>
  <c r="T140" i="3"/>
  <c r="N140" i="3"/>
  <c r="H140" i="3"/>
  <c r="B140" i="3"/>
  <c r="T139" i="3"/>
  <c r="N139" i="3"/>
  <c r="H139" i="3"/>
  <c r="B139" i="3"/>
  <c r="T138" i="3"/>
  <c r="N138" i="3"/>
  <c r="H138" i="3"/>
  <c r="B138" i="3"/>
  <c r="T137" i="3"/>
  <c r="N137" i="3"/>
  <c r="H137" i="3"/>
  <c r="B137" i="3"/>
  <c r="T136" i="3"/>
  <c r="N136" i="3"/>
  <c r="H136" i="3"/>
  <c r="B136" i="3"/>
  <c r="T135" i="3"/>
  <c r="N135" i="3"/>
  <c r="H135" i="3"/>
  <c r="B135" i="3"/>
  <c r="T134" i="3"/>
  <c r="N134" i="3"/>
  <c r="H134" i="3"/>
  <c r="B134" i="3"/>
  <c r="T133" i="3"/>
  <c r="N133" i="3"/>
  <c r="H133" i="3"/>
  <c r="B133" i="3"/>
  <c r="T132" i="3"/>
  <c r="N132" i="3"/>
  <c r="H132" i="3"/>
  <c r="B132" i="3"/>
  <c r="T131" i="3"/>
  <c r="N131" i="3"/>
  <c r="H131" i="3"/>
  <c r="B131" i="3"/>
  <c r="T130" i="3"/>
  <c r="N130" i="3"/>
  <c r="H130" i="3"/>
  <c r="B130" i="3"/>
  <c r="T129" i="3"/>
  <c r="N129" i="3"/>
  <c r="H129" i="3"/>
  <c r="B129" i="3"/>
  <c r="T124" i="3"/>
  <c r="N124" i="3"/>
  <c r="H124" i="3"/>
  <c r="B124" i="3"/>
  <c r="T123" i="3"/>
  <c r="N123" i="3"/>
  <c r="H123" i="3"/>
  <c r="B123" i="3"/>
  <c r="T122" i="3"/>
  <c r="N122" i="3"/>
  <c r="H122" i="3"/>
  <c r="B122" i="3"/>
  <c r="T121" i="3"/>
  <c r="N121" i="3"/>
  <c r="H121" i="3"/>
  <c r="B121" i="3"/>
  <c r="T120" i="3"/>
  <c r="N120" i="3"/>
  <c r="H120" i="3"/>
  <c r="B120" i="3"/>
  <c r="T119" i="3"/>
  <c r="N119" i="3"/>
  <c r="H119" i="3"/>
  <c r="B119" i="3"/>
  <c r="T118" i="3"/>
  <c r="N118" i="3"/>
  <c r="H118" i="3"/>
  <c r="B118" i="3"/>
  <c r="T117" i="3"/>
  <c r="N117" i="3"/>
  <c r="H117" i="3"/>
  <c r="B117" i="3"/>
  <c r="T116" i="3"/>
  <c r="N116" i="3"/>
  <c r="H116" i="3"/>
  <c r="B116" i="3"/>
  <c r="T115" i="3"/>
  <c r="N115" i="3"/>
  <c r="H115" i="3"/>
  <c r="B115" i="3"/>
  <c r="T114" i="3"/>
  <c r="N114" i="3"/>
  <c r="H114" i="3"/>
  <c r="B114" i="3"/>
  <c r="T113" i="3"/>
  <c r="N113" i="3"/>
  <c r="H113" i="3"/>
  <c r="B113" i="3"/>
  <c r="T112" i="3"/>
  <c r="N112" i="3"/>
  <c r="H112" i="3"/>
  <c r="B112" i="3"/>
  <c r="T111" i="3"/>
  <c r="N111" i="3"/>
  <c r="H111" i="3"/>
  <c r="B111" i="3"/>
  <c r="T110" i="3"/>
  <c r="N110" i="3"/>
  <c r="H110" i="3"/>
  <c r="B110" i="3"/>
  <c r="T109" i="3"/>
  <c r="N109" i="3"/>
  <c r="H109" i="3"/>
  <c r="B109" i="3"/>
  <c r="T108" i="3"/>
  <c r="N108" i="3"/>
  <c r="H108" i="3"/>
  <c r="B108" i="3"/>
  <c r="T107" i="3"/>
  <c r="N107" i="3"/>
  <c r="H107" i="3"/>
  <c r="B107" i="3"/>
  <c r="T106" i="3"/>
  <c r="N106" i="3"/>
  <c r="H106" i="3"/>
  <c r="B106" i="3"/>
  <c r="T105" i="3"/>
  <c r="N105" i="3"/>
  <c r="H105" i="3"/>
  <c r="B105" i="3"/>
  <c r="T104" i="3"/>
  <c r="N104" i="3"/>
  <c r="H104" i="3"/>
  <c r="B104" i="3"/>
  <c r="T99" i="3"/>
  <c r="N99" i="3"/>
  <c r="H99" i="3"/>
  <c r="B99" i="3"/>
  <c r="T98" i="3"/>
  <c r="N98" i="3"/>
  <c r="H98" i="3"/>
  <c r="B98" i="3"/>
  <c r="T97" i="3"/>
  <c r="N97" i="3"/>
  <c r="H97" i="3"/>
  <c r="B97" i="3"/>
  <c r="T96" i="3"/>
  <c r="N96" i="3"/>
  <c r="H96" i="3"/>
  <c r="B96" i="3"/>
  <c r="T95" i="3"/>
  <c r="N95" i="3"/>
  <c r="H95" i="3"/>
  <c r="B95" i="3"/>
  <c r="T94" i="3"/>
  <c r="N94" i="3"/>
  <c r="H94" i="3"/>
  <c r="B94" i="3"/>
  <c r="T93" i="3"/>
  <c r="N93" i="3"/>
  <c r="H93" i="3"/>
  <c r="B93" i="3"/>
  <c r="T92" i="3"/>
  <c r="N92" i="3"/>
  <c r="H92" i="3"/>
  <c r="B92" i="3"/>
  <c r="T91" i="3"/>
  <c r="N91" i="3"/>
  <c r="H91" i="3"/>
  <c r="B91" i="3"/>
  <c r="T90" i="3"/>
  <c r="N90" i="3"/>
  <c r="H90" i="3"/>
  <c r="B90" i="3"/>
  <c r="T89" i="3"/>
  <c r="N89" i="3"/>
  <c r="H89" i="3"/>
  <c r="B89" i="3"/>
  <c r="T88" i="3"/>
  <c r="N88" i="3"/>
  <c r="H88" i="3"/>
  <c r="B88" i="3"/>
  <c r="T87" i="3"/>
  <c r="N87" i="3"/>
  <c r="H87" i="3"/>
  <c r="B87" i="3"/>
  <c r="T86" i="3"/>
  <c r="N86" i="3"/>
  <c r="H86" i="3"/>
  <c r="B86" i="3"/>
  <c r="T85" i="3"/>
  <c r="N85" i="3"/>
  <c r="H85" i="3"/>
  <c r="B85" i="3"/>
  <c r="T84" i="3"/>
  <c r="N84" i="3"/>
  <c r="H84" i="3"/>
  <c r="B84" i="3"/>
  <c r="T83" i="3"/>
  <c r="N83" i="3"/>
  <c r="H83" i="3"/>
  <c r="B83" i="3"/>
  <c r="T82" i="3"/>
  <c r="N82" i="3"/>
  <c r="H82" i="3"/>
  <c r="B82" i="3"/>
  <c r="T81" i="3"/>
  <c r="N81" i="3"/>
  <c r="H81" i="3"/>
  <c r="B81" i="3"/>
  <c r="T80" i="3"/>
  <c r="N80" i="3"/>
  <c r="H80" i="3"/>
  <c r="B80" i="3"/>
  <c r="T79" i="3"/>
  <c r="N79" i="3"/>
  <c r="H79" i="3"/>
  <c r="B79" i="3"/>
  <c r="T74" i="3"/>
  <c r="N74" i="3"/>
  <c r="H74" i="3"/>
  <c r="B74" i="3"/>
  <c r="T73" i="3"/>
  <c r="N73" i="3"/>
  <c r="H73" i="3"/>
  <c r="B73" i="3"/>
  <c r="T72" i="3"/>
  <c r="N72" i="3"/>
  <c r="H72" i="3"/>
  <c r="B72" i="3"/>
  <c r="T71" i="3"/>
  <c r="N71" i="3"/>
  <c r="H71" i="3"/>
  <c r="E71" i="3"/>
  <c r="C71" i="3" s="1"/>
  <c r="T70" i="3"/>
  <c r="N70" i="3"/>
  <c r="H70" i="3"/>
  <c r="B70" i="3"/>
  <c r="T69" i="3"/>
  <c r="N69" i="3"/>
  <c r="H69" i="3"/>
  <c r="B69" i="3"/>
  <c r="T68" i="3"/>
  <c r="N68" i="3"/>
  <c r="H68" i="3"/>
  <c r="B68" i="3"/>
  <c r="T67" i="3"/>
  <c r="N67" i="3"/>
  <c r="H67" i="3"/>
  <c r="E67" i="3"/>
  <c r="C67" i="3" s="1"/>
  <c r="T66" i="3"/>
  <c r="N66" i="3"/>
  <c r="H66" i="3"/>
  <c r="B66" i="3"/>
  <c r="T65" i="3"/>
  <c r="N65" i="3"/>
  <c r="H65" i="3"/>
  <c r="B65" i="3"/>
  <c r="T64" i="3"/>
  <c r="N64" i="3"/>
  <c r="H64" i="3"/>
  <c r="E64" i="3"/>
  <c r="C64" i="3" s="1"/>
  <c r="T63" i="3"/>
  <c r="N63" i="3"/>
  <c r="H63" i="3"/>
  <c r="B63" i="3"/>
  <c r="T62" i="3"/>
  <c r="N62" i="3"/>
  <c r="H62" i="3"/>
  <c r="B62" i="3"/>
  <c r="T61" i="3"/>
  <c r="N61" i="3"/>
  <c r="H61" i="3"/>
  <c r="B61" i="3"/>
  <c r="T60" i="3"/>
  <c r="N60" i="3"/>
  <c r="H60" i="3"/>
  <c r="B60" i="3"/>
  <c r="T59" i="3"/>
  <c r="N59" i="3"/>
  <c r="H59" i="3"/>
  <c r="E59" i="3"/>
  <c r="C59" i="3" s="1"/>
  <c r="T58" i="3"/>
  <c r="N58" i="3"/>
  <c r="H58" i="3"/>
  <c r="B58" i="3"/>
  <c r="T57" i="3"/>
  <c r="N57" i="3"/>
  <c r="H57" i="3"/>
  <c r="B57" i="3"/>
  <c r="T56" i="3"/>
  <c r="N56" i="3"/>
  <c r="H56" i="3"/>
  <c r="B56" i="3"/>
  <c r="T55" i="3"/>
  <c r="N55" i="3"/>
  <c r="H55" i="3"/>
  <c r="B55" i="3"/>
  <c r="T54" i="3"/>
  <c r="N54" i="3"/>
  <c r="H54" i="3"/>
  <c r="E54" i="3"/>
  <c r="C54" i="3" s="1"/>
  <c r="T49" i="3"/>
  <c r="N49" i="3"/>
  <c r="H49" i="3"/>
  <c r="B49" i="3"/>
  <c r="T48" i="3"/>
  <c r="N48" i="3"/>
  <c r="H48" i="3"/>
  <c r="B48" i="3"/>
  <c r="T47" i="3"/>
  <c r="N47" i="3"/>
  <c r="H47" i="3"/>
  <c r="B47" i="3"/>
  <c r="T46" i="3"/>
  <c r="N46" i="3"/>
  <c r="H46" i="3"/>
  <c r="B46" i="3"/>
  <c r="T45" i="3"/>
  <c r="N45" i="3"/>
  <c r="H45" i="3"/>
  <c r="B45" i="3"/>
  <c r="T44" i="3"/>
  <c r="N44" i="3"/>
  <c r="H44" i="3"/>
  <c r="B44" i="3"/>
  <c r="T43" i="3"/>
  <c r="N43" i="3"/>
  <c r="H43" i="3"/>
  <c r="B43" i="3"/>
  <c r="T42" i="3"/>
  <c r="N42" i="3"/>
  <c r="H42" i="3"/>
  <c r="B42" i="3"/>
  <c r="T41" i="3"/>
  <c r="N41" i="3"/>
  <c r="H41" i="3"/>
  <c r="B41" i="3"/>
  <c r="T40" i="3"/>
  <c r="N40" i="3"/>
  <c r="H40" i="3"/>
  <c r="B40" i="3"/>
  <c r="T39" i="3"/>
  <c r="N39" i="3"/>
  <c r="H39" i="3"/>
  <c r="B39" i="3"/>
  <c r="T38" i="3"/>
  <c r="N38" i="3"/>
  <c r="H38" i="3"/>
  <c r="B38" i="3"/>
  <c r="T37" i="3"/>
  <c r="N37" i="3"/>
  <c r="H37" i="3"/>
  <c r="B37" i="3"/>
  <c r="T36" i="3"/>
  <c r="N36" i="3"/>
  <c r="H36" i="3"/>
  <c r="B36" i="3"/>
  <c r="T35" i="3"/>
  <c r="N35" i="3"/>
  <c r="H35" i="3"/>
  <c r="B35" i="3"/>
  <c r="T34" i="3"/>
  <c r="N34" i="3"/>
  <c r="H34" i="3"/>
  <c r="B34" i="3"/>
  <c r="T33" i="3"/>
  <c r="N33" i="3"/>
  <c r="H33" i="3"/>
  <c r="B33" i="3"/>
  <c r="T32" i="3"/>
  <c r="N32" i="3"/>
  <c r="H32" i="3"/>
  <c r="B32" i="3"/>
  <c r="T31" i="3"/>
  <c r="N31" i="3"/>
  <c r="H31" i="3"/>
  <c r="B31" i="3"/>
  <c r="T30" i="3"/>
  <c r="N30" i="3"/>
  <c r="H30" i="3"/>
  <c r="B30" i="3"/>
  <c r="T29" i="3"/>
  <c r="N29" i="3"/>
  <c r="H29" i="3"/>
  <c r="B29" i="3"/>
  <c r="T24" i="3"/>
  <c r="N24" i="3"/>
  <c r="H24" i="3"/>
  <c r="B24" i="3"/>
  <c r="T23" i="3"/>
  <c r="N23" i="3"/>
  <c r="H23" i="3"/>
  <c r="B23" i="3"/>
  <c r="T22" i="3"/>
  <c r="N22" i="3"/>
  <c r="H22" i="3"/>
  <c r="B22" i="3"/>
  <c r="T21" i="3"/>
  <c r="N21" i="3"/>
  <c r="H21" i="3"/>
  <c r="B21" i="3"/>
  <c r="T20" i="3"/>
  <c r="N20" i="3"/>
  <c r="H20" i="3"/>
  <c r="B20" i="3"/>
  <c r="T19" i="3"/>
  <c r="N19" i="3"/>
  <c r="H19" i="3"/>
  <c r="B19" i="3"/>
  <c r="T18" i="3"/>
  <c r="N18" i="3"/>
  <c r="H18" i="3"/>
  <c r="B18" i="3"/>
  <c r="T17" i="3"/>
  <c r="N17" i="3"/>
  <c r="H17" i="3"/>
  <c r="B17" i="3"/>
  <c r="T16" i="3"/>
  <c r="N16" i="3"/>
  <c r="H16" i="3"/>
  <c r="B16" i="3"/>
  <c r="T15" i="3"/>
  <c r="N15" i="3"/>
  <c r="H15" i="3"/>
  <c r="B15" i="3"/>
  <c r="T14" i="3"/>
  <c r="N14" i="3"/>
  <c r="H14" i="3"/>
  <c r="B14" i="3"/>
  <c r="T13" i="3"/>
  <c r="N13" i="3"/>
  <c r="H13" i="3"/>
  <c r="B13" i="3"/>
  <c r="T12" i="3"/>
  <c r="N12" i="3"/>
  <c r="H12" i="3"/>
  <c r="B12" i="3"/>
  <c r="T11" i="3"/>
  <c r="N11" i="3"/>
  <c r="H11" i="3"/>
  <c r="B11" i="3"/>
  <c r="T10" i="3"/>
  <c r="N10" i="3"/>
  <c r="H10" i="3"/>
  <c r="B10" i="3"/>
  <c r="T9" i="3"/>
  <c r="N9" i="3"/>
  <c r="H9" i="3"/>
  <c r="B9" i="3"/>
  <c r="T8" i="3"/>
  <c r="N8" i="3"/>
  <c r="H8" i="3"/>
  <c r="B8" i="3"/>
  <c r="T7" i="3"/>
  <c r="N7" i="3"/>
  <c r="H7" i="3"/>
  <c r="B7" i="3"/>
  <c r="T6" i="3"/>
  <c r="N6" i="3"/>
  <c r="H6" i="3"/>
  <c r="B6" i="3"/>
  <c r="T5" i="3"/>
  <c r="N5" i="3"/>
  <c r="H5" i="3"/>
  <c r="B5" i="3"/>
  <c r="T4" i="3"/>
  <c r="N4" i="3"/>
  <c r="H4" i="3"/>
  <c r="B4" i="3"/>
  <c r="AB383" i="7" l="1"/>
  <c r="AB381" i="7"/>
  <c r="AB390" i="7"/>
  <c r="AD393" i="7"/>
  <c r="AB391" i="7"/>
  <c r="AB389" i="7"/>
  <c r="AB392" i="7"/>
  <c r="AD394" i="7"/>
  <c r="AD397" i="7"/>
  <c r="AD391" i="7"/>
  <c r="AD385" i="7"/>
  <c r="AD384" i="7"/>
  <c r="AD392" i="7"/>
  <c r="AC380" i="7"/>
  <c r="AB393" i="7"/>
  <c r="AD386" i="7"/>
  <c r="AD396" i="7"/>
  <c r="AD388" i="7"/>
  <c r="AD399" i="7"/>
  <c r="AD383" i="7"/>
  <c r="AD380" i="7"/>
  <c r="B71" i="3"/>
  <c r="E96" i="7"/>
  <c r="F96" i="7" s="1"/>
  <c r="E92" i="7"/>
  <c r="F92" i="7" s="1"/>
  <c r="E79" i="7"/>
  <c r="F79" i="7" s="1"/>
  <c r="E89" i="7"/>
  <c r="F89" i="7" s="1"/>
  <c r="E84" i="7"/>
  <c r="F84" i="7" s="1"/>
  <c r="AD398" i="7"/>
  <c r="AD390" i="7"/>
  <c r="AD387" i="7"/>
  <c r="AD389" i="7"/>
  <c r="AD382" i="7"/>
  <c r="AD395" i="7"/>
  <c r="AD381" i="7"/>
  <c r="AB57" i="7"/>
  <c r="AD74" i="7"/>
  <c r="AD57" i="7"/>
  <c r="AB70" i="7"/>
  <c r="AD69" i="7"/>
  <c r="AB61" i="7"/>
  <c r="AB58" i="7"/>
  <c r="AB71" i="7"/>
  <c r="AB62" i="7"/>
  <c r="AB66" i="7"/>
  <c r="AD66" i="7"/>
  <c r="AD56" i="7"/>
  <c r="AD72" i="7"/>
  <c r="AB56" i="7"/>
  <c r="AD65" i="7"/>
  <c r="AB72" i="7"/>
  <c r="AD68" i="7"/>
  <c r="AD60" i="7"/>
  <c r="AB68" i="7"/>
  <c r="AB60" i="7"/>
  <c r="AB73" i="7"/>
  <c r="AD59" i="7"/>
  <c r="AD73" i="7"/>
  <c r="AB69" i="7"/>
  <c r="AB74" i="7"/>
  <c r="AB65" i="7"/>
  <c r="AD70" i="7"/>
  <c r="AC69" i="7"/>
  <c r="AD64" i="7"/>
  <c r="AD71" i="7"/>
  <c r="AB67" i="7"/>
  <c r="AD58" i="7"/>
  <c r="AD67" i="7"/>
  <c r="AB64" i="7"/>
  <c r="AD62" i="7"/>
  <c r="AD63" i="7"/>
  <c r="AD61" i="7"/>
  <c r="B54" i="3"/>
  <c r="B59" i="3"/>
  <c r="B64" i="3"/>
  <c r="B67" i="3"/>
  <c r="G146" i="5" l="1"/>
  <c r="G144" i="5"/>
  <c r="G353" i="5"/>
  <c r="G351" i="5"/>
  <c r="G350" i="5"/>
  <c r="G330" i="5"/>
  <c r="G328" i="5"/>
  <c r="G327" i="5"/>
  <c r="G307" i="5"/>
  <c r="G305" i="5"/>
  <c r="G304" i="5"/>
  <c r="G284" i="5"/>
  <c r="G282" i="5"/>
  <c r="G281" i="5"/>
  <c r="Y271" i="5"/>
  <c r="S271" i="5"/>
  <c r="M271" i="5"/>
  <c r="G271" i="5"/>
  <c r="G261" i="5"/>
  <c r="G259" i="5"/>
  <c r="G258" i="5"/>
  <c r="Y252" i="5"/>
  <c r="Y251" i="5"/>
  <c r="Y250" i="5"/>
  <c r="Y249" i="5"/>
  <c r="Y248" i="5"/>
  <c r="Y247" i="5"/>
  <c r="Y246" i="5"/>
  <c r="Y245" i="5"/>
  <c r="Y244" i="5"/>
  <c r="Y243" i="5"/>
  <c r="Y242" i="5"/>
  <c r="Y241" i="5"/>
  <c r="Y240" i="5"/>
  <c r="Y239" i="5"/>
  <c r="S252" i="5"/>
  <c r="S251" i="5"/>
  <c r="S250" i="5"/>
  <c r="S249" i="5"/>
  <c r="S248" i="5"/>
  <c r="S247" i="5"/>
  <c r="S246" i="5"/>
  <c r="S245" i="5"/>
  <c r="S244" i="5"/>
  <c r="S243" i="5"/>
  <c r="S242" i="5"/>
  <c r="S241" i="5"/>
  <c r="S240" i="5"/>
  <c r="S239" i="5"/>
  <c r="M252" i="5"/>
  <c r="M251" i="5"/>
  <c r="M250" i="5"/>
  <c r="M249" i="5"/>
  <c r="M248" i="5"/>
  <c r="M247" i="5"/>
  <c r="M246" i="5"/>
  <c r="M245" i="5"/>
  <c r="M244" i="5"/>
  <c r="M243" i="5"/>
  <c r="M242" i="5"/>
  <c r="M241" i="5"/>
  <c r="M240" i="5"/>
  <c r="M239" i="5"/>
  <c r="G252" i="5"/>
  <c r="G251" i="5"/>
  <c r="G250" i="5"/>
  <c r="G249" i="5"/>
  <c r="G248" i="5"/>
  <c r="G247" i="5"/>
  <c r="G246" i="5"/>
  <c r="G245" i="5"/>
  <c r="G244" i="5"/>
  <c r="G243" i="5"/>
  <c r="G242" i="5"/>
  <c r="G241" i="5"/>
  <c r="G240" i="5"/>
  <c r="G239" i="5"/>
  <c r="G238" i="5"/>
  <c r="G236" i="5"/>
  <c r="G235" i="5"/>
  <c r="G215" i="5"/>
  <c r="G213" i="5"/>
  <c r="G212" i="5"/>
  <c r="G192" i="5"/>
  <c r="G190" i="5"/>
  <c r="G189" i="5"/>
  <c r="G169" i="5"/>
  <c r="G167" i="5"/>
  <c r="G166" i="5"/>
  <c r="G143" i="5"/>
  <c r="Y133" i="5"/>
  <c r="S133" i="5"/>
  <c r="M133" i="5"/>
  <c r="G133" i="5"/>
  <c r="G123" i="5"/>
  <c r="G121" i="5"/>
  <c r="G120" i="5"/>
  <c r="G100" i="5"/>
  <c r="G98" i="5"/>
  <c r="G97" i="5"/>
  <c r="G77" i="5"/>
  <c r="G75" i="5"/>
  <c r="G74" i="5"/>
  <c r="G54" i="5"/>
  <c r="G52" i="5"/>
  <c r="M68" i="5"/>
  <c r="M67" i="5"/>
  <c r="M66" i="5"/>
  <c r="M65" i="5"/>
  <c r="M64" i="5"/>
  <c r="M63" i="5"/>
  <c r="M62" i="5"/>
  <c r="M61" i="5"/>
  <c r="M60" i="5"/>
  <c r="M59" i="5"/>
  <c r="M58" i="5"/>
  <c r="M57" i="5"/>
  <c r="M56" i="5"/>
  <c r="M55" i="5"/>
  <c r="Y68" i="5"/>
  <c r="Y67" i="5"/>
  <c r="Y66" i="5"/>
  <c r="Y65" i="5"/>
  <c r="Y64" i="5"/>
  <c r="Y63" i="5"/>
  <c r="Y62" i="5"/>
  <c r="Y61" i="5"/>
  <c r="Y60" i="5"/>
  <c r="Y59" i="5"/>
  <c r="Y58" i="5"/>
  <c r="Y57" i="5"/>
  <c r="Y56" i="5"/>
  <c r="Y55" i="5"/>
  <c r="S68" i="5"/>
  <c r="S67" i="5"/>
  <c r="S66" i="5"/>
  <c r="S65" i="5"/>
  <c r="S64" i="5"/>
  <c r="S63" i="5"/>
  <c r="S62" i="5"/>
  <c r="S61" i="5"/>
  <c r="S60" i="5"/>
  <c r="S59" i="5"/>
  <c r="S58" i="5"/>
  <c r="S57" i="5"/>
  <c r="S56" i="5"/>
  <c r="S55" i="5"/>
  <c r="G68" i="5"/>
  <c r="G67" i="5"/>
  <c r="G66" i="5"/>
  <c r="G65" i="5"/>
  <c r="G63" i="5"/>
  <c r="G62" i="5"/>
  <c r="G61" i="5"/>
  <c r="G60" i="5"/>
  <c r="G59" i="5"/>
  <c r="G58" i="5"/>
  <c r="G57" i="5"/>
  <c r="G56" i="5"/>
  <c r="G55" i="5"/>
  <c r="G51" i="5" l="1"/>
  <c r="G31" i="5"/>
  <c r="G29" i="5"/>
  <c r="G28" i="5"/>
  <c r="G8" i="5"/>
  <c r="G6" i="5"/>
  <c r="G5" i="5"/>
  <c r="Y379" i="7"/>
  <c r="W379" i="7"/>
  <c r="S379" i="7"/>
  <c r="Q379" i="7"/>
  <c r="Y374" i="7"/>
  <c r="W374" i="7"/>
  <c r="S374" i="7"/>
  <c r="Q374" i="7"/>
  <c r="Z373" i="7"/>
  <c r="W373" i="7"/>
  <c r="V373" i="7"/>
  <c r="T373" i="7"/>
  <c r="Q373" i="7"/>
  <c r="Y372" i="7"/>
  <c r="W372" i="7"/>
  <c r="S372" i="7"/>
  <c r="Q372" i="7"/>
  <c r="Z371" i="7"/>
  <c r="W371" i="7"/>
  <c r="V371" i="7"/>
  <c r="T371" i="7"/>
  <c r="Q371" i="7"/>
  <c r="Y370" i="7"/>
  <c r="W370" i="7"/>
  <c r="S370" i="7"/>
  <c r="Q370" i="7"/>
  <c r="Z369" i="7"/>
  <c r="W369" i="7"/>
  <c r="T369" i="7"/>
  <c r="Q369" i="7"/>
  <c r="Y368" i="7"/>
  <c r="W368" i="7"/>
  <c r="S368" i="7"/>
  <c r="Q368" i="7"/>
  <c r="Z367" i="7"/>
  <c r="W367" i="7"/>
  <c r="V367" i="7"/>
  <c r="T367" i="7"/>
  <c r="Q367" i="7"/>
  <c r="Y366" i="7"/>
  <c r="W366" i="7"/>
  <c r="S366" i="7"/>
  <c r="Q366" i="7"/>
  <c r="Z365" i="7"/>
  <c r="W365" i="7"/>
  <c r="T365" i="7"/>
  <c r="Q365" i="7"/>
  <c r="Y364" i="7"/>
  <c r="W364" i="7"/>
  <c r="S364" i="7"/>
  <c r="Q364" i="7"/>
  <c r="Z363" i="7"/>
  <c r="Y363" i="7"/>
  <c r="V363" i="7"/>
  <c r="T363" i="7"/>
  <c r="Q363" i="7"/>
  <c r="Y362" i="7"/>
  <c r="W362" i="7"/>
  <c r="S362" i="7"/>
  <c r="Q362" i="7"/>
  <c r="P362" i="7"/>
  <c r="Z361" i="7"/>
  <c r="Y361" i="7"/>
  <c r="W361" i="7"/>
  <c r="T361" i="7"/>
  <c r="Q361" i="7"/>
  <c r="Y360" i="7"/>
  <c r="W360" i="7"/>
  <c r="S360" i="7"/>
  <c r="Q360" i="7"/>
  <c r="P360" i="7"/>
  <c r="Z359" i="7"/>
  <c r="W359" i="7"/>
  <c r="T359" i="7"/>
  <c r="Q359" i="7"/>
  <c r="Y358" i="7"/>
  <c r="W358" i="7"/>
  <c r="S358" i="7"/>
  <c r="Q358" i="7"/>
  <c r="Z357" i="7"/>
  <c r="W357" i="7"/>
  <c r="V357" i="7"/>
  <c r="T357" i="7"/>
  <c r="Q357" i="7"/>
  <c r="Y356" i="7"/>
  <c r="W356" i="7"/>
  <c r="S356" i="7"/>
  <c r="Q356" i="7"/>
  <c r="Z355" i="7"/>
  <c r="W355" i="7"/>
  <c r="V355" i="7"/>
  <c r="T355" i="7"/>
  <c r="Q355" i="7"/>
  <c r="Y354" i="7"/>
  <c r="W354" i="7"/>
  <c r="S354" i="7"/>
  <c r="Q354" i="7"/>
  <c r="Z349" i="7"/>
  <c r="W349" i="7"/>
  <c r="S349" i="7"/>
  <c r="P349" i="7"/>
  <c r="Z348" i="7"/>
  <c r="W348" i="7"/>
  <c r="S348" i="7"/>
  <c r="Q348" i="7"/>
  <c r="Z347" i="7"/>
  <c r="W347" i="7"/>
  <c r="S347" i="7"/>
  <c r="P347" i="7"/>
  <c r="Z346" i="7"/>
  <c r="W346" i="7"/>
  <c r="T346" i="7"/>
  <c r="Q346" i="7"/>
  <c r="Z345" i="7"/>
  <c r="W345" i="7"/>
  <c r="S345" i="7"/>
  <c r="P345" i="7"/>
  <c r="Z344" i="7"/>
  <c r="Y344" i="7"/>
  <c r="W344" i="7"/>
  <c r="V344" i="7"/>
  <c r="T344" i="7"/>
  <c r="Q344" i="7"/>
  <c r="Z343" i="7"/>
  <c r="W343" i="7"/>
  <c r="S343" i="7"/>
  <c r="P343" i="7"/>
  <c r="Z342" i="7"/>
  <c r="W342" i="7"/>
  <c r="V342" i="7"/>
  <c r="T342" i="7"/>
  <c r="S342" i="7"/>
  <c r="Q342" i="7"/>
  <c r="Z341" i="7"/>
  <c r="W341" i="7"/>
  <c r="S341" i="7"/>
  <c r="P341" i="7"/>
  <c r="Z340" i="7"/>
  <c r="W340" i="7"/>
  <c r="T340" i="7"/>
  <c r="S340" i="7"/>
  <c r="Q340" i="7"/>
  <c r="Z339" i="7"/>
  <c r="W339" i="7"/>
  <c r="S339" i="7"/>
  <c r="Q339" i="7"/>
  <c r="P339" i="7"/>
  <c r="Z338" i="7"/>
  <c r="W338" i="7"/>
  <c r="T338" i="7"/>
  <c r="Q338" i="7"/>
  <c r="Z337" i="7"/>
  <c r="W337" i="7"/>
  <c r="S337" i="7"/>
  <c r="P337" i="7"/>
  <c r="Z336" i="7"/>
  <c r="W336" i="7"/>
  <c r="V336" i="7"/>
  <c r="T336" i="7"/>
  <c r="S336" i="7"/>
  <c r="Q336" i="7"/>
  <c r="Z335" i="7"/>
  <c r="W335" i="7"/>
  <c r="S335" i="7"/>
  <c r="P335" i="7"/>
  <c r="Z334" i="7"/>
  <c r="Y334" i="7"/>
  <c r="W334" i="7"/>
  <c r="V334" i="7"/>
  <c r="T334" i="7"/>
  <c r="S334" i="7"/>
  <c r="Q334" i="7"/>
  <c r="Z333" i="7"/>
  <c r="W333" i="7"/>
  <c r="S333" i="7"/>
  <c r="P333" i="7"/>
  <c r="Z332" i="7"/>
  <c r="W332" i="7"/>
  <c r="V332" i="7"/>
  <c r="T332" i="7"/>
  <c r="S332" i="7"/>
  <c r="Q332" i="7"/>
  <c r="Z331" i="7"/>
  <c r="W331" i="7"/>
  <c r="S331" i="7"/>
  <c r="P331" i="7"/>
  <c r="Z330" i="7"/>
  <c r="W330" i="7"/>
  <c r="T330" i="7"/>
  <c r="Q330" i="7"/>
  <c r="Z329" i="7"/>
  <c r="W329" i="7"/>
  <c r="S329" i="7"/>
  <c r="P329" i="7"/>
  <c r="Z324" i="7"/>
  <c r="W324" i="7"/>
  <c r="V324" i="7"/>
  <c r="S324" i="7"/>
  <c r="Q324" i="7"/>
  <c r="Z323" i="7"/>
  <c r="W323" i="7"/>
  <c r="S323" i="7"/>
  <c r="Q323" i="7"/>
  <c r="Z322" i="7"/>
  <c r="W322" i="7"/>
  <c r="S322" i="7"/>
  <c r="Q322" i="7"/>
  <c r="Z321" i="7"/>
  <c r="W321" i="7"/>
  <c r="S321" i="7"/>
  <c r="Q321" i="7"/>
  <c r="Z320" i="7"/>
  <c r="W320" i="7"/>
  <c r="V320" i="7"/>
  <c r="S320" i="7"/>
  <c r="Q320" i="7"/>
  <c r="Z319" i="7"/>
  <c r="W319" i="7"/>
  <c r="V319" i="7"/>
  <c r="S319" i="7"/>
  <c r="Q319" i="7"/>
  <c r="P319" i="7"/>
  <c r="Z318" i="7"/>
  <c r="W318" i="7"/>
  <c r="S318" i="7"/>
  <c r="Q318" i="7"/>
  <c r="P318" i="7"/>
  <c r="Z317" i="7"/>
  <c r="W317" i="7"/>
  <c r="V317" i="7"/>
  <c r="S317" i="7"/>
  <c r="Q317" i="7"/>
  <c r="Z316" i="7"/>
  <c r="W316" i="7"/>
  <c r="V316" i="7"/>
  <c r="S316" i="7"/>
  <c r="Q316" i="7"/>
  <c r="Z315" i="7"/>
  <c r="W315" i="7"/>
  <c r="S315" i="7"/>
  <c r="Q315" i="7"/>
  <c r="Z314" i="7"/>
  <c r="W314" i="7"/>
  <c r="V314" i="7"/>
  <c r="S314" i="7"/>
  <c r="Q314" i="7"/>
  <c r="Z313" i="7"/>
  <c r="W313" i="7"/>
  <c r="V313" i="7"/>
  <c r="S313" i="7"/>
  <c r="Q313" i="7"/>
  <c r="Z312" i="7"/>
  <c r="W312" i="7"/>
  <c r="S312" i="7"/>
  <c r="Q312" i="7"/>
  <c r="Z311" i="7"/>
  <c r="W311" i="7"/>
  <c r="V311" i="7"/>
  <c r="S311" i="7"/>
  <c r="Q311" i="7"/>
  <c r="Z310" i="7"/>
  <c r="W310" i="7"/>
  <c r="S310" i="7"/>
  <c r="Q310" i="7"/>
  <c r="Z309" i="7"/>
  <c r="W309" i="7"/>
  <c r="V309" i="7"/>
  <c r="S309" i="7"/>
  <c r="Q309" i="7"/>
  <c r="Z308" i="7"/>
  <c r="W308" i="7"/>
  <c r="V308" i="7"/>
  <c r="S308" i="7"/>
  <c r="Q308" i="7"/>
  <c r="Z307" i="7"/>
  <c r="W307" i="7"/>
  <c r="S307" i="7"/>
  <c r="Q307" i="7"/>
  <c r="Z306" i="7"/>
  <c r="W306" i="7"/>
  <c r="V306" i="7"/>
  <c r="S306" i="7"/>
  <c r="Q306" i="7"/>
  <c r="Z305" i="7"/>
  <c r="W305" i="7"/>
  <c r="V305" i="7"/>
  <c r="S305" i="7"/>
  <c r="Q305" i="7"/>
  <c r="Z304" i="7"/>
  <c r="W304" i="7"/>
  <c r="V304" i="7"/>
  <c r="S304" i="7"/>
  <c r="Q304" i="7"/>
  <c r="Z299" i="7"/>
  <c r="W299" i="7"/>
  <c r="S299" i="7"/>
  <c r="Q299" i="7"/>
  <c r="Z298" i="7"/>
  <c r="W298" i="7"/>
  <c r="S298" i="7"/>
  <c r="Q298" i="7"/>
  <c r="Z297" i="7"/>
  <c r="V297" i="7"/>
  <c r="S297" i="7"/>
  <c r="Q297" i="7"/>
  <c r="Z296" i="7"/>
  <c r="W296" i="7"/>
  <c r="V296" i="7"/>
  <c r="S296" i="7"/>
  <c r="Q296" i="7"/>
  <c r="Z295" i="7"/>
  <c r="W295" i="7"/>
  <c r="S295" i="7"/>
  <c r="Q295" i="7"/>
  <c r="P295" i="7"/>
  <c r="Z294" i="7"/>
  <c r="W294" i="7"/>
  <c r="V294" i="7"/>
  <c r="S294" i="7"/>
  <c r="Q294" i="7"/>
  <c r="Z293" i="7"/>
  <c r="W293" i="7"/>
  <c r="S293" i="7"/>
  <c r="Q293" i="7"/>
  <c r="Z292" i="7"/>
  <c r="W292" i="7"/>
  <c r="V292" i="7"/>
  <c r="S292" i="7"/>
  <c r="Q292" i="7"/>
  <c r="Z291" i="7"/>
  <c r="W291" i="7"/>
  <c r="V291" i="7"/>
  <c r="S291" i="7"/>
  <c r="Q291" i="7"/>
  <c r="Z290" i="7"/>
  <c r="W290" i="7"/>
  <c r="S290" i="7"/>
  <c r="Q290" i="7"/>
  <c r="Z289" i="7"/>
  <c r="V289" i="7"/>
  <c r="S289" i="7"/>
  <c r="Q289" i="7"/>
  <c r="Z288" i="7"/>
  <c r="W288" i="7"/>
  <c r="V288" i="7"/>
  <c r="S288" i="7"/>
  <c r="Q288" i="7"/>
  <c r="Z287" i="7"/>
  <c r="W287" i="7"/>
  <c r="S287" i="7"/>
  <c r="Q287" i="7"/>
  <c r="P287" i="7"/>
  <c r="Z286" i="7"/>
  <c r="W286" i="7"/>
  <c r="V286" i="7"/>
  <c r="S286" i="7"/>
  <c r="Q286" i="7"/>
  <c r="Z285" i="7"/>
  <c r="W285" i="7"/>
  <c r="V285" i="7"/>
  <c r="S285" i="7"/>
  <c r="Q285" i="7"/>
  <c r="Z284" i="7"/>
  <c r="W284" i="7"/>
  <c r="T284" i="7"/>
  <c r="S284" i="7"/>
  <c r="Q284" i="7"/>
  <c r="Z283" i="7"/>
  <c r="W283" i="7"/>
  <c r="V283" i="7"/>
  <c r="S283" i="7"/>
  <c r="Q283" i="7"/>
  <c r="Z282" i="7"/>
  <c r="W282" i="7"/>
  <c r="S282" i="7"/>
  <c r="Q282" i="7"/>
  <c r="Z281" i="7"/>
  <c r="V281" i="7"/>
  <c r="S281" i="7"/>
  <c r="Q281" i="7"/>
  <c r="Z280" i="7"/>
  <c r="W280" i="7"/>
  <c r="V280" i="7"/>
  <c r="S280" i="7"/>
  <c r="Q280" i="7"/>
  <c r="Z279" i="7"/>
  <c r="W279" i="7"/>
  <c r="S279" i="7"/>
  <c r="Q279" i="7"/>
  <c r="Z274" i="7"/>
  <c r="W274" i="7"/>
  <c r="S274" i="7"/>
  <c r="Q274" i="7"/>
  <c r="Z273" i="7"/>
  <c r="W273" i="7"/>
  <c r="V273" i="7"/>
  <c r="T273" i="7"/>
  <c r="Q273" i="7"/>
  <c r="Z272" i="7"/>
  <c r="W272" i="7"/>
  <c r="S272" i="7"/>
  <c r="Q272" i="7"/>
  <c r="Z271" i="7"/>
  <c r="W271" i="7"/>
  <c r="T271" i="7"/>
  <c r="Q271" i="7"/>
  <c r="P271" i="7"/>
  <c r="Z270" i="7"/>
  <c r="W270" i="7"/>
  <c r="S270" i="7"/>
  <c r="Q270" i="7"/>
  <c r="Z269" i="7"/>
  <c r="W269" i="7"/>
  <c r="T269" i="7"/>
  <c r="S269" i="7"/>
  <c r="Q269" i="7"/>
  <c r="Z268" i="7"/>
  <c r="W268" i="7"/>
  <c r="S268" i="7"/>
  <c r="P268" i="7"/>
  <c r="Z267" i="7"/>
  <c r="W267" i="7"/>
  <c r="S267" i="7"/>
  <c r="Q267" i="7"/>
  <c r="Z266" i="7"/>
  <c r="W266" i="7"/>
  <c r="S266" i="7"/>
  <c r="Q266" i="7"/>
  <c r="P266" i="7"/>
  <c r="Z265" i="7"/>
  <c r="W265" i="7"/>
  <c r="V265" i="7"/>
  <c r="T265" i="7"/>
  <c r="S265" i="7"/>
  <c r="Q265" i="7"/>
  <c r="Z264" i="7"/>
  <c r="W264" i="7"/>
  <c r="S264" i="7"/>
  <c r="Q264" i="7"/>
  <c r="Z263" i="7"/>
  <c r="W263" i="7"/>
  <c r="V263" i="7"/>
  <c r="T263" i="7"/>
  <c r="Q263" i="7"/>
  <c r="P263" i="7"/>
  <c r="Z262" i="7"/>
  <c r="W262" i="7"/>
  <c r="S262" i="7"/>
  <c r="Q262" i="7"/>
  <c r="P262" i="7"/>
  <c r="Z261" i="7"/>
  <c r="W261" i="7"/>
  <c r="T261" i="7"/>
  <c r="S261" i="7"/>
  <c r="Q261" i="7"/>
  <c r="Z260" i="7"/>
  <c r="W260" i="7"/>
  <c r="T260" i="7"/>
  <c r="S260" i="7"/>
  <c r="Q260" i="7"/>
  <c r="P260" i="7"/>
  <c r="Z259" i="7"/>
  <c r="W259" i="7"/>
  <c r="V259" i="7"/>
  <c r="T259" i="7"/>
  <c r="Q259" i="7"/>
  <c r="Z258" i="7"/>
  <c r="W258" i="7"/>
  <c r="S258" i="7"/>
  <c r="Q258" i="7"/>
  <c r="Z257" i="7"/>
  <c r="W257" i="7"/>
  <c r="V257" i="7"/>
  <c r="T257" i="7"/>
  <c r="Q257" i="7"/>
  <c r="Z256" i="7"/>
  <c r="W256" i="7"/>
  <c r="S256" i="7"/>
  <c r="Q256" i="7"/>
  <c r="P256" i="7"/>
  <c r="Z255" i="7"/>
  <c r="W255" i="7"/>
  <c r="T255" i="7"/>
  <c r="Q255" i="7"/>
  <c r="P255" i="7"/>
  <c r="Z254" i="7"/>
  <c r="W254" i="7"/>
  <c r="S254" i="7"/>
  <c r="Q254" i="7"/>
  <c r="Y249" i="7"/>
  <c r="W249" i="7"/>
  <c r="T249" i="7"/>
  <c r="S249" i="7"/>
  <c r="Q249" i="7"/>
  <c r="Z248" i="7"/>
  <c r="W248" i="7"/>
  <c r="T248" i="7"/>
  <c r="S248" i="7"/>
  <c r="Q248" i="7"/>
  <c r="Z247" i="7"/>
  <c r="Y247" i="7"/>
  <c r="W247" i="7"/>
  <c r="S247" i="7"/>
  <c r="Q247" i="7"/>
  <c r="Z246" i="7"/>
  <c r="W246" i="7"/>
  <c r="V246" i="7"/>
  <c r="T246" i="7"/>
  <c r="Q246" i="7"/>
  <c r="P246" i="7"/>
  <c r="Z245" i="7"/>
  <c r="Y245" i="7"/>
  <c r="W245" i="7"/>
  <c r="S245" i="7"/>
  <c r="Q245" i="7"/>
  <c r="Z244" i="7"/>
  <c r="W244" i="7"/>
  <c r="V244" i="7"/>
  <c r="T244" i="7"/>
  <c r="Q244" i="7"/>
  <c r="Z243" i="7"/>
  <c r="W243" i="7"/>
  <c r="T243" i="7"/>
  <c r="S243" i="7"/>
  <c r="Q243" i="7"/>
  <c r="Z242" i="7"/>
  <c r="Y242" i="7"/>
  <c r="W242" i="7"/>
  <c r="V242" i="7"/>
  <c r="T242" i="7"/>
  <c r="Q242" i="7"/>
  <c r="Z241" i="7"/>
  <c r="W241" i="7"/>
  <c r="S241" i="7"/>
  <c r="Q241" i="7"/>
  <c r="Z240" i="7"/>
  <c r="W240" i="7"/>
  <c r="T240" i="7"/>
  <c r="Q240" i="7"/>
  <c r="Z239" i="7"/>
  <c r="Y239" i="7"/>
  <c r="W239" i="7"/>
  <c r="S239" i="7"/>
  <c r="Q239" i="7"/>
  <c r="Z238" i="7"/>
  <c r="W238" i="7"/>
  <c r="T238" i="7"/>
  <c r="Q238" i="7"/>
  <c r="Z237" i="7"/>
  <c r="Y237" i="7"/>
  <c r="W237" i="7"/>
  <c r="S237" i="7"/>
  <c r="Q237" i="7"/>
  <c r="Z236" i="7"/>
  <c r="W236" i="7"/>
  <c r="T236" i="7"/>
  <c r="Q236" i="7"/>
  <c r="Z235" i="7"/>
  <c r="W235" i="7"/>
  <c r="T235" i="7"/>
  <c r="S235" i="7"/>
  <c r="Q235" i="7"/>
  <c r="Z234" i="7"/>
  <c r="Y234" i="7"/>
  <c r="W234" i="7"/>
  <c r="V234" i="7"/>
  <c r="T234" i="7"/>
  <c r="Q234" i="7"/>
  <c r="Z233" i="7"/>
  <c r="W233" i="7"/>
  <c r="S233" i="7"/>
  <c r="Q233" i="7"/>
  <c r="Z232" i="7"/>
  <c r="W232" i="7"/>
  <c r="T232" i="7"/>
  <c r="S232" i="7"/>
  <c r="Q232" i="7"/>
  <c r="Z231" i="7"/>
  <c r="Y231" i="7"/>
  <c r="W231" i="7"/>
  <c r="S231" i="7"/>
  <c r="Q231" i="7"/>
  <c r="Z230" i="7"/>
  <c r="W230" i="7"/>
  <c r="V230" i="7"/>
  <c r="T230" i="7"/>
  <c r="Q230" i="7"/>
  <c r="P230" i="7"/>
  <c r="Z229" i="7"/>
  <c r="Y229" i="7"/>
  <c r="W229" i="7"/>
  <c r="S229" i="7"/>
  <c r="Q229" i="7"/>
  <c r="Z224" i="7"/>
  <c r="W224" i="7"/>
  <c r="V224" i="7"/>
  <c r="S224" i="7"/>
  <c r="Q224" i="7"/>
  <c r="Z223" i="7"/>
  <c r="W223" i="7"/>
  <c r="S223" i="7"/>
  <c r="Q223" i="7"/>
  <c r="Z222" i="7"/>
  <c r="Y222" i="7"/>
  <c r="W222" i="7"/>
  <c r="V222" i="7"/>
  <c r="S222" i="7"/>
  <c r="Q222" i="7"/>
  <c r="Z221" i="7"/>
  <c r="W221" i="7"/>
  <c r="S221" i="7"/>
  <c r="Q221" i="7"/>
  <c r="Z220" i="7"/>
  <c r="W220" i="7"/>
  <c r="S220" i="7"/>
  <c r="Q220" i="7"/>
  <c r="P220" i="7"/>
  <c r="Z219" i="7"/>
  <c r="W219" i="7"/>
  <c r="V219" i="7"/>
  <c r="S219" i="7"/>
  <c r="Q219" i="7"/>
  <c r="Z218" i="7"/>
  <c r="W218" i="7"/>
  <c r="V218" i="7"/>
  <c r="S218" i="7"/>
  <c r="Q218" i="7"/>
  <c r="Z217" i="7"/>
  <c r="W217" i="7"/>
  <c r="V217" i="7"/>
  <c r="T217" i="7"/>
  <c r="S217" i="7"/>
  <c r="Q217" i="7"/>
  <c r="Z216" i="7"/>
  <c r="W216" i="7"/>
  <c r="S216" i="7"/>
  <c r="Q216" i="7"/>
  <c r="Z215" i="7"/>
  <c r="W215" i="7"/>
  <c r="S215" i="7"/>
  <c r="Q215" i="7"/>
  <c r="Z214" i="7"/>
  <c r="Y214" i="7"/>
  <c r="W214" i="7"/>
  <c r="V214" i="7"/>
  <c r="S214" i="7"/>
  <c r="Q214" i="7"/>
  <c r="Z213" i="7"/>
  <c r="W213" i="7"/>
  <c r="V213" i="7"/>
  <c r="S213" i="7"/>
  <c r="Q213" i="7"/>
  <c r="Z212" i="7"/>
  <c r="W212" i="7"/>
  <c r="S212" i="7"/>
  <c r="Q212" i="7"/>
  <c r="P212" i="7"/>
  <c r="Z211" i="7"/>
  <c r="W211" i="7"/>
  <c r="V211" i="7"/>
  <c r="S211" i="7"/>
  <c r="Q211" i="7"/>
  <c r="Z210" i="7"/>
  <c r="W210" i="7"/>
  <c r="V210" i="7"/>
  <c r="S210" i="7"/>
  <c r="Q210" i="7"/>
  <c r="Z209" i="7"/>
  <c r="W209" i="7"/>
  <c r="T209" i="7"/>
  <c r="S209" i="7"/>
  <c r="Q209" i="7"/>
  <c r="Z208" i="7"/>
  <c r="W208" i="7"/>
  <c r="S208" i="7"/>
  <c r="Q208" i="7"/>
  <c r="Z207" i="7"/>
  <c r="W207" i="7"/>
  <c r="V207" i="7"/>
  <c r="S207" i="7"/>
  <c r="Q207" i="7"/>
  <c r="Z206" i="7"/>
  <c r="Y206" i="7"/>
  <c r="W206" i="7"/>
  <c r="V206" i="7"/>
  <c r="S206" i="7"/>
  <c r="Q206" i="7"/>
  <c r="Z205" i="7"/>
  <c r="W205" i="7"/>
  <c r="V205" i="7"/>
  <c r="S205" i="7"/>
  <c r="Q205" i="7"/>
  <c r="Z204" i="7"/>
  <c r="W204" i="7"/>
  <c r="S204" i="7"/>
  <c r="Q204" i="7"/>
  <c r="P204" i="7"/>
  <c r="Y199" i="7"/>
  <c r="W199" i="7"/>
  <c r="S199" i="7"/>
  <c r="Q199" i="7"/>
  <c r="Z198" i="7"/>
  <c r="W198" i="7"/>
  <c r="V198" i="7"/>
  <c r="T198" i="7"/>
  <c r="S198" i="7"/>
  <c r="Q198" i="7"/>
  <c r="Z197" i="7"/>
  <c r="W197" i="7"/>
  <c r="S197" i="7"/>
  <c r="Q197" i="7"/>
  <c r="Z196" i="7"/>
  <c r="W196" i="7"/>
  <c r="V196" i="7"/>
  <c r="T196" i="7"/>
  <c r="Q196" i="7"/>
  <c r="P196" i="7"/>
  <c r="Z195" i="7"/>
  <c r="Y195" i="7"/>
  <c r="W195" i="7"/>
  <c r="S195" i="7"/>
  <c r="Q195" i="7"/>
  <c r="Z194" i="7"/>
  <c r="Y194" i="7"/>
  <c r="W194" i="7"/>
  <c r="T194" i="7"/>
  <c r="S194" i="7"/>
  <c r="Q194" i="7"/>
  <c r="Z193" i="7"/>
  <c r="Y193" i="7"/>
  <c r="W193" i="7"/>
  <c r="S193" i="7"/>
  <c r="Q193" i="7"/>
  <c r="Z192" i="7"/>
  <c r="W192" i="7"/>
  <c r="V192" i="7"/>
  <c r="T192" i="7"/>
  <c r="Q192" i="7"/>
  <c r="Z191" i="7"/>
  <c r="Y191" i="7"/>
  <c r="W191" i="7"/>
  <c r="V191" i="7"/>
  <c r="S191" i="7"/>
  <c r="Q191" i="7"/>
  <c r="Z190" i="7"/>
  <c r="Y190" i="7"/>
  <c r="W190" i="7"/>
  <c r="V190" i="7"/>
  <c r="T190" i="7"/>
  <c r="Q190" i="7"/>
  <c r="Z189" i="7"/>
  <c r="W189" i="7"/>
  <c r="V189" i="7"/>
  <c r="S189" i="7"/>
  <c r="Q189" i="7"/>
  <c r="Z188" i="7"/>
  <c r="W188" i="7"/>
  <c r="T188" i="7"/>
  <c r="Q188" i="7"/>
  <c r="Z187" i="7"/>
  <c r="Y187" i="7"/>
  <c r="W187" i="7"/>
  <c r="S187" i="7"/>
  <c r="Q187" i="7"/>
  <c r="Z186" i="7"/>
  <c r="W186" i="7"/>
  <c r="T186" i="7"/>
  <c r="Q186" i="7"/>
  <c r="Z185" i="7"/>
  <c r="Y185" i="7"/>
  <c r="W185" i="7"/>
  <c r="V185" i="7"/>
  <c r="S185" i="7"/>
  <c r="Q185" i="7"/>
  <c r="Z184" i="7"/>
  <c r="W184" i="7"/>
  <c r="V184" i="7"/>
  <c r="T184" i="7"/>
  <c r="Q184" i="7"/>
  <c r="Z183" i="7"/>
  <c r="Y183" i="7"/>
  <c r="W183" i="7"/>
  <c r="S183" i="7"/>
  <c r="Q183" i="7"/>
  <c r="Z182" i="7"/>
  <c r="W182" i="7"/>
  <c r="V182" i="7"/>
  <c r="T182" i="7"/>
  <c r="Q182" i="7"/>
  <c r="Z181" i="7"/>
  <c r="W181" i="7"/>
  <c r="V181" i="7"/>
  <c r="S181" i="7"/>
  <c r="Q181" i="7"/>
  <c r="Z180" i="7"/>
  <c r="W180" i="7"/>
  <c r="V180" i="7"/>
  <c r="T180" i="7"/>
  <c r="Q180" i="7"/>
  <c r="Y179" i="7"/>
  <c r="W179" i="7"/>
  <c r="S179" i="7"/>
  <c r="Q179" i="7"/>
  <c r="Z174" i="7"/>
  <c r="Y174" i="7"/>
  <c r="W174" i="7"/>
  <c r="S174" i="7"/>
  <c r="Q174" i="7"/>
  <c r="Z173" i="7"/>
  <c r="Y173" i="7"/>
  <c r="V173" i="7"/>
  <c r="S173" i="7"/>
  <c r="Q173" i="7"/>
  <c r="Z172" i="7"/>
  <c r="W172" i="7"/>
  <c r="V172" i="7"/>
  <c r="S172" i="7"/>
  <c r="Q172" i="7"/>
  <c r="Z171" i="7"/>
  <c r="W171" i="7"/>
  <c r="S171" i="7"/>
  <c r="Q171" i="7"/>
  <c r="Z170" i="7"/>
  <c r="Y170" i="7"/>
  <c r="W170" i="7"/>
  <c r="S170" i="7"/>
  <c r="Q170" i="7"/>
  <c r="Z169" i="7"/>
  <c r="W169" i="7"/>
  <c r="V169" i="7"/>
  <c r="S169" i="7"/>
  <c r="Q169" i="7"/>
  <c r="Z168" i="7"/>
  <c r="W168" i="7"/>
  <c r="V168" i="7"/>
  <c r="S168" i="7"/>
  <c r="Q168" i="7"/>
  <c r="Z167" i="7"/>
  <c r="Y167" i="7"/>
  <c r="W167" i="7"/>
  <c r="V167" i="7"/>
  <c r="S167" i="7"/>
  <c r="Q167" i="7"/>
  <c r="Z166" i="7"/>
  <c r="Y166" i="7"/>
  <c r="W166" i="7"/>
  <c r="S166" i="7"/>
  <c r="Q166" i="7"/>
  <c r="Z165" i="7"/>
  <c r="Y165" i="7"/>
  <c r="V165" i="7"/>
  <c r="S165" i="7"/>
  <c r="Q165" i="7"/>
  <c r="Z164" i="7"/>
  <c r="W164" i="7"/>
  <c r="V164" i="7"/>
  <c r="S164" i="7"/>
  <c r="Q164" i="7"/>
  <c r="Z163" i="7"/>
  <c r="Y163" i="7"/>
  <c r="W163" i="7"/>
  <c r="S163" i="7"/>
  <c r="Q163" i="7"/>
  <c r="Z162" i="7"/>
  <c r="Y162" i="7"/>
  <c r="W162" i="7"/>
  <c r="V162" i="7"/>
  <c r="S162" i="7"/>
  <c r="Q162" i="7"/>
  <c r="Z161" i="7"/>
  <c r="W161" i="7"/>
  <c r="V161" i="7"/>
  <c r="S161" i="7"/>
  <c r="Q161" i="7"/>
  <c r="Z160" i="7"/>
  <c r="W160" i="7"/>
  <c r="S160" i="7"/>
  <c r="Q160" i="7"/>
  <c r="Z159" i="7"/>
  <c r="W159" i="7"/>
  <c r="S159" i="7"/>
  <c r="Q159" i="7"/>
  <c r="Z158" i="7"/>
  <c r="Y158" i="7"/>
  <c r="W158" i="7"/>
  <c r="S158" i="7"/>
  <c r="Q158" i="7"/>
  <c r="Z157" i="7"/>
  <c r="Y157" i="7"/>
  <c r="V157" i="7"/>
  <c r="S157" i="7"/>
  <c r="Q157" i="7"/>
  <c r="Z156" i="7"/>
  <c r="W156" i="7"/>
  <c r="V156" i="7"/>
  <c r="S156" i="7"/>
  <c r="Q156" i="7"/>
  <c r="Z155" i="7"/>
  <c r="Y155" i="7"/>
  <c r="W155" i="7"/>
  <c r="S155" i="7"/>
  <c r="Q155" i="7"/>
  <c r="Z154" i="7"/>
  <c r="Y154" i="7"/>
  <c r="W154" i="7"/>
  <c r="V154" i="7"/>
  <c r="S154" i="7"/>
  <c r="Q154" i="7"/>
  <c r="Z149" i="7"/>
  <c r="W149" i="7"/>
  <c r="T149" i="7"/>
  <c r="S149" i="7"/>
  <c r="Q149" i="7"/>
  <c r="P149" i="7"/>
  <c r="Z148" i="7"/>
  <c r="W148" i="7"/>
  <c r="V148" i="7"/>
  <c r="T148" i="7"/>
  <c r="Q148" i="7"/>
  <c r="Z147" i="7"/>
  <c r="Y147" i="7"/>
  <c r="W147" i="7"/>
  <c r="S147" i="7"/>
  <c r="Q147" i="7"/>
  <c r="Z146" i="7"/>
  <c r="Y146" i="7"/>
  <c r="W146" i="7"/>
  <c r="T146" i="7"/>
  <c r="Q146" i="7"/>
  <c r="Z145" i="7"/>
  <c r="W145" i="7"/>
  <c r="S145" i="7"/>
  <c r="Q145" i="7"/>
  <c r="P145" i="7"/>
  <c r="Z144" i="7"/>
  <c r="W144" i="7"/>
  <c r="T144" i="7"/>
  <c r="Q144" i="7"/>
  <c r="P144" i="7"/>
  <c r="Z143" i="7"/>
  <c r="W143" i="7"/>
  <c r="S143" i="7"/>
  <c r="Q143" i="7"/>
  <c r="P143" i="7"/>
  <c r="Z142" i="7"/>
  <c r="W142" i="7"/>
  <c r="V142" i="7"/>
  <c r="T142" i="7"/>
  <c r="Q142" i="7"/>
  <c r="Z141" i="7"/>
  <c r="W141" i="7"/>
  <c r="S141" i="7"/>
  <c r="Q141" i="7"/>
  <c r="P141" i="7"/>
  <c r="Z140" i="7"/>
  <c r="W140" i="7"/>
  <c r="T140" i="7"/>
  <c r="Q140" i="7"/>
  <c r="Z139" i="7"/>
  <c r="Y139" i="7"/>
  <c r="W139" i="7"/>
  <c r="S139" i="7"/>
  <c r="Q139" i="7"/>
  <c r="Z138" i="7"/>
  <c r="Y138" i="7"/>
  <c r="W138" i="7"/>
  <c r="T138" i="7"/>
  <c r="Q138" i="7"/>
  <c r="Z137" i="7"/>
  <c r="Y137" i="7"/>
  <c r="W137" i="7"/>
  <c r="S137" i="7"/>
  <c r="Q137" i="7"/>
  <c r="P137" i="7"/>
  <c r="Z136" i="7"/>
  <c r="W136" i="7"/>
  <c r="V136" i="7"/>
  <c r="T136" i="7"/>
  <c r="Q136" i="7"/>
  <c r="P136" i="7"/>
  <c r="Z135" i="7"/>
  <c r="W135" i="7"/>
  <c r="S135" i="7"/>
  <c r="Q135" i="7"/>
  <c r="P135" i="7"/>
  <c r="Z134" i="7"/>
  <c r="W134" i="7"/>
  <c r="V134" i="7"/>
  <c r="T134" i="7"/>
  <c r="Q134" i="7"/>
  <c r="Z133" i="7"/>
  <c r="W133" i="7"/>
  <c r="S133" i="7"/>
  <c r="Q133" i="7"/>
  <c r="P133" i="7"/>
  <c r="Z132" i="7"/>
  <c r="W132" i="7"/>
  <c r="T132" i="7"/>
  <c r="Q132" i="7"/>
  <c r="Z131" i="7"/>
  <c r="Y131" i="7"/>
  <c r="W131" i="7"/>
  <c r="S131" i="7"/>
  <c r="Q131" i="7"/>
  <c r="Z130" i="7"/>
  <c r="Y130" i="7"/>
  <c r="W130" i="7"/>
  <c r="T130" i="7"/>
  <c r="Q130" i="7"/>
  <c r="Z129" i="7"/>
  <c r="W129" i="7"/>
  <c r="T129" i="7"/>
  <c r="S129" i="7"/>
  <c r="Q129" i="7"/>
  <c r="P129" i="7"/>
  <c r="Z124" i="7"/>
  <c r="W124" i="7"/>
  <c r="S124" i="7"/>
  <c r="Q124" i="7"/>
  <c r="P124" i="7"/>
  <c r="Z123" i="7"/>
  <c r="W123" i="7"/>
  <c r="T123" i="7"/>
  <c r="S123" i="7"/>
  <c r="Q123" i="7"/>
  <c r="Z122" i="7"/>
  <c r="W122" i="7"/>
  <c r="S122" i="7"/>
  <c r="Q122" i="7"/>
  <c r="Z121" i="7"/>
  <c r="W121" i="7"/>
  <c r="T121" i="7"/>
  <c r="S121" i="7"/>
  <c r="Q121" i="7"/>
  <c r="P121" i="7"/>
  <c r="Z120" i="7"/>
  <c r="W120" i="7"/>
  <c r="S120" i="7"/>
  <c r="Q120" i="7"/>
  <c r="Z119" i="7"/>
  <c r="W119" i="7"/>
  <c r="V119" i="7"/>
  <c r="T119" i="7"/>
  <c r="Q119" i="7"/>
  <c r="Z118" i="7"/>
  <c r="Y118" i="7"/>
  <c r="W118" i="7"/>
  <c r="T118" i="7"/>
  <c r="S118" i="7"/>
  <c r="Q118" i="7"/>
  <c r="Z117" i="7"/>
  <c r="V117" i="7"/>
  <c r="T117" i="7"/>
  <c r="S117" i="7"/>
  <c r="Q117" i="7"/>
  <c r="P117" i="7"/>
  <c r="Z116" i="7"/>
  <c r="W116" i="7"/>
  <c r="S116" i="7"/>
  <c r="Q116" i="7"/>
  <c r="P116" i="7"/>
  <c r="Z115" i="7"/>
  <c r="W115" i="7"/>
  <c r="T115" i="7"/>
  <c r="S115" i="7"/>
  <c r="Q115" i="7"/>
  <c r="Z114" i="7"/>
  <c r="Y114" i="7"/>
  <c r="W114" i="7"/>
  <c r="S114" i="7"/>
  <c r="Q114" i="7"/>
  <c r="Z113" i="7"/>
  <c r="W113" i="7"/>
  <c r="V113" i="7"/>
  <c r="T113" i="7"/>
  <c r="Q113" i="7"/>
  <c r="P113" i="7"/>
  <c r="Z112" i="7"/>
  <c r="Y112" i="7"/>
  <c r="W112" i="7"/>
  <c r="S112" i="7"/>
  <c r="Q112" i="7"/>
  <c r="Z111" i="7"/>
  <c r="W111" i="7"/>
  <c r="T111" i="7"/>
  <c r="Q111" i="7"/>
  <c r="Z110" i="7"/>
  <c r="Y110" i="7"/>
  <c r="W110" i="7"/>
  <c r="T110" i="7"/>
  <c r="S110" i="7"/>
  <c r="Q110" i="7"/>
  <c r="Z109" i="7"/>
  <c r="V109" i="7"/>
  <c r="T109" i="7"/>
  <c r="Q109" i="7"/>
  <c r="P109" i="7"/>
  <c r="Z108" i="7"/>
  <c r="W108" i="7"/>
  <c r="S108" i="7"/>
  <c r="Q108" i="7"/>
  <c r="P108" i="7"/>
  <c r="Z107" i="7"/>
  <c r="W107" i="7"/>
  <c r="T107" i="7"/>
  <c r="S107" i="7"/>
  <c r="Q107" i="7"/>
  <c r="Z106" i="7"/>
  <c r="W106" i="7"/>
  <c r="S106" i="7"/>
  <c r="Q106" i="7"/>
  <c r="Z105" i="7"/>
  <c r="W105" i="7"/>
  <c r="V105" i="7"/>
  <c r="T105" i="7"/>
  <c r="S105" i="7"/>
  <c r="Q105" i="7"/>
  <c r="P105" i="7"/>
  <c r="Z104" i="7"/>
  <c r="Y104" i="7"/>
  <c r="W104" i="7"/>
  <c r="S104" i="7"/>
  <c r="Q104" i="7"/>
  <c r="Z99" i="7"/>
  <c r="W99" i="7"/>
  <c r="T99" i="7"/>
  <c r="Q99" i="7"/>
  <c r="Y98" i="7"/>
  <c r="W98" i="7"/>
  <c r="T98" i="7"/>
  <c r="S98" i="7"/>
  <c r="Q98" i="7"/>
  <c r="Y97" i="7"/>
  <c r="W97" i="7"/>
  <c r="T97" i="7"/>
  <c r="S97" i="7"/>
  <c r="Q97" i="7"/>
  <c r="P97" i="7"/>
  <c r="Y96" i="7"/>
  <c r="W96" i="7"/>
  <c r="S96" i="7"/>
  <c r="Q96" i="7"/>
  <c r="P96" i="7"/>
  <c r="Y95" i="7"/>
  <c r="W95" i="7"/>
  <c r="T95" i="7"/>
  <c r="Q95" i="7"/>
  <c r="Y94" i="7"/>
  <c r="W94" i="7"/>
  <c r="T94" i="7"/>
  <c r="S94" i="7"/>
  <c r="Q94" i="7"/>
  <c r="P94" i="7"/>
  <c r="Y93" i="7"/>
  <c r="W93" i="7"/>
  <c r="T93" i="7"/>
  <c r="Q93" i="7"/>
  <c r="P93" i="7"/>
  <c r="Y92" i="7"/>
  <c r="W92" i="7"/>
  <c r="T92" i="7"/>
  <c r="S92" i="7"/>
  <c r="Q92" i="7"/>
  <c r="Y91" i="7"/>
  <c r="W91" i="7"/>
  <c r="T91" i="7"/>
  <c r="Q91" i="7"/>
  <c r="P91" i="7"/>
  <c r="Y90" i="7"/>
  <c r="W90" i="7"/>
  <c r="S90" i="7"/>
  <c r="Q90" i="7"/>
  <c r="Z89" i="7"/>
  <c r="W89" i="7"/>
  <c r="T89" i="7"/>
  <c r="S89" i="7"/>
  <c r="Q89" i="7"/>
  <c r="Y88" i="7"/>
  <c r="W88" i="7"/>
  <c r="S88" i="7"/>
  <c r="Q88" i="7"/>
  <c r="Z87" i="7"/>
  <c r="W87" i="7"/>
  <c r="T87" i="7"/>
  <c r="Q87" i="7"/>
  <c r="Y86" i="7"/>
  <c r="W86" i="7"/>
  <c r="S86" i="7"/>
  <c r="P86" i="7"/>
  <c r="Z85" i="7"/>
  <c r="W85" i="7"/>
  <c r="T85" i="7"/>
  <c r="S85" i="7"/>
  <c r="Q85" i="7"/>
  <c r="P85" i="7"/>
  <c r="Y84" i="7"/>
  <c r="W84" i="7"/>
  <c r="T84" i="7"/>
  <c r="S84" i="7"/>
  <c r="Q84" i="7"/>
  <c r="P84" i="7"/>
  <c r="Z83" i="7"/>
  <c r="W83" i="7"/>
  <c r="T83" i="7"/>
  <c r="Q83" i="7"/>
  <c r="Y82" i="7"/>
  <c r="W82" i="7"/>
  <c r="T82" i="7"/>
  <c r="S82" i="7"/>
  <c r="Q82" i="7"/>
  <c r="Z81" i="7"/>
  <c r="W81" i="7"/>
  <c r="T81" i="7"/>
  <c r="S81" i="7"/>
  <c r="Q81" i="7"/>
  <c r="Y80" i="7"/>
  <c r="W80" i="7"/>
  <c r="S80" i="7"/>
  <c r="Q80" i="7"/>
  <c r="P80" i="7"/>
  <c r="Z79" i="7"/>
  <c r="W79" i="7"/>
  <c r="T79" i="7"/>
  <c r="Q79" i="7"/>
  <c r="Z55" i="7"/>
  <c r="W55" i="7"/>
  <c r="V55" i="7"/>
  <c r="S55" i="7"/>
  <c r="Q55" i="7"/>
  <c r="Z54" i="7"/>
  <c r="W54" i="7"/>
  <c r="V54" i="7"/>
  <c r="T54" i="7"/>
  <c r="S54" i="7"/>
  <c r="Q54" i="7"/>
  <c r="P54" i="7"/>
  <c r="Z49" i="7"/>
  <c r="Y49" i="7"/>
  <c r="W49" i="7"/>
  <c r="V49" i="7"/>
  <c r="T49" i="7"/>
  <c r="Q49" i="7"/>
  <c r="Z48" i="7"/>
  <c r="Y48" i="7"/>
  <c r="V48" i="7"/>
  <c r="S48" i="7"/>
  <c r="P48" i="7"/>
  <c r="Z47" i="7"/>
  <c r="Y47" i="7"/>
  <c r="V47" i="7"/>
  <c r="T47" i="7"/>
  <c r="Q47" i="7"/>
  <c r="Z46" i="7"/>
  <c r="V46" i="7"/>
  <c r="S46" i="7"/>
  <c r="P46" i="7"/>
  <c r="Z45" i="7"/>
  <c r="Y45" i="7"/>
  <c r="W45" i="7"/>
  <c r="T45" i="7"/>
  <c r="Q45" i="7"/>
  <c r="Z44" i="7"/>
  <c r="Y44" i="7"/>
  <c r="V44" i="7"/>
  <c r="S44" i="7"/>
  <c r="P44" i="7"/>
  <c r="Z43" i="7"/>
  <c r="Y43" i="7"/>
  <c r="W43" i="7"/>
  <c r="V43" i="7"/>
  <c r="T43" i="7"/>
  <c r="Q43" i="7"/>
  <c r="Z42" i="7"/>
  <c r="V42" i="7"/>
  <c r="S42" i="7"/>
  <c r="P42" i="7"/>
  <c r="Z41" i="7"/>
  <c r="Y41" i="7"/>
  <c r="W41" i="7"/>
  <c r="V41" i="7"/>
  <c r="T41" i="7"/>
  <c r="Q41" i="7"/>
  <c r="Z40" i="7"/>
  <c r="Y40" i="7"/>
  <c r="V40" i="7"/>
  <c r="S40" i="7"/>
  <c r="P40" i="7"/>
  <c r="Z39" i="7"/>
  <c r="Y39" i="7"/>
  <c r="V39" i="7"/>
  <c r="T39" i="7"/>
  <c r="Q39" i="7"/>
  <c r="Z38" i="7"/>
  <c r="V38" i="7"/>
  <c r="S38" i="7"/>
  <c r="P38" i="7"/>
  <c r="Z37" i="7"/>
  <c r="W37" i="7"/>
  <c r="T37" i="7"/>
  <c r="Q37" i="7"/>
  <c r="Z36" i="7"/>
  <c r="V36" i="7"/>
  <c r="S36" i="7"/>
  <c r="Q36" i="7"/>
  <c r="Z35" i="7"/>
  <c r="Y35" i="7"/>
  <c r="W35" i="7"/>
  <c r="T35" i="7"/>
  <c r="Q35" i="7"/>
  <c r="Z34" i="7"/>
  <c r="V34" i="7"/>
  <c r="S34" i="7"/>
  <c r="Q34" i="7"/>
  <c r="Z33" i="7"/>
  <c r="Y33" i="7"/>
  <c r="W33" i="7"/>
  <c r="V33" i="7"/>
  <c r="T33" i="7"/>
  <c r="Q33" i="7"/>
  <c r="Z32" i="7"/>
  <c r="W32" i="7"/>
  <c r="V32" i="7"/>
  <c r="S32" i="7"/>
  <c r="Q32" i="7"/>
  <c r="Z31" i="7"/>
  <c r="Y31" i="7"/>
  <c r="W31" i="7"/>
  <c r="V31" i="7"/>
  <c r="T31" i="7"/>
  <c r="Q31" i="7"/>
  <c r="P31" i="7"/>
  <c r="Z30" i="7"/>
  <c r="V30" i="7"/>
  <c r="T30" i="7"/>
  <c r="S30" i="7"/>
  <c r="Q30" i="7"/>
  <c r="P30" i="7"/>
  <c r="Y29" i="7"/>
  <c r="W29" i="7"/>
  <c r="V29" i="7"/>
  <c r="T29" i="7"/>
  <c r="Q29" i="7"/>
  <c r="Z23" i="7"/>
  <c r="W23" i="7"/>
  <c r="T23" i="7"/>
  <c r="Z22" i="7"/>
  <c r="Y22" i="7"/>
  <c r="W22" i="7"/>
  <c r="T22" i="7"/>
  <c r="Z21" i="7"/>
  <c r="Y21" i="7"/>
  <c r="V21" i="7"/>
  <c r="T21" i="7"/>
  <c r="Z20" i="7"/>
  <c r="Y20" i="7"/>
  <c r="W20" i="7"/>
  <c r="V20" i="7"/>
  <c r="S20" i="7"/>
  <c r="Z19" i="7"/>
  <c r="W19" i="7"/>
  <c r="V19" i="7"/>
  <c r="T19" i="7"/>
  <c r="S19" i="7"/>
  <c r="Z18" i="7"/>
  <c r="Y18" i="7"/>
  <c r="W18" i="7"/>
  <c r="T18" i="7"/>
  <c r="Z17" i="7"/>
  <c r="W17" i="7"/>
  <c r="V17" i="7"/>
  <c r="T17" i="7"/>
  <c r="Z16" i="7"/>
  <c r="W16" i="7"/>
  <c r="V16" i="7"/>
  <c r="S16" i="7"/>
  <c r="Z15" i="7"/>
  <c r="W15" i="7"/>
  <c r="T15" i="7"/>
  <c r="W14" i="7"/>
  <c r="T14" i="7"/>
  <c r="Z13" i="7"/>
  <c r="Y13" i="7"/>
  <c r="V13" i="7"/>
  <c r="T13" i="7"/>
  <c r="Z12" i="7"/>
  <c r="W12" i="7"/>
  <c r="T12" i="7"/>
  <c r="S12" i="7"/>
  <c r="Z11" i="7"/>
  <c r="W11" i="7"/>
  <c r="T11" i="7"/>
  <c r="S11" i="7"/>
  <c r="Y10" i="7"/>
  <c r="W10" i="7"/>
  <c r="T10" i="7"/>
  <c r="Z9" i="7"/>
  <c r="Y9" i="7"/>
  <c r="V9" i="7"/>
  <c r="T9" i="7"/>
  <c r="Z8" i="7"/>
  <c r="V8" i="7"/>
  <c r="S8" i="7"/>
  <c r="Z7" i="7"/>
  <c r="W7" i="7"/>
  <c r="V7" i="7"/>
  <c r="T7" i="7"/>
  <c r="S7" i="7"/>
  <c r="Y6" i="7"/>
  <c r="W6" i="7"/>
  <c r="V6" i="7"/>
  <c r="T6" i="7"/>
  <c r="Z5" i="7"/>
  <c r="Y5" i="7"/>
  <c r="V5" i="7"/>
  <c r="T5" i="7"/>
  <c r="Z4" i="7"/>
  <c r="Y4" i="7"/>
  <c r="V4" i="7"/>
  <c r="T4" i="7"/>
  <c r="Q23" i="7"/>
  <c r="Q22" i="7"/>
  <c r="Q21" i="7"/>
  <c r="Q20" i="7"/>
  <c r="Q18" i="7"/>
  <c r="Q17" i="7"/>
  <c r="Q16" i="7"/>
  <c r="Q15" i="7"/>
  <c r="Q14" i="7"/>
  <c r="Q13" i="7"/>
  <c r="Q12" i="7"/>
  <c r="Q11" i="7"/>
  <c r="Q10" i="7"/>
  <c r="Q9" i="7"/>
  <c r="Q8" i="7"/>
  <c r="Q7" i="7"/>
  <c r="Q6" i="7"/>
  <c r="Q5" i="7"/>
  <c r="Q4" i="7"/>
  <c r="P23" i="7"/>
  <c r="P22" i="7"/>
  <c r="P20" i="7"/>
  <c r="P19" i="7"/>
  <c r="P18" i="7"/>
  <c r="P17" i="7"/>
  <c r="P16" i="7"/>
  <c r="P13" i="7"/>
  <c r="P11" i="7"/>
  <c r="P10" i="7"/>
  <c r="P9" i="7"/>
  <c r="P7" i="7"/>
  <c r="V24" i="7"/>
  <c r="S24" i="7"/>
  <c r="P24" i="7"/>
  <c r="E375" i="5" l="1"/>
  <c r="AF394" i="7"/>
  <c r="AF386" i="7"/>
  <c r="AF397" i="7"/>
  <c r="AF389" i="7"/>
  <c r="AF395" i="7"/>
  <c r="AF387" i="7"/>
  <c r="AF381" i="7"/>
  <c r="AF396" i="7"/>
  <c r="AF388" i="7"/>
  <c r="AF380" i="7"/>
  <c r="AF392" i="7"/>
  <c r="AF384" i="7"/>
  <c r="AF393" i="7"/>
  <c r="AF385" i="7"/>
  <c r="AF391" i="7"/>
  <c r="AF399" i="7"/>
  <c r="AF382" i="7"/>
  <c r="AF390" i="7"/>
  <c r="AF398" i="7"/>
  <c r="AF383" i="7"/>
  <c r="AH396" i="7"/>
  <c r="AH388" i="7"/>
  <c r="AH380" i="7"/>
  <c r="AH383" i="7"/>
  <c r="AH397" i="7"/>
  <c r="AH389" i="7"/>
  <c r="AH381" i="7"/>
  <c r="AH391" i="7"/>
  <c r="AH398" i="7"/>
  <c r="AH390" i="7"/>
  <c r="AH382" i="7"/>
  <c r="AH399" i="7"/>
  <c r="AH394" i="7"/>
  <c r="AH386" i="7"/>
  <c r="AH395" i="7"/>
  <c r="AH387" i="7"/>
  <c r="AH393" i="7"/>
  <c r="AH384" i="7"/>
  <c r="AH392" i="7"/>
  <c r="AH385" i="7"/>
  <c r="AN394" i="7"/>
  <c r="AN386" i="7"/>
  <c r="AN381" i="7"/>
  <c r="AN395" i="7"/>
  <c r="AN387" i="7"/>
  <c r="AN397" i="7"/>
  <c r="AN389" i="7"/>
  <c r="AN396" i="7"/>
  <c r="AN388" i="7"/>
  <c r="AN380" i="7"/>
  <c r="AN392" i="7"/>
  <c r="AN384" i="7"/>
  <c r="AN393" i="7"/>
  <c r="AN385" i="7"/>
  <c r="AN399" i="7"/>
  <c r="AN382" i="7"/>
  <c r="AN398" i="7"/>
  <c r="AN390" i="7"/>
  <c r="AN383" i="7"/>
  <c r="AN391" i="7"/>
  <c r="AL392" i="7"/>
  <c r="AL384" i="7"/>
  <c r="AL387" i="7"/>
  <c r="AL393" i="7"/>
  <c r="AL385" i="7"/>
  <c r="AL395" i="7"/>
  <c r="AL394" i="7"/>
  <c r="AL386" i="7"/>
  <c r="AL398" i="7"/>
  <c r="AL390" i="7"/>
  <c r="AL382" i="7"/>
  <c r="AL399" i="7"/>
  <c r="AL391" i="7"/>
  <c r="AL383" i="7"/>
  <c r="AL381" i="7"/>
  <c r="AL397" i="7"/>
  <c r="AL388" i="7"/>
  <c r="AL396" i="7"/>
  <c r="AL380" i="7"/>
  <c r="AL389" i="7"/>
  <c r="AH73" i="7"/>
  <c r="AH71" i="7"/>
  <c r="E547" i="7" s="1"/>
  <c r="AH63" i="7"/>
  <c r="E539" i="7" s="1"/>
  <c r="AH65" i="7"/>
  <c r="E541" i="7" s="1"/>
  <c r="AH67" i="7"/>
  <c r="E543" i="7" s="1"/>
  <c r="AH69" i="7"/>
  <c r="E545" i="7" s="1"/>
  <c r="AH61" i="7"/>
  <c r="E537" i="7" s="1"/>
  <c r="AH57" i="7"/>
  <c r="E533" i="7" s="1"/>
  <c r="AH64" i="7"/>
  <c r="AH62" i="7"/>
  <c r="E538" i="7" s="1"/>
  <c r="AH74" i="7"/>
  <c r="E550" i="7" s="1"/>
  <c r="AH59" i="7"/>
  <c r="E535" i="7" s="1"/>
  <c r="AH68" i="7"/>
  <c r="E544" i="7" s="1"/>
  <c r="AH70" i="7"/>
  <c r="E546" i="7" s="1"/>
  <c r="AH58" i="7"/>
  <c r="E534" i="7" s="1"/>
  <c r="AH60" i="7"/>
  <c r="E536" i="7" s="1"/>
  <c r="AH72" i="7"/>
  <c r="AH56" i="7"/>
  <c r="E532" i="7" s="1"/>
  <c r="AH66" i="7"/>
  <c r="E542" i="7" s="1"/>
  <c r="AF72" i="7"/>
  <c r="C548" i="7" s="1"/>
  <c r="AF61" i="7"/>
  <c r="C537" i="7" s="1"/>
  <c r="AF57" i="7"/>
  <c r="C533" i="7" s="1"/>
  <c r="AF64" i="7"/>
  <c r="C540" i="7" s="1"/>
  <c r="AF68" i="7"/>
  <c r="C544" i="7" s="1"/>
  <c r="AF71" i="7"/>
  <c r="AF62" i="7"/>
  <c r="C538" i="7" s="1"/>
  <c r="AF60" i="7"/>
  <c r="C536" i="7" s="1"/>
  <c r="AF63" i="7"/>
  <c r="C539" i="7" s="1"/>
  <c r="AF74" i="7"/>
  <c r="C550" i="7" s="1"/>
  <c r="AF70" i="7"/>
  <c r="C546" i="7" s="1"/>
  <c r="AF66" i="7"/>
  <c r="C542" i="7" s="1"/>
  <c r="AF73" i="7"/>
  <c r="C549" i="7" s="1"/>
  <c r="AF56" i="7"/>
  <c r="AF59" i="7"/>
  <c r="C535" i="7" s="1"/>
  <c r="AF65" i="7"/>
  <c r="C541" i="7" s="1"/>
  <c r="AF58" i="7"/>
  <c r="C534" i="7" s="1"/>
  <c r="AF67" i="7"/>
  <c r="C543" i="7" s="1"/>
  <c r="AF69" i="7"/>
  <c r="C545" i="7" s="1"/>
  <c r="AI74" i="7"/>
  <c r="AI60" i="7"/>
  <c r="AI63" i="7"/>
  <c r="F539" i="7" s="1"/>
  <c r="AI65" i="7"/>
  <c r="F541" i="7" s="1"/>
  <c r="AI66" i="7"/>
  <c r="F542" i="7" s="1"/>
  <c r="AI64" i="7"/>
  <c r="AI73" i="7"/>
  <c r="F549" i="7" s="1"/>
  <c r="AI68" i="7"/>
  <c r="AI57" i="7"/>
  <c r="F533" i="7" s="1"/>
  <c r="AI61" i="7"/>
  <c r="F537" i="7" s="1"/>
  <c r="AI70" i="7"/>
  <c r="AI59" i="7"/>
  <c r="F535" i="7" s="1"/>
  <c r="AI69" i="7"/>
  <c r="F545" i="7" s="1"/>
  <c r="AI72" i="7"/>
  <c r="AI62" i="7"/>
  <c r="F538" i="7" s="1"/>
  <c r="AI71" i="7"/>
  <c r="AI67" i="7"/>
  <c r="F543" i="7" s="1"/>
  <c r="AI56" i="7"/>
  <c r="AI58" i="7"/>
  <c r="AE74" i="7"/>
  <c r="B550" i="7" s="1"/>
  <c r="AE70" i="7"/>
  <c r="B546" i="7" s="1"/>
  <c r="AE62" i="7"/>
  <c r="B538" i="7" s="1"/>
  <c r="AE58" i="7"/>
  <c r="B534" i="7" s="1"/>
  <c r="AE66" i="7"/>
  <c r="B542" i="7" s="1"/>
  <c r="AE59" i="7"/>
  <c r="AE57" i="7"/>
  <c r="B533" i="7" s="1"/>
  <c r="AE69" i="7"/>
  <c r="AE67" i="7"/>
  <c r="B543" i="7" s="1"/>
  <c r="AE71" i="7"/>
  <c r="AE63" i="7"/>
  <c r="AE61" i="7"/>
  <c r="AE65" i="7"/>
  <c r="B541" i="7" s="1"/>
  <c r="AE73" i="7"/>
  <c r="B549" i="7" s="1"/>
  <c r="AE56" i="7"/>
  <c r="B532" i="7" s="1"/>
  <c r="AE68" i="7"/>
  <c r="AE64" i="7"/>
  <c r="B540" i="7" s="1"/>
  <c r="AE72" i="7"/>
  <c r="AE60" i="7"/>
  <c r="B536" i="7" s="1"/>
  <c r="AL73" i="7"/>
  <c r="I549" i="7" s="1"/>
  <c r="AL71" i="7"/>
  <c r="I547" i="7" s="1"/>
  <c r="AL65" i="7"/>
  <c r="I541" i="7" s="1"/>
  <c r="AL67" i="7"/>
  <c r="I543" i="7" s="1"/>
  <c r="AL66" i="7"/>
  <c r="AL63" i="7"/>
  <c r="AL69" i="7"/>
  <c r="I545" i="7" s="1"/>
  <c r="AL59" i="7"/>
  <c r="I535" i="7" s="1"/>
  <c r="AL74" i="7"/>
  <c r="I550" i="7" s="1"/>
  <c r="AL58" i="7"/>
  <c r="I534" i="7" s="1"/>
  <c r="AL62" i="7"/>
  <c r="I538" i="7" s="1"/>
  <c r="AL57" i="7"/>
  <c r="I533" i="7" s="1"/>
  <c r="AL56" i="7"/>
  <c r="AL61" i="7"/>
  <c r="I537" i="7" s="1"/>
  <c r="AL72" i="7"/>
  <c r="I548" i="7" s="1"/>
  <c r="AL60" i="7"/>
  <c r="I536" i="7" s="1"/>
  <c r="AL64" i="7"/>
  <c r="I540" i="7" s="1"/>
  <c r="AL68" i="7"/>
  <c r="I544" i="7" s="1"/>
  <c r="AL70" i="7"/>
  <c r="I546" i="7" s="1"/>
  <c r="AK59" i="7"/>
  <c r="H535" i="7" s="1"/>
  <c r="AK56" i="7"/>
  <c r="AK66" i="7"/>
  <c r="H542" i="7" s="1"/>
  <c r="AK62" i="7"/>
  <c r="H538" i="7" s="1"/>
  <c r="AK64" i="7"/>
  <c r="H540" i="7" s="1"/>
  <c r="AK60" i="7"/>
  <c r="H536" i="7" s="1"/>
  <c r="AK68" i="7"/>
  <c r="H544" i="7" s="1"/>
  <c r="AK72" i="7"/>
  <c r="H548" i="7" s="1"/>
  <c r="AK63" i="7"/>
  <c r="H539" i="7" s="1"/>
  <c r="AK70" i="7"/>
  <c r="AK65" i="7"/>
  <c r="H541" i="7" s="1"/>
  <c r="AK73" i="7"/>
  <c r="H549" i="7" s="1"/>
  <c r="AK61" i="7"/>
  <c r="H537" i="7" s="1"/>
  <c r="AK71" i="7"/>
  <c r="H547" i="7" s="1"/>
  <c r="AK74" i="7"/>
  <c r="H550" i="7" s="1"/>
  <c r="AK58" i="7"/>
  <c r="H534" i="7" s="1"/>
  <c r="AK69" i="7"/>
  <c r="H545" i="7" s="1"/>
  <c r="AK67" i="7"/>
  <c r="AK57" i="7"/>
  <c r="H533" i="7" s="1"/>
  <c r="AO61" i="7"/>
  <c r="L537" i="7" s="1"/>
  <c r="AO63" i="7"/>
  <c r="L539" i="7" s="1"/>
  <c r="AO67" i="7"/>
  <c r="L543" i="7" s="1"/>
  <c r="AO57" i="7"/>
  <c r="L533" i="7" s="1"/>
  <c r="AO59" i="7"/>
  <c r="L535" i="7" s="1"/>
  <c r="AO71" i="7"/>
  <c r="L547" i="7" s="1"/>
  <c r="AO68" i="7"/>
  <c r="AO58" i="7"/>
  <c r="L534" i="7" s="1"/>
  <c r="AO74" i="7"/>
  <c r="L550" i="7" s="1"/>
  <c r="AO56" i="7"/>
  <c r="L532" i="7" s="1"/>
  <c r="AO70" i="7"/>
  <c r="L546" i="7" s="1"/>
  <c r="AO60" i="7"/>
  <c r="L536" i="7" s="1"/>
  <c r="AO73" i="7"/>
  <c r="L549" i="7" s="1"/>
  <c r="AO69" i="7"/>
  <c r="L545" i="7" s="1"/>
  <c r="AO65" i="7"/>
  <c r="AO62" i="7"/>
  <c r="L538" i="7" s="1"/>
  <c r="AO66" i="7"/>
  <c r="L542" i="7" s="1"/>
  <c r="AO64" i="7"/>
  <c r="L540" i="7" s="1"/>
  <c r="AO72" i="7"/>
  <c r="L548" i="7" s="1"/>
  <c r="U109" i="7"/>
  <c r="O29" i="7"/>
  <c r="AA29" i="7" s="1"/>
  <c r="E372" i="5"/>
  <c r="E373" i="5"/>
  <c r="X319" i="7"/>
  <c r="U193" i="7"/>
  <c r="X166" i="7"/>
  <c r="X281" i="7"/>
  <c r="AA171" i="7"/>
  <c r="AA287" i="7"/>
  <c r="X291" i="7"/>
  <c r="U262" i="7"/>
  <c r="R6" i="7"/>
  <c r="AA193" i="7"/>
  <c r="X188" i="7"/>
  <c r="U213" i="7"/>
  <c r="R148" i="7"/>
  <c r="X224" i="7"/>
  <c r="U370" i="7"/>
  <c r="AA243" i="7"/>
  <c r="AC346" i="7"/>
  <c r="X172" i="7"/>
  <c r="AC355" i="7"/>
  <c r="AA359" i="7"/>
  <c r="X263" i="7"/>
  <c r="R42" i="7"/>
  <c r="X148" i="7"/>
  <c r="X273" i="7"/>
  <c r="U315" i="7"/>
  <c r="U15" i="7"/>
  <c r="AA17" i="7"/>
  <c r="AA137" i="7"/>
  <c r="X169" i="7"/>
  <c r="R247" i="7"/>
  <c r="AA279" i="7"/>
  <c r="X280" i="7"/>
  <c r="X190" i="7"/>
  <c r="AA43" i="7"/>
  <c r="U86" i="7"/>
  <c r="AC259" i="7"/>
  <c r="AA19" i="7"/>
  <c r="U145" i="7"/>
  <c r="X218" i="7"/>
  <c r="V208" i="7"/>
  <c r="X208" i="7"/>
  <c r="U14" i="7"/>
  <c r="U141" i="7"/>
  <c r="T141" i="7"/>
  <c r="AI141" i="7" s="1"/>
  <c r="X14" i="7"/>
  <c r="W24" i="7"/>
  <c r="U24" i="7"/>
  <c r="V140" i="7"/>
  <c r="X140" i="7"/>
  <c r="V267" i="7"/>
  <c r="X267" i="7"/>
  <c r="Y120" i="7"/>
  <c r="AN120" i="7" s="1"/>
  <c r="AA120" i="7"/>
  <c r="Y14" i="7"/>
  <c r="AN14" i="7" s="1"/>
  <c r="K666" i="7" s="1"/>
  <c r="Q24" i="7"/>
  <c r="AF24" i="7" s="1"/>
  <c r="C676" i="7" s="1"/>
  <c r="S23" i="7"/>
  <c r="U23" i="7"/>
  <c r="Z24" i="7"/>
  <c r="AO24" i="7" s="1"/>
  <c r="L676" i="7" s="1"/>
  <c r="P14" i="7"/>
  <c r="V369" i="7"/>
  <c r="X369" i="7"/>
  <c r="O4" i="7"/>
  <c r="AA4" i="7" s="1"/>
  <c r="X8" i="7"/>
  <c r="R81" i="7"/>
  <c r="R115" i="7"/>
  <c r="AA135" i="7"/>
  <c r="AA187" i="7"/>
  <c r="X215" i="7"/>
  <c r="U234" i="7"/>
  <c r="AA247" i="7"/>
  <c r="R311" i="7"/>
  <c r="AA321" i="7"/>
  <c r="X332" i="7"/>
  <c r="AC246" i="7"/>
  <c r="X43" i="7"/>
  <c r="U113" i="7"/>
  <c r="AC261" i="7"/>
  <c r="X290" i="7"/>
  <c r="AC338" i="7"/>
  <c r="U9" i="7"/>
  <c r="X10" i="7"/>
  <c r="AA11" i="7"/>
  <c r="AC99" i="7"/>
  <c r="R139" i="7"/>
  <c r="AA159" i="7"/>
  <c r="X168" i="7"/>
  <c r="R196" i="7"/>
  <c r="X54" i="7"/>
  <c r="X182" i="7"/>
  <c r="X186" i="7"/>
  <c r="AC41" i="7"/>
  <c r="U122" i="7"/>
  <c r="X244" i="7"/>
  <c r="X308" i="7"/>
  <c r="U323" i="7"/>
  <c r="Y243" i="7"/>
  <c r="AN243" i="7" s="1"/>
  <c r="U16" i="7"/>
  <c r="U31" i="7"/>
  <c r="X119" i="7"/>
  <c r="R239" i="7"/>
  <c r="U265" i="7"/>
  <c r="X311" i="7"/>
  <c r="X330" i="7"/>
  <c r="V166" i="7"/>
  <c r="AK166" i="7" s="1"/>
  <c r="V188" i="7"/>
  <c r="R89" i="7"/>
  <c r="P89" i="7"/>
  <c r="P90" i="7"/>
  <c r="R90" i="7"/>
  <c r="P92" i="7"/>
  <c r="R92" i="7"/>
  <c r="V121" i="7"/>
  <c r="X121" i="7"/>
  <c r="V132" i="7"/>
  <c r="X132" i="7"/>
  <c r="R245" i="7"/>
  <c r="P245" i="7"/>
  <c r="V293" i="7"/>
  <c r="X293" i="7"/>
  <c r="V299" i="7"/>
  <c r="X299" i="7"/>
  <c r="B548" i="7"/>
  <c r="S113" i="7"/>
  <c r="AH113" i="7" s="1"/>
  <c r="AA39" i="7"/>
  <c r="U55" i="7"/>
  <c r="T55" i="7"/>
  <c r="AI55" i="7" s="1"/>
  <c r="F531" i="7" s="1"/>
  <c r="AA118" i="7"/>
  <c r="V221" i="7"/>
  <c r="X221" i="7"/>
  <c r="X223" i="7"/>
  <c r="V223" i="7"/>
  <c r="R254" i="7"/>
  <c r="P254" i="7"/>
  <c r="AE271" i="7" s="1"/>
  <c r="X292" i="7"/>
  <c r="T145" i="7"/>
  <c r="AC145" i="7" s="1"/>
  <c r="X13" i="7"/>
  <c r="W13" i="7"/>
  <c r="AC13" i="7" s="1"/>
  <c r="AC110" i="7"/>
  <c r="Y122" i="7"/>
  <c r="AN122" i="7" s="1"/>
  <c r="AA122" i="7"/>
  <c r="Y129" i="7"/>
  <c r="AN131" i="7" s="1"/>
  <c r="AA129" i="7"/>
  <c r="X180" i="7"/>
  <c r="X219" i="7"/>
  <c r="V236" i="7"/>
  <c r="X236" i="7"/>
  <c r="V238" i="7"/>
  <c r="X238" i="7"/>
  <c r="U269" i="7"/>
  <c r="V312" i="7"/>
  <c r="AK312" i="7" s="1"/>
  <c r="X312" i="7"/>
  <c r="AC334" i="7"/>
  <c r="W8" i="7"/>
  <c r="P21" i="7"/>
  <c r="R21" i="7"/>
  <c r="AA47" i="7"/>
  <c r="R260" i="7"/>
  <c r="V321" i="7"/>
  <c r="AK321" i="7" s="1"/>
  <c r="X321" i="7"/>
  <c r="R13" i="7"/>
  <c r="AA21" i="7"/>
  <c r="V35" i="7"/>
  <c r="AK35" i="7" s="1"/>
  <c r="X35" i="7"/>
  <c r="V111" i="7"/>
  <c r="X111" i="7"/>
  <c r="AA139" i="7"/>
  <c r="X142" i="7"/>
  <c r="X158" i="7"/>
  <c r="V159" i="7"/>
  <c r="AK159" i="7" s="1"/>
  <c r="X159" i="7"/>
  <c r="V160" i="7"/>
  <c r="AK160" i="7" s="1"/>
  <c r="X160" i="7"/>
  <c r="X192" i="7"/>
  <c r="U197" i="7"/>
  <c r="S263" i="7"/>
  <c r="AH263" i="7" s="1"/>
  <c r="U263" i="7"/>
  <c r="X320" i="7"/>
  <c r="V340" i="7"/>
  <c r="X340" i="7"/>
  <c r="U342" i="7"/>
  <c r="T122" i="7"/>
  <c r="AC122" i="7" s="1"/>
  <c r="AC232" i="7"/>
  <c r="P4" i="7"/>
  <c r="AE22" i="7" s="1"/>
  <c r="B674" i="7" s="1"/>
  <c r="F4" i="7"/>
  <c r="R4" i="7" s="1"/>
  <c r="V12" i="7"/>
  <c r="AK12" i="7" s="1"/>
  <c r="H664" i="7" s="1"/>
  <c r="X12" i="7"/>
  <c r="P5" i="7"/>
  <c r="R5" i="7"/>
  <c r="U11" i="7"/>
  <c r="U106" i="7"/>
  <c r="T106" i="7"/>
  <c r="AC106" i="7" s="1"/>
  <c r="Y235" i="7"/>
  <c r="AN235" i="7" s="1"/>
  <c r="AA235" i="7"/>
  <c r="S259" i="7"/>
  <c r="AH259" i="7" s="1"/>
  <c r="U259" i="7"/>
  <c r="P264" i="7"/>
  <c r="R264" i="7"/>
  <c r="S344" i="7"/>
  <c r="AH344" i="7" s="1"/>
  <c r="U344" i="7"/>
  <c r="Y287" i="7"/>
  <c r="R20" i="7"/>
  <c r="X105" i="7"/>
  <c r="X109" i="7"/>
  <c r="Y145" i="7"/>
  <c r="AA145" i="7"/>
  <c r="V284" i="7"/>
  <c r="X284" i="7"/>
  <c r="V348" i="7"/>
  <c r="X348" i="7"/>
  <c r="V361" i="7"/>
  <c r="X361" i="7"/>
  <c r="V158" i="7"/>
  <c r="AK158" i="7" s="1"/>
  <c r="P12" i="7"/>
  <c r="R12" i="7"/>
  <c r="U114" i="7"/>
  <c r="T114" i="7"/>
  <c r="AC114" i="7" s="1"/>
  <c r="V144" i="7"/>
  <c r="X144" i="7"/>
  <c r="V322" i="7"/>
  <c r="AK322" i="7" s="1"/>
  <c r="X322" i="7"/>
  <c r="S4" i="7"/>
  <c r="AH12" i="7" s="1"/>
  <c r="E664" i="7" s="1"/>
  <c r="I4" i="7"/>
  <c r="U4" i="7" s="1"/>
  <c r="Y106" i="7"/>
  <c r="AN106" i="7" s="1"/>
  <c r="AA106" i="7"/>
  <c r="U133" i="7"/>
  <c r="T133" i="7"/>
  <c r="AC133" i="7" s="1"/>
  <c r="V170" i="7"/>
  <c r="AK170" i="7" s="1"/>
  <c r="X170" i="7"/>
  <c r="X196" i="7"/>
  <c r="V209" i="7"/>
  <c r="X209" i="7"/>
  <c r="X216" i="7"/>
  <c r="V216" i="7"/>
  <c r="X257" i="7"/>
  <c r="V261" i="7"/>
  <c r="X261" i="7"/>
  <c r="P270" i="7"/>
  <c r="R270" i="7"/>
  <c r="X283" i="7"/>
  <c r="P311" i="7"/>
  <c r="AC22" i="7"/>
  <c r="AC31" i="7"/>
  <c r="U35" i="7"/>
  <c r="AA45" i="7"/>
  <c r="AA46" i="7"/>
  <c r="AC138" i="7"/>
  <c r="R140" i="7"/>
  <c r="AA143" i="7"/>
  <c r="U149" i="7"/>
  <c r="AA169" i="7"/>
  <c r="X174" i="7"/>
  <c r="AC184" i="7"/>
  <c r="X199" i="7"/>
  <c r="X204" i="7"/>
  <c r="X207" i="7"/>
  <c r="AC243" i="7"/>
  <c r="X265" i="7"/>
  <c r="U268" i="7"/>
  <c r="T86" i="7"/>
  <c r="AI86" i="7" s="1"/>
  <c r="X23" i="7"/>
  <c r="R46" i="7"/>
  <c r="AB48" i="7"/>
  <c r="U85" i="7"/>
  <c r="AC121" i="7"/>
  <c r="AA155" i="7"/>
  <c r="AA179" i="7"/>
  <c r="AF255" i="7"/>
  <c r="R256" i="7"/>
  <c r="R257" i="7"/>
  <c r="X297" i="7"/>
  <c r="U307" i="7"/>
  <c r="U308" i="7"/>
  <c r="S35" i="7"/>
  <c r="Y135" i="7"/>
  <c r="V174" i="7"/>
  <c r="AK174" i="7" s="1"/>
  <c r="R15" i="7"/>
  <c r="AC87" i="7"/>
  <c r="X117" i="7"/>
  <c r="R208" i="7"/>
  <c r="R229" i="7"/>
  <c r="R231" i="7"/>
  <c r="AA295" i="7"/>
  <c r="P148" i="7"/>
  <c r="AE148" i="7" s="1"/>
  <c r="Y359" i="7"/>
  <c r="AN359" i="7" s="1"/>
  <c r="R8" i="7"/>
  <c r="R11" i="7"/>
  <c r="R19" i="7"/>
  <c r="U7" i="7"/>
  <c r="F29" i="7"/>
  <c r="R29" i="7" s="1"/>
  <c r="AA31" i="7"/>
  <c r="U94" i="7"/>
  <c r="U98" i="7"/>
  <c r="U105" i="7"/>
  <c r="R107" i="7"/>
  <c r="AA110" i="7"/>
  <c r="R132" i="7"/>
  <c r="AC148" i="7"/>
  <c r="AA161" i="7"/>
  <c r="AA163" i="7"/>
  <c r="X167" i="7"/>
  <c r="AA185" i="7"/>
  <c r="U194" i="7"/>
  <c r="X217" i="7"/>
  <c r="AC230" i="7"/>
  <c r="AC235" i="7"/>
  <c r="AA240" i="7"/>
  <c r="U249" i="7"/>
  <c r="R266" i="7"/>
  <c r="X304" i="7"/>
  <c r="X324" i="7"/>
  <c r="U334" i="7"/>
  <c r="X367" i="7"/>
  <c r="Y143" i="7"/>
  <c r="Z179" i="7"/>
  <c r="AO197" i="7" s="1"/>
  <c r="Y240" i="7"/>
  <c r="AN240" i="7" s="1"/>
  <c r="T268" i="7"/>
  <c r="AF47" i="7"/>
  <c r="AF41" i="7"/>
  <c r="AF36" i="7"/>
  <c r="AF35" i="7"/>
  <c r="AF30" i="7"/>
  <c r="AF37" i="7"/>
  <c r="AF33" i="7"/>
  <c r="AF34" i="7"/>
  <c r="AF45" i="7"/>
  <c r="AF43" i="7"/>
  <c r="AF32" i="7"/>
  <c r="AF49" i="7"/>
  <c r="AF39" i="7"/>
  <c r="AF31" i="7"/>
  <c r="AC18" i="7"/>
  <c r="AC49" i="7"/>
  <c r="AI39" i="7"/>
  <c r="AI31" i="7"/>
  <c r="AI47" i="7"/>
  <c r="AI33" i="7"/>
  <c r="AI45" i="7"/>
  <c r="AI43" i="7"/>
  <c r="AI41" i="7"/>
  <c r="AI49" i="7"/>
  <c r="AI37" i="7"/>
  <c r="AI30" i="7"/>
  <c r="AI35" i="7"/>
  <c r="AK172" i="7"/>
  <c r="AK164" i="7"/>
  <c r="AK156" i="7"/>
  <c r="AK168" i="7"/>
  <c r="AK157" i="7"/>
  <c r="AK162" i="7"/>
  <c r="AK167" i="7"/>
  <c r="AK173" i="7"/>
  <c r="AK165" i="7"/>
  <c r="AK169" i="7"/>
  <c r="AK161" i="7"/>
  <c r="AH120" i="7"/>
  <c r="AH112" i="7"/>
  <c r="AH115" i="7"/>
  <c r="AH114" i="7"/>
  <c r="AH107" i="7"/>
  <c r="AH124" i="7"/>
  <c r="AH116" i="7"/>
  <c r="AH122" i="7"/>
  <c r="AH121" i="7"/>
  <c r="AH123" i="7"/>
  <c r="AH117" i="7"/>
  <c r="AH118" i="7"/>
  <c r="AH110" i="7"/>
  <c r="AH105" i="7"/>
  <c r="AH106" i="7"/>
  <c r="AH108" i="7"/>
  <c r="AA84" i="7"/>
  <c r="Z84" i="7"/>
  <c r="AC84" i="7" s="1"/>
  <c r="AA88" i="7"/>
  <c r="Z88" i="7"/>
  <c r="AO88" i="7" s="1"/>
  <c r="X94" i="7"/>
  <c r="V94" i="7"/>
  <c r="AB94" i="7" s="1"/>
  <c r="X95" i="7"/>
  <c r="V95" i="7"/>
  <c r="X114" i="7"/>
  <c r="V114" i="7"/>
  <c r="U136" i="7"/>
  <c r="S136" i="7"/>
  <c r="U148" i="7"/>
  <c r="S148" i="7"/>
  <c r="AH148" i="7" s="1"/>
  <c r="W173" i="7"/>
  <c r="AL173" i="7" s="1"/>
  <c r="X173" i="7"/>
  <c r="U196" i="7"/>
  <c r="S196" i="7"/>
  <c r="AH196" i="7" s="1"/>
  <c r="X241" i="7"/>
  <c r="V241" i="7"/>
  <c r="X264" i="7"/>
  <c r="V264" i="7"/>
  <c r="Q268" i="7"/>
  <c r="R268" i="7"/>
  <c r="AA273" i="7"/>
  <c r="Y273" i="7"/>
  <c r="U297" i="7"/>
  <c r="T297" i="7"/>
  <c r="AH317" i="7"/>
  <c r="AH309" i="7"/>
  <c r="AH322" i="7"/>
  <c r="AH320" i="7"/>
  <c r="AH321" i="7"/>
  <c r="AH310" i="7"/>
  <c r="AH307" i="7"/>
  <c r="AH318" i="7"/>
  <c r="AH314" i="7"/>
  <c r="AH305" i="7"/>
  <c r="AH323" i="7"/>
  <c r="AH319" i="7"/>
  <c r="AH312" i="7"/>
  <c r="AH308" i="7"/>
  <c r="AH324" i="7"/>
  <c r="AH315" i="7"/>
  <c r="AH311" i="7"/>
  <c r="AH316" i="7"/>
  <c r="AH306" i="7"/>
  <c r="AH313" i="7"/>
  <c r="AA341" i="7"/>
  <c r="Y341" i="7"/>
  <c r="X343" i="7"/>
  <c r="V343" i="7"/>
  <c r="S346" i="7"/>
  <c r="AH346" i="7" s="1"/>
  <c r="U346" i="7"/>
  <c r="R356" i="7"/>
  <c r="P356" i="7"/>
  <c r="AA358" i="7"/>
  <c r="Z358" i="7"/>
  <c r="AA12" i="7"/>
  <c r="Y12" i="7"/>
  <c r="AN12" i="7" s="1"/>
  <c r="K664" i="7" s="1"/>
  <c r="X17" i="7"/>
  <c r="AA33" i="7"/>
  <c r="R49" i="7"/>
  <c r="P49" i="7"/>
  <c r="AA54" i="7"/>
  <c r="Y54" i="7"/>
  <c r="X113" i="7"/>
  <c r="V163" i="7"/>
  <c r="AK163" i="7" s="1"/>
  <c r="X163" i="7"/>
  <c r="AL244" i="7"/>
  <c r="AL236" i="7"/>
  <c r="AL239" i="7"/>
  <c r="AL247" i="7"/>
  <c r="AL240" i="7"/>
  <c r="AL241" i="7"/>
  <c r="AL234" i="7"/>
  <c r="AL248" i="7"/>
  <c r="AL235" i="7"/>
  <c r="AL243" i="7"/>
  <c r="AL242" i="7"/>
  <c r="AL249" i="7"/>
  <c r="AL245" i="7"/>
  <c r="AL237" i="7"/>
  <c r="AL232" i="7"/>
  <c r="AL238" i="7"/>
  <c r="AL231" i="7"/>
  <c r="AL246" i="7"/>
  <c r="AL233" i="7"/>
  <c r="AL230" i="7"/>
  <c r="R237" i="7"/>
  <c r="P237" i="7"/>
  <c r="U266" i="7"/>
  <c r="T266" i="7"/>
  <c r="AC266" i="7" s="1"/>
  <c r="X298" i="7"/>
  <c r="V298" i="7"/>
  <c r="U316" i="7"/>
  <c r="AL346" i="7"/>
  <c r="AL349" i="7"/>
  <c r="AL337" i="7"/>
  <c r="AL345" i="7"/>
  <c r="AL343" i="7"/>
  <c r="AL332" i="7"/>
  <c r="AL347" i="7"/>
  <c r="AL331" i="7"/>
  <c r="AL340" i="7"/>
  <c r="AL333" i="7"/>
  <c r="AL342" i="7"/>
  <c r="AL335" i="7"/>
  <c r="AL341" i="7"/>
  <c r="AL330" i="7"/>
  <c r="AL344" i="7"/>
  <c r="AL334" i="7"/>
  <c r="AL339" i="7"/>
  <c r="AL348" i="7"/>
  <c r="AL336" i="7"/>
  <c r="AL338" i="7"/>
  <c r="X342" i="7"/>
  <c r="U345" i="7"/>
  <c r="T345" i="7"/>
  <c r="AA367" i="7"/>
  <c r="Y367" i="7"/>
  <c r="AN367" i="7" s="1"/>
  <c r="U379" i="7"/>
  <c r="T379" i="7"/>
  <c r="P15" i="7"/>
  <c r="AN47" i="7"/>
  <c r="AN41" i="7"/>
  <c r="AN44" i="7"/>
  <c r="AN43" i="7"/>
  <c r="AN45" i="7"/>
  <c r="AN49" i="7"/>
  <c r="AN40" i="7"/>
  <c r="AN31" i="7"/>
  <c r="AN39" i="7"/>
  <c r="AN35" i="7"/>
  <c r="AN33" i="7"/>
  <c r="AN48" i="7"/>
  <c r="P81" i="7"/>
  <c r="R22" i="7"/>
  <c r="AA18" i="7"/>
  <c r="X22" i="7"/>
  <c r="V22" i="7"/>
  <c r="AK22" i="7" s="1"/>
  <c r="H674" i="7" s="1"/>
  <c r="L29" i="7"/>
  <c r="X29" i="7" s="1"/>
  <c r="U33" i="7"/>
  <c r="S33" i="7"/>
  <c r="R34" i="7"/>
  <c r="P34" i="7"/>
  <c r="R35" i="7"/>
  <c r="P35" i="7"/>
  <c r="AA36" i="7"/>
  <c r="Y36" i="7"/>
  <c r="AN36" i="7" s="1"/>
  <c r="Y37" i="7"/>
  <c r="AN37" i="7" s="1"/>
  <c r="AA37" i="7"/>
  <c r="U47" i="7"/>
  <c r="S47" i="7"/>
  <c r="R48" i="7"/>
  <c r="Q48" i="7"/>
  <c r="AF48" i="7" s="1"/>
  <c r="AI92" i="7"/>
  <c r="AI99" i="7"/>
  <c r="AI84" i="7"/>
  <c r="AI95" i="7"/>
  <c r="AI81" i="7"/>
  <c r="AI98" i="7"/>
  <c r="AI91" i="7"/>
  <c r="AI82" i="7"/>
  <c r="AI83" i="7"/>
  <c r="AI93" i="7"/>
  <c r="AI89" i="7"/>
  <c r="AI97" i="7"/>
  <c r="AI85" i="7"/>
  <c r="AI94" i="7"/>
  <c r="AI87" i="7"/>
  <c r="U83" i="7"/>
  <c r="S83" i="7"/>
  <c r="R84" i="7"/>
  <c r="Q86" i="7"/>
  <c r="AF86" i="7" s="1"/>
  <c r="R86" i="7"/>
  <c r="AL124" i="7"/>
  <c r="AL116" i="7"/>
  <c r="AL108" i="7"/>
  <c r="AL119" i="7"/>
  <c r="AL105" i="7"/>
  <c r="AL120" i="7"/>
  <c r="AL123" i="7"/>
  <c r="AL115" i="7"/>
  <c r="AL111" i="7"/>
  <c r="AL107" i="7"/>
  <c r="AL110" i="7"/>
  <c r="AL121" i="7"/>
  <c r="AL118" i="7"/>
  <c r="AL122" i="7"/>
  <c r="AL112" i="7"/>
  <c r="AL114" i="7"/>
  <c r="AL106" i="7"/>
  <c r="AL113" i="7"/>
  <c r="AC111" i="7"/>
  <c r="R112" i="7"/>
  <c r="P112" i="7"/>
  <c r="AA112" i="7"/>
  <c r="AA113" i="7"/>
  <c r="Y113" i="7"/>
  <c r="AN113" i="7" s="1"/>
  <c r="X135" i="7"/>
  <c r="V135" i="7"/>
  <c r="U137" i="7"/>
  <c r="U138" i="7"/>
  <c r="S138" i="7"/>
  <c r="AH138" i="7" s="1"/>
  <c r="AC140" i="7"/>
  <c r="R142" i="7"/>
  <c r="P142" i="7"/>
  <c r="AE142" i="7" s="1"/>
  <c r="R160" i="7"/>
  <c r="P160" i="7"/>
  <c r="X162" i="7"/>
  <c r="X183" i="7"/>
  <c r="V183" i="7"/>
  <c r="U185" i="7"/>
  <c r="T185" i="7"/>
  <c r="AC185" i="7" s="1"/>
  <c r="U186" i="7"/>
  <c r="S186" i="7"/>
  <c r="AH186" i="7" s="1"/>
  <c r="AC188" i="7"/>
  <c r="R190" i="7"/>
  <c r="P190" i="7"/>
  <c r="R209" i="7"/>
  <c r="P209" i="7"/>
  <c r="AA210" i="7"/>
  <c r="Y210" i="7"/>
  <c r="X211" i="7"/>
  <c r="AA224" i="7"/>
  <c r="Y224" i="7"/>
  <c r="AN245" i="7"/>
  <c r="AN234" i="7"/>
  <c r="AN242" i="7"/>
  <c r="AN249" i="7"/>
  <c r="AN239" i="7"/>
  <c r="AN231" i="7"/>
  <c r="AN247" i="7"/>
  <c r="AN237" i="7"/>
  <c r="X231" i="7"/>
  <c r="V231" i="7"/>
  <c r="U233" i="7"/>
  <c r="T233" i="7"/>
  <c r="AC233" i="7" s="1"/>
  <c r="AA241" i="7"/>
  <c r="Y241" i="7"/>
  <c r="AN241" i="7" s="1"/>
  <c r="X259" i="7"/>
  <c r="X260" i="7"/>
  <c r="V260" i="7"/>
  <c r="U261" i="7"/>
  <c r="R262" i="7"/>
  <c r="AC263" i="7"/>
  <c r="AA264" i="7"/>
  <c r="Y264" i="7"/>
  <c r="AC271" i="7"/>
  <c r="P274" i="7"/>
  <c r="R274" i="7"/>
  <c r="AA283" i="7"/>
  <c r="Y283" i="7"/>
  <c r="U287" i="7"/>
  <c r="T287" i="7"/>
  <c r="AC287" i="7" s="1"/>
  <c r="U288" i="7"/>
  <c r="T288" i="7"/>
  <c r="AC288" i="7" s="1"/>
  <c r="X296" i="7"/>
  <c r="R310" i="7"/>
  <c r="P310" i="7"/>
  <c r="AA312" i="7"/>
  <c r="Y312" i="7"/>
  <c r="X313" i="7"/>
  <c r="V315" i="7"/>
  <c r="AK315" i="7" s="1"/>
  <c r="X315" i="7"/>
  <c r="U317" i="7"/>
  <c r="T317" i="7"/>
  <c r="AC317" i="7" s="1"/>
  <c r="U319" i="7"/>
  <c r="T319" i="7"/>
  <c r="AC319" i="7" s="1"/>
  <c r="R322" i="7"/>
  <c r="P322" i="7"/>
  <c r="U335" i="7"/>
  <c r="T335" i="7"/>
  <c r="R337" i="7"/>
  <c r="Q337" i="7"/>
  <c r="R339" i="7"/>
  <c r="AC340" i="7"/>
  <c r="V346" i="7"/>
  <c r="X346" i="7"/>
  <c r="R364" i="7"/>
  <c r="P364" i="7"/>
  <c r="R365" i="7"/>
  <c r="P365" i="7"/>
  <c r="R366" i="7"/>
  <c r="P366" i="7"/>
  <c r="R367" i="7"/>
  <c r="P367" i="7"/>
  <c r="AA368" i="7"/>
  <c r="Z368" i="7"/>
  <c r="AA369" i="7"/>
  <c r="Y369" i="7"/>
  <c r="AN369" i="7" s="1"/>
  <c r="X371" i="7"/>
  <c r="X374" i="7"/>
  <c r="V374" i="7"/>
  <c r="X379" i="7"/>
  <c r="V379" i="7"/>
  <c r="P6" i="7"/>
  <c r="AC7" i="7"/>
  <c r="Y17" i="7"/>
  <c r="Z29" i="7"/>
  <c r="AC29" i="7" s="1"/>
  <c r="Q46" i="7"/>
  <c r="AF46" i="7" s="1"/>
  <c r="F546" i="7"/>
  <c r="AI149" i="7"/>
  <c r="AI142" i="7"/>
  <c r="AI134" i="7"/>
  <c r="AI138" i="7"/>
  <c r="AI144" i="7"/>
  <c r="AI140" i="7"/>
  <c r="AI136" i="7"/>
  <c r="AI130" i="7"/>
  <c r="AI132" i="7"/>
  <c r="AI148" i="7"/>
  <c r="AI146" i="7"/>
  <c r="P132" i="7"/>
  <c r="AE132" i="7" s="1"/>
  <c r="T137" i="7"/>
  <c r="AI137" i="7" s="1"/>
  <c r="P140" i="7"/>
  <c r="V204" i="7"/>
  <c r="P208" i="7"/>
  <c r="AE208" i="7" s="1"/>
  <c r="AC12" i="7"/>
  <c r="R7" i="7"/>
  <c r="R23" i="7"/>
  <c r="AA5" i="7"/>
  <c r="X9" i="7"/>
  <c r="W9" i="7"/>
  <c r="AC9" i="7" s="1"/>
  <c r="U13" i="7"/>
  <c r="X15" i="7"/>
  <c r="V15" i="7"/>
  <c r="AK15" i="7" s="1"/>
  <c r="H667" i="7" s="1"/>
  <c r="X16" i="7"/>
  <c r="U20" i="7"/>
  <c r="AA23" i="7"/>
  <c r="Y23" i="7"/>
  <c r="AN23" i="7" s="1"/>
  <c r="K675" i="7" s="1"/>
  <c r="X30" i="7"/>
  <c r="W30" i="7"/>
  <c r="AL30" i="7" s="1"/>
  <c r="U32" i="7"/>
  <c r="T32" i="7"/>
  <c r="AI32" i="7" s="1"/>
  <c r="AA35" i="7"/>
  <c r="X42" i="7"/>
  <c r="W42" i="7"/>
  <c r="AL42" i="7" s="1"/>
  <c r="U44" i="7"/>
  <c r="T44" i="7"/>
  <c r="AI44" i="7" s="1"/>
  <c r="U46" i="7"/>
  <c r="T46" i="7"/>
  <c r="AI46" i="7" s="1"/>
  <c r="R55" i="7"/>
  <c r="P55" i="7"/>
  <c r="X79" i="7"/>
  <c r="V79" i="7"/>
  <c r="U80" i="7"/>
  <c r="T80" i="7"/>
  <c r="AC81" i="7"/>
  <c r="AC83" i="7"/>
  <c r="AA99" i="7"/>
  <c r="Y99" i="7"/>
  <c r="AN118" i="7"/>
  <c r="AN110" i="7"/>
  <c r="AN114" i="7"/>
  <c r="AN112" i="7"/>
  <c r="X106" i="7"/>
  <c r="V106" i="7"/>
  <c r="U108" i="7"/>
  <c r="T108" i="7"/>
  <c r="AC108" i="7" s="1"/>
  <c r="AA115" i="7"/>
  <c r="Y115" i="7"/>
  <c r="AN115" i="7" s="1"/>
  <c r="Y116" i="7"/>
  <c r="AN116" i="7" s="1"/>
  <c r="AA116" i="7"/>
  <c r="R130" i="7"/>
  <c r="P130" i="7"/>
  <c r="AE130" i="7" s="1"/>
  <c r="R131" i="7"/>
  <c r="AA131" i="7"/>
  <c r="AA132" i="7"/>
  <c r="Y132" i="7"/>
  <c r="Y133" i="7"/>
  <c r="AA133" i="7"/>
  <c r="X134" i="7"/>
  <c r="U139" i="7"/>
  <c r="T139" i="7"/>
  <c r="AC139" i="7" s="1"/>
  <c r="U140" i="7"/>
  <c r="S140" i="7"/>
  <c r="AH140" i="7" s="1"/>
  <c r="AC142" i="7"/>
  <c r="U155" i="7"/>
  <c r="T155" i="7"/>
  <c r="AC155" i="7" s="1"/>
  <c r="U156" i="7"/>
  <c r="T156" i="7"/>
  <c r="AC156" i="7" s="1"/>
  <c r="X164" i="7"/>
  <c r="W165" i="7"/>
  <c r="AL165" i="7" s="1"/>
  <c r="X165" i="7"/>
  <c r="R174" i="7"/>
  <c r="P174" i="7"/>
  <c r="R179" i="7"/>
  <c r="P179" i="7"/>
  <c r="AA180" i="7"/>
  <c r="Y180" i="7"/>
  <c r="AN180" i="7" s="1"/>
  <c r="Y181" i="7"/>
  <c r="AN181" i="7" s="1"/>
  <c r="AA181" i="7"/>
  <c r="U187" i="7"/>
  <c r="T187" i="7"/>
  <c r="AC187" i="7" s="1"/>
  <c r="U188" i="7"/>
  <c r="S188" i="7"/>
  <c r="AH188" i="7" s="1"/>
  <c r="U199" i="7"/>
  <c r="T199" i="7"/>
  <c r="U204" i="7"/>
  <c r="T204" i="7"/>
  <c r="AC204" i="7" s="1"/>
  <c r="U205" i="7"/>
  <c r="T205" i="7"/>
  <c r="AC205" i="7" s="1"/>
  <c r="AA212" i="7"/>
  <c r="Y212" i="7"/>
  <c r="X213" i="7"/>
  <c r="R223" i="7"/>
  <c r="P223" i="7"/>
  <c r="AE223" i="7" s="1"/>
  <c r="R224" i="7"/>
  <c r="AO247" i="7"/>
  <c r="AO239" i="7"/>
  <c r="AO231" i="7"/>
  <c r="AO240" i="7"/>
  <c r="AO237" i="7"/>
  <c r="AO244" i="7"/>
  <c r="AO245" i="7"/>
  <c r="AO238" i="7"/>
  <c r="AO230" i="7"/>
  <c r="AO234" i="7"/>
  <c r="AO235" i="7"/>
  <c r="AO246" i="7"/>
  <c r="AO241" i="7"/>
  <c r="AO248" i="7"/>
  <c r="AO243" i="7"/>
  <c r="AO242" i="7"/>
  <c r="AO232" i="7"/>
  <c r="AO233" i="7"/>
  <c r="AO236" i="7"/>
  <c r="X230" i="7"/>
  <c r="V232" i="7"/>
  <c r="X232" i="7"/>
  <c r="X233" i="7"/>
  <c r="V233" i="7"/>
  <c r="X235" i="7"/>
  <c r="V235" i="7"/>
  <c r="AC238" i="7"/>
  <c r="AA239" i="7"/>
  <c r="AC255" i="7"/>
  <c r="P258" i="7"/>
  <c r="R258" i="7"/>
  <c r="X268" i="7"/>
  <c r="V268" i="7"/>
  <c r="S271" i="7"/>
  <c r="U271" i="7"/>
  <c r="S273" i="7"/>
  <c r="AH273" i="7" s="1"/>
  <c r="U273" i="7"/>
  <c r="R282" i="7"/>
  <c r="P282" i="7"/>
  <c r="R283" i="7"/>
  <c r="P283" i="7"/>
  <c r="AA284" i="7"/>
  <c r="Y284" i="7"/>
  <c r="X285" i="7"/>
  <c r="V287" i="7"/>
  <c r="X287" i="7"/>
  <c r="U289" i="7"/>
  <c r="T289" i="7"/>
  <c r="U291" i="7"/>
  <c r="T291" i="7"/>
  <c r="AC291" i="7" s="1"/>
  <c r="R294" i="7"/>
  <c r="P294" i="7"/>
  <c r="R312" i="7"/>
  <c r="P312" i="7"/>
  <c r="AA313" i="7"/>
  <c r="Y313" i="7"/>
  <c r="X314" i="7"/>
  <c r="V318" i="7"/>
  <c r="AK318" i="7" s="1"/>
  <c r="X318" i="7"/>
  <c r="AA332" i="7"/>
  <c r="Y332" i="7"/>
  <c r="AA333" i="7"/>
  <c r="Y333" i="7"/>
  <c r="X335" i="7"/>
  <c r="V335" i="7"/>
  <c r="U336" i="7"/>
  <c r="S338" i="7"/>
  <c r="AH338" i="7" s="1"/>
  <c r="U338" i="7"/>
  <c r="R341" i="7"/>
  <c r="Q341" i="7"/>
  <c r="AC342" i="7"/>
  <c r="X344" i="7"/>
  <c r="U361" i="7"/>
  <c r="S361" i="7"/>
  <c r="AH361" i="7" s="1"/>
  <c r="AC365" i="7"/>
  <c r="AC367" i="7"/>
  <c r="R368" i="7"/>
  <c r="P368" i="7"/>
  <c r="R369" i="7"/>
  <c r="P369" i="7"/>
  <c r="AA370" i="7"/>
  <c r="Z370" i="7"/>
  <c r="AA371" i="7"/>
  <c r="Y371" i="7"/>
  <c r="AN371" i="7" s="1"/>
  <c r="X373" i="7"/>
  <c r="S15" i="7"/>
  <c r="Q19" i="7"/>
  <c r="AC19" i="7" s="1"/>
  <c r="T20" i="7"/>
  <c r="AC20" i="7" s="1"/>
  <c r="S31" i="7"/>
  <c r="AB31" i="7" s="1"/>
  <c r="B544" i="7"/>
  <c r="Y161" i="7"/>
  <c r="AN161" i="7" s="1"/>
  <c r="Y169" i="7"/>
  <c r="AN169" i="7" s="1"/>
  <c r="AO218" i="7"/>
  <c r="AO210" i="7"/>
  <c r="AO221" i="7"/>
  <c r="AO207" i="7"/>
  <c r="AO219" i="7"/>
  <c r="AO217" i="7"/>
  <c r="AO215" i="7"/>
  <c r="AO213" i="7"/>
  <c r="AO205" i="7"/>
  <c r="AO220" i="7"/>
  <c r="AO222" i="7"/>
  <c r="AO224" i="7"/>
  <c r="AO223" i="7"/>
  <c r="AO206" i="7"/>
  <c r="AO214" i="7"/>
  <c r="AO216" i="7"/>
  <c r="AO209" i="7"/>
  <c r="AO212" i="7"/>
  <c r="AO211" i="7"/>
  <c r="AO208" i="7"/>
  <c r="V215" i="7"/>
  <c r="P229" i="7"/>
  <c r="P257" i="7"/>
  <c r="W281" i="7"/>
  <c r="AL281" i="7" s="1"/>
  <c r="Y295" i="7"/>
  <c r="V330" i="7"/>
  <c r="X5" i="7"/>
  <c r="W5" i="7"/>
  <c r="AC5" i="7" s="1"/>
  <c r="R32" i="7"/>
  <c r="P32" i="7"/>
  <c r="AA34" i="7"/>
  <c r="Y34" i="7"/>
  <c r="AN34" i="7" s="1"/>
  <c r="V37" i="7"/>
  <c r="AK37" i="7" s="1"/>
  <c r="X37" i="7"/>
  <c r="U40" i="7"/>
  <c r="T40" i="7"/>
  <c r="AI40" i="7" s="1"/>
  <c r="R83" i="7"/>
  <c r="P83" i="7"/>
  <c r="R110" i="7"/>
  <c r="P110" i="7"/>
  <c r="U116" i="7"/>
  <c r="T116" i="7"/>
  <c r="AC116" i="7" s="1"/>
  <c r="AA140" i="7"/>
  <c r="Y140" i="7"/>
  <c r="AA188" i="7"/>
  <c r="Y188" i="7"/>
  <c r="AN188" i="7" s="1"/>
  <c r="U212" i="7"/>
  <c r="T212" i="7"/>
  <c r="AC212" i="7" s="1"/>
  <c r="V240" i="7"/>
  <c r="X240" i="7"/>
  <c r="R291" i="7"/>
  <c r="P291" i="7"/>
  <c r="AA292" i="7"/>
  <c r="Y292" i="7"/>
  <c r="V295" i="7"/>
  <c r="X295" i="7"/>
  <c r="R320" i="7"/>
  <c r="P320" i="7"/>
  <c r="AA340" i="7"/>
  <c r="Y340" i="7"/>
  <c r="R349" i="7"/>
  <c r="Q349" i="7"/>
  <c r="AE149" i="7"/>
  <c r="AE144" i="7"/>
  <c r="AE133" i="7"/>
  <c r="AE145" i="7"/>
  <c r="AE137" i="7"/>
  <c r="AE136" i="7"/>
  <c r="AE135" i="7"/>
  <c r="AE141" i="7"/>
  <c r="AE143" i="7"/>
  <c r="U21" i="7"/>
  <c r="S21" i="7"/>
  <c r="X36" i="7"/>
  <c r="AA49" i="7"/>
  <c r="R80" i="7"/>
  <c r="R87" i="7"/>
  <c r="P87" i="7"/>
  <c r="R111" i="7"/>
  <c r="P111" i="7"/>
  <c r="R122" i="7"/>
  <c r="P122" i="7"/>
  <c r="V146" i="7"/>
  <c r="X146" i="7"/>
  <c r="R159" i="7"/>
  <c r="P159" i="7"/>
  <c r="X161" i="7"/>
  <c r="U165" i="7"/>
  <c r="T165" i="7"/>
  <c r="AC186" i="7"/>
  <c r="R207" i="7"/>
  <c r="P207" i="7"/>
  <c r="AE207" i="7" s="1"/>
  <c r="AA209" i="7"/>
  <c r="Y209" i="7"/>
  <c r="V212" i="7"/>
  <c r="X212" i="7"/>
  <c r="P272" i="7"/>
  <c r="R272" i="7"/>
  <c r="R292" i="7"/>
  <c r="P292" i="7"/>
  <c r="X294" i="7"/>
  <c r="AA366" i="7"/>
  <c r="Z366" i="7"/>
  <c r="AO16" i="7"/>
  <c r="L668" i="7" s="1"/>
  <c r="AO8" i="7"/>
  <c r="L660" i="7" s="1"/>
  <c r="AO22" i="7"/>
  <c r="L674" i="7" s="1"/>
  <c r="AO11" i="7"/>
  <c r="L663" i="7" s="1"/>
  <c r="AO17" i="7"/>
  <c r="L669" i="7" s="1"/>
  <c r="AO13" i="7"/>
  <c r="L665" i="7" s="1"/>
  <c r="AO21" i="7"/>
  <c r="L673" i="7" s="1"/>
  <c r="AO20" i="7"/>
  <c r="L672" i="7" s="1"/>
  <c r="AO7" i="7"/>
  <c r="L659" i="7" s="1"/>
  <c r="AO15" i="7"/>
  <c r="L667" i="7" s="1"/>
  <c r="AO23" i="7"/>
  <c r="L675" i="7" s="1"/>
  <c r="AO19" i="7"/>
  <c r="L671" i="7" s="1"/>
  <c r="AO18" i="7"/>
  <c r="L670" i="7" s="1"/>
  <c r="AO12" i="7"/>
  <c r="L664" i="7" s="1"/>
  <c r="AO9" i="7"/>
  <c r="L661" i="7" s="1"/>
  <c r="AO5" i="7"/>
  <c r="L657" i="7" s="1"/>
  <c r="AC11" i="7"/>
  <c r="T16" i="7"/>
  <c r="AC16" i="7" s="1"/>
  <c r="AF147" i="7"/>
  <c r="AF139" i="7"/>
  <c r="AF131" i="7"/>
  <c r="AF136" i="7"/>
  <c r="AF141" i="7"/>
  <c r="AF134" i="7"/>
  <c r="AF140" i="7"/>
  <c r="AF138" i="7"/>
  <c r="AF148" i="7"/>
  <c r="AF135" i="7"/>
  <c r="AF130" i="7"/>
  <c r="AF144" i="7"/>
  <c r="AF143" i="7"/>
  <c r="AF142" i="7"/>
  <c r="AF132" i="7"/>
  <c r="AF146" i="7"/>
  <c r="AF149" i="7"/>
  <c r="AF145" i="7"/>
  <c r="AF137" i="7"/>
  <c r="AF133" i="7"/>
  <c r="AO295" i="7"/>
  <c r="AO287" i="7"/>
  <c r="AO296" i="7"/>
  <c r="AO293" i="7"/>
  <c r="AO282" i="7"/>
  <c r="AO289" i="7"/>
  <c r="AO294" i="7"/>
  <c r="AO290" i="7"/>
  <c r="AO286" i="7"/>
  <c r="AO297" i="7"/>
  <c r="AO285" i="7"/>
  <c r="AO281" i="7"/>
  <c r="AO299" i="7"/>
  <c r="AO291" i="7"/>
  <c r="AO288" i="7"/>
  <c r="AO280" i="7"/>
  <c r="AO283" i="7"/>
  <c r="AO292" i="7"/>
  <c r="AO284" i="7"/>
  <c r="AO298" i="7"/>
  <c r="R16" i="7"/>
  <c r="U6" i="7"/>
  <c r="S6" i="7"/>
  <c r="AA16" i="7"/>
  <c r="Y16" i="7"/>
  <c r="AN16" i="7" s="1"/>
  <c r="K668" i="7" s="1"/>
  <c r="AA30" i="7"/>
  <c r="Y30" i="7"/>
  <c r="AN30" i="7" s="1"/>
  <c r="X31" i="7"/>
  <c r="R37" i="7"/>
  <c r="P37" i="7"/>
  <c r="AC89" i="7"/>
  <c r="U91" i="7"/>
  <c r="S91" i="7"/>
  <c r="AA97" i="7"/>
  <c r="Z97" i="7"/>
  <c r="AC97" i="7" s="1"/>
  <c r="X108" i="7"/>
  <c r="V108" i="7"/>
  <c r="R114" i="7"/>
  <c r="P114" i="7"/>
  <c r="X136" i="7"/>
  <c r="AL174" i="7"/>
  <c r="AL171" i="7"/>
  <c r="AL160" i="7"/>
  <c r="AL166" i="7"/>
  <c r="AL164" i="7"/>
  <c r="AL155" i="7"/>
  <c r="AL169" i="7"/>
  <c r="AL161" i="7"/>
  <c r="AL172" i="7"/>
  <c r="AL159" i="7"/>
  <c r="AL170" i="7"/>
  <c r="AL158" i="7"/>
  <c r="AL167" i="7"/>
  <c r="AL162" i="7"/>
  <c r="AL168" i="7"/>
  <c r="AL163" i="7"/>
  <c r="AL156" i="7"/>
  <c r="U157" i="7"/>
  <c r="T157" i="7"/>
  <c r="U159" i="7"/>
  <c r="T159" i="7"/>
  <c r="AC159" i="7" s="1"/>
  <c r="R180" i="7"/>
  <c r="P180" i="7"/>
  <c r="R211" i="7"/>
  <c r="P211" i="7"/>
  <c r="AE211" i="7" s="1"/>
  <c r="AA244" i="7"/>
  <c r="Y244" i="7"/>
  <c r="AN244" i="7" s="1"/>
  <c r="V269" i="7"/>
  <c r="X269" i="7"/>
  <c r="U270" i="7"/>
  <c r="T270" i="7"/>
  <c r="AC270" i="7" s="1"/>
  <c r="AA285" i="7"/>
  <c r="Y285" i="7"/>
  <c r="AA299" i="7"/>
  <c r="Y299" i="7"/>
  <c r="X316" i="7"/>
  <c r="U337" i="7"/>
  <c r="T337" i="7"/>
  <c r="X356" i="7"/>
  <c r="V356" i="7"/>
  <c r="U358" i="7"/>
  <c r="T358" i="7"/>
  <c r="U360" i="7"/>
  <c r="T360" i="7"/>
  <c r="AC23" i="7"/>
  <c r="P29" i="7"/>
  <c r="AL95" i="7"/>
  <c r="AL87" i="7"/>
  <c r="AL99" i="7"/>
  <c r="AL92" i="7"/>
  <c r="AL82" i="7"/>
  <c r="AL98" i="7"/>
  <c r="AL81" i="7"/>
  <c r="AL97" i="7"/>
  <c r="AL93" i="7"/>
  <c r="AL80" i="7"/>
  <c r="AL91" i="7"/>
  <c r="AL88" i="7"/>
  <c r="AL96" i="7"/>
  <c r="AL94" i="7"/>
  <c r="AL89" i="7"/>
  <c r="AL84" i="7"/>
  <c r="AL85" i="7"/>
  <c r="AL90" i="7"/>
  <c r="AL83" i="7"/>
  <c r="AL86" i="7"/>
  <c r="Y159" i="7"/>
  <c r="AN159" i="7" s="1"/>
  <c r="V199" i="7"/>
  <c r="S234" i="7"/>
  <c r="AH234" i="7" s="1"/>
  <c r="P247" i="7"/>
  <c r="T307" i="7"/>
  <c r="AC307" i="7" s="1"/>
  <c r="R9" i="7"/>
  <c r="R17" i="7"/>
  <c r="U5" i="7"/>
  <c r="X7" i="7"/>
  <c r="U12" i="7"/>
  <c r="AA15" i="7"/>
  <c r="U18" i="7"/>
  <c r="U19" i="7"/>
  <c r="AA22" i="7"/>
  <c r="X32" i="7"/>
  <c r="U34" i="7"/>
  <c r="T34" i="7"/>
  <c r="AC35" i="7"/>
  <c r="AC37" i="7"/>
  <c r="R38" i="7"/>
  <c r="Q38" i="7"/>
  <c r="AB40" i="7"/>
  <c r="R41" i="7"/>
  <c r="P41" i="7"/>
  <c r="AA41" i="7"/>
  <c r="X44" i="7"/>
  <c r="W44" i="7"/>
  <c r="AL44" i="7" s="1"/>
  <c r="X46" i="7"/>
  <c r="W46" i="7"/>
  <c r="AL46" i="7" s="1"/>
  <c r="W47" i="7"/>
  <c r="AC47" i="7" s="1"/>
  <c r="X47" i="7"/>
  <c r="X86" i="7"/>
  <c r="V86" i="7"/>
  <c r="AB86" i="7" s="1"/>
  <c r="X87" i="7"/>
  <c r="V87" i="7"/>
  <c r="X88" i="7"/>
  <c r="V88" i="7"/>
  <c r="X89" i="7"/>
  <c r="V89" i="7"/>
  <c r="U90" i="7"/>
  <c r="U92" i="7"/>
  <c r="U93" i="7"/>
  <c r="R94" i="7"/>
  <c r="R97" i="7"/>
  <c r="P98" i="7"/>
  <c r="R98" i="7"/>
  <c r="R99" i="7"/>
  <c r="P99" i="7"/>
  <c r="R104" i="7"/>
  <c r="P104" i="7"/>
  <c r="AA104" i="7"/>
  <c r="AA105" i="7"/>
  <c r="Y105" i="7"/>
  <c r="AN105" i="7" s="1"/>
  <c r="R118" i="7"/>
  <c r="P118" i="7"/>
  <c r="AA119" i="7"/>
  <c r="Y119" i="7"/>
  <c r="AN119" i="7" s="1"/>
  <c r="X122" i="7"/>
  <c r="V122" i="7"/>
  <c r="U124" i="7"/>
  <c r="T124" i="7"/>
  <c r="AC124" i="7" s="1"/>
  <c r="U129" i="7"/>
  <c r="U130" i="7"/>
  <c r="S130" i="7"/>
  <c r="AH130" i="7" s="1"/>
  <c r="AC132" i="7"/>
  <c r="R134" i="7"/>
  <c r="P134" i="7"/>
  <c r="U144" i="7"/>
  <c r="S144" i="7"/>
  <c r="R146" i="7"/>
  <c r="P146" i="7"/>
  <c r="R147" i="7"/>
  <c r="AA147" i="7"/>
  <c r="AA148" i="7"/>
  <c r="Y148" i="7"/>
  <c r="Y149" i="7"/>
  <c r="AA149" i="7"/>
  <c r="X154" i="7"/>
  <c r="AA167" i="7"/>
  <c r="U171" i="7"/>
  <c r="T171" i="7"/>
  <c r="AC171" i="7" s="1"/>
  <c r="U172" i="7"/>
  <c r="T172" i="7"/>
  <c r="AC172" i="7" s="1"/>
  <c r="AH198" i="7"/>
  <c r="AH197" i="7"/>
  <c r="AH195" i="7"/>
  <c r="AH191" i="7"/>
  <c r="AH187" i="7"/>
  <c r="AH183" i="7"/>
  <c r="AH189" i="7"/>
  <c r="AH194" i="7"/>
  <c r="AH193" i="7"/>
  <c r="AH185" i="7"/>
  <c r="AH199" i="7"/>
  <c r="AH181" i="7"/>
  <c r="R182" i="7"/>
  <c r="P182" i="7"/>
  <c r="U192" i="7"/>
  <c r="S192" i="7"/>
  <c r="AH192" i="7" s="1"/>
  <c r="R194" i="7"/>
  <c r="P194" i="7"/>
  <c r="R195" i="7"/>
  <c r="P195" i="7"/>
  <c r="AA195" i="7"/>
  <c r="AA196" i="7"/>
  <c r="Y196" i="7"/>
  <c r="Y197" i="7"/>
  <c r="AN197" i="7" s="1"/>
  <c r="AA197" i="7"/>
  <c r="X198" i="7"/>
  <c r="AL223" i="7"/>
  <c r="AL215" i="7"/>
  <c r="AL207" i="7"/>
  <c r="AL220" i="7"/>
  <c r="AL209" i="7"/>
  <c r="AL206" i="7"/>
  <c r="AL213" i="7"/>
  <c r="AL222" i="7"/>
  <c r="AL218" i="7"/>
  <c r="AL210" i="7"/>
  <c r="AL217" i="7"/>
  <c r="AL216" i="7"/>
  <c r="AL219" i="7"/>
  <c r="AL221" i="7"/>
  <c r="AL212" i="7"/>
  <c r="AL214" i="7"/>
  <c r="AL224" i="7"/>
  <c r="AL211" i="7"/>
  <c r="AL205" i="7"/>
  <c r="AL208" i="7"/>
  <c r="AA216" i="7"/>
  <c r="Y216" i="7"/>
  <c r="U220" i="7"/>
  <c r="T220" i="7"/>
  <c r="AC220" i="7" s="1"/>
  <c r="U221" i="7"/>
  <c r="T221" i="7"/>
  <c r="AC221" i="7" s="1"/>
  <c r="AF246" i="7"/>
  <c r="AF238" i="7"/>
  <c r="AF230" i="7"/>
  <c r="AF240" i="7"/>
  <c r="AF237" i="7"/>
  <c r="AF239" i="7"/>
  <c r="AF232" i="7"/>
  <c r="AF249" i="7"/>
  <c r="AF233" i="7"/>
  <c r="AF248" i="7"/>
  <c r="AF236" i="7"/>
  <c r="AF235" i="7"/>
  <c r="AF242" i="7"/>
  <c r="AF231" i="7"/>
  <c r="AF243" i="7"/>
  <c r="AF245" i="7"/>
  <c r="AF247" i="7"/>
  <c r="AF241" i="7"/>
  <c r="AF234" i="7"/>
  <c r="AF244" i="7"/>
  <c r="AA232" i="7"/>
  <c r="Y232" i="7"/>
  <c r="AN232" i="7" s="1"/>
  <c r="Y233" i="7"/>
  <c r="AN233" i="7" s="1"/>
  <c r="AA233" i="7"/>
  <c r="AC240" i="7"/>
  <c r="AC242" i="7"/>
  <c r="R244" i="7"/>
  <c r="P244" i="7"/>
  <c r="X246" i="7"/>
  <c r="V248" i="7"/>
  <c r="X248" i="7"/>
  <c r="X249" i="7"/>
  <c r="V249" i="7"/>
  <c r="U254" i="7"/>
  <c r="AA267" i="7"/>
  <c r="Y267" i="7"/>
  <c r="AA268" i="7"/>
  <c r="Y268" i="7"/>
  <c r="V271" i="7"/>
  <c r="X271" i="7"/>
  <c r="U274" i="7"/>
  <c r="T274" i="7"/>
  <c r="AC274" i="7" s="1"/>
  <c r="U279" i="7"/>
  <c r="T279" i="7"/>
  <c r="U280" i="7"/>
  <c r="T280" i="7"/>
  <c r="AC280" i="7" s="1"/>
  <c r="X288" i="7"/>
  <c r="W289" i="7"/>
  <c r="AL289" i="7" s="1"/>
  <c r="X289" i="7"/>
  <c r="R298" i="7"/>
  <c r="P298" i="7"/>
  <c r="R299" i="7"/>
  <c r="P299" i="7"/>
  <c r="AA304" i="7"/>
  <c r="Y304" i="7"/>
  <c r="X305" i="7"/>
  <c r="V307" i="7"/>
  <c r="AK307" i="7" s="1"/>
  <c r="X307" i="7"/>
  <c r="U309" i="7"/>
  <c r="T309" i="7"/>
  <c r="AC309" i="7" s="1"/>
  <c r="U311" i="7"/>
  <c r="T311" i="7"/>
  <c r="AC311" i="7" s="1"/>
  <c r="R314" i="7"/>
  <c r="P314" i="7"/>
  <c r="R329" i="7"/>
  <c r="Q329" i="7"/>
  <c r="AC330" i="7"/>
  <c r="R331" i="7"/>
  <c r="Q331" i="7"/>
  <c r="AC332" i="7"/>
  <c r="V338" i="7"/>
  <c r="X338" i="7"/>
  <c r="AA348" i="7"/>
  <c r="Y348" i="7"/>
  <c r="AA349" i="7"/>
  <c r="Y349" i="7"/>
  <c r="AN361" i="7"/>
  <c r="AN372" i="7"/>
  <c r="AN364" i="7"/>
  <c r="AN356" i="7"/>
  <c r="AN370" i="7"/>
  <c r="AN362" i="7"/>
  <c r="AN358" i="7"/>
  <c r="AN374" i="7"/>
  <c r="AN363" i="7"/>
  <c r="AN360" i="7"/>
  <c r="AN368" i="7"/>
  <c r="AN366" i="7"/>
  <c r="X355" i="7"/>
  <c r="X358" i="7"/>
  <c r="V358" i="7"/>
  <c r="V359" i="7"/>
  <c r="X359" i="7"/>
  <c r="X360" i="7"/>
  <c r="V360" i="7"/>
  <c r="AB360" i="7" s="1"/>
  <c r="U362" i="7"/>
  <c r="T362" i="7"/>
  <c r="U366" i="7"/>
  <c r="T366" i="7"/>
  <c r="U369" i="7"/>
  <c r="S369" i="7"/>
  <c r="AH369" i="7" s="1"/>
  <c r="AC371" i="7"/>
  <c r="R372" i="7"/>
  <c r="P372" i="7"/>
  <c r="R373" i="7"/>
  <c r="P373" i="7"/>
  <c r="AA374" i="7"/>
  <c r="Z374" i="7"/>
  <c r="AA379" i="7"/>
  <c r="Z379" i="7"/>
  <c r="S5" i="7"/>
  <c r="S9" i="7"/>
  <c r="V10" i="7"/>
  <c r="AK10" i="7" s="1"/>
  <c r="H662" i="7" s="1"/>
  <c r="Y11" i="7"/>
  <c r="AN11" i="7" s="1"/>
  <c r="K663" i="7" s="1"/>
  <c r="S18" i="7"/>
  <c r="Y24" i="7"/>
  <c r="AB24" i="7" s="1"/>
  <c r="W36" i="7"/>
  <c r="AL36" i="7" s="1"/>
  <c r="T90" i="7"/>
  <c r="AI90" i="7" s="1"/>
  <c r="AC196" i="7"/>
  <c r="V290" i="7"/>
  <c r="Y321" i="7"/>
  <c r="U22" i="7"/>
  <c r="S22" i="7"/>
  <c r="AF97" i="7"/>
  <c r="AF89" i="7"/>
  <c r="AF81" i="7"/>
  <c r="AF98" i="7"/>
  <c r="AF91" i="7"/>
  <c r="AF83" i="7"/>
  <c r="AF80" i="7"/>
  <c r="AF87" i="7"/>
  <c r="AF95" i="7"/>
  <c r="AF92" i="7"/>
  <c r="AF82" i="7"/>
  <c r="AF99" i="7"/>
  <c r="AF88" i="7"/>
  <c r="AF96" i="7"/>
  <c r="AF93" i="7"/>
  <c r="AF90" i="7"/>
  <c r="AF84" i="7"/>
  <c r="AF94" i="7"/>
  <c r="AF85" i="7"/>
  <c r="AA111" i="7"/>
  <c r="Y111" i="7"/>
  <c r="AN111" i="7" s="1"/>
  <c r="Y124" i="7"/>
  <c r="AN124" i="7" s="1"/>
  <c r="AA124" i="7"/>
  <c r="Y141" i="7"/>
  <c r="AA141" i="7"/>
  <c r="AF167" i="7"/>
  <c r="AF159" i="7"/>
  <c r="AF172" i="7"/>
  <c r="AF161" i="7"/>
  <c r="AF158" i="7"/>
  <c r="AF163" i="7"/>
  <c r="AF156" i="7"/>
  <c r="AF157" i="7"/>
  <c r="AF171" i="7"/>
  <c r="AF165" i="7"/>
  <c r="AF170" i="7"/>
  <c r="AF169" i="7"/>
  <c r="AF160" i="7"/>
  <c r="AF162" i="7"/>
  <c r="AF155" i="7"/>
  <c r="AF174" i="7"/>
  <c r="AF164" i="7"/>
  <c r="AF168" i="7"/>
  <c r="AF173" i="7"/>
  <c r="AF166" i="7"/>
  <c r="U164" i="7"/>
  <c r="T164" i="7"/>
  <c r="AC164" i="7" s="1"/>
  <c r="AL194" i="7"/>
  <c r="AL186" i="7"/>
  <c r="AL190" i="7"/>
  <c r="AL192" i="7"/>
  <c r="AL185" i="7"/>
  <c r="AL199" i="7"/>
  <c r="AL195" i="7"/>
  <c r="AL191" i="7"/>
  <c r="AL187" i="7"/>
  <c r="AL196" i="7"/>
  <c r="AL197" i="7"/>
  <c r="AL180" i="7"/>
  <c r="AL198" i="7"/>
  <c r="AL182" i="7"/>
  <c r="AL181" i="7"/>
  <c r="AL189" i="7"/>
  <c r="AL188" i="7"/>
  <c r="AL193" i="7"/>
  <c r="AL184" i="7"/>
  <c r="AL183" i="7"/>
  <c r="R186" i="7"/>
  <c r="P186" i="7"/>
  <c r="Y189" i="7"/>
  <c r="AN189" i="7" s="1"/>
  <c r="AA189" i="7"/>
  <c r="U195" i="7"/>
  <c r="T195" i="7"/>
  <c r="AC195" i="7" s="1"/>
  <c r="AC234" i="7"/>
  <c r="R236" i="7"/>
  <c r="P236" i="7"/>
  <c r="X243" i="7"/>
  <c r="V243" i="7"/>
  <c r="R290" i="7"/>
  <c r="P290" i="7"/>
  <c r="U299" i="7"/>
  <c r="T299" i="7"/>
  <c r="AC299" i="7" s="1"/>
  <c r="R306" i="7"/>
  <c r="P306" i="7"/>
  <c r="AF369" i="7"/>
  <c r="AF361" i="7"/>
  <c r="AF372" i="7"/>
  <c r="AF364" i="7"/>
  <c r="AF356" i="7"/>
  <c r="AF367" i="7"/>
  <c r="AF362" i="7"/>
  <c r="AF357" i="7"/>
  <c r="AF365" i="7"/>
  <c r="AF371" i="7"/>
  <c r="AF358" i="7"/>
  <c r="AF370" i="7"/>
  <c r="AF368" i="7"/>
  <c r="AF355" i="7"/>
  <c r="AF363" i="7"/>
  <c r="AF366" i="7"/>
  <c r="AF373" i="7"/>
  <c r="AF360" i="7"/>
  <c r="AF374" i="7"/>
  <c r="AF359" i="7"/>
  <c r="AN5" i="7"/>
  <c r="K657" i="7" s="1"/>
  <c r="AN22" i="7"/>
  <c r="K674" i="7" s="1"/>
  <c r="AN21" i="7"/>
  <c r="K673" i="7" s="1"/>
  <c r="AN20" i="7"/>
  <c r="K672" i="7" s="1"/>
  <c r="AN13" i="7"/>
  <c r="K665" i="7" s="1"/>
  <c r="AN6" i="7"/>
  <c r="K658" i="7" s="1"/>
  <c r="AN18" i="7"/>
  <c r="K670" i="7" s="1"/>
  <c r="AN9" i="7"/>
  <c r="K661" i="7" s="1"/>
  <c r="AN10" i="7"/>
  <c r="K662" i="7" s="1"/>
  <c r="AB20" i="7"/>
  <c r="Y279" i="7"/>
  <c r="L4" i="7"/>
  <c r="X4" i="7" s="1"/>
  <c r="W4" i="7"/>
  <c r="AA13" i="7"/>
  <c r="AL41" i="7"/>
  <c r="AL43" i="7"/>
  <c r="AL32" i="7"/>
  <c r="AL49" i="7"/>
  <c r="AL31" i="7"/>
  <c r="AL37" i="7"/>
  <c r="AL35" i="7"/>
  <c r="AL33" i="7"/>
  <c r="AL45" i="7"/>
  <c r="AC33" i="7"/>
  <c r="W39" i="7"/>
  <c r="AL39" i="7" s="1"/>
  <c r="X39" i="7"/>
  <c r="R88" i="7"/>
  <c r="P88" i="7"/>
  <c r="V115" i="7"/>
  <c r="X115" i="7"/>
  <c r="X118" i="7"/>
  <c r="V118" i="7"/>
  <c r="U135" i="7"/>
  <c r="T135" i="7"/>
  <c r="AI135" i="7" s="1"/>
  <c r="R158" i="7"/>
  <c r="P158" i="7"/>
  <c r="U167" i="7"/>
  <c r="T167" i="7"/>
  <c r="AC167" i="7" s="1"/>
  <c r="U183" i="7"/>
  <c r="T183" i="7"/>
  <c r="AC183" i="7" s="1"/>
  <c r="V194" i="7"/>
  <c r="X194" i="7"/>
  <c r="AA237" i="7"/>
  <c r="AA238" i="7"/>
  <c r="Y238" i="7"/>
  <c r="AN238" i="7" s="1"/>
  <c r="AA257" i="7"/>
  <c r="Y257" i="7"/>
  <c r="T267" i="7"/>
  <c r="AC267" i="7" s="1"/>
  <c r="U267" i="7"/>
  <c r="R273" i="7"/>
  <c r="P273" i="7"/>
  <c r="AA311" i="7"/>
  <c r="Y311" i="7"/>
  <c r="R340" i="7"/>
  <c r="P340" i="7"/>
  <c r="AE340" i="7" s="1"/>
  <c r="U347" i="7"/>
  <c r="T347" i="7"/>
  <c r="U374" i="7"/>
  <c r="T374" i="7"/>
  <c r="C532" i="7"/>
  <c r="C547" i="7"/>
  <c r="AF55" i="7"/>
  <c r="C531" i="7" s="1"/>
  <c r="AC54" i="7"/>
  <c r="AF217" i="7"/>
  <c r="AF209" i="7"/>
  <c r="AF221" i="7"/>
  <c r="AF210" i="7"/>
  <c r="AF207" i="7"/>
  <c r="AF212" i="7"/>
  <c r="AF205" i="7"/>
  <c r="AF206" i="7"/>
  <c r="AF224" i="7"/>
  <c r="AF220" i="7"/>
  <c r="AF216" i="7"/>
  <c r="AF211" i="7"/>
  <c r="AF213" i="7"/>
  <c r="AF214" i="7"/>
  <c r="AF223" i="7"/>
  <c r="AF208" i="7"/>
  <c r="AF222" i="7"/>
  <c r="AF219" i="7"/>
  <c r="AF218" i="7"/>
  <c r="AF215" i="7"/>
  <c r="U8" i="7"/>
  <c r="T8" i="7"/>
  <c r="AI8" i="7" s="1"/>
  <c r="F660" i="7" s="1"/>
  <c r="AA42" i="7"/>
  <c r="Y42" i="7"/>
  <c r="AN42" i="7" s="1"/>
  <c r="V45" i="7"/>
  <c r="AK45" i="7" s="1"/>
  <c r="X45" i="7"/>
  <c r="AC85" i="7"/>
  <c r="U88" i="7"/>
  <c r="T88" i="7"/>
  <c r="R95" i="7"/>
  <c r="P95" i="7"/>
  <c r="AA96" i="7"/>
  <c r="Z96" i="7"/>
  <c r="AO96" i="7" s="1"/>
  <c r="X110" i="7"/>
  <c r="V110" i="7"/>
  <c r="AA114" i="7"/>
  <c r="AH141" i="7"/>
  <c r="AH133" i="7"/>
  <c r="AH145" i="7"/>
  <c r="AH131" i="7"/>
  <c r="AH135" i="7"/>
  <c r="AH147" i="7"/>
  <c r="AH137" i="7"/>
  <c r="AH143" i="7"/>
  <c r="AH149" i="7"/>
  <c r="AH139" i="7"/>
  <c r="AC144" i="7"/>
  <c r="AF196" i="7"/>
  <c r="AF188" i="7"/>
  <c r="AF180" i="7"/>
  <c r="AF191" i="7"/>
  <c r="AF184" i="7"/>
  <c r="AF193" i="7"/>
  <c r="AF189" i="7"/>
  <c r="AF181" i="7"/>
  <c r="AF187" i="7"/>
  <c r="AF190" i="7"/>
  <c r="AF192" i="7"/>
  <c r="AF199" i="7"/>
  <c r="AF198" i="7"/>
  <c r="AF183" i="7"/>
  <c r="AF182" i="7"/>
  <c r="AF186" i="7"/>
  <c r="AF194" i="7"/>
  <c r="AF197" i="7"/>
  <c r="AF185" i="7"/>
  <c r="AF195" i="7"/>
  <c r="U206" i="7"/>
  <c r="T206" i="7"/>
  <c r="AC206" i="7" s="1"/>
  <c r="U208" i="7"/>
  <c r="T208" i="7"/>
  <c r="AC208" i="7" s="1"/>
  <c r="X247" i="7"/>
  <c r="V247" i="7"/>
  <c r="AH267" i="7"/>
  <c r="AH272" i="7"/>
  <c r="AH261" i="7"/>
  <c r="AH265" i="7"/>
  <c r="AH262" i="7"/>
  <c r="AH269" i="7"/>
  <c r="AH256" i="7"/>
  <c r="AH274" i="7"/>
  <c r="AH266" i="7"/>
  <c r="AH260" i="7"/>
  <c r="AH264" i="7"/>
  <c r="AH258" i="7"/>
  <c r="AH270" i="7"/>
  <c r="AH268" i="7"/>
  <c r="U257" i="7"/>
  <c r="S257" i="7"/>
  <c r="AH257" i="7" s="1"/>
  <c r="X286" i="7"/>
  <c r="AA315" i="7"/>
  <c r="Y315" i="7"/>
  <c r="R332" i="7"/>
  <c r="P332" i="7"/>
  <c r="X334" i="7"/>
  <c r="U339" i="7"/>
  <c r="T339" i="7"/>
  <c r="AC339" i="7" s="1"/>
  <c r="AL367" i="7"/>
  <c r="AL359" i="7"/>
  <c r="AL370" i="7"/>
  <c r="AL362" i="7"/>
  <c r="AL373" i="7"/>
  <c r="AL368" i="7"/>
  <c r="AL366" i="7"/>
  <c r="AL365" i="7"/>
  <c r="AL364" i="7"/>
  <c r="AL357" i="7"/>
  <c r="AL360" i="7"/>
  <c r="AL371" i="7"/>
  <c r="AL358" i="7"/>
  <c r="AL369" i="7"/>
  <c r="AL356" i="7"/>
  <c r="AL372" i="7"/>
  <c r="AL361" i="7"/>
  <c r="AL374" i="7"/>
  <c r="AL355" i="7"/>
  <c r="U363" i="7"/>
  <c r="S363" i="7"/>
  <c r="AH363" i="7" s="1"/>
  <c r="U365" i="7"/>
  <c r="S365" i="7"/>
  <c r="AH365" i="7" s="1"/>
  <c r="AF23" i="7"/>
  <c r="C675" i="7" s="1"/>
  <c r="AF15" i="7"/>
  <c r="C667" i="7" s="1"/>
  <c r="AF7" i="7"/>
  <c r="C659" i="7" s="1"/>
  <c r="AF22" i="7"/>
  <c r="C674" i="7" s="1"/>
  <c r="AF11" i="7"/>
  <c r="C663" i="7" s="1"/>
  <c r="AF17" i="7"/>
  <c r="C669" i="7" s="1"/>
  <c r="AF14" i="7"/>
  <c r="C666" i="7" s="1"/>
  <c r="AF20" i="7"/>
  <c r="C672" i="7" s="1"/>
  <c r="AF16" i="7"/>
  <c r="C668" i="7" s="1"/>
  <c r="AF6" i="7"/>
  <c r="C658" i="7" s="1"/>
  <c r="AF10" i="7"/>
  <c r="C662" i="7" s="1"/>
  <c r="AF13" i="7"/>
  <c r="C665" i="7" s="1"/>
  <c r="AF5" i="7"/>
  <c r="C657" i="7" s="1"/>
  <c r="AF12" i="7"/>
  <c r="C664" i="7" s="1"/>
  <c r="AF21" i="7"/>
  <c r="C673" i="7" s="1"/>
  <c r="AF9" i="7"/>
  <c r="C661" i="7" s="1"/>
  <c r="AF8" i="7"/>
  <c r="C660" i="7" s="1"/>
  <c r="AF18" i="7"/>
  <c r="C670" i="7" s="1"/>
  <c r="V186" i="7"/>
  <c r="W297" i="7"/>
  <c r="AL297" i="7" s="1"/>
  <c r="R10" i="7"/>
  <c r="R18" i="7"/>
  <c r="AI18" i="7"/>
  <c r="F670" i="7" s="1"/>
  <c r="AI10" i="7"/>
  <c r="F662" i="7" s="1"/>
  <c r="AI23" i="7"/>
  <c r="F675" i="7" s="1"/>
  <c r="AI12" i="7"/>
  <c r="F664" i="7" s="1"/>
  <c r="AI9" i="7"/>
  <c r="F661" i="7" s="1"/>
  <c r="AI15" i="7"/>
  <c r="F667" i="7" s="1"/>
  <c r="AI19" i="7"/>
  <c r="F671" i="7" s="1"/>
  <c r="AI14" i="7"/>
  <c r="F666" i="7" s="1"/>
  <c r="AI5" i="7"/>
  <c r="F657" i="7" s="1"/>
  <c r="AI22" i="7"/>
  <c r="F674" i="7" s="1"/>
  <c r="AI13" i="7"/>
  <c r="F665" i="7" s="1"/>
  <c r="AI17" i="7"/>
  <c r="F669" i="7" s="1"/>
  <c r="AI7" i="7"/>
  <c r="F659" i="7" s="1"/>
  <c r="AI11" i="7"/>
  <c r="F663" i="7" s="1"/>
  <c r="AI21" i="7"/>
  <c r="F673" i="7" s="1"/>
  <c r="AI6" i="7"/>
  <c r="F658" i="7" s="1"/>
  <c r="X6" i="7"/>
  <c r="AA8" i="7"/>
  <c r="Y8" i="7"/>
  <c r="AN8" i="7" s="1"/>
  <c r="K660" i="7" s="1"/>
  <c r="AA9" i="7"/>
  <c r="U17" i="7"/>
  <c r="X19" i="7"/>
  <c r="X20" i="7"/>
  <c r="I29" i="7"/>
  <c r="U29" i="7" s="1"/>
  <c r="S29" i="7"/>
  <c r="R30" i="7"/>
  <c r="R31" i="7"/>
  <c r="AA32" i="7"/>
  <c r="Y32" i="7"/>
  <c r="AN32" i="7" s="1"/>
  <c r="X33" i="7"/>
  <c r="U37" i="7"/>
  <c r="S37" i="7"/>
  <c r="U39" i="7"/>
  <c r="S39" i="7"/>
  <c r="R40" i="7"/>
  <c r="Q40" i="7"/>
  <c r="H543" i="7"/>
  <c r="AA83" i="7"/>
  <c r="Y83" i="7"/>
  <c r="X90" i="7"/>
  <c r="V90" i="7"/>
  <c r="X91" i="7"/>
  <c r="V91" i="7"/>
  <c r="U95" i="7"/>
  <c r="S95" i="7"/>
  <c r="R96" i="7"/>
  <c r="AA107" i="7"/>
  <c r="Y107" i="7"/>
  <c r="AN107" i="7" s="1"/>
  <c r="Y108" i="7"/>
  <c r="AN108" i="7" s="1"/>
  <c r="AA108" i="7"/>
  <c r="AC118" i="7"/>
  <c r="R119" i="7"/>
  <c r="P119" i="7"/>
  <c r="V123" i="7"/>
  <c r="X123" i="7"/>
  <c r="X124" i="7"/>
  <c r="V124" i="7"/>
  <c r="U131" i="7"/>
  <c r="T131" i="7"/>
  <c r="AC131" i="7" s="1"/>
  <c r="U132" i="7"/>
  <c r="S132" i="7"/>
  <c r="AH132" i="7" s="1"/>
  <c r="AC134" i="7"/>
  <c r="U143" i="7"/>
  <c r="T143" i="7"/>
  <c r="AI143" i="7" s="1"/>
  <c r="AC146" i="7"/>
  <c r="X156" i="7"/>
  <c r="W157" i="7"/>
  <c r="AL157" i="7" s="1"/>
  <c r="X157" i="7"/>
  <c r="R166" i="7"/>
  <c r="P166" i="7"/>
  <c r="R167" i="7"/>
  <c r="P167" i="7"/>
  <c r="AB167" i="7" s="1"/>
  <c r="AA168" i="7"/>
  <c r="Y168" i="7"/>
  <c r="AN168" i="7" s="1"/>
  <c r="V171" i="7"/>
  <c r="AK171" i="7" s="1"/>
  <c r="X171" i="7"/>
  <c r="U173" i="7"/>
  <c r="T173" i="7"/>
  <c r="U179" i="7"/>
  <c r="T179" i="7"/>
  <c r="U180" i="7"/>
  <c r="S180" i="7"/>
  <c r="AH180" i="7" s="1"/>
  <c r="U191" i="7"/>
  <c r="T191" i="7"/>
  <c r="AC191" i="7" s="1"/>
  <c r="AC192" i="7"/>
  <c r="AC194" i="7"/>
  <c r="AA204" i="7"/>
  <c r="Y204" i="7"/>
  <c r="X205" i="7"/>
  <c r="R215" i="7"/>
  <c r="P215" i="7"/>
  <c r="R216" i="7"/>
  <c r="P216" i="7"/>
  <c r="AE216" i="7" s="1"/>
  <c r="AA217" i="7"/>
  <c r="Y217" i="7"/>
  <c r="X220" i="7"/>
  <c r="U222" i="7"/>
  <c r="T222" i="7"/>
  <c r="AC222" i="7" s="1"/>
  <c r="U224" i="7"/>
  <c r="T224" i="7"/>
  <c r="AC224" i="7" s="1"/>
  <c r="AH248" i="7"/>
  <c r="AH232" i="7"/>
  <c r="AH249" i="7"/>
  <c r="AH235" i="7"/>
  <c r="AH239" i="7"/>
  <c r="AH247" i="7"/>
  <c r="AH233" i="7"/>
  <c r="AH243" i="7"/>
  <c r="AH241" i="7"/>
  <c r="AH237" i="7"/>
  <c r="AH245" i="7"/>
  <c r="AH231" i="7"/>
  <c r="AA231" i="7"/>
  <c r="U242" i="7"/>
  <c r="S242" i="7"/>
  <c r="AH242" i="7" s="1"/>
  <c r="AC244" i="7"/>
  <c r="AA245" i="7"/>
  <c r="AA246" i="7"/>
  <c r="Y246" i="7"/>
  <c r="AN246" i="7" s="1"/>
  <c r="V255" i="7"/>
  <c r="X255" i="7"/>
  <c r="U258" i="7"/>
  <c r="T258" i="7"/>
  <c r="AC258" i="7" s="1"/>
  <c r="AC260" i="7"/>
  <c r="R261" i="7"/>
  <c r="P261" i="7"/>
  <c r="AA261" i="7"/>
  <c r="Y261" i="7"/>
  <c r="R267" i="7"/>
  <c r="P267" i="7"/>
  <c r="AA269" i="7"/>
  <c r="Y269" i="7"/>
  <c r="X274" i="7"/>
  <c r="V274" i="7"/>
  <c r="V279" i="7"/>
  <c r="X279" i="7"/>
  <c r="U281" i="7"/>
  <c r="T281" i="7"/>
  <c r="U283" i="7"/>
  <c r="T283" i="7"/>
  <c r="AC283" i="7" s="1"/>
  <c r="R286" i="7"/>
  <c r="P286" i="7"/>
  <c r="R304" i="7"/>
  <c r="P304" i="7"/>
  <c r="AO324" i="7"/>
  <c r="AO316" i="7"/>
  <c r="AO308" i="7"/>
  <c r="AO319" i="7"/>
  <c r="AO322" i="7"/>
  <c r="AO323" i="7"/>
  <c r="AO312" i="7"/>
  <c r="AO310" i="7"/>
  <c r="AO315" i="7"/>
  <c r="AO320" i="7"/>
  <c r="AO314" i="7"/>
  <c r="AO306" i="7"/>
  <c r="AO309" i="7"/>
  <c r="AO321" i="7"/>
  <c r="AO305" i="7"/>
  <c r="AO318" i="7"/>
  <c r="AO313" i="7"/>
  <c r="AO307" i="7"/>
  <c r="AO311" i="7"/>
  <c r="AO317" i="7"/>
  <c r="AA305" i="7"/>
  <c r="Y305" i="7"/>
  <c r="X306" i="7"/>
  <c r="V310" i="7"/>
  <c r="AK310" i="7" s="1"/>
  <c r="X310" i="7"/>
  <c r="AA319" i="7"/>
  <c r="Y319" i="7"/>
  <c r="AB319" i="7" s="1"/>
  <c r="U324" i="7"/>
  <c r="T324" i="7"/>
  <c r="AC324" i="7" s="1"/>
  <c r="AH345" i="7"/>
  <c r="AH341" i="7"/>
  <c r="AH333" i="7"/>
  <c r="AH342" i="7"/>
  <c r="AH339" i="7"/>
  <c r="AH334" i="7"/>
  <c r="AH332" i="7"/>
  <c r="AH349" i="7"/>
  <c r="AH343" i="7"/>
  <c r="AH348" i="7"/>
  <c r="AH336" i="7"/>
  <c r="AH335" i="7"/>
  <c r="AH340" i="7"/>
  <c r="AH337" i="7"/>
  <c r="AH347" i="7"/>
  <c r="AH331" i="7"/>
  <c r="S330" i="7"/>
  <c r="AH330" i="7" s="1"/>
  <c r="U330" i="7"/>
  <c r="R333" i="7"/>
  <c r="Q333" i="7"/>
  <c r="X336" i="7"/>
  <c r="R348" i="7"/>
  <c r="P348" i="7"/>
  <c r="AA354" i="7"/>
  <c r="Z354" i="7"/>
  <c r="AA355" i="7"/>
  <c r="Y355" i="7"/>
  <c r="AN355" i="7" s="1"/>
  <c r="X357" i="7"/>
  <c r="X364" i="7"/>
  <c r="V364" i="7"/>
  <c r="V365" i="7"/>
  <c r="X365" i="7"/>
  <c r="P8" i="7"/>
  <c r="Y15" i="7"/>
  <c r="AN15" i="7" s="1"/>
  <c r="K667" i="7" s="1"/>
  <c r="V23" i="7"/>
  <c r="Q42" i="7"/>
  <c r="F534" i="7"/>
  <c r="S93" i="7"/>
  <c r="S109" i="7"/>
  <c r="AH109" i="7" s="1"/>
  <c r="AC149" i="7"/>
  <c r="AN167" i="7"/>
  <c r="AN166" i="7"/>
  <c r="AN155" i="7"/>
  <c r="AN174" i="7"/>
  <c r="AN162" i="7"/>
  <c r="AN158" i="7"/>
  <c r="AN157" i="7"/>
  <c r="AN173" i="7"/>
  <c r="AN170" i="7"/>
  <c r="AN165" i="7"/>
  <c r="AN163" i="7"/>
  <c r="T213" i="7"/>
  <c r="AC213" i="7" s="1"/>
  <c r="V220" i="7"/>
  <c r="P224" i="7"/>
  <c r="P239" i="7"/>
  <c r="T254" i="7"/>
  <c r="T308" i="7"/>
  <c r="AC308" i="7" s="1"/>
  <c r="T315" i="7"/>
  <c r="AC315" i="7" s="1"/>
  <c r="AK20" i="7"/>
  <c r="H672" i="7" s="1"/>
  <c r="AK21" i="7"/>
  <c r="H673" i="7" s="1"/>
  <c r="AK7" i="7"/>
  <c r="H659" i="7" s="1"/>
  <c r="AK24" i="7"/>
  <c r="H676" i="7" s="1"/>
  <c r="AK13" i="7"/>
  <c r="H665" i="7" s="1"/>
  <c r="AK5" i="7"/>
  <c r="H657" i="7" s="1"/>
  <c r="AK9" i="7"/>
  <c r="H661" i="7" s="1"/>
  <c r="AK17" i="7"/>
  <c r="H669" i="7" s="1"/>
  <c r="AK8" i="7"/>
  <c r="H660" i="7" s="1"/>
  <c r="AK6" i="7"/>
  <c r="H658" i="7" s="1"/>
  <c r="AK16" i="7"/>
  <c r="H668" i="7" s="1"/>
  <c r="AK19" i="7"/>
  <c r="H671" i="7" s="1"/>
  <c r="X11" i="7"/>
  <c r="V11" i="7"/>
  <c r="AK11" i="7" s="1"/>
  <c r="H663" i="7" s="1"/>
  <c r="AK38" i="7"/>
  <c r="AK41" i="7"/>
  <c r="AK33" i="7"/>
  <c r="AK46" i="7"/>
  <c r="AK36" i="7"/>
  <c r="AK43" i="7"/>
  <c r="AK32" i="7"/>
  <c r="AK47" i="7"/>
  <c r="AK44" i="7"/>
  <c r="AK42" i="7"/>
  <c r="AK49" i="7"/>
  <c r="AK48" i="7"/>
  <c r="AK40" i="7"/>
  <c r="AK39" i="7"/>
  <c r="AK31" i="7"/>
  <c r="AK30" i="7"/>
  <c r="AK34" i="7"/>
  <c r="R33" i="7"/>
  <c r="P33" i="7"/>
  <c r="P82" i="7"/>
  <c r="R82" i="7"/>
  <c r="U96" i="7"/>
  <c r="T96" i="7"/>
  <c r="AA123" i="7"/>
  <c r="Y123" i="7"/>
  <c r="AN123" i="7" s="1"/>
  <c r="R138" i="7"/>
  <c r="P138" i="7"/>
  <c r="U147" i="7"/>
  <c r="T147" i="7"/>
  <c r="AC147" i="7" s="1"/>
  <c r="U163" i="7"/>
  <c r="T163" i="7"/>
  <c r="AC163" i="7" s="1"/>
  <c r="U184" i="7"/>
  <c r="S184" i="7"/>
  <c r="AH184" i="7" s="1"/>
  <c r="R187" i="7"/>
  <c r="P187" i="7"/>
  <c r="AA208" i="7"/>
  <c r="Y208" i="7"/>
  <c r="AA220" i="7"/>
  <c r="Y220" i="7"/>
  <c r="AA256" i="7"/>
  <c r="Y256" i="7"/>
  <c r="R357" i="7"/>
  <c r="P357" i="7"/>
  <c r="Y171" i="7"/>
  <c r="AN171" i="7" s="1"/>
  <c r="AE212" i="7"/>
  <c r="AE220" i="7"/>
  <c r="AA6" i="7"/>
  <c r="AC15" i="7"/>
  <c r="U30" i="7"/>
  <c r="X38" i="7"/>
  <c r="W38" i="7"/>
  <c r="AL38" i="7" s="1"/>
  <c r="X55" i="7"/>
  <c r="U79" i="7"/>
  <c r="S79" i="7"/>
  <c r="X116" i="7"/>
  <c r="V116" i="7"/>
  <c r="AA160" i="7"/>
  <c r="Y160" i="7"/>
  <c r="AN160" i="7" s="1"/>
  <c r="R170" i="7"/>
  <c r="P170" i="7"/>
  <c r="R188" i="7"/>
  <c r="P188" i="7"/>
  <c r="X210" i="7"/>
  <c r="U214" i="7"/>
  <c r="T214" i="7"/>
  <c r="AC214" i="7" s="1"/>
  <c r="U216" i="7"/>
  <c r="T216" i="7"/>
  <c r="AC216" i="7" s="1"/>
  <c r="R219" i="7"/>
  <c r="P219" i="7"/>
  <c r="AC236" i="7"/>
  <c r="AA293" i="7"/>
  <c r="Y293" i="7"/>
  <c r="AA323" i="7"/>
  <c r="Y323" i="7"/>
  <c r="T348" i="7"/>
  <c r="AC348" i="7" s="1"/>
  <c r="U348" i="7"/>
  <c r="X372" i="7"/>
  <c r="V372" i="7"/>
  <c r="AA10" i="7"/>
  <c r="Z10" i="7"/>
  <c r="AC10" i="7" s="1"/>
  <c r="X21" i="7"/>
  <c r="W21" i="7"/>
  <c r="AC21" i="7" s="1"/>
  <c r="R36" i="7"/>
  <c r="P36" i="7"/>
  <c r="U48" i="7"/>
  <c r="T48" i="7"/>
  <c r="AI48" i="7" s="1"/>
  <c r="AA98" i="7"/>
  <c r="Z98" i="7"/>
  <c r="AO119" i="7"/>
  <c r="AO111" i="7"/>
  <c r="AO120" i="7"/>
  <c r="AO117" i="7"/>
  <c r="AO106" i="7"/>
  <c r="AO124" i="7"/>
  <c r="AO108" i="7"/>
  <c r="AO122" i="7"/>
  <c r="AO118" i="7"/>
  <c r="AO114" i="7"/>
  <c r="AO110" i="7"/>
  <c r="AO112" i="7"/>
  <c r="AO113" i="7"/>
  <c r="AO121" i="7"/>
  <c r="AO115" i="7"/>
  <c r="AO116" i="7"/>
  <c r="AO107" i="7"/>
  <c r="AO105" i="7"/>
  <c r="AO123" i="7"/>
  <c r="AO109" i="7"/>
  <c r="V107" i="7"/>
  <c r="X107" i="7"/>
  <c r="AC113" i="7"/>
  <c r="AC130" i="7"/>
  <c r="V138" i="7"/>
  <c r="X138" i="7"/>
  <c r="V155" i="7"/>
  <c r="AK155" i="7" s="1"/>
  <c r="X155" i="7"/>
  <c r="R162" i="7"/>
  <c r="P162" i="7"/>
  <c r="AB162" i="7" s="1"/>
  <c r="X184" i="7"/>
  <c r="AA229" i="7"/>
  <c r="AA230" i="7"/>
  <c r="Y230" i="7"/>
  <c r="AN230" i="7" s="1"/>
  <c r="R243" i="7"/>
  <c r="P243" i="7"/>
  <c r="S255" i="7"/>
  <c r="AH255" i="7" s="1"/>
  <c r="U255" i="7"/>
  <c r="R284" i="7"/>
  <c r="P284" i="7"/>
  <c r="AA7" i="7"/>
  <c r="Y7" i="7"/>
  <c r="AN7" i="7" s="1"/>
  <c r="K659" i="7" s="1"/>
  <c r="U10" i="7"/>
  <c r="S10" i="7"/>
  <c r="Z14" i="7"/>
  <c r="AC17" i="7"/>
  <c r="X18" i="7"/>
  <c r="AA20" i="7"/>
  <c r="X34" i="7"/>
  <c r="W34" i="7"/>
  <c r="AL34" i="7" s="1"/>
  <c r="U36" i="7"/>
  <c r="T36" i="7"/>
  <c r="U38" i="7"/>
  <c r="T38" i="7"/>
  <c r="AI38" i="7" s="1"/>
  <c r="I539" i="7"/>
  <c r="I532" i="7"/>
  <c r="AL55" i="7"/>
  <c r="I531" i="7" s="1"/>
  <c r="I542" i="7"/>
  <c r="R79" i="7"/>
  <c r="P79" i="7"/>
  <c r="AA80" i="7"/>
  <c r="Z80" i="7"/>
  <c r="AO80" i="7" s="1"/>
  <c r="AA82" i="7"/>
  <c r="Z82" i="7"/>
  <c r="AC82" i="7" s="1"/>
  <c r="AA85" i="7"/>
  <c r="Y85" i="7"/>
  <c r="AA87" i="7"/>
  <c r="Y87" i="7"/>
  <c r="U99" i="7"/>
  <c r="S99" i="7"/>
  <c r="AC105" i="7"/>
  <c r="R106" i="7"/>
  <c r="P106" i="7"/>
  <c r="U117" i="7"/>
  <c r="AC119" i="7"/>
  <c r="R120" i="7"/>
  <c r="P120" i="7"/>
  <c r="AA121" i="7"/>
  <c r="Y121" i="7"/>
  <c r="AL145" i="7"/>
  <c r="AL137" i="7"/>
  <c r="AL138" i="7"/>
  <c r="AL135" i="7"/>
  <c r="AL142" i="7"/>
  <c r="AL141" i="7"/>
  <c r="AL132" i="7"/>
  <c r="AL149" i="7"/>
  <c r="AL143" i="7"/>
  <c r="AL130" i="7"/>
  <c r="AL131" i="7"/>
  <c r="AL148" i="7"/>
  <c r="AL133" i="7"/>
  <c r="AL146" i="7"/>
  <c r="AL140" i="7"/>
  <c r="AL134" i="7"/>
  <c r="AL139" i="7"/>
  <c r="AL136" i="7"/>
  <c r="AL144" i="7"/>
  <c r="AL147" i="7"/>
  <c r="V130" i="7"/>
  <c r="X130" i="7"/>
  <c r="AC136" i="7"/>
  <c r="X143" i="7"/>
  <c r="V143" i="7"/>
  <c r="U146" i="7"/>
  <c r="S146" i="7"/>
  <c r="AH146" i="7" s="1"/>
  <c r="R154" i="7"/>
  <c r="P154" i="7"/>
  <c r="AO168" i="7"/>
  <c r="AO160" i="7"/>
  <c r="AO172" i="7"/>
  <c r="AO161" i="7"/>
  <c r="AO158" i="7"/>
  <c r="AO170" i="7"/>
  <c r="AO166" i="7"/>
  <c r="AO164" i="7"/>
  <c r="AO156" i="7"/>
  <c r="AO174" i="7"/>
  <c r="AO157" i="7"/>
  <c r="AO163" i="7"/>
  <c r="AO162" i="7"/>
  <c r="AO169" i="7"/>
  <c r="AO167" i="7"/>
  <c r="AO171" i="7"/>
  <c r="AO155" i="7"/>
  <c r="AO159" i="7"/>
  <c r="AO173" i="7"/>
  <c r="AO165" i="7"/>
  <c r="R168" i="7"/>
  <c r="P168" i="7"/>
  <c r="X191" i="7"/>
  <c r="R198" i="7"/>
  <c r="P198" i="7"/>
  <c r="AA199" i="7"/>
  <c r="Z199" i="7"/>
  <c r="R217" i="7"/>
  <c r="P217" i="7"/>
  <c r="AA218" i="7"/>
  <c r="Y218" i="7"/>
  <c r="R235" i="7"/>
  <c r="P235" i="7"/>
  <c r="AA236" i="7"/>
  <c r="Y236" i="7"/>
  <c r="AN236" i="7" s="1"/>
  <c r="X239" i="7"/>
  <c r="V239" i="7"/>
  <c r="U241" i="7"/>
  <c r="T241" i="7"/>
  <c r="AC241" i="7" s="1"/>
  <c r="AA248" i="7"/>
  <c r="Y248" i="7"/>
  <c r="AN248" i="7" s="1"/>
  <c r="AL271" i="7"/>
  <c r="AL265" i="7"/>
  <c r="AL257" i="7"/>
  <c r="AL258" i="7"/>
  <c r="AL255" i="7"/>
  <c r="AL274" i="7"/>
  <c r="AL266" i="7"/>
  <c r="AL261" i="7"/>
  <c r="AL273" i="7"/>
  <c r="AL263" i="7"/>
  <c r="AL262" i="7"/>
  <c r="AL267" i="7"/>
  <c r="AL260" i="7"/>
  <c r="AL272" i="7"/>
  <c r="AL270" i="7"/>
  <c r="AL259" i="7"/>
  <c r="AL268" i="7"/>
  <c r="AL264" i="7"/>
  <c r="AL256" i="7"/>
  <c r="AL269" i="7"/>
  <c r="X258" i="7"/>
  <c r="V258" i="7"/>
  <c r="AA262" i="7"/>
  <c r="Y262" i="7"/>
  <c r="U264" i="7"/>
  <c r="T264" i="7"/>
  <c r="AC264" i="7" s="1"/>
  <c r="R269" i="7"/>
  <c r="P269" i="7"/>
  <c r="AA272" i="7"/>
  <c r="Y272" i="7"/>
  <c r="AL292" i="7"/>
  <c r="AL284" i="7"/>
  <c r="AL295" i="7"/>
  <c r="AL299" i="7"/>
  <c r="AL285" i="7"/>
  <c r="AL283" i="7"/>
  <c r="AL291" i="7"/>
  <c r="AL298" i="7"/>
  <c r="AL294" i="7"/>
  <c r="AL290" i="7"/>
  <c r="AL286" i="7"/>
  <c r="AL282" i="7"/>
  <c r="AL296" i="7"/>
  <c r="AL293" i="7"/>
  <c r="AL288" i="7"/>
  <c r="AL280" i="7"/>
  <c r="AL287" i="7"/>
  <c r="V282" i="7"/>
  <c r="X282" i="7"/>
  <c r="AA291" i="7"/>
  <c r="Y291" i="7"/>
  <c r="U295" i="7"/>
  <c r="T295" i="7"/>
  <c r="AC295" i="7" s="1"/>
  <c r="U296" i="7"/>
  <c r="T296" i="7"/>
  <c r="AC296" i="7" s="1"/>
  <c r="AA307" i="7"/>
  <c r="Y307" i="7"/>
  <c r="R318" i="7"/>
  <c r="R319" i="7"/>
  <c r="AA320" i="7"/>
  <c r="Y320" i="7"/>
  <c r="V323" i="7"/>
  <c r="AK323" i="7" s="1"/>
  <c r="X323" i="7"/>
  <c r="U329" i="7"/>
  <c r="T329" i="7"/>
  <c r="U331" i="7"/>
  <c r="T331" i="7"/>
  <c r="U343" i="7"/>
  <c r="T343" i="7"/>
  <c r="R345" i="7"/>
  <c r="Q345" i="7"/>
  <c r="R347" i="7"/>
  <c r="Q347" i="7"/>
  <c r="W363" i="7"/>
  <c r="AC363" i="7" s="1"/>
  <c r="X363" i="7"/>
  <c r="Z6" i="7"/>
  <c r="AC6" i="7" s="1"/>
  <c r="S13" i="7"/>
  <c r="AB13" i="7" s="1"/>
  <c r="S17" i="7"/>
  <c r="V18" i="7"/>
  <c r="AK18" i="7" s="1"/>
  <c r="H670" i="7" s="1"/>
  <c r="Y19" i="7"/>
  <c r="AN19" i="7" s="1"/>
  <c r="K671" i="7" s="1"/>
  <c r="AC45" i="7"/>
  <c r="W109" i="7"/>
  <c r="AL109" i="7" s="1"/>
  <c r="W117" i="7"/>
  <c r="AL117" i="7" s="1"/>
  <c r="P131" i="7"/>
  <c r="AE131" i="7" s="1"/>
  <c r="P139" i="7"/>
  <c r="AE139" i="7" s="1"/>
  <c r="P147" i="7"/>
  <c r="AE147" i="7" s="1"/>
  <c r="T193" i="7"/>
  <c r="AC193" i="7" s="1"/>
  <c r="P231" i="7"/>
  <c r="AC248" i="7"/>
  <c r="T316" i="7"/>
  <c r="AC316" i="7" s="1"/>
  <c r="T323" i="7"/>
  <c r="AC323" i="7" s="1"/>
  <c r="U41" i="7"/>
  <c r="S41" i="7"/>
  <c r="R43" i="7"/>
  <c r="P43" i="7"/>
  <c r="AA44" i="7"/>
  <c r="U49" i="7"/>
  <c r="S49" i="7"/>
  <c r="R54" i="7"/>
  <c r="L544" i="7"/>
  <c r="L541" i="7"/>
  <c r="AO55" i="7"/>
  <c r="L531" i="7" s="1"/>
  <c r="AA55" i="7"/>
  <c r="U81" i="7"/>
  <c r="R85" i="7"/>
  <c r="AA86" i="7"/>
  <c r="Z86" i="7"/>
  <c r="AO86" i="7" s="1"/>
  <c r="AA89" i="7"/>
  <c r="Y89" i="7"/>
  <c r="X92" i="7"/>
  <c r="V92" i="7"/>
  <c r="X93" i="7"/>
  <c r="V93" i="7"/>
  <c r="U97" i="7"/>
  <c r="AF118" i="7"/>
  <c r="AF110" i="7"/>
  <c r="AF120" i="7"/>
  <c r="AF117" i="7"/>
  <c r="AF106" i="7"/>
  <c r="AF119" i="7"/>
  <c r="AF112" i="7"/>
  <c r="AF113" i="7"/>
  <c r="AF109" i="7"/>
  <c r="AF105" i="7"/>
  <c r="AF123" i="7"/>
  <c r="AF108" i="7"/>
  <c r="AF121" i="7"/>
  <c r="AF107" i="7"/>
  <c r="AF124" i="7"/>
  <c r="AF115" i="7"/>
  <c r="AF111" i="7"/>
  <c r="AF122" i="7"/>
  <c r="AF114" i="7"/>
  <c r="AF116" i="7"/>
  <c r="R105" i="7"/>
  <c r="U110" i="7"/>
  <c r="U111" i="7"/>
  <c r="R113" i="7"/>
  <c r="U118" i="7"/>
  <c r="U119" i="7"/>
  <c r="R121" i="7"/>
  <c r="X129" i="7"/>
  <c r="V129" i="7"/>
  <c r="R133" i="7"/>
  <c r="AA134" i="7"/>
  <c r="X137" i="7"/>
  <c r="V137" i="7"/>
  <c r="AB137" i="7" s="1"/>
  <c r="R141" i="7"/>
  <c r="AA142" i="7"/>
  <c r="X145" i="7"/>
  <c r="V145" i="7"/>
  <c r="R149" i="7"/>
  <c r="AA154" i="7"/>
  <c r="U158" i="7"/>
  <c r="T158" i="7"/>
  <c r="AC158" i="7" s="1"/>
  <c r="R161" i="7"/>
  <c r="P161" i="7"/>
  <c r="AA162" i="7"/>
  <c r="U166" i="7"/>
  <c r="T166" i="7"/>
  <c r="AC166" i="7" s="1"/>
  <c r="R169" i="7"/>
  <c r="P169" i="7"/>
  <c r="AA170" i="7"/>
  <c r="U174" i="7"/>
  <c r="T174" i="7"/>
  <c r="AC174" i="7" s="1"/>
  <c r="AC180" i="7"/>
  <c r="R181" i="7"/>
  <c r="P181" i="7"/>
  <c r="AA182" i="7"/>
  <c r="Y182" i="7"/>
  <c r="AN182" i="7" s="1"/>
  <c r="X185" i="7"/>
  <c r="R189" i="7"/>
  <c r="P189" i="7"/>
  <c r="AA190" i="7"/>
  <c r="X193" i="7"/>
  <c r="V193" i="7"/>
  <c r="R197" i="7"/>
  <c r="P197" i="7"/>
  <c r="AA198" i="7"/>
  <c r="U207" i="7"/>
  <c r="T207" i="7"/>
  <c r="AC207" i="7" s="1"/>
  <c r="AC209" i="7"/>
  <c r="R210" i="7"/>
  <c r="P210" i="7"/>
  <c r="AA211" i="7"/>
  <c r="Y211" i="7"/>
  <c r="U215" i="7"/>
  <c r="T215" i="7"/>
  <c r="AC215" i="7" s="1"/>
  <c r="AC217" i="7"/>
  <c r="R218" i="7"/>
  <c r="P218" i="7"/>
  <c r="AA219" i="7"/>
  <c r="Y219" i="7"/>
  <c r="U223" i="7"/>
  <c r="T223" i="7"/>
  <c r="AC223" i="7" s="1"/>
  <c r="R230" i="7"/>
  <c r="U235" i="7"/>
  <c r="U236" i="7"/>
  <c r="S236" i="7"/>
  <c r="AH236" i="7" s="1"/>
  <c r="R238" i="7"/>
  <c r="U243" i="7"/>
  <c r="U244" i="7"/>
  <c r="S244" i="7"/>
  <c r="AH244" i="7" s="1"/>
  <c r="R246" i="7"/>
  <c r="X254" i="7"/>
  <c r="V254" i="7"/>
  <c r="AC257" i="7"/>
  <c r="AA258" i="7"/>
  <c r="Y258" i="7"/>
  <c r="U260" i="7"/>
  <c r="R263" i="7"/>
  <c r="AA263" i="7"/>
  <c r="Y263" i="7"/>
  <c r="X270" i="7"/>
  <c r="V270" i="7"/>
  <c r="AC273" i="7"/>
  <c r="AA274" i="7"/>
  <c r="Y274" i="7"/>
  <c r="U282" i="7"/>
  <c r="T282" i="7"/>
  <c r="AC282" i="7" s="1"/>
  <c r="AC284" i="7"/>
  <c r="R285" i="7"/>
  <c r="P285" i="7"/>
  <c r="AA286" i="7"/>
  <c r="Y286" i="7"/>
  <c r="U290" i="7"/>
  <c r="T290" i="7"/>
  <c r="AC290" i="7" s="1"/>
  <c r="R293" i="7"/>
  <c r="P293" i="7"/>
  <c r="AA294" i="7"/>
  <c r="Y294" i="7"/>
  <c r="U298" i="7"/>
  <c r="T298" i="7"/>
  <c r="AC298" i="7" s="1"/>
  <c r="AF323" i="7"/>
  <c r="AF315" i="7"/>
  <c r="AF307" i="7"/>
  <c r="AF316" i="7"/>
  <c r="AF322" i="7"/>
  <c r="AF312" i="7"/>
  <c r="AF320" i="7"/>
  <c r="AF306" i="7"/>
  <c r="AF313" i="7"/>
  <c r="AF309" i="7"/>
  <c r="AF305" i="7"/>
  <c r="AF311" i="7"/>
  <c r="AF318" i="7"/>
  <c r="AF308" i="7"/>
  <c r="AF317" i="7"/>
  <c r="AF319" i="7"/>
  <c r="AF324" i="7"/>
  <c r="AF321" i="7"/>
  <c r="AF314" i="7"/>
  <c r="AF310" i="7"/>
  <c r="R305" i="7"/>
  <c r="P305" i="7"/>
  <c r="AA306" i="7"/>
  <c r="Y306" i="7"/>
  <c r="U310" i="7"/>
  <c r="T310" i="7"/>
  <c r="AC310" i="7" s="1"/>
  <c r="R313" i="7"/>
  <c r="P313" i="7"/>
  <c r="AA314" i="7"/>
  <c r="Y314" i="7"/>
  <c r="U318" i="7"/>
  <c r="T318" i="7"/>
  <c r="AC318" i="7" s="1"/>
  <c r="R321" i="7"/>
  <c r="P321" i="7"/>
  <c r="AA322" i="7"/>
  <c r="Y322" i="7"/>
  <c r="X329" i="7"/>
  <c r="V329" i="7"/>
  <c r="R334" i="7"/>
  <c r="P334" i="7"/>
  <c r="AB334" i="7" s="1"/>
  <c r="AA334" i="7"/>
  <c r="AA335" i="7"/>
  <c r="Y335" i="7"/>
  <c r="X337" i="7"/>
  <c r="V337" i="7"/>
  <c r="R342" i="7"/>
  <c r="AA342" i="7"/>
  <c r="Y342" i="7"/>
  <c r="AA343" i="7"/>
  <c r="Y343" i="7"/>
  <c r="X345" i="7"/>
  <c r="V345" i="7"/>
  <c r="R354" i="7"/>
  <c r="P354" i="7"/>
  <c r="R355" i="7"/>
  <c r="P355" i="7"/>
  <c r="AA356" i="7"/>
  <c r="Z356" i="7"/>
  <c r="AA357" i="7"/>
  <c r="Y357" i="7"/>
  <c r="AN357" i="7" s="1"/>
  <c r="X362" i="7"/>
  <c r="V362" i="7"/>
  <c r="AB362" i="7" s="1"/>
  <c r="U364" i="7"/>
  <c r="T364" i="7"/>
  <c r="U367" i="7"/>
  <c r="S367" i="7"/>
  <c r="AH367" i="7" s="1"/>
  <c r="AC369" i="7"/>
  <c r="R370" i="7"/>
  <c r="P370" i="7"/>
  <c r="R371" i="7"/>
  <c r="P371" i="7"/>
  <c r="AA372" i="7"/>
  <c r="Z372" i="7"/>
  <c r="AA373" i="7"/>
  <c r="Y373" i="7"/>
  <c r="AN373" i="7" s="1"/>
  <c r="Y55" i="7"/>
  <c r="Y134" i="7"/>
  <c r="Y142" i="7"/>
  <c r="T370" i="7"/>
  <c r="AA38" i="7"/>
  <c r="Y38" i="7"/>
  <c r="AB38" i="7" s="1"/>
  <c r="U43" i="7"/>
  <c r="S43" i="7"/>
  <c r="AB44" i="7"/>
  <c r="R45" i="7"/>
  <c r="P45" i="7"/>
  <c r="E549" i="7"/>
  <c r="E548" i="7"/>
  <c r="E540" i="7"/>
  <c r="AH55" i="7"/>
  <c r="E531" i="7" s="1"/>
  <c r="X80" i="7"/>
  <c r="V80" i="7"/>
  <c r="AB80" i="7" s="1"/>
  <c r="X81" i="7"/>
  <c r="V81" i="7"/>
  <c r="U82" i="7"/>
  <c r="AA90" i="7"/>
  <c r="Z90" i="7"/>
  <c r="AO90" i="7" s="1"/>
  <c r="AA91" i="7"/>
  <c r="Z91" i="7"/>
  <c r="AC91" i="7" s="1"/>
  <c r="X96" i="7"/>
  <c r="V96" i="7"/>
  <c r="AB96" i="7" s="1"/>
  <c r="X97" i="7"/>
  <c r="V97" i="7"/>
  <c r="AB97" i="7" s="1"/>
  <c r="U104" i="7"/>
  <c r="U112" i="7"/>
  <c r="U120" i="7"/>
  <c r="U121" i="7"/>
  <c r="R123" i="7"/>
  <c r="X131" i="7"/>
  <c r="V131" i="7"/>
  <c r="R135" i="7"/>
  <c r="AA136" i="7"/>
  <c r="X139" i="7"/>
  <c r="V139" i="7"/>
  <c r="R143" i="7"/>
  <c r="AA144" i="7"/>
  <c r="X147" i="7"/>
  <c r="V147" i="7"/>
  <c r="R155" i="7"/>
  <c r="P155" i="7"/>
  <c r="AA156" i="7"/>
  <c r="U160" i="7"/>
  <c r="T160" i="7"/>
  <c r="AC160" i="7" s="1"/>
  <c r="R163" i="7"/>
  <c r="P163" i="7"/>
  <c r="AA164" i="7"/>
  <c r="U168" i="7"/>
  <c r="T168" i="7"/>
  <c r="AC168" i="7" s="1"/>
  <c r="R171" i="7"/>
  <c r="P171" i="7"/>
  <c r="AA172" i="7"/>
  <c r="X179" i="7"/>
  <c r="AC182" i="7"/>
  <c r="R183" i="7"/>
  <c r="P183" i="7"/>
  <c r="AA183" i="7"/>
  <c r="AA184" i="7"/>
  <c r="Y184" i="7"/>
  <c r="AN184" i="7" s="1"/>
  <c r="X187" i="7"/>
  <c r="AC190" i="7"/>
  <c r="R191" i="7"/>
  <c r="P191" i="7"/>
  <c r="AB191" i="7" s="1"/>
  <c r="AA191" i="7"/>
  <c r="AA192" i="7"/>
  <c r="Y192" i="7"/>
  <c r="AN192" i="7" s="1"/>
  <c r="X195" i="7"/>
  <c r="AC198" i="7"/>
  <c r="R199" i="7"/>
  <c r="P199" i="7"/>
  <c r="R204" i="7"/>
  <c r="AA205" i="7"/>
  <c r="Y205" i="7"/>
  <c r="X206" i="7"/>
  <c r="U209" i="7"/>
  <c r="R212" i="7"/>
  <c r="AA213" i="7"/>
  <c r="Y213" i="7"/>
  <c r="X214" i="7"/>
  <c r="U217" i="7"/>
  <c r="R220" i="7"/>
  <c r="AA221" i="7"/>
  <c r="Y221" i="7"/>
  <c r="X222" i="7"/>
  <c r="U229" i="7"/>
  <c r="T229" i="7"/>
  <c r="AC229" i="7" s="1"/>
  <c r="U230" i="7"/>
  <c r="S230" i="7"/>
  <c r="R232" i="7"/>
  <c r="P232" i="7"/>
  <c r="X234" i="7"/>
  <c r="U237" i="7"/>
  <c r="T237" i="7"/>
  <c r="AC237" i="7" s="1"/>
  <c r="U238" i="7"/>
  <c r="S238" i="7"/>
  <c r="AH238" i="7" s="1"/>
  <c r="R240" i="7"/>
  <c r="P240" i="7"/>
  <c r="X242" i="7"/>
  <c r="U245" i="7"/>
  <c r="T245" i="7"/>
  <c r="AC245" i="7" s="1"/>
  <c r="U246" i="7"/>
  <c r="S246" i="7"/>
  <c r="AH246" i="7" s="1"/>
  <c r="R248" i="7"/>
  <c r="P248" i="7"/>
  <c r="AA249" i="7"/>
  <c r="Z249" i="7"/>
  <c r="AA254" i="7"/>
  <c r="Y254" i="7"/>
  <c r="U256" i="7"/>
  <c r="T256" i="7"/>
  <c r="AC256" i="7" s="1"/>
  <c r="R259" i="7"/>
  <c r="P259" i="7"/>
  <c r="AA259" i="7"/>
  <c r="Y259" i="7"/>
  <c r="X266" i="7"/>
  <c r="V266" i="7"/>
  <c r="AC269" i="7"/>
  <c r="AA270" i="7"/>
  <c r="Y270" i="7"/>
  <c r="U272" i="7"/>
  <c r="R279" i="7"/>
  <c r="AA280" i="7"/>
  <c r="Y280" i="7"/>
  <c r="U284" i="7"/>
  <c r="R287" i="7"/>
  <c r="AA288" i="7"/>
  <c r="Y288" i="7"/>
  <c r="U292" i="7"/>
  <c r="R295" i="7"/>
  <c r="AA296" i="7"/>
  <c r="Y296" i="7"/>
  <c r="U304" i="7"/>
  <c r="T304" i="7"/>
  <c r="R307" i="7"/>
  <c r="P307" i="7"/>
  <c r="AA308" i="7"/>
  <c r="Y308" i="7"/>
  <c r="X309" i="7"/>
  <c r="U312" i="7"/>
  <c r="T312" i="7"/>
  <c r="AC312" i="7" s="1"/>
  <c r="R315" i="7"/>
  <c r="P315" i="7"/>
  <c r="AA316" i="7"/>
  <c r="Y316" i="7"/>
  <c r="X317" i="7"/>
  <c r="U320" i="7"/>
  <c r="T320" i="7"/>
  <c r="AC320" i="7" s="1"/>
  <c r="R323" i="7"/>
  <c r="P323" i="7"/>
  <c r="AA324" i="7"/>
  <c r="AA329" i="7"/>
  <c r="Y329" i="7"/>
  <c r="X331" i="7"/>
  <c r="V331" i="7"/>
  <c r="U332" i="7"/>
  <c r="R336" i="7"/>
  <c r="P336" i="7"/>
  <c r="AA336" i="7"/>
  <c r="Y336" i="7"/>
  <c r="AA337" i="7"/>
  <c r="X339" i="7"/>
  <c r="V339" i="7"/>
  <c r="U340" i="7"/>
  <c r="R344" i="7"/>
  <c r="P344" i="7"/>
  <c r="AA344" i="7"/>
  <c r="AA345" i="7"/>
  <c r="Y345" i="7"/>
  <c r="X347" i="7"/>
  <c r="V347" i="7"/>
  <c r="AH374" i="7"/>
  <c r="AH366" i="7"/>
  <c r="AH358" i="7"/>
  <c r="AH364" i="7"/>
  <c r="AH360" i="7"/>
  <c r="AH370" i="7"/>
  <c r="AH368" i="7"/>
  <c r="AH356" i="7"/>
  <c r="AH362" i="7"/>
  <c r="AH372" i="7"/>
  <c r="U355" i="7"/>
  <c r="S355" i="7"/>
  <c r="AH355" i="7" s="1"/>
  <c r="AC357" i="7"/>
  <c r="R358" i="7"/>
  <c r="P358" i="7"/>
  <c r="R359" i="7"/>
  <c r="P359" i="7"/>
  <c r="AA360" i="7"/>
  <c r="Z360" i="7"/>
  <c r="AA361" i="7"/>
  <c r="X366" i="7"/>
  <c r="V366" i="7"/>
  <c r="U368" i="7"/>
  <c r="T368" i="7"/>
  <c r="U371" i="7"/>
  <c r="S371" i="7"/>
  <c r="AH371" i="7" s="1"/>
  <c r="AC373" i="7"/>
  <c r="R374" i="7"/>
  <c r="P374" i="7"/>
  <c r="R379" i="7"/>
  <c r="P379" i="7"/>
  <c r="T104" i="7"/>
  <c r="P107" i="7"/>
  <c r="T112" i="7"/>
  <c r="AC112" i="7" s="1"/>
  <c r="P115" i="7"/>
  <c r="T120" i="7"/>
  <c r="AC120" i="7" s="1"/>
  <c r="P123" i="7"/>
  <c r="Y198" i="7"/>
  <c r="AN198" i="7" s="1"/>
  <c r="T272" i="7"/>
  <c r="AC272" i="7" s="1"/>
  <c r="T292" i="7"/>
  <c r="AC292" i="7" s="1"/>
  <c r="P342" i="7"/>
  <c r="X40" i="7"/>
  <c r="W40" i="7"/>
  <c r="AL40" i="7" s="1"/>
  <c r="U42" i="7"/>
  <c r="T42" i="7"/>
  <c r="AI42" i="7" s="1"/>
  <c r="AC43" i="7"/>
  <c r="R44" i="7"/>
  <c r="X48" i="7"/>
  <c r="W48" i="7"/>
  <c r="AL48" i="7" s="1"/>
  <c r="U54" i="7"/>
  <c r="AA79" i="7"/>
  <c r="Y79" i="7"/>
  <c r="X82" i="7"/>
  <c r="V82" i="7"/>
  <c r="X83" i="7"/>
  <c r="V83" i="7"/>
  <c r="U84" i="7"/>
  <c r="U87" i="7"/>
  <c r="R91" i="7"/>
  <c r="AA92" i="7"/>
  <c r="Z92" i="7"/>
  <c r="AC92" i="7" s="1"/>
  <c r="AA93" i="7"/>
  <c r="Z93" i="7"/>
  <c r="AO93" i="7" s="1"/>
  <c r="X98" i="7"/>
  <c r="V98" i="7"/>
  <c r="X99" i="7"/>
  <c r="V99" i="7"/>
  <c r="X104" i="7"/>
  <c r="V104" i="7"/>
  <c r="AC107" i="7"/>
  <c r="R108" i="7"/>
  <c r="AA109" i="7"/>
  <c r="Y109" i="7"/>
  <c r="AN109" i="7" s="1"/>
  <c r="X112" i="7"/>
  <c r="V112" i="7"/>
  <c r="AC115" i="7"/>
  <c r="R116" i="7"/>
  <c r="AA117" i="7"/>
  <c r="Y117" i="7"/>
  <c r="X120" i="7"/>
  <c r="V120" i="7"/>
  <c r="AC123" i="7"/>
  <c r="R124" i="7"/>
  <c r="AO140" i="7"/>
  <c r="AO132" i="7"/>
  <c r="AO149" i="7"/>
  <c r="AO147" i="7"/>
  <c r="AO136" i="7"/>
  <c r="AO146" i="7"/>
  <c r="AO139" i="7"/>
  <c r="AO145" i="7"/>
  <c r="AO148" i="7"/>
  <c r="AO135" i="7"/>
  <c r="AO134" i="7"/>
  <c r="AO143" i="7"/>
  <c r="AO138" i="7"/>
  <c r="AO133" i="7"/>
  <c r="AO141" i="7"/>
  <c r="AO130" i="7"/>
  <c r="AO142" i="7"/>
  <c r="AO137" i="7"/>
  <c r="AO131" i="7"/>
  <c r="AO144" i="7"/>
  <c r="U134" i="7"/>
  <c r="S134" i="7"/>
  <c r="AH134" i="7" s="1"/>
  <c r="R136" i="7"/>
  <c r="U142" i="7"/>
  <c r="S142" i="7"/>
  <c r="AH142" i="7" s="1"/>
  <c r="R144" i="7"/>
  <c r="AH169" i="7"/>
  <c r="AH161" i="7"/>
  <c r="AH170" i="7"/>
  <c r="AH167" i="7"/>
  <c r="AH156" i="7"/>
  <c r="AH174" i="7"/>
  <c r="AH158" i="7"/>
  <c r="AH172" i="7"/>
  <c r="AH168" i="7"/>
  <c r="AH164" i="7"/>
  <c r="AH160" i="7"/>
  <c r="AH162" i="7"/>
  <c r="AH171" i="7"/>
  <c r="AH173" i="7"/>
  <c r="AH155" i="7"/>
  <c r="AH165" i="7"/>
  <c r="AH159" i="7"/>
  <c r="AH163" i="7"/>
  <c r="AH166" i="7"/>
  <c r="AH157" i="7"/>
  <c r="R156" i="7"/>
  <c r="P156" i="7"/>
  <c r="AA157" i="7"/>
  <c r="U161" i="7"/>
  <c r="T161" i="7"/>
  <c r="AC161" i="7" s="1"/>
  <c r="R164" i="7"/>
  <c r="P164" i="7"/>
  <c r="AA165" i="7"/>
  <c r="U169" i="7"/>
  <c r="T169" i="7"/>
  <c r="AC169" i="7" s="1"/>
  <c r="R172" i="7"/>
  <c r="P172" i="7"/>
  <c r="AA173" i="7"/>
  <c r="U181" i="7"/>
  <c r="T181" i="7"/>
  <c r="AC181" i="7" s="1"/>
  <c r="U182" i="7"/>
  <c r="R184" i="7"/>
  <c r="P184" i="7"/>
  <c r="U189" i="7"/>
  <c r="T189" i="7"/>
  <c r="AC189" i="7" s="1"/>
  <c r="U190" i="7"/>
  <c r="R192" i="7"/>
  <c r="U198" i="7"/>
  <c r="R205" i="7"/>
  <c r="P205" i="7"/>
  <c r="AE205" i="7" s="1"/>
  <c r="AA206" i="7"/>
  <c r="U210" i="7"/>
  <c r="T210" i="7"/>
  <c r="AC210" i="7" s="1"/>
  <c r="R213" i="7"/>
  <c r="P213" i="7"/>
  <c r="AA214" i="7"/>
  <c r="U218" i="7"/>
  <c r="T218" i="7"/>
  <c r="AC218" i="7" s="1"/>
  <c r="R221" i="7"/>
  <c r="P221" i="7"/>
  <c r="AA222" i="7"/>
  <c r="X229" i="7"/>
  <c r="R233" i="7"/>
  <c r="P233" i="7"/>
  <c r="AA234" i="7"/>
  <c r="X237" i="7"/>
  <c r="V237" i="7"/>
  <c r="R241" i="7"/>
  <c r="P241" i="7"/>
  <c r="AA242" i="7"/>
  <c r="X245" i="7"/>
  <c r="V245" i="7"/>
  <c r="R249" i="7"/>
  <c r="P249" i="7"/>
  <c r="AO274" i="7"/>
  <c r="AO266" i="7"/>
  <c r="AO260" i="7"/>
  <c r="AO268" i="7"/>
  <c r="AO256" i="7"/>
  <c r="AO269" i="7"/>
  <c r="AO273" i="7"/>
  <c r="AO272" i="7"/>
  <c r="AO262" i="7"/>
  <c r="AO271" i="7"/>
  <c r="AO259" i="7"/>
  <c r="AO264" i="7"/>
  <c r="AO258" i="7"/>
  <c r="AO255" i="7"/>
  <c r="AO270" i="7"/>
  <c r="AO267" i="7"/>
  <c r="AO265" i="7"/>
  <c r="AO263" i="7"/>
  <c r="AO257" i="7"/>
  <c r="AO261" i="7"/>
  <c r="X256" i="7"/>
  <c r="V256" i="7"/>
  <c r="AA260" i="7"/>
  <c r="Y260" i="7"/>
  <c r="R265" i="7"/>
  <c r="AA265" i="7"/>
  <c r="Y265" i="7"/>
  <c r="X272" i="7"/>
  <c r="V272" i="7"/>
  <c r="AF294" i="7"/>
  <c r="AF286" i="7"/>
  <c r="AF296" i="7"/>
  <c r="AF293" i="7"/>
  <c r="AF282" i="7"/>
  <c r="AF298" i="7"/>
  <c r="AF291" i="7"/>
  <c r="AF289" i="7"/>
  <c r="AF285" i="7"/>
  <c r="AF281" i="7"/>
  <c r="AF288" i="7"/>
  <c r="AF292" i="7"/>
  <c r="AF284" i="7"/>
  <c r="AF280" i="7"/>
  <c r="AF295" i="7"/>
  <c r="AF287" i="7"/>
  <c r="AF290" i="7"/>
  <c r="AF283" i="7"/>
  <c r="AF299" i="7"/>
  <c r="AF297" i="7"/>
  <c r="R280" i="7"/>
  <c r="P280" i="7"/>
  <c r="AA281" i="7"/>
  <c r="Y281" i="7"/>
  <c r="U285" i="7"/>
  <c r="T285" i="7"/>
  <c r="AC285" i="7" s="1"/>
  <c r="R288" i="7"/>
  <c r="P288" i="7"/>
  <c r="AA289" i="7"/>
  <c r="Y289" i="7"/>
  <c r="U293" i="7"/>
  <c r="T293" i="7"/>
  <c r="AC293" i="7" s="1"/>
  <c r="R296" i="7"/>
  <c r="P296" i="7"/>
  <c r="AA297" i="7"/>
  <c r="Y297" i="7"/>
  <c r="AK320" i="7"/>
  <c r="AK319" i="7"/>
  <c r="AK308" i="7"/>
  <c r="AK317" i="7"/>
  <c r="AK311" i="7"/>
  <c r="AK316" i="7"/>
  <c r="AK313" i="7"/>
  <c r="AK314" i="7"/>
  <c r="AK306" i="7"/>
  <c r="AK309" i="7"/>
  <c r="AK324" i="7"/>
  <c r="AK305" i="7"/>
  <c r="U305" i="7"/>
  <c r="T305" i="7"/>
  <c r="AC305" i="7" s="1"/>
  <c r="R308" i="7"/>
  <c r="P308" i="7"/>
  <c r="AA309" i="7"/>
  <c r="Y309" i="7"/>
  <c r="U313" i="7"/>
  <c r="T313" i="7"/>
  <c r="AC313" i="7" s="1"/>
  <c r="R316" i="7"/>
  <c r="P316" i="7"/>
  <c r="AA317" i="7"/>
  <c r="Y317" i="7"/>
  <c r="U321" i="7"/>
  <c r="T321" i="7"/>
  <c r="AC321" i="7" s="1"/>
  <c r="R324" i="7"/>
  <c r="P324" i="7"/>
  <c r="AO349" i="7"/>
  <c r="AO344" i="7"/>
  <c r="AO345" i="7"/>
  <c r="AO340" i="7"/>
  <c r="AO332" i="7"/>
  <c r="AO333" i="7"/>
  <c r="AO335" i="7"/>
  <c r="AO337" i="7"/>
  <c r="AO339" i="7"/>
  <c r="AO330" i="7"/>
  <c r="AO341" i="7"/>
  <c r="AO334" i="7"/>
  <c r="AO347" i="7"/>
  <c r="AO338" i="7"/>
  <c r="AO331" i="7"/>
  <c r="AO343" i="7"/>
  <c r="AO336" i="7"/>
  <c r="AO342" i="7"/>
  <c r="AO348" i="7"/>
  <c r="AO346" i="7"/>
  <c r="U333" i="7"/>
  <c r="T333" i="7"/>
  <c r="R335" i="7"/>
  <c r="Q335" i="7"/>
  <c r="AC336" i="7"/>
  <c r="U341" i="7"/>
  <c r="T341" i="7"/>
  <c r="R343" i="7"/>
  <c r="Q343" i="7"/>
  <c r="AC344" i="7"/>
  <c r="U349" i="7"/>
  <c r="T349" i="7"/>
  <c r="U354" i="7"/>
  <c r="T354" i="7"/>
  <c r="U357" i="7"/>
  <c r="S357" i="7"/>
  <c r="AH357" i="7" s="1"/>
  <c r="AC359" i="7"/>
  <c r="R360" i="7"/>
  <c r="R361" i="7"/>
  <c r="P361" i="7"/>
  <c r="AA362" i="7"/>
  <c r="Z362" i="7"/>
  <c r="AA363" i="7"/>
  <c r="X368" i="7"/>
  <c r="V368" i="7"/>
  <c r="U373" i="7"/>
  <c r="S373" i="7"/>
  <c r="AH373" i="7" s="1"/>
  <c r="Q44" i="7"/>
  <c r="AF44" i="7" s="1"/>
  <c r="Y46" i="7"/>
  <c r="AN46" i="7" s="1"/>
  <c r="S87" i="7"/>
  <c r="S111" i="7"/>
  <c r="AH111" i="7" s="1"/>
  <c r="S119" i="7"/>
  <c r="AH119" i="7" s="1"/>
  <c r="Y156" i="7"/>
  <c r="AN156" i="7" s="1"/>
  <c r="Y164" i="7"/>
  <c r="AN164" i="7" s="1"/>
  <c r="Y172" i="7"/>
  <c r="AN172" i="7" s="1"/>
  <c r="V179" i="7"/>
  <c r="V187" i="7"/>
  <c r="P192" i="7"/>
  <c r="V195" i="7"/>
  <c r="T197" i="7"/>
  <c r="AC197" i="7" s="1"/>
  <c r="V229" i="7"/>
  <c r="P238" i="7"/>
  <c r="R39" i="7"/>
  <c r="P39" i="7"/>
  <c r="AA40" i="7"/>
  <c r="X41" i="7"/>
  <c r="U45" i="7"/>
  <c r="S45" i="7"/>
  <c r="R47" i="7"/>
  <c r="P47" i="7"/>
  <c r="AA48" i="7"/>
  <c r="X49" i="7"/>
  <c r="H546" i="7"/>
  <c r="AK55" i="7"/>
  <c r="H531" i="7" s="1"/>
  <c r="AO83" i="7"/>
  <c r="AO85" i="7"/>
  <c r="AO99" i="7"/>
  <c r="AO89" i="7"/>
  <c r="AO81" i="7"/>
  <c r="AO87" i="7"/>
  <c r="AA81" i="7"/>
  <c r="Y81" i="7"/>
  <c r="X84" i="7"/>
  <c r="V84" i="7"/>
  <c r="AB84" i="7" s="1"/>
  <c r="X85" i="7"/>
  <c r="V85" i="7"/>
  <c r="U89" i="7"/>
  <c r="R93" i="7"/>
  <c r="AA94" i="7"/>
  <c r="Z94" i="7"/>
  <c r="AA95" i="7"/>
  <c r="Z95" i="7"/>
  <c r="AC95" i="7" s="1"/>
  <c r="U107" i="7"/>
  <c r="R109" i="7"/>
  <c r="U115" i="7"/>
  <c r="R117" i="7"/>
  <c r="U123" i="7"/>
  <c r="R129" i="7"/>
  <c r="AA130" i="7"/>
  <c r="X133" i="7"/>
  <c r="V133" i="7"/>
  <c r="R137" i="7"/>
  <c r="AA138" i="7"/>
  <c r="X141" i="7"/>
  <c r="V141" i="7"/>
  <c r="R145" i="7"/>
  <c r="AA146" i="7"/>
  <c r="X149" i="7"/>
  <c r="V149" i="7"/>
  <c r="U154" i="7"/>
  <c r="T154" i="7"/>
  <c r="AC154" i="7" s="1"/>
  <c r="R157" i="7"/>
  <c r="P157" i="7"/>
  <c r="AB157" i="7" s="1"/>
  <c r="AA158" i="7"/>
  <c r="U162" i="7"/>
  <c r="T162" i="7"/>
  <c r="AC162" i="7" s="1"/>
  <c r="R165" i="7"/>
  <c r="P165" i="7"/>
  <c r="AB165" i="7" s="1"/>
  <c r="AA166" i="7"/>
  <c r="U170" i="7"/>
  <c r="T170" i="7"/>
  <c r="AC170" i="7" s="1"/>
  <c r="R173" i="7"/>
  <c r="P173" i="7"/>
  <c r="AB173" i="7" s="1"/>
  <c r="AA174" i="7"/>
  <c r="AN199" i="7"/>
  <c r="AN185" i="7"/>
  <c r="AN187" i="7"/>
  <c r="AN193" i="7"/>
  <c r="AN195" i="7"/>
  <c r="AN183" i="7"/>
  <c r="AN191" i="7"/>
  <c r="AN190" i="7"/>
  <c r="AN194" i="7"/>
  <c r="X181" i="7"/>
  <c r="R185" i="7"/>
  <c r="P185" i="7"/>
  <c r="AB185" i="7" s="1"/>
  <c r="AA186" i="7"/>
  <c r="Y186" i="7"/>
  <c r="AN186" i="7" s="1"/>
  <c r="X189" i="7"/>
  <c r="R193" i="7"/>
  <c r="P193" i="7"/>
  <c r="AA194" i="7"/>
  <c r="X197" i="7"/>
  <c r="V197" i="7"/>
  <c r="AH219" i="7"/>
  <c r="AH211" i="7"/>
  <c r="AH216" i="7"/>
  <c r="AH205" i="7"/>
  <c r="AH223" i="7"/>
  <c r="AH207" i="7"/>
  <c r="AH221" i="7"/>
  <c r="AH217" i="7"/>
  <c r="AH213" i="7"/>
  <c r="AH209" i="7"/>
  <c r="AH212" i="7"/>
  <c r="AH210" i="7"/>
  <c r="AH215" i="7"/>
  <c r="AH214" i="7"/>
  <c r="AH206" i="7"/>
  <c r="AH208" i="7"/>
  <c r="AH224" i="7"/>
  <c r="AH218" i="7"/>
  <c r="AH222" i="7"/>
  <c r="AH220" i="7"/>
  <c r="R206" i="7"/>
  <c r="P206" i="7"/>
  <c r="AE206" i="7" s="1"/>
  <c r="AA207" i="7"/>
  <c r="Y207" i="7"/>
  <c r="U211" i="7"/>
  <c r="T211" i="7"/>
  <c r="AC211" i="7" s="1"/>
  <c r="R214" i="7"/>
  <c r="P214" i="7"/>
  <c r="AE214" i="7" s="1"/>
  <c r="AA215" i="7"/>
  <c r="Y215" i="7"/>
  <c r="U219" i="7"/>
  <c r="T219" i="7"/>
  <c r="AC219" i="7" s="1"/>
  <c r="R222" i="7"/>
  <c r="P222" i="7"/>
  <c r="AE222" i="7" s="1"/>
  <c r="AA223" i="7"/>
  <c r="Y223" i="7"/>
  <c r="U231" i="7"/>
  <c r="T231" i="7"/>
  <c r="AC231" i="7" s="1"/>
  <c r="U232" i="7"/>
  <c r="R234" i="7"/>
  <c r="P234" i="7"/>
  <c r="U239" i="7"/>
  <c r="T239" i="7"/>
  <c r="AC239" i="7" s="1"/>
  <c r="U240" i="7"/>
  <c r="R242" i="7"/>
  <c r="P242" i="7"/>
  <c r="U247" i="7"/>
  <c r="T247" i="7"/>
  <c r="AC247" i="7" s="1"/>
  <c r="U248" i="7"/>
  <c r="AF273" i="7"/>
  <c r="AF266" i="7"/>
  <c r="AF259" i="7"/>
  <c r="AF270" i="7"/>
  <c r="AF256" i="7"/>
  <c r="AF272" i="7"/>
  <c r="AF260" i="7"/>
  <c r="AF258" i="7"/>
  <c r="AF267" i="7"/>
  <c r="AF261" i="7"/>
  <c r="AF274" i="7"/>
  <c r="AF269" i="7"/>
  <c r="AF263" i="7"/>
  <c r="AF271" i="7"/>
  <c r="AF265" i="7"/>
  <c r="AF262" i="7"/>
  <c r="AF257" i="7"/>
  <c r="AF264" i="7"/>
  <c r="R255" i="7"/>
  <c r="AA255" i="7"/>
  <c r="Y255" i="7"/>
  <c r="X262" i="7"/>
  <c r="V262" i="7"/>
  <c r="AC265" i="7"/>
  <c r="AA266" i="7"/>
  <c r="Y266" i="7"/>
  <c r="R271" i="7"/>
  <c r="AA271" i="7"/>
  <c r="Y271" i="7"/>
  <c r="AH296" i="7"/>
  <c r="AH288" i="7"/>
  <c r="AH280" i="7"/>
  <c r="AH291" i="7"/>
  <c r="AH293" i="7"/>
  <c r="AH286" i="7"/>
  <c r="AH292" i="7"/>
  <c r="AH284" i="7"/>
  <c r="AH299" i="7"/>
  <c r="AH295" i="7"/>
  <c r="AH283" i="7"/>
  <c r="AH297" i="7"/>
  <c r="AH282" i="7"/>
  <c r="AH287" i="7"/>
  <c r="AH298" i="7"/>
  <c r="AH290" i="7"/>
  <c r="AH294" i="7"/>
  <c r="AH285" i="7"/>
  <c r="AH281" i="7"/>
  <c r="AH289" i="7"/>
  <c r="R281" i="7"/>
  <c r="P281" i="7"/>
  <c r="AA282" i="7"/>
  <c r="Y282" i="7"/>
  <c r="U286" i="7"/>
  <c r="T286" i="7"/>
  <c r="AC286" i="7" s="1"/>
  <c r="R289" i="7"/>
  <c r="P289" i="7"/>
  <c r="AA290" i="7"/>
  <c r="Y290" i="7"/>
  <c r="U294" i="7"/>
  <c r="T294" i="7"/>
  <c r="AC294" i="7" s="1"/>
  <c r="R297" i="7"/>
  <c r="P297" i="7"/>
  <c r="AA298" i="7"/>
  <c r="Y298" i="7"/>
  <c r="AL321" i="7"/>
  <c r="AL313" i="7"/>
  <c r="AL305" i="7"/>
  <c r="AL315" i="7"/>
  <c r="AL324" i="7"/>
  <c r="AL314" i="7"/>
  <c r="AL311" i="7"/>
  <c r="AL322" i="7"/>
  <c r="AL306" i="7"/>
  <c r="AL319" i="7"/>
  <c r="AL318" i="7"/>
  <c r="AL323" i="7"/>
  <c r="AL317" i="7"/>
  <c r="AL316" i="7"/>
  <c r="AL307" i="7"/>
  <c r="AL309" i="7"/>
  <c r="AL320" i="7"/>
  <c r="AL312" i="7"/>
  <c r="AL310" i="7"/>
  <c r="AL308" i="7"/>
  <c r="U306" i="7"/>
  <c r="T306" i="7"/>
  <c r="AC306" i="7" s="1"/>
  <c r="R309" i="7"/>
  <c r="P309" i="7"/>
  <c r="AA310" i="7"/>
  <c r="Y310" i="7"/>
  <c r="U314" i="7"/>
  <c r="T314" i="7"/>
  <c r="AC314" i="7" s="1"/>
  <c r="R317" i="7"/>
  <c r="P317" i="7"/>
  <c r="AA318" i="7"/>
  <c r="Y318" i="7"/>
  <c r="U322" i="7"/>
  <c r="T322" i="7"/>
  <c r="AC322" i="7" s="1"/>
  <c r="AE347" i="7"/>
  <c r="AE345" i="7"/>
  <c r="AE341" i="7"/>
  <c r="AE335" i="7"/>
  <c r="AE339" i="7"/>
  <c r="AE337" i="7"/>
  <c r="AE343" i="7"/>
  <c r="AE333" i="7"/>
  <c r="AE349" i="7"/>
  <c r="AE331" i="7"/>
  <c r="R330" i="7"/>
  <c r="P330" i="7"/>
  <c r="AA330" i="7"/>
  <c r="Y330" i="7"/>
  <c r="AA331" i="7"/>
  <c r="Y331" i="7"/>
  <c r="X333" i="7"/>
  <c r="V333" i="7"/>
  <c r="R338" i="7"/>
  <c r="P338" i="7"/>
  <c r="AE338" i="7" s="1"/>
  <c r="AA338" i="7"/>
  <c r="Y338" i="7"/>
  <c r="AA339" i="7"/>
  <c r="Y339" i="7"/>
  <c r="X341" i="7"/>
  <c r="V341" i="7"/>
  <c r="R346" i="7"/>
  <c r="P346" i="7"/>
  <c r="AE346" i="7" s="1"/>
  <c r="AA346" i="7"/>
  <c r="Y346" i="7"/>
  <c r="AA347" i="7"/>
  <c r="Y347" i="7"/>
  <c r="X349" i="7"/>
  <c r="V349" i="7"/>
  <c r="X354" i="7"/>
  <c r="V354" i="7"/>
  <c r="U356" i="7"/>
  <c r="T356" i="7"/>
  <c r="U359" i="7"/>
  <c r="S359" i="7"/>
  <c r="AH359" i="7" s="1"/>
  <c r="AC361" i="7"/>
  <c r="R362" i="7"/>
  <c r="R363" i="7"/>
  <c r="P363" i="7"/>
  <c r="AA364" i="7"/>
  <c r="Z364" i="7"/>
  <c r="AA365" i="7"/>
  <c r="Y365" i="7"/>
  <c r="AN365" i="7" s="1"/>
  <c r="X370" i="7"/>
  <c r="V370" i="7"/>
  <c r="U372" i="7"/>
  <c r="T372" i="7"/>
  <c r="Y136" i="7"/>
  <c r="Y144" i="7"/>
  <c r="S182" i="7"/>
  <c r="AH182" i="7" s="1"/>
  <c r="S190" i="7"/>
  <c r="AH190" i="7" s="1"/>
  <c r="S240" i="7"/>
  <c r="AH240" i="7" s="1"/>
  <c r="T262" i="7"/>
  <c r="AC262" i="7" s="1"/>
  <c r="P265" i="7"/>
  <c r="P279" i="7"/>
  <c r="Y324" i="7"/>
  <c r="Y337" i="7"/>
  <c r="AC129" i="7"/>
  <c r="AC79" i="7"/>
  <c r="L158" i="5"/>
  <c r="X319" i="5"/>
  <c r="AP8" i="7" l="1"/>
  <c r="AG395" i="7"/>
  <c r="AG387" i="7"/>
  <c r="AG398" i="7"/>
  <c r="AG396" i="7"/>
  <c r="AG388" i="7"/>
  <c r="AG380" i="7"/>
  <c r="AG382" i="7"/>
  <c r="AG397" i="7"/>
  <c r="AG389" i="7"/>
  <c r="AG381" i="7"/>
  <c r="AG390" i="7"/>
  <c r="AG393" i="7"/>
  <c r="AG385" i="7"/>
  <c r="AG394" i="7"/>
  <c r="AG386" i="7"/>
  <c r="AG391" i="7"/>
  <c r="AG384" i="7"/>
  <c r="AG399" i="7"/>
  <c r="AG392" i="7"/>
  <c r="AG383" i="7"/>
  <c r="AM393" i="7"/>
  <c r="AM385" i="7"/>
  <c r="AM380" i="7"/>
  <c r="AM394" i="7"/>
  <c r="AM386" i="7"/>
  <c r="AM396" i="7"/>
  <c r="AM388" i="7"/>
  <c r="AM395" i="7"/>
  <c r="AM387" i="7"/>
  <c r="AM399" i="7"/>
  <c r="AM391" i="7"/>
  <c r="AM383" i="7"/>
  <c r="AM392" i="7"/>
  <c r="AM384" i="7"/>
  <c r="AM397" i="7"/>
  <c r="AM382" i="7"/>
  <c r="AM390" i="7"/>
  <c r="AM398" i="7"/>
  <c r="AM389" i="7"/>
  <c r="AM381" i="7"/>
  <c r="AP396" i="7"/>
  <c r="AP388" i="7"/>
  <c r="AP380" i="7"/>
  <c r="AP399" i="7"/>
  <c r="AP397" i="7"/>
  <c r="AP389" i="7"/>
  <c r="AP381" i="7"/>
  <c r="AP383" i="7"/>
  <c r="AP398" i="7"/>
  <c r="AP390" i="7"/>
  <c r="AP382" i="7"/>
  <c r="AP391" i="7"/>
  <c r="AP394" i="7"/>
  <c r="AP386" i="7"/>
  <c r="AP395" i="7"/>
  <c r="AP387" i="7"/>
  <c r="AP384" i="7"/>
  <c r="AP393" i="7"/>
  <c r="AP392" i="7"/>
  <c r="AP385" i="7"/>
  <c r="AI397" i="7"/>
  <c r="AI389" i="7"/>
  <c r="AI381" i="7"/>
  <c r="AI392" i="7"/>
  <c r="AI398" i="7"/>
  <c r="AI390" i="7"/>
  <c r="AI382" i="7"/>
  <c r="AI399" i="7"/>
  <c r="AI391" i="7"/>
  <c r="AI383" i="7"/>
  <c r="AI384" i="7"/>
  <c r="AI395" i="7"/>
  <c r="AI387" i="7"/>
  <c r="AI396" i="7"/>
  <c r="AI388" i="7"/>
  <c r="AI393" i="7"/>
  <c r="AI386" i="7"/>
  <c r="AI394" i="7"/>
  <c r="AI385" i="7"/>
  <c r="AI380" i="7"/>
  <c r="AO395" i="7"/>
  <c r="AO387" i="7"/>
  <c r="AO390" i="7"/>
  <c r="AO396" i="7"/>
  <c r="AO388" i="7"/>
  <c r="AO380" i="7"/>
  <c r="AO398" i="7"/>
  <c r="AO397" i="7"/>
  <c r="AO389" i="7"/>
  <c r="AO381" i="7"/>
  <c r="AO382" i="7"/>
  <c r="AO393" i="7"/>
  <c r="AO385" i="7"/>
  <c r="AO394" i="7"/>
  <c r="AO386" i="7"/>
  <c r="AO399" i="7"/>
  <c r="AO384" i="7"/>
  <c r="AO392" i="7"/>
  <c r="AO383" i="7"/>
  <c r="AO391" i="7"/>
  <c r="AE393" i="7"/>
  <c r="AE385" i="7"/>
  <c r="AE396" i="7"/>
  <c r="AE394" i="7"/>
  <c r="AE386" i="7"/>
  <c r="AE395" i="7"/>
  <c r="AE387" i="7"/>
  <c r="AE388" i="7"/>
  <c r="AE380" i="7"/>
  <c r="AE399" i="7"/>
  <c r="AE391" i="7"/>
  <c r="AE383" i="7"/>
  <c r="AE392" i="7"/>
  <c r="AE384" i="7"/>
  <c r="AE389" i="7"/>
  <c r="AE397" i="7"/>
  <c r="AE381" i="7"/>
  <c r="AE390" i="7"/>
  <c r="AE382" i="7"/>
  <c r="AE398" i="7"/>
  <c r="AG18" i="7"/>
  <c r="AK399" i="7"/>
  <c r="AK391" i="7"/>
  <c r="AK383" i="7"/>
  <c r="AK386" i="7"/>
  <c r="AK392" i="7"/>
  <c r="AK384" i="7"/>
  <c r="AK394" i="7"/>
  <c r="AK393" i="7"/>
  <c r="AK385" i="7"/>
  <c r="AK397" i="7"/>
  <c r="AK389" i="7"/>
  <c r="AK381" i="7"/>
  <c r="AK398" i="7"/>
  <c r="AK390" i="7"/>
  <c r="AK395" i="7"/>
  <c r="AK388" i="7"/>
  <c r="AK382" i="7"/>
  <c r="AK396" i="7"/>
  <c r="AK387" i="7"/>
  <c r="AK380" i="7"/>
  <c r="AJ398" i="7"/>
  <c r="AJ390" i="7"/>
  <c r="AJ382" i="7"/>
  <c r="AJ393" i="7"/>
  <c r="AJ399" i="7"/>
  <c r="AJ391" i="7"/>
  <c r="AJ383" i="7"/>
  <c r="AJ385" i="7"/>
  <c r="AJ392" i="7"/>
  <c r="AJ384" i="7"/>
  <c r="AJ396" i="7"/>
  <c r="AJ388" i="7"/>
  <c r="AJ380" i="7"/>
  <c r="AJ397" i="7"/>
  <c r="AJ389" i="7"/>
  <c r="AJ394" i="7"/>
  <c r="AJ395" i="7"/>
  <c r="AJ381" i="7"/>
  <c r="AJ386" i="7"/>
  <c r="AJ387" i="7"/>
  <c r="AG7" i="7"/>
  <c r="AG15" i="7"/>
  <c r="AC141" i="7"/>
  <c r="AR141" i="7" s="1"/>
  <c r="AM314" i="7"/>
  <c r="AP35" i="7"/>
  <c r="AP36" i="7"/>
  <c r="AP48" i="7"/>
  <c r="AP44" i="7"/>
  <c r="AP30" i="7"/>
  <c r="AB247" i="7"/>
  <c r="AM63" i="7"/>
  <c r="AM62" i="7"/>
  <c r="AM66" i="7"/>
  <c r="AM67" i="7"/>
  <c r="AM60" i="7"/>
  <c r="AM69" i="7"/>
  <c r="AM70" i="7"/>
  <c r="AM57" i="7"/>
  <c r="AM56" i="7"/>
  <c r="AM71" i="7"/>
  <c r="AM65" i="7"/>
  <c r="AM58" i="7"/>
  <c r="AM73" i="7"/>
  <c r="AM59" i="7"/>
  <c r="AM68" i="7"/>
  <c r="AM72" i="7"/>
  <c r="AM61" i="7"/>
  <c r="AM64" i="7"/>
  <c r="AM74" i="7"/>
  <c r="AR60" i="7"/>
  <c r="O536" i="7" s="1"/>
  <c r="AR57" i="7"/>
  <c r="O533" i="7" s="1"/>
  <c r="AR64" i="7"/>
  <c r="O540" i="7" s="1"/>
  <c r="AR73" i="7"/>
  <c r="O549" i="7" s="1"/>
  <c r="AR70" i="7"/>
  <c r="O546" i="7" s="1"/>
  <c r="AR68" i="7"/>
  <c r="O544" i="7" s="1"/>
  <c r="AR62" i="7"/>
  <c r="O538" i="7" s="1"/>
  <c r="AR61" i="7"/>
  <c r="O537" i="7" s="1"/>
  <c r="AR71" i="7"/>
  <c r="O547" i="7" s="1"/>
  <c r="AR63" i="7"/>
  <c r="O539" i="7" s="1"/>
  <c r="AR58" i="7"/>
  <c r="O534" i="7" s="1"/>
  <c r="AR56" i="7"/>
  <c r="O532" i="7" s="1"/>
  <c r="AR67" i="7"/>
  <c r="O543" i="7" s="1"/>
  <c r="AR66" i="7"/>
  <c r="O542" i="7" s="1"/>
  <c r="AR65" i="7"/>
  <c r="O541" i="7" s="1"/>
  <c r="AR74" i="7"/>
  <c r="O550" i="7" s="1"/>
  <c r="AR59" i="7"/>
  <c r="O535" i="7" s="1"/>
  <c r="AR72" i="7"/>
  <c r="O548" i="7" s="1"/>
  <c r="AR69" i="7"/>
  <c r="O545" i="7" s="1"/>
  <c r="AN70" i="7"/>
  <c r="K546" i="7" s="1"/>
  <c r="AN64" i="7"/>
  <c r="K540" i="7" s="1"/>
  <c r="AN66" i="7"/>
  <c r="K542" i="7" s="1"/>
  <c r="AN68" i="7"/>
  <c r="K544" i="7" s="1"/>
  <c r="AN72" i="7"/>
  <c r="K548" i="7" s="1"/>
  <c r="AN62" i="7"/>
  <c r="K538" i="7" s="1"/>
  <c r="AN58" i="7"/>
  <c r="K534" i="7" s="1"/>
  <c r="AN71" i="7"/>
  <c r="K547" i="7" s="1"/>
  <c r="AN59" i="7"/>
  <c r="K535" i="7" s="1"/>
  <c r="AN56" i="7"/>
  <c r="K532" i="7" s="1"/>
  <c r="AN63" i="7"/>
  <c r="K539" i="7" s="1"/>
  <c r="AN74" i="7"/>
  <c r="K550" i="7" s="1"/>
  <c r="AN65" i="7"/>
  <c r="K541" i="7" s="1"/>
  <c r="AN69" i="7"/>
  <c r="K545" i="7" s="1"/>
  <c r="AN57" i="7"/>
  <c r="K533" i="7" s="1"/>
  <c r="AN60" i="7"/>
  <c r="K536" i="7" s="1"/>
  <c r="AN73" i="7"/>
  <c r="K549" i="7" s="1"/>
  <c r="AN67" i="7"/>
  <c r="K543" i="7" s="1"/>
  <c r="AN61" i="7"/>
  <c r="K537" i="7" s="1"/>
  <c r="AJ73" i="7"/>
  <c r="AJ59" i="7"/>
  <c r="AJ67" i="7"/>
  <c r="AJ60" i="7"/>
  <c r="AJ63" i="7"/>
  <c r="AJ71" i="7"/>
  <c r="AJ64" i="7"/>
  <c r="AJ56" i="7"/>
  <c r="AJ74" i="7"/>
  <c r="AJ65" i="7"/>
  <c r="AJ61" i="7"/>
  <c r="AJ69" i="7"/>
  <c r="AJ72" i="7"/>
  <c r="AJ66" i="7"/>
  <c r="AJ68" i="7"/>
  <c r="AJ62" i="7"/>
  <c r="AJ70" i="7"/>
  <c r="AJ58" i="7"/>
  <c r="AJ57" i="7"/>
  <c r="AG69" i="7"/>
  <c r="AG62" i="7"/>
  <c r="AG73" i="7"/>
  <c r="AG65" i="7"/>
  <c r="AG57" i="7"/>
  <c r="AG61" i="7"/>
  <c r="AG74" i="7"/>
  <c r="AG60" i="7"/>
  <c r="AG64" i="7"/>
  <c r="AG58" i="7"/>
  <c r="AG67" i="7"/>
  <c r="AG66" i="7"/>
  <c r="AG71" i="7"/>
  <c r="AG70" i="7"/>
  <c r="AG59" i="7"/>
  <c r="AG68" i="7"/>
  <c r="AG56" i="7"/>
  <c r="AG72" i="7"/>
  <c r="AG63" i="7"/>
  <c r="AP67" i="7"/>
  <c r="AP72" i="7"/>
  <c r="AP74" i="7"/>
  <c r="AP69" i="7"/>
  <c r="AP68" i="7"/>
  <c r="AP70" i="7"/>
  <c r="AP58" i="7"/>
  <c r="AP56" i="7"/>
  <c r="AP65" i="7"/>
  <c r="AP63" i="7"/>
  <c r="AP73" i="7"/>
  <c r="AP71" i="7"/>
  <c r="AP60" i="7"/>
  <c r="AP59" i="7"/>
  <c r="AP61" i="7"/>
  <c r="AP64" i="7"/>
  <c r="AP62" i="7"/>
  <c r="AP66" i="7"/>
  <c r="AP57" i="7"/>
  <c r="AM311" i="7"/>
  <c r="AP34" i="7"/>
  <c r="AP40" i="7"/>
  <c r="AP38" i="7"/>
  <c r="AP42" i="7"/>
  <c r="AP32" i="7"/>
  <c r="AP283" i="7"/>
  <c r="AP9" i="7"/>
  <c r="F547" i="7"/>
  <c r="F573" i="7" s="1"/>
  <c r="AP47" i="7"/>
  <c r="AM55" i="7"/>
  <c r="AP19" i="7"/>
  <c r="AC88" i="7"/>
  <c r="AR88" i="7" s="1"/>
  <c r="AN141" i="7"/>
  <c r="AP284" i="7"/>
  <c r="AP31" i="7"/>
  <c r="AP43" i="7"/>
  <c r="AP287" i="7"/>
  <c r="AP39" i="7"/>
  <c r="AG41" i="7"/>
  <c r="AG36" i="7"/>
  <c r="AP6" i="7"/>
  <c r="AP10" i="7"/>
  <c r="AM220" i="7"/>
  <c r="AN136" i="7"/>
  <c r="AP7" i="7"/>
  <c r="AP13" i="7"/>
  <c r="AP22" i="7"/>
  <c r="AP23" i="7"/>
  <c r="AP5" i="7"/>
  <c r="AP20" i="7"/>
  <c r="AE23" i="7"/>
  <c r="B675" i="7" s="1"/>
  <c r="B726" i="7" s="1"/>
  <c r="AE6" i="7"/>
  <c r="B658" i="7" s="1"/>
  <c r="D658" i="7" s="1"/>
  <c r="AB305" i="7"/>
  <c r="AM305" i="7"/>
  <c r="AM315" i="7"/>
  <c r="AM309" i="7"/>
  <c r="AM316" i="7"/>
  <c r="AP298" i="7"/>
  <c r="AP297" i="7"/>
  <c r="AP296" i="7"/>
  <c r="AP280" i="7"/>
  <c r="AP286" i="7"/>
  <c r="AB296" i="7"/>
  <c r="AP293" i="7"/>
  <c r="AG247" i="7"/>
  <c r="AB143" i="7"/>
  <c r="G534" i="7"/>
  <c r="E560" i="7"/>
  <c r="E585" i="7"/>
  <c r="E610" i="7"/>
  <c r="E635" i="7"/>
  <c r="I599" i="7"/>
  <c r="I624" i="7"/>
  <c r="I649" i="7"/>
  <c r="I574" i="7"/>
  <c r="D550" i="7"/>
  <c r="B626" i="7"/>
  <c r="B601" i="7"/>
  <c r="B576" i="7"/>
  <c r="B651" i="7"/>
  <c r="H575" i="7"/>
  <c r="J549" i="7"/>
  <c r="H600" i="7"/>
  <c r="H625" i="7"/>
  <c r="H650" i="7"/>
  <c r="G537" i="7"/>
  <c r="E638" i="7"/>
  <c r="E588" i="7"/>
  <c r="E563" i="7"/>
  <c r="E613" i="7"/>
  <c r="L564" i="7"/>
  <c r="L589" i="7"/>
  <c r="L639" i="7"/>
  <c r="L614" i="7"/>
  <c r="I561" i="7"/>
  <c r="I636" i="7"/>
  <c r="I586" i="7"/>
  <c r="I611" i="7"/>
  <c r="C566" i="7"/>
  <c r="C591" i="7"/>
  <c r="C641" i="7"/>
  <c r="C616" i="7"/>
  <c r="L593" i="7"/>
  <c r="L568" i="7"/>
  <c r="L618" i="7"/>
  <c r="L643" i="7"/>
  <c r="I617" i="7"/>
  <c r="I592" i="7"/>
  <c r="I567" i="7"/>
  <c r="I642" i="7"/>
  <c r="C626" i="7"/>
  <c r="C576" i="7"/>
  <c r="C651" i="7"/>
  <c r="C601" i="7"/>
  <c r="F619" i="7"/>
  <c r="F594" i="7"/>
  <c r="F569" i="7"/>
  <c r="F644" i="7"/>
  <c r="I566" i="7"/>
  <c r="I616" i="7"/>
  <c r="I641" i="7"/>
  <c r="I591" i="7"/>
  <c r="G542" i="7"/>
  <c r="E593" i="7"/>
  <c r="E618" i="7"/>
  <c r="E643" i="7"/>
  <c r="E568" i="7"/>
  <c r="E572" i="7"/>
  <c r="E647" i="7"/>
  <c r="E622" i="7"/>
  <c r="E597" i="7"/>
  <c r="G546" i="7"/>
  <c r="L610" i="7"/>
  <c r="L560" i="7"/>
  <c r="L585" i="7"/>
  <c r="L635" i="7"/>
  <c r="L594" i="7"/>
  <c r="L619" i="7"/>
  <c r="L644" i="7"/>
  <c r="L569" i="7"/>
  <c r="I584" i="7"/>
  <c r="I609" i="7"/>
  <c r="I559" i="7"/>
  <c r="I634" i="7"/>
  <c r="I582" i="7"/>
  <c r="I632" i="7"/>
  <c r="I557" i="7"/>
  <c r="I607" i="7"/>
  <c r="I565" i="7"/>
  <c r="I615" i="7"/>
  <c r="I640" i="7"/>
  <c r="I590" i="7"/>
  <c r="F618" i="7"/>
  <c r="F643" i="7"/>
  <c r="F568" i="7"/>
  <c r="F593" i="7"/>
  <c r="G593" i="7" s="1"/>
  <c r="C558" i="7"/>
  <c r="C583" i="7"/>
  <c r="C633" i="7"/>
  <c r="C608" i="7"/>
  <c r="D538" i="7"/>
  <c r="C564" i="7"/>
  <c r="C639" i="7"/>
  <c r="C589" i="7"/>
  <c r="C614" i="7"/>
  <c r="B609" i="7"/>
  <c r="B584" i="7"/>
  <c r="D533" i="7"/>
  <c r="B634" i="7"/>
  <c r="B559" i="7"/>
  <c r="F646" i="7"/>
  <c r="F621" i="7"/>
  <c r="F596" i="7"/>
  <c r="F571" i="7"/>
  <c r="H564" i="7"/>
  <c r="H589" i="7"/>
  <c r="J538" i="7"/>
  <c r="H614" i="7"/>
  <c r="H639" i="7"/>
  <c r="E570" i="7"/>
  <c r="E645" i="7"/>
  <c r="E595" i="7"/>
  <c r="E620" i="7"/>
  <c r="L573" i="7"/>
  <c r="L598" i="7"/>
  <c r="L648" i="7"/>
  <c r="L623" i="7"/>
  <c r="I647" i="7"/>
  <c r="I597" i="7"/>
  <c r="I622" i="7"/>
  <c r="I572" i="7"/>
  <c r="C557" i="7"/>
  <c r="C632" i="7"/>
  <c r="C582" i="7"/>
  <c r="C607" i="7"/>
  <c r="H595" i="7"/>
  <c r="H645" i="7"/>
  <c r="H570" i="7"/>
  <c r="H620" i="7"/>
  <c r="L592" i="7"/>
  <c r="L642" i="7"/>
  <c r="L617" i="7"/>
  <c r="L567" i="7"/>
  <c r="J543" i="7"/>
  <c r="H594" i="7"/>
  <c r="H644" i="7"/>
  <c r="H619" i="7"/>
  <c r="H569" i="7"/>
  <c r="C563" i="7"/>
  <c r="C638" i="7"/>
  <c r="C613" i="7"/>
  <c r="C588" i="7"/>
  <c r="G531" i="7"/>
  <c r="E607" i="7"/>
  <c r="E632" i="7"/>
  <c r="E557" i="7"/>
  <c r="E582" i="7"/>
  <c r="L588" i="7"/>
  <c r="L613" i="7"/>
  <c r="L638" i="7"/>
  <c r="L563" i="7"/>
  <c r="C609" i="7"/>
  <c r="C634" i="7"/>
  <c r="C584" i="7"/>
  <c r="C559" i="7"/>
  <c r="H617" i="7"/>
  <c r="J541" i="7"/>
  <c r="H642" i="7"/>
  <c r="H567" i="7"/>
  <c r="J567" i="7" s="1"/>
  <c r="H592" i="7"/>
  <c r="F565" i="7"/>
  <c r="F640" i="7"/>
  <c r="F615" i="7"/>
  <c r="F590" i="7"/>
  <c r="J546" i="7"/>
  <c r="H572" i="7"/>
  <c r="H647" i="7"/>
  <c r="H597" i="7"/>
  <c r="H622" i="7"/>
  <c r="E566" i="7"/>
  <c r="E616" i="7"/>
  <c r="E591" i="7"/>
  <c r="E641" i="7"/>
  <c r="E574" i="7"/>
  <c r="E599" i="7"/>
  <c r="E624" i="7"/>
  <c r="E649" i="7"/>
  <c r="E564" i="7"/>
  <c r="G538" i="7"/>
  <c r="E589" i="7"/>
  <c r="E614" i="7"/>
  <c r="E639" i="7"/>
  <c r="L584" i="7"/>
  <c r="L559" i="7"/>
  <c r="L634" i="7"/>
  <c r="L609" i="7"/>
  <c r="L586" i="7"/>
  <c r="L611" i="7"/>
  <c r="L561" i="7"/>
  <c r="L636" i="7"/>
  <c r="L596" i="7"/>
  <c r="L646" i="7"/>
  <c r="L571" i="7"/>
  <c r="L621" i="7"/>
  <c r="I621" i="7"/>
  <c r="I646" i="7"/>
  <c r="I596" i="7"/>
  <c r="I571" i="7"/>
  <c r="C646" i="7"/>
  <c r="C621" i="7"/>
  <c r="C571" i="7"/>
  <c r="C596" i="7"/>
  <c r="C585" i="7"/>
  <c r="C610" i="7"/>
  <c r="C560" i="7"/>
  <c r="C635" i="7"/>
  <c r="C570" i="7"/>
  <c r="C595" i="7"/>
  <c r="C620" i="7"/>
  <c r="C645" i="7"/>
  <c r="J540" i="7"/>
  <c r="H566" i="7"/>
  <c r="H616" i="7"/>
  <c r="H591" i="7"/>
  <c r="H641" i="7"/>
  <c r="B635" i="7"/>
  <c r="B610" i="7"/>
  <c r="B560" i="7"/>
  <c r="D534" i="7"/>
  <c r="B585" i="7"/>
  <c r="F650" i="7"/>
  <c r="F625" i="7"/>
  <c r="F575" i="7"/>
  <c r="F600" i="7"/>
  <c r="I560" i="7"/>
  <c r="I610" i="7"/>
  <c r="I635" i="7"/>
  <c r="I585" i="7"/>
  <c r="F632" i="7"/>
  <c r="F607" i="7"/>
  <c r="F582" i="7"/>
  <c r="F557" i="7"/>
  <c r="J536" i="7"/>
  <c r="H562" i="7"/>
  <c r="H587" i="7"/>
  <c r="H612" i="7"/>
  <c r="H637" i="7"/>
  <c r="E559" i="7"/>
  <c r="E634" i="7"/>
  <c r="E584" i="7"/>
  <c r="E609" i="7"/>
  <c r="H560" i="7"/>
  <c r="H635" i="7"/>
  <c r="J635" i="7" s="1"/>
  <c r="H585" i="7"/>
  <c r="J585" i="7" s="1"/>
  <c r="H610" i="7"/>
  <c r="J534" i="7"/>
  <c r="J542" i="7"/>
  <c r="H593" i="7"/>
  <c r="H643" i="7"/>
  <c r="H568" i="7"/>
  <c r="H618" i="7"/>
  <c r="E642" i="7"/>
  <c r="G541" i="7"/>
  <c r="E592" i="7"/>
  <c r="E617" i="7"/>
  <c r="E567" i="7"/>
  <c r="E576" i="7"/>
  <c r="E601" i="7"/>
  <c r="E651" i="7"/>
  <c r="E626" i="7"/>
  <c r="L622" i="7"/>
  <c r="L647" i="7"/>
  <c r="L597" i="7"/>
  <c r="L572" i="7"/>
  <c r="L570" i="7"/>
  <c r="L620" i="7"/>
  <c r="L645" i="7"/>
  <c r="L595" i="7"/>
  <c r="I563" i="7"/>
  <c r="I588" i="7"/>
  <c r="I613" i="7"/>
  <c r="I638" i="7"/>
  <c r="J544" i="7"/>
  <c r="I570" i="7"/>
  <c r="I645" i="7"/>
  <c r="I595" i="7"/>
  <c r="I620" i="7"/>
  <c r="C572" i="7"/>
  <c r="C647" i="7"/>
  <c r="C622" i="7"/>
  <c r="C597" i="7"/>
  <c r="C565" i="7"/>
  <c r="C640" i="7"/>
  <c r="C590" i="7"/>
  <c r="C615" i="7"/>
  <c r="D546" i="7"/>
  <c r="B647" i="7"/>
  <c r="D647" i="7" s="1"/>
  <c r="B572" i="7"/>
  <c r="B597" i="7"/>
  <c r="D597" i="7" s="1"/>
  <c r="B622" i="7"/>
  <c r="B612" i="7"/>
  <c r="B562" i="7"/>
  <c r="B637" i="7"/>
  <c r="B587" i="7"/>
  <c r="D536" i="7"/>
  <c r="B595" i="7"/>
  <c r="B645" i="7"/>
  <c r="B620" i="7"/>
  <c r="D544" i="7"/>
  <c r="B570" i="7"/>
  <c r="F638" i="7"/>
  <c r="F563" i="7"/>
  <c r="F588" i="7"/>
  <c r="F613" i="7"/>
  <c r="H609" i="7"/>
  <c r="H584" i="7"/>
  <c r="J533" i="7"/>
  <c r="H559" i="7"/>
  <c r="H634" i="7"/>
  <c r="L625" i="7"/>
  <c r="L650" i="7"/>
  <c r="L600" i="7"/>
  <c r="L575" i="7"/>
  <c r="C568" i="7"/>
  <c r="C618" i="7"/>
  <c r="C593" i="7"/>
  <c r="C643" i="7"/>
  <c r="F623" i="7"/>
  <c r="B569" i="7"/>
  <c r="B594" i="7"/>
  <c r="B644" i="7"/>
  <c r="B619" i="7"/>
  <c r="D543" i="7"/>
  <c r="G539" i="7"/>
  <c r="E615" i="7"/>
  <c r="E565" i="7"/>
  <c r="E640" i="7"/>
  <c r="E590" i="7"/>
  <c r="I568" i="7"/>
  <c r="I618" i="7"/>
  <c r="I593" i="7"/>
  <c r="I643" i="7"/>
  <c r="F586" i="7"/>
  <c r="F636" i="7"/>
  <c r="F611" i="7"/>
  <c r="F561" i="7"/>
  <c r="G549" i="7"/>
  <c r="E625" i="7"/>
  <c r="E650" i="7"/>
  <c r="E575" i="7"/>
  <c r="E600" i="7"/>
  <c r="I600" i="7"/>
  <c r="I575" i="7"/>
  <c r="I650" i="7"/>
  <c r="I625" i="7"/>
  <c r="C587" i="7"/>
  <c r="C612" i="7"/>
  <c r="C562" i="7"/>
  <c r="C637" i="7"/>
  <c r="B589" i="7"/>
  <c r="B564" i="7"/>
  <c r="B639" i="7"/>
  <c r="B614" i="7"/>
  <c r="H607" i="7"/>
  <c r="J531" i="7"/>
  <c r="H632" i="7"/>
  <c r="H557" i="7"/>
  <c r="H582" i="7"/>
  <c r="J547" i="7"/>
  <c r="H573" i="7"/>
  <c r="H623" i="7"/>
  <c r="H648" i="7"/>
  <c r="H598" i="7"/>
  <c r="E558" i="7"/>
  <c r="E633" i="7"/>
  <c r="E608" i="7"/>
  <c r="E583" i="7"/>
  <c r="G535" i="7"/>
  <c r="E636" i="7"/>
  <c r="E561" i="7"/>
  <c r="E611" i="7"/>
  <c r="E586" i="7"/>
  <c r="L582" i="7"/>
  <c r="L607" i="7"/>
  <c r="L632" i="7"/>
  <c r="L557" i="7"/>
  <c r="L640" i="7"/>
  <c r="L615" i="7"/>
  <c r="L590" i="7"/>
  <c r="L565" i="7"/>
  <c r="I644" i="7"/>
  <c r="I594" i="7"/>
  <c r="I619" i="7"/>
  <c r="I569" i="7"/>
  <c r="I583" i="7"/>
  <c r="I633" i="7"/>
  <c r="I608" i="7"/>
  <c r="I558" i="7"/>
  <c r="F610" i="7"/>
  <c r="F635" i="7"/>
  <c r="F560" i="7"/>
  <c r="F585" i="7"/>
  <c r="C575" i="7"/>
  <c r="C625" i="7"/>
  <c r="C650" i="7"/>
  <c r="C600" i="7"/>
  <c r="C592" i="7"/>
  <c r="C567" i="7"/>
  <c r="C617" i="7"/>
  <c r="C642" i="7"/>
  <c r="D532" i="7"/>
  <c r="B558" i="7"/>
  <c r="B633" i="7"/>
  <c r="B608" i="7"/>
  <c r="B583" i="7"/>
  <c r="B575" i="7"/>
  <c r="B600" i="7"/>
  <c r="D549" i="7"/>
  <c r="B625" i="7"/>
  <c r="B650" i="7"/>
  <c r="F567" i="7"/>
  <c r="F617" i="7"/>
  <c r="F642" i="7"/>
  <c r="F592" i="7"/>
  <c r="F572" i="7"/>
  <c r="F597" i="7"/>
  <c r="F647" i="7"/>
  <c r="F622" i="7"/>
  <c r="B591" i="7"/>
  <c r="B641" i="7"/>
  <c r="B566" i="7"/>
  <c r="D540" i="7"/>
  <c r="B616" i="7"/>
  <c r="L601" i="7"/>
  <c r="L576" i="7"/>
  <c r="L651" i="7"/>
  <c r="L626" i="7"/>
  <c r="C586" i="7"/>
  <c r="C561" i="7"/>
  <c r="C636" i="7"/>
  <c r="C611" i="7"/>
  <c r="E562" i="7"/>
  <c r="E637" i="7"/>
  <c r="E612" i="7"/>
  <c r="E587" i="7"/>
  <c r="L566" i="7"/>
  <c r="L641" i="7"/>
  <c r="L616" i="7"/>
  <c r="L591" i="7"/>
  <c r="I648" i="7"/>
  <c r="I623" i="7"/>
  <c r="I598" i="7"/>
  <c r="I573" i="7"/>
  <c r="C598" i="7"/>
  <c r="C648" i="7"/>
  <c r="C573" i="7"/>
  <c r="C623" i="7"/>
  <c r="D542" i="7"/>
  <c r="B643" i="7"/>
  <c r="B593" i="7"/>
  <c r="B568" i="7"/>
  <c r="B618" i="7"/>
  <c r="J545" i="7"/>
  <c r="H621" i="7"/>
  <c r="H646" i="7"/>
  <c r="H596" i="7"/>
  <c r="H571" i="7"/>
  <c r="E648" i="7"/>
  <c r="E573" i="7"/>
  <c r="E598" i="7"/>
  <c r="E623" i="7"/>
  <c r="L649" i="7"/>
  <c r="L624" i="7"/>
  <c r="L574" i="7"/>
  <c r="L599" i="7"/>
  <c r="J537" i="7"/>
  <c r="H588" i="7"/>
  <c r="H563" i="7"/>
  <c r="H638" i="7"/>
  <c r="H613" i="7"/>
  <c r="J539" i="7"/>
  <c r="H640" i="7"/>
  <c r="H565" i="7"/>
  <c r="H615" i="7"/>
  <c r="H590" i="7"/>
  <c r="H651" i="7"/>
  <c r="H601" i="7"/>
  <c r="H576" i="7"/>
  <c r="H626" i="7"/>
  <c r="J550" i="7"/>
  <c r="G545" i="7"/>
  <c r="E646" i="7"/>
  <c r="E596" i="7"/>
  <c r="E571" i="7"/>
  <c r="E621" i="7"/>
  <c r="G543" i="7"/>
  <c r="E569" i="7"/>
  <c r="E594" i="7"/>
  <c r="E619" i="7"/>
  <c r="E644" i="7"/>
  <c r="L558" i="7"/>
  <c r="L633" i="7"/>
  <c r="L608" i="7"/>
  <c r="L583" i="7"/>
  <c r="L637" i="7"/>
  <c r="L587" i="7"/>
  <c r="L562" i="7"/>
  <c r="L612" i="7"/>
  <c r="I564" i="7"/>
  <c r="I614" i="7"/>
  <c r="I639" i="7"/>
  <c r="I589" i="7"/>
  <c r="I587" i="7"/>
  <c r="I562" i="7"/>
  <c r="I637" i="7"/>
  <c r="I612" i="7"/>
  <c r="I576" i="7"/>
  <c r="I601" i="7"/>
  <c r="I651" i="7"/>
  <c r="I626" i="7"/>
  <c r="C569" i="7"/>
  <c r="C619" i="7"/>
  <c r="C594" i="7"/>
  <c r="C644" i="7"/>
  <c r="C624" i="7"/>
  <c r="C599" i="7"/>
  <c r="C649" i="7"/>
  <c r="C574" i="7"/>
  <c r="J535" i="7"/>
  <c r="H636" i="7"/>
  <c r="H586" i="7"/>
  <c r="H611" i="7"/>
  <c r="H561" i="7"/>
  <c r="D541" i="7"/>
  <c r="B642" i="7"/>
  <c r="B567" i="7"/>
  <c r="B617" i="7"/>
  <c r="B592" i="7"/>
  <c r="G533" i="7"/>
  <c r="F634" i="7"/>
  <c r="F609" i="7"/>
  <c r="F559" i="7"/>
  <c r="F584" i="7"/>
  <c r="F564" i="7"/>
  <c r="F614" i="7"/>
  <c r="F589" i="7"/>
  <c r="F639" i="7"/>
  <c r="J548" i="7"/>
  <c r="H599" i="7"/>
  <c r="H649" i="7"/>
  <c r="H624" i="7"/>
  <c r="H574" i="7"/>
  <c r="D548" i="7"/>
  <c r="B649" i="7"/>
  <c r="B599" i="7"/>
  <c r="B624" i="7"/>
  <c r="B574" i="7"/>
  <c r="AP41" i="7"/>
  <c r="AP49" i="7"/>
  <c r="AP45" i="7"/>
  <c r="AP21" i="7"/>
  <c r="L712" i="7"/>
  <c r="L687" i="7"/>
  <c r="L762" i="7"/>
  <c r="L737" i="7"/>
  <c r="L774" i="7"/>
  <c r="L749" i="7"/>
  <c r="L699" i="7"/>
  <c r="L724" i="7"/>
  <c r="L715" i="7"/>
  <c r="L765" i="7"/>
  <c r="L740" i="7"/>
  <c r="L690" i="7"/>
  <c r="L770" i="7"/>
  <c r="L720" i="7"/>
  <c r="L695" i="7"/>
  <c r="L745" i="7"/>
  <c r="L747" i="7"/>
  <c r="L697" i="7"/>
  <c r="L772" i="7"/>
  <c r="L722" i="7"/>
  <c r="L714" i="7"/>
  <c r="L689" i="7"/>
  <c r="L764" i="7"/>
  <c r="L739" i="7"/>
  <c r="L777" i="7"/>
  <c r="L727" i="7"/>
  <c r="L752" i="7"/>
  <c r="L702" i="7"/>
  <c r="L701" i="7"/>
  <c r="L776" i="7"/>
  <c r="L726" i="7"/>
  <c r="L751" i="7"/>
  <c r="L775" i="7"/>
  <c r="L750" i="7"/>
  <c r="L700" i="7"/>
  <c r="L725" i="7"/>
  <c r="L696" i="7"/>
  <c r="L746" i="7"/>
  <c r="L771" i="7"/>
  <c r="L721" i="7"/>
  <c r="L735" i="7"/>
  <c r="L760" i="7"/>
  <c r="L685" i="7"/>
  <c r="L710" i="7"/>
  <c r="L744" i="7"/>
  <c r="L719" i="7"/>
  <c r="L769" i="7"/>
  <c r="L694" i="7"/>
  <c r="L691" i="7"/>
  <c r="L741" i="7"/>
  <c r="L716" i="7"/>
  <c r="L766" i="7"/>
  <c r="L718" i="7"/>
  <c r="L743" i="7"/>
  <c r="L768" i="7"/>
  <c r="L693" i="7"/>
  <c r="L686" i="7"/>
  <c r="L711" i="7"/>
  <c r="L736" i="7"/>
  <c r="L761" i="7"/>
  <c r="L758" i="7"/>
  <c r="L708" i="7"/>
  <c r="L683" i="7"/>
  <c r="L733" i="7"/>
  <c r="L698" i="7"/>
  <c r="L748" i="7"/>
  <c r="L773" i="7"/>
  <c r="L723" i="7"/>
  <c r="K696" i="7"/>
  <c r="K771" i="7"/>
  <c r="M670" i="7"/>
  <c r="K746" i="7"/>
  <c r="K721" i="7"/>
  <c r="K709" i="7"/>
  <c r="K759" i="7"/>
  <c r="K734" i="7"/>
  <c r="K684" i="7"/>
  <c r="M673" i="7"/>
  <c r="K749" i="7"/>
  <c r="K774" i="7"/>
  <c r="K724" i="7"/>
  <c r="K699" i="7"/>
  <c r="AP15" i="7"/>
  <c r="M668" i="7"/>
  <c r="K769" i="7"/>
  <c r="K744" i="7"/>
  <c r="K719" i="7"/>
  <c r="K694" i="7"/>
  <c r="AP18" i="7"/>
  <c r="AP12" i="7"/>
  <c r="AP11" i="7"/>
  <c r="M665" i="7"/>
  <c r="K691" i="7"/>
  <c r="K741" i="7"/>
  <c r="K716" i="7"/>
  <c r="K766" i="7"/>
  <c r="M664" i="7"/>
  <c r="K690" i="7"/>
  <c r="K765" i="7"/>
  <c r="K715" i="7"/>
  <c r="K740" i="7"/>
  <c r="K686" i="7"/>
  <c r="K736" i="7"/>
  <c r="K761" i="7"/>
  <c r="M660" i="7"/>
  <c r="K711" i="7"/>
  <c r="M711" i="7" s="1"/>
  <c r="M674" i="7"/>
  <c r="K775" i="7"/>
  <c r="K725" i="7"/>
  <c r="K750" i="7"/>
  <c r="K700" i="7"/>
  <c r="AP16" i="7"/>
  <c r="K722" i="7"/>
  <c r="K772" i="7"/>
  <c r="K747" i="7"/>
  <c r="M671" i="7"/>
  <c r="K697" i="7"/>
  <c r="K738" i="7"/>
  <c r="K763" i="7"/>
  <c r="K713" i="7"/>
  <c r="K688" i="7"/>
  <c r="K708" i="7"/>
  <c r="K733" i="7"/>
  <c r="K683" i="7"/>
  <c r="K758" i="7"/>
  <c r="M758" i="7" s="1"/>
  <c r="M657" i="7"/>
  <c r="M675" i="7"/>
  <c r="K701" i="7"/>
  <c r="K751" i="7"/>
  <c r="K776" i="7"/>
  <c r="K726" i="7"/>
  <c r="K767" i="7"/>
  <c r="K717" i="7"/>
  <c r="K742" i="7"/>
  <c r="K692" i="7"/>
  <c r="M672" i="7"/>
  <c r="K773" i="7"/>
  <c r="K748" i="7"/>
  <c r="M748" i="7" s="1"/>
  <c r="K723" i="7"/>
  <c r="K698" i="7"/>
  <c r="M659" i="7"/>
  <c r="K685" i="7"/>
  <c r="K760" i="7"/>
  <c r="K710" i="7"/>
  <c r="K735" i="7"/>
  <c r="M735" i="7" s="1"/>
  <c r="M667" i="7"/>
  <c r="K718" i="7"/>
  <c r="K768" i="7"/>
  <c r="K743" i="7"/>
  <c r="K693" i="7"/>
  <c r="K712" i="7"/>
  <c r="K762" i="7"/>
  <c r="K737" i="7"/>
  <c r="K687" i="7"/>
  <c r="M661" i="7"/>
  <c r="K739" i="7"/>
  <c r="K714" i="7"/>
  <c r="K764" i="7"/>
  <c r="K689" i="7"/>
  <c r="M663" i="7"/>
  <c r="H688" i="7"/>
  <c r="H763" i="7"/>
  <c r="H713" i="7"/>
  <c r="H738" i="7"/>
  <c r="H736" i="7"/>
  <c r="H711" i="7"/>
  <c r="H761" i="7"/>
  <c r="H686" i="7"/>
  <c r="H714" i="7"/>
  <c r="H739" i="7"/>
  <c r="H764" i="7"/>
  <c r="H689" i="7"/>
  <c r="H708" i="7"/>
  <c r="H683" i="7"/>
  <c r="H758" i="7"/>
  <c r="H733" i="7"/>
  <c r="H690" i="7"/>
  <c r="H765" i="7"/>
  <c r="H715" i="7"/>
  <c r="H740" i="7"/>
  <c r="H716" i="7"/>
  <c r="H741" i="7"/>
  <c r="H691" i="7"/>
  <c r="H766" i="7"/>
  <c r="H693" i="7"/>
  <c r="H768" i="7"/>
  <c r="H743" i="7"/>
  <c r="H718" i="7"/>
  <c r="H734" i="7"/>
  <c r="H759" i="7"/>
  <c r="H709" i="7"/>
  <c r="H684" i="7"/>
  <c r="H748" i="7"/>
  <c r="H698" i="7"/>
  <c r="H723" i="7"/>
  <c r="H773" i="7"/>
  <c r="H772" i="7"/>
  <c r="H697" i="7"/>
  <c r="H747" i="7"/>
  <c r="H722" i="7"/>
  <c r="H777" i="7"/>
  <c r="H727" i="7"/>
  <c r="H702" i="7"/>
  <c r="H752" i="7"/>
  <c r="H774" i="7"/>
  <c r="H724" i="7"/>
  <c r="H699" i="7"/>
  <c r="H749" i="7"/>
  <c r="H745" i="7"/>
  <c r="H695" i="7"/>
  <c r="H770" i="7"/>
  <c r="H720" i="7"/>
  <c r="H775" i="7"/>
  <c r="H725" i="7"/>
  <c r="H700" i="7"/>
  <c r="H750" i="7"/>
  <c r="H762" i="7"/>
  <c r="H712" i="7"/>
  <c r="H737" i="7"/>
  <c r="H687" i="7"/>
  <c r="H746" i="7"/>
  <c r="H696" i="7"/>
  <c r="H771" i="7"/>
  <c r="H721" i="7"/>
  <c r="H769" i="7"/>
  <c r="H694" i="7"/>
  <c r="H719" i="7"/>
  <c r="H744" i="7"/>
  <c r="H685" i="7"/>
  <c r="H735" i="7"/>
  <c r="H760" i="7"/>
  <c r="H710" i="7"/>
  <c r="F759" i="7"/>
  <c r="F734" i="7"/>
  <c r="F709" i="7"/>
  <c r="F684" i="7"/>
  <c r="F717" i="7"/>
  <c r="F767" i="7"/>
  <c r="F692" i="7"/>
  <c r="F742" i="7"/>
  <c r="F699" i="7"/>
  <c r="F749" i="7"/>
  <c r="F774" i="7"/>
  <c r="F724" i="7"/>
  <c r="F764" i="7"/>
  <c r="F739" i="7"/>
  <c r="F714" i="7"/>
  <c r="F689" i="7"/>
  <c r="F693" i="7"/>
  <c r="F768" i="7"/>
  <c r="F743" i="7"/>
  <c r="F718" i="7"/>
  <c r="F760" i="7"/>
  <c r="F735" i="7"/>
  <c r="F685" i="7"/>
  <c r="F710" i="7"/>
  <c r="F737" i="7"/>
  <c r="F712" i="7"/>
  <c r="F687" i="7"/>
  <c r="F762" i="7"/>
  <c r="F770" i="7"/>
  <c r="F745" i="7"/>
  <c r="F695" i="7"/>
  <c r="F720" i="7"/>
  <c r="F690" i="7"/>
  <c r="F740" i="7"/>
  <c r="F715" i="7"/>
  <c r="F765" i="7"/>
  <c r="F701" i="7"/>
  <c r="F776" i="7"/>
  <c r="F726" i="7"/>
  <c r="F751" i="7"/>
  <c r="F700" i="7"/>
  <c r="F775" i="7"/>
  <c r="F750" i="7"/>
  <c r="F725" i="7"/>
  <c r="F763" i="7"/>
  <c r="F688" i="7"/>
  <c r="F713" i="7"/>
  <c r="F738" i="7"/>
  <c r="F686" i="7"/>
  <c r="F761" i="7"/>
  <c r="F736" i="7"/>
  <c r="F711" i="7"/>
  <c r="F697" i="7"/>
  <c r="F772" i="7"/>
  <c r="F722" i="7"/>
  <c r="F747" i="7"/>
  <c r="F766" i="7"/>
  <c r="F716" i="7"/>
  <c r="F691" i="7"/>
  <c r="F741" i="7"/>
  <c r="F708" i="7"/>
  <c r="F733" i="7"/>
  <c r="F683" i="7"/>
  <c r="F758" i="7"/>
  <c r="F771" i="7"/>
  <c r="F721" i="7"/>
  <c r="F746" i="7"/>
  <c r="F696" i="7"/>
  <c r="E715" i="7"/>
  <c r="E740" i="7"/>
  <c r="E765" i="7"/>
  <c r="E690" i="7"/>
  <c r="G664" i="7"/>
  <c r="C687" i="7"/>
  <c r="C762" i="7"/>
  <c r="C737" i="7"/>
  <c r="C712" i="7"/>
  <c r="C724" i="7"/>
  <c r="C699" i="7"/>
  <c r="C749" i="7"/>
  <c r="C774" i="7"/>
  <c r="C695" i="7"/>
  <c r="C770" i="7"/>
  <c r="C745" i="7"/>
  <c r="C720" i="7"/>
  <c r="C683" i="7"/>
  <c r="C733" i="7"/>
  <c r="C708" i="7"/>
  <c r="C758" i="7"/>
  <c r="C691" i="7"/>
  <c r="C766" i="7"/>
  <c r="C716" i="7"/>
  <c r="C741" i="7"/>
  <c r="C725" i="7"/>
  <c r="C775" i="7"/>
  <c r="C750" i="7"/>
  <c r="C700" i="7"/>
  <c r="C763" i="7"/>
  <c r="C738" i="7"/>
  <c r="C713" i="7"/>
  <c r="C688" i="7"/>
  <c r="C685" i="7"/>
  <c r="C735" i="7"/>
  <c r="C710" i="7"/>
  <c r="C760" i="7"/>
  <c r="C696" i="7"/>
  <c r="C746" i="7"/>
  <c r="C721" i="7"/>
  <c r="C771" i="7"/>
  <c r="C709" i="7"/>
  <c r="C759" i="7"/>
  <c r="C734" i="7"/>
  <c r="C684" i="7"/>
  <c r="C718" i="7"/>
  <c r="C743" i="7"/>
  <c r="C693" i="7"/>
  <c r="C768" i="7"/>
  <c r="C748" i="7"/>
  <c r="C698" i="7"/>
  <c r="C723" i="7"/>
  <c r="C773" i="7"/>
  <c r="C717" i="7"/>
  <c r="C692" i="7"/>
  <c r="C742" i="7"/>
  <c r="C767" i="7"/>
  <c r="C715" i="7"/>
  <c r="C740" i="7"/>
  <c r="C765" i="7"/>
  <c r="C690" i="7"/>
  <c r="C764" i="7"/>
  <c r="C739" i="7"/>
  <c r="C689" i="7"/>
  <c r="C714" i="7"/>
  <c r="C686" i="7"/>
  <c r="C736" i="7"/>
  <c r="C711" i="7"/>
  <c r="C761" i="7"/>
  <c r="C719" i="7"/>
  <c r="C769" i="7"/>
  <c r="C744" i="7"/>
  <c r="C694" i="7"/>
  <c r="C701" i="7"/>
  <c r="C726" i="7"/>
  <c r="C751" i="7"/>
  <c r="C776" i="7"/>
  <c r="C777" i="7"/>
  <c r="C727" i="7"/>
  <c r="C702" i="7"/>
  <c r="C752" i="7"/>
  <c r="B751" i="7"/>
  <c r="B700" i="7"/>
  <c r="D674" i="7"/>
  <c r="B725" i="7"/>
  <c r="B775" i="7"/>
  <c r="B750" i="7"/>
  <c r="AP33" i="7"/>
  <c r="AD273" i="7"/>
  <c r="AP131" i="7"/>
  <c r="AP37" i="7"/>
  <c r="AP46" i="7"/>
  <c r="AM319" i="7"/>
  <c r="AG30" i="7"/>
  <c r="AG19" i="7"/>
  <c r="AP295" i="7"/>
  <c r="AB149" i="7"/>
  <c r="AO97" i="7"/>
  <c r="AC337" i="7"/>
  <c r="AB332" i="7"/>
  <c r="AB230" i="7"/>
  <c r="AP199" i="7"/>
  <c r="AP189" i="7"/>
  <c r="AG234" i="7"/>
  <c r="AO192" i="7"/>
  <c r="AO193" i="7"/>
  <c r="AB341" i="7"/>
  <c r="AB170" i="7"/>
  <c r="AM308" i="7"/>
  <c r="AG6" i="7"/>
  <c r="AP182" i="7"/>
  <c r="AB196" i="7"/>
  <c r="AM317" i="7"/>
  <c r="AG258" i="7"/>
  <c r="AM324" i="7"/>
  <c r="AP282" i="7"/>
  <c r="AB47" i="7"/>
  <c r="AP281" i="7"/>
  <c r="AP294" i="7"/>
  <c r="AP291" i="7"/>
  <c r="AG33" i="7"/>
  <c r="AM310" i="7"/>
  <c r="AG10" i="7"/>
  <c r="AG38" i="7"/>
  <c r="AP299" i="7"/>
  <c r="AP292" i="7"/>
  <c r="AM313" i="7"/>
  <c r="AG34" i="7"/>
  <c r="AG11" i="7"/>
  <c r="AH23" i="7"/>
  <c r="E675" i="7" s="1"/>
  <c r="AM218" i="7"/>
  <c r="AG44" i="7"/>
  <c r="AB304" i="7"/>
  <c r="AG48" i="7"/>
  <c r="AB8" i="7"/>
  <c r="AA24" i="7"/>
  <c r="AP24" i="7" s="1"/>
  <c r="AP290" i="7"/>
  <c r="AP289" i="7"/>
  <c r="AP288" i="7"/>
  <c r="AC135" i="7"/>
  <c r="AR135" i="7" s="1"/>
  <c r="AM306" i="7"/>
  <c r="AB158" i="7"/>
  <c r="AP285" i="7"/>
  <c r="AG272" i="7"/>
  <c r="AG49" i="7"/>
  <c r="AC372" i="7"/>
  <c r="AB239" i="7"/>
  <c r="AG43" i="7"/>
  <c r="AB318" i="7"/>
  <c r="AG255" i="7"/>
  <c r="AB308" i="7"/>
  <c r="AM323" i="7"/>
  <c r="AM209" i="7"/>
  <c r="AB166" i="7"/>
  <c r="AP141" i="7"/>
  <c r="AM307" i="7"/>
  <c r="F536" i="7"/>
  <c r="G536" i="7" s="1"/>
  <c r="AB289" i="7"/>
  <c r="AD371" i="7"/>
  <c r="AB231" i="7"/>
  <c r="AB36" i="7"/>
  <c r="AB349" i="7"/>
  <c r="AB237" i="7"/>
  <c r="AH5" i="7"/>
  <c r="E657" i="7" s="1"/>
  <c r="AB287" i="7"/>
  <c r="AH16" i="7"/>
  <c r="E668" i="7" s="1"/>
  <c r="AH20" i="7"/>
  <c r="E672" i="7" s="1"/>
  <c r="AH6" i="7"/>
  <c r="E658" i="7" s="1"/>
  <c r="AH7" i="7"/>
  <c r="E659" i="7" s="1"/>
  <c r="AG46" i="7"/>
  <c r="AH8" i="7"/>
  <c r="E660" i="7" s="1"/>
  <c r="AB285" i="7"/>
  <c r="AI133" i="7"/>
  <c r="AH19" i="7"/>
  <c r="E671" i="7" s="1"/>
  <c r="AH10" i="7"/>
  <c r="E662" i="7" s="1"/>
  <c r="AD188" i="7"/>
  <c r="AB16" i="7"/>
  <c r="AE263" i="7"/>
  <c r="AH18" i="7"/>
  <c r="E670" i="7" s="1"/>
  <c r="AH21" i="7"/>
  <c r="E673" i="7" s="1"/>
  <c r="AH11" i="7"/>
  <c r="E663" i="7" s="1"/>
  <c r="AM321" i="7"/>
  <c r="AB90" i="7"/>
  <c r="AG42" i="7"/>
  <c r="AH17" i="7"/>
  <c r="E669" i="7" s="1"/>
  <c r="AC199" i="7"/>
  <c r="AE272" i="7"/>
  <c r="AH24" i="7"/>
  <c r="E676" i="7" s="1"/>
  <c r="AD148" i="7"/>
  <c r="AB317" i="7"/>
  <c r="AJ7" i="7"/>
  <c r="AP17" i="7"/>
  <c r="S14" i="7"/>
  <c r="AH14" i="7" s="1"/>
  <c r="E666" i="7" s="1"/>
  <c r="AJ6" i="7"/>
  <c r="AC379" i="7"/>
  <c r="AJ24" i="7"/>
  <c r="AB249" i="7"/>
  <c r="AB181" i="7"/>
  <c r="AJ19" i="7"/>
  <c r="AJ9" i="7"/>
  <c r="AM322" i="7"/>
  <c r="AJ15" i="7"/>
  <c r="AD107" i="7"/>
  <c r="AO91" i="7"/>
  <c r="AJ18" i="7"/>
  <c r="AJ23" i="7"/>
  <c r="AD140" i="7"/>
  <c r="AG266" i="7"/>
  <c r="AB41" i="7"/>
  <c r="AC173" i="7"/>
  <c r="AR173" i="7" s="1"/>
  <c r="AJ22" i="7"/>
  <c r="AC32" i="7"/>
  <c r="AR32" i="7" s="1"/>
  <c r="AB297" i="7"/>
  <c r="AJ12" i="7"/>
  <c r="R24" i="7"/>
  <c r="AG24" i="7" s="1"/>
  <c r="AJ11" i="7"/>
  <c r="AB163" i="7"/>
  <c r="AI20" i="7"/>
  <c r="F672" i="7" s="1"/>
  <c r="AB292" i="7"/>
  <c r="AJ21" i="7"/>
  <c r="AD335" i="7"/>
  <c r="AA14" i="7"/>
  <c r="AP14" i="7" s="1"/>
  <c r="AB46" i="7"/>
  <c r="AD124" i="7"/>
  <c r="AB169" i="7"/>
  <c r="AD264" i="7"/>
  <c r="AE255" i="7"/>
  <c r="AO185" i="7"/>
  <c r="AD263" i="7"/>
  <c r="AE257" i="7"/>
  <c r="AO92" i="7"/>
  <c r="AB139" i="7"/>
  <c r="AE266" i="7"/>
  <c r="AO191" i="7"/>
  <c r="AN38" i="7"/>
  <c r="AH13" i="7"/>
  <c r="E665" i="7" s="1"/>
  <c r="AD367" i="7"/>
  <c r="AP191" i="7"/>
  <c r="AJ14" i="7"/>
  <c r="AP147" i="7"/>
  <c r="AJ16" i="7"/>
  <c r="AC42" i="7"/>
  <c r="AR42" i="7" s="1"/>
  <c r="AE261" i="7"/>
  <c r="AE273" i="7"/>
  <c r="AE262" i="7"/>
  <c r="R14" i="7"/>
  <c r="AG14" i="7" s="1"/>
  <c r="AE274" i="7"/>
  <c r="AC137" i="7"/>
  <c r="AR137" i="7" s="1"/>
  <c r="AC55" i="7"/>
  <c r="AR55" i="7" s="1"/>
  <c r="O531" i="7" s="1"/>
  <c r="AE270" i="7"/>
  <c r="AB374" i="7"/>
  <c r="AB216" i="7"/>
  <c r="AD17" i="7"/>
  <c r="AE264" i="7"/>
  <c r="X24" i="7"/>
  <c r="AB141" i="7"/>
  <c r="AL47" i="7"/>
  <c r="AD262" i="7"/>
  <c r="AE259" i="7"/>
  <c r="AB254" i="7"/>
  <c r="AB168" i="7"/>
  <c r="AB284" i="7"/>
  <c r="AE256" i="7"/>
  <c r="AE268" i="7"/>
  <c r="AD249" i="7"/>
  <c r="AE332" i="7"/>
  <c r="AD247" i="7"/>
  <c r="AD322" i="7"/>
  <c r="AB39" i="7"/>
  <c r="AM214" i="7"/>
  <c r="AC96" i="7"/>
  <c r="AR96" i="7" s="1"/>
  <c r="AD224" i="7"/>
  <c r="AE260" i="7"/>
  <c r="T24" i="7"/>
  <c r="AI24" i="7" s="1"/>
  <c r="F676" i="7" s="1"/>
  <c r="AB283" i="7"/>
  <c r="AP134" i="7"/>
  <c r="AG233" i="7"/>
  <c r="AB213" i="7"/>
  <c r="AG235" i="7"/>
  <c r="AB4" i="7"/>
  <c r="AQ13" i="7" s="1"/>
  <c r="N665" i="7" s="1"/>
  <c r="AE24" i="7"/>
  <c r="B676" i="7" s="1"/>
  <c r="AP197" i="7"/>
  <c r="AB19" i="7"/>
  <c r="AC360" i="7"/>
  <c r="AB364" i="7"/>
  <c r="AP195" i="7"/>
  <c r="AD196" i="7"/>
  <c r="AP139" i="7"/>
  <c r="AG13" i="7"/>
  <c r="AB21" i="7"/>
  <c r="AD269" i="7"/>
  <c r="AD330" i="7"/>
  <c r="AB309" i="7"/>
  <c r="AB281" i="7"/>
  <c r="AP194" i="7"/>
  <c r="AP146" i="7"/>
  <c r="AP130" i="7"/>
  <c r="AP142" i="7"/>
  <c r="AB164" i="7"/>
  <c r="AP144" i="7"/>
  <c r="AB120" i="7"/>
  <c r="AB93" i="7"/>
  <c r="AE7" i="7"/>
  <c r="B659" i="7" s="1"/>
  <c r="AE16" i="7"/>
  <c r="B668" i="7" s="1"/>
  <c r="AB87" i="7"/>
  <c r="AP181" i="7"/>
  <c r="AB264" i="7"/>
  <c r="AP187" i="7"/>
  <c r="AD194" i="7"/>
  <c r="AB113" i="7"/>
  <c r="AD90" i="7"/>
  <c r="AP135" i="7"/>
  <c r="AP133" i="7"/>
  <c r="AD280" i="7"/>
  <c r="AD245" i="7"/>
  <c r="AB263" i="7"/>
  <c r="AP190" i="7"/>
  <c r="AD92" i="7"/>
  <c r="AC30" i="7"/>
  <c r="AR30" i="7" s="1"/>
  <c r="AB215" i="7"/>
  <c r="AE18" i="7"/>
  <c r="B670" i="7" s="1"/>
  <c r="AE20" i="7"/>
  <c r="B672" i="7" s="1"/>
  <c r="AC329" i="7"/>
  <c r="AR332" i="7" s="1"/>
  <c r="AD244" i="7"/>
  <c r="AD192" i="7"/>
  <c r="AP149" i="7"/>
  <c r="AB98" i="7"/>
  <c r="AC143" i="7"/>
  <c r="AR143" i="7" s="1"/>
  <c r="AB91" i="7"/>
  <c r="AB368" i="7"/>
  <c r="AC341" i="7"/>
  <c r="AB312" i="7"/>
  <c r="AB322" i="7"/>
  <c r="AP188" i="7"/>
  <c r="AP137" i="7"/>
  <c r="AG241" i="7"/>
  <c r="AG246" i="7"/>
  <c r="AE17" i="7"/>
  <c r="B669" i="7" s="1"/>
  <c r="AE11" i="7"/>
  <c r="B663" i="7" s="1"/>
  <c r="AD359" i="7"/>
  <c r="AD274" i="7"/>
  <c r="AP196" i="7"/>
  <c r="AD32" i="7"/>
  <c r="AD368" i="7"/>
  <c r="AI131" i="7"/>
  <c r="AB35" i="7"/>
  <c r="AP193" i="7"/>
  <c r="AP140" i="7"/>
  <c r="AP184" i="7"/>
  <c r="AD171" i="7"/>
  <c r="AG230" i="7"/>
  <c r="AD161" i="7"/>
  <c r="AD141" i="7"/>
  <c r="AE10" i="7"/>
  <c r="B662" i="7" s="1"/>
  <c r="AE19" i="7"/>
  <c r="B671" i="7" s="1"/>
  <c r="AG245" i="7"/>
  <c r="AB295" i="7"/>
  <c r="AP180" i="7"/>
  <c r="AC80" i="7"/>
  <c r="AR80" i="7" s="1"/>
  <c r="AB55" i="7"/>
  <c r="AE15" i="7"/>
  <c r="B667" i="7" s="1"/>
  <c r="AD266" i="7"/>
  <c r="AP185" i="7"/>
  <c r="AP138" i="7"/>
  <c r="AP143" i="7"/>
  <c r="AO95" i="7"/>
  <c r="AG249" i="7"/>
  <c r="AB248" i="7"/>
  <c r="AP192" i="7"/>
  <c r="AP183" i="7"/>
  <c r="AP136" i="7"/>
  <c r="AP198" i="7"/>
  <c r="V14" i="7"/>
  <c r="AK14" i="7" s="1"/>
  <c r="H666" i="7" s="1"/>
  <c r="AB219" i="7"/>
  <c r="AB357" i="7"/>
  <c r="AB187" i="7"/>
  <c r="AB138" i="7"/>
  <c r="AB33" i="7"/>
  <c r="AE13" i="7"/>
  <c r="B665" i="7" s="1"/>
  <c r="AE14" i="7"/>
  <c r="B666" i="7" s="1"/>
  <c r="AG236" i="7"/>
  <c r="AB195" i="7"/>
  <c r="AP148" i="7"/>
  <c r="AB104" i="7"/>
  <c r="AG239" i="7"/>
  <c r="AC157" i="7"/>
  <c r="AR157" i="7" s="1"/>
  <c r="AB37" i="7"/>
  <c r="AD256" i="7"/>
  <c r="AP145" i="7"/>
  <c r="AM320" i="7"/>
  <c r="AP186" i="7"/>
  <c r="AD154" i="7"/>
  <c r="AD115" i="7"/>
  <c r="AB256" i="7"/>
  <c r="AD248" i="7"/>
  <c r="AE9" i="7"/>
  <c r="B661" i="7" s="1"/>
  <c r="AB340" i="7"/>
  <c r="AB268" i="7"/>
  <c r="AG237" i="7"/>
  <c r="AG231" i="7"/>
  <c r="AM312" i="7"/>
  <c r="AN117" i="7"/>
  <c r="AB117" i="7"/>
  <c r="AB217" i="7"/>
  <c r="AE217" i="7"/>
  <c r="AD360" i="7"/>
  <c r="AD372" i="7"/>
  <c r="AB316" i="7"/>
  <c r="AD308" i="7"/>
  <c r="AB155" i="7"/>
  <c r="AB42" i="7"/>
  <c r="AB291" i="7"/>
  <c r="AI80" i="7"/>
  <c r="AN146" i="7"/>
  <c r="AO188" i="7"/>
  <c r="AO180" i="7"/>
  <c r="AO198" i="7"/>
  <c r="AO184" i="7"/>
  <c r="AO196" i="7"/>
  <c r="AO183" i="7"/>
  <c r="AO189" i="7"/>
  <c r="AO190" i="7"/>
  <c r="AO187" i="7"/>
  <c r="AM222" i="7"/>
  <c r="AM213" i="7"/>
  <c r="AM215" i="7"/>
  <c r="AM207" i="7"/>
  <c r="AM219" i="7"/>
  <c r="AM210" i="7"/>
  <c r="AM216" i="7"/>
  <c r="AM221" i="7"/>
  <c r="AB12" i="7"/>
  <c r="AE12" i="7"/>
  <c r="B664" i="7" s="1"/>
  <c r="AG269" i="7"/>
  <c r="AG265" i="7"/>
  <c r="AG260" i="7"/>
  <c r="AG262" i="7"/>
  <c r="AG257" i="7"/>
  <c r="AC94" i="7"/>
  <c r="AR94" i="7" s="1"/>
  <c r="AO94" i="7"/>
  <c r="AD39" i="7"/>
  <c r="AG39" i="7"/>
  <c r="AB189" i="7"/>
  <c r="AB161" i="7"/>
  <c r="AD241" i="7"/>
  <c r="AM205" i="7"/>
  <c r="AO195" i="7"/>
  <c r="AO181" i="7"/>
  <c r="AG264" i="7"/>
  <c r="AG268" i="7"/>
  <c r="AN135" i="7"/>
  <c r="AG5" i="7"/>
  <c r="AG8" i="7"/>
  <c r="AG22" i="7"/>
  <c r="AG20" i="7"/>
  <c r="AG21" i="7"/>
  <c r="AG23" i="7"/>
  <c r="AG12" i="7"/>
  <c r="AC268" i="7"/>
  <c r="AF268" i="7"/>
  <c r="AH144" i="7"/>
  <c r="AB144" i="7"/>
  <c r="AB15" i="7"/>
  <c r="AD123" i="7"/>
  <c r="AB197" i="7"/>
  <c r="AN130" i="7"/>
  <c r="AB148" i="7"/>
  <c r="AB5" i="7"/>
  <c r="AE5" i="7"/>
  <c r="B657" i="7" s="1"/>
  <c r="AC249" i="7"/>
  <c r="AR249" i="7" s="1"/>
  <c r="AO249" i="7"/>
  <c r="AB232" i="7"/>
  <c r="AD121" i="7"/>
  <c r="AB370" i="7"/>
  <c r="AB337" i="7"/>
  <c r="AD169" i="7"/>
  <c r="AO199" i="7"/>
  <c r="AB106" i="7"/>
  <c r="AM223" i="7"/>
  <c r="AE21" i="7"/>
  <c r="B673" i="7" s="1"/>
  <c r="AL363" i="7"/>
  <c r="AD257" i="7"/>
  <c r="AN148" i="7"/>
  <c r="AC34" i="7"/>
  <c r="AR34" i="7" s="1"/>
  <c r="AD180" i="7"/>
  <c r="AO186" i="7"/>
  <c r="AB235" i="7"/>
  <c r="AB174" i="7"/>
  <c r="AN133" i="7"/>
  <c r="AI145" i="7"/>
  <c r="AD287" i="7"/>
  <c r="AI96" i="7"/>
  <c r="AJ17" i="7"/>
  <c r="AN149" i="7"/>
  <c r="AN145" i="7"/>
  <c r="AN137" i="7"/>
  <c r="AN143" i="7"/>
  <c r="AN139" i="7"/>
  <c r="AN138" i="7"/>
  <c r="AB124" i="7"/>
  <c r="AN144" i="7"/>
  <c r="AD370" i="7"/>
  <c r="AB333" i="7"/>
  <c r="AB156" i="7"/>
  <c r="AB345" i="7"/>
  <c r="AD133" i="7"/>
  <c r="AC36" i="7"/>
  <c r="AR36" i="7" s="1"/>
  <c r="AI36" i="7"/>
  <c r="AC14" i="7"/>
  <c r="AO14" i="7"/>
  <c r="L666" i="7" s="1"/>
  <c r="M666" i="7" s="1"/>
  <c r="AM208" i="7"/>
  <c r="AD216" i="7"/>
  <c r="AD79" i="7"/>
  <c r="AB10" i="7"/>
  <c r="AB88" i="7"/>
  <c r="AD172" i="7"/>
  <c r="AD5" i="7"/>
  <c r="AO194" i="7"/>
  <c r="AG270" i="7"/>
  <c r="AN147" i="7"/>
  <c r="AD356" i="7"/>
  <c r="F544" i="7"/>
  <c r="AE334" i="7"/>
  <c r="AD231" i="7"/>
  <c r="AB270" i="7"/>
  <c r="AB344" i="7"/>
  <c r="AB336" i="7"/>
  <c r="AD259" i="7"/>
  <c r="AD240" i="7"/>
  <c r="AM206" i="7"/>
  <c r="AD112" i="7"/>
  <c r="AD45" i="7"/>
  <c r="AN134" i="7"/>
  <c r="AB255" i="7"/>
  <c r="AM217" i="7"/>
  <c r="AM224" i="7"/>
  <c r="AC98" i="7"/>
  <c r="AR98" i="7" s="1"/>
  <c r="AO98" i="7"/>
  <c r="AB9" i="7"/>
  <c r="AH9" i="7"/>
  <c r="E661" i="7" s="1"/>
  <c r="AO182" i="7"/>
  <c r="AH271" i="7"/>
  <c r="AB271" i="7"/>
  <c r="AG256" i="7"/>
  <c r="AG271" i="7"/>
  <c r="AB242" i="7"/>
  <c r="AB133" i="7"/>
  <c r="AB342" i="7"/>
  <c r="AD358" i="7"/>
  <c r="AB315" i="7"/>
  <c r="AD307" i="7"/>
  <c r="AN142" i="7"/>
  <c r="AB198" i="7"/>
  <c r="AB121" i="7"/>
  <c r="AD11" i="7"/>
  <c r="AB224" i="7"/>
  <c r="AG267" i="7"/>
  <c r="AD208" i="7"/>
  <c r="AB311" i="7"/>
  <c r="AC366" i="7"/>
  <c r="AB314" i="7"/>
  <c r="AD271" i="7"/>
  <c r="AM212" i="7"/>
  <c r="AC349" i="7"/>
  <c r="AB110" i="7"/>
  <c r="AB32" i="7"/>
  <c r="AB246" i="7"/>
  <c r="AD20" i="7"/>
  <c r="AM211" i="7"/>
  <c r="AB135" i="7"/>
  <c r="AD173" i="7"/>
  <c r="AD145" i="7"/>
  <c r="AD355" i="7"/>
  <c r="AD312" i="7"/>
  <c r="AD135" i="7"/>
  <c r="AB335" i="7"/>
  <c r="AD270" i="7"/>
  <c r="AD238" i="7"/>
  <c r="AB210" i="7"/>
  <c r="AD149" i="7"/>
  <c r="AB109" i="7"/>
  <c r="AB23" i="7"/>
  <c r="AB348" i="7"/>
  <c r="AD334" i="7"/>
  <c r="AC8" i="7"/>
  <c r="AB372" i="7"/>
  <c r="AD311" i="7"/>
  <c r="AB299" i="7"/>
  <c r="AB194" i="7"/>
  <c r="AG17" i="7"/>
  <c r="AB108" i="7"/>
  <c r="AD37" i="7"/>
  <c r="AG16" i="7"/>
  <c r="AD159" i="7"/>
  <c r="AN140" i="7"/>
  <c r="AN132" i="7"/>
  <c r="AB17" i="7"/>
  <c r="AB209" i="7"/>
  <c r="AD35" i="7"/>
  <c r="AD316" i="7"/>
  <c r="AB136" i="7"/>
  <c r="AB330" i="7"/>
  <c r="AD314" i="7"/>
  <c r="AD221" i="7"/>
  <c r="AB347" i="7"/>
  <c r="AB339" i="7"/>
  <c r="AB331" i="7"/>
  <c r="AB266" i="7"/>
  <c r="AB147" i="7"/>
  <c r="AB343" i="7"/>
  <c r="AD293" i="7"/>
  <c r="AB145" i="7"/>
  <c r="AB43" i="7"/>
  <c r="AB116" i="7"/>
  <c r="AD40" i="7"/>
  <c r="AD31" i="7"/>
  <c r="AG9" i="7"/>
  <c r="AB207" i="7"/>
  <c r="AB320" i="7"/>
  <c r="AB294" i="7"/>
  <c r="AD132" i="7"/>
  <c r="AD13" i="7"/>
  <c r="AC345" i="7"/>
  <c r="AD16" i="7"/>
  <c r="AB262" i="7"/>
  <c r="AB234" i="7"/>
  <c r="AD170" i="7"/>
  <c r="AD109" i="7"/>
  <c r="AC354" i="7"/>
  <c r="AR367" i="7" s="1"/>
  <c r="AB245" i="7"/>
  <c r="AB359" i="7"/>
  <c r="AB199" i="7"/>
  <c r="AD321" i="7"/>
  <c r="AD254" i="7"/>
  <c r="AD105" i="7"/>
  <c r="AB92" i="7"/>
  <c r="AD43" i="7"/>
  <c r="AD155" i="7"/>
  <c r="AD21" i="7"/>
  <c r="AG261" i="7"/>
  <c r="AB146" i="7"/>
  <c r="AB89" i="7"/>
  <c r="AB180" i="7"/>
  <c r="AO10" i="7"/>
  <c r="L662" i="7" s="1"/>
  <c r="M662" i="7" s="1"/>
  <c r="AD292" i="7"/>
  <c r="AD320" i="7"/>
  <c r="AB223" i="7"/>
  <c r="AD204" i="7"/>
  <c r="AC165" i="7"/>
  <c r="AR165" i="7" s="1"/>
  <c r="AG274" i="7"/>
  <c r="AB260" i="7"/>
  <c r="AG37" i="7"/>
  <c r="AR171" i="7"/>
  <c r="AR163" i="7"/>
  <c r="AR155" i="7"/>
  <c r="AR170" i="7"/>
  <c r="AR159" i="7"/>
  <c r="AR174" i="7"/>
  <c r="AR158" i="7"/>
  <c r="AR161" i="7"/>
  <c r="AR167" i="7"/>
  <c r="AR162" i="7"/>
  <c r="AR166" i="7"/>
  <c r="AR172" i="7"/>
  <c r="AR168" i="7"/>
  <c r="AR156" i="7"/>
  <c r="AR169" i="7"/>
  <c r="AR160" i="7"/>
  <c r="AR164" i="7"/>
  <c r="AE293" i="7"/>
  <c r="AE285" i="7"/>
  <c r="AE290" i="7"/>
  <c r="AE289" i="7"/>
  <c r="AE282" i="7"/>
  <c r="AE297" i="7"/>
  <c r="AE281" i="7"/>
  <c r="AE296" i="7"/>
  <c r="AE288" i="7"/>
  <c r="AE287" i="7"/>
  <c r="AE283" i="7"/>
  <c r="AE292" i="7"/>
  <c r="AE284" i="7"/>
  <c r="AE295" i="7"/>
  <c r="AE298" i="7"/>
  <c r="AE299" i="7"/>
  <c r="AE291" i="7"/>
  <c r="AE294" i="7"/>
  <c r="AE280" i="7"/>
  <c r="AE286" i="7"/>
  <c r="AN97" i="7"/>
  <c r="AN98" i="7"/>
  <c r="AN95" i="7"/>
  <c r="AN89" i="7"/>
  <c r="AN81" i="7"/>
  <c r="AN94" i="7"/>
  <c r="AN88" i="7"/>
  <c r="AN96" i="7"/>
  <c r="AN82" i="7"/>
  <c r="AN87" i="7"/>
  <c r="AN86" i="7"/>
  <c r="AN85" i="7"/>
  <c r="AN84" i="7"/>
  <c r="AN93" i="7"/>
  <c r="AN90" i="7"/>
  <c r="AN80" i="7"/>
  <c r="AN92" i="7"/>
  <c r="AN83" i="7"/>
  <c r="AN99" i="7"/>
  <c r="AN91" i="7"/>
  <c r="AE368" i="7"/>
  <c r="AE360" i="7"/>
  <c r="AE371" i="7"/>
  <c r="AE363" i="7"/>
  <c r="AE355" i="7"/>
  <c r="AE372" i="7"/>
  <c r="AE374" i="7"/>
  <c r="AE370" i="7"/>
  <c r="AE361" i="7"/>
  <c r="AE359" i="7"/>
  <c r="AE369" i="7"/>
  <c r="AE358" i="7"/>
  <c r="AE357" i="7"/>
  <c r="AE356" i="7"/>
  <c r="AE366" i="7"/>
  <c r="AE364" i="7"/>
  <c r="AE362" i="7"/>
  <c r="AE365" i="7"/>
  <c r="AE373" i="7"/>
  <c r="AE367" i="7"/>
  <c r="AK149" i="7"/>
  <c r="AK144" i="7"/>
  <c r="AK136" i="7"/>
  <c r="AK146" i="7"/>
  <c r="AK143" i="7"/>
  <c r="AK132" i="7"/>
  <c r="AK140" i="7"/>
  <c r="AK133" i="7"/>
  <c r="AK139" i="7"/>
  <c r="AK138" i="7"/>
  <c r="AK147" i="7"/>
  <c r="AK142" i="7"/>
  <c r="AK137" i="7"/>
  <c r="AK130" i="7"/>
  <c r="AK131" i="7"/>
  <c r="AK145" i="7"/>
  <c r="AK148" i="7"/>
  <c r="AK135" i="7"/>
  <c r="AK134" i="7"/>
  <c r="AK141" i="7"/>
  <c r="AD81" i="7"/>
  <c r="AE96" i="7"/>
  <c r="AE98" i="7"/>
  <c r="AE95" i="7"/>
  <c r="AE88" i="7"/>
  <c r="AE80" i="7"/>
  <c r="AE85" i="7"/>
  <c r="AE99" i="7"/>
  <c r="AE91" i="7"/>
  <c r="AE84" i="7"/>
  <c r="AE82" i="7"/>
  <c r="AE81" i="7"/>
  <c r="AE87" i="7"/>
  <c r="AE92" i="7"/>
  <c r="AE89" i="7"/>
  <c r="AE83" i="7"/>
  <c r="AE93" i="7"/>
  <c r="AE90" i="7"/>
  <c r="AE97" i="7"/>
  <c r="AE86" i="7"/>
  <c r="AE94" i="7"/>
  <c r="AP371" i="7"/>
  <c r="AP363" i="7"/>
  <c r="AP355" i="7"/>
  <c r="AP374" i="7"/>
  <c r="AP366" i="7"/>
  <c r="AP358" i="7"/>
  <c r="AP372" i="7"/>
  <c r="AP367" i="7"/>
  <c r="AP357" i="7"/>
  <c r="AP362" i="7"/>
  <c r="AP361" i="7"/>
  <c r="AP373" i="7"/>
  <c r="AP360" i="7"/>
  <c r="AP359" i="7"/>
  <c r="AP369" i="7"/>
  <c r="AP356" i="7"/>
  <c r="AP365" i="7"/>
  <c r="AP368" i="7"/>
  <c r="AP364" i="7"/>
  <c r="AP370" i="7"/>
  <c r="AN217" i="7"/>
  <c r="AN209" i="7"/>
  <c r="AN218" i="7"/>
  <c r="AN215" i="7"/>
  <c r="AN224" i="7"/>
  <c r="AN210" i="7"/>
  <c r="AN208" i="7"/>
  <c r="AN223" i="7"/>
  <c r="AN211" i="7"/>
  <c r="AN207" i="7"/>
  <c r="AN221" i="7"/>
  <c r="AN206" i="7"/>
  <c r="AN219" i="7"/>
  <c r="AN220" i="7"/>
  <c r="AN205" i="7"/>
  <c r="AN222" i="7"/>
  <c r="AN213" i="7"/>
  <c r="AN212" i="7"/>
  <c r="AN214" i="7"/>
  <c r="AN216" i="7"/>
  <c r="AD158" i="7"/>
  <c r="AD290" i="7"/>
  <c r="AB236" i="7"/>
  <c r="AD362" i="7"/>
  <c r="AD338" i="7"/>
  <c r="AB134" i="7"/>
  <c r="AC38" i="7"/>
  <c r="AR38" i="7" s="1"/>
  <c r="AD211" i="7"/>
  <c r="AB111" i="7"/>
  <c r="AE138" i="7"/>
  <c r="AD318" i="7"/>
  <c r="AB258" i="7"/>
  <c r="AG273" i="7"/>
  <c r="AG259" i="7"/>
  <c r="AE195" i="7"/>
  <c r="AE187" i="7"/>
  <c r="AE199" i="7"/>
  <c r="AE188" i="7"/>
  <c r="AE185" i="7"/>
  <c r="AE198" i="7"/>
  <c r="AE191" i="7"/>
  <c r="AE182" i="7"/>
  <c r="AE197" i="7"/>
  <c r="AE196" i="7"/>
  <c r="AE192" i="7"/>
  <c r="AE184" i="7"/>
  <c r="AE180" i="7"/>
  <c r="AE186" i="7"/>
  <c r="AE189" i="7"/>
  <c r="AE190" i="7"/>
  <c r="AE181" i="7"/>
  <c r="AE183" i="7"/>
  <c r="AE194" i="7"/>
  <c r="AE193" i="7"/>
  <c r="AD156" i="7"/>
  <c r="AD233" i="7"/>
  <c r="AD142" i="7"/>
  <c r="AB7" i="7"/>
  <c r="AD94" i="7"/>
  <c r="AM318" i="7"/>
  <c r="AB204" i="7"/>
  <c r="AB265" i="7"/>
  <c r="AB363" i="7"/>
  <c r="AK374" i="7"/>
  <c r="AK366" i="7"/>
  <c r="AK358" i="7"/>
  <c r="AK369" i="7"/>
  <c r="AK361" i="7"/>
  <c r="AK356" i="7"/>
  <c r="AK372" i="7"/>
  <c r="AK363" i="7"/>
  <c r="AK359" i="7"/>
  <c r="AK365" i="7"/>
  <c r="AK364" i="7"/>
  <c r="AK362" i="7"/>
  <c r="AK371" i="7"/>
  <c r="AK370" i="7"/>
  <c r="AK373" i="7"/>
  <c r="AK360" i="7"/>
  <c r="AK357" i="7"/>
  <c r="AK368" i="7"/>
  <c r="AK367" i="7"/>
  <c r="AK355" i="7"/>
  <c r="AB346" i="7"/>
  <c r="AD289" i="7"/>
  <c r="AD242" i="7"/>
  <c r="AD89" i="7"/>
  <c r="AO82" i="7"/>
  <c r="AJ373" i="7"/>
  <c r="AJ365" i="7"/>
  <c r="AJ357" i="7"/>
  <c r="AJ368" i="7"/>
  <c r="AJ360" i="7"/>
  <c r="AJ371" i="7"/>
  <c r="AJ366" i="7"/>
  <c r="AJ361" i="7"/>
  <c r="AJ364" i="7"/>
  <c r="AJ355" i="7"/>
  <c r="AJ367" i="7"/>
  <c r="AJ363" i="7"/>
  <c r="AJ372" i="7"/>
  <c r="AJ359" i="7"/>
  <c r="AJ358" i="7"/>
  <c r="AJ362" i="7"/>
  <c r="AJ374" i="7"/>
  <c r="AJ369" i="7"/>
  <c r="AJ356" i="7"/>
  <c r="AJ370" i="7"/>
  <c r="AB288" i="7"/>
  <c r="AB241" i="7"/>
  <c r="AD136" i="7"/>
  <c r="AC90" i="7"/>
  <c r="AR90" i="7" s="1"/>
  <c r="AP99" i="7"/>
  <c r="AP91" i="7"/>
  <c r="AP93" i="7"/>
  <c r="AP90" i="7"/>
  <c r="AP83" i="7"/>
  <c r="AP86" i="7"/>
  <c r="AP97" i="7"/>
  <c r="AP87" i="7"/>
  <c r="AP96" i="7"/>
  <c r="AP85" i="7"/>
  <c r="AP84" i="7"/>
  <c r="AP98" i="7"/>
  <c r="AP80" i="7"/>
  <c r="AP81" i="7"/>
  <c r="AP94" i="7"/>
  <c r="AP82" i="7"/>
  <c r="AP95" i="7"/>
  <c r="AP92" i="7"/>
  <c r="AP89" i="7"/>
  <c r="AP88" i="7"/>
  <c r="AB115" i="7"/>
  <c r="AC368" i="7"/>
  <c r="AD344" i="7"/>
  <c r="AB323" i="7"/>
  <c r="AD315" i="7"/>
  <c r="AI318" i="7"/>
  <c r="AI310" i="7"/>
  <c r="AI320" i="7"/>
  <c r="AI323" i="7"/>
  <c r="AI324" i="7"/>
  <c r="AI313" i="7"/>
  <c r="AI321" i="7"/>
  <c r="AI307" i="7"/>
  <c r="AI322" i="7"/>
  <c r="AI319" i="7"/>
  <c r="AI312" i="7"/>
  <c r="AI308" i="7"/>
  <c r="AI317" i="7"/>
  <c r="AI311" i="7"/>
  <c r="AI314" i="7"/>
  <c r="AI306" i="7"/>
  <c r="AI316" i="7"/>
  <c r="AI315" i="7"/>
  <c r="AI309" i="7"/>
  <c r="AI305" i="7"/>
  <c r="AD272" i="7"/>
  <c r="AD187" i="7"/>
  <c r="AD143" i="7"/>
  <c r="AD96" i="7"/>
  <c r="AC370" i="7"/>
  <c r="AG370" i="7"/>
  <c r="AG362" i="7"/>
  <c r="AG373" i="7"/>
  <c r="AG365" i="7"/>
  <c r="AG357" i="7"/>
  <c r="AG374" i="7"/>
  <c r="AG369" i="7"/>
  <c r="AG356" i="7"/>
  <c r="AG368" i="7"/>
  <c r="AG355" i="7"/>
  <c r="AG367" i="7"/>
  <c r="AG366" i="7"/>
  <c r="AG364" i="7"/>
  <c r="AG360" i="7"/>
  <c r="AG363" i="7"/>
  <c r="AG358" i="7"/>
  <c r="AG361" i="7"/>
  <c r="AG359" i="7"/>
  <c r="AG371" i="7"/>
  <c r="AG372" i="7"/>
  <c r="AB222" i="7"/>
  <c r="AB214" i="7"/>
  <c r="AB206" i="7"/>
  <c r="AD189" i="7"/>
  <c r="AD174" i="7"/>
  <c r="AM146" i="7"/>
  <c r="AM138" i="7"/>
  <c r="AM130" i="7"/>
  <c r="AM141" i="7"/>
  <c r="AM144" i="7"/>
  <c r="AM135" i="7"/>
  <c r="AM148" i="7"/>
  <c r="AM134" i="7"/>
  <c r="AM142" i="7"/>
  <c r="AM131" i="7"/>
  <c r="AM137" i="7"/>
  <c r="AM136" i="7"/>
  <c r="AM143" i="7"/>
  <c r="AM133" i="7"/>
  <c r="AM132" i="7"/>
  <c r="AM145" i="7"/>
  <c r="AM140" i="7"/>
  <c r="AM149" i="7"/>
  <c r="AM139" i="7"/>
  <c r="AM147" i="7"/>
  <c r="AD347" i="7"/>
  <c r="AI346" i="7"/>
  <c r="AI349" i="7"/>
  <c r="AI342" i="7"/>
  <c r="AI334" i="7"/>
  <c r="AI331" i="7"/>
  <c r="AI343" i="7"/>
  <c r="AI341" i="7"/>
  <c r="AI330" i="7"/>
  <c r="AI348" i="7"/>
  <c r="AI336" i="7"/>
  <c r="AI347" i="7"/>
  <c r="AI338" i="7"/>
  <c r="AI344" i="7"/>
  <c r="AI337" i="7"/>
  <c r="AI340" i="7"/>
  <c r="AI335" i="7"/>
  <c r="AI332" i="7"/>
  <c r="AI345" i="7"/>
  <c r="AI333" i="7"/>
  <c r="AI339" i="7"/>
  <c r="AB269" i="7"/>
  <c r="AG98" i="7"/>
  <c r="AG93" i="7"/>
  <c r="AG90" i="7"/>
  <c r="AG82" i="7"/>
  <c r="AG86" i="7"/>
  <c r="AG96" i="7"/>
  <c r="AG92" i="7"/>
  <c r="AG89" i="7"/>
  <c r="AG80" i="7"/>
  <c r="AG95" i="7"/>
  <c r="AG87" i="7"/>
  <c r="AG99" i="7"/>
  <c r="AG88" i="7"/>
  <c r="AG83" i="7"/>
  <c r="AG84" i="7"/>
  <c r="AG85" i="7"/>
  <c r="AG91" i="7"/>
  <c r="AG94" i="7"/>
  <c r="AG81" i="7"/>
  <c r="AG97" i="7"/>
  <c r="AD36" i="7"/>
  <c r="AD219" i="7"/>
  <c r="AD38" i="7"/>
  <c r="AE209" i="7"/>
  <c r="AD82" i="7"/>
  <c r="AP219" i="7"/>
  <c r="AP211" i="7"/>
  <c r="AP224" i="7"/>
  <c r="AP213" i="7"/>
  <c r="AP210" i="7"/>
  <c r="AP212" i="7"/>
  <c r="AP205" i="7"/>
  <c r="AP222" i="7"/>
  <c r="AP214" i="7"/>
  <c r="AP217" i="7"/>
  <c r="AP209" i="7"/>
  <c r="AP221" i="7"/>
  <c r="AP223" i="7"/>
  <c r="AP206" i="7"/>
  <c r="AP208" i="7"/>
  <c r="AP207" i="7"/>
  <c r="AP216" i="7"/>
  <c r="AP220" i="7"/>
  <c r="AP218" i="7"/>
  <c r="AP215" i="7"/>
  <c r="AI199" i="7"/>
  <c r="AI191" i="7"/>
  <c r="AI183" i="7"/>
  <c r="AI192" i="7"/>
  <c r="AI189" i="7"/>
  <c r="AI188" i="7"/>
  <c r="AI181" i="7"/>
  <c r="AI196" i="7"/>
  <c r="AI184" i="7"/>
  <c r="AI194" i="7"/>
  <c r="AI193" i="7"/>
  <c r="AI195" i="7"/>
  <c r="AI185" i="7"/>
  <c r="AI186" i="7"/>
  <c r="AI190" i="7"/>
  <c r="AI197" i="7"/>
  <c r="AI180" i="7"/>
  <c r="AI182" i="7"/>
  <c r="AI198" i="7"/>
  <c r="AI187" i="7"/>
  <c r="AC117" i="7"/>
  <c r="AD95" i="7"/>
  <c r="AC347" i="7"/>
  <c r="AD267" i="7"/>
  <c r="AN17" i="7"/>
  <c r="K669" i="7" s="1"/>
  <c r="AD236" i="7"/>
  <c r="AD9" i="7"/>
  <c r="AE258" i="7"/>
  <c r="AD305" i="7"/>
  <c r="AJ269" i="7"/>
  <c r="AJ270" i="7"/>
  <c r="AJ267" i="7"/>
  <c r="AJ263" i="7"/>
  <c r="AJ255" i="7"/>
  <c r="AJ260" i="7"/>
  <c r="AJ257" i="7"/>
  <c r="AJ274" i="7"/>
  <c r="AJ266" i="7"/>
  <c r="AJ261" i="7"/>
  <c r="AJ259" i="7"/>
  <c r="AJ272" i="7"/>
  <c r="AJ268" i="7"/>
  <c r="AJ265" i="7"/>
  <c r="AJ273" i="7"/>
  <c r="AJ271" i="7"/>
  <c r="AJ256" i="7"/>
  <c r="AJ258" i="7"/>
  <c r="AJ264" i="7"/>
  <c r="AJ262" i="7"/>
  <c r="AB182" i="7"/>
  <c r="AD134" i="7"/>
  <c r="AD46" i="7"/>
  <c r="AG238" i="7"/>
  <c r="AG248" i="7"/>
  <c r="AO6" i="7"/>
  <c r="L658" i="7" s="1"/>
  <c r="AB212" i="7"/>
  <c r="AD111" i="7"/>
  <c r="AE134" i="7"/>
  <c r="AE146" i="7"/>
  <c r="AD349" i="7"/>
  <c r="AD294" i="7"/>
  <c r="AG197" i="7"/>
  <c r="AG189" i="7"/>
  <c r="AG181" i="7"/>
  <c r="AG194" i="7"/>
  <c r="AG183" i="7"/>
  <c r="AG180" i="7"/>
  <c r="AG193" i="7"/>
  <c r="AG186" i="7"/>
  <c r="AG185" i="7"/>
  <c r="AG199" i="7"/>
  <c r="AG195" i="7"/>
  <c r="AG190" i="7"/>
  <c r="AG188" i="7"/>
  <c r="AG192" i="7"/>
  <c r="AG191" i="7"/>
  <c r="AG182" i="7"/>
  <c r="AG184" i="7"/>
  <c r="AG196" i="7"/>
  <c r="AG198" i="7"/>
  <c r="AG187" i="7"/>
  <c r="AN121" i="7"/>
  <c r="AD30" i="7"/>
  <c r="AB208" i="7"/>
  <c r="AC46" i="7"/>
  <c r="AR46" i="7" s="1"/>
  <c r="AD364" i="7"/>
  <c r="AD317" i="7"/>
  <c r="AD296" i="7"/>
  <c r="AB274" i="7"/>
  <c r="AD260" i="7"/>
  <c r="AB190" i="7"/>
  <c r="AD163" i="7"/>
  <c r="AB11" i="7"/>
  <c r="AD19" i="7"/>
  <c r="AD15" i="7"/>
  <c r="AB354" i="7"/>
  <c r="AM368" i="7"/>
  <c r="AM360" i="7"/>
  <c r="AM371" i="7"/>
  <c r="AM363" i="7"/>
  <c r="AM355" i="7"/>
  <c r="AM358" i="7"/>
  <c r="AM367" i="7"/>
  <c r="AM364" i="7"/>
  <c r="AM362" i="7"/>
  <c r="AM374" i="7"/>
  <c r="AM361" i="7"/>
  <c r="AM369" i="7"/>
  <c r="AM356" i="7"/>
  <c r="AM373" i="7"/>
  <c r="AM370" i="7"/>
  <c r="AM359" i="7"/>
  <c r="AM357" i="7"/>
  <c r="AM365" i="7"/>
  <c r="AM372" i="7"/>
  <c r="AM366" i="7"/>
  <c r="AB338" i="7"/>
  <c r="AE330" i="7"/>
  <c r="AD306" i="7"/>
  <c r="AD297" i="7"/>
  <c r="AB193" i="7"/>
  <c r="AD157" i="7"/>
  <c r="AP132" i="7"/>
  <c r="AB85" i="7"/>
  <c r="AO84" i="7"/>
  <c r="AD47" i="7"/>
  <c r="AB238" i="7"/>
  <c r="AB361" i="7"/>
  <c r="AC335" i="7"/>
  <c r="AB324" i="7"/>
  <c r="AD265" i="7"/>
  <c r="AM245" i="7"/>
  <c r="AM237" i="7"/>
  <c r="AM242" i="7"/>
  <c r="AM231" i="7"/>
  <c r="AM249" i="7"/>
  <c r="AM233" i="7"/>
  <c r="AM243" i="7"/>
  <c r="AM247" i="7"/>
  <c r="AM246" i="7"/>
  <c r="AM234" i="7"/>
  <c r="AM244" i="7"/>
  <c r="AM239" i="7"/>
  <c r="AM240" i="7"/>
  <c r="AM235" i="7"/>
  <c r="AM232" i="7"/>
  <c r="AM248" i="7"/>
  <c r="AM241" i="7"/>
  <c r="AM238" i="7"/>
  <c r="AM236" i="7"/>
  <c r="AM230" i="7"/>
  <c r="AD87" i="7"/>
  <c r="AD54" i="7"/>
  <c r="AJ55" i="7"/>
  <c r="AB358" i="7"/>
  <c r="AD323" i="7"/>
  <c r="AD304" i="7"/>
  <c r="AJ319" i="7"/>
  <c r="AJ311" i="7"/>
  <c r="AJ320" i="7"/>
  <c r="AJ317" i="7"/>
  <c r="AJ323" i="7"/>
  <c r="AJ316" i="7"/>
  <c r="AJ305" i="7"/>
  <c r="AJ309" i="7"/>
  <c r="AJ312" i="7"/>
  <c r="AJ308" i="7"/>
  <c r="AJ318" i="7"/>
  <c r="AJ321" i="7"/>
  <c r="AJ310" i="7"/>
  <c r="AJ314" i="7"/>
  <c r="AJ306" i="7"/>
  <c r="AJ324" i="7"/>
  <c r="AJ315" i="7"/>
  <c r="AJ307" i="7"/>
  <c r="AJ313" i="7"/>
  <c r="AJ322" i="7"/>
  <c r="AB259" i="7"/>
  <c r="AB240" i="7"/>
  <c r="AD232" i="7"/>
  <c r="AD195" i="7"/>
  <c r="AB171" i="7"/>
  <c r="AD120" i="7"/>
  <c r="AD80" i="7"/>
  <c r="AB45" i="7"/>
  <c r="AK270" i="7"/>
  <c r="AK273" i="7"/>
  <c r="AK264" i="7"/>
  <c r="AK256" i="7"/>
  <c r="AK271" i="7"/>
  <c r="AK269" i="7"/>
  <c r="AK263" i="7"/>
  <c r="AK267" i="7"/>
  <c r="AK259" i="7"/>
  <c r="AK274" i="7"/>
  <c r="AK272" i="7"/>
  <c r="AK268" i="7"/>
  <c r="AK260" i="7"/>
  <c r="AK262" i="7"/>
  <c r="AK261" i="7"/>
  <c r="AK266" i="7"/>
  <c r="AK255" i="7"/>
  <c r="AK257" i="7"/>
  <c r="AK265" i="7"/>
  <c r="AK258" i="7"/>
  <c r="AD185" i="7"/>
  <c r="AJ347" i="7"/>
  <c r="AJ343" i="7"/>
  <c r="AJ335" i="7"/>
  <c r="AJ337" i="7"/>
  <c r="AJ334" i="7"/>
  <c r="AJ349" i="7"/>
  <c r="AJ348" i="7"/>
  <c r="AJ336" i="7"/>
  <c r="AJ338" i="7"/>
  <c r="AJ346" i="7"/>
  <c r="AJ345" i="7"/>
  <c r="AJ340" i="7"/>
  <c r="AJ331" i="7"/>
  <c r="AJ333" i="7"/>
  <c r="AJ344" i="7"/>
  <c r="AJ342" i="7"/>
  <c r="AJ339" i="7"/>
  <c r="AJ341" i="7"/>
  <c r="AJ330" i="7"/>
  <c r="AJ332" i="7"/>
  <c r="AD198" i="7"/>
  <c r="AD106" i="7"/>
  <c r="AD34" i="7"/>
  <c r="AD10" i="7"/>
  <c r="AH99" i="7"/>
  <c r="AH91" i="7"/>
  <c r="AH96" i="7"/>
  <c r="AH83" i="7"/>
  <c r="AH93" i="7"/>
  <c r="AH89" i="7"/>
  <c r="AH84" i="7"/>
  <c r="AH82" i="7"/>
  <c r="AH94" i="7"/>
  <c r="AH88" i="7"/>
  <c r="AH81" i="7"/>
  <c r="AH80" i="7"/>
  <c r="AH90" i="7"/>
  <c r="AH92" i="7"/>
  <c r="AH85" i="7"/>
  <c r="AH98" i="7"/>
  <c r="AH87" i="7"/>
  <c r="AH86" i="7"/>
  <c r="AH97" i="7"/>
  <c r="AH95" i="7"/>
  <c r="AE210" i="7"/>
  <c r="AE224" i="7"/>
  <c r="AD357" i="7"/>
  <c r="AD147" i="7"/>
  <c r="AB82" i="7"/>
  <c r="AD348" i="7"/>
  <c r="AD310" i="7"/>
  <c r="AC281" i="7"/>
  <c r="AB267" i="7"/>
  <c r="AH230" i="7"/>
  <c r="AJ192" i="7"/>
  <c r="AJ184" i="7"/>
  <c r="AJ195" i="7"/>
  <c r="AJ181" i="7"/>
  <c r="AJ197" i="7"/>
  <c r="AJ190" i="7"/>
  <c r="AJ188" i="7"/>
  <c r="AJ180" i="7"/>
  <c r="AJ198" i="7"/>
  <c r="AJ194" i="7"/>
  <c r="AJ193" i="7"/>
  <c r="AJ191" i="7"/>
  <c r="AJ196" i="7"/>
  <c r="AJ187" i="7"/>
  <c r="AJ186" i="7"/>
  <c r="AJ185" i="7"/>
  <c r="AJ199" i="7"/>
  <c r="AJ182" i="7"/>
  <c r="AJ189" i="7"/>
  <c r="AJ183" i="7"/>
  <c r="AD167" i="7"/>
  <c r="AC93" i="7"/>
  <c r="AR93" i="7" s="1"/>
  <c r="AC40" i="7"/>
  <c r="AR40" i="7" s="1"/>
  <c r="AH136" i="7"/>
  <c r="AL21" i="7"/>
  <c r="AL13" i="7"/>
  <c r="I665" i="7" s="1"/>
  <c r="J665" i="7" s="1"/>
  <c r="AL5" i="7"/>
  <c r="AL24" i="7"/>
  <c r="AL10" i="7"/>
  <c r="AL16" i="7"/>
  <c r="AL22" i="7"/>
  <c r="I674" i="7" s="1"/>
  <c r="J674" i="7" s="1"/>
  <c r="AL18" i="7"/>
  <c r="AL17" i="7"/>
  <c r="AL8" i="7"/>
  <c r="AL6" i="7"/>
  <c r="AL20" i="7"/>
  <c r="AL11" i="7"/>
  <c r="AL15" i="7"/>
  <c r="AL9" i="7"/>
  <c r="I661" i="7" s="1"/>
  <c r="J661" i="7" s="1"/>
  <c r="AL7" i="7"/>
  <c r="AL14" i="7"/>
  <c r="AL12" i="7"/>
  <c r="AL19" i="7"/>
  <c r="AL23" i="7"/>
  <c r="AD12" i="7"/>
  <c r="AE267" i="7"/>
  <c r="AN323" i="7"/>
  <c r="AN315" i="7"/>
  <c r="AN307" i="7"/>
  <c r="AN324" i="7"/>
  <c r="AN321" i="7"/>
  <c r="AN319" i="7"/>
  <c r="AN320" i="7"/>
  <c r="AN309" i="7"/>
  <c r="AN306" i="7"/>
  <c r="AN308" i="7"/>
  <c r="AN317" i="7"/>
  <c r="AN316" i="7"/>
  <c r="AN311" i="7"/>
  <c r="AN310" i="7"/>
  <c r="AN314" i="7"/>
  <c r="AN312" i="7"/>
  <c r="AN322" i="7"/>
  <c r="AN313" i="7"/>
  <c r="AN305" i="7"/>
  <c r="AN318" i="7"/>
  <c r="AD288" i="7"/>
  <c r="AD182" i="7"/>
  <c r="AP120" i="7"/>
  <c r="AP112" i="7"/>
  <c r="AP123" i="7"/>
  <c r="AP109" i="7"/>
  <c r="AP117" i="7"/>
  <c r="AP110" i="7"/>
  <c r="AP121" i="7"/>
  <c r="AP106" i="7"/>
  <c r="AP124" i="7"/>
  <c r="AP116" i="7"/>
  <c r="AP113" i="7"/>
  <c r="AP111" i="7"/>
  <c r="AP115" i="7"/>
  <c r="AP114" i="7"/>
  <c r="AP108" i="7"/>
  <c r="AP122" i="7"/>
  <c r="AP119" i="7"/>
  <c r="AP105" i="7"/>
  <c r="AP118" i="7"/>
  <c r="AP107" i="7"/>
  <c r="AD18" i="7"/>
  <c r="AG232" i="7"/>
  <c r="AB18" i="7"/>
  <c r="AB159" i="7"/>
  <c r="AC109" i="7"/>
  <c r="AE55" i="7"/>
  <c r="B531" i="7" s="1"/>
  <c r="B547" i="7"/>
  <c r="AB257" i="7"/>
  <c r="AB369" i="7"/>
  <c r="AD361" i="7"/>
  <c r="AK222" i="7"/>
  <c r="AK214" i="7"/>
  <c r="AK206" i="7"/>
  <c r="AK217" i="7"/>
  <c r="AK220" i="7"/>
  <c r="AK211" i="7"/>
  <c r="AK216" i="7"/>
  <c r="AK212" i="7"/>
  <c r="AK208" i="7"/>
  <c r="AK218" i="7"/>
  <c r="AK219" i="7"/>
  <c r="AK210" i="7"/>
  <c r="AK209" i="7"/>
  <c r="AK224" i="7"/>
  <c r="AK213" i="7"/>
  <c r="AK207" i="7"/>
  <c r="AK221" i="7"/>
  <c r="AK215" i="7"/>
  <c r="AK223" i="7"/>
  <c r="AK205" i="7"/>
  <c r="F540" i="7"/>
  <c r="G540" i="7" s="1"/>
  <c r="AO48" i="7"/>
  <c r="AO42" i="7"/>
  <c r="AO34" i="7"/>
  <c r="AO45" i="7"/>
  <c r="AO37" i="7"/>
  <c r="AO30" i="7"/>
  <c r="AO49" i="7"/>
  <c r="AO40" i="7"/>
  <c r="AO35" i="7"/>
  <c r="AO33" i="7"/>
  <c r="AO41" i="7"/>
  <c r="AO39" i="7"/>
  <c r="AO38" i="7"/>
  <c r="AO36" i="7"/>
  <c r="AO43" i="7"/>
  <c r="AO44" i="7"/>
  <c r="AO32" i="7"/>
  <c r="AO47" i="7"/>
  <c r="AO31" i="7"/>
  <c r="AO46" i="7"/>
  <c r="AB367" i="7"/>
  <c r="AD190" i="7"/>
  <c r="AB112" i="7"/>
  <c r="AB81" i="7"/>
  <c r="AG31" i="7"/>
  <c r="AJ5" i="7"/>
  <c r="AF40" i="7"/>
  <c r="AR99" i="7"/>
  <c r="AR85" i="7"/>
  <c r="AR81" i="7"/>
  <c r="AR89" i="7"/>
  <c r="AR82" i="7"/>
  <c r="AR91" i="7"/>
  <c r="AR83" i="7"/>
  <c r="AR97" i="7"/>
  <c r="AR87" i="7"/>
  <c r="AR95" i="7"/>
  <c r="AR92" i="7"/>
  <c r="AR84" i="7"/>
  <c r="AK193" i="7"/>
  <c r="AK185" i="7"/>
  <c r="AK198" i="7"/>
  <c r="AK187" i="7"/>
  <c r="AK184" i="7"/>
  <c r="AK199" i="7"/>
  <c r="AK183" i="7"/>
  <c r="AK190" i="7"/>
  <c r="AK186" i="7"/>
  <c r="AK182" i="7"/>
  <c r="AK194" i="7"/>
  <c r="AK192" i="7"/>
  <c r="AK196" i="7"/>
  <c r="AK195" i="7"/>
  <c r="AK197" i="7"/>
  <c r="AK180" i="7"/>
  <c r="AK188" i="7"/>
  <c r="AK191" i="7"/>
  <c r="AK189" i="7"/>
  <c r="AK181" i="7"/>
  <c r="AM195" i="7"/>
  <c r="AM187" i="7"/>
  <c r="AM196" i="7"/>
  <c r="AM193" i="7"/>
  <c r="AM182" i="7"/>
  <c r="AM194" i="7"/>
  <c r="AM180" i="7"/>
  <c r="AM183" i="7"/>
  <c r="AM197" i="7"/>
  <c r="AM189" i="7"/>
  <c r="AM198" i="7"/>
  <c r="AM181" i="7"/>
  <c r="AM199" i="7"/>
  <c r="AM190" i="7"/>
  <c r="AM192" i="7"/>
  <c r="AM191" i="7"/>
  <c r="AM185" i="7"/>
  <c r="AM188" i="7"/>
  <c r="AM184" i="7"/>
  <c r="AM186" i="7"/>
  <c r="AD379" i="7"/>
  <c r="AD243" i="7"/>
  <c r="AD138" i="7"/>
  <c r="AJ93" i="7"/>
  <c r="AJ94" i="7"/>
  <c r="AJ91" i="7"/>
  <c r="AJ85" i="7"/>
  <c r="AJ97" i="7"/>
  <c r="AJ87" i="7"/>
  <c r="AJ84" i="7"/>
  <c r="AJ99" i="7"/>
  <c r="AJ95" i="7"/>
  <c r="AJ86" i="7"/>
  <c r="AJ83" i="7"/>
  <c r="AJ90" i="7"/>
  <c r="AJ92" i="7"/>
  <c r="AJ89" i="7"/>
  <c r="AJ88" i="7"/>
  <c r="AJ96" i="7"/>
  <c r="AJ80" i="7"/>
  <c r="AJ98" i="7"/>
  <c r="AJ81" i="7"/>
  <c r="AJ82" i="7"/>
  <c r="AI268" i="7"/>
  <c r="AI262" i="7"/>
  <c r="AI274" i="7"/>
  <c r="AI267" i="7"/>
  <c r="AI257" i="7"/>
  <c r="AI271" i="7"/>
  <c r="AI264" i="7"/>
  <c r="AI270" i="7"/>
  <c r="AI259" i="7"/>
  <c r="AI265" i="7"/>
  <c r="AI258" i="7"/>
  <c r="AI261" i="7"/>
  <c r="AI256" i="7"/>
  <c r="AI255" i="7"/>
  <c r="AI273" i="7"/>
  <c r="AI260" i="7"/>
  <c r="AI263" i="7"/>
  <c r="AI266" i="7"/>
  <c r="AI272" i="7"/>
  <c r="AI269" i="7"/>
  <c r="AE322" i="7"/>
  <c r="AE314" i="7"/>
  <c r="AE306" i="7"/>
  <c r="AE324" i="7"/>
  <c r="AE321" i="7"/>
  <c r="AE323" i="7"/>
  <c r="AE320" i="7"/>
  <c r="AE309" i="7"/>
  <c r="AE319" i="7"/>
  <c r="AE310" i="7"/>
  <c r="AE313" i="7"/>
  <c r="AE305" i="7"/>
  <c r="AE317" i="7"/>
  <c r="AE316" i="7"/>
  <c r="AE307" i="7"/>
  <c r="AE318" i="7"/>
  <c r="AE308" i="7"/>
  <c r="AE311" i="7"/>
  <c r="AE312" i="7"/>
  <c r="AE315" i="7"/>
  <c r="AD258" i="7"/>
  <c r="AM22" i="7"/>
  <c r="AM14" i="7"/>
  <c r="AM6" i="7"/>
  <c r="AM16" i="7"/>
  <c r="AM13" i="7"/>
  <c r="AM19" i="7"/>
  <c r="AM8" i="7"/>
  <c r="AM5" i="7"/>
  <c r="AM18" i="7"/>
  <c r="AM9" i="7"/>
  <c r="AM17" i="7"/>
  <c r="AM21" i="7"/>
  <c r="AM12" i="7"/>
  <c r="AM20" i="7"/>
  <c r="AM11" i="7"/>
  <c r="AM10" i="7"/>
  <c r="AM15" i="7"/>
  <c r="AM7" i="7"/>
  <c r="AM23" i="7"/>
  <c r="AB306" i="7"/>
  <c r="AP317" i="7"/>
  <c r="AP309" i="7"/>
  <c r="AP319" i="7"/>
  <c r="AP316" i="7"/>
  <c r="AP322" i="7"/>
  <c r="AP318" i="7"/>
  <c r="AP315" i="7"/>
  <c r="AP323" i="7"/>
  <c r="AP320" i="7"/>
  <c r="AP314" i="7"/>
  <c r="AP310" i="7"/>
  <c r="AP306" i="7"/>
  <c r="AP324" i="7"/>
  <c r="AP313" i="7"/>
  <c r="AP305" i="7"/>
  <c r="AP308" i="7"/>
  <c r="AP312" i="7"/>
  <c r="AP307" i="7"/>
  <c r="AP311" i="7"/>
  <c r="AP321" i="7"/>
  <c r="AE117" i="7"/>
  <c r="AE109" i="7"/>
  <c r="AE114" i="7"/>
  <c r="AE124" i="7"/>
  <c r="AE110" i="7"/>
  <c r="AE108" i="7"/>
  <c r="AE121" i="7"/>
  <c r="AE116" i="7"/>
  <c r="AE119" i="7"/>
  <c r="AE118" i="7"/>
  <c r="AE120" i="7"/>
  <c r="AE123" i="7"/>
  <c r="AE113" i="7"/>
  <c r="AE106" i="7"/>
  <c r="AE107" i="7"/>
  <c r="AE115" i="7"/>
  <c r="AE111" i="7"/>
  <c r="AE122" i="7"/>
  <c r="AE112" i="7"/>
  <c r="AE105" i="7"/>
  <c r="AD88" i="7"/>
  <c r="AD337" i="7"/>
  <c r="AG243" i="7"/>
  <c r="AD212" i="7"/>
  <c r="F550" i="7"/>
  <c r="F548" i="7"/>
  <c r="G548" i="7" s="1"/>
  <c r="AD346" i="7"/>
  <c r="AI88" i="7"/>
  <c r="AM46" i="7"/>
  <c r="AM49" i="7"/>
  <c r="AM40" i="7"/>
  <c r="AM43" i="7"/>
  <c r="AM35" i="7"/>
  <c r="AM32" i="7"/>
  <c r="AM38" i="7"/>
  <c r="AM48" i="7"/>
  <c r="AM47" i="7"/>
  <c r="AM42" i="7"/>
  <c r="AM41" i="7"/>
  <c r="AM31" i="7"/>
  <c r="AM39" i="7"/>
  <c r="AM37" i="7"/>
  <c r="AM30" i="7"/>
  <c r="AM36" i="7"/>
  <c r="AM33" i="7"/>
  <c r="AM34" i="7"/>
  <c r="AM44" i="7"/>
  <c r="AM45" i="7"/>
  <c r="AD113" i="7"/>
  <c r="AJ13" i="7"/>
  <c r="AD6" i="7"/>
  <c r="AR45" i="7"/>
  <c r="AR37" i="7"/>
  <c r="AR31" i="7"/>
  <c r="AR35" i="7"/>
  <c r="AR33" i="7"/>
  <c r="AR41" i="7"/>
  <c r="AR47" i="7"/>
  <c r="AR49" i="7"/>
  <c r="AR43" i="7"/>
  <c r="AR221" i="7"/>
  <c r="AR213" i="7"/>
  <c r="AR205" i="7"/>
  <c r="AR222" i="7"/>
  <c r="AR219" i="7"/>
  <c r="AR208" i="7"/>
  <c r="AR223" i="7"/>
  <c r="AR207" i="7"/>
  <c r="AR210" i="7"/>
  <c r="AR224" i="7"/>
  <c r="AR220" i="7"/>
  <c r="AR216" i="7"/>
  <c r="AR206" i="7"/>
  <c r="AR209" i="7"/>
  <c r="AR211" i="7"/>
  <c r="AR217" i="7"/>
  <c r="AR218" i="7"/>
  <c r="AR215" i="7"/>
  <c r="AR212" i="7"/>
  <c r="AR214" i="7"/>
  <c r="AP267" i="7"/>
  <c r="AP269" i="7"/>
  <c r="AP266" i="7"/>
  <c r="AP261" i="7"/>
  <c r="AP270" i="7"/>
  <c r="AP262" i="7"/>
  <c r="AP259" i="7"/>
  <c r="AP273" i="7"/>
  <c r="AP265" i="7"/>
  <c r="AP258" i="7"/>
  <c r="AP272" i="7"/>
  <c r="AP268" i="7"/>
  <c r="AP263" i="7"/>
  <c r="AP271" i="7"/>
  <c r="AP257" i="7"/>
  <c r="AP264" i="7"/>
  <c r="AP256" i="7"/>
  <c r="AP260" i="7"/>
  <c r="AP274" i="7"/>
  <c r="AP255" i="7"/>
  <c r="AR134" i="7"/>
  <c r="AR148" i="7"/>
  <c r="AR136" i="7"/>
  <c r="AR133" i="7"/>
  <c r="AR149" i="7"/>
  <c r="AR145" i="7"/>
  <c r="AR144" i="7"/>
  <c r="AR132" i="7"/>
  <c r="AR139" i="7"/>
  <c r="AR146" i="7"/>
  <c r="AR142" i="7"/>
  <c r="AR131" i="7"/>
  <c r="AR147" i="7"/>
  <c r="AR140" i="7"/>
  <c r="AR138" i="7"/>
  <c r="AR130" i="7"/>
  <c r="AB107" i="7"/>
  <c r="AK345" i="7"/>
  <c r="AK348" i="7"/>
  <c r="AK346" i="7"/>
  <c r="AK344" i="7"/>
  <c r="AK336" i="7"/>
  <c r="AK340" i="7"/>
  <c r="AK338" i="7"/>
  <c r="AK347" i="7"/>
  <c r="AK331" i="7"/>
  <c r="AK333" i="7"/>
  <c r="AK339" i="7"/>
  <c r="AK332" i="7"/>
  <c r="AK337" i="7"/>
  <c r="AK341" i="7"/>
  <c r="AK330" i="7"/>
  <c r="AK349" i="7"/>
  <c r="AK334" i="7"/>
  <c r="AK342" i="7"/>
  <c r="AK335" i="7"/>
  <c r="AK343" i="7"/>
  <c r="AM272" i="7"/>
  <c r="AM268" i="7"/>
  <c r="AM258" i="7"/>
  <c r="AM273" i="7"/>
  <c r="AM266" i="7"/>
  <c r="AM261" i="7"/>
  <c r="AM270" i="7"/>
  <c r="AM269" i="7"/>
  <c r="AM265" i="7"/>
  <c r="AM264" i="7"/>
  <c r="AM255" i="7"/>
  <c r="AM263" i="7"/>
  <c r="AM259" i="7"/>
  <c r="AM256" i="7"/>
  <c r="AM271" i="7"/>
  <c r="AM267" i="7"/>
  <c r="AM257" i="7"/>
  <c r="AM260" i="7"/>
  <c r="AM274" i="7"/>
  <c r="AM262" i="7"/>
  <c r="AC44" i="7"/>
  <c r="AR44" i="7" s="1"/>
  <c r="AC254" i="7"/>
  <c r="AD239" i="7"/>
  <c r="AJ171" i="7"/>
  <c r="AJ163" i="7"/>
  <c r="AJ155" i="7"/>
  <c r="AJ165" i="7"/>
  <c r="AJ162" i="7"/>
  <c r="AJ169" i="7"/>
  <c r="AJ170" i="7"/>
  <c r="AJ158" i="7"/>
  <c r="AJ173" i="7"/>
  <c r="AJ172" i="7"/>
  <c r="AJ174" i="7"/>
  <c r="AJ156" i="7"/>
  <c r="AJ164" i="7"/>
  <c r="AJ167" i="7"/>
  <c r="AJ160" i="7"/>
  <c r="AJ168" i="7"/>
  <c r="AJ159" i="7"/>
  <c r="AJ166" i="7"/>
  <c r="AJ161" i="7"/>
  <c r="AJ157" i="7"/>
  <c r="AB221" i="7"/>
  <c r="AC104" i="7"/>
  <c r="AI121" i="7"/>
  <c r="AI113" i="7"/>
  <c r="AI105" i="7"/>
  <c r="AI118" i="7"/>
  <c r="AI107" i="7"/>
  <c r="AI123" i="7"/>
  <c r="AI116" i="7"/>
  <c r="AI120" i="7"/>
  <c r="AI108" i="7"/>
  <c r="AI122" i="7"/>
  <c r="AI106" i="7"/>
  <c r="AI124" i="7"/>
  <c r="AI117" i="7"/>
  <c r="AI114" i="7"/>
  <c r="AI111" i="7"/>
  <c r="AI109" i="7"/>
  <c r="AI110" i="7"/>
  <c r="AI112" i="7"/>
  <c r="AI115" i="7"/>
  <c r="AI119" i="7"/>
  <c r="AM347" i="7"/>
  <c r="AM348" i="7"/>
  <c r="AM338" i="7"/>
  <c r="AM349" i="7"/>
  <c r="AM335" i="7"/>
  <c r="AM340" i="7"/>
  <c r="AM333" i="7"/>
  <c r="AM346" i="7"/>
  <c r="AM345" i="7"/>
  <c r="AM342" i="7"/>
  <c r="AM344" i="7"/>
  <c r="AM334" i="7"/>
  <c r="AM337" i="7"/>
  <c r="AM341" i="7"/>
  <c r="AM332" i="7"/>
  <c r="AM339" i="7"/>
  <c r="AM336" i="7"/>
  <c r="AM331" i="7"/>
  <c r="AM330" i="7"/>
  <c r="AM343" i="7"/>
  <c r="AD197" i="7"/>
  <c r="AE174" i="7"/>
  <c r="AE166" i="7"/>
  <c r="AE158" i="7"/>
  <c r="AE169" i="7"/>
  <c r="AE155" i="7"/>
  <c r="AE170" i="7"/>
  <c r="AE173" i="7"/>
  <c r="AE165" i="7"/>
  <c r="AE161" i="7"/>
  <c r="AE167" i="7"/>
  <c r="AE164" i="7"/>
  <c r="AE168" i="7"/>
  <c r="AE159" i="7"/>
  <c r="AE157" i="7"/>
  <c r="AE162" i="7"/>
  <c r="AE172" i="7"/>
  <c r="AE163" i="7"/>
  <c r="AE156" i="7"/>
  <c r="AE160" i="7"/>
  <c r="AE171" i="7"/>
  <c r="AB154" i="7"/>
  <c r="AD336" i="7"/>
  <c r="AM293" i="7"/>
  <c r="AM285" i="7"/>
  <c r="AM298" i="7"/>
  <c r="AM287" i="7"/>
  <c r="AM284" i="7"/>
  <c r="AM294" i="7"/>
  <c r="AM292" i="7"/>
  <c r="AM283" i="7"/>
  <c r="AM290" i="7"/>
  <c r="AM286" i="7"/>
  <c r="AM282" i="7"/>
  <c r="AM288" i="7"/>
  <c r="AM280" i="7"/>
  <c r="AM296" i="7"/>
  <c r="AM281" i="7"/>
  <c r="AM291" i="7"/>
  <c r="AM297" i="7"/>
  <c r="AM289" i="7"/>
  <c r="AM295" i="7"/>
  <c r="AM299" i="7"/>
  <c r="AF19" i="7"/>
  <c r="C671" i="7" s="1"/>
  <c r="AD183" i="7"/>
  <c r="AN294" i="7"/>
  <c r="AN286" i="7"/>
  <c r="AN290" i="7"/>
  <c r="AN296" i="7"/>
  <c r="AN287" i="7"/>
  <c r="AN280" i="7"/>
  <c r="AN298" i="7"/>
  <c r="AN282" i="7"/>
  <c r="AN297" i="7"/>
  <c r="AN293" i="7"/>
  <c r="AN289" i="7"/>
  <c r="AN292" i="7"/>
  <c r="AN284" i="7"/>
  <c r="AN285" i="7"/>
  <c r="AN288" i="7"/>
  <c r="AN299" i="7"/>
  <c r="AN291" i="7"/>
  <c r="AN281" i="7"/>
  <c r="AN295" i="7"/>
  <c r="AN283" i="7"/>
  <c r="AD369" i="7"/>
  <c r="AD331" i="7"/>
  <c r="AM174" i="7"/>
  <c r="AM166" i="7"/>
  <c r="AM158" i="7"/>
  <c r="AM163" i="7"/>
  <c r="AM173" i="7"/>
  <c r="AM159" i="7"/>
  <c r="AM157" i="7"/>
  <c r="AM170" i="7"/>
  <c r="AM165" i="7"/>
  <c r="AM171" i="7"/>
  <c r="AM156" i="7"/>
  <c r="AM155" i="7"/>
  <c r="AM161" i="7"/>
  <c r="AM160" i="7"/>
  <c r="AM168" i="7"/>
  <c r="AM167" i="7"/>
  <c r="AM172" i="7"/>
  <c r="AM169" i="7"/>
  <c r="AM162" i="7"/>
  <c r="AM164" i="7"/>
  <c r="AB118" i="7"/>
  <c r="B535" i="7"/>
  <c r="AD291" i="7"/>
  <c r="AK94" i="7"/>
  <c r="AK97" i="7"/>
  <c r="AK86" i="7"/>
  <c r="AK90" i="7"/>
  <c r="AK91" i="7"/>
  <c r="AK88" i="7"/>
  <c r="AK85" i="7"/>
  <c r="AK92" i="7"/>
  <c r="AK89" i="7"/>
  <c r="AK93" i="7"/>
  <c r="AK87" i="7"/>
  <c r="AK99" i="7"/>
  <c r="AK96" i="7"/>
  <c r="AK83" i="7"/>
  <c r="AK84" i="7"/>
  <c r="AK80" i="7"/>
  <c r="AK98" i="7"/>
  <c r="AK82" i="7"/>
  <c r="AK95" i="7"/>
  <c r="AK81" i="7"/>
  <c r="AD42" i="7"/>
  <c r="AB140" i="7"/>
  <c r="AD313" i="7"/>
  <c r="AB160" i="7"/>
  <c r="AN55" i="7"/>
  <c r="K531" i="7" s="1"/>
  <c r="AC297" i="7"/>
  <c r="AB30" i="7"/>
  <c r="AF38" i="7"/>
  <c r="AD29" i="7"/>
  <c r="AB329" i="7"/>
  <c r="AE344" i="7"/>
  <c r="AN196" i="7"/>
  <c r="AD44" i="7"/>
  <c r="AD374" i="7"/>
  <c r="AI249" i="7"/>
  <c r="AI241" i="7"/>
  <c r="AI233" i="7"/>
  <c r="AI238" i="7"/>
  <c r="AI243" i="7"/>
  <c r="AI236" i="7"/>
  <c r="AI237" i="7"/>
  <c r="AI230" i="7"/>
  <c r="AI246" i="7"/>
  <c r="AI245" i="7"/>
  <c r="AI248" i="7"/>
  <c r="AI244" i="7"/>
  <c r="AI239" i="7"/>
  <c r="AI234" i="7"/>
  <c r="AI247" i="7"/>
  <c r="AI242" i="7"/>
  <c r="AI232" i="7"/>
  <c r="AI235" i="7"/>
  <c r="AI240" i="7"/>
  <c r="AI231" i="7"/>
  <c r="AB183" i="7"/>
  <c r="AJ122" i="7"/>
  <c r="AJ114" i="7"/>
  <c r="AJ106" i="7"/>
  <c r="AJ124" i="7"/>
  <c r="AJ121" i="7"/>
  <c r="AJ110" i="7"/>
  <c r="AJ109" i="7"/>
  <c r="AJ112" i="7"/>
  <c r="AJ118" i="7"/>
  <c r="AJ123" i="7"/>
  <c r="AJ108" i="7"/>
  <c r="AJ107" i="7"/>
  <c r="AJ111" i="7"/>
  <c r="AJ120" i="7"/>
  <c r="AJ116" i="7"/>
  <c r="AJ105" i="7"/>
  <c r="AJ117" i="7"/>
  <c r="AJ115" i="7"/>
  <c r="AJ119" i="7"/>
  <c r="AJ113" i="7"/>
  <c r="AD210" i="7"/>
  <c r="AD130" i="7"/>
  <c r="AD99" i="7"/>
  <c r="AE221" i="7"/>
  <c r="AE219" i="7"/>
  <c r="AC333" i="7"/>
  <c r="AK299" i="7"/>
  <c r="AK291" i="7"/>
  <c r="AK283" i="7"/>
  <c r="AK292" i="7"/>
  <c r="AK289" i="7"/>
  <c r="AK297" i="7"/>
  <c r="AK290" i="7"/>
  <c r="AK295" i="7"/>
  <c r="AK287" i="7"/>
  <c r="AK298" i="7"/>
  <c r="AK294" i="7"/>
  <c r="AK281" i="7"/>
  <c r="AK282" i="7"/>
  <c r="AK293" i="7"/>
  <c r="AK285" i="7"/>
  <c r="AK296" i="7"/>
  <c r="AK288" i="7"/>
  <c r="AK284" i="7"/>
  <c r="AK286" i="7"/>
  <c r="AK280" i="7"/>
  <c r="AH49" i="7"/>
  <c r="AH43" i="7"/>
  <c r="AH35" i="7"/>
  <c r="AH38" i="7"/>
  <c r="AH30" i="7"/>
  <c r="AH48" i="7"/>
  <c r="AH42" i="7"/>
  <c r="AH37" i="7"/>
  <c r="AH44" i="7"/>
  <c r="AH39" i="7"/>
  <c r="AH31" i="7"/>
  <c r="AH46" i="7"/>
  <c r="AH33" i="7"/>
  <c r="AH47" i="7"/>
  <c r="AH45" i="7"/>
  <c r="AH32" i="7"/>
  <c r="AH41" i="7"/>
  <c r="AH40" i="7"/>
  <c r="AH36" i="7"/>
  <c r="AH34" i="7"/>
  <c r="AE8" i="7"/>
  <c r="B660" i="7" s="1"/>
  <c r="AI297" i="7"/>
  <c r="AI289" i="7"/>
  <c r="AI281" i="7"/>
  <c r="AI294" i="7"/>
  <c r="AI283" i="7"/>
  <c r="AI280" i="7"/>
  <c r="AI295" i="7"/>
  <c r="AI296" i="7"/>
  <c r="AI288" i="7"/>
  <c r="AI284" i="7"/>
  <c r="AI299" i="7"/>
  <c r="AI291" i="7"/>
  <c r="AI287" i="7"/>
  <c r="AI298" i="7"/>
  <c r="AI290" i="7"/>
  <c r="AI282" i="7"/>
  <c r="AI293" i="7"/>
  <c r="AI285" i="7"/>
  <c r="AI286" i="7"/>
  <c r="AI292" i="7"/>
  <c r="AD118" i="7"/>
  <c r="AB114" i="7"/>
  <c r="AE245" i="7"/>
  <c r="AE237" i="7"/>
  <c r="AE248" i="7"/>
  <c r="AE234" i="7"/>
  <c r="AE246" i="7"/>
  <c r="AE244" i="7"/>
  <c r="AE247" i="7"/>
  <c r="AE240" i="7"/>
  <c r="AE231" i="7"/>
  <c r="AE242" i="7"/>
  <c r="AE241" i="7"/>
  <c r="AE249" i="7"/>
  <c r="AE232" i="7"/>
  <c r="AE243" i="7"/>
  <c r="AE238" i="7"/>
  <c r="AE233" i="7"/>
  <c r="AE235" i="7"/>
  <c r="AE230" i="7"/>
  <c r="AE239" i="7"/>
  <c r="AE236" i="7"/>
  <c r="AB229" i="7"/>
  <c r="AC289" i="7"/>
  <c r="AJ221" i="7"/>
  <c r="AJ213" i="7"/>
  <c r="AJ205" i="7"/>
  <c r="AJ214" i="7"/>
  <c r="AJ211" i="7"/>
  <c r="AJ218" i="7"/>
  <c r="AJ224" i="7"/>
  <c r="AJ220" i="7"/>
  <c r="AJ219" i="7"/>
  <c r="AJ207" i="7"/>
  <c r="AJ215" i="7"/>
  <c r="AJ217" i="7"/>
  <c r="AJ216" i="7"/>
  <c r="AJ208" i="7"/>
  <c r="AJ210" i="7"/>
  <c r="AJ212" i="7"/>
  <c r="AJ206" i="7"/>
  <c r="AJ223" i="7"/>
  <c r="AJ222" i="7"/>
  <c r="AJ209" i="7"/>
  <c r="AM96" i="7"/>
  <c r="AM92" i="7"/>
  <c r="AM88" i="7"/>
  <c r="AM80" i="7"/>
  <c r="AM85" i="7"/>
  <c r="AM94" i="7"/>
  <c r="AM90" i="7"/>
  <c r="AM83" i="7"/>
  <c r="AM89" i="7"/>
  <c r="AM87" i="7"/>
  <c r="AM93" i="7"/>
  <c r="AM95" i="7"/>
  <c r="AM86" i="7"/>
  <c r="AM84" i="7"/>
  <c r="AM97" i="7"/>
  <c r="AM98" i="7"/>
  <c r="AM82" i="7"/>
  <c r="AM81" i="7"/>
  <c r="AM99" i="7"/>
  <c r="AM91" i="7"/>
  <c r="AD7" i="7"/>
  <c r="AD209" i="7"/>
  <c r="AD186" i="7"/>
  <c r="AP55" i="7"/>
  <c r="AG45" i="7"/>
  <c r="AB54" i="7"/>
  <c r="AC179" i="7"/>
  <c r="AC279" i="7"/>
  <c r="AD234" i="7"/>
  <c r="AD117" i="7"/>
  <c r="AD93" i="7"/>
  <c r="AB192" i="7"/>
  <c r="AD343" i="7"/>
  <c r="AB205" i="7"/>
  <c r="AB172" i="7"/>
  <c r="AD144" i="7"/>
  <c r="AD116" i="7"/>
  <c r="AK123" i="7"/>
  <c r="AK115" i="7"/>
  <c r="AK107" i="7"/>
  <c r="AK116" i="7"/>
  <c r="AK113" i="7"/>
  <c r="AK118" i="7"/>
  <c r="AK111" i="7"/>
  <c r="AK119" i="7"/>
  <c r="AK114" i="7"/>
  <c r="AK110" i="7"/>
  <c r="AK106" i="7"/>
  <c r="AK124" i="7"/>
  <c r="AK108" i="7"/>
  <c r="AK109" i="7"/>
  <c r="AK120" i="7"/>
  <c r="AK121" i="7"/>
  <c r="AK105" i="7"/>
  <c r="AK122" i="7"/>
  <c r="AK112" i="7"/>
  <c r="AK117" i="7"/>
  <c r="AN348" i="7"/>
  <c r="AN339" i="7"/>
  <c r="AN331" i="7"/>
  <c r="AN341" i="7"/>
  <c r="AN338" i="7"/>
  <c r="AN346" i="7"/>
  <c r="AN345" i="7"/>
  <c r="AN342" i="7"/>
  <c r="AN344" i="7"/>
  <c r="AN335" i="7"/>
  <c r="AN337" i="7"/>
  <c r="AN343" i="7"/>
  <c r="AN336" i="7"/>
  <c r="AN330" i="7"/>
  <c r="AN334" i="7"/>
  <c r="AN349" i="7"/>
  <c r="AN347" i="7"/>
  <c r="AN340" i="7"/>
  <c r="AN333" i="7"/>
  <c r="AN332" i="7"/>
  <c r="AJ242" i="7"/>
  <c r="AJ234" i="7"/>
  <c r="AJ244" i="7"/>
  <c r="AJ241" i="7"/>
  <c r="AJ230" i="7"/>
  <c r="AJ245" i="7"/>
  <c r="AJ246" i="7"/>
  <c r="AJ239" i="7"/>
  <c r="AJ237" i="7"/>
  <c r="AJ236" i="7"/>
  <c r="AJ232" i="7"/>
  <c r="AJ238" i="7"/>
  <c r="AJ233" i="7"/>
  <c r="AJ249" i="7"/>
  <c r="AJ247" i="7"/>
  <c r="AJ231" i="7"/>
  <c r="AJ235" i="7"/>
  <c r="AJ248" i="7"/>
  <c r="AJ240" i="7"/>
  <c r="AJ243" i="7"/>
  <c r="AG218" i="7"/>
  <c r="AG210" i="7"/>
  <c r="AG224" i="7"/>
  <c r="AG213" i="7"/>
  <c r="AG221" i="7"/>
  <c r="AG214" i="7"/>
  <c r="AG212" i="7"/>
  <c r="AG208" i="7"/>
  <c r="AG216" i="7"/>
  <c r="AG215" i="7"/>
  <c r="AG223" i="7"/>
  <c r="AG222" i="7"/>
  <c r="AG205" i="7"/>
  <c r="AG206" i="7"/>
  <c r="AG219" i="7"/>
  <c r="AG207" i="7"/>
  <c r="AG217" i="7"/>
  <c r="AG211" i="7"/>
  <c r="AG220" i="7"/>
  <c r="AG209" i="7"/>
  <c r="AB131" i="7"/>
  <c r="AC364" i="7"/>
  <c r="AB355" i="7"/>
  <c r="AB313" i="7"/>
  <c r="AD193" i="7"/>
  <c r="AD181" i="7"/>
  <c r="AD85" i="7"/>
  <c r="AD295" i="7"/>
  <c r="AD229" i="7"/>
  <c r="AP248" i="7"/>
  <c r="AP240" i="7"/>
  <c r="AP232" i="7"/>
  <c r="AP243" i="7"/>
  <c r="AP246" i="7"/>
  <c r="AP237" i="7"/>
  <c r="AP249" i="7"/>
  <c r="AP247" i="7"/>
  <c r="AP233" i="7"/>
  <c r="AP231" i="7"/>
  <c r="AP245" i="7"/>
  <c r="AP244" i="7"/>
  <c r="AP239" i="7"/>
  <c r="AP235" i="7"/>
  <c r="AP241" i="7"/>
  <c r="AP236" i="7"/>
  <c r="AP230" i="7"/>
  <c r="AP238" i="7"/>
  <c r="AP234" i="7"/>
  <c r="AP242" i="7"/>
  <c r="AE213" i="7"/>
  <c r="AE215" i="7"/>
  <c r="AD184" i="7"/>
  <c r="AB220" i="7"/>
  <c r="AD333" i="7"/>
  <c r="AD324" i="7"/>
  <c r="AB286" i="7"/>
  <c r="AD191" i="7"/>
  <c r="AB119" i="7"/>
  <c r="AJ48" i="7"/>
  <c r="AJ45" i="7"/>
  <c r="AJ37" i="7"/>
  <c r="AJ49" i="7"/>
  <c r="AJ40" i="7"/>
  <c r="AJ32" i="7"/>
  <c r="AJ47" i="7"/>
  <c r="AJ44" i="7"/>
  <c r="AJ39" i="7"/>
  <c r="AJ34" i="7"/>
  <c r="AJ31" i="7"/>
  <c r="AJ41" i="7"/>
  <c r="AJ46" i="7"/>
  <c r="AJ43" i="7"/>
  <c r="AJ42" i="7"/>
  <c r="AJ38" i="7"/>
  <c r="AJ35" i="7"/>
  <c r="AJ30" i="7"/>
  <c r="AJ33" i="7"/>
  <c r="AJ36" i="7"/>
  <c r="AD332" i="7"/>
  <c r="AB95" i="7"/>
  <c r="AD8" i="7"/>
  <c r="AN24" i="7"/>
  <c r="K676" i="7" s="1"/>
  <c r="AB243" i="7"/>
  <c r="AD164" i="7"/>
  <c r="AE265" i="7"/>
  <c r="AB373" i="7"/>
  <c r="AF348" i="7"/>
  <c r="C423" i="7" s="1"/>
  <c r="C792" i="7" s="1"/>
  <c r="AF339" i="7"/>
  <c r="C414" i="7" s="1"/>
  <c r="C786" i="7" s="1"/>
  <c r="AF347" i="7"/>
  <c r="C422" i="7" s="1"/>
  <c r="C791" i="7" s="1"/>
  <c r="AF344" i="7"/>
  <c r="AF333" i="7"/>
  <c r="C408" i="7" s="1"/>
  <c r="AF337" i="7"/>
  <c r="C412" i="7" s="1"/>
  <c r="C784" i="7" s="1"/>
  <c r="AF332" i="7"/>
  <c r="C407" i="7" s="1"/>
  <c r="AF349" i="7"/>
  <c r="C424" i="7" s="1"/>
  <c r="C793" i="7" s="1"/>
  <c r="AF341" i="7"/>
  <c r="C416" i="7" s="1"/>
  <c r="C787" i="7" s="1"/>
  <c r="AF334" i="7"/>
  <c r="C409" i="7" s="1"/>
  <c r="AF330" i="7"/>
  <c r="C405" i="7" s="1"/>
  <c r="AF345" i="7"/>
  <c r="C420" i="7" s="1"/>
  <c r="AF340" i="7"/>
  <c r="AF338" i="7"/>
  <c r="AF331" i="7"/>
  <c r="C406" i="7" s="1"/>
  <c r="AF343" i="7"/>
  <c r="AF336" i="7"/>
  <c r="C411" i="7" s="1"/>
  <c r="C783" i="7" s="1"/>
  <c r="AF346" i="7"/>
  <c r="C421" i="7" s="1"/>
  <c r="AF342" i="7"/>
  <c r="AF335" i="7"/>
  <c r="C410" i="7" s="1"/>
  <c r="AD309" i="7"/>
  <c r="AB298" i="7"/>
  <c r="AJ298" i="7"/>
  <c r="AJ290" i="7"/>
  <c r="AJ282" i="7"/>
  <c r="AJ297" i="7"/>
  <c r="AJ286" i="7"/>
  <c r="AJ288" i="7"/>
  <c r="AJ281" i="7"/>
  <c r="AJ299" i="7"/>
  <c r="AJ280" i="7"/>
  <c r="AJ295" i="7"/>
  <c r="AJ291" i="7"/>
  <c r="AJ287" i="7"/>
  <c r="AJ283" i="7"/>
  <c r="AJ293" i="7"/>
  <c r="AJ289" i="7"/>
  <c r="AJ285" i="7"/>
  <c r="AJ294" i="7"/>
  <c r="AJ292" i="7"/>
  <c r="AJ284" i="7"/>
  <c r="AJ296" i="7"/>
  <c r="AD246" i="7"/>
  <c r="AD220" i="7"/>
  <c r="AD41" i="7"/>
  <c r="AC358" i="7"/>
  <c r="AG244" i="7"/>
  <c r="AD114" i="7"/>
  <c r="AD91" i="7"/>
  <c r="AB122" i="7"/>
  <c r="B537" i="7"/>
  <c r="AB83" i="7"/>
  <c r="AD341" i="7"/>
  <c r="AB282" i="7"/>
  <c r="AD268" i="7"/>
  <c r="AD223" i="7"/>
  <c r="AD131" i="7"/>
  <c r="AB132" i="7"/>
  <c r="F532" i="7"/>
  <c r="AB365" i="7"/>
  <c r="AD339" i="7"/>
  <c r="AD48" i="7"/>
  <c r="AD345" i="7"/>
  <c r="AB49" i="7"/>
  <c r="AB356" i="7"/>
  <c r="AG35" i="7"/>
  <c r="AJ8" i="7"/>
  <c r="AC4" i="7"/>
  <c r="AI372" i="7"/>
  <c r="AI364" i="7"/>
  <c r="AI356" i="7"/>
  <c r="AI367" i="7"/>
  <c r="AI359" i="7"/>
  <c r="AI368" i="7"/>
  <c r="AI369" i="7"/>
  <c r="AI355" i="7"/>
  <c r="AI366" i="7"/>
  <c r="AI365" i="7"/>
  <c r="AI374" i="7"/>
  <c r="AI373" i="7"/>
  <c r="AI360" i="7"/>
  <c r="AI362" i="7"/>
  <c r="AI371" i="7"/>
  <c r="AI358" i="7"/>
  <c r="AI361" i="7"/>
  <c r="AI363" i="7"/>
  <c r="AI357" i="7"/>
  <c r="AI370" i="7"/>
  <c r="AR242" i="7"/>
  <c r="AR234" i="7"/>
  <c r="AR238" i="7"/>
  <c r="AR248" i="7"/>
  <c r="AR241" i="7"/>
  <c r="AR232" i="7"/>
  <c r="AR244" i="7"/>
  <c r="AR235" i="7"/>
  <c r="AR230" i="7"/>
  <c r="AR237" i="7"/>
  <c r="AR236" i="7"/>
  <c r="AR240" i="7"/>
  <c r="AR246" i="7"/>
  <c r="AR247" i="7"/>
  <c r="AR231" i="7"/>
  <c r="AR233" i="7"/>
  <c r="AR239" i="7"/>
  <c r="AR245" i="7"/>
  <c r="AR243" i="7"/>
  <c r="AI170" i="7"/>
  <c r="AI162" i="7"/>
  <c r="AI173" i="7"/>
  <c r="AI159" i="7"/>
  <c r="AI167" i="7"/>
  <c r="AI160" i="7"/>
  <c r="AI171" i="7"/>
  <c r="AI156" i="7"/>
  <c r="AI174" i="7"/>
  <c r="AI166" i="7"/>
  <c r="AI169" i="7"/>
  <c r="AI168" i="7"/>
  <c r="AI172" i="7"/>
  <c r="AI157" i="7"/>
  <c r="AI163" i="7"/>
  <c r="AI161" i="7"/>
  <c r="AI155" i="7"/>
  <c r="AI165" i="7"/>
  <c r="AI158" i="7"/>
  <c r="AI164" i="7"/>
  <c r="AK243" i="7"/>
  <c r="AK235" i="7"/>
  <c r="AK247" i="7"/>
  <c r="AK236" i="7"/>
  <c r="AK233" i="7"/>
  <c r="AK238" i="7"/>
  <c r="AK248" i="7"/>
  <c r="AK232" i="7"/>
  <c r="AK249" i="7"/>
  <c r="AK244" i="7"/>
  <c r="AK231" i="7"/>
  <c r="AK239" i="7"/>
  <c r="AK234" i="7"/>
  <c r="AK245" i="7"/>
  <c r="AK240" i="7"/>
  <c r="AK242" i="7"/>
  <c r="AK230" i="7"/>
  <c r="AK237" i="7"/>
  <c r="AK241" i="7"/>
  <c r="AK246" i="7"/>
  <c r="AD217" i="7"/>
  <c r="AD354" i="7"/>
  <c r="AG148" i="7"/>
  <c r="AG140" i="7"/>
  <c r="AG132" i="7"/>
  <c r="AG142" i="7"/>
  <c r="AG139" i="7"/>
  <c r="AG143" i="7"/>
  <c r="AG147" i="7"/>
  <c r="AG133" i="7"/>
  <c r="AG149" i="7"/>
  <c r="AG134" i="7"/>
  <c r="AG146" i="7"/>
  <c r="AG141" i="7"/>
  <c r="AG136" i="7"/>
  <c r="AG137" i="7"/>
  <c r="AG145" i="7"/>
  <c r="AG135" i="7"/>
  <c r="AG130" i="7"/>
  <c r="AG131" i="7"/>
  <c r="AG138" i="7"/>
  <c r="AG144" i="7"/>
  <c r="AD129" i="7"/>
  <c r="AD108" i="7"/>
  <c r="AB218" i="7"/>
  <c r="AP169" i="7"/>
  <c r="AP161" i="7"/>
  <c r="AP164" i="7"/>
  <c r="AP163" i="7"/>
  <c r="AP156" i="7"/>
  <c r="AP173" i="7"/>
  <c r="AP165" i="7"/>
  <c r="AP168" i="7"/>
  <c r="AP160" i="7"/>
  <c r="AP159" i="7"/>
  <c r="AP158" i="7"/>
  <c r="AP171" i="7"/>
  <c r="AP170" i="7"/>
  <c r="AP172" i="7"/>
  <c r="AP174" i="7"/>
  <c r="AP162" i="7"/>
  <c r="AP155" i="7"/>
  <c r="AP166" i="7"/>
  <c r="AP157" i="7"/>
  <c r="AP167" i="7"/>
  <c r="AG55" i="7"/>
  <c r="AC39" i="7"/>
  <c r="AR39" i="7" s="1"/>
  <c r="AG324" i="7"/>
  <c r="AG316" i="7"/>
  <c r="AG308" i="7"/>
  <c r="AG319" i="7"/>
  <c r="AG322" i="7"/>
  <c r="AG318" i="7"/>
  <c r="AG315" i="7"/>
  <c r="AG312" i="7"/>
  <c r="AG305" i="7"/>
  <c r="AG313" i="7"/>
  <c r="AG309" i="7"/>
  <c r="AG323" i="7"/>
  <c r="AG320" i="7"/>
  <c r="AG311" i="7"/>
  <c r="AG314" i="7"/>
  <c r="AG307" i="7"/>
  <c r="AG306" i="7"/>
  <c r="AG317" i="7"/>
  <c r="AG321" i="7"/>
  <c r="AG310" i="7"/>
  <c r="AD255" i="7"/>
  <c r="AD215" i="7"/>
  <c r="AD166" i="7"/>
  <c r="AD340" i="7"/>
  <c r="AD104" i="7"/>
  <c r="AG119" i="7"/>
  <c r="AG111" i="7"/>
  <c r="AG123" i="7"/>
  <c r="AG112" i="7"/>
  <c r="AG109" i="7"/>
  <c r="AG121" i="7"/>
  <c r="AG105" i="7"/>
  <c r="AG117" i="7"/>
  <c r="AG115" i="7"/>
  <c r="AG107" i="7"/>
  <c r="AG120" i="7"/>
  <c r="AG122" i="7"/>
  <c r="AG124" i="7"/>
  <c r="AG110" i="7"/>
  <c r="AG114" i="7"/>
  <c r="AG113" i="7"/>
  <c r="AG118" i="7"/>
  <c r="AG116" i="7"/>
  <c r="AG106" i="7"/>
  <c r="AG108" i="7"/>
  <c r="AD146" i="7"/>
  <c r="AD110" i="7"/>
  <c r="AG263" i="7"/>
  <c r="AI220" i="7"/>
  <c r="AI212" i="7"/>
  <c r="AI222" i="7"/>
  <c r="AI219" i="7"/>
  <c r="AI208" i="7"/>
  <c r="AI216" i="7"/>
  <c r="AI209" i="7"/>
  <c r="AI205" i="7"/>
  <c r="AI223" i="7"/>
  <c r="AI215" i="7"/>
  <c r="AI211" i="7"/>
  <c r="AI214" i="7"/>
  <c r="AI213" i="7"/>
  <c r="AI218" i="7"/>
  <c r="AI217" i="7"/>
  <c r="AI224" i="7"/>
  <c r="AI207" i="7"/>
  <c r="AI210" i="7"/>
  <c r="AI221" i="7"/>
  <c r="AI206" i="7"/>
  <c r="AD23" i="7"/>
  <c r="AB366" i="7"/>
  <c r="AD137" i="7"/>
  <c r="AC86" i="7"/>
  <c r="AR86" i="7" s="1"/>
  <c r="AJ20" i="7"/>
  <c r="AB179" i="7"/>
  <c r="AB279" i="7"/>
  <c r="AE336" i="7"/>
  <c r="AD165" i="7"/>
  <c r="AC343" i="7"/>
  <c r="AD218" i="7"/>
  <c r="AD97" i="7"/>
  <c r="AG168" i="7"/>
  <c r="AG160" i="7"/>
  <c r="AG164" i="7"/>
  <c r="AG172" i="7"/>
  <c r="AG165" i="7"/>
  <c r="AG163" i="7"/>
  <c r="AG159" i="7"/>
  <c r="AG155" i="7"/>
  <c r="AG167" i="7"/>
  <c r="AG166" i="7"/>
  <c r="AG171" i="7"/>
  <c r="AG162" i="7"/>
  <c r="AG157" i="7"/>
  <c r="AG156" i="7"/>
  <c r="AG158" i="7"/>
  <c r="AG174" i="7"/>
  <c r="AG169" i="7"/>
  <c r="AG173" i="7"/>
  <c r="AG161" i="7"/>
  <c r="AG170" i="7"/>
  <c r="AD214" i="7"/>
  <c r="AD33" i="7"/>
  <c r="AD222" i="7"/>
  <c r="AD363" i="7"/>
  <c r="AB105" i="7"/>
  <c r="AD299" i="7"/>
  <c r="AJ143" i="7"/>
  <c r="AJ135" i="7"/>
  <c r="AJ148" i="7"/>
  <c r="AJ140" i="7"/>
  <c r="AJ147" i="7"/>
  <c r="AJ149" i="7"/>
  <c r="AJ146" i="7"/>
  <c r="AJ137" i="7"/>
  <c r="AJ130" i="7"/>
  <c r="AJ145" i="7"/>
  <c r="AJ144" i="7"/>
  <c r="AJ132" i="7"/>
  <c r="AJ139" i="7"/>
  <c r="AJ131" i="7"/>
  <c r="AJ142" i="7"/>
  <c r="AJ138" i="7"/>
  <c r="AJ133" i="7"/>
  <c r="AJ136" i="7"/>
  <c r="AJ141" i="7"/>
  <c r="AJ134" i="7"/>
  <c r="AB99" i="7"/>
  <c r="AG240" i="7"/>
  <c r="AD207" i="7"/>
  <c r="AB129" i="7"/>
  <c r="AD283" i="7"/>
  <c r="AD366" i="7"/>
  <c r="AD160" i="7"/>
  <c r="AD84" i="7"/>
  <c r="AC48" i="7"/>
  <c r="AR48" i="7" s="1"/>
  <c r="AH15" i="7"/>
  <c r="E667" i="7" s="1"/>
  <c r="AB79" i="7"/>
  <c r="AD179" i="7"/>
  <c r="AC304" i="7"/>
  <c r="AB379" i="7"/>
  <c r="AC356" i="7"/>
  <c r="AE342" i="7"/>
  <c r="AE348" i="7"/>
  <c r="AD281" i="7"/>
  <c r="AD162" i="7"/>
  <c r="H532" i="7"/>
  <c r="AB280" i="7"/>
  <c r="AB233" i="7"/>
  <c r="AB184" i="7"/>
  <c r="AM117" i="7"/>
  <c r="AM109" i="7"/>
  <c r="AM122" i="7"/>
  <c r="AM111" i="7"/>
  <c r="AM108" i="7"/>
  <c r="AM113" i="7"/>
  <c r="AM106" i="7"/>
  <c r="AM107" i="7"/>
  <c r="AM121" i="7"/>
  <c r="AM110" i="7"/>
  <c r="AM112" i="7"/>
  <c r="AM118" i="7"/>
  <c r="AM115" i="7"/>
  <c r="AM123" i="7"/>
  <c r="AM105" i="7"/>
  <c r="AM120" i="7"/>
  <c r="AM116" i="7"/>
  <c r="AM114" i="7"/>
  <c r="AM119" i="7"/>
  <c r="AM124" i="7"/>
  <c r="AB123" i="7"/>
  <c r="AP345" i="7"/>
  <c r="AP341" i="7"/>
  <c r="AP333" i="7"/>
  <c r="AP348" i="7"/>
  <c r="AP344" i="7"/>
  <c r="AP336" i="7"/>
  <c r="AP330" i="7"/>
  <c r="AP337" i="7"/>
  <c r="AP339" i="7"/>
  <c r="AP334" i="7"/>
  <c r="AP332" i="7"/>
  <c r="AP349" i="7"/>
  <c r="AP347" i="7"/>
  <c r="AP338" i="7"/>
  <c r="AP331" i="7"/>
  <c r="AP342" i="7"/>
  <c r="AP343" i="7"/>
  <c r="AP335" i="7"/>
  <c r="AP346" i="7"/>
  <c r="AP340" i="7"/>
  <c r="AB307" i="7"/>
  <c r="AG295" i="7"/>
  <c r="AG287" i="7"/>
  <c r="AG299" i="7"/>
  <c r="AG288" i="7"/>
  <c r="AG285" i="7"/>
  <c r="AG284" i="7"/>
  <c r="AG296" i="7"/>
  <c r="AG292" i="7"/>
  <c r="AG280" i="7"/>
  <c r="AG298" i="7"/>
  <c r="AG294" i="7"/>
  <c r="AG290" i="7"/>
  <c r="AG286" i="7"/>
  <c r="AG282" i="7"/>
  <c r="AG291" i="7"/>
  <c r="AG297" i="7"/>
  <c r="AG283" i="7"/>
  <c r="AG289" i="7"/>
  <c r="AG293" i="7"/>
  <c r="AG281" i="7"/>
  <c r="AD279" i="7"/>
  <c r="AN273" i="7"/>
  <c r="AN265" i="7"/>
  <c r="AN274" i="7"/>
  <c r="AN271" i="7"/>
  <c r="AN259" i="7"/>
  <c r="AN264" i="7"/>
  <c r="AN263" i="7"/>
  <c r="AN256" i="7"/>
  <c r="AN260" i="7"/>
  <c r="AN267" i="7"/>
  <c r="AN257" i="7"/>
  <c r="AN272" i="7"/>
  <c r="AN268" i="7"/>
  <c r="AN262" i="7"/>
  <c r="AN261" i="7"/>
  <c r="AN269" i="7"/>
  <c r="AN266" i="7"/>
  <c r="AN255" i="7"/>
  <c r="AN270" i="7"/>
  <c r="AN258" i="7"/>
  <c r="AD237" i="7"/>
  <c r="AB371" i="7"/>
  <c r="AB321" i="7"/>
  <c r="AB293" i="7"/>
  <c r="AD285" i="7"/>
  <c r="AC331" i="7"/>
  <c r="AD235" i="7"/>
  <c r="AD168" i="7"/>
  <c r="AD284" i="7"/>
  <c r="AB188" i="7"/>
  <c r="AD55" i="7"/>
  <c r="AE218" i="7"/>
  <c r="AK23" i="7"/>
  <c r="H675" i="7" s="1"/>
  <c r="AO370" i="7"/>
  <c r="AO362" i="7"/>
  <c r="AO373" i="7"/>
  <c r="AO365" i="7"/>
  <c r="AO357" i="7"/>
  <c r="AO360" i="7"/>
  <c r="AO355" i="7"/>
  <c r="AO366" i="7"/>
  <c r="AO374" i="7"/>
  <c r="AO363" i="7"/>
  <c r="AO361" i="7"/>
  <c r="AO372" i="7"/>
  <c r="AO359" i="7"/>
  <c r="AO368" i="7"/>
  <c r="AO367" i="7"/>
  <c r="AO371" i="7"/>
  <c r="AO358" i="7"/>
  <c r="AO369" i="7"/>
  <c r="AO356" i="7"/>
  <c r="AO364" i="7"/>
  <c r="AD286" i="7"/>
  <c r="AB261" i="7"/>
  <c r="AD205" i="7"/>
  <c r="AD119" i="7"/>
  <c r="AI16" i="7"/>
  <c r="F668" i="7" s="1"/>
  <c r="AD206" i="7"/>
  <c r="AC374" i="7"/>
  <c r="AB273" i="7"/>
  <c r="AB290" i="7"/>
  <c r="AB186" i="7"/>
  <c r="AB22" i="7"/>
  <c r="AE269" i="7"/>
  <c r="AD373" i="7"/>
  <c r="AC362" i="7"/>
  <c r="AG349" i="7"/>
  <c r="AG347" i="7"/>
  <c r="AG340" i="7"/>
  <c r="AG332" i="7"/>
  <c r="AG336" i="7"/>
  <c r="AG339" i="7"/>
  <c r="AG341" i="7"/>
  <c r="AG334" i="7"/>
  <c r="AG330" i="7"/>
  <c r="AG343" i="7"/>
  <c r="AG342" i="7"/>
  <c r="AG333" i="7"/>
  <c r="AG348" i="7"/>
  <c r="AG346" i="7"/>
  <c r="AG345" i="7"/>
  <c r="AG338" i="7"/>
  <c r="AG331" i="7"/>
  <c r="AG337" i="7"/>
  <c r="AG335" i="7"/>
  <c r="AG344" i="7"/>
  <c r="AD329" i="7"/>
  <c r="AD298" i="7"/>
  <c r="AB244" i="7"/>
  <c r="AD98" i="7"/>
  <c r="AD86" i="7"/>
  <c r="AE46" i="7"/>
  <c r="AE40" i="7"/>
  <c r="AE43" i="7"/>
  <c r="AE35" i="7"/>
  <c r="AE49" i="7"/>
  <c r="AE45" i="7"/>
  <c r="AE48" i="7"/>
  <c r="AE30" i="7"/>
  <c r="AE34" i="7"/>
  <c r="AE33" i="7"/>
  <c r="AE47" i="7"/>
  <c r="AE44" i="7"/>
  <c r="AE41" i="7"/>
  <c r="AE32" i="7"/>
  <c r="AE36" i="7"/>
  <c r="AE42" i="7"/>
  <c r="AE37" i="7"/>
  <c r="AE38" i="7"/>
  <c r="AE31" i="7"/>
  <c r="AE39" i="7"/>
  <c r="AB29" i="7"/>
  <c r="AG242" i="7"/>
  <c r="AB211" i="7"/>
  <c r="AB6" i="7"/>
  <c r="AB272" i="7"/>
  <c r="AD122" i="7"/>
  <c r="AE140" i="7"/>
  <c r="B545" i="7"/>
  <c r="B539" i="7"/>
  <c r="AD282" i="7"/>
  <c r="AD230" i="7"/>
  <c r="AD213" i="7"/>
  <c r="AD199" i="7"/>
  <c r="AD139" i="7"/>
  <c r="AB130" i="7"/>
  <c r="AI139" i="7"/>
  <c r="AI147" i="7"/>
  <c r="AD365" i="7"/>
  <c r="AD319" i="7"/>
  <c r="AB310" i="7"/>
  <c r="AD261" i="7"/>
  <c r="AB142" i="7"/>
  <c r="AD83" i="7"/>
  <c r="AB34" i="7"/>
  <c r="AD22" i="7"/>
  <c r="AD342" i="7"/>
  <c r="AD49" i="7"/>
  <c r="AG40" i="7"/>
  <c r="AG32" i="7"/>
  <c r="AG47" i="7"/>
  <c r="AI34" i="7"/>
  <c r="AJ10" i="7"/>
  <c r="AD4" i="7"/>
  <c r="AH22" i="7"/>
  <c r="E674" i="7" s="1"/>
  <c r="AF42" i="7"/>
  <c r="M363" i="5"/>
  <c r="L363" i="5"/>
  <c r="Y363" i="5"/>
  <c r="X363" i="5"/>
  <c r="W340" i="5"/>
  <c r="Y340" i="5" s="1"/>
  <c r="S340" i="5"/>
  <c r="M340" i="5"/>
  <c r="G340" i="5"/>
  <c r="Y317" i="5"/>
  <c r="S317" i="5"/>
  <c r="M317" i="5"/>
  <c r="G317" i="5"/>
  <c r="S294" i="5"/>
  <c r="M294" i="5"/>
  <c r="G294" i="5"/>
  <c r="Y225" i="5"/>
  <c r="S225" i="5"/>
  <c r="M225" i="5"/>
  <c r="G225" i="5"/>
  <c r="Y202" i="5"/>
  <c r="S202" i="5"/>
  <c r="M202" i="5"/>
  <c r="G202" i="5"/>
  <c r="Y179" i="5"/>
  <c r="S179" i="5"/>
  <c r="M179" i="5"/>
  <c r="G179" i="5"/>
  <c r="Y156" i="5"/>
  <c r="G156" i="5"/>
  <c r="Y110" i="5"/>
  <c r="S110" i="5"/>
  <c r="M110" i="5"/>
  <c r="G110" i="5"/>
  <c r="Y87" i="5"/>
  <c r="S87" i="5"/>
  <c r="M87" i="5"/>
  <c r="G87" i="5"/>
  <c r="G64" i="5"/>
  <c r="Y41" i="5"/>
  <c r="S41" i="5"/>
  <c r="M41" i="5"/>
  <c r="G41" i="5"/>
  <c r="G18" i="5"/>
  <c r="AR398" i="7" l="1"/>
  <c r="AR390" i="7"/>
  <c r="AR382" i="7"/>
  <c r="AR399" i="7"/>
  <c r="AR391" i="7"/>
  <c r="AR383" i="7"/>
  <c r="AR392" i="7"/>
  <c r="AR384" i="7"/>
  <c r="AR393" i="7"/>
  <c r="AR385" i="7"/>
  <c r="AR396" i="7"/>
  <c r="AR388" i="7"/>
  <c r="AR380" i="7"/>
  <c r="AR397" i="7"/>
  <c r="AR389" i="7"/>
  <c r="AR386" i="7"/>
  <c r="AR394" i="7"/>
  <c r="AR395" i="7"/>
  <c r="AR387" i="7"/>
  <c r="AR381" i="7"/>
  <c r="AQ397" i="7"/>
  <c r="AQ389" i="7"/>
  <c r="AQ381" i="7"/>
  <c r="AQ384" i="7"/>
  <c r="AQ398" i="7"/>
  <c r="AQ390" i="7"/>
  <c r="AQ382" i="7"/>
  <c r="AQ392" i="7"/>
  <c r="AQ399" i="7"/>
  <c r="AQ391" i="7"/>
  <c r="AQ383" i="7"/>
  <c r="AQ395" i="7"/>
  <c r="AQ387" i="7"/>
  <c r="AQ396" i="7"/>
  <c r="AQ388" i="7"/>
  <c r="AQ386" i="7"/>
  <c r="AQ385" i="7"/>
  <c r="AQ394" i="7"/>
  <c r="AQ380" i="7"/>
  <c r="AQ393" i="7"/>
  <c r="M694" i="7"/>
  <c r="AS399" i="7"/>
  <c r="AS391" i="7"/>
  <c r="AS383" i="7"/>
  <c r="AS394" i="7"/>
  <c r="AS392" i="7"/>
  <c r="AS384" i="7"/>
  <c r="AS386" i="7"/>
  <c r="AS393" i="7"/>
  <c r="AS385" i="7"/>
  <c r="AS397" i="7"/>
  <c r="AS389" i="7"/>
  <c r="AS381" i="7"/>
  <c r="AS398" i="7"/>
  <c r="AS390" i="7"/>
  <c r="AS382" i="7"/>
  <c r="AS388" i="7"/>
  <c r="AS396" i="7"/>
  <c r="AS380" i="7"/>
  <c r="AS387" i="7"/>
  <c r="AS395" i="7"/>
  <c r="M696" i="7"/>
  <c r="M687" i="7"/>
  <c r="G765" i="7"/>
  <c r="D645" i="7"/>
  <c r="AC24" i="7"/>
  <c r="AR24" i="7" s="1"/>
  <c r="O676" i="7" s="1"/>
  <c r="AQ63" i="7"/>
  <c r="AQ59" i="7"/>
  <c r="N535" i="7" s="1"/>
  <c r="AQ61" i="7"/>
  <c r="N537" i="7" s="1"/>
  <c r="AQ57" i="7"/>
  <c r="N533" i="7" s="1"/>
  <c r="AQ58" i="7"/>
  <c r="N534" i="7" s="1"/>
  <c r="P534" i="7" s="1"/>
  <c r="AQ70" i="7"/>
  <c r="N546" i="7" s="1"/>
  <c r="AQ60" i="7"/>
  <c r="N536" i="7" s="1"/>
  <c r="AQ62" i="7"/>
  <c r="N538" i="7" s="1"/>
  <c r="AQ74" i="7"/>
  <c r="N550" i="7" s="1"/>
  <c r="AQ68" i="7"/>
  <c r="N544" i="7" s="1"/>
  <c r="AQ64" i="7"/>
  <c r="N540" i="7" s="1"/>
  <c r="P540" i="7" s="1"/>
  <c r="AQ73" i="7"/>
  <c r="N549" i="7" s="1"/>
  <c r="AQ66" i="7"/>
  <c r="N542" i="7" s="1"/>
  <c r="AQ67" i="7"/>
  <c r="N543" i="7" s="1"/>
  <c r="AQ72" i="7"/>
  <c r="N548" i="7" s="1"/>
  <c r="AQ69" i="7"/>
  <c r="N545" i="7" s="1"/>
  <c r="AQ65" i="7"/>
  <c r="N541" i="7" s="1"/>
  <c r="AQ71" i="7"/>
  <c r="N547" i="7" s="1"/>
  <c r="AQ56" i="7"/>
  <c r="N532" i="7" s="1"/>
  <c r="AS57" i="7"/>
  <c r="AS74" i="7"/>
  <c r="AS69" i="7"/>
  <c r="AS62" i="7"/>
  <c r="AS61" i="7"/>
  <c r="AS72" i="7"/>
  <c r="AS71" i="7"/>
  <c r="AS66" i="7"/>
  <c r="AS67" i="7"/>
  <c r="AS56" i="7"/>
  <c r="AS73" i="7"/>
  <c r="AS68" i="7"/>
  <c r="AS60" i="7"/>
  <c r="AS70" i="7"/>
  <c r="AS65" i="7"/>
  <c r="AS63" i="7"/>
  <c r="AS64" i="7"/>
  <c r="AS58" i="7"/>
  <c r="AS59" i="7"/>
  <c r="AQ256" i="7"/>
  <c r="G547" i="7"/>
  <c r="J596" i="7"/>
  <c r="D639" i="7"/>
  <c r="D567" i="7"/>
  <c r="J646" i="7"/>
  <c r="D583" i="7"/>
  <c r="G644" i="7"/>
  <c r="J615" i="7"/>
  <c r="G594" i="7"/>
  <c r="J640" i="7"/>
  <c r="J559" i="7"/>
  <c r="J601" i="7"/>
  <c r="J614" i="7"/>
  <c r="G613" i="7"/>
  <c r="D643" i="7"/>
  <c r="D614" i="7"/>
  <c r="D617" i="7"/>
  <c r="D569" i="7"/>
  <c r="J626" i="7"/>
  <c r="D584" i="7"/>
  <c r="D675" i="7"/>
  <c r="B701" i="7"/>
  <c r="M744" i="7"/>
  <c r="F598" i="7"/>
  <c r="G598" i="7" s="1"/>
  <c r="F648" i="7"/>
  <c r="G648" i="7" s="1"/>
  <c r="J574" i="7"/>
  <c r="M718" i="7"/>
  <c r="D599" i="7"/>
  <c r="M751" i="7"/>
  <c r="D649" i="7"/>
  <c r="G592" i="7"/>
  <c r="G559" i="7"/>
  <c r="D566" i="7"/>
  <c r="G642" i="7"/>
  <c r="J557" i="7"/>
  <c r="D560" i="7"/>
  <c r="G582" i="7"/>
  <c r="D634" i="7"/>
  <c r="G560" i="7"/>
  <c r="J595" i="7"/>
  <c r="G621" i="7"/>
  <c r="J617" i="7"/>
  <c r="M768" i="7"/>
  <c r="M698" i="7"/>
  <c r="M775" i="7"/>
  <c r="M715" i="7"/>
  <c r="G596" i="7"/>
  <c r="D610" i="7"/>
  <c r="J569" i="7"/>
  <c r="G572" i="7"/>
  <c r="M712" i="7"/>
  <c r="M693" i="7"/>
  <c r="J594" i="7"/>
  <c r="M733" i="7"/>
  <c r="M747" i="7"/>
  <c r="G646" i="7"/>
  <c r="D568" i="7"/>
  <c r="D591" i="7"/>
  <c r="G611" i="7"/>
  <c r="G650" i="7"/>
  <c r="D572" i="7"/>
  <c r="G584" i="7"/>
  <c r="G632" i="7"/>
  <c r="J620" i="7"/>
  <c r="G568" i="7"/>
  <c r="J584" i="7"/>
  <c r="AR336" i="7"/>
  <c r="G619" i="7"/>
  <c r="J565" i="7"/>
  <c r="D558" i="7"/>
  <c r="J607" i="7"/>
  <c r="J597" i="7"/>
  <c r="J592" i="7"/>
  <c r="D624" i="7"/>
  <c r="G586" i="7"/>
  <c r="B734" i="7"/>
  <c r="D734" i="7" s="1"/>
  <c r="D644" i="7"/>
  <c r="J570" i="7"/>
  <c r="B776" i="7"/>
  <c r="D776" i="7" s="1"/>
  <c r="M723" i="7"/>
  <c r="M697" i="7"/>
  <c r="M725" i="7"/>
  <c r="M740" i="7"/>
  <c r="M691" i="7"/>
  <c r="G571" i="7"/>
  <c r="E410" i="7"/>
  <c r="E461" i="7" s="1"/>
  <c r="G609" i="7"/>
  <c r="B759" i="7"/>
  <c r="D759" i="7" s="1"/>
  <c r="M762" i="7"/>
  <c r="J598" i="7"/>
  <c r="G567" i="7"/>
  <c r="B684" i="7"/>
  <c r="M724" i="7"/>
  <c r="M721" i="7"/>
  <c r="D592" i="7"/>
  <c r="J636" i="7"/>
  <c r="J571" i="7"/>
  <c r="D650" i="7"/>
  <c r="J634" i="7"/>
  <c r="G617" i="7"/>
  <c r="G634" i="7"/>
  <c r="J622" i="7"/>
  <c r="J619" i="7"/>
  <c r="J564" i="7"/>
  <c r="G635" i="7"/>
  <c r="G647" i="7"/>
  <c r="J644" i="7"/>
  <c r="B709" i="7"/>
  <c r="D709" i="7" s="1"/>
  <c r="G564" i="7"/>
  <c r="D574" i="7"/>
  <c r="J576" i="7"/>
  <c r="G590" i="7"/>
  <c r="D594" i="7"/>
  <c r="D637" i="7"/>
  <c r="J610" i="7"/>
  <c r="J647" i="7"/>
  <c r="J645" i="7"/>
  <c r="J643" i="7"/>
  <c r="G639" i="7"/>
  <c r="M739" i="7"/>
  <c r="M750" i="7"/>
  <c r="M686" i="7"/>
  <c r="M741" i="7"/>
  <c r="G623" i="7"/>
  <c r="D616" i="7"/>
  <c r="D600" i="7"/>
  <c r="AR364" i="7"/>
  <c r="AS258" i="7"/>
  <c r="AS80" i="7"/>
  <c r="AS87" i="7"/>
  <c r="K596" i="7"/>
  <c r="M596" i="7" s="1"/>
  <c r="K571" i="7"/>
  <c r="M571" i="7" s="1"/>
  <c r="M545" i="7"/>
  <c r="K646" i="7"/>
  <c r="M646" i="7" s="1"/>
  <c r="K621" i="7"/>
  <c r="M621" i="7" s="1"/>
  <c r="B596" i="7"/>
  <c r="D596" i="7" s="1"/>
  <c r="B571" i="7"/>
  <c r="D571" i="7" s="1"/>
  <c r="D545" i="7"/>
  <c r="B621" i="7"/>
  <c r="D621" i="7" s="1"/>
  <c r="B646" i="7"/>
  <c r="D646" i="7" s="1"/>
  <c r="O616" i="7"/>
  <c r="O641" i="7"/>
  <c r="O566" i="7"/>
  <c r="O591" i="7"/>
  <c r="M534" i="7"/>
  <c r="K560" i="7"/>
  <c r="M560" i="7" s="1"/>
  <c r="K635" i="7"/>
  <c r="M635" i="7" s="1"/>
  <c r="K610" i="7"/>
  <c r="M610" i="7" s="1"/>
  <c r="K585" i="7"/>
  <c r="M585" i="7" s="1"/>
  <c r="D619" i="7"/>
  <c r="G557" i="7"/>
  <c r="K588" i="7"/>
  <c r="M588" i="7" s="1"/>
  <c r="K563" i="7"/>
  <c r="M563" i="7" s="1"/>
  <c r="K613" i="7"/>
  <c r="M613" i="7" s="1"/>
  <c r="M537" i="7"/>
  <c r="K638" i="7"/>
  <c r="M638" i="7" s="1"/>
  <c r="J613" i="7"/>
  <c r="J623" i="7"/>
  <c r="K597" i="7"/>
  <c r="M597" i="7" s="1"/>
  <c r="M546" i="7"/>
  <c r="K572" i="7"/>
  <c r="M572" i="7" s="1"/>
  <c r="K647" i="7"/>
  <c r="M647" i="7" s="1"/>
  <c r="K622" i="7"/>
  <c r="M622" i="7" s="1"/>
  <c r="O584" i="7"/>
  <c r="O559" i="7"/>
  <c r="O609" i="7"/>
  <c r="O634" i="7"/>
  <c r="G625" i="7"/>
  <c r="D576" i="7"/>
  <c r="O622" i="7"/>
  <c r="O572" i="7"/>
  <c r="O597" i="7"/>
  <c r="O647" i="7"/>
  <c r="M550" i="7"/>
  <c r="K601" i="7"/>
  <c r="M601" i="7" s="1"/>
  <c r="K626" i="7"/>
  <c r="M626" i="7" s="1"/>
  <c r="K651" i="7"/>
  <c r="M651" i="7" s="1"/>
  <c r="K576" i="7"/>
  <c r="M576" i="7" s="1"/>
  <c r="M533" i="7"/>
  <c r="K559" i="7"/>
  <c r="M559" i="7" s="1"/>
  <c r="K584" i="7"/>
  <c r="M584" i="7" s="1"/>
  <c r="K609" i="7"/>
  <c r="M609" i="7" s="1"/>
  <c r="K634" i="7"/>
  <c r="M634" i="7" s="1"/>
  <c r="D531" i="7"/>
  <c r="B557" i="7"/>
  <c r="D557" i="7" s="1"/>
  <c r="B582" i="7"/>
  <c r="D582" i="7" s="1"/>
  <c r="B607" i="7"/>
  <c r="D607" i="7" s="1"/>
  <c r="B632" i="7"/>
  <c r="D632" i="7" s="1"/>
  <c r="J649" i="7"/>
  <c r="J651" i="7"/>
  <c r="J563" i="7"/>
  <c r="D575" i="7"/>
  <c r="D564" i="7"/>
  <c r="J575" i="7"/>
  <c r="G640" i="7"/>
  <c r="D562" i="7"/>
  <c r="J637" i="7"/>
  <c r="J616" i="7"/>
  <c r="G614" i="7"/>
  <c r="D609" i="7"/>
  <c r="G643" i="7"/>
  <c r="D601" i="7"/>
  <c r="G610" i="7"/>
  <c r="O600" i="7"/>
  <c r="O575" i="7"/>
  <c r="O625" i="7"/>
  <c r="O650" i="7"/>
  <c r="D537" i="7"/>
  <c r="B638" i="7"/>
  <c r="D638" i="7" s="1"/>
  <c r="B588" i="7"/>
  <c r="D588" i="7" s="1"/>
  <c r="B563" i="7"/>
  <c r="D563" i="7" s="1"/>
  <c r="B613" i="7"/>
  <c r="D613" i="7" s="1"/>
  <c r="M539" i="7"/>
  <c r="K640" i="7"/>
  <c r="M640" i="7" s="1"/>
  <c r="K590" i="7"/>
  <c r="M590" i="7" s="1"/>
  <c r="K565" i="7"/>
  <c r="M565" i="7" s="1"/>
  <c r="K615" i="7"/>
  <c r="M615" i="7" s="1"/>
  <c r="G622" i="7"/>
  <c r="K595" i="7"/>
  <c r="M595" i="7" s="1"/>
  <c r="M544" i="7"/>
  <c r="K570" i="7"/>
  <c r="M570" i="7" s="1"/>
  <c r="K645" i="7"/>
  <c r="M645" i="7" s="1"/>
  <c r="K620" i="7"/>
  <c r="M620" i="7" s="1"/>
  <c r="J648" i="7"/>
  <c r="B561" i="7"/>
  <c r="D561" i="7" s="1"/>
  <c r="D535" i="7"/>
  <c r="B636" i="7"/>
  <c r="D636" i="7" s="1"/>
  <c r="B586" i="7"/>
  <c r="D586" i="7" s="1"/>
  <c r="B611" i="7"/>
  <c r="D611" i="7" s="1"/>
  <c r="O619" i="7"/>
  <c r="O594" i="7"/>
  <c r="O644" i="7"/>
  <c r="O569" i="7"/>
  <c r="O568" i="7"/>
  <c r="O643" i="7"/>
  <c r="O593" i="7"/>
  <c r="O618" i="7"/>
  <c r="M535" i="7"/>
  <c r="K636" i="7"/>
  <c r="M636" i="7" s="1"/>
  <c r="K586" i="7"/>
  <c r="M586" i="7" s="1"/>
  <c r="K611" i="7"/>
  <c r="M611" i="7" s="1"/>
  <c r="K561" i="7"/>
  <c r="M561" i="7" s="1"/>
  <c r="M540" i="7"/>
  <c r="K566" i="7"/>
  <c r="M566" i="7" s="1"/>
  <c r="K616" i="7"/>
  <c r="M616" i="7" s="1"/>
  <c r="K641" i="7"/>
  <c r="M641" i="7" s="1"/>
  <c r="K591" i="7"/>
  <c r="M591" i="7" s="1"/>
  <c r="O576" i="7"/>
  <c r="O601" i="7"/>
  <c r="O626" i="7"/>
  <c r="O651" i="7"/>
  <c r="J599" i="7"/>
  <c r="J561" i="7"/>
  <c r="J590" i="7"/>
  <c r="J588" i="7"/>
  <c r="G573" i="7"/>
  <c r="D618" i="7"/>
  <c r="J582" i="7"/>
  <c r="D589" i="7"/>
  <c r="G636" i="7"/>
  <c r="G565" i="7"/>
  <c r="J609" i="7"/>
  <c r="D620" i="7"/>
  <c r="D612" i="7"/>
  <c r="J612" i="7"/>
  <c r="D585" i="7"/>
  <c r="J566" i="7"/>
  <c r="G589" i="7"/>
  <c r="J572" i="7"/>
  <c r="J642" i="7"/>
  <c r="G618" i="7"/>
  <c r="G569" i="7"/>
  <c r="D641" i="7"/>
  <c r="J650" i="7"/>
  <c r="D626" i="7"/>
  <c r="G585" i="7"/>
  <c r="M536" i="7"/>
  <c r="K637" i="7"/>
  <c r="M637" i="7" s="1"/>
  <c r="K612" i="7"/>
  <c r="M612" i="7" s="1"/>
  <c r="K562" i="7"/>
  <c r="M562" i="7" s="1"/>
  <c r="K587" i="7"/>
  <c r="M587" i="7" s="1"/>
  <c r="D559" i="7"/>
  <c r="O586" i="7"/>
  <c r="O636" i="7"/>
  <c r="O561" i="7"/>
  <c r="O611" i="7"/>
  <c r="J593" i="7"/>
  <c r="G563" i="7"/>
  <c r="O624" i="7"/>
  <c r="O649" i="7"/>
  <c r="O599" i="7"/>
  <c r="O574" i="7"/>
  <c r="D587" i="7"/>
  <c r="J641" i="7"/>
  <c r="J589" i="7"/>
  <c r="D651" i="7"/>
  <c r="K567" i="7"/>
  <c r="M567" i="7" s="1"/>
  <c r="M541" i="7"/>
  <c r="K617" i="7"/>
  <c r="M617" i="7" s="1"/>
  <c r="K592" i="7"/>
  <c r="M592" i="7" s="1"/>
  <c r="K642" i="7"/>
  <c r="M642" i="7" s="1"/>
  <c r="B623" i="7"/>
  <c r="D623" i="7" s="1"/>
  <c r="D547" i="7"/>
  <c r="B573" i="7"/>
  <c r="D573" i="7" s="1"/>
  <c r="B648" i="7"/>
  <c r="D648" i="7" s="1"/>
  <c r="B598" i="7"/>
  <c r="D598" i="7" s="1"/>
  <c r="J624" i="7"/>
  <c r="G561" i="7"/>
  <c r="D570" i="7"/>
  <c r="J591" i="7"/>
  <c r="G607" i="7"/>
  <c r="O571" i="7"/>
  <c r="O621" i="7"/>
  <c r="O596" i="7"/>
  <c r="O646" i="7"/>
  <c r="O588" i="7"/>
  <c r="O613" i="7"/>
  <c r="O563" i="7"/>
  <c r="O638" i="7"/>
  <c r="M549" i="7"/>
  <c r="K600" i="7"/>
  <c r="M600" i="7" s="1"/>
  <c r="K575" i="7"/>
  <c r="M575" i="7" s="1"/>
  <c r="K625" i="7"/>
  <c r="M625" i="7" s="1"/>
  <c r="K650" i="7"/>
  <c r="M650" i="7" s="1"/>
  <c r="M543" i="7"/>
  <c r="K619" i="7"/>
  <c r="M619" i="7" s="1"/>
  <c r="K644" i="7"/>
  <c r="M644" i="7" s="1"/>
  <c r="K594" i="7"/>
  <c r="M594" i="7" s="1"/>
  <c r="K569" i="7"/>
  <c r="M569" i="7" s="1"/>
  <c r="M547" i="7"/>
  <c r="K648" i="7"/>
  <c r="M648" i="7" s="1"/>
  <c r="K623" i="7"/>
  <c r="M623" i="7" s="1"/>
  <c r="K573" i="7"/>
  <c r="M573" i="7" s="1"/>
  <c r="K598" i="7"/>
  <c r="M598" i="7" s="1"/>
  <c r="F599" i="7"/>
  <c r="G599" i="7" s="1"/>
  <c r="F574" i="7"/>
  <c r="G574" i="7" s="1"/>
  <c r="F624" i="7"/>
  <c r="G624" i="7" s="1"/>
  <c r="F649" i="7"/>
  <c r="G649" i="7" s="1"/>
  <c r="O610" i="7"/>
  <c r="O560" i="7"/>
  <c r="O585" i="7"/>
  <c r="O635" i="7"/>
  <c r="F645" i="7"/>
  <c r="G645" i="7" s="1"/>
  <c r="F620" i="7"/>
  <c r="G620" i="7" s="1"/>
  <c r="F570" i="7"/>
  <c r="G570" i="7" s="1"/>
  <c r="F595" i="7"/>
  <c r="G595" i="7" s="1"/>
  <c r="O632" i="7"/>
  <c r="O557" i="7"/>
  <c r="O582" i="7"/>
  <c r="O607" i="7"/>
  <c r="J611" i="7"/>
  <c r="J573" i="7"/>
  <c r="D608" i="7"/>
  <c r="G600" i="7"/>
  <c r="G615" i="7"/>
  <c r="D622" i="7"/>
  <c r="J618" i="7"/>
  <c r="J587" i="7"/>
  <c r="J621" i="7"/>
  <c r="G544" i="7"/>
  <c r="J625" i="7"/>
  <c r="D539" i="7"/>
  <c r="B590" i="7"/>
  <c r="D590" i="7" s="1"/>
  <c r="B565" i="7"/>
  <c r="D565" i="7" s="1"/>
  <c r="B640" i="7"/>
  <c r="D640" i="7" s="1"/>
  <c r="B615" i="7"/>
  <c r="D615" i="7" s="1"/>
  <c r="O608" i="7"/>
  <c r="O583" i="7"/>
  <c r="O558" i="7"/>
  <c r="O633" i="7"/>
  <c r="M538" i="7"/>
  <c r="K589" i="7"/>
  <c r="M589" i="7" s="1"/>
  <c r="K639" i="7"/>
  <c r="M639" i="7" s="1"/>
  <c r="K614" i="7"/>
  <c r="M614" i="7" s="1"/>
  <c r="K564" i="7"/>
  <c r="M564" i="7" s="1"/>
  <c r="O640" i="7"/>
  <c r="O615" i="7"/>
  <c r="O590" i="7"/>
  <c r="O565" i="7"/>
  <c r="D625" i="7"/>
  <c r="O562" i="7"/>
  <c r="O612" i="7"/>
  <c r="O637" i="7"/>
  <c r="O587" i="7"/>
  <c r="M532" i="7"/>
  <c r="K558" i="7"/>
  <c r="M558" i="7" s="1"/>
  <c r="K608" i="7"/>
  <c r="M608" i="7" s="1"/>
  <c r="K583" i="7"/>
  <c r="M583" i="7" s="1"/>
  <c r="K633" i="7"/>
  <c r="M633" i="7" s="1"/>
  <c r="G588" i="7"/>
  <c r="O623" i="7"/>
  <c r="O598" i="7"/>
  <c r="O573" i="7"/>
  <c r="O648" i="7"/>
  <c r="J532" i="7"/>
  <c r="H633" i="7"/>
  <c r="J633" i="7" s="1"/>
  <c r="H608" i="7"/>
  <c r="J608" i="7" s="1"/>
  <c r="H583" i="7"/>
  <c r="J583" i="7" s="1"/>
  <c r="H558" i="7"/>
  <c r="J558" i="7" s="1"/>
  <c r="F566" i="7"/>
  <c r="G566" i="7" s="1"/>
  <c r="F641" i="7"/>
  <c r="G641" i="7" s="1"/>
  <c r="F616" i="7"/>
  <c r="F591" i="7"/>
  <c r="G591" i="7" s="1"/>
  <c r="F587" i="7"/>
  <c r="G587" i="7" s="1"/>
  <c r="F637" i="7"/>
  <c r="G637" i="7" s="1"/>
  <c r="F562" i="7"/>
  <c r="G562" i="7" s="1"/>
  <c r="F612" i="7"/>
  <c r="G612" i="7" s="1"/>
  <c r="D642" i="7"/>
  <c r="J638" i="7"/>
  <c r="D635" i="7"/>
  <c r="G638" i="7"/>
  <c r="O620" i="7"/>
  <c r="O570" i="7"/>
  <c r="O645" i="7"/>
  <c r="O595" i="7"/>
  <c r="O589" i="7"/>
  <c r="O614" i="7"/>
  <c r="O564" i="7"/>
  <c r="O639" i="7"/>
  <c r="F608" i="7"/>
  <c r="G608" i="7" s="1"/>
  <c r="F583" i="7"/>
  <c r="G583" i="7" s="1"/>
  <c r="F558" i="7"/>
  <c r="G558" i="7" s="1"/>
  <c r="F633" i="7"/>
  <c r="G633" i="7" s="1"/>
  <c r="M542" i="7"/>
  <c r="K593" i="7"/>
  <c r="M593" i="7" s="1"/>
  <c r="K643" i="7"/>
  <c r="M643" i="7" s="1"/>
  <c r="K618" i="7"/>
  <c r="M618" i="7" s="1"/>
  <c r="K568" i="7"/>
  <c r="M568" i="7" s="1"/>
  <c r="M531" i="7"/>
  <c r="K632" i="7"/>
  <c r="M632" i="7" s="1"/>
  <c r="K607" i="7"/>
  <c r="M607" i="7" s="1"/>
  <c r="K557" i="7"/>
  <c r="M557" i="7" s="1"/>
  <c r="K582" i="7"/>
  <c r="M582" i="7" s="1"/>
  <c r="M548" i="7"/>
  <c r="K574" i="7"/>
  <c r="M574" i="7" s="1"/>
  <c r="K624" i="7"/>
  <c r="M624" i="7" s="1"/>
  <c r="K649" i="7"/>
  <c r="M649" i="7" s="1"/>
  <c r="K599" i="7"/>
  <c r="M599" i="7" s="1"/>
  <c r="F576" i="7"/>
  <c r="G576" i="7" s="1"/>
  <c r="F601" i="7"/>
  <c r="G601" i="7" s="1"/>
  <c r="F626" i="7"/>
  <c r="G626" i="7" s="1"/>
  <c r="F651" i="7"/>
  <c r="G651" i="7" s="1"/>
  <c r="O617" i="7"/>
  <c r="O567" i="7"/>
  <c r="O642" i="7"/>
  <c r="O592" i="7"/>
  <c r="J586" i="7"/>
  <c r="D593" i="7"/>
  <c r="D633" i="7"/>
  <c r="G532" i="7"/>
  <c r="J632" i="7"/>
  <c r="G575" i="7"/>
  <c r="D595" i="7"/>
  <c r="G550" i="7"/>
  <c r="J568" i="7"/>
  <c r="J560" i="7"/>
  <c r="J562" i="7"/>
  <c r="G616" i="7"/>
  <c r="J639" i="7"/>
  <c r="G597" i="7"/>
  <c r="J600" i="7"/>
  <c r="G740" i="7"/>
  <c r="M710" i="7"/>
  <c r="M690" i="7"/>
  <c r="G690" i="7"/>
  <c r="M737" i="7"/>
  <c r="M760" i="7"/>
  <c r="M722" i="7"/>
  <c r="M761" i="7"/>
  <c r="M766" i="7"/>
  <c r="M772" i="7"/>
  <c r="M699" i="7"/>
  <c r="L692" i="7"/>
  <c r="L742" i="7"/>
  <c r="M742" i="7" s="1"/>
  <c r="L767" i="7"/>
  <c r="M767" i="7" s="1"/>
  <c r="L717" i="7"/>
  <c r="M717" i="7" s="1"/>
  <c r="M714" i="7"/>
  <c r="M743" i="7"/>
  <c r="M700" i="7"/>
  <c r="M736" i="7"/>
  <c r="M716" i="7"/>
  <c r="M719" i="7"/>
  <c r="M749" i="7"/>
  <c r="M746" i="7"/>
  <c r="M683" i="7"/>
  <c r="M769" i="7"/>
  <c r="M771" i="7"/>
  <c r="M726" i="7"/>
  <c r="L709" i="7"/>
  <c r="M709" i="7" s="1"/>
  <c r="L734" i="7"/>
  <c r="M734" i="7" s="1"/>
  <c r="L684" i="7"/>
  <c r="L759" i="7"/>
  <c r="M759" i="7" s="1"/>
  <c r="L763" i="7"/>
  <c r="M763" i="7" s="1"/>
  <c r="L738" i="7"/>
  <c r="M738" i="7" s="1"/>
  <c r="L688" i="7"/>
  <c r="L713" i="7"/>
  <c r="M713" i="7" s="1"/>
  <c r="M773" i="7"/>
  <c r="M776" i="7"/>
  <c r="M708" i="7"/>
  <c r="M765" i="7"/>
  <c r="M689" i="7"/>
  <c r="M701" i="7"/>
  <c r="M658" i="7"/>
  <c r="M764" i="7"/>
  <c r="M685" i="7"/>
  <c r="M774" i="7"/>
  <c r="M669" i="7"/>
  <c r="K770" i="7"/>
  <c r="M770" i="7" s="1"/>
  <c r="K695" i="7"/>
  <c r="K720" i="7"/>
  <c r="M720" i="7" s="1"/>
  <c r="K745" i="7"/>
  <c r="M745" i="7" s="1"/>
  <c r="M676" i="7"/>
  <c r="K777" i="7"/>
  <c r="M777" i="7" s="1"/>
  <c r="K702" i="7"/>
  <c r="M702" i="7" s="1"/>
  <c r="K727" i="7"/>
  <c r="M727" i="7" s="1"/>
  <c r="K752" i="7"/>
  <c r="M752" i="7" s="1"/>
  <c r="I414" i="7"/>
  <c r="I786" i="7" s="1"/>
  <c r="I666" i="7"/>
  <c r="J666" i="7" s="1"/>
  <c r="I417" i="7"/>
  <c r="I788" i="7" s="1"/>
  <c r="I669" i="7"/>
  <c r="I421" i="7"/>
  <c r="I673" i="7"/>
  <c r="I415" i="7"/>
  <c r="I667" i="7"/>
  <c r="I416" i="7"/>
  <c r="I787" i="7" s="1"/>
  <c r="I668" i="7"/>
  <c r="I410" i="7"/>
  <c r="I662" i="7"/>
  <c r="I423" i="7"/>
  <c r="I792" i="7" s="1"/>
  <c r="I675" i="7"/>
  <c r="J675" i="7" s="1"/>
  <c r="I420" i="7"/>
  <c r="I672" i="7"/>
  <c r="I424" i="7"/>
  <c r="I793" i="7" s="1"/>
  <c r="I676" i="7"/>
  <c r="I419" i="7"/>
  <c r="I790" i="7" s="1"/>
  <c r="I671" i="7"/>
  <c r="I406" i="7"/>
  <c r="I658" i="7"/>
  <c r="I405" i="7"/>
  <c r="I657" i="7"/>
  <c r="I412" i="7"/>
  <c r="I784" i="7" s="1"/>
  <c r="I664" i="7"/>
  <c r="I408" i="7"/>
  <c r="I660" i="7"/>
  <c r="I691" i="7"/>
  <c r="I741" i="7"/>
  <c r="J741" i="7" s="1"/>
  <c r="I716" i="7"/>
  <c r="J716" i="7" s="1"/>
  <c r="I766" i="7"/>
  <c r="J766" i="7" s="1"/>
  <c r="I407" i="7"/>
  <c r="I659" i="7"/>
  <c r="I418" i="7"/>
  <c r="I789" i="7" s="1"/>
  <c r="I670" i="7"/>
  <c r="I411" i="7"/>
  <c r="I783" i="7" s="1"/>
  <c r="I663" i="7"/>
  <c r="I762" i="7"/>
  <c r="J762" i="7" s="1"/>
  <c r="I737" i="7"/>
  <c r="J737" i="7" s="1"/>
  <c r="I712" i="7"/>
  <c r="J712" i="7" s="1"/>
  <c r="I687" i="7"/>
  <c r="I775" i="7"/>
  <c r="J775" i="7" s="1"/>
  <c r="I725" i="7"/>
  <c r="J725" i="7" s="1"/>
  <c r="I750" i="7"/>
  <c r="J750" i="7" s="1"/>
  <c r="I700" i="7"/>
  <c r="H726" i="7"/>
  <c r="H701" i="7"/>
  <c r="H751" i="7"/>
  <c r="H776" i="7"/>
  <c r="H692" i="7"/>
  <c r="H717" i="7"/>
  <c r="H742" i="7"/>
  <c r="H767" i="7"/>
  <c r="AQ12" i="7"/>
  <c r="N664" i="7" s="1"/>
  <c r="N690" i="7" s="1"/>
  <c r="G715" i="7"/>
  <c r="F694" i="7"/>
  <c r="F744" i="7"/>
  <c r="F719" i="7"/>
  <c r="F769" i="7"/>
  <c r="F723" i="7"/>
  <c r="F748" i="7"/>
  <c r="F698" i="7"/>
  <c r="F773" i="7"/>
  <c r="F702" i="7"/>
  <c r="F752" i="7"/>
  <c r="F777" i="7"/>
  <c r="F727" i="7"/>
  <c r="G670" i="7"/>
  <c r="E721" i="7"/>
  <c r="G721" i="7" s="1"/>
  <c r="E771" i="7"/>
  <c r="G771" i="7" s="1"/>
  <c r="E746" i="7"/>
  <c r="G746" i="7" s="1"/>
  <c r="E696" i="7"/>
  <c r="G667" i="7"/>
  <c r="E768" i="7"/>
  <c r="G768" i="7" s="1"/>
  <c r="E743" i="7"/>
  <c r="G743" i="7" s="1"/>
  <c r="E693" i="7"/>
  <c r="E718" i="7"/>
  <c r="G718" i="7" s="1"/>
  <c r="AQ9" i="7"/>
  <c r="N661" i="7" s="1"/>
  <c r="N712" i="7" s="1"/>
  <c r="G676" i="7"/>
  <c r="E702" i="7"/>
  <c r="G702" i="7" s="1"/>
  <c r="E777" i="7"/>
  <c r="E752" i="7"/>
  <c r="E727" i="7"/>
  <c r="G727" i="7" s="1"/>
  <c r="G673" i="7"/>
  <c r="E774" i="7"/>
  <c r="G774" i="7" s="1"/>
  <c r="E699" i="7"/>
  <c r="E724" i="7"/>
  <c r="G724" i="7" s="1"/>
  <c r="E749" i="7"/>
  <c r="G749" i="7" s="1"/>
  <c r="G657" i="7"/>
  <c r="E683" i="7"/>
  <c r="E758" i="7"/>
  <c r="G758" i="7" s="1"/>
  <c r="E708" i="7"/>
  <c r="G708" i="7" s="1"/>
  <c r="E733" i="7"/>
  <c r="G733" i="7" s="1"/>
  <c r="G660" i="7"/>
  <c r="E711" i="7"/>
  <c r="G711" i="7" s="1"/>
  <c r="E686" i="7"/>
  <c r="E761" i="7"/>
  <c r="G761" i="7" s="1"/>
  <c r="E736" i="7"/>
  <c r="G736" i="7" s="1"/>
  <c r="E766" i="7"/>
  <c r="G766" i="7" s="1"/>
  <c r="E716" i="7"/>
  <c r="G716" i="7" s="1"/>
  <c r="G665" i="7"/>
  <c r="E741" i="7"/>
  <c r="G741" i="7" s="1"/>
  <c r="E691" i="7"/>
  <c r="E692" i="7"/>
  <c r="E742" i="7"/>
  <c r="G742" i="7" s="1"/>
  <c r="E717" i="7"/>
  <c r="G717" i="7" s="1"/>
  <c r="G666" i="7"/>
  <c r="E767" i="7"/>
  <c r="G767" i="7" s="1"/>
  <c r="E745" i="7"/>
  <c r="G745" i="7" s="1"/>
  <c r="E695" i="7"/>
  <c r="E770" i="7"/>
  <c r="G770" i="7" s="1"/>
  <c r="E720" i="7"/>
  <c r="G720" i="7" s="1"/>
  <c r="G669" i="7"/>
  <c r="G659" i="7"/>
  <c r="E685" i="7"/>
  <c r="E710" i="7"/>
  <c r="G710" i="7" s="1"/>
  <c r="E760" i="7"/>
  <c r="G760" i="7" s="1"/>
  <c r="E735" i="7"/>
  <c r="G735" i="7" s="1"/>
  <c r="G658" i="7"/>
  <c r="E709" i="7"/>
  <c r="G709" i="7" s="1"/>
  <c r="E759" i="7"/>
  <c r="G759" i="7" s="1"/>
  <c r="E734" i="7"/>
  <c r="G734" i="7" s="1"/>
  <c r="E684" i="7"/>
  <c r="G674" i="7"/>
  <c r="E775" i="7"/>
  <c r="G775" i="7" s="1"/>
  <c r="E750" i="7"/>
  <c r="G750" i="7" s="1"/>
  <c r="E700" i="7"/>
  <c r="E725" i="7"/>
  <c r="G725" i="7" s="1"/>
  <c r="E697" i="7"/>
  <c r="G671" i="7"/>
  <c r="E772" i="7"/>
  <c r="G772" i="7" s="1"/>
  <c r="E747" i="7"/>
  <c r="G747" i="7" s="1"/>
  <c r="E722" i="7"/>
  <c r="G722" i="7" s="1"/>
  <c r="G668" i="7"/>
  <c r="E769" i="7"/>
  <c r="E744" i="7"/>
  <c r="E694" i="7"/>
  <c r="E719" i="7"/>
  <c r="G719" i="7" s="1"/>
  <c r="E701" i="7"/>
  <c r="E751" i="7"/>
  <c r="G751" i="7" s="1"/>
  <c r="G675" i="7"/>
  <c r="E776" i="7"/>
  <c r="G776" i="7" s="1"/>
  <c r="E726" i="7"/>
  <c r="G726" i="7" s="1"/>
  <c r="E763" i="7"/>
  <c r="G763" i="7" s="1"/>
  <c r="E713" i="7"/>
  <c r="G713" i="7" s="1"/>
  <c r="E688" i="7"/>
  <c r="E738" i="7"/>
  <c r="G738" i="7" s="1"/>
  <c r="G662" i="7"/>
  <c r="G672" i="7"/>
  <c r="E748" i="7"/>
  <c r="E723" i="7"/>
  <c r="E773" i="7"/>
  <c r="E698" i="7"/>
  <c r="E687" i="7"/>
  <c r="E737" i="7"/>
  <c r="G737" i="7" s="1"/>
  <c r="E712" i="7"/>
  <c r="G712" i="7" s="1"/>
  <c r="E762" i="7"/>
  <c r="G762" i="7" s="1"/>
  <c r="G661" i="7"/>
  <c r="G663" i="7"/>
  <c r="E689" i="7"/>
  <c r="E764" i="7"/>
  <c r="G764" i="7" s="1"/>
  <c r="E739" i="7"/>
  <c r="G739" i="7" s="1"/>
  <c r="E714" i="7"/>
  <c r="G714" i="7" s="1"/>
  <c r="D751" i="7"/>
  <c r="C521" i="7"/>
  <c r="C471" i="7"/>
  <c r="C496" i="7"/>
  <c r="C446" i="7"/>
  <c r="C456" i="7"/>
  <c r="C431" i="7"/>
  <c r="C481" i="7"/>
  <c r="C506" i="7"/>
  <c r="C460" i="7"/>
  <c r="C435" i="7"/>
  <c r="C510" i="7"/>
  <c r="C485" i="7"/>
  <c r="C772" i="7"/>
  <c r="C747" i="7"/>
  <c r="C697" i="7"/>
  <c r="C722" i="7"/>
  <c r="D726" i="7"/>
  <c r="C512" i="7"/>
  <c r="C487" i="7"/>
  <c r="C462" i="7"/>
  <c r="C437" i="7"/>
  <c r="C517" i="7"/>
  <c r="C442" i="7"/>
  <c r="C492" i="7"/>
  <c r="C467" i="7"/>
  <c r="C524" i="7"/>
  <c r="C499" i="7"/>
  <c r="C449" i="7"/>
  <c r="C474" i="7"/>
  <c r="C459" i="7"/>
  <c r="C484" i="7"/>
  <c r="C434" i="7"/>
  <c r="C509" i="7"/>
  <c r="D700" i="7"/>
  <c r="C448" i="7"/>
  <c r="C498" i="7"/>
  <c r="C473" i="7"/>
  <c r="C523" i="7"/>
  <c r="C447" i="7"/>
  <c r="C497" i="7"/>
  <c r="C472" i="7"/>
  <c r="C522" i="7"/>
  <c r="C515" i="7"/>
  <c r="C465" i="7"/>
  <c r="C490" i="7"/>
  <c r="C440" i="7"/>
  <c r="C500" i="7"/>
  <c r="C450" i="7"/>
  <c r="C475" i="7"/>
  <c r="C525" i="7"/>
  <c r="D750" i="7"/>
  <c r="C507" i="7"/>
  <c r="C457" i="7"/>
  <c r="C432" i="7"/>
  <c r="C482" i="7"/>
  <c r="D775" i="7"/>
  <c r="C436" i="7"/>
  <c r="C486" i="7"/>
  <c r="C461" i="7"/>
  <c r="C511" i="7"/>
  <c r="C458" i="7"/>
  <c r="C508" i="7"/>
  <c r="C483" i="7"/>
  <c r="C433" i="7"/>
  <c r="C488" i="7"/>
  <c r="C463" i="7"/>
  <c r="C513" i="7"/>
  <c r="C438" i="7"/>
  <c r="D725" i="7"/>
  <c r="D659" i="7"/>
  <c r="B735" i="7"/>
  <c r="D735" i="7" s="1"/>
  <c r="B710" i="7"/>
  <c r="D710" i="7" s="1"/>
  <c r="B685" i="7"/>
  <c r="B760" i="7"/>
  <c r="D760" i="7" s="1"/>
  <c r="B733" i="7"/>
  <c r="D733" i="7" s="1"/>
  <c r="D657" i="7"/>
  <c r="B758" i="7"/>
  <c r="D758" i="7" s="1"/>
  <c r="B708" i="7"/>
  <c r="D708" i="7" s="1"/>
  <c r="B683" i="7"/>
  <c r="B738" i="7"/>
  <c r="D738" i="7" s="1"/>
  <c r="B713" i="7"/>
  <c r="D713" i="7" s="1"/>
  <c r="B763" i="7"/>
  <c r="D763" i="7" s="1"/>
  <c r="B688" i="7"/>
  <c r="D662" i="7"/>
  <c r="D669" i="7"/>
  <c r="B745" i="7"/>
  <c r="D745" i="7" s="1"/>
  <c r="B770" i="7"/>
  <c r="D770" i="7" s="1"/>
  <c r="B720" i="7"/>
  <c r="D720" i="7" s="1"/>
  <c r="B695" i="7"/>
  <c r="B761" i="7"/>
  <c r="D761" i="7" s="1"/>
  <c r="B711" i="7"/>
  <c r="D711" i="7" s="1"/>
  <c r="B736" i="7"/>
  <c r="D736" i="7" s="1"/>
  <c r="D660" i="7"/>
  <c r="B686" i="7"/>
  <c r="D667" i="7"/>
  <c r="B743" i="7"/>
  <c r="D743" i="7" s="1"/>
  <c r="B693" i="7"/>
  <c r="B768" i="7"/>
  <c r="D768" i="7" s="1"/>
  <c r="B718" i="7"/>
  <c r="D718" i="7" s="1"/>
  <c r="D672" i="7"/>
  <c r="B698" i="7"/>
  <c r="B773" i="7"/>
  <c r="D773" i="7" s="1"/>
  <c r="B748" i="7"/>
  <c r="D748" i="7" s="1"/>
  <c r="B723" i="7"/>
  <c r="D723" i="7" s="1"/>
  <c r="B696" i="7"/>
  <c r="D670" i="7"/>
  <c r="B771" i="7"/>
  <c r="D771" i="7" s="1"/>
  <c r="B721" i="7"/>
  <c r="D721" i="7" s="1"/>
  <c r="B746" i="7"/>
  <c r="D746" i="7" s="1"/>
  <c r="D668" i="7"/>
  <c r="B769" i="7"/>
  <c r="D769" i="7" s="1"/>
  <c r="B719" i="7"/>
  <c r="D719" i="7" s="1"/>
  <c r="B694" i="7"/>
  <c r="B744" i="7"/>
  <c r="D744" i="7" s="1"/>
  <c r="D676" i="7"/>
  <c r="B727" i="7"/>
  <c r="D727" i="7" s="1"/>
  <c r="B777" i="7"/>
  <c r="D777" i="7" s="1"/>
  <c r="B702" i="7"/>
  <c r="D702" i="7" s="1"/>
  <c r="B752" i="7"/>
  <c r="D752" i="7" s="1"/>
  <c r="N691" i="7"/>
  <c r="N716" i="7"/>
  <c r="N741" i="7"/>
  <c r="N766" i="7"/>
  <c r="D673" i="7"/>
  <c r="B724" i="7"/>
  <c r="D724" i="7" s="1"/>
  <c r="B699" i="7"/>
  <c r="B774" i="7"/>
  <c r="D774" i="7" s="1"/>
  <c r="B749" i="7"/>
  <c r="D749" i="7" s="1"/>
  <c r="D664" i="7"/>
  <c r="B690" i="7"/>
  <c r="B715" i="7"/>
  <c r="D715" i="7" s="1"/>
  <c r="B740" i="7"/>
  <c r="D740" i="7" s="1"/>
  <c r="B765" i="7"/>
  <c r="D765" i="7" s="1"/>
  <c r="D661" i="7"/>
  <c r="B687" i="7"/>
  <c r="B712" i="7"/>
  <c r="D712" i="7" s="1"/>
  <c r="B737" i="7"/>
  <c r="D737" i="7" s="1"/>
  <c r="B762" i="7"/>
  <c r="D762" i="7" s="1"/>
  <c r="B742" i="7"/>
  <c r="D742" i="7" s="1"/>
  <c r="B692" i="7"/>
  <c r="B717" i="7"/>
  <c r="D717" i="7" s="1"/>
  <c r="B767" i="7"/>
  <c r="D767" i="7" s="1"/>
  <c r="D666" i="7"/>
  <c r="D665" i="7"/>
  <c r="B691" i="7"/>
  <c r="B766" i="7"/>
  <c r="D766" i="7" s="1"/>
  <c r="B741" i="7"/>
  <c r="D741" i="7" s="1"/>
  <c r="B716" i="7"/>
  <c r="D716" i="7" s="1"/>
  <c r="B722" i="7"/>
  <c r="D671" i="7"/>
  <c r="B772" i="7"/>
  <c r="B747" i="7"/>
  <c r="B697" i="7"/>
  <c r="D663" i="7"/>
  <c r="B764" i="7"/>
  <c r="D764" i="7" s="1"/>
  <c r="B739" i="7"/>
  <c r="D739" i="7" s="1"/>
  <c r="B689" i="7"/>
  <c r="B714" i="7"/>
  <c r="D714" i="7" s="1"/>
  <c r="AS272" i="7"/>
  <c r="AR368" i="7"/>
  <c r="AR358" i="7"/>
  <c r="C417" i="7"/>
  <c r="C788" i="7" s="1"/>
  <c r="AR348" i="7"/>
  <c r="AR346" i="7"/>
  <c r="AR334" i="7"/>
  <c r="AQ269" i="7"/>
  <c r="AS264" i="7"/>
  <c r="AR360" i="7"/>
  <c r="AQ312" i="7"/>
  <c r="AQ120" i="7"/>
  <c r="AQ8" i="7"/>
  <c r="N660" i="7" s="1"/>
  <c r="AR339" i="7"/>
  <c r="AQ270" i="7"/>
  <c r="AQ261" i="7"/>
  <c r="AS207" i="7"/>
  <c r="AS215" i="7"/>
  <c r="AS223" i="7"/>
  <c r="AS167" i="7"/>
  <c r="AQ259" i="7"/>
  <c r="AQ324" i="7"/>
  <c r="AQ258" i="7"/>
  <c r="AQ22" i="7"/>
  <c r="N674" i="7" s="1"/>
  <c r="AQ321" i="7"/>
  <c r="AR356" i="7"/>
  <c r="AS255" i="7"/>
  <c r="AS217" i="7"/>
  <c r="AQ315" i="7"/>
  <c r="AS268" i="7"/>
  <c r="AR333" i="7"/>
  <c r="AQ257" i="7"/>
  <c r="AR335" i="7"/>
  <c r="AR338" i="7"/>
  <c r="AR342" i="7"/>
  <c r="AQ266" i="7"/>
  <c r="AR345" i="7"/>
  <c r="E418" i="7"/>
  <c r="E789" i="7" s="1"/>
  <c r="AS206" i="7"/>
  <c r="AS219" i="7"/>
  <c r="AQ265" i="7"/>
  <c r="AR357" i="7"/>
  <c r="AQ108" i="7"/>
  <c r="AS173" i="7"/>
  <c r="AS213" i="7"/>
  <c r="AR374" i="7"/>
  <c r="AR331" i="7"/>
  <c r="AS162" i="7"/>
  <c r="AS222" i="7"/>
  <c r="AS260" i="7"/>
  <c r="AS267" i="7"/>
  <c r="AR344" i="7"/>
  <c r="AR341" i="7"/>
  <c r="AQ264" i="7"/>
  <c r="AR373" i="7"/>
  <c r="AS170" i="7"/>
  <c r="AQ23" i="7"/>
  <c r="N675" i="7" s="1"/>
  <c r="AQ271" i="7"/>
  <c r="AQ113" i="7"/>
  <c r="AQ272" i="7"/>
  <c r="AS220" i="7"/>
  <c r="AS211" i="7"/>
  <c r="AS172" i="7"/>
  <c r="AR362" i="7"/>
  <c r="AS218" i="7"/>
  <c r="AS212" i="7"/>
  <c r="I409" i="7"/>
  <c r="AQ267" i="7"/>
  <c r="AQ274" i="7"/>
  <c r="AR347" i="7"/>
  <c r="AR337" i="7"/>
  <c r="AR330" i="7"/>
  <c r="AQ268" i="7"/>
  <c r="AS155" i="7"/>
  <c r="AR349" i="7"/>
  <c r="AQ263" i="7"/>
  <c r="AS261" i="7"/>
  <c r="AQ273" i="7"/>
  <c r="AQ311" i="7"/>
  <c r="AS214" i="7"/>
  <c r="AR343" i="7"/>
  <c r="AS210" i="7"/>
  <c r="AS265" i="7"/>
  <c r="AR340" i="7"/>
  <c r="AQ260" i="7"/>
  <c r="AQ262" i="7"/>
  <c r="AQ255" i="7"/>
  <c r="E413" i="7"/>
  <c r="E785" i="7" s="1"/>
  <c r="AQ310" i="7"/>
  <c r="AQ6" i="7"/>
  <c r="N658" i="7" s="1"/>
  <c r="AQ19" i="7"/>
  <c r="N671" i="7" s="1"/>
  <c r="AQ18" i="7"/>
  <c r="N670" i="7" s="1"/>
  <c r="AQ319" i="7"/>
  <c r="AQ309" i="7"/>
  <c r="AQ323" i="7"/>
  <c r="AQ20" i="7"/>
  <c r="N672" i="7" s="1"/>
  <c r="AQ317" i="7"/>
  <c r="AQ307" i="7"/>
  <c r="AQ24" i="7"/>
  <c r="N676" i="7" s="1"/>
  <c r="AQ313" i="7"/>
  <c r="E416" i="7"/>
  <c r="E787" i="7" s="1"/>
  <c r="AR361" i="7"/>
  <c r="AQ316" i="7"/>
  <c r="AQ322" i="7"/>
  <c r="AQ320" i="7"/>
  <c r="AQ17" i="7"/>
  <c r="N669" i="7" s="1"/>
  <c r="AQ308" i="7"/>
  <c r="AQ10" i="7"/>
  <c r="N662" i="7" s="1"/>
  <c r="E411" i="7"/>
  <c r="E783" i="7" s="1"/>
  <c r="AQ15" i="7"/>
  <c r="N667" i="7" s="1"/>
  <c r="AQ16" i="7"/>
  <c r="N668" i="7" s="1"/>
  <c r="AQ305" i="7"/>
  <c r="AR363" i="7"/>
  <c r="AQ314" i="7"/>
  <c r="AQ5" i="7"/>
  <c r="N657" i="7" s="1"/>
  <c r="AQ318" i="7"/>
  <c r="AQ7" i="7"/>
  <c r="N659" i="7" s="1"/>
  <c r="AQ306" i="7"/>
  <c r="AQ11" i="7"/>
  <c r="N663" i="7" s="1"/>
  <c r="AS263" i="7"/>
  <c r="E423" i="7"/>
  <c r="E792" i="7" s="1"/>
  <c r="AD24" i="7"/>
  <c r="AS24" i="7" s="1"/>
  <c r="AR365" i="7"/>
  <c r="AQ21" i="7"/>
  <c r="N673" i="7" s="1"/>
  <c r="E415" i="7"/>
  <c r="AS93" i="7"/>
  <c r="E412" i="7"/>
  <c r="E784" i="7" s="1"/>
  <c r="AS99" i="7"/>
  <c r="K419" i="7"/>
  <c r="K790" i="7" s="1"/>
  <c r="AS224" i="7"/>
  <c r="AS84" i="7"/>
  <c r="H419" i="7"/>
  <c r="H790" i="7" s="1"/>
  <c r="G421" i="7"/>
  <c r="G415" i="7"/>
  <c r="M408" i="7"/>
  <c r="K411" i="7"/>
  <c r="K783" i="7" s="1"/>
  <c r="H417" i="7"/>
  <c r="H788" i="7" s="1"/>
  <c r="AB14" i="7"/>
  <c r="AQ14" i="7" s="1"/>
  <c r="N666" i="7" s="1"/>
  <c r="AS270" i="7"/>
  <c r="AR366" i="7"/>
  <c r="AS257" i="7"/>
  <c r="H406" i="7"/>
  <c r="G424" i="7"/>
  <c r="G793" i="7" s="1"/>
  <c r="L409" i="7"/>
  <c r="AS216" i="7"/>
  <c r="AS157" i="7"/>
  <c r="AQ116" i="7"/>
  <c r="L417" i="7"/>
  <c r="L788" i="7" s="1"/>
  <c r="AS266" i="7"/>
  <c r="AS83" i="7"/>
  <c r="AS98" i="7"/>
  <c r="AS269" i="7"/>
  <c r="E405" i="7"/>
  <c r="F409" i="7"/>
  <c r="AQ114" i="7"/>
  <c r="E421" i="7"/>
  <c r="AS159" i="7"/>
  <c r="AQ121" i="7"/>
  <c r="K418" i="7"/>
  <c r="K789" i="7" s="1"/>
  <c r="B422" i="7"/>
  <c r="B791" i="7" s="1"/>
  <c r="AS164" i="7"/>
  <c r="E406" i="7"/>
  <c r="AS163" i="7"/>
  <c r="L419" i="7"/>
  <c r="L790" i="7" s="1"/>
  <c r="L415" i="7"/>
  <c r="AQ109" i="7"/>
  <c r="AS171" i="7"/>
  <c r="M424" i="7"/>
  <c r="M793" i="7" s="1"/>
  <c r="AQ105" i="7"/>
  <c r="AQ118" i="7"/>
  <c r="L418" i="7"/>
  <c r="L789" i="7" s="1"/>
  <c r="I413" i="7"/>
  <c r="I785" i="7" s="1"/>
  <c r="AS156" i="7"/>
  <c r="AQ117" i="7"/>
  <c r="AQ106" i="7"/>
  <c r="AS274" i="7"/>
  <c r="AQ119" i="7"/>
  <c r="AQ115" i="7"/>
  <c r="AQ110" i="7"/>
  <c r="F416" i="7"/>
  <c r="F787" i="7" s="1"/>
  <c r="AS166" i="7"/>
  <c r="AS169" i="7"/>
  <c r="AQ107" i="7"/>
  <c r="AQ111" i="7"/>
  <c r="AS158" i="7"/>
  <c r="AQ124" i="7"/>
  <c r="E408" i="7"/>
  <c r="L411" i="7"/>
  <c r="L783" i="7" s="1"/>
  <c r="AS168" i="7"/>
  <c r="AQ123" i="7"/>
  <c r="AS160" i="7"/>
  <c r="AS165" i="7"/>
  <c r="AQ122" i="7"/>
  <c r="AQ112" i="7"/>
  <c r="I422" i="7"/>
  <c r="I791" i="7" s="1"/>
  <c r="AS174" i="7"/>
  <c r="H423" i="7"/>
  <c r="H792" i="7" s="1"/>
  <c r="F407" i="7"/>
  <c r="L424" i="7"/>
  <c r="L793" i="7" s="1"/>
  <c r="D419" i="7"/>
  <c r="D790" i="7" s="1"/>
  <c r="G406" i="7"/>
  <c r="G412" i="7"/>
  <c r="G784" i="7" s="1"/>
  <c r="M410" i="7"/>
  <c r="M415" i="7"/>
  <c r="C413" i="7"/>
  <c r="C785" i="7" s="1"/>
  <c r="K415" i="7"/>
  <c r="H409" i="7"/>
  <c r="H410" i="7"/>
  <c r="F419" i="7"/>
  <c r="F790" i="7" s="1"/>
  <c r="AM24" i="7"/>
  <c r="J424" i="7" s="1"/>
  <c r="J793" i="7" s="1"/>
  <c r="L405" i="7"/>
  <c r="AS273" i="7"/>
  <c r="AR371" i="7"/>
  <c r="F418" i="7"/>
  <c r="F789" i="7" s="1"/>
  <c r="K412" i="7"/>
  <c r="K784" i="7" s="1"/>
  <c r="B406" i="7"/>
  <c r="D415" i="7"/>
  <c r="G409" i="7"/>
  <c r="D407" i="7"/>
  <c r="M373" i="5" s="1"/>
  <c r="M409" i="7"/>
  <c r="M422" i="7"/>
  <c r="M791" i="7" s="1"/>
  <c r="K407" i="7"/>
  <c r="H408" i="7"/>
  <c r="H413" i="7"/>
  <c r="H785" i="7" s="1"/>
  <c r="F415" i="7"/>
  <c r="F413" i="7"/>
  <c r="F785" i="7" s="1"/>
  <c r="C415" i="7"/>
  <c r="L413" i="7"/>
  <c r="L785" i="7" s="1"/>
  <c r="L412" i="7"/>
  <c r="L784" i="7" s="1"/>
  <c r="AS262" i="7"/>
  <c r="AR372" i="7"/>
  <c r="AS259" i="7"/>
  <c r="M411" i="7"/>
  <c r="M783" i="7" s="1"/>
  <c r="AD14" i="7"/>
  <c r="AS14" i="7" s="1"/>
  <c r="G414" i="7"/>
  <c r="G786" i="7" s="1"/>
  <c r="G423" i="7"/>
  <c r="G792" i="7" s="1"/>
  <c r="M405" i="7"/>
  <c r="K409" i="7"/>
  <c r="K414" i="7"/>
  <c r="K786" i="7" s="1"/>
  <c r="H421" i="7"/>
  <c r="H416" i="7"/>
  <c r="H787" i="7" s="1"/>
  <c r="F412" i="7"/>
  <c r="F784" i="7" s="1"/>
  <c r="L421" i="7"/>
  <c r="L420" i="7"/>
  <c r="AS256" i="7"/>
  <c r="AR359" i="7"/>
  <c r="D414" i="7"/>
  <c r="D786" i="7" s="1"/>
  <c r="M420" i="7"/>
  <c r="K408" i="7"/>
  <c r="F414" i="7"/>
  <c r="F786" i="7" s="1"/>
  <c r="D411" i="7"/>
  <c r="D783" i="7" s="1"/>
  <c r="G411" i="7"/>
  <c r="G783" i="7" s="1"/>
  <c r="M406" i="7"/>
  <c r="H405" i="7"/>
  <c r="M421" i="7"/>
  <c r="F423" i="7"/>
  <c r="F792" i="7" s="1"/>
  <c r="F411" i="7"/>
  <c r="F783" i="7" s="1"/>
  <c r="F405" i="7"/>
  <c r="B423" i="7"/>
  <c r="B792" i="7" s="1"/>
  <c r="F406" i="7"/>
  <c r="G419" i="7"/>
  <c r="G790" i="7" s="1"/>
  <c r="M423" i="7"/>
  <c r="M792" i="7" s="1"/>
  <c r="M407" i="7"/>
  <c r="M416" i="7"/>
  <c r="M787" i="7" s="1"/>
  <c r="E419" i="7"/>
  <c r="E790" i="7" s="1"/>
  <c r="E424" i="7"/>
  <c r="E793" i="7" s="1"/>
  <c r="K423" i="7"/>
  <c r="K792" i="7" s="1"/>
  <c r="K421" i="7"/>
  <c r="H424" i="7"/>
  <c r="H793" i="7" s="1"/>
  <c r="H415" i="7"/>
  <c r="F410" i="7"/>
  <c r="F408" i="7"/>
  <c r="D406" i="7"/>
  <c r="L416" i="7"/>
  <c r="L787" i="7" s="1"/>
  <c r="AR370" i="7"/>
  <c r="AR369" i="7"/>
  <c r="F421" i="7"/>
  <c r="G416" i="7"/>
  <c r="G787" i="7" s="1"/>
  <c r="K406" i="7"/>
  <c r="F417" i="7"/>
  <c r="F788" i="7" s="1"/>
  <c r="M417" i="7"/>
  <c r="M788" i="7" s="1"/>
  <c r="D418" i="7"/>
  <c r="D789" i="7" s="1"/>
  <c r="D410" i="7"/>
  <c r="G422" i="7"/>
  <c r="G791" i="7" s="1"/>
  <c r="M413" i="7"/>
  <c r="M785" i="7" s="1"/>
  <c r="M419" i="7"/>
  <c r="M790" i="7" s="1"/>
  <c r="E407" i="7"/>
  <c r="K416" i="7"/>
  <c r="K787" i="7" s="1"/>
  <c r="K405" i="7"/>
  <c r="K422" i="7"/>
  <c r="K791" i="7" s="1"/>
  <c r="H412" i="7"/>
  <c r="H784" i="7" s="1"/>
  <c r="H411" i="7"/>
  <c r="H783" i="7" s="1"/>
  <c r="F420" i="7"/>
  <c r="F422" i="7"/>
  <c r="F791" i="7" s="1"/>
  <c r="L422" i="7"/>
  <c r="L791" i="7" s="1"/>
  <c r="L408" i="7"/>
  <c r="AR355" i="7"/>
  <c r="AS271" i="7"/>
  <c r="AS161" i="7"/>
  <c r="B418" i="7"/>
  <c r="B789" i="7" s="1"/>
  <c r="J412" i="7"/>
  <c r="J784" i="7" s="1"/>
  <c r="H418" i="7"/>
  <c r="H789" i="7" s="1"/>
  <c r="E422" i="7"/>
  <c r="E791" i="7" s="1"/>
  <c r="G418" i="7"/>
  <c r="G789" i="7" s="1"/>
  <c r="G407" i="7"/>
  <c r="M418" i="7"/>
  <c r="M789" i="7" s="1"/>
  <c r="M414" i="7"/>
  <c r="M786" i="7" s="1"/>
  <c r="M412" i="7"/>
  <c r="M784" i="7" s="1"/>
  <c r="E417" i="7"/>
  <c r="E788" i="7" s="1"/>
  <c r="K413" i="7"/>
  <c r="K785" i="7" s="1"/>
  <c r="K410" i="7"/>
  <c r="H407" i="7"/>
  <c r="H422" i="7"/>
  <c r="H791" i="7" s="1"/>
  <c r="L407" i="7"/>
  <c r="L423" i="7"/>
  <c r="L792" i="7" s="1"/>
  <c r="C418" i="7"/>
  <c r="C789" i="7" s="1"/>
  <c r="J413" i="7"/>
  <c r="J785" i="7" s="1"/>
  <c r="G410" i="7"/>
  <c r="J421" i="7"/>
  <c r="J416" i="7"/>
  <c r="J787" i="7" s="1"/>
  <c r="E414" i="7"/>
  <c r="E786" i="7" s="1"/>
  <c r="D417" i="7"/>
  <c r="D788" i="7" s="1"/>
  <c r="D412" i="7"/>
  <c r="D784" i="7" s="1"/>
  <c r="B409" i="7"/>
  <c r="B416" i="7"/>
  <c r="B787" i="7" s="1"/>
  <c r="D413" i="7"/>
  <c r="D785" i="7" s="1"/>
  <c r="B424" i="7"/>
  <c r="B793" i="7" s="1"/>
  <c r="D424" i="7"/>
  <c r="D793" i="7" s="1"/>
  <c r="G408" i="7"/>
  <c r="K424" i="7"/>
  <c r="K793" i="7" s="1"/>
  <c r="J423" i="7"/>
  <c r="J792" i="7" s="1"/>
  <c r="J417" i="7"/>
  <c r="J788" i="7" s="1"/>
  <c r="J406" i="7"/>
  <c r="K417" i="7"/>
  <c r="K788" i="7" s="1"/>
  <c r="L410" i="7"/>
  <c r="B421" i="7"/>
  <c r="D423" i="7"/>
  <c r="D792" i="7" s="1"/>
  <c r="F424" i="7"/>
  <c r="F793" i="7" s="1"/>
  <c r="B407" i="7"/>
  <c r="B410" i="7"/>
  <c r="J407" i="7"/>
  <c r="J409" i="7"/>
  <c r="J414" i="7"/>
  <c r="J786" i="7" s="1"/>
  <c r="G405" i="7"/>
  <c r="D409" i="7"/>
  <c r="AS208" i="7"/>
  <c r="D421" i="7"/>
  <c r="H414" i="7"/>
  <c r="H786" i="7" s="1"/>
  <c r="G413" i="7"/>
  <c r="G785" i="7" s="1"/>
  <c r="J415" i="7"/>
  <c r="J418" i="7"/>
  <c r="J789" i="7" s="1"/>
  <c r="J422" i="7"/>
  <c r="J791" i="7" s="1"/>
  <c r="L406" i="7"/>
  <c r="AS97" i="7"/>
  <c r="G417" i="7"/>
  <c r="G788" i="7" s="1"/>
  <c r="D420" i="7"/>
  <c r="C419" i="7"/>
  <c r="C790" i="7" s="1"/>
  <c r="J410" i="7"/>
  <c r="J405" i="7"/>
  <c r="E409" i="7"/>
  <c r="B405" i="7"/>
  <c r="D422" i="7"/>
  <c r="D791" i="7" s="1"/>
  <c r="B412" i="7"/>
  <c r="B784" i="7" s="1"/>
  <c r="B408" i="7"/>
  <c r="J411" i="7"/>
  <c r="J783" i="7" s="1"/>
  <c r="J408" i="7"/>
  <c r="AS209" i="7"/>
  <c r="D416" i="7"/>
  <c r="D787" i="7" s="1"/>
  <c r="D408" i="7"/>
  <c r="B415" i="7"/>
  <c r="B411" i="7"/>
  <c r="B783" i="7" s="1"/>
  <c r="B413" i="7"/>
  <c r="B785" i="7" s="1"/>
  <c r="G420" i="7"/>
  <c r="J420" i="7"/>
  <c r="J419" i="7"/>
  <c r="J790" i="7" s="1"/>
  <c r="AS205" i="7"/>
  <c r="L414" i="7"/>
  <c r="L786" i="7" s="1"/>
  <c r="D405" i="7"/>
  <c r="M372" i="5" s="1"/>
  <c r="B414" i="7"/>
  <c r="B786" i="7" s="1"/>
  <c r="B419" i="7"/>
  <c r="B790" i="7" s="1"/>
  <c r="B417" i="7"/>
  <c r="B788" i="7" s="1"/>
  <c r="F363" i="5"/>
  <c r="C363" i="5" s="1"/>
  <c r="G363" i="5"/>
  <c r="E385" i="5" s="1"/>
  <c r="R363" i="5"/>
  <c r="S363" i="5"/>
  <c r="R156" i="5"/>
  <c r="S156" i="5"/>
  <c r="L156" i="5"/>
  <c r="M156" i="5"/>
  <c r="X294" i="5"/>
  <c r="Y294" i="5"/>
  <c r="AS82" i="7"/>
  <c r="AS88" i="7"/>
  <c r="AS92" i="7"/>
  <c r="AS221" i="7"/>
  <c r="AS85" i="7"/>
  <c r="AS95" i="7"/>
  <c r="AS96" i="7"/>
  <c r="AS81" i="7"/>
  <c r="AS89" i="7"/>
  <c r="AS91" i="7"/>
  <c r="AS94" i="7"/>
  <c r="AS90" i="7"/>
  <c r="AS86" i="7"/>
  <c r="AS20" i="7"/>
  <c r="AS12" i="7"/>
  <c r="AS15" i="7"/>
  <c r="AS21" i="7"/>
  <c r="AS18" i="7"/>
  <c r="AS7" i="7"/>
  <c r="AS19" i="7"/>
  <c r="AS10" i="7"/>
  <c r="AS6" i="7"/>
  <c r="AS23" i="7"/>
  <c r="AS5" i="7"/>
  <c r="AS13" i="7"/>
  <c r="AS8" i="7"/>
  <c r="AS17" i="7"/>
  <c r="AS11" i="7"/>
  <c r="AS9" i="7"/>
  <c r="AS22" i="7"/>
  <c r="AS16" i="7"/>
  <c r="AS193" i="7"/>
  <c r="AS185" i="7"/>
  <c r="AS195" i="7"/>
  <c r="AS192" i="7"/>
  <c r="AS181" i="7"/>
  <c r="AS188" i="7"/>
  <c r="AS189" i="7"/>
  <c r="AS199" i="7"/>
  <c r="AS187" i="7"/>
  <c r="AS184" i="7"/>
  <c r="AS186" i="7"/>
  <c r="AS190" i="7"/>
  <c r="AS196" i="7"/>
  <c r="AS198" i="7"/>
  <c r="AS183" i="7"/>
  <c r="AS182" i="7"/>
  <c r="AS194" i="7"/>
  <c r="AS180" i="7"/>
  <c r="AS197" i="7"/>
  <c r="AS191" i="7"/>
  <c r="AR298" i="7"/>
  <c r="AR290" i="7"/>
  <c r="AR282" i="7"/>
  <c r="AR294" i="7"/>
  <c r="AR283" i="7"/>
  <c r="AR280" i="7"/>
  <c r="AR293" i="7"/>
  <c r="AR286" i="7"/>
  <c r="AR289" i="7"/>
  <c r="AR285" i="7"/>
  <c r="AR281" i="7"/>
  <c r="AR292" i="7"/>
  <c r="AR296" i="7"/>
  <c r="AR288" i="7"/>
  <c r="AR284" i="7"/>
  <c r="AR299" i="7"/>
  <c r="AR291" i="7"/>
  <c r="AR287" i="7"/>
  <c r="AR297" i="7"/>
  <c r="AR295" i="7"/>
  <c r="AQ170" i="7"/>
  <c r="AQ162" i="7"/>
  <c r="AQ167" i="7"/>
  <c r="AQ156" i="7"/>
  <c r="AQ172" i="7"/>
  <c r="AQ165" i="7"/>
  <c r="AQ169" i="7"/>
  <c r="AQ157" i="7"/>
  <c r="AQ171" i="7"/>
  <c r="AQ160" i="7"/>
  <c r="AQ164" i="7"/>
  <c r="AQ155" i="7"/>
  <c r="AQ174" i="7"/>
  <c r="AQ163" i="7"/>
  <c r="AQ158" i="7"/>
  <c r="AQ168" i="7"/>
  <c r="AQ166" i="7"/>
  <c r="AQ159" i="7"/>
  <c r="AQ173" i="7"/>
  <c r="AQ161" i="7"/>
  <c r="AS320" i="7"/>
  <c r="AS312" i="7"/>
  <c r="AS317" i="7"/>
  <c r="AS323" i="7"/>
  <c r="AS316" i="7"/>
  <c r="AS305" i="7"/>
  <c r="AS324" i="7"/>
  <c r="AS314" i="7"/>
  <c r="AS307" i="7"/>
  <c r="AS313" i="7"/>
  <c r="AS309" i="7"/>
  <c r="AS321" i="7"/>
  <c r="AS308" i="7"/>
  <c r="AS319" i="7"/>
  <c r="AS322" i="7"/>
  <c r="AS315" i="7"/>
  <c r="AS318" i="7"/>
  <c r="AS311" i="7"/>
  <c r="AS306" i="7"/>
  <c r="AS310" i="7"/>
  <c r="AQ92" i="7"/>
  <c r="AQ96" i="7"/>
  <c r="AQ84" i="7"/>
  <c r="AQ98" i="7"/>
  <c r="AQ91" i="7"/>
  <c r="AQ89" i="7"/>
  <c r="AQ80" i="7"/>
  <c r="AQ99" i="7"/>
  <c r="AQ95" i="7"/>
  <c r="AQ86" i="7"/>
  <c r="AQ97" i="7"/>
  <c r="AQ83" i="7"/>
  <c r="AQ82" i="7"/>
  <c r="AQ81" i="7"/>
  <c r="AQ93" i="7"/>
  <c r="AQ90" i="7"/>
  <c r="AQ85" i="7"/>
  <c r="AQ94" i="7"/>
  <c r="AQ87" i="7"/>
  <c r="AQ88" i="7"/>
  <c r="AQ149" i="7"/>
  <c r="AQ148" i="7"/>
  <c r="AQ142" i="7"/>
  <c r="AQ134" i="7"/>
  <c r="AQ145" i="7"/>
  <c r="AQ131" i="7"/>
  <c r="AQ143" i="7"/>
  <c r="AQ141" i="7"/>
  <c r="AQ147" i="7"/>
  <c r="AQ140" i="7"/>
  <c r="AQ139" i="7"/>
  <c r="AQ138" i="7"/>
  <c r="AQ137" i="7"/>
  <c r="AQ130" i="7"/>
  <c r="AQ146" i="7"/>
  <c r="AQ133" i="7"/>
  <c r="AQ144" i="7"/>
  <c r="AQ136" i="7"/>
  <c r="AQ132" i="7"/>
  <c r="AQ135" i="7"/>
  <c r="AS123" i="7"/>
  <c r="AS115" i="7"/>
  <c r="AS107" i="7"/>
  <c r="AS124" i="7"/>
  <c r="AS121" i="7"/>
  <c r="AS110" i="7"/>
  <c r="AS116" i="7"/>
  <c r="AS114" i="7"/>
  <c r="AS105" i="7"/>
  <c r="AS119" i="7"/>
  <c r="AS111" i="7"/>
  <c r="AS118" i="7"/>
  <c r="AS117" i="7"/>
  <c r="AS112" i="7"/>
  <c r="AS109" i="7"/>
  <c r="AS122" i="7"/>
  <c r="AS108" i="7"/>
  <c r="AS106" i="7"/>
  <c r="AS113" i="7"/>
  <c r="AS120" i="7"/>
  <c r="AR192" i="7"/>
  <c r="AR184" i="7"/>
  <c r="AR189" i="7"/>
  <c r="AR195" i="7"/>
  <c r="AR186" i="7"/>
  <c r="AR197" i="7"/>
  <c r="AR193" i="7"/>
  <c r="AR185" i="7"/>
  <c r="AR181" i="7"/>
  <c r="AR180" i="7"/>
  <c r="AR183" i="7"/>
  <c r="AR182" i="7"/>
  <c r="AR187" i="7"/>
  <c r="AR188" i="7"/>
  <c r="AR194" i="7"/>
  <c r="AR196" i="7"/>
  <c r="AR198" i="7"/>
  <c r="AR199" i="7"/>
  <c r="AR190" i="7"/>
  <c r="AR191" i="7"/>
  <c r="AR19" i="7"/>
  <c r="O671" i="7" s="1"/>
  <c r="AR11" i="7"/>
  <c r="O663" i="7" s="1"/>
  <c r="AR23" i="7"/>
  <c r="O675" i="7" s="1"/>
  <c r="AR12" i="7"/>
  <c r="O664" i="7" s="1"/>
  <c r="AR9" i="7"/>
  <c r="O661" i="7" s="1"/>
  <c r="AR15" i="7"/>
  <c r="O667" i="7" s="1"/>
  <c r="AR16" i="7"/>
  <c r="O668" i="7" s="1"/>
  <c r="AR7" i="7"/>
  <c r="O659" i="7" s="1"/>
  <c r="AR20" i="7"/>
  <c r="O672" i="7" s="1"/>
  <c r="AR10" i="7"/>
  <c r="O662" i="7" s="1"/>
  <c r="AR6" i="7"/>
  <c r="O658" i="7" s="1"/>
  <c r="AR18" i="7"/>
  <c r="O670" i="7" s="1"/>
  <c r="AR21" i="7"/>
  <c r="O673" i="7" s="1"/>
  <c r="AR17" i="7"/>
  <c r="O669" i="7" s="1"/>
  <c r="AR22" i="7"/>
  <c r="O674" i="7" s="1"/>
  <c r="AR14" i="7"/>
  <c r="O666" i="7" s="1"/>
  <c r="AR5" i="7"/>
  <c r="O657" i="7" s="1"/>
  <c r="AR13" i="7"/>
  <c r="O665" i="7" s="1"/>
  <c r="AR8" i="7"/>
  <c r="O660" i="7" s="1"/>
  <c r="AS299" i="7"/>
  <c r="AS291" i="7"/>
  <c r="AS283" i="7"/>
  <c r="AS297" i="7"/>
  <c r="AS286" i="7"/>
  <c r="AS295" i="7"/>
  <c r="AS292" i="7"/>
  <c r="AS296" i="7"/>
  <c r="AS288" i="7"/>
  <c r="AS284" i="7"/>
  <c r="AS280" i="7"/>
  <c r="AS298" i="7"/>
  <c r="AS294" i="7"/>
  <c r="AS290" i="7"/>
  <c r="AS281" i="7"/>
  <c r="AS287" i="7"/>
  <c r="AS282" i="7"/>
  <c r="AS293" i="7"/>
  <c r="AS285" i="7"/>
  <c r="AS289" i="7"/>
  <c r="AQ44" i="7"/>
  <c r="AQ36" i="7"/>
  <c r="AQ39" i="7"/>
  <c r="AQ31" i="7"/>
  <c r="AQ49" i="7"/>
  <c r="AQ35" i="7"/>
  <c r="AQ42" i="7"/>
  <c r="AQ37" i="7"/>
  <c r="AQ38" i="7"/>
  <c r="AQ34" i="7"/>
  <c r="AQ30" i="7"/>
  <c r="AQ33" i="7"/>
  <c r="AQ46" i="7"/>
  <c r="AQ48" i="7"/>
  <c r="AQ43" i="7"/>
  <c r="AQ45" i="7"/>
  <c r="AQ40" i="7"/>
  <c r="AQ47" i="7"/>
  <c r="AQ32" i="7"/>
  <c r="AQ41" i="7"/>
  <c r="AS374" i="7"/>
  <c r="AS366" i="7"/>
  <c r="AS358" i="7"/>
  <c r="AS369" i="7"/>
  <c r="AS361" i="7"/>
  <c r="AS364" i="7"/>
  <c r="AS359" i="7"/>
  <c r="AS365" i="7"/>
  <c r="AS356" i="7"/>
  <c r="AS372" i="7"/>
  <c r="AS371" i="7"/>
  <c r="AS370" i="7"/>
  <c r="AS368" i="7"/>
  <c r="AS357" i="7"/>
  <c r="AS355" i="7"/>
  <c r="AS363" i="7"/>
  <c r="AS367" i="7"/>
  <c r="AS360" i="7"/>
  <c r="AS373" i="7"/>
  <c r="AS362" i="7"/>
  <c r="AS55" i="7"/>
  <c r="AS345" i="7"/>
  <c r="AS348" i="7"/>
  <c r="AS349" i="7"/>
  <c r="AS336" i="7"/>
  <c r="AS347" i="7"/>
  <c r="AS337" i="7"/>
  <c r="AS334" i="7"/>
  <c r="AS341" i="7"/>
  <c r="AS343" i="7"/>
  <c r="AS338" i="7"/>
  <c r="AS342" i="7"/>
  <c r="AS335" i="7"/>
  <c r="AS331" i="7"/>
  <c r="AS346" i="7"/>
  <c r="AS333" i="7"/>
  <c r="AS339" i="7"/>
  <c r="AS344" i="7"/>
  <c r="AS340" i="7"/>
  <c r="AS332" i="7"/>
  <c r="AS330" i="7"/>
  <c r="AQ346" i="7"/>
  <c r="AQ347" i="7"/>
  <c r="AQ342" i="7"/>
  <c r="AQ334" i="7"/>
  <c r="AQ339" i="7"/>
  <c r="AQ344" i="7"/>
  <c r="AQ332" i="7"/>
  <c r="AQ330" i="7"/>
  <c r="AQ343" i="7"/>
  <c r="AQ341" i="7"/>
  <c r="AQ348" i="7"/>
  <c r="AQ340" i="7"/>
  <c r="AQ349" i="7"/>
  <c r="AQ338" i="7"/>
  <c r="AQ335" i="7"/>
  <c r="AQ345" i="7"/>
  <c r="AQ336" i="7"/>
  <c r="AQ331" i="7"/>
  <c r="AQ333" i="7"/>
  <c r="AQ337" i="7"/>
  <c r="AQ220" i="7"/>
  <c r="AQ212" i="7"/>
  <c r="AQ216" i="7"/>
  <c r="AQ205" i="7"/>
  <c r="AQ221" i="7"/>
  <c r="AQ214" i="7"/>
  <c r="AQ218" i="7"/>
  <c r="AQ206" i="7"/>
  <c r="AQ223" i="7"/>
  <c r="AQ222" i="7"/>
  <c r="AQ224" i="7"/>
  <c r="AQ208" i="7"/>
  <c r="AQ207" i="7"/>
  <c r="AQ209" i="7"/>
  <c r="AQ215" i="7"/>
  <c r="AQ210" i="7"/>
  <c r="AQ217" i="7"/>
  <c r="AQ211" i="7"/>
  <c r="AQ213" i="7"/>
  <c r="AQ219" i="7"/>
  <c r="N539" i="7"/>
  <c r="AQ55" i="7"/>
  <c r="N531" i="7" s="1"/>
  <c r="AS48" i="7"/>
  <c r="AS38" i="7"/>
  <c r="AS49" i="7"/>
  <c r="AS41" i="7"/>
  <c r="AS33" i="7"/>
  <c r="AS37" i="7"/>
  <c r="AS31" i="7"/>
  <c r="AS44" i="7"/>
  <c r="AS39" i="7"/>
  <c r="AS34" i="7"/>
  <c r="AS35" i="7"/>
  <c r="AS32" i="7"/>
  <c r="AS46" i="7"/>
  <c r="AS42" i="7"/>
  <c r="AS45" i="7"/>
  <c r="AS40" i="7"/>
  <c r="AS36" i="7"/>
  <c r="AS47" i="7"/>
  <c r="AS30" i="7"/>
  <c r="AS43" i="7"/>
  <c r="AQ297" i="7"/>
  <c r="AQ289" i="7"/>
  <c r="AQ281" i="7"/>
  <c r="AQ291" i="7"/>
  <c r="AQ288" i="7"/>
  <c r="AQ284" i="7"/>
  <c r="AQ293" i="7"/>
  <c r="AQ285" i="7"/>
  <c r="AQ292" i="7"/>
  <c r="AQ287" i="7"/>
  <c r="AQ296" i="7"/>
  <c r="AQ280" i="7"/>
  <c r="AQ299" i="7"/>
  <c r="AQ283" i="7"/>
  <c r="AQ294" i="7"/>
  <c r="AQ286" i="7"/>
  <c r="AQ295" i="7"/>
  <c r="AQ290" i="7"/>
  <c r="AQ282" i="7"/>
  <c r="AQ298" i="7"/>
  <c r="AS144" i="7"/>
  <c r="AS136" i="7"/>
  <c r="AS140" i="7"/>
  <c r="AS145" i="7"/>
  <c r="AS138" i="7"/>
  <c r="AS142" i="7"/>
  <c r="AS135" i="7"/>
  <c r="AS139" i="7"/>
  <c r="AS134" i="7"/>
  <c r="AS146" i="7"/>
  <c r="AS143" i="7"/>
  <c r="AS130" i="7"/>
  <c r="AS148" i="7"/>
  <c r="AS131" i="7"/>
  <c r="AS149" i="7"/>
  <c r="AS137" i="7"/>
  <c r="AS147" i="7"/>
  <c r="AS141" i="7"/>
  <c r="AS133" i="7"/>
  <c r="AS132" i="7"/>
  <c r="AR269" i="7"/>
  <c r="AR263" i="7"/>
  <c r="AR255" i="7"/>
  <c r="AR272" i="7"/>
  <c r="AR265" i="7"/>
  <c r="AR257" i="7"/>
  <c r="AR271" i="7"/>
  <c r="AR267" i="7"/>
  <c r="AR266" i="7"/>
  <c r="AR256" i="7"/>
  <c r="AR264" i="7"/>
  <c r="AR273" i="7"/>
  <c r="AR270" i="7"/>
  <c r="AR274" i="7"/>
  <c r="AR260" i="7"/>
  <c r="AR268" i="7"/>
  <c r="AR262" i="7"/>
  <c r="AR259" i="7"/>
  <c r="AR261" i="7"/>
  <c r="AR258" i="7"/>
  <c r="AQ372" i="7"/>
  <c r="AQ364" i="7"/>
  <c r="AQ356" i="7"/>
  <c r="AQ367" i="7"/>
  <c r="AQ359" i="7"/>
  <c r="AQ362" i="7"/>
  <c r="AQ357" i="7"/>
  <c r="AQ374" i="7"/>
  <c r="AQ370" i="7"/>
  <c r="AQ361" i="7"/>
  <c r="AQ373" i="7"/>
  <c r="AQ360" i="7"/>
  <c r="AQ371" i="7"/>
  <c r="AQ369" i="7"/>
  <c r="AQ358" i="7"/>
  <c r="AQ366" i="7"/>
  <c r="AQ365" i="7"/>
  <c r="AQ355" i="7"/>
  <c r="AQ368" i="7"/>
  <c r="AQ363" i="7"/>
  <c r="AS243" i="7"/>
  <c r="AS235" i="7"/>
  <c r="AS244" i="7"/>
  <c r="AS241" i="7"/>
  <c r="AS230" i="7"/>
  <c r="AS236" i="7"/>
  <c r="AS234" i="7"/>
  <c r="AS237" i="7"/>
  <c r="AS242" i="7"/>
  <c r="AS246" i="7"/>
  <c r="AS247" i="7"/>
  <c r="AS231" i="7"/>
  <c r="AS249" i="7"/>
  <c r="AS239" i="7"/>
  <c r="AS248" i="7"/>
  <c r="AS245" i="7"/>
  <c r="AS232" i="7"/>
  <c r="AS238" i="7"/>
  <c r="AS240" i="7"/>
  <c r="AS233" i="7"/>
  <c r="AQ249" i="7"/>
  <c r="AQ241" i="7"/>
  <c r="AQ233" i="7"/>
  <c r="AQ246" i="7"/>
  <c r="AQ235" i="7"/>
  <c r="AQ232" i="7"/>
  <c r="AQ239" i="7"/>
  <c r="AQ242" i="7"/>
  <c r="AQ240" i="7"/>
  <c r="AQ243" i="7"/>
  <c r="AQ231" i="7"/>
  <c r="AQ238" i="7"/>
  <c r="AQ245" i="7"/>
  <c r="AQ236" i="7"/>
  <c r="AQ230" i="7"/>
  <c r="AQ244" i="7"/>
  <c r="AQ234" i="7"/>
  <c r="AQ248" i="7"/>
  <c r="AQ247" i="7"/>
  <c r="AQ237" i="7"/>
  <c r="AR319" i="7"/>
  <c r="AR311" i="7"/>
  <c r="AR314" i="7"/>
  <c r="AR320" i="7"/>
  <c r="AR323" i="7"/>
  <c r="AR324" i="7"/>
  <c r="AR313" i="7"/>
  <c r="AR310" i="7"/>
  <c r="AR309" i="7"/>
  <c r="AR305" i="7"/>
  <c r="AR321" i="7"/>
  <c r="AR322" i="7"/>
  <c r="AR318" i="7"/>
  <c r="AR317" i="7"/>
  <c r="AR307" i="7"/>
  <c r="AR312" i="7"/>
  <c r="AR315" i="7"/>
  <c r="AR308" i="7"/>
  <c r="AR306" i="7"/>
  <c r="AR316" i="7"/>
  <c r="AQ199" i="7"/>
  <c r="AQ191" i="7"/>
  <c r="AQ183" i="7"/>
  <c r="AQ197" i="7"/>
  <c r="AQ186" i="7"/>
  <c r="AQ193" i="7"/>
  <c r="AQ182" i="7"/>
  <c r="AQ196" i="7"/>
  <c r="AQ188" i="7"/>
  <c r="AQ184" i="7"/>
  <c r="AQ198" i="7"/>
  <c r="AQ185" i="7"/>
  <c r="AQ187" i="7"/>
  <c r="AQ195" i="7"/>
  <c r="AQ194" i="7"/>
  <c r="AQ181" i="7"/>
  <c r="AQ190" i="7"/>
  <c r="AQ189" i="7"/>
  <c r="AQ192" i="7"/>
  <c r="AQ180" i="7"/>
  <c r="AR122" i="7"/>
  <c r="AR114" i="7"/>
  <c r="AR106" i="7"/>
  <c r="AR118" i="7"/>
  <c r="AR107" i="7"/>
  <c r="AR121" i="7"/>
  <c r="AR112" i="7"/>
  <c r="AR105" i="7"/>
  <c r="AR117" i="7"/>
  <c r="AR113" i="7"/>
  <c r="AR109" i="7"/>
  <c r="AR123" i="7"/>
  <c r="AR116" i="7"/>
  <c r="AR115" i="7"/>
  <c r="AR119" i="7"/>
  <c r="AR120" i="7"/>
  <c r="AR124" i="7"/>
  <c r="AR110" i="7"/>
  <c r="AR108" i="7"/>
  <c r="AR111" i="7"/>
  <c r="F16" i="5"/>
  <c r="F8" i="5"/>
  <c r="F6" i="5"/>
  <c r="F5" i="5"/>
  <c r="F44" i="5"/>
  <c r="F41" i="5"/>
  <c r="F31" i="5"/>
  <c r="F29" i="5"/>
  <c r="F28" i="5"/>
  <c r="L41" i="5"/>
  <c r="R41" i="5"/>
  <c r="X41" i="5"/>
  <c r="X38" i="5"/>
  <c r="F67" i="5"/>
  <c r="F64" i="5"/>
  <c r="F63" i="5"/>
  <c r="F61" i="5"/>
  <c r="F56" i="5"/>
  <c r="F54" i="5"/>
  <c r="F52" i="5"/>
  <c r="F51" i="5"/>
  <c r="L64" i="5"/>
  <c r="L63" i="5"/>
  <c r="L61" i="5"/>
  <c r="L56" i="5"/>
  <c r="X64" i="5"/>
  <c r="X63" i="5"/>
  <c r="X61" i="5"/>
  <c r="X56" i="5"/>
  <c r="F91" i="5"/>
  <c r="F90" i="5"/>
  <c r="F89" i="5"/>
  <c r="F88" i="5"/>
  <c r="F87" i="5"/>
  <c r="F86" i="5"/>
  <c r="F85" i="5"/>
  <c r="F82" i="5"/>
  <c r="F81" i="5"/>
  <c r="F79" i="5"/>
  <c r="F77" i="5"/>
  <c r="F76" i="5"/>
  <c r="F75" i="5"/>
  <c r="F74" i="5"/>
  <c r="L91" i="5"/>
  <c r="L90" i="5"/>
  <c r="L89" i="5"/>
  <c r="L88" i="5"/>
  <c r="L87" i="5"/>
  <c r="L86" i="5"/>
  <c r="L85" i="5"/>
  <c r="L82" i="5"/>
  <c r="L81" i="5"/>
  <c r="L79" i="5"/>
  <c r="L77" i="5"/>
  <c r="L76" i="5"/>
  <c r="R91" i="5"/>
  <c r="R90" i="5"/>
  <c r="R89" i="5"/>
  <c r="R88" i="5"/>
  <c r="R87" i="5"/>
  <c r="R86" i="5"/>
  <c r="R85" i="5"/>
  <c r="R82" i="5"/>
  <c r="R81" i="5"/>
  <c r="R79" i="5"/>
  <c r="R77" i="5"/>
  <c r="R76" i="5"/>
  <c r="X91" i="5"/>
  <c r="X90" i="5"/>
  <c r="X89" i="5"/>
  <c r="X88" i="5"/>
  <c r="X87" i="5"/>
  <c r="X86" i="5"/>
  <c r="X85" i="5"/>
  <c r="X82" i="5"/>
  <c r="X81" i="5"/>
  <c r="X79" i="5"/>
  <c r="X77" i="5"/>
  <c r="X76" i="5"/>
  <c r="F114" i="5"/>
  <c r="F113" i="5"/>
  <c r="F112" i="5"/>
  <c r="F111" i="5"/>
  <c r="F110" i="5"/>
  <c r="F109" i="5"/>
  <c r="F108" i="5"/>
  <c r="F107" i="5"/>
  <c r="F106" i="5"/>
  <c r="F105" i="5"/>
  <c r="F104" i="5"/>
  <c r="F103" i="5"/>
  <c r="F102" i="5"/>
  <c r="F101" i="5"/>
  <c r="F100" i="5"/>
  <c r="F99" i="5"/>
  <c r="F98" i="5"/>
  <c r="F97" i="5"/>
  <c r="L110" i="5"/>
  <c r="R114" i="5"/>
  <c r="R113" i="5"/>
  <c r="R112" i="5"/>
  <c r="R111" i="5"/>
  <c r="R110" i="5"/>
  <c r="R109" i="5"/>
  <c r="R108" i="5"/>
  <c r="R107" i="5"/>
  <c r="R106" i="5"/>
  <c r="R105" i="5"/>
  <c r="R104" i="5"/>
  <c r="R103" i="5"/>
  <c r="R102" i="5"/>
  <c r="R101" i="5"/>
  <c r="R100" i="5"/>
  <c r="R99" i="5"/>
  <c r="R98" i="5"/>
  <c r="R97" i="5"/>
  <c r="X114" i="5"/>
  <c r="X113" i="5"/>
  <c r="X112" i="5"/>
  <c r="X111" i="5"/>
  <c r="X110" i="5"/>
  <c r="X109" i="5"/>
  <c r="X108" i="5"/>
  <c r="X107" i="5"/>
  <c r="X106" i="5"/>
  <c r="X105" i="5"/>
  <c r="X104" i="5"/>
  <c r="X103" i="5"/>
  <c r="X102" i="5"/>
  <c r="X101" i="5"/>
  <c r="X100" i="5"/>
  <c r="X99" i="5"/>
  <c r="X98" i="5"/>
  <c r="X97" i="5"/>
  <c r="F136" i="5"/>
  <c r="F135" i="5"/>
  <c r="F133" i="5"/>
  <c r="F132" i="5"/>
  <c r="F130" i="5"/>
  <c r="F128" i="5"/>
  <c r="F125" i="5"/>
  <c r="F123" i="5"/>
  <c r="F122" i="5"/>
  <c r="F121" i="5"/>
  <c r="F120" i="5"/>
  <c r="L135" i="5"/>
  <c r="L133" i="5"/>
  <c r="L132" i="5"/>
  <c r="L130" i="5"/>
  <c r="L128" i="5"/>
  <c r="L125" i="5"/>
  <c r="R135" i="5"/>
  <c r="R133" i="5"/>
  <c r="R132" i="5"/>
  <c r="R130" i="5"/>
  <c r="R128" i="5"/>
  <c r="R125" i="5"/>
  <c r="X135" i="5"/>
  <c r="X133" i="5"/>
  <c r="X132" i="5"/>
  <c r="X130" i="5"/>
  <c r="X128" i="5"/>
  <c r="X125" i="5"/>
  <c r="F160" i="5"/>
  <c r="F159" i="5"/>
  <c r="F158" i="5"/>
  <c r="F157" i="5"/>
  <c r="F156" i="5"/>
  <c r="F155" i="5"/>
  <c r="F154" i="5"/>
  <c r="F153" i="5"/>
  <c r="F152" i="5"/>
  <c r="F151" i="5"/>
  <c r="F150" i="5"/>
  <c r="F149" i="5"/>
  <c r="F148" i="5"/>
  <c r="F147" i="5"/>
  <c r="F146" i="5"/>
  <c r="F145" i="5"/>
  <c r="F144" i="5"/>
  <c r="F143" i="5"/>
  <c r="L159" i="5"/>
  <c r="L155" i="5"/>
  <c r="L153" i="5"/>
  <c r="R159" i="5"/>
  <c r="R158" i="5"/>
  <c r="R155" i="5"/>
  <c r="R153" i="5"/>
  <c r="X160" i="5"/>
  <c r="X159" i="5"/>
  <c r="X158" i="5"/>
  <c r="X157" i="5"/>
  <c r="X156" i="5"/>
  <c r="X155" i="5"/>
  <c r="X154" i="5"/>
  <c r="X153" i="5"/>
  <c r="X152" i="5"/>
  <c r="X151" i="5"/>
  <c r="X150" i="5"/>
  <c r="X149" i="5"/>
  <c r="X148" i="5"/>
  <c r="X147" i="5"/>
  <c r="X146" i="5"/>
  <c r="X145" i="5"/>
  <c r="X144" i="5"/>
  <c r="X143" i="5"/>
  <c r="F183" i="5"/>
  <c r="F182" i="5"/>
  <c r="F181" i="5"/>
  <c r="F180" i="5"/>
  <c r="F179" i="5"/>
  <c r="F178" i="5"/>
  <c r="F177" i="5"/>
  <c r="F176" i="5"/>
  <c r="F175" i="5"/>
  <c r="F174" i="5"/>
  <c r="F173" i="5"/>
  <c r="F172" i="5"/>
  <c r="F171" i="5"/>
  <c r="F170" i="5"/>
  <c r="F169" i="5"/>
  <c r="F168" i="5"/>
  <c r="F167" i="5"/>
  <c r="F166" i="5"/>
  <c r="L179" i="5"/>
  <c r="L178" i="5"/>
  <c r="R183" i="5"/>
  <c r="R182" i="5"/>
  <c r="R181" i="5"/>
  <c r="R180" i="5"/>
  <c r="R179" i="5"/>
  <c r="R178" i="5"/>
  <c r="R177" i="5"/>
  <c r="R176" i="5"/>
  <c r="R175" i="5"/>
  <c r="R174" i="5"/>
  <c r="R173" i="5"/>
  <c r="R172" i="5"/>
  <c r="R171" i="5"/>
  <c r="R170" i="5"/>
  <c r="R169" i="5"/>
  <c r="R168" i="5"/>
  <c r="R167" i="5"/>
  <c r="R166" i="5"/>
  <c r="X183" i="5"/>
  <c r="X182" i="5"/>
  <c r="X181" i="5"/>
  <c r="X180" i="5"/>
  <c r="X179" i="5"/>
  <c r="X178" i="5"/>
  <c r="X177" i="5"/>
  <c r="X176" i="5"/>
  <c r="X175" i="5"/>
  <c r="X174" i="5"/>
  <c r="X173" i="5"/>
  <c r="X172" i="5"/>
  <c r="X171" i="5"/>
  <c r="X170" i="5"/>
  <c r="X169" i="5"/>
  <c r="X168" i="5"/>
  <c r="X167" i="5"/>
  <c r="X166" i="5"/>
  <c r="F206" i="5"/>
  <c r="F205" i="5"/>
  <c r="F204" i="5"/>
  <c r="F203" i="5"/>
  <c r="F202" i="5"/>
  <c r="F201" i="5"/>
  <c r="F200" i="5"/>
  <c r="F199" i="5"/>
  <c r="F198" i="5"/>
  <c r="F197" i="5"/>
  <c r="F196" i="5"/>
  <c r="F195" i="5"/>
  <c r="F194" i="5"/>
  <c r="F193" i="5"/>
  <c r="F192" i="5"/>
  <c r="F191" i="5"/>
  <c r="F190" i="5"/>
  <c r="F189" i="5"/>
  <c r="L202" i="5"/>
  <c r="R206" i="5"/>
  <c r="R205" i="5"/>
  <c r="R204" i="5"/>
  <c r="R203" i="5"/>
  <c r="R202" i="5"/>
  <c r="R201" i="5"/>
  <c r="R200" i="5"/>
  <c r="R199" i="5"/>
  <c r="R198" i="5"/>
  <c r="R197" i="5"/>
  <c r="R196" i="5"/>
  <c r="R195" i="5"/>
  <c r="R194" i="5"/>
  <c r="R193" i="5"/>
  <c r="R192" i="5"/>
  <c r="R191" i="5"/>
  <c r="R190" i="5"/>
  <c r="R189" i="5"/>
  <c r="X202" i="5"/>
  <c r="O420" i="7" l="1"/>
  <c r="P420" i="7" s="1"/>
  <c r="D690" i="7"/>
  <c r="G695" i="7"/>
  <c r="G699" i="7"/>
  <c r="M684" i="7"/>
  <c r="D691" i="7"/>
  <c r="D694" i="7"/>
  <c r="D696" i="7"/>
  <c r="D693" i="7"/>
  <c r="D695" i="7"/>
  <c r="D685" i="7"/>
  <c r="J700" i="7"/>
  <c r="G693" i="7"/>
  <c r="J691" i="7"/>
  <c r="M692" i="7"/>
  <c r="D687" i="7"/>
  <c r="D683" i="7"/>
  <c r="G701" i="7"/>
  <c r="G685" i="7"/>
  <c r="D686" i="7"/>
  <c r="M688" i="7"/>
  <c r="D689" i="7"/>
  <c r="D698" i="7"/>
  <c r="G697" i="7"/>
  <c r="J687" i="7"/>
  <c r="D701" i="7"/>
  <c r="G688" i="7"/>
  <c r="D692" i="7"/>
  <c r="G689" i="7"/>
  <c r="G692" i="7"/>
  <c r="G686" i="7"/>
  <c r="G696" i="7"/>
  <c r="M695" i="7"/>
  <c r="G684" i="7"/>
  <c r="D699" i="7"/>
  <c r="G687" i="7"/>
  <c r="G683" i="7"/>
  <c r="D688" i="7"/>
  <c r="G700" i="7"/>
  <c r="G691" i="7"/>
  <c r="D684" i="7"/>
  <c r="N715" i="7"/>
  <c r="G694" i="7"/>
  <c r="E436" i="7"/>
  <c r="G698" i="7"/>
  <c r="E486" i="7"/>
  <c r="E511" i="7"/>
  <c r="G777" i="7"/>
  <c r="N574" i="7"/>
  <c r="P574" i="7" s="1"/>
  <c r="N599" i="7"/>
  <c r="P599" i="7" s="1"/>
  <c r="N649" i="7"/>
  <c r="P649" i="7" s="1"/>
  <c r="N624" i="7"/>
  <c r="P624" i="7" s="1"/>
  <c r="N561" i="7"/>
  <c r="P561" i="7" s="1"/>
  <c r="P535" i="7"/>
  <c r="N636" i="7"/>
  <c r="P636" i="7" s="1"/>
  <c r="N586" i="7"/>
  <c r="P586" i="7" s="1"/>
  <c r="N611" i="7"/>
  <c r="P611" i="7" s="1"/>
  <c r="N583" i="7"/>
  <c r="P583" i="7" s="1"/>
  <c r="P532" i="7"/>
  <c r="N633" i="7"/>
  <c r="P633" i="7" s="1"/>
  <c r="N608" i="7"/>
  <c r="P608" i="7" s="1"/>
  <c r="N558" i="7"/>
  <c r="P558" i="7" s="1"/>
  <c r="N559" i="7"/>
  <c r="P559" i="7" s="1"/>
  <c r="P533" i="7"/>
  <c r="N634" i="7"/>
  <c r="P634" i="7" s="1"/>
  <c r="N584" i="7"/>
  <c r="P584" i="7" s="1"/>
  <c r="N609" i="7"/>
  <c r="P609" i="7" s="1"/>
  <c r="N645" i="7"/>
  <c r="P645" i="7" s="1"/>
  <c r="N620" i="7"/>
  <c r="P620" i="7" s="1"/>
  <c r="P544" i="7"/>
  <c r="N595" i="7"/>
  <c r="P595" i="7" s="1"/>
  <c r="N570" i="7"/>
  <c r="P570" i="7" s="1"/>
  <c r="P548" i="7"/>
  <c r="P539" i="7"/>
  <c r="N640" i="7"/>
  <c r="P640" i="7" s="1"/>
  <c r="N615" i="7"/>
  <c r="P615" i="7" s="1"/>
  <c r="N565" i="7"/>
  <c r="P565" i="7" s="1"/>
  <c r="N590" i="7"/>
  <c r="P590" i="7" s="1"/>
  <c r="P536" i="7"/>
  <c r="N587" i="7"/>
  <c r="P587" i="7" s="1"/>
  <c r="N612" i="7"/>
  <c r="P612" i="7" s="1"/>
  <c r="N562" i="7"/>
  <c r="P562" i="7" s="1"/>
  <c r="N637" i="7"/>
  <c r="P637" i="7" s="1"/>
  <c r="P537" i="7"/>
  <c r="N613" i="7"/>
  <c r="P613" i="7" s="1"/>
  <c r="N638" i="7"/>
  <c r="P638" i="7" s="1"/>
  <c r="N588" i="7"/>
  <c r="P588" i="7" s="1"/>
  <c r="N563" i="7"/>
  <c r="P563" i="7" s="1"/>
  <c r="P545" i="7"/>
  <c r="N596" i="7"/>
  <c r="P596" i="7" s="1"/>
  <c r="N571" i="7"/>
  <c r="P571" i="7" s="1"/>
  <c r="N646" i="7"/>
  <c r="P646" i="7" s="1"/>
  <c r="N621" i="7"/>
  <c r="P621" i="7" s="1"/>
  <c r="P546" i="7"/>
  <c r="N572" i="7"/>
  <c r="P572" i="7" s="1"/>
  <c r="N647" i="7"/>
  <c r="P647" i="7" s="1"/>
  <c r="N622" i="7"/>
  <c r="P622" i="7" s="1"/>
  <c r="N597" i="7"/>
  <c r="P597" i="7" s="1"/>
  <c r="P542" i="7"/>
  <c r="N593" i="7"/>
  <c r="P593" i="7" s="1"/>
  <c r="N643" i="7"/>
  <c r="P643" i="7" s="1"/>
  <c r="N618" i="7"/>
  <c r="P618" i="7" s="1"/>
  <c r="N568" i="7"/>
  <c r="P568" i="7" s="1"/>
  <c r="N598" i="7"/>
  <c r="P598" i="7" s="1"/>
  <c r="N648" i="7"/>
  <c r="P648" i="7" s="1"/>
  <c r="N623" i="7"/>
  <c r="P623" i="7" s="1"/>
  <c r="N573" i="7"/>
  <c r="P573" i="7" s="1"/>
  <c r="P547" i="7"/>
  <c r="P543" i="7"/>
  <c r="N594" i="7"/>
  <c r="P594" i="7" s="1"/>
  <c r="N619" i="7"/>
  <c r="P619" i="7" s="1"/>
  <c r="N644" i="7"/>
  <c r="P644" i="7" s="1"/>
  <c r="N569" i="7"/>
  <c r="P569" i="7" s="1"/>
  <c r="N591" i="7"/>
  <c r="P591" i="7" s="1"/>
  <c r="N566" i="7"/>
  <c r="P566" i="7" s="1"/>
  <c r="N641" i="7"/>
  <c r="P641" i="7" s="1"/>
  <c r="N616" i="7"/>
  <c r="P616" i="7" s="1"/>
  <c r="P549" i="7"/>
  <c r="N600" i="7"/>
  <c r="P600" i="7" s="1"/>
  <c r="N575" i="7"/>
  <c r="P575" i="7" s="1"/>
  <c r="N650" i="7"/>
  <c r="P650" i="7" s="1"/>
  <c r="N625" i="7"/>
  <c r="P625" i="7" s="1"/>
  <c r="P550" i="7"/>
  <c r="N576" i="7"/>
  <c r="P576" i="7" s="1"/>
  <c r="N601" i="7"/>
  <c r="P601" i="7" s="1"/>
  <c r="N626" i="7"/>
  <c r="P626" i="7" s="1"/>
  <c r="N651" i="7"/>
  <c r="P651" i="7" s="1"/>
  <c r="N585" i="7"/>
  <c r="P585" i="7" s="1"/>
  <c r="N560" i="7"/>
  <c r="P560" i="7" s="1"/>
  <c r="N635" i="7"/>
  <c r="P635" i="7" s="1"/>
  <c r="N610" i="7"/>
  <c r="P610" i="7" s="1"/>
  <c r="N614" i="7"/>
  <c r="P614" i="7" s="1"/>
  <c r="P538" i="7"/>
  <c r="N564" i="7"/>
  <c r="P564" i="7" s="1"/>
  <c r="N639" i="7"/>
  <c r="P639" i="7" s="1"/>
  <c r="N589" i="7"/>
  <c r="P589" i="7" s="1"/>
  <c r="P541" i="7"/>
  <c r="N592" i="7"/>
  <c r="P592" i="7" s="1"/>
  <c r="N567" i="7"/>
  <c r="P567" i="7" s="1"/>
  <c r="N642" i="7"/>
  <c r="P642" i="7" s="1"/>
  <c r="N617" i="7"/>
  <c r="P617" i="7" s="1"/>
  <c r="N582" i="7"/>
  <c r="P582" i="7" s="1"/>
  <c r="N607" i="7"/>
  <c r="P607" i="7" s="1"/>
  <c r="N632" i="7"/>
  <c r="P632" i="7" s="1"/>
  <c r="P531" i="7"/>
  <c r="N557" i="7"/>
  <c r="P557" i="7" s="1"/>
  <c r="D697" i="7"/>
  <c r="G773" i="7"/>
  <c r="L438" i="7"/>
  <c r="L488" i="7"/>
  <c r="L513" i="7"/>
  <c r="L463" i="7"/>
  <c r="L435" i="7"/>
  <c r="L485" i="7"/>
  <c r="L510" i="7"/>
  <c r="L460" i="7"/>
  <c r="L489" i="7"/>
  <c r="L464" i="7"/>
  <c r="L439" i="7"/>
  <c r="L514" i="7"/>
  <c r="L506" i="7"/>
  <c r="L481" i="7"/>
  <c r="L431" i="7"/>
  <c r="L456" i="7"/>
  <c r="L508" i="7"/>
  <c r="L458" i="7"/>
  <c r="L483" i="7"/>
  <c r="L433" i="7"/>
  <c r="L467" i="7"/>
  <c r="L517" i="7"/>
  <c r="L492" i="7"/>
  <c r="L442" i="7"/>
  <c r="L512" i="7"/>
  <c r="L487" i="7"/>
  <c r="L437" i="7"/>
  <c r="L462" i="7"/>
  <c r="L491" i="7"/>
  <c r="L516" i="7"/>
  <c r="L466" i="7"/>
  <c r="L441" i="7"/>
  <c r="L515" i="7"/>
  <c r="L465" i="7"/>
  <c r="L490" i="7"/>
  <c r="L440" i="7"/>
  <c r="L507" i="7"/>
  <c r="L457" i="7"/>
  <c r="L482" i="7"/>
  <c r="L432" i="7"/>
  <c r="L470" i="7"/>
  <c r="L495" i="7"/>
  <c r="L445" i="7"/>
  <c r="L520" i="7"/>
  <c r="L443" i="7"/>
  <c r="L518" i="7"/>
  <c r="L468" i="7"/>
  <c r="L493" i="7"/>
  <c r="L486" i="7"/>
  <c r="L436" i="7"/>
  <c r="L511" i="7"/>
  <c r="L461" i="7"/>
  <c r="L523" i="7"/>
  <c r="L473" i="7"/>
  <c r="L498" i="7"/>
  <c r="L448" i="7"/>
  <c r="L496" i="7"/>
  <c r="L446" i="7"/>
  <c r="L521" i="7"/>
  <c r="L471" i="7"/>
  <c r="L499" i="7"/>
  <c r="L449" i="7"/>
  <c r="L524" i="7"/>
  <c r="L474" i="7"/>
  <c r="L497" i="7"/>
  <c r="L447" i="7"/>
  <c r="L522" i="7"/>
  <c r="L472" i="7"/>
  <c r="L459" i="7"/>
  <c r="L509" i="7"/>
  <c r="L484" i="7"/>
  <c r="L434" i="7"/>
  <c r="L494" i="7"/>
  <c r="L444" i="7"/>
  <c r="L519" i="7"/>
  <c r="L469" i="7"/>
  <c r="L525" i="7"/>
  <c r="L475" i="7"/>
  <c r="L500" i="7"/>
  <c r="L450" i="7"/>
  <c r="K437" i="7"/>
  <c r="K512" i="7"/>
  <c r="K487" i="7"/>
  <c r="K462" i="7"/>
  <c r="K456" i="7"/>
  <c r="K431" i="7"/>
  <c r="K506" i="7"/>
  <c r="K481" i="7"/>
  <c r="K459" i="7"/>
  <c r="K434" i="7"/>
  <c r="K509" i="7"/>
  <c r="K484" i="7"/>
  <c r="K516" i="7"/>
  <c r="K491" i="7"/>
  <c r="K466" i="7"/>
  <c r="K441" i="7"/>
  <c r="M441" i="7" s="1"/>
  <c r="K467" i="7"/>
  <c r="K492" i="7"/>
  <c r="K442" i="7"/>
  <c r="K517" i="7"/>
  <c r="K522" i="7"/>
  <c r="K447" i="7"/>
  <c r="K472" i="7"/>
  <c r="K497" i="7"/>
  <c r="K519" i="7"/>
  <c r="K444" i="7"/>
  <c r="M444" i="7" s="1"/>
  <c r="K494" i="7"/>
  <c r="K469" i="7"/>
  <c r="M469" i="7" s="1"/>
  <c r="K500" i="7"/>
  <c r="K525" i="7"/>
  <c r="K450" i="7"/>
  <c r="K475" i="7"/>
  <c r="K523" i="7"/>
  <c r="K448" i="7"/>
  <c r="K473" i="7"/>
  <c r="K498" i="7"/>
  <c r="K511" i="7"/>
  <c r="K486" i="7"/>
  <c r="K461" i="7"/>
  <c r="K436" i="7"/>
  <c r="K507" i="7"/>
  <c r="K432" i="7"/>
  <c r="K482" i="7"/>
  <c r="K457" i="7"/>
  <c r="K515" i="7"/>
  <c r="K490" i="7"/>
  <c r="K465" i="7"/>
  <c r="K440" i="7"/>
  <c r="K513" i="7"/>
  <c r="K463" i="7"/>
  <c r="K488" i="7"/>
  <c r="K438" i="7"/>
  <c r="K474" i="7"/>
  <c r="K499" i="7"/>
  <c r="K524" i="7"/>
  <c r="M524" i="7" s="1"/>
  <c r="K449" i="7"/>
  <c r="K443" i="7"/>
  <c r="K518" i="7"/>
  <c r="K493" i="7"/>
  <c r="K468" i="7"/>
  <c r="K489" i="7"/>
  <c r="K439" i="7"/>
  <c r="K514" i="7"/>
  <c r="K464" i="7"/>
  <c r="K460" i="7"/>
  <c r="K485" i="7"/>
  <c r="K435" i="7"/>
  <c r="K510" i="7"/>
  <c r="K458" i="7"/>
  <c r="K508" i="7"/>
  <c r="K483" i="7"/>
  <c r="K433" i="7"/>
  <c r="K496" i="7"/>
  <c r="K471" i="7"/>
  <c r="K446" i="7"/>
  <c r="K521" i="7"/>
  <c r="K445" i="7"/>
  <c r="K520" i="7"/>
  <c r="K495" i="7"/>
  <c r="K470" i="7"/>
  <c r="I433" i="7"/>
  <c r="I508" i="7"/>
  <c r="I483" i="7"/>
  <c r="I458" i="7"/>
  <c r="I513" i="7"/>
  <c r="I438" i="7"/>
  <c r="I488" i="7"/>
  <c r="I463" i="7"/>
  <c r="I464" i="7"/>
  <c r="I489" i="7"/>
  <c r="I439" i="7"/>
  <c r="I514" i="7"/>
  <c r="I487" i="7"/>
  <c r="I512" i="7"/>
  <c r="I462" i="7"/>
  <c r="I437" i="7"/>
  <c r="I702" i="7"/>
  <c r="J702" i="7" s="1"/>
  <c r="I727" i="7"/>
  <c r="J727" i="7" s="1"/>
  <c r="I752" i="7"/>
  <c r="J752" i="7" s="1"/>
  <c r="I777" i="7"/>
  <c r="J777" i="7" s="1"/>
  <c r="J676" i="7"/>
  <c r="I769" i="7"/>
  <c r="J769" i="7" s="1"/>
  <c r="I719" i="7"/>
  <c r="J719" i="7" s="1"/>
  <c r="I694" i="7"/>
  <c r="I744" i="7"/>
  <c r="J744" i="7" s="1"/>
  <c r="J668" i="7"/>
  <c r="I493" i="7"/>
  <c r="I443" i="7"/>
  <c r="I518" i="7"/>
  <c r="I468" i="7"/>
  <c r="I482" i="7"/>
  <c r="I457" i="7"/>
  <c r="I507" i="7"/>
  <c r="I432" i="7"/>
  <c r="I751" i="7"/>
  <c r="J751" i="7" s="1"/>
  <c r="I701" i="7"/>
  <c r="I726" i="7"/>
  <c r="J726" i="7" s="1"/>
  <c r="I776" i="7"/>
  <c r="J776" i="7" s="1"/>
  <c r="I484" i="7"/>
  <c r="I459" i="7"/>
  <c r="I509" i="7"/>
  <c r="I434" i="7"/>
  <c r="I722" i="7"/>
  <c r="J722" i="7" s="1"/>
  <c r="I747" i="7"/>
  <c r="J747" i="7" s="1"/>
  <c r="I772" i="7"/>
  <c r="J772" i="7" s="1"/>
  <c r="I697" i="7"/>
  <c r="J671" i="7"/>
  <c r="I740" i="7"/>
  <c r="J740" i="7" s="1"/>
  <c r="I715" i="7"/>
  <c r="J715" i="7" s="1"/>
  <c r="I690" i="7"/>
  <c r="I765" i="7"/>
  <c r="J765" i="7" s="1"/>
  <c r="J664" i="7"/>
  <c r="I470" i="7"/>
  <c r="I445" i="7"/>
  <c r="I520" i="7"/>
  <c r="I495" i="7"/>
  <c r="I695" i="7"/>
  <c r="I770" i="7"/>
  <c r="J770" i="7" s="1"/>
  <c r="I745" i="7"/>
  <c r="J745" i="7" s="1"/>
  <c r="I720" i="7"/>
  <c r="J720" i="7" s="1"/>
  <c r="J669" i="7"/>
  <c r="I771" i="7"/>
  <c r="J771" i="7" s="1"/>
  <c r="I746" i="7"/>
  <c r="J746" i="7" s="1"/>
  <c r="I696" i="7"/>
  <c r="I721" i="7"/>
  <c r="J721" i="7" s="1"/>
  <c r="J670" i="7"/>
  <c r="I683" i="7"/>
  <c r="I733" i="7"/>
  <c r="J733" i="7" s="1"/>
  <c r="I758" i="7"/>
  <c r="J758" i="7" s="1"/>
  <c r="I708" i="7"/>
  <c r="J708" i="7" s="1"/>
  <c r="J657" i="7"/>
  <c r="I450" i="7"/>
  <c r="I525" i="7"/>
  <c r="I500" i="7"/>
  <c r="I475" i="7"/>
  <c r="I442" i="7"/>
  <c r="I517" i="7"/>
  <c r="I492" i="7"/>
  <c r="I467" i="7"/>
  <c r="I717" i="7"/>
  <c r="J717" i="7" s="1"/>
  <c r="I742" i="7"/>
  <c r="J742" i="7" s="1"/>
  <c r="I767" i="7"/>
  <c r="J767" i="7" s="1"/>
  <c r="I692" i="7"/>
  <c r="I711" i="7"/>
  <c r="J711" i="7" s="1"/>
  <c r="I761" i="7"/>
  <c r="J761" i="7" s="1"/>
  <c r="I736" i="7"/>
  <c r="J736" i="7" s="1"/>
  <c r="I686" i="7"/>
  <c r="J660" i="7"/>
  <c r="I510" i="7"/>
  <c r="I435" i="7"/>
  <c r="I485" i="7"/>
  <c r="I460" i="7"/>
  <c r="I474" i="7"/>
  <c r="I499" i="7"/>
  <c r="I524" i="7"/>
  <c r="I449" i="7"/>
  <c r="I699" i="7"/>
  <c r="I774" i="7"/>
  <c r="J774" i="7" s="1"/>
  <c r="I749" i="7"/>
  <c r="J749" i="7" s="1"/>
  <c r="I724" i="7"/>
  <c r="J724" i="7" s="1"/>
  <c r="J673" i="7"/>
  <c r="I497" i="7"/>
  <c r="I522" i="7"/>
  <c r="I472" i="7"/>
  <c r="I447" i="7"/>
  <c r="I689" i="7"/>
  <c r="I714" i="7"/>
  <c r="J714" i="7" s="1"/>
  <c r="I739" i="7"/>
  <c r="J739" i="7" s="1"/>
  <c r="I764" i="7"/>
  <c r="J764" i="7" s="1"/>
  <c r="J663" i="7"/>
  <c r="I469" i="7"/>
  <c r="I444" i="7"/>
  <c r="I494" i="7"/>
  <c r="I519" i="7"/>
  <c r="I506" i="7"/>
  <c r="I456" i="7"/>
  <c r="I431" i="7"/>
  <c r="I481" i="7"/>
  <c r="I748" i="7"/>
  <c r="J748" i="7" s="1"/>
  <c r="I773" i="7"/>
  <c r="J773" i="7" s="1"/>
  <c r="I698" i="7"/>
  <c r="I723" i="7"/>
  <c r="J723" i="7" s="1"/>
  <c r="J672" i="7"/>
  <c r="I768" i="7"/>
  <c r="J768" i="7" s="1"/>
  <c r="I693" i="7"/>
  <c r="I743" i="7"/>
  <c r="J743" i="7" s="1"/>
  <c r="I718" i="7"/>
  <c r="J718" i="7" s="1"/>
  <c r="J667" i="7"/>
  <c r="I440" i="7"/>
  <c r="I515" i="7"/>
  <c r="I465" i="7"/>
  <c r="I490" i="7"/>
  <c r="I688" i="7"/>
  <c r="I713" i="7"/>
  <c r="J713" i="7" s="1"/>
  <c r="I738" i="7"/>
  <c r="J738" i="7" s="1"/>
  <c r="I763" i="7"/>
  <c r="J763" i="7" s="1"/>
  <c r="J662" i="7"/>
  <c r="I461" i="7"/>
  <c r="I511" i="7"/>
  <c r="I486" i="7"/>
  <c r="I436" i="7"/>
  <c r="I498" i="7"/>
  <c r="I473" i="7"/>
  <c r="I448" i="7"/>
  <c r="I523" i="7"/>
  <c r="I685" i="7"/>
  <c r="I735" i="7"/>
  <c r="J735" i="7" s="1"/>
  <c r="I710" i="7"/>
  <c r="J710" i="7" s="1"/>
  <c r="I760" i="7"/>
  <c r="J760" i="7" s="1"/>
  <c r="J659" i="7"/>
  <c r="I734" i="7"/>
  <c r="J734" i="7" s="1"/>
  <c r="I759" i="7"/>
  <c r="J759" i="7" s="1"/>
  <c r="I684" i="7"/>
  <c r="I709" i="7"/>
  <c r="J709" i="7" s="1"/>
  <c r="J658" i="7"/>
  <c r="I471" i="7"/>
  <c r="I521" i="7"/>
  <c r="I496" i="7"/>
  <c r="I446" i="7"/>
  <c r="I491" i="7"/>
  <c r="I466" i="7"/>
  <c r="I441" i="7"/>
  <c r="I516" i="7"/>
  <c r="H466" i="7"/>
  <c r="H516" i="7"/>
  <c r="H491" i="7"/>
  <c r="H441" i="7"/>
  <c r="H434" i="7"/>
  <c r="H484" i="7"/>
  <c r="H509" i="7"/>
  <c r="H459" i="7"/>
  <c r="H460" i="7"/>
  <c r="J460" i="7" s="1"/>
  <c r="H435" i="7"/>
  <c r="H510" i="7"/>
  <c r="H485" i="7"/>
  <c r="N737" i="7"/>
  <c r="H431" i="7"/>
  <c r="H506" i="7"/>
  <c r="H481" i="7"/>
  <c r="H456" i="7"/>
  <c r="H465" i="7"/>
  <c r="H515" i="7"/>
  <c r="H490" i="7"/>
  <c r="H440" i="7"/>
  <c r="H512" i="7"/>
  <c r="H487" i="7"/>
  <c r="H437" i="7"/>
  <c r="H462" i="7"/>
  <c r="H474" i="7"/>
  <c r="J474" i="7" s="1"/>
  <c r="H499" i="7"/>
  <c r="J499" i="7" s="1"/>
  <c r="H524" i="7"/>
  <c r="J524" i="7" s="1"/>
  <c r="H449" i="7"/>
  <c r="N740" i="7"/>
  <c r="P664" i="7"/>
  <c r="H513" i="7"/>
  <c r="H463" i="7"/>
  <c r="H438" i="7"/>
  <c r="H488" i="7"/>
  <c r="H496" i="7"/>
  <c r="H446" i="7"/>
  <c r="H471" i="7"/>
  <c r="H521" i="7"/>
  <c r="H482" i="7"/>
  <c r="H507" i="7"/>
  <c r="H457" i="7"/>
  <c r="H432" i="7"/>
  <c r="N765" i="7"/>
  <c r="H498" i="7"/>
  <c r="H448" i="7"/>
  <c r="H523" i="7"/>
  <c r="H473" i="7"/>
  <c r="H492" i="7"/>
  <c r="H517" i="7"/>
  <c r="H442" i="7"/>
  <c r="H467" i="7"/>
  <c r="H445" i="7"/>
  <c r="H470" i="7"/>
  <c r="H520" i="7"/>
  <c r="H495" i="7"/>
  <c r="H519" i="7"/>
  <c r="H469" i="7"/>
  <c r="H444" i="7"/>
  <c r="H494" i="7"/>
  <c r="H468" i="7"/>
  <c r="H493" i="7"/>
  <c r="H518" i="7"/>
  <c r="H443" i="7"/>
  <c r="H525" i="7"/>
  <c r="H475" i="7"/>
  <c r="H450" i="7"/>
  <c r="H500" i="7"/>
  <c r="H483" i="7"/>
  <c r="H508" i="7"/>
  <c r="H458" i="7"/>
  <c r="H433" i="7"/>
  <c r="H447" i="7"/>
  <c r="H472" i="7"/>
  <c r="H522" i="7"/>
  <c r="H497" i="7"/>
  <c r="H439" i="7"/>
  <c r="H464" i="7"/>
  <c r="H514" i="7"/>
  <c r="H489" i="7"/>
  <c r="H486" i="7"/>
  <c r="J486" i="7" s="1"/>
  <c r="H461" i="7"/>
  <c r="H436" i="7"/>
  <c r="H511" i="7"/>
  <c r="F441" i="7"/>
  <c r="F516" i="7"/>
  <c r="F466" i="7"/>
  <c r="F491" i="7"/>
  <c r="F468" i="7"/>
  <c r="F493" i="7"/>
  <c r="F443" i="7"/>
  <c r="F518" i="7"/>
  <c r="F475" i="7"/>
  <c r="F525" i="7"/>
  <c r="F500" i="7"/>
  <c r="F450" i="7"/>
  <c r="F506" i="7"/>
  <c r="F431" i="7"/>
  <c r="F456" i="7"/>
  <c r="F481" i="7"/>
  <c r="F465" i="7"/>
  <c r="F515" i="7"/>
  <c r="F490" i="7"/>
  <c r="F440" i="7"/>
  <c r="F513" i="7"/>
  <c r="F488" i="7"/>
  <c r="F463" i="7"/>
  <c r="F438" i="7"/>
  <c r="F439" i="7"/>
  <c r="F489" i="7"/>
  <c r="F464" i="7"/>
  <c r="F514" i="7"/>
  <c r="F445" i="7"/>
  <c r="F470" i="7"/>
  <c r="F495" i="7"/>
  <c r="F520" i="7"/>
  <c r="F484" i="7"/>
  <c r="F509" i="7"/>
  <c r="F459" i="7"/>
  <c r="F434" i="7"/>
  <c r="F524" i="7"/>
  <c r="F499" i="7"/>
  <c r="F449" i="7"/>
  <c r="F474" i="7"/>
  <c r="F436" i="7"/>
  <c r="G436" i="7" s="1"/>
  <c r="F486" i="7"/>
  <c r="F461" i="7"/>
  <c r="G461" i="7" s="1"/>
  <c r="F511" i="7"/>
  <c r="G511" i="7" s="1"/>
  <c r="F510" i="7"/>
  <c r="F485" i="7"/>
  <c r="F435" i="7"/>
  <c r="F460" i="7"/>
  <c r="G723" i="7"/>
  <c r="F523" i="7"/>
  <c r="F498" i="7"/>
  <c r="F473" i="7"/>
  <c r="F448" i="7"/>
  <c r="F519" i="7"/>
  <c r="F469" i="7"/>
  <c r="F494" i="7"/>
  <c r="F444" i="7"/>
  <c r="G748" i="7"/>
  <c r="G752" i="7"/>
  <c r="F507" i="7"/>
  <c r="F457" i="7"/>
  <c r="F432" i="7"/>
  <c r="F482" i="7"/>
  <c r="G744" i="7"/>
  <c r="F487" i="7"/>
  <c r="F462" i="7"/>
  <c r="F512" i="7"/>
  <c r="F437" i="7"/>
  <c r="F517" i="7"/>
  <c r="F467" i="7"/>
  <c r="F492" i="7"/>
  <c r="F442" i="7"/>
  <c r="F446" i="7"/>
  <c r="F471" i="7"/>
  <c r="F521" i="7"/>
  <c r="F496" i="7"/>
  <c r="F522" i="7"/>
  <c r="F447" i="7"/>
  <c r="F497" i="7"/>
  <c r="F472" i="7"/>
  <c r="F433" i="7"/>
  <c r="F483" i="7"/>
  <c r="F508" i="7"/>
  <c r="F458" i="7"/>
  <c r="G769" i="7"/>
  <c r="E475" i="7"/>
  <c r="E450" i="7"/>
  <c r="E525" i="7"/>
  <c r="E500" i="7"/>
  <c r="E492" i="7"/>
  <c r="E467" i="7"/>
  <c r="E442" i="7"/>
  <c r="E517" i="7"/>
  <c r="E473" i="7"/>
  <c r="E523" i="7"/>
  <c r="E448" i="7"/>
  <c r="E498" i="7"/>
  <c r="E457" i="7"/>
  <c r="E507" i="7"/>
  <c r="E432" i="7"/>
  <c r="E482" i="7"/>
  <c r="E513" i="7"/>
  <c r="E438" i="7"/>
  <c r="E463" i="7"/>
  <c r="E488" i="7"/>
  <c r="N687" i="7"/>
  <c r="E484" i="7"/>
  <c r="E459" i="7"/>
  <c r="E509" i="7"/>
  <c r="E434" i="7"/>
  <c r="E460" i="7"/>
  <c r="E435" i="7"/>
  <c r="E485" i="7"/>
  <c r="E510" i="7"/>
  <c r="E446" i="7"/>
  <c r="E496" i="7"/>
  <c r="E471" i="7"/>
  <c r="E491" i="7"/>
  <c r="E516" i="7"/>
  <c r="E441" i="7"/>
  <c r="E466" i="7"/>
  <c r="E506" i="7"/>
  <c r="E456" i="7"/>
  <c r="E431" i="7"/>
  <c r="E481" i="7"/>
  <c r="E474" i="7"/>
  <c r="E524" i="7"/>
  <c r="E449" i="7"/>
  <c r="E499" i="7"/>
  <c r="N762" i="7"/>
  <c r="E512" i="7"/>
  <c r="E462" i="7"/>
  <c r="E437" i="7"/>
  <c r="E487" i="7"/>
  <c r="E515" i="7"/>
  <c r="E465" i="7"/>
  <c r="E440" i="7"/>
  <c r="E490" i="7"/>
  <c r="E520" i="7"/>
  <c r="E445" i="7"/>
  <c r="E470" i="7"/>
  <c r="E495" i="7"/>
  <c r="E447" i="7"/>
  <c r="E522" i="7"/>
  <c r="E497" i="7"/>
  <c r="E472" i="7"/>
  <c r="E508" i="7"/>
  <c r="E458" i="7"/>
  <c r="E433" i="7"/>
  <c r="E483" i="7"/>
  <c r="E519" i="7"/>
  <c r="E469" i="7"/>
  <c r="E494" i="7"/>
  <c r="E444" i="7"/>
  <c r="E443" i="7"/>
  <c r="E518" i="7"/>
  <c r="E468" i="7"/>
  <c r="E493" i="7"/>
  <c r="E439" i="7"/>
  <c r="E514" i="7"/>
  <c r="E489" i="7"/>
  <c r="E464" i="7"/>
  <c r="D747" i="7"/>
  <c r="D772" i="7"/>
  <c r="O709" i="7"/>
  <c r="O684" i="7"/>
  <c r="O759" i="7"/>
  <c r="O734" i="7"/>
  <c r="O741" i="7"/>
  <c r="P741" i="7" s="1"/>
  <c r="O691" i="7"/>
  <c r="O716" i="7"/>
  <c r="P716" i="7" s="1"/>
  <c r="O766" i="7"/>
  <c r="P766" i="7" s="1"/>
  <c r="O738" i="7"/>
  <c r="O713" i="7"/>
  <c r="O763" i="7"/>
  <c r="O688" i="7"/>
  <c r="O701" i="7"/>
  <c r="O726" i="7"/>
  <c r="O751" i="7"/>
  <c r="O776" i="7"/>
  <c r="D722" i="7"/>
  <c r="O695" i="7"/>
  <c r="O720" i="7"/>
  <c r="O770" i="7"/>
  <c r="O745" i="7"/>
  <c r="C520" i="7"/>
  <c r="C470" i="7"/>
  <c r="C495" i="7"/>
  <c r="C445" i="7"/>
  <c r="O687" i="7"/>
  <c r="O737" i="7"/>
  <c r="O712" i="7"/>
  <c r="P712" i="7" s="1"/>
  <c r="O762" i="7"/>
  <c r="C464" i="7"/>
  <c r="C514" i="7"/>
  <c r="C489" i="7"/>
  <c r="C439" i="7"/>
  <c r="O736" i="7"/>
  <c r="O761" i="7"/>
  <c r="O711" i="7"/>
  <c r="O686" i="7"/>
  <c r="O683" i="7"/>
  <c r="O758" i="7"/>
  <c r="O708" i="7"/>
  <c r="O733" i="7"/>
  <c r="O723" i="7"/>
  <c r="O698" i="7"/>
  <c r="O748" i="7"/>
  <c r="O773" i="7"/>
  <c r="O689" i="7"/>
  <c r="O739" i="7"/>
  <c r="O764" i="7"/>
  <c r="O714" i="7"/>
  <c r="P661" i="7"/>
  <c r="C516" i="7"/>
  <c r="C491" i="7"/>
  <c r="C466" i="7"/>
  <c r="C441" i="7"/>
  <c r="O692" i="7"/>
  <c r="O742" i="7"/>
  <c r="O717" i="7"/>
  <c r="O767" i="7"/>
  <c r="O697" i="7"/>
  <c r="O747" i="7"/>
  <c r="O772" i="7"/>
  <c r="O722" i="7"/>
  <c r="O694" i="7"/>
  <c r="O769" i="7"/>
  <c r="O744" i="7"/>
  <c r="O719" i="7"/>
  <c r="O724" i="7"/>
  <c r="O699" i="7"/>
  <c r="O774" i="7"/>
  <c r="O749" i="7"/>
  <c r="O718" i="7"/>
  <c r="O693" i="7"/>
  <c r="O768" i="7"/>
  <c r="O743" i="7"/>
  <c r="O721" i="7"/>
  <c r="O746" i="7"/>
  <c r="O771" i="7"/>
  <c r="O696" i="7"/>
  <c r="C519" i="7"/>
  <c r="C469" i="7"/>
  <c r="C444" i="7"/>
  <c r="C494" i="7"/>
  <c r="O715" i="7"/>
  <c r="P715" i="7" s="1"/>
  <c r="O690" i="7"/>
  <c r="O765" i="7"/>
  <c r="O740" i="7"/>
  <c r="O727" i="7"/>
  <c r="O777" i="7"/>
  <c r="O752" i="7"/>
  <c r="O702" i="7"/>
  <c r="O775" i="7"/>
  <c r="O700" i="7"/>
  <c r="O750" i="7"/>
  <c r="O725" i="7"/>
  <c r="O710" i="7"/>
  <c r="O760" i="7"/>
  <c r="O735" i="7"/>
  <c r="O685" i="7"/>
  <c r="C443" i="7"/>
  <c r="C493" i="7"/>
  <c r="C518" i="7"/>
  <c r="C468" i="7"/>
  <c r="P665" i="7"/>
  <c r="B500" i="7"/>
  <c r="D500" i="7" s="1"/>
  <c r="B450" i="7"/>
  <c r="D450" i="7" s="1"/>
  <c r="B475" i="7"/>
  <c r="D475" i="7" s="1"/>
  <c r="B525" i="7"/>
  <c r="D525" i="7" s="1"/>
  <c r="B442" i="7"/>
  <c r="D442" i="7" s="1"/>
  <c r="B492" i="7"/>
  <c r="D492" i="7" s="1"/>
  <c r="B517" i="7"/>
  <c r="D517" i="7" s="1"/>
  <c r="B467" i="7"/>
  <c r="D467" i="7" s="1"/>
  <c r="B509" i="7"/>
  <c r="D509" i="7" s="1"/>
  <c r="B484" i="7"/>
  <c r="D484" i="7" s="1"/>
  <c r="B459" i="7"/>
  <c r="D459" i="7" s="1"/>
  <c r="B434" i="7"/>
  <c r="D434" i="7" s="1"/>
  <c r="B490" i="7"/>
  <c r="D490" i="7" s="1"/>
  <c r="B515" i="7"/>
  <c r="D515" i="7" s="1"/>
  <c r="B465" i="7"/>
  <c r="D465" i="7" s="1"/>
  <c r="B440" i="7"/>
  <c r="D440" i="7" s="1"/>
  <c r="B437" i="7"/>
  <c r="D437" i="7" s="1"/>
  <c r="B512" i="7"/>
  <c r="D512" i="7" s="1"/>
  <c r="B487" i="7"/>
  <c r="D487" i="7" s="1"/>
  <c r="B462" i="7"/>
  <c r="D462" i="7" s="1"/>
  <c r="B488" i="7"/>
  <c r="D488" i="7" s="1"/>
  <c r="B513" i="7"/>
  <c r="D513" i="7" s="1"/>
  <c r="B438" i="7"/>
  <c r="D438" i="7" s="1"/>
  <c r="B463" i="7"/>
  <c r="D463" i="7" s="1"/>
  <c r="B483" i="7"/>
  <c r="D483" i="7" s="1"/>
  <c r="AH373" i="5" s="1"/>
  <c r="B508" i="7"/>
  <c r="D508" i="7" s="1"/>
  <c r="AM373" i="5" s="1"/>
  <c r="B458" i="7"/>
  <c r="D458" i="7" s="1"/>
  <c r="AC373" i="5" s="1"/>
  <c r="B433" i="7"/>
  <c r="D433" i="7" s="1"/>
  <c r="X373" i="5" s="1"/>
  <c r="B474" i="7"/>
  <c r="D474" i="7" s="1"/>
  <c r="B524" i="7"/>
  <c r="D524" i="7" s="1"/>
  <c r="B449" i="7"/>
  <c r="D449" i="7" s="1"/>
  <c r="B499" i="7"/>
  <c r="D499" i="7" s="1"/>
  <c r="N718" i="7"/>
  <c r="P667" i="7"/>
  <c r="N768" i="7"/>
  <c r="N743" i="7"/>
  <c r="N693" i="7"/>
  <c r="N742" i="7"/>
  <c r="N692" i="7"/>
  <c r="N767" i="7"/>
  <c r="N717" i="7"/>
  <c r="P666" i="7"/>
  <c r="D521" i="7"/>
  <c r="AM385" i="5" s="1"/>
  <c r="B446" i="7"/>
  <c r="D446" i="7" s="1"/>
  <c r="X385" i="5" s="1"/>
  <c r="B496" i="7"/>
  <c r="D496" i="7" s="1"/>
  <c r="AH385" i="5" s="1"/>
  <c r="B471" i="7"/>
  <c r="D471" i="7" s="1"/>
  <c r="AC385" i="5" s="1"/>
  <c r="B523" i="7"/>
  <c r="D523" i="7" s="1"/>
  <c r="B498" i="7"/>
  <c r="D498" i="7" s="1"/>
  <c r="B473" i="7"/>
  <c r="D473" i="7" s="1"/>
  <c r="B448" i="7"/>
  <c r="D448" i="7" s="1"/>
  <c r="N773" i="7"/>
  <c r="N723" i="7"/>
  <c r="N698" i="7"/>
  <c r="N748" i="7"/>
  <c r="P672" i="7"/>
  <c r="B469" i="7"/>
  <c r="B494" i="7"/>
  <c r="B444" i="7"/>
  <c r="B519" i="7"/>
  <c r="P675" i="7"/>
  <c r="N751" i="7"/>
  <c r="N726" i="7"/>
  <c r="N701" i="7"/>
  <c r="N776" i="7"/>
  <c r="B491" i="7"/>
  <c r="B466" i="7"/>
  <c r="B441" i="7"/>
  <c r="B516" i="7"/>
  <c r="P659" i="7"/>
  <c r="N760" i="7"/>
  <c r="N735" i="7"/>
  <c r="N710" i="7"/>
  <c r="P710" i="7" s="1"/>
  <c r="N685" i="7"/>
  <c r="P669" i="7"/>
  <c r="N695" i="7"/>
  <c r="N745" i="7"/>
  <c r="N770" i="7"/>
  <c r="N720" i="7"/>
  <c r="B495" i="7"/>
  <c r="B520" i="7"/>
  <c r="B470" i="7"/>
  <c r="B445" i="7"/>
  <c r="D445" i="7" s="1"/>
  <c r="B436" i="7"/>
  <c r="D436" i="7" s="1"/>
  <c r="B461" i="7"/>
  <c r="D461" i="7" s="1"/>
  <c r="B511" i="7"/>
  <c r="D511" i="7" s="1"/>
  <c r="B486" i="7"/>
  <c r="D486" i="7" s="1"/>
  <c r="N739" i="7"/>
  <c r="N764" i="7"/>
  <c r="N714" i="7"/>
  <c r="N689" i="7"/>
  <c r="P663" i="7"/>
  <c r="B456" i="7"/>
  <c r="D456" i="7" s="1"/>
  <c r="AC372" i="5" s="1"/>
  <c r="B431" i="7"/>
  <c r="D431" i="7" s="1"/>
  <c r="X372" i="5" s="1"/>
  <c r="B481" i="7"/>
  <c r="D481" i="7" s="1"/>
  <c r="AH372" i="5" s="1"/>
  <c r="B506" i="7"/>
  <c r="D506" i="7" s="1"/>
  <c r="AM372" i="5" s="1"/>
  <c r="N749" i="7"/>
  <c r="P673" i="7"/>
  <c r="N699" i="7"/>
  <c r="N774" i="7"/>
  <c r="N724" i="7"/>
  <c r="P662" i="7"/>
  <c r="N738" i="7"/>
  <c r="N713" i="7"/>
  <c r="N763" i="7"/>
  <c r="N688" i="7"/>
  <c r="P670" i="7"/>
  <c r="N721" i="7"/>
  <c r="N771" i="7"/>
  <c r="N696" i="7"/>
  <c r="N746" i="7"/>
  <c r="N684" i="7"/>
  <c r="N734" i="7"/>
  <c r="P658" i="7"/>
  <c r="N709" i="7"/>
  <c r="P709" i="7" s="1"/>
  <c r="N759" i="7"/>
  <c r="N700" i="7"/>
  <c r="N750" i="7"/>
  <c r="N775" i="7"/>
  <c r="P674" i="7"/>
  <c r="N725" i="7"/>
  <c r="B443" i="7"/>
  <c r="B518" i="7"/>
  <c r="B493" i="7"/>
  <c r="B468" i="7"/>
  <c r="B439" i="7"/>
  <c r="B464" i="7"/>
  <c r="B489" i="7"/>
  <c r="B514" i="7"/>
  <c r="D514" i="7" s="1"/>
  <c r="B485" i="7"/>
  <c r="D485" i="7" s="1"/>
  <c r="B435" i="7"/>
  <c r="D435" i="7" s="1"/>
  <c r="B510" i="7"/>
  <c r="D510" i="7" s="1"/>
  <c r="B460" i="7"/>
  <c r="D460" i="7" s="1"/>
  <c r="P668" i="7"/>
  <c r="N744" i="7"/>
  <c r="N719" i="7"/>
  <c r="N769" i="7"/>
  <c r="N694" i="7"/>
  <c r="B472" i="7"/>
  <c r="D472" i="7" s="1"/>
  <c r="B447" i="7"/>
  <c r="D447" i="7" s="1"/>
  <c r="B522" i="7"/>
  <c r="D522" i="7" s="1"/>
  <c r="B497" i="7"/>
  <c r="D497" i="7" s="1"/>
  <c r="B482" i="7"/>
  <c r="D482" i="7" s="1"/>
  <c r="B507" i="7"/>
  <c r="D507" i="7" s="1"/>
  <c r="B457" i="7"/>
  <c r="D457" i="7" s="1"/>
  <c r="B432" i="7"/>
  <c r="D432" i="7" s="1"/>
  <c r="P657" i="7"/>
  <c r="N708" i="7"/>
  <c r="N733" i="7"/>
  <c r="N758" i="7"/>
  <c r="N683" i="7"/>
  <c r="P676" i="7"/>
  <c r="N727" i="7"/>
  <c r="P727" i="7" s="1"/>
  <c r="N702" i="7"/>
  <c r="N752" i="7"/>
  <c r="P752" i="7" s="1"/>
  <c r="N777" i="7"/>
  <c r="P671" i="7"/>
  <c r="N747" i="7"/>
  <c r="P747" i="7" s="1"/>
  <c r="N772" i="7"/>
  <c r="N697" i="7"/>
  <c r="N722" i="7"/>
  <c r="P660" i="7"/>
  <c r="N686" i="7"/>
  <c r="N711" i="7"/>
  <c r="N761" i="7"/>
  <c r="N736" i="7"/>
  <c r="M385" i="5"/>
  <c r="B363" i="5"/>
  <c r="N419" i="7"/>
  <c r="N790" i="7" s="1"/>
  <c r="N413" i="7"/>
  <c r="N785" i="7" s="1"/>
  <c r="N418" i="7"/>
  <c r="N789" i="7" s="1"/>
  <c r="N417" i="7"/>
  <c r="N788" i="7" s="1"/>
  <c r="N415" i="7"/>
  <c r="N412" i="7"/>
  <c r="N784" i="7" s="1"/>
  <c r="N423" i="7"/>
  <c r="N792" i="7" s="1"/>
  <c r="N410" i="7"/>
  <c r="O421" i="7"/>
  <c r="O415" i="7"/>
  <c r="N406" i="7"/>
  <c r="N421" i="7"/>
  <c r="N424" i="7"/>
  <c r="N793" i="7" s="1"/>
  <c r="N416" i="7"/>
  <c r="N787" i="7" s="1"/>
  <c r="N408" i="7"/>
  <c r="N407" i="7"/>
  <c r="N405" i="7"/>
  <c r="N414" i="7"/>
  <c r="N786" i="7" s="1"/>
  <c r="N422" i="7"/>
  <c r="N791" i="7" s="1"/>
  <c r="N409" i="7"/>
  <c r="N411" i="7"/>
  <c r="N783" i="7" s="1"/>
  <c r="P409" i="7"/>
  <c r="O418" i="7"/>
  <c r="O789" i="7" s="1"/>
  <c r="O409" i="7"/>
  <c r="P411" i="7"/>
  <c r="P783" i="7" s="1"/>
  <c r="P410" i="7"/>
  <c r="O408" i="7"/>
  <c r="O406" i="7"/>
  <c r="O412" i="7"/>
  <c r="O784" i="7" s="1"/>
  <c r="P417" i="7"/>
  <c r="P788" i="7" s="1"/>
  <c r="P419" i="7"/>
  <c r="P790" i="7" s="1"/>
  <c r="O413" i="7"/>
  <c r="O785" i="7" s="1"/>
  <c r="O410" i="7"/>
  <c r="O423" i="7"/>
  <c r="O792" i="7" s="1"/>
  <c r="P408" i="7"/>
  <c r="P424" i="7"/>
  <c r="P793" i="7" s="1"/>
  <c r="O405" i="7"/>
  <c r="O411" i="7"/>
  <c r="O783" i="7" s="1"/>
  <c r="P413" i="7"/>
  <c r="P785" i="7" s="1"/>
  <c r="P407" i="7"/>
  <c r="P412" i="7"/>
  <c r="P784" i="7" s="1"/>
  <c r="O414" i="7"/>
  <c r="O786" i="7" s="1"/>
  <c r="O424" i="7"/>
  <c r="O793" i="7" s="1"/>
  <c r="O419" i="7"/>
  <c r="O790" i="7" s="1"/>
  <c r="P405" i="7"/>
  <c r="P418" i="7"/>
  <c r="P789" i="7" s="1"/>
  <c r="O422" i="7"/>
  <c r="O791" i="7" s="1"/>
  <c r="O407" i="7"/>
  <c r="P416" i="7"/>
  <c r="P787" i="7" s="1"/>
  <c r="P414" i="7"/>
  <c r="P786" i="7" s="1"/>
  <c r="P421" i="7"/>
  <c r="P406" i="7"/>
  <c r="O417" i="7"/>
  <c r="O788" i="7" s="1"/>
  <c r="O416" i="7"/>
  <c r="O787" i="7" s="1"/>
  <c r="P422" i="7"/>
  <c r="P791" i="7" s="1"/>
  <c r="P423" i="7"/>
  <c r="P792" i="7" s="1"/>
  <c r="P415" i="7"/>
  <c r="L228" i="5"/>
  <c r="L225" i="5"/>
  <c r="X214" i="5"/>
  <c r="X213" i="5"/>
  <c r="X212" i="5"/>
  <c r="X229" i="5"/>
  <c r="X228" i="5"/>
  <c r="X227" i="5"/>
  <c r="X226" i="5"/>
  <c r="X225" i="5"/>
  <c r="X224" i="5"/>
  <c r="X223" i="5"/>
  <c r="X222" i="5"/>
  <c r="X221" i="5"/>
  <c r="X220" i="5"/>
  <c r="X219" i="5"/>
  <c r="X218" i="5"/>
  <c r="X217" i="5"/>
  <c r="X216" i="5"/>
  <c r="X215" i="5"/>
  <c r="N795" i="7" l="1"/>
  <c r="O795" i="7"/>
  <c r="P795" i="7"/>
  <c r="G445" i="7"/>
  <c r="J696" i="7"/>
  <c r="J685" i="7"/>
  <c r="J689" i="7"/>
  <c r="J690" i="7"/>
  <c r="P691" i="7"/>
  <c r="J684" i="7"/>
  <c r="J698" i="7"/>
  <c r="J699" i="7"/>
  <c r="J695" i="7"/>
  <c r="J694" i="7"/>
  <c r="J686" i="7"/>
  <c r="J688" i="7"/>
  <c r="J693" i="7"/>
  <c r="J701" i="7"/>
  <c r="P690" i="7"/>
  <c r="J697" i="7"/>
  <c r="J692" i="7"/>
  <c r="J683" i="7"/>
  <c r="J456" i="7"/>
  <c r="G471" i="7"/>
  <c r="G483" i="7"/>
  <c r="P746" i="7"/>
  <c r="P748" i="7"/>
  <c r="G486" i="7"/>
  <c r="J508" i="7"/>
  <c r="P737" i="7"/>
  <c r="J497" i="7"/>
  <c r="J500" i="7"/>
  <c r="J467" i="7"/>
  <c r="J496" i="7"/>
  <c r="M434" i="7"/>
  <c r="M496" i="7"/>
  <c r="G462" i="7"/>
  <c r="M458" i="7"/>
  <c r="M488" i="7"/>
  <c r="M487" i="7"/>
  <c r="J446" i="7"/>
  <c r="D493" i="7"/>
  <c r="G438" i="7"/>
  <c r="J489" i="7"/>
  <c r="G460" i="7"/>
  <c r="G474" i="7"/>
  <c r="J517" i="7"/>
  <c r="J465" i="7"/>
  <c r="J516" i="7"/>
  <c r="D520" i="7"/>
  <c r="M450" i="7"/>
  <c r="G433" i="7"/>
  <c r="J472" i="7"/>
  <c r="J457" i="7"/>
  <c r="J435" i="7"/>
  <c r="J436" i="7"/>
  <c r="G508" i="7"/>
  <c r="G512" i="7"/>
  <c r="G521" i="7"/>
  <c r="G459" i="7"/>
  <c r="J519" i="7"/>
  <c r="J463" i="7"/>
  <c r="M489" i="7"/>
  <c r="M474" i="7"/>
  <c r="M515" i="7"/>
  <c r="M456" i="7"/>
  <c r="M435" i="7"/>
  <c r="J461" i="7"/>
  <c r="G464" i="7"/>
  <c r="G490" i="7"/>
  <c r="G437" i="7"/>
  <c r="G434" i="7"/>
  <c r="J433" i="7"/>
  <c r="J437" i="7"/>
  <c r="M438" i="7"/>
  <c r="G481" i="7"/>
  <c r="J520" i="7"/>
  <c r="J509" i="7"/>
  <c r="M493" i="7"/>
  <c r="M494" i="7"/>
  <c r="M442" i="7"/>
  <c r="J464" i="7"/>
  <c r="J484" i="7"/>
  <c r="J432" i="7"/>
  <c r="J438" i="7"/>
  <c r="D469" i="7"/>
  <c r="D443" i="7"/>
  <c r="G515" i="7"/>
  <c r="G516" i="7"/>
  <c r="G525" i="7"/>
  <c r="M460" i="7"/>
  <c r="M447" i="7"/>
  <c r="M462" i="7"/>
  <c r="M495" i="7"/>
  <c r="M465" i="7"/>
  <c r="M431" i="7"/>
  <c r="J493" i="7"/>
  <c r="J471" i="7"/>
  <c r="J431" i="7"/>
  <c r="J439" i="7"/>
  <c r="J483" i="7"/>
  <c r="J468" i="7"/>
  <c r="J445" i="7"/>
  <c r="J498" i="7"/>
  <c r="J440" i="7"/>
  <c r="J434" i="7"/>
  <c r="J492" i="7"/>
  <c r="J490" i="7"/>
  <c r="J511" i="7"/>
  <c r="J441" i="7"/>
  <c r="J515" i="7"/>
  <c r="J447" i="7"/>
  <c r="J443" i="7"/>
  <c r="G506" i="7"/>
  <c r="G467" i="7"/>
  <c r="G440" i="7"/>
  <c r="G510" i="7"/>
  <c r="G514" i="7"/>
  <c r="G507" i="7"/>
  <c r="G447" i="7"/>
  <c r="G524" i="7"/>
  <c r="G448" i="7"/>
  <c r="G491" i="7"/>
  <c r="G450" i="7"/>
  <c r="G473" i="7"/>
  <c r="G431" i="7"/>
  <c r="G441" i="7"/>
  <c r="D491" i="7"/>
  <c r="D464" i="7"/>
  <c r="D518" i="7"/>
  <c r="D466" i="7"/>
  <c r="G475" i="7"/>
  <c r="G520" i="7"/>
  <c r="G465" i="7"/>
  <c r="J506" i="7"/>
  <c r="M520" i="7"/>
  <c r="M508" i="7"/>
  <c r="M499" i="7"/>
  <c r="M490" i="7"/>
  <c r="M486" i="7"/>
  <c r="M525" i="7"/>
  <c r="M491" i="7"/>
  <c r="D444" i="7"/>
  <c r="M437" i="7"/>
  <c r="G518" i="7"/>
  <c r="G482" i="7"/>
  <c r="G449" i="7"/>
  <c r="G443" i="7"/>
  <c r="J522" i="7"/>
  <c r="J450" i="7"/>
  <c r="J510" i="7"/>
  <c r="J449" i="7"/>
  <c r="M471" i="7"/>
  <c r="M463" i="7"/>
  <c r="M512" i="7"/>
  <c r="G523" i="7"/>
  <c r="P692" i="7"/>
  <c r="G472" i="7"/>
  <c r="G484" i="7"/>
  <c r="J507" i="7"/>
  <c r="J466" i="7"/>
  <c r="M470" i="7"/>
  <c r="M433" i="7"/>
  <c r="M440" i="7"/>
  <c r="M497" i="7"/>
  <c r="P765" i="7"/>
  <c r="G489" i="7"/>
  <c r="G494" i="7"/>
  <c r="G497" i="7"/>
  <c r="G492" i="7"/>
  <c r="J495" i="7"/>
  <c r="J459" i="7"/>
  <c r="M483" i="7"/>
  <c r="M514" i="7"/>
  <c r="M461" i="7"/>
  <c r="M472" i="7"/>
  <c r="M506" i="7"/>
  <c r="M473" i="7"/>
  <c r="M509" i="7"/>
  <c r="P762" i="7"/>
  <c r="M464" i="7"/>
  <c r="M449" i="7"/>
  <c r="M436" i="7"/>
  <c r="M475" i="7"/>
  <c r="M481" i="7"/>
  <c r="M445" i="7"/>
  <c r="M511" i="7"/>
  <c r="M500" i="7"/>
  <c r="M522" i="7"/>
  <c r="M516" i="7"/>
  <c r="P711" i="7"/>
  <c r="P759" i="7"/>
  <c r="P721" i="7"/>
  <c r="P774" i="7"/>
  <c r="P773" i="7"/>
  <c r="M521" i="7"/>
  <c r="M510" i="7"/>
  <c r="M468" i="7"/>
  <c r="M457" i="7"/>
  <c r="M498" i="7"/>
  <c r="M517" i="7"/>
  <c r="M484" i="7"/>
  <c r="M482" i="7"/>
  <c r="M485" i="7"/>
  <c r="M518" i="7"/>
  <c r="M492" i="7"/>
  <c r="M466" i="7"/>
  <c r="P699" i="7"/>
  <c r="P764" i="7"/>
  <c r="P776" i="7"/>
  <c r="M513" i="7"/>
  <c r="M507" i="7"/>
  <c r="M523" i="7"/>
  <c r="M519" i="7"/>
  <c r="M467" i="7"/>
  <c r="M459" i="7"/>
  <c r="J469" i="7"/>
  <c r="J525" i="7"/>
  <c r="J462" i="7"/>
  <c r="J494" i="7"/>
  <c r="J442" i="7"/>
  <c r="P713" i="7"/>
  <c r="J475" i="7"/>
  <c r="J473" i="7"/>
  <c r="J482" i="7"/>
  <c r="J513" i="7"/>
  <c r="J481" i="7"/>
  <c r="J485" i="7"/>
  <c r="J444" i="7"/>
  <c r="J488" i="7"/>
  <c r="J491" i="7"/>
  <c r="P684" i="7"/>
  <c r="J514" i="7"/>
  <c r="J458" i="7"/>
  <c r="J518" i="7"/>
  <c r="J523" i="7"/>
  <c r="J521" i="7"/>
  <c r="J487" i="7"/>
  <c r="P777" i="7"/>
  <c r="P708" i="7"/>
  <c r="P695" i="7"/>
  <c r="J470" i="7"/>
  <c r="J512" i="7"/>
  <c r="P740" i="7"/>
  <c r="G435" i="7"/>
  <c r="P689" i="7"/>
  <c r="G493" i="7"/>
  <c r="P722" i="7"/>
  <c r="G458" i="7"/>
  <c r="G496" i="7"/>
  <c r="G509" i="7"/>
  <c r="G517" i="7"/>
  <c r="G499" i="7"/>
  <c r="G466" i="7"/>
  <c r="G457" i="7"/>
  <c r="P745" i="7"/>
  <c r="G469" i="7"/>
  <c r="G522" i="7"/>
  <c r="G485" i="7"/>
  <c r="G488" i="7"/>
  <c r="G498" i="7"/>
  <c r="G500" i="7"/>
  <c r="G519" i="7"/>
  <c r="G495" i="7"/>
  <c r="G463" i="7"/>
  <c r="P686" i="7"/>
  <c r="G487" i="7"/>
  <c r="G468" i="7"/>
  <c r="G470" i="7"/>
  <c r="G513" i="7"/>
  <c r="P687" i="7"/>
  <c r="P688" i="7"/>
  <c r="P738" i="7"/>
  <c r="P761" i="7"/>
  <c r="P733" i="7"/>
  <c r="D468" i="7"/>
  <c r="P700" i="7"/>
  <c r="P771" i="7"/>
  <c r="P724" i="7"/>
  <c r="D516" i="7"/>
  <c r="P723" i="7"/>
  <c r="P743" i="7"/>
  <c r="P725" i="7"/>
  <c r="P734" i="7"/>
  <c r="P763" i="7"/>
  <c r="P749" i="7"/>
  <c r="P760" i="7"/>
  <c r="P697" i="7"/>
  <c r="P719" i="7"/>
  <c r="P701" i="7"/>
  <c r="P750" i="7"/>
  <c r="O470" i="7"/>
  <c r="O445" i="7"/>
  <c r="O520" i="7"/>
  <c r="O495" i="7"/>
  <c r="D519" i="7"/>
  <c r="P769" i="7"/>
  <c r="O433" i="7"/>
  <c r="O508" i="7"/>
  <c r="O458" i="7"/>
  <c r="O483" i="7"/>
  <c r="O492" i="7"/>
  <c r="O517" i="7"/>
  <c r="O467" i="7"/>
  <c r="O442" i="7"/>
  <c r="O512" i="7"/>
  <c r="O437" i="7"/>
  <c r="O487" i="7"/>
  <c r="O462" i="7"/>
  <c r="O485" i="7"/>
  <c r="O510" i="7"/>
  <c r="O460" i="7"/>
  <c r="O435" i="7"/>
  <c r="O522" i="7"/>
  <c r="O472" i="7"/>
  <c r="O447" i="7"/>
  <c r="O497" i="7"/>
  <c r="P736" i="7"/>
  <c r="P758" i="7"/>
  <c r="P696" i="7"/>
  <c r="P770" i="7"/>
  <c r="P751" i="7"/>
  <c r="P698" i="7"/>
  <c r="P693" i="7"/>
  <c r="O481" i="7"/>
  <c r="O506" i="7"/>
  <c r="O456" i="7"/>
  <c r="O431" i="7"/>
  <c r="O475" i="7"/>
  <c r="O500" i="7"/>
  <c r="O450" i="7"/>
  <c r="O525" i="7"/>
  <c r="O432" i="7"/>
  <c r="O457" i="7"/>
  <c r="O482" i="7"/>
  <c r="O507" i="7"/>
  <c r="O440" i="7"/>
  <c r="O515" i="7"/>
  <c r="O465" i="7"/>
  <c r="O490" i="7"/>
  <c r="O459" i="7"/>
  <c r="O484" i="7"/>
  <c r="O509" i="7"/>
  <c r="O434" i="7"/>
  <c r="P702" i="7"/>
  <c r="P694" i="7"/>
  <c r="P714" i="7"/>
  <c r="D470" i="7"/>
  <c r="P685" i="7"/>
  <c r="D494" i="7"/>
  <c r="P717" i="7"/>
  <c r="P718" i="7"/>
  <c r="O521" i="7"/>
  <c r="O471" i="7"/>
  <c r="O496" i="7"/>
  <c r="O446" i="7"/>
  <c r="O463" i="7"/>
  <c r="O513" i="7"/>
  <c r="O438" i="7"/>
  <c r="O488" i="7"/>
  <c r="P768" i="7"/>
  <c r="O449" i="7"/>
  <c r="O474" i="7"/>
  <c r="O499" i="7"/>
  <c r="O524" i="7"/>
  <c r="D489" i="7"/>
  <c r="P739" i="7"/>
  <c r="P735" i="7"/>
  <c r="O518" i="7"/>
  <c r="O468" i="7"/>
  <c r="O493" i="7"/>
  <c r="O443" i="7"/>
  <c r="O519" i="7"/>
  <c r="O469" i="7"/>
  <c r="O494" i="7"/>
  <c r="O444" i="7"/>
  <c r="P767" i="7"/>
  <c r="O436" i="7"/>
  <c r="O511" i="7"/>
  <c r="O486" i="7"/>
  <c r="O461" i="7"/>
  <c r="D495" i="7"/>
  <c r="O448" i="7"/>
  <c r="O473" i="7"/>
  <c r="O498" i="7"/>
  <c r="O523" i="7"/>
  <c r="O464" i="7"/>
  <c r="O439" i="7"/>
  <c r="O489" i="7"/>
  <c r="O514" i="7"/>
  <c r="O441" i="7"/>
  <c r="O466" i="7"/>
  <c r="O516" i="7"/>
  <c r="O491" i="7"/>
  <c r="P772" i="7"/>
  <c r="P683" i="7"/>
  <c r="P744" i="7"/>
  <c r="P775" i="7"/>
  <c r="P720" i="7"/>
  <c r="P726" i="7"/>
  <c r="P742" i="7"/>
  <c r="N473" i="7"/>
  <c r="N498" i="7"/>
  <c r="N523" i="7"/>
  <c r="N448" i="7"/>
  <c r="N439" i="7"/>
  <c r="N514" i="7"/>
  <c r="N464" i="7"/>
  <c r="N489" i="7"/>
  <c r="N495" i="7"/>
  <c r="N520" i="7"/>
  <c r="N445" i="7"/>
  <c r="N470" i="7"/>
  <c r="N447" i="7"/>
  <c r="N472" i="7"/>
  <c r="N522" i="7"/>
  <c r="N497" i="7"/>
  <c r="N518" i="7"/>
  <c r="N443" i="7"/>
  <c r="N468" i="7"/>
  <c r="N493" i="7"/>
  <c r="N515" i="7"/>
  <c r="N490" i="7"/>
  <c r="N465" i="7"/>
  <c r="N440" i="7"/>
  <c r="N483" i="7"/>
  <c r="N508" i="7"/>
  <c r="N458" i="7"/>
  <c r="N433" i="7"/>
  <c r="N509" i="7"/>
  <c r="N459" i="7"/>
  <c r="N434" i="7"/>
  <c r="N484" i="7"/>
  <c r="N461" i="7"/>
  <c r="N511" i="7"/>
  <c r="N486" i="7"/>
  <c r="N436" i="7"/>
  <c r="N435" i="7"/>
  <c r="N460" i="7"/>
  <c r="N510" i="7"/>
  <c r="N485" i="7"/>
  <c r="N521" i="7"/>
  <c r="N496" i="7"/>
  <c r="N471" i="7"/>
  <c r="N446" i="7"/>
  <c r="N494" i="7"/>
  <c r="N519" i="7"/>
  <c r="N469" i="7"/>
  <c r="N444" i="7"/>
  <c r="N456" i="7"/>
  <c r="N431" i="7"/>
  <c r="N481" i="7"/>
  <c r="N506" i="7"/>
  <c r="N467" i="7"/>
  <c r="N442" i="7"/>
  <c r="N517" i="7"/>
  <c r="N492" i="7"/>
  <c r="N524" i="7"/>
  <c r="N499" i="7"/>
  <c r="N449" i="7"/>
  <c r="N474" i="7"/>
  <c r="N516" i="7"/>
  <c r="N491" i="7"/>
  <c r="N466" i="7"/>
  <c r="N441" i="7"/>
  <c r="N507" i="7"/>
  <c r="N457" i="7"/>
  <c r="N482" i="7"/>
  <c r="N432" i="7"/>
  <c r="N512" i="7"/>
  <c r="N437" i="7"/>
  <c r="N487" i="7"/>
  <c r="N462" i="7"/>
  <c r="N525" i="7"/>
  <c r="N450" i="7"/>
  <c r="N475" i="7"/>
  <c r="N500" i="7"/>
  <c r="N488" i="7"/>
  <c r="N438" i="7"/>
  <c r="P438" i="7" s="1"/>
  <c r="N513" i="7"/>
  <c r="N463" i="7"/>
  <c r="G442" i="7"/>
  <c r="G446" i="7"/>
  <c r="D439" i="7"/>
  <c r="M448" i="7"/>
  <c r="M443" i="7"/>
  <c r="M439" i="7"/>
  <c r="D441" i="7"/>
  <c r="M446" i="7"/>
  <c r="M432" i="7"/>
  <c r="G456" i="7"/>
  <c r="J448" i="7"/>
  <c r="G444" i="7"/>
  <c r="G439" i="7"/>
  <c r="G432" i="7"/>
  <c r="F229" i="5"/>
  <c r="F228" i="5"/>
  <c r="F227" i="5"/>
  <c r="F226" i="5"/>
  <c r="F225" i="5"/>
  <c r="F224" i="5"/>
  <c r="F223" i="5"/>
  <c r="F222" i="5"/>
  <c r="F221" i="5"/>
  <c r="F220" i="5"/>
  <c r="F219" i="5"/>
  <c r="F218" i="5"/>
  <c r="F217" i="5"/>
  <c r="F216" i="5"/>
  <c r="F215" i="5"/>
  <c r="F214" i="5"/>
  <c r="F213" i="5"/>
  <c r="F212" i="5"/>
  <c r="R229" i="5"/>
  <c r="R228" i="5"/>
  <c r="R227" i="5"/>
  <c r="R226" i="5"/>
  <c r="R225" i="5"/>
  <c r="R224" i="5"/>
  <c r="R223" i="5"/>
  <c r="R222" i="5"/>
  <c r="R221" i="5"/>
  <c r="R220" i="5"/>
  <c r="R219" i="5"/>
  <c r="R218" i="5"/>
  <c r="R217" i="5"/>
  <c r="R216" i="5"/>
  <c r="R215" i="5"/>
  <c r="R214" i="5"/>
  <c r="R213" i="5"/>
  <c r="R212" i="5"/>
  <c r="F252" i="5"/>
  <c r="F251" i="5"/>
  <c r="F250" i="5"/>
  <c r="F249" i="5"/>
  <c r="F248" i="5"/>
  <c r="F247" i="5"/>
  <c r="F246" i="5"/>
  <c r="F245" i="5"/>
  <c r="F244" i="5"/>
  <c r="F243" i="5"/>
  <c r="F242" i="5"/>
  <c r="F241" i="5"/>
  <c r="F240" i="5"/>
  <c r="F239" i="5"/>
  <c r="F238" i="5"/>
  <c r="F237" i="5"/>
  <c r="F236" i="5"/>
  <c r="F235" i="5"/>
  <c r="L252" i="5"/>
  <c r="L251" i="5"/>
  <c r="L250" i="5"/>
  <c r="L249" i="5"/>
  <c r="L248" i="5"/>
  <c r="L247" i="5"/>
  <c r="L246" i="5"/>
  <c r="L245" i="5"/>
  <c r="L244" i="5"/>
  <c r="L243" i="5"/>
  <c r="L242" i="5"/>
  <c r="L241" i="5"/>
  <c r="L240" i="5"/>
  <c r="L239" i="5"/>
  <c r="L238" i="5"/>
  <c r="L237" i="5"/>
  <c r="L236" i="5"/>
  <c r="L235" i="5"/>
  <c r="R252" i="5"/>
  <c r="R251" i="5"/>
  <c r="R250" i="5"/>
  <c r="R249" i="5"/>
  <c r="R248" i="5"/>
  <c r="R247" i="5"/>
  <c r="R246" i="5"/>
  <c r="R245" i="5"/>
  <c r="R244" i="5"/>
  <c r="R243" i="5"/>
  <c r="R242" i="5"/>
  <c r="R241" i="5"/>
  <c r="R240" i="5"/>
  <c r="R239" i="5"/>
  <c r="R238" i="5"/>
  <c r="R237" i="5"/>
  <c r="R236" i="5"/>
  <c r="R235" i="5"/>
  <c r="X252" i="5"/>
  <c r="X251" i="5"/>
  <c r="X250" i="5"/>
  <c r="X249" i="5"/>
  <c r="X248" i="5"/>
  <c r="X247" i="5"/>
  <c r="X246" i="5"/>
  <c r="X245" i="5"/>
  <c r="X244" i="5"/>
  <c r="X243" i="5"/>
  <c r="X242" i="5"/>
  <c r="X241" i="5"/>
  <c r="X240" i="5"/>
  <c r="X239" i="5"/>
  <c r="X238" i="5"/>
  <c r="X237" i="5"/>
  <c r="X236" i="5"/>
  <c r="X235" i="5"/>
  <c r="F275" i="5"/>
  <c r="F274" i="5"/>
  <c r="F273" i="5"/>
  <c r="F271" i="5"/>
  <c r="F270" i="5"/>
  <c r="F269" i="5"/>
  <c r="F263" i="5"/>
  <c r="F261" i="5"/>
  <c r="F260" i="5"/>
  <c r="F259" i="5"/>
  <c r="F258" i="5"/>
  <c r="L275" i="5"/>
  <c r="L274" i="5"/>
  <c r="L273" i="5"/>
  <c r="L271" i="5"/>
  <c r="L263" i="5"/>
  <c r="L260" i="5"/>
  <c r="R275" i="5"/>
  <c r="R274" i="5"/>
  <c r="R273" i="5"/>
  <c r="R271" i="5"/>
  <c r="R263" i="5"/>
  <c r="R260" i="5"/>
  <c r="X275" i="5"/>
  <c r="X274" i="5"/>
  <c r="X273" i="5"/>
  <c r="X271" i="5"/>
  <c r="X265" i="5"/>
  <c r="X263" i="5"/>
  <c r="X260" i="5"/>
  <c r="X259" i="5"/>
  <c r="F298" i="5"/>
  <c r="F297" i="5"/>
  <c r="F296" i="5"/>
  <c r="F295" i="5"/>
  <c r="F294" i="5"/>
  <c r="F293" i="5"/>
  <c r="F292" i="5"/>
  <c r="F291" i="5"/>
  <c r="F290" i="5"/>
  <c r="F289" i="5"/>
  <c r="F288" i="5"/>
  <c r="F287" i="5"/>
  <c r="F286" i="5"/>
  <c r="F285" i="5"/>
  <c r="F284" i="5"/>
  <c r="F283" i="5"/>
  <c r="F282" i="5"/>
  <c r="F281" i="5"/>
  <c r="L298" i="5"/>
  <c r="L297" i="5"/>
  <c r="L296" i="5"/>
  <c r="L295" i="5"/>
  <c r="L294" i="5"/>
  <c r="L293" i="5"/>
  <c r="L292" i="5"/>
  <c r="L291" i="5"/>
  <c r="L290" i="5"/>
  <c r="L289" i="5"/>
  <c r="L288" i="5"/>
  <c r="L287" i="5"/>
  <c r="L286" i="5"/>
  <c r="L285" i="5"/>
  <c r="L284" i="5"/>
  <c r="L283" i="5"/>
  <c r="L282" i="5"/>
  <c r="L281" i="5"/>
  <c r="R298" i="5"/>
  <c r="R297" i="5"/>
  <c r="R296" i="5"/>
  <c r="R295" i="5"/>
  <c r="R294" i="5"/>
  <c r="R293" i="5"/>
  <c r="R292" i="5"/>
  <c r="R291" i="5"/>
  <c r="R290" i="5"/>
  <c r="R289" i="5"/>
  <c r="R288" i="5"/>
  <c r="R287" i="5"/>
  <c r="R286" i="5"/>
  <c r="R285" i="5"/>
  <c r="R284" i="5"/>
  <c r="R283" i="5"/>
  <c r="R282" i="5"/>
  <c r="R281" i="5"/>
  <c r="X293" i="5"/>
  <c r="X286" i="5"/>
  <c r="F320" i="5"/>
  <c r="F317" i="5"/>
  <c r="F316" i="5"/>
  <c r="F307" i="5"/>
  <c r="F305" i="5"/>
  <c r="F304" i="5"/>
  <c r="L317" i="5"/>
  <c r="R321" i="5"/>
  <c r="R320" i="5"/>
  <c r="R319" i="5"/>
  <c r="R318" i="5"/>
  <c r="R317" i="5"/>
  <c r="R316" i="5"/>
  <c r="R315" i="5"/>
  <c r="R314" i="5"/>
  <c r="R313" i="5"/>
  <c r="R312" i="5"/>
  <c r="R311" i="5"/>
  <c r="R310" i="5"/>
  <c r="R309" i="5"/>
  <c r="R308" i="5"/>
  <c r="R307" i="5"/>
  <c r="R306" i="5"/>
  <c r="R305" i="5"/>
  <c r="R304" i="5"/>
  <c r="X317" i="5"/>
  <c r="F344" i="5"/>
  <c r="F343" i="5"/>
  <c r="F342" i="5"/>
  <c r="F341" i="5"/>
  <c r="F340" i="5"/>
  <c r="F339" i="5"/>
  <c r="F338" i="5"/>
  <c r="F337" i="5"/>
  <c r="F336" i="5"/>
  <c r="F335" i="5"/>
  <c r="F334" i="5"/>
  <c r="F333" i="5"/>
  <c r="F332" i="5"/>
  <c r="F331" i="5"/>
  <c r="F330" i="5"/>
  <c r="F329" i="5"/>
  <c r="F328" i="5"/>
  <c r="F327" i="5"/>
  <c r="L344" i="5"/>
  <c r="L343" i="5"/>
  <c r="L342" i="5"/>
  <c r="L341" i="5"/>
  <c r="L340" i="5"/>
  <c r="L339" i="5"/>
  <c r="L338" i="5"/>
  <c r="L337" i="5"/>
  <c r="L336" i="5"/>
  <c r="L335" i="5"/>
  <c r="L334" i="5"/>
  <c r="L333" i="5"/>
  <c r="L332" i="5"/>
  <c r="L331" i="5"/>
  <c r="L330" i="5"/>
  <c r="L329" i="5"/>
  <c r="L328" i="5"/>
  <c r="L327" i="5"/>
  <c r="R344" i="5"/>
  <c r="R343" i="5"/>
  <c r="R342" i="5"/>
  <c r="R341" i="5"/>
  <c r="R340" i="5"/>
  <c r="R339" i="5"/>
  <c r="R338" i="5"/>
  <c r="R337" i="5"/>
  <c r="R336" i="5"/>
  <c r="R335" i="5"/>
  <c r="R334" i="5"/>
  <c r="R333" i="5"/>
  <c r="R332" i="5"/>
  <c r="R331" i="5"/>
  <c r="R330" i="5"/>
  <c r="R329" i="5"/>
  <c r="R328" i="5"/>
  <c r="R327" i="5"/>
  <c r="F366" i="5"/>
  <c r="F353" i="5"/>
  <c r="F351" i="5"/>
  <c r="F350" i="5"/>
  <c r="L367" i="5"/>
  <c r="L366" i="5"/>
  <c r="L365" i="5"/>
  <c r="L364" i="5"/>
  <c r="L362" i="5"/>
  <c r="L361" i="5"/>
  <c r="L360" i="5"/>
  <c r="L359" i="5"/>
  <c r="L358" i="5"/>
  <c r="L357" i="5"/>
  <c r="L356" i="5"/>
  <c r="L355" i="5"/>
  <c r="L354" i="5"/>
  <c r="L353" i="5"/>
  <c r="L352" i="5"/>
  <c r="L351" i="5"/>
  <c r="L350" i="5"/>
  <c r="X367" i="5"/>
  <c r="X366" i="5"/>
  <c r="X365" i="5"/>
  <c r="X364" i="5"/>
  <c r="X362" i="5"/>
  <c r="X361" i="5"/>
  <c r="X360" i="5"/>
  <c r="X359" i="5"/>
  <c r="X358" i="5"/>
  <c r="X357" i="5"/>
  <c r="X356" i="5"/>
  <c r="X355" i="5"/>
  <c r="X354" i="5"/>
  <c r="X353" i="5"/>
  <c r="X352" i="5"/>
  <c r="X351" i="5"/>
  <c r="X350" i="5"/>
  <c r="Y367" i="5"/>
  <c r="Y366" i="5"/>
  <c r="Y365" i="5"/>
  <c r="Y364" i="5"/>
  <c r="Y362" i="5"/>
  <c r="Y361" i="5"/>
  <c r="Y360" i="5"/>
  <c r="Y359" i="5"/>
  <c r="Y358" i="5"/>
  <c r="Y357" i="5"/>
  <c r="Y356" i="5"/>
  <c r="Y355" i="5"/>
  <c r="Y354" i="5"/>
  <c r="S362" i="5"/>
  <c r="S361" i="5"/>
  <c r="S360" i="5"/>
  <c r="S359" i="5"/>
  <c r="M367" i="5"/>
  <c r="M366" i="5"/>
  <c r="M365" i="5"/>
  <c r="M364" i="5"/>
  <c r="M362" i="5"/>
  <c r="M361" i="5"/>
  <c r="M360" i="5"/>
  <c r="M359" i="5"/>
  <c r="M358" i="5"/>
  <c r="M357" i="5"/>
  <c r="M356" i="5"/>
  <c r="M355" i="5"/>
  <c r="M354" i="5"/>
  <c r="G366" i="5"/>
  <c r="G362" i="5"/>
  <c r="G361" i="5"/>
  <c r="G360" i="5"/>
  <c r="G359" i="5"/>
  <c r="W344" i="5"/>
  <c r="W343" i="5"/>
  <c r="W342" i="5"/>
  <c r="W341" i="5"/>
  <c r="W339" i="5"/>
  <c r="Y339" i="5" s="1"/>
  <c r="W338" i="5"/>
  <c r="Y338" i="5" s="1"/>
  <c r="W337" i="5"/>
  <c r="Y337" i="5" s="1"/>
  <c r="W336" i="5"/>
  <c r="W335" i="5"/>
  <c r="W334" i="5"/>
  <c r="W333" i="5"/>
  <c r="W332" i="5"/>
  <c r="W331" i="5"/>
  <c r="S344" i="5"/>
  <c r="S343" i="5"/>
  <c r="S342" i="5"/>
  <c r="S341" i="5"/>
  <c r="S339" i="5"/>
  <c r="S338" i="5"/>
  <c r="S337" i="5"/>
  <c r="S336" i="5"/>
  <c r="S335" i="5"/>
  <c r="S334" i="5"/>
  <c r="S333" i="5"/>
  <c r="S332" i="5"/>
  <c r="S331" i="5"/>
  <c r="M344" i="5"/>
  <c r="M343" i="5"/>
  <c r="M342" i="5"/>
  <c r="M341" i="5"/>
  <c r="M339" i="5"/>
  <c r="M338" i="5"/>
  <c r="M337" i="5"/>
  <c r="M336" i="5"/>
  <c r="M335" i="5"/>
  <c r="M334" i="5"/>
  <c r="M333" i="5"/>
  <c r="M332" i="5"/>
  <c r="M331" i="5"/>
  <c r="G344" i="5"/>
  <c r="G343" i="5"/>
  <c r="G342" i="5"/>
  <c r="G341" i="5"/>
  <c r="G339" i="5"/>
  <c r="G338" i="5"/>
  <c r="G337" i="5"/>
  <c r="G336" i="5"/>
  <c r="G335" i="5"/>
  <c r="G334" i="5"/>
  <c r="G333" i="5"/>
  <c r="G332" i="5"/>
  <c r="G331" i="5"/>
  <c r="Y319" i="5"/>
  <c r="Y316" i="5"/>
  <c r="Y315" i="5"/>
  <c r="Y314" i="5"/>
  <c r="Y313" i="5"/>
  <c r="S321" i="5"/>
  <c r="S320" i="5"/>
  <c r="S319" i="5"/>
  <c r="S318" i="5"/>
  <c r="S316" i="5"/>
  <c r="S315" i="5"/>
  <c r="S314" i="5"/>
  <c r="S313" i="5"/>
  <c r="S312" i="5"/>
  <c r="S311" i="5"/>
  <c r="S310" i="5"/>
  <c r="S309" i="5"/>
  <c r="S308" i="5"/>
  <c r="M316" i="5"/>
  <c r="M315" i="5"/>
  <c r="M314" i="5"/>
  <c r="M313" i="5"/>
  <c r="G320" i="5"/>
  <c r="G316" i="5"/>
  <c r="G315" i="5"/>
  <c r="G314" i="5"/>
  <c r="G313" i="5"/>
  <c r="Y293" i="5"/>
  <c r="Y292" i="5"/>
  <c r="Y291" i="5"/>
  <c r="Y286" i="5"/>
  <c r="S298" i="5"/>
  <c r="S297" i="5"/>
  <c r="S296" i="5"/>
  <c r="S295" i="5"/>
  <c r="S293" i="5"/>
  <c r="S292" i="5"/>
  <c r="S291" i="5"/>
  <c r="S290" i="5"/>
  <c r="S289" i="5"/>
  <c r="S288" i="5"/>
  <c r="S287" i="5"/>
  <c r="S286" i="5"/>
  <c r="S285" i="5"/>
  <c r="M298" i="5"/>
  <c r="M297" i="5"/>
  <c r="M296" i="5"/>
  <c r="M295" i="5"/>
  <c r="M293" i="5"/>
  <c r="M292" i="5"/>
  <c r="M291" i="5"/>
  <c r="M290" i="5"/>
  <c r="M289" i="5"/>
  <c r="M288" i="5"/>
  <c r="M287" i="5"/>
  <c r="M286" i="5"/>
  <c r="M285" i="5"/>
  <c r="G298" i="5"/>
  <c r="G297" i="5"/>
  <c r="G295" i="5"/>
  <c r="G296" i="5"/>
  <c r="G293" i="5"/>
  <c r="G292" i="5"/>
  <c r="G291" i="5"/>
  <c r="G290" i="5"/>
  <c r="G289" i="5"/>
  <c r="G288" i="5"/>
  <c r="G287" i="5"/>
  <c r="G286" i="5"/>
  <c r="G285" i="5"/>
  <c r="Y275" i="5"/>
  <c r="Y274" i="5"/>
  <c r="Y273" i="5"/>
  <c r="Y270" i="5"/>
  <c r="Y269" i="5"/>
  <c r="Y268" i="5"/>
  <c r="Y267" i="5"/>
  <c r="Y266" i="5"/>
  <c r="Y265" i="5"/>
  <c r="Y264" i="5"/>
  <c r="Y263" i="5"/>
  <c r="Y262" i="5"/>
  <c r="S275" i="5"/>
  <c r="S274" i="5"/>
  <c r="S273" i="5"/>
  <c r="S268" i="5"/>
  <c r="S265" i="5"/>
  <c r="S263" i="5"/>
  <c r="M275" i="5"/>
  <c r="M274" i="5"/>
  <c r="M273" i="5"/>
  <c r="M268" i="5"/>
  <c r="M267" i="5"/>
  <c r="M265" i="5"/>
  <c r="M263" i="5"/>
  <c r="G275" i="5"/>
  <c r="G274" i="5"/>
  <c r="G273" i="5"/>
  <c r="G270" i="5"/>
  <c r="G269" i="5"/>
  <c r="G265" i="5"/>
  <c r="G263" i="5"/>
  <c r="Y229" i="5"/>
  <c r="Y228" i="5"/>
  <c r="Y227" i="5"/>
  <c r="Y226" i="5"/>
  <c r="Y224" i="5"/>
  <c r="Y223" i="5"/>
  <c r="Y222" i="5"/>
  <c r="Y221" i="5"/>
  <c r="Y220" i="5"/>
  <c r="Y219" i="5"/>
  <c r="Y218" i="5"/>
  <c r="Y217" i="5"/>
  <c r="Y216" i="5"/>
  <c r="S229" i="5"/>
  <c r="S228" i="5"/>
  <c r="S227" i="5"/>
  <c r="S226" i="5"/>
  <c r="S224" i="5"/>
  <c r="S223" i="5"/>
  <c r="S222" i="5"/>
  <c r="S221" i="5"/>
  <c r="S220" i="5"/>
  <c r="S219" i="5"/>
  <c r="S218" i="5"/>
  <c r="S217" i="5"/>
  <c r="S216" i="5"/>
  <c r="M228" i="5"/>
  <c r="G229" i="5"/>
  <c r="G228" i="5"/>
  <c r="G227" i="5"/>
  <c r="G226" i="5"/>
  <c r="G224" i="5"/>
  <c r="G223" i="5"/>
  <c r="G222" i="5"/>
  <c r="G221" i="5"/>
  <c r="G220" i="5"/>
  <c r="G219" i="5"/>
  <c r="G218" i="5"/>
  <c r="G217" i="5"/>
  <c r="G216" i="5"/>
  <c r="S206" i="5"/>
  <c r="S205" i="5"/>
  <c r="S204" i="5"/>
  <c r="S203" i="5"/>
  <c r="S201" i="5"/>
  <c r="S200" i="5"/>
  <c r="S199" i="5"/>
  <c r="S198" i="5"/>
  <c r="S197" i="5"/>
  <c r="S196" i="5"/>
  <c r="S195" i="5"/>
  <c r="S194" i="5"/>
  <c r="S193" i="5"/>
  <c r="G206" i="5"/>
  <c r="G205" i="5"/>
  <c r="G204" i="5"/>
  <c r="G203" i="5"/>
  <c r="G201" i="5"/>
  <c r="G198" i="5"/>
  <c r="G196" i="5"/>
  <c r="G195" i="5"/>
  <c r="G194" i="5"/>
  <c r="G193" i="5"/>
  <c r="Y183" i="5"/>
  <c r="Y182" i="5"/>
  <c r="Y181" i="5"/>
  <c r="Y180" i="5"/>
  <c r="Y178" i="5"/>
  <c r="Y177" i="5"/>
  <c r="Y176" i="5"/>
  <c r="Y175" i="5"/>
  <c r="Y174" i="5"/>
  <c r="Y173" i="5"/>
  <c r="Y172" i="5"/>
  <c r="Y171" i="5"/>
  <c r="Y170" i="5"/>
  <c r="S183" i="5"/>
  <c r="S182" i="5"/>
  <c r="S181" i="5"/>
  <c r="S180" i="5"/>
  <c r="S178" i="5"/>
  <c r="S177" i="5"/>
  <c r="S176" i="5"/>
  <c r="S175" i="5"/>
  <c r="S174" i="5"/>
  <c r="S173" i="5"/>
  <c r="S172" i="5"/>
  <c r="S171" i="5"/>
  <c r="S170" i="5"/>
  <c r="M178" i="5"/>
  <c r="G183" i="5"/>
  <c r="G182" i="5"/>
  <c r="G181" i="5"/>
  <c r="G180" i="5"/>
  <c r="G178" i="5"/>
  <c r="G177" i="5"/>
  <c r="G176" i="5"/>
  <c r="G175" i="5"/>
  <c r="G174" i="5"/>
  <c r="G173" i="5"/>
  <c r="G172" i="5"/>
  <c r="G171" i="5"/>
  <c r="G170" i="5"/>
  <c r="Y160" i="5"/>
  <c r="Y159" i="5"/>
  <c r="Y158" i="5"/>
  <c r="Y157" i="5"/>
  <c r="Y155" i="5"/>
  <c r="Y154" i="5"/>
  <c r="Y153" i="5"/>
  <c r="Y152" i="5"/>
  <c r="Y151" i="5"/>
  <c r="Y150" i="5"/>
  <c r="Y149" i="5"/>
  <c r="Y148" i="5"/>
  <c r="Y147" i="5"/>
  <c r="S159" i="5"/>
  <c r="S158" i="5"/>
  <c r="S155" i="5"/>
  <c r="S153" i="5"/>
  <c r="M159" i="5"/>
  <c r="M158" i="5"/>
  <c r="M155" i="5"/>
  <c r="M153" i="5"/>
  <c r="G160" i="5"/>
  <c r="G159" i="5"/>
  <c r="G158" i="5"/>
  <c r="G157" i="5"/>
  <c r="G155" i="5"/>
  <c r="G154" i="5"/>
  <c r="G153" i="5"/>
  <c r="G152" i="5"/>
  <c r="G151" i="5"/>
  <c r="G150" i="5"/>
  <c r="G149" i="5"/>
  <c r="G148" i="5"/>
  <c r="G147" i="5"/>
  <c r="Y135" i="5"/>
  <c r="Y132" i="5"/>
  <c r="Y130" i="5"/>
  <c r="Y128" i="5"/>
  <c r="Y125" i="5"/>
  <c r="S135" i="5"/>
  <c r="S132" i="5"/>
  <c r="S130" i="5"/>
  <c r="S128" i="5"/>
  <c r="S125" i="5"/>
  <c r="M135" i="5"/>
  <c r="M132" i="5"/>
  <c r="M130" i="5"/>
  <c r="M128" i="5"/>
  <c r="M125" i="5"/>
  <c r="G136" i="5"/>
  <c r="G135" i="5"/>
  <c r="G132" i="5"/>
  <c r="G130" i="5"/>
  <c r="G128" i="5"/>
  <c r="G125" i="5"/>
  <c r="Y114" i="5"/>
  <c r="Y113" i="5"/>
  <c r="Y112" i="5"/>
  <c r="Y111" i="5"/>
  <c r="Y109" i="5"/>
  <c r="Y108" i="5"/>
  <c r="Y107" i="5"/>
  <c r="Y106" i="5"/>
  <c r="Y105" i="5"/>
  <c r="Y104" i="5"/>
  <c r="Y103" i="5"/>
  <c r="Y102" i="5"/>
  <c r="Y101" i="5"/>
  <c r="S114" i="5"/>
  <c r="S113" i="5"/>
  <c r="S112" i="5"/>
  <c r="S111" i="5"/>
  <c r="S109" i="5"/>
  <c r="S108" i="5"/>
  <c r="S107" i="5"/>
  <c r="S106" i="5"/>
  <c r="S105" i="5"/>
  <c r="S104" i="5"/>
  <c r="S103" i="5"/>
  <c r="S102" i="5"/>
  <c r="S101" i="5"/>
  <c r="G114" i="5"/>
  <c r="G113" i="5"/>
  <c r="G112" i="5"/>
  <c r="G111" i="5"/>
  <c r="G109" i="5"/>
  <c r="G108" i="5"/>
  <c r="G107" i="5"/>
  <c r="G106" i="5"/>
  <c r="G105" i="5"/>
  <c r="G104" i="5"/>
  <c r="G103" i="5"/>
  <c r="G102" i="5"/>
  <c r="G101" i="5"/>
  <c r="Y91" i="5"/>
  <c r="Y90" i="5"/>
  <c r="Y89" i="5"/>
  <c r="Y88" i="5"/>
  <c r="Y86" i="5"/>
  <c r="Y85" i="5"/>
  <c r="Y82" i="5"/>
  <c r="Y81" i="5"/>
  <c r="Y79" i="5"/>
  <c r="S91" i="5"/>
  <c r="S90" i="5"/>
  <c r="S89" i="5"/>
  <c r="S88" i="5"/>
  <c r="S86" i="5"/>
  <c r="S85" i="5"/>
  <c r="S82" i="5"/>
  <c r="S81" i="5"/>
  <c r="S79" i="5"/>
  <c r="M91" i="5"/>
  <c r="M90" i="5"/>
  <c r="M89" i="5"/>
  <c r="M88" i="5"/>
  <c r="M86" i="5"/>
  <c r="M85" i="5"/>
  <c r="M82" i="5"/>
  <c r="M81" i="5"/>
  <c r="M79" i="5"/>
  <c r="G91" i="5"/>
  <c r="G90" i="5"/>
  <c r="G89" i="5"/>
  <c r="G88" i="5"/>
  <c r="G86" i="5"/>
  <c r="G85" i="5"/>
  <c r="G82" i="5"/>
  <c r="G81" i="5"/>
  <c r="G79" i="5"/>
  <c r="X68" i="5"/>
  <c r="X67" i="5"/>
  <c r="X66" i="5"/>
  <c r="X65" i="5"/>
  <c r="X62" i="5"/>
  <c r="X60" i="5"/>
  <c r="X59" i="5"/>
  <c r="X58" i="5"/>
  <c r="X57" i="5"/>
  <c r="X55" i="5"/>
  <c r="L68" i="5"/>
  <c r="L67" i="5"/>
  <c r="L66" i="5"/>
  <c r="L65" i="5"/>
  <c r="L62" i="5"/>
  <c r="L60" i="5"/>
  <c r="L59" i="5"/>
  <c r="L58" i="5"/>
  <c r="L57" i="5"/>
  <c r="L55" i="5"/>
  <c r="Y38" i="5"/>
  <c r="G44" i="5"/>
  <c r="P486" i="7" l="1"/>
  <c r="P496" i="7"/>
  <c r="F265" i="5"/>
  <c r="R265" i="5"/>
  <c r="L265" i="5"/>
  <c r="P508" i="7"/>
  <c r="L314" i="5"/>
  <c r="F359" i="5"/>
  <c r="P445" i="7"/>
  <c r="P488" i="7"/>
  <c r="P447" i="7"/>
  <c r="P439" i="7"/>
  <c r="P525" i="7"/>
  <c r="P507" i="7"/>
  <c r="P521" i="7"/>
  <c r="P518" i="7"/>
  <c r="P511" i="7"/>
  <c r="P456" i="7"/>
  <c r="P495" i="7"/>
  <c r="P482" i="7"/>
  <c r="P441" i="7"/>
  <c r="P517" i="7"/>
  <c r="P510" i="7"/>
  <c r="P464" i="7"/>
  <c r="P494" i="7"/>
  <c r="P509" i="7"/>
  <c r="P446" i="7"/>
  <c r="P493" i="7"/>
  <c r="P448" i="7"/>
  <c r="P436" i="7"/>
  <c r="P449" i="7"/>
  <c r="P431" i="7"/>
  <c r="P524" i="7"/>
  <c r="P437" i="7"/>
  <c r="P490" i="7"/>
  <c r="P499" i="7"/>
  <c r="P483" i="7"/>
  <c r="P492" i="7"/>
  <c r="P485" i="7"/>
  <c r="P484" i="7"/>
  <c r="P497" i="7"/>
  <c r="P489" i="7"/>
  <c r="P487" i="7"/>
  <c r="P520" i="7"/>
  <c r="P498" i="7"/>
  <c r="P440" i="7"/>
  <c r="P513" i="7"/>
  <c r="P469" i="7"/>
  <c r="P522" i="7"/>
  <c r="P491" i="7"/>
  <c r="P519" i="7"/>
  <c r="P514" i="7"/>
  <c r="P512" i="7"/>
  <c r="P500" i="7"/>
  <c r="P506" i="7"/>
  <c r="P433" i="7"/>
  <c r="P516" i="7"/>
  <c r="P435" i="7"/>
  <c r="P515" i="7"/>
  <c r="P481" i="7"/>
  <c r="P468" i="7"/>
  <c r="P523" i="7"/>
  <c r="F360" i="5"/>
  <c r="R268" i="5"/>
  <c r="X314" i="5"/>
  <c r="L313" i="5"/>
  <c r="X315" i="5"/>
  <c r="X316" i="5"/>
  <c r="L315" i="5"/>
  <c r="F313" i="5"/>
  <c r="L316" i="5"/>
  <c r="F314" i="5"/>
  <c r="R361" i="5"/>
  <c r="S38" i="5"/>
  <c r="R38" i="5"/>
  <c r="G84" i="5"/>
  <c r="F84" i="5"/>
  <c r="Y131" i="5"/>
  <c r="X131" i="5"/>
  <c r="M109" i="5"/>
  <c r="L109" i="5"/>
  <c r="S131" i="5"/>
  <c r="R131" i="5"/>
  <c r="M201" i="5"/>
  <c r="L201" i="5"/>
  <c r="Y199" i="5"/>
  <c r="X199" i="5"/>
  <c r="F361" i="5"/>
  <c r="F315" i="5"/>
  <c r="X268" i="5"/>
  <c r="L267" i="5"/>
  <c r="G129" i="5"/>
  <c r="F129" i="5"/>
  <c r="X264" i="5"/>
  <c r="X291" i="5"/>
  <c r="M107" i="5"/>
  <c r="L107" i="5"/>
  <c r="S129" i="5"/>
  <c r="R129" i="5"/>
  <c r="X266" i="5"/>
  <c r="S84" i="5"/>
  <c r="R84" i="5"/>
  <c r="M83" i="5"/>
  <c r="L83" i="5"/>
  <c r="M129" i="5"/>
  <c r="L129" i="5"/>
  <c r="Y200" i="5"/>
  <c r="X200" i="5"/>
  <c r="F362" i="5"/>
  <c r="X269" i="5"/>
  <c r="L268" i="5"/>
  <c r="G83" i="5"/>
  <c r="F83" i="5"/>
  <c r="Y84" i="5"/>
  <c r="X84" i="5"/>
  <c r="G40" i="5"/>
  <c r="F40" i="5"/>
  <c r="G131" i="5"/>
  <c r="F131" i="5"/>
  <c r="M199" i="5"/>
  <c r="L199" i="5"/>
  <c r="X292" i="5"/>
  <c r="S40" i="5"/>
  <c r="R40" i="5"/>
  <c r="M84" i="5"/>
  <c r="L84" i="5"/>
  <c r="M176" i="5"/>
  <c r="L176" i="5"/>
  <c r="Y201" i="5"/>
  <c r="X201" i="5"/>
  <c r="M222" i="5"/>
  <c r="L222" i="5"/>
  <c r="R359" i="5"/>
  <c r="X262" i="5"/>
  <c r="X270" i="5"/>
  <c r="Y40" i="5"/>
  <c r="X40" i="5"/>
  <c r="M224" i="5"/>
  <c r="L224" i="5"/>
  <c r="M198" i="5"/>
  <c r="L198" i="5"/>
  <c r="R362" i="5"/>
  <c r="S83" i="5"/>
  <c r="R83" i="5"/>
  <c r="M200" i="5"/>
  <c r="L200" i="5"/>
  <c r="Y198" i="5"/>
  <c r="X198" i="5"/>
  <c r="X267" i="5"/>
  <c r="G37" i="5"/>
  <c r="F37" i="5"/>
  <c r="G38" i="5"/>
  <c r="F38" i="5"/>
  <c r="Y83" i="5"/>
  <c r="X83" i="5"/>
  <c r="M131" i="5"/>
  <c r="L131" i="5"/>
  <c r="Y129" i="5"/>
  <c r="X129" i="5"/>
  <c r="M177" i="5"/>
  <c r="L177" i="5"/>
  <c r="M223" i="5"/>
  <c r="L223" i="5"/>
  <c r="R360" i="5"/>
  <c r="X313" i="5"/>
  <c r="P467" i="7"/>
  <c r="P457" i="7"/>
  <c r="P471" i="7"/>
  <c r="P443" i="7"/>
  <c r="P444" i="7"/>
  <c r="P432" i="7"/>
  <c r="P434" i="7"/>
  <c r="P475" i="7"/>
  <c r="P450" i="7"/>
  <c r="P442" i="7"/>
  <c r="P465" i="7"/>
  <c r="P466" i="7"/>
  <c r="P474" i="7"/>
  <c r="P460" i="7"/>
  <c r="P473" i="7"/>
  <c r="P459" i="7"/>
  <c r="P462" i="7"/>
  <c r="P470" i="7"/>
  <c r="P458" i="7"/>
  <c r="P461" i="7"/>
  <c r="P472" i="7"/>
  <c r="P463" i="7"/>
  <c r="R127" i="5"/>
  <c r="S127" i="5"/>
  <c r="L151" i="5"/>
  <c r="M151" i="5"/>
  <c r="F318" i="5"/>
  <c r="G318" i="5"/>
  <c r="X310" i="5"/>
  <c r="Y310" i="5"/>
  <c r="L106" i="5"/>
  <c r="M106" i="5"/>
  <c r="L134" i="5"/>
  <c r="M134" i="5"/>
  <c r="X196" i="5"/>
  <c r="Y196" i="5"/>
  <c r="F310" i="5"/>
  <c r="G310" i="5"/>
  <c r="R157" i="5"/>
  <c r="S157" i="5"/>
  <c r="L218" i="5"/>
  <c r="M218" i="5"/>
  <c r="X285" i="5"/>
  <c r="Y285" i="5"/>
  <c r="X312" i="5"/>
  <c r="Y312" i="5"/>
  <c r="Y331" i="5"/>
  <c r="F78" i="5"/>
  <c r="G78" i="5"/>
  <c r="L108" i="5"/>
  <c r="M108" i="5"/>
  <c r="F124" i="5"/>
  <c r="G124" i="5"/>
  <c r="L127" i="5"/>
  <c r="M127" i="5"/>
  <c r="L136" i="5"/>
  <c r="M136" i="5"/>
  <c r="X134" i="5"/>
  <c r="Y134" i="5"/>
  <c r="L154" i="5"/>
  <c r="M154" i="5"/>
  <c r="R149" i="5"/>
  <c r="S149" i="5"/>
  <c r="L173" i="5"/>
  <c r="M173" i="5"/>
  <c r="L182" i="5"/>
  <c r="M182" i="5"/>
  <c r="L219" i="5"/>
  <c r="M219" i="5"/>
  <c r="F266" i="5"/>
  <c r="G266" i="5"/>
  <c r="L269" i="5"/>
  <c r="M269" i="5"/>
  <c r="R264" i="5"/>
  <c r="S264" i="5"/>
  <c r="X295" i="5"/>
  <c r="Y295" i="5"/>
  <c r="F312" i="5"/>
  <c r="G312" i="5"/>
  <c r="F321" i="5"/>
  <c r="G321" i="5"/>
  <c r="Y332" i="5"/>
  <c r="Y341" i="5"/>
  <c r="F358" i="5"/>
  <c r="G358" i="5"/>
  <c r="F367" i="5"/>
  <c r="G367" i="5"/>
  <c r="R356" i="5"/>
  <c r="S356" i="5"/>
  <c r="R365" i="5"/>
  <c r="S365" i="5"/>
  <c r="L78" i="5"/>
  <c r="M78" i="5"/>
  <c r="L216" i="5"/>
  <c r="M216" i="5"/>
  <c r="L266" i="5"/>
  <c r="M266" i="5"/>
  <c r="L312" i="5"/>
  <c r="M312" i="5"/>
  <c r="R137" i="5"/>
  <c r="S137" i="5"/>
  <c r="L171" i="5"/>
  <c r="M171" i="5"/>
  <c r="L217" i="5"/>
  <c r="M217" i="5"/>
  <c r="R262" i="5"/>
  <c r="S262" i="5"/>
  <c r="X320" i="5"/>
  <c r="Y320" i="5"/>
  <c r="F356" i="5"/>
  <c r="G356" i="5"/>
  <c r="R354" i="5"/>
  <c r="S354" i="5"/>
  <c r="L80" i="5"/>
  <c r="M80" i="5"/>
  <c r="L181" i="5"/>
  <c r="M181" i="5"/>
  <c r="X197" i="5"/>
  <c r="Y197" i="5"/>
  <c r="L227" i="5"/>
  <c r="M227" i="5"/>
  <c r="R272" i="5"/>
  <c r="S272" i="5"/>
  <c r="X321" i="5"/>
  <c r="Y321" i="5"/>
  <c r="R150" i="5"/>
  <c r="S150" i="5"/>
  <c r="F267" i="5"/>
  <c r="G267" i="5"/>
  <c r="X296" i="5"/>
  <c r="Y296" i="5"/>
  <c r="L308" i="5"/>
  <c r="M308" i="5"/>
  <c r="F80" i="5"/>
  <c r="G80" i="5"/>
  <c r="R78" i="5"/>
  <c r="S78" i="5"/>
  <c r="L102" i="5"/>
  <c r="M102" i="5"/>
  <c r="L111" i="5"/>
  <c r="M111" i="5"/>
  <c r="F126" i="5"/>
  <c r="G126" i="5"/>
  <c r="R124" i="5"/>
  <c r="S124" i="5"/>
  <c r="X127" i="5"/>
  <c r="Y127" i="5"/>
  <c r="X136" i="5"/>
  <c r="Y136" i="5"/>
  <c r="L148" i="5"/>
  <c r="M148" i="5"/>
  <c r="L157" i="5"/>
  <c r="M157" i="5"/>
  <c r="R151" i="5"/>
  <c r="S151" i="5"/>
  <c r="R160" i="5"/>
  <c r="S160" i="5"/>
  <c r="L175" i="5"/>
  <c r="M175" i="5"/>
  <c r="L194" i="5"/>
  <c r="M194" i="5"/>
  <c r="L203" i="5"/>
  <c r="M203" i="5"/>
  <c r="L221" i="5"/>
  <c r="M221" i="5"/>
  <c r="F268" i="5"/>
  <c r="G268" i="5"/>
  <c r="L272" i="5"/>
  <c r="M272" i="5"/>
  <c r="R266" i="5"/>
  <c r="S266" i="5"/>
  <c r="X288" i="5"/>
  <c r="Y288" i="5"/>
  <c r="X297" i="5"/>
  <c r="Y297" i="5"/>
  <c r="L309" i="5"/>
  <c r="M309" i="5"/>
  <c r="L318" i="5"/>
  <c r="M318" i="5"/>
  <c r="Y334" i="5"/>
  <c r="Y343" i="5"/>
  <c r="R358" i="5"/>
  <c r="S358" i="5"/>
  <c r="R367" i="5"/>
  <c r="S367" i="5"/>
  <c r="L105" i="5"/>
  <c r="M105" i="5"/>
  <c r="L160" i="5"/>
  <c r="M160" i="5"/>
  <c r="L170" i="5"/>
  <c r="M170" i="5"/>
  <c r="L206" i="5"/>
  <c r="M206" i="5"/>
  <c r="X204" i="5"/>
  <c r="Y204" i="5"/>
  <c r="F272" i="5"/>
  <c r="G272" i="5"/>
  <c r="F309" i="5"/>
  <c r="G309" i="5"/>
  <c r="L321" i="5"/>
  <c r="M321" i="5"/>
  <c r="F364" i="5"/>
  <c r="G364" i="5"/>
  <c r="L152" i="5"/>
  <c r="M152" i="5"/>
  <c r="X205" i="5"/>
  <c r="Y205" i="5"/>
  <c r="F319" i="5"/>
  <c r="G319" i="5"/>
  <c r="X311" i="5"/>
  <c r="Y311" i="5"/>
  <c r="L172" i="5"/>
  <c r="M172" i="5"/>
  <c r="X206" i="5"/>
  <c r="Y206" i="5"/>
  <c r="R364" i="5"/>
  <c r="S364" i="5"/>
  <c r="X80" i="5"/>
  <c r="Y80" i="5"/>
  <c r="L101" i="5"/>
  <c r="M101" i="5"/>
  <c r="X126" i="5"/>
  <c r="Y126" i="5"/>
  <c r="L174" i="5"/>
  <c r="M174" i="5"/>
  <c r="L220" i="5"/>
  <c r="M220" i="5"/>
  <c r="X287" i="5"/>
  <c r="Y287" i="5"/>
  <c r="Y342" i="5"/>
  <c r="R357" i="5"/>
  <c r="S357" i="5"/>
  <c r="L103" i="5"/>
  <c r="M103" i="5"/>
  <c r="L112" i="5"/>
  <c r="M112" i="5"/>
  <c r="F127" i="5"/>
  <c r="G127" i="5"/>
  <c r="R134" i="5"/>
  <c r="S134" i="5"/>
  <c r="X137" i="5"/>
  <c r="Y137" i="5"/>
  <c r="L149" i="5"/>
  <c r="M149" i="5"/>
  <c r="R152" i="5"/>
  <c r="S152" i="5"/>
  <c r="L195" i="5"/>
  <c r="M195" i="5"/>
  <c r="L204" i="5"/>
  <c r="M204" i="5"/>
  <c r="X193" i="5"/>
  <c r="Y193" i="5"/>
  <c r="L264" i="5"/>
  <c r="M264" i="5"/>
  <c r="R267" i="5"/>
  <c r="S267" i="5"/>
  <c r="X289" i="5"/>
  <c r="Y289" i="5"/>
  <c r="X298" i="5"/>
  <c r="Y298" i="5"/>
  <c r="L310" i="5"/>
  <c r="M310" i="5"/>
  <c r="L319" i="5"/>
  <c r="M319" i="5"/>
  <c r="X308" i="5"/>
  <c r="Y308" i="5"/>
  <c r="Y335" i="5"/>
  <c r="Y344" i="5"/>
  <c r="L114" i="5"/>
  <c r="M114" i="5"/>
  <c r="L124" i="5"/>
  <c r="M124" i="5"/>
  <c r="R136" i="5"/>
  <c r="S136" i="5"/>
  <c r="R154" i="5"/>
  <c r="S154" i="5"/>
  <c r="L197" i="5"/>
  <c r="M197" i="5"/>
  <c r="X195" i="5"/>
  <c r="Y195" i="5"/>
  <c r="R269" i="5"/>
  <c r="S269" i="5"/>
  <c r="F355" i="5"/>
  <c r="G355" i="5"/>
  <c r="R147" i="5"/>
  <c r="S147" i="5"/>
  <c r="L180" i="5"/>
  <c r="M180" i="5"/>
  <c r="L226" i="5"/>
  <c r="M226" i="5"/>
  <c r="F264" i="5"/>
  <c r="G264" i="5"/>
  <c r="R270" i="5"/>
  <c r="S270" i="5"/>
  <c r="F365" i="5"/>
  <c r="G365" i="5"/>
  <c r="X78" i="5"/>
  <c r="Y78" i="5"/>
  <c r="L126" i="5"/>
  <c r="M126" i="5"/>
  <c r="X124" i="5"/>
  <c r="Y124" i="5"/>
  <c r="R148" i="5"/>
  <c r="S148" i="5"/>
  <c r="F311" i="5"/>
  <c r="G311" i="5"/>
  <c r="F357" i="5"/>
  <c r="G357" i="5"/>
  <c r="R355" i="5"/>
  <c r="S355" i="5"/>
  <c r="F134" i="5"/>
  <c r="G134" i="5"/>
  <c r="L137" i="5"/>
  <c r="M137" i="5"/>
  <c r="L147" i="5"/>
  <c r="M147" i="5"/>
  <c r="L183" i="5"/>
  <c r="M183" i="5"/>
  <c r="L193" i="5"/>
  <c r="M193" i="5"/>
  <c r="L229" i="5"/>
  <c r="M229" i="5"/>
  <c r="L262" i="5"/>
  <c r="M262" i="5"/>
  <c r="L270" i="5"/>
  <c r="M270" i="5"/>
  <c r="Y333" i="5"/>
  <c r="R366" i="5"/>
  <c r="S366" i="5"/>
  <c r="R80" i="5"/>
  <c r="S80" i="5"/>
  <c r="L104" i="5"/>
  <c r="M104" i="5"/>
  <c r="L113" i="5"/>
  <c r="M113" i="5"/>
  <c r="F137" i="5"/>
  <c r="G137" i="5"/>
  <c r="R126" i="5"/>
  <c r="S126" i="5"/>
  <c r="L150" i="5"/>
  <c r="M150" i="5"/>
  <c r="L196" i="5"/>
  <c r="M196" i="5"/>
  <c r="L205" i="5"/>
  <c r="M205" i="5"/>
  <c r="X194" i="5"/>
  <c r="Y194" i="5"/>
  <c r="X203" i="5"/>
  <c r="Y203" i="5"/>
  <c r="F262" i="5"/>
  <c r="G262" i="5"/>
  <c r="X272" i="5"/>
  <c r="Y272" i="5"/>
  <c r="X290" i="5"/>
  <c r="Y290" i="5"/>
  <c r="F308" i="5"/>
  <c r="G308" i="5"/>
  <c r="L311" i="5"/>
  <c r="M311" i="5"/>
  <c r="L320" i="5"/>
  <c r="M320" i="5"/>
  <c r="X309" i="5"/>
  <c r="Y309" i="5"/>
  <c r="X318" i="5"/>
  <c r="Y318" i="5"/>
  <c r="Y336" i="5"/>
  <c r="F354" i="5"/>
  <c r="G354" i="5"/>
  <c r="L36" i="5"/>
  <c r="M36" i="5"/>
  <c r="R39" i="5"/>
  <c r="S39" i="5"/>
  <c r="X43" i="5"/>
  <c r="Y43" i="5"/>
  <c r="F39" i="5"/>
  <c r="G39" i="5"/>
  <c r="L34" i="5"/>
  <c r="M34" i="5"/>
  <c r="L43" i="5"/>
  <c r="M43" i="5"/>
  <c r="R37" i="5"/>
  <c r="S37" i="5"/>
  <c r="X32" i="5"/>
  <c r="Y32" i="5"/>
  <c r="F65" i="5"/>
  <c r="F32" i="5"/>
  <c r="G32" i="5"/>
  <c r="L35" i="5"/>
  <c r="M35" i="5"/>
  <c r="L44" i="5"/>
  <c r="M44" i="5"/>
  <c r="X33" i="5"/>
  <c r="Y33" i="5"/>
  <c r="X42" i="5"/>
  <c r="Y42" i="5"/>
  <c r="F57" i="5"/>
  <c r="F66" i="5"/>
  <c r="F33" i="5"/>
  <c r="G33" i="5"/>
  <c r="X34" i="5"/>
  <c r="Y34" i="5"/>
  <c r="F58" i="5"/>
  <c r="F34" i="5"/>
  <c r="G34" i="5"/>
  <c r="L37" i="5"/>
  <c r="M37" i="5"/>
  <c r="X44" i="5"/>
  <c r="Y44" i="5"/>
  <c r="F45" i="5"/>
  <c r="G45" i="5"/>
  <c r="X37" i="5"/>
  <c r="Y37" i="5"/>
  <c r="L45" i="5"/>
  <c r="M45" i="5"/>
  <c r="F43" i="5"/>
  <c r="G43" i="5"/>
  <c r="X35" i="5"/>
  <c r="Y35" i="5"/>
  <c r="F59" i="5"/>
  <c r="F68" i="5"/>
  <c r="L38" i="5"/>
  <c r="M38" i="5"/>
  <c r="R42" i="5"/>
  <c r="S42" i="5"/>
  <c r="X36" i="5"/>
  <c r="Y36" i="5"/>
  <c r="F36" i="5"/>
  <c r="G36" i="5"/>
  <c r="R34" i="5"/>
  <c r="S34" i="5"/>
  <c r="L40" i="5"/>
  <c r="M40" i="5"/>
  <c r="R44" i="5"/>
  <c r="S44" i="5"/>
  <c r="F62" i="5"/>
  <c r="F42" i="5"/>
  <c r="G42" i="5"/>
  <c r="R32" i="5"/>
  <c r="S32" i="5"/>
  <c r="F35" i="5"/>
  <c r="G35" i="5"/>
  <c r="R33" i="5"/>
  <c r="S33" i="5"/>
  <c r="X45" i="5"/>
  <c r="Y45" i="5"/>
  <c r="F60" i="5"/>
  <c r="L39" i="5"/>
  <c r="M39" i="5"/>
  <c r="R43" i="5"/>
  <c r="S43" i="5"/>
  <c r="L32" i="5"/>
  <c r="M32" i="5"/>
  <c r="R35" i="5"/>
  <c r="S35" i="5"/>
  <c r="L33" i="5"/>
  <c r="M33" i="5"/>
  <c r="L42" i="5"/>
  <c r="M42" i="5"/>
  <c r="R36" i="5"/>
  <c r="S36" i="5"/>
  <c r="R45" i="5"/>
  <c r="S45" i="5"/>
  <c r="X39" i="5"/>
  <c r="Y39" i="5"/>
  <c r="F55" i="5"/>
  <c r="G17" i="5" l="1"/>
  <c r="E384" i="5" s="1"/>
  <c r="F17" i="5"/>
  <c r="L17" i="5"/>
  <c r="M17" i="5"/>
  <c r="F384" i="5" s="1"/>
  <c r="R19" i="5"/>
  <c r="S19" i="5"/>
  <c r="G386" i="5" s="1"/>
  <c r="R17" i="5"/>
  <c r="S17" i="5"/>
  <c r="G384" i="5" s="1"/>
  <c r="X17" i="5"/>
  <c r="Y17" i="5"/>
  <c r="K384" i="5" s="1"/>
  <c r="F20" i="5"/>
  <c r="G20" i="5"/>
  <c r="E387" i="5" s="1"/>
  <c r="L15" i="5"/>
  <c r="M15" i="5"/>
  <c r="F382" i="5" s="1"/>
  <c r="X20" i="5"/>
  <c r="Y20" i="5"/>
  <c r="K387" i="5" s="1"/>
  <c r="X15" i="5"/>
  <c r="Y15" i="5"/>
  <c r="K382" i="5" s="1"/>
  <c r="F19" i="5"/>
  <c r="G19" i="5"/>
  <c r="E386" i="5" s="1"/>
  <c r="L19" i="5"/>
  <c r="M19" i="5"/>
  <c r="F386" i="5" s="1"/>
  <c r="X19" i="5"/>
  <c r="Y19" i="5"/>
  <c r="K386" i="5" s="1"/>
  <c r="F15" i="5"/>
  <c r="G15" i="5"/>
  <c r="L20" i="5"/>
  <c r="M20" i="5"/>
  <c r="F387" i="5" s="1"/>
  <c r="R20" i="5"/>
  <c r="S20" i="5"/>
  <c r="G387" i="5" s="1"/>
  <c r="R15" i="5"/>
  <c r="S15" i="5"/>
  <c r="G382" i="5" s="1"/>
  <c r="AD382" i="5" l="1"/>
  <c r="Y382" i="5"/>
  <c r="Q382" i="5"/>
  <c r="X384" i="5"/>
  <c r="M384" i="5"/>
  <c r="AC384" i="5"/>
  <c r="AJ382" i="5"/>
  <c r="AO382" i="5"/>
  <c r="AI386" i="5"/>
  <c r="AN386" i="5"/>
  <c r="AN387" i="5"/>
  <c r="AI387" i="5"/>
  <c r="AH387" i="5"/>
  <c r="AM387" i="5"/>
  <c r="AI384" i="5"/>
  <c r="AN384" i="5"/>
  <c r="AP386" i="5"/>
  <c r="AK386" i="5"/>
  <c r="AJ387" i="5"/>
  <c r="AO387" i="5"/>
  <c r="AM386" i="5"/>
  <c r="AH386" i="5"/>
  <c r="AP387" i="5"/>
  <c r="AK387" i="5"/>
  <c r="AN382" i="5"/>
  <c r="AI382" i="5"/>
  <c r="AP382" i="5"/>
  <c r="AK382" i="5"/>
  <c r="AK384" i="5"/>
  <c r="AP384" i="5"/>
  <c r="AO384" i="5"/>
  <c r="AJ384" i="5"/>
  <c r="AO386" i="5"/>
  <c r="AJ386" i="5"/>
  <c r="AH384" i="5"/>
  <c r="AM384" i="5"/>
  <c r="S386" i="5"/>
  <c r="AF386" i="5"/>
  <c r="AA386" i="5"/>
  <c r="R387" i="5"/>
  <c r="AE387" i="5"/>
  <c r="Z387" i="5"/>
  <c r="Q387" i="5"/>
  <c r="AD387" i="5"/>
  <c r="Y387" i="5"/>
  <c r="S382" i="5"/>
  <c r="AF382" i="5"/>
  <c r="AA382" i="5"/>
  <c r="S384" i="5"/>
  <c r="AF384" i="5"/>
  <c r="AA384" i="5"/>
  <c r="R382" i="5"/>
  <c r="AE382" i="5"/>
  <c r="Z382" i="5"/>
  <c r="Q386" i="5"/>
  <c r="AD386" i="5"/>
  <c r="Y386" i="5"/>
  <c r="R384" i="5"/>
  <c r="AE384" i="5"/>
  <c r="Z384" i="5"/>
  <c r="AC386" i="5"/>
  <c r="X386" i="5"/>
  <c r="AC387" i="5"/>
  <c r="X387" i="5"/>
  <c r="Q384" i="5"/>
  <c r="AD384" i="5"/>
  <c r="Y384" i="5"/>
  <c r="S387" i="5"/>
  <c r="AF387" i="5"/>
  <c r="AA387" i="5"/>
  <c r="R386" i="5"/>
  <c r="AE386" i="5"/>
  <c r="Z386" i="5"/>
  <c r="L386" i="5"/>
  <c r="M386" i="5"/>
  <c r="L387" i="5"/>
  <c r="M387" i="5"/>
  <c r="L384" i="5"/>
  <c r="V18" i="5"/>
  <c r="U18" i="5"/>
  <c r="T18" i="5"/>
  <c r="P18" i="5"/>
  <c r="O18" i="5"/>
  <c r="N18" i="5"/>
  <c r="J18" i="5"/>
  <c r="I18" i="5"/>
  <c r="H18" i="5"/>
  <c r="F18" i="5"/>
  <c r="D18" i="5"/>
  <c r="C18" i="5"/>
  <c r="B18" i="5"/>
  <c r="AL386" i="5" l="1"/>
  <c r="AQ386" i="5"/>
  <c r="AQ387" i="5"/>
  <c r="AL387" i="5"/>
  <c r="AQ384" i="5"/>
  <c r="AL384" i="5"/>
  <c r="W384" i="5"/>
  <c r="AG384" i="5"/>
  <c r="AB384" i="5"/>
  <c r="W387" i="5"/>
  <c r="AG387" i="5"/>
  <c r="AB387" i="5"/>
  <c r="W386" i="5"/>
  <c r="AG386" i="5"/>
  <c r="AB386" i="5"/>
  <c r="R18" i="5"/>
  <c r="S18" i="5"/>
  <c r="G385" i="5" s="1"/>
  <c r="L18" i="5"/>
  <c r="M18" i="5"/>
  <c r="F385" i="5" s="1"/>
  <c r="X18" i="5"/>
  <c r="Y18" i="5"/>
  <c r="K385" i="5" s="1"/>
  <c r="AO385" i="5" l="1"/>
  <c r="AJ385" i="5"/>
  <c r="AK385" i="5"/>
  <c r="AP385" i="5"/>
  <c r="AI385" i="5"/>
  <c r="AN385" i="5"/>
  <c r="R385" i="5"/>
  <c r="AE385" i="5"/>
  <c r="Z385" i="5"/>
  <c r="S385" i="5"/>
  <c r="AF385" i="5"/>
  <c r="AA385" i="5"/>
  <c r="AD385" i="5"/>
  <c r="Y385" i="5"/>
  <c r="L385" i="5"/>
  <c r="Q385" i="5"/>
  <c r="G16" i="5"/>
  <c r="AQ385" i="5" l="1"/>
  <c r="AL385" i="5"/>
  <c r="W385" i="5"/>
  <c r="AG385" i="5"/>
  <c r="AB385" i="5"/>
  <c r="R9" i="5"/>
  <c r="S9" i="5"/>
  <c r="G376" i="5" s="1"/>
  <c r="L13" i="5"/>
  <c r="M13" i="5"/>
  <c r="F380" i="5" s="1"/>
  <c r="R16" i="5"/>
  <c r="S16" i="5"/>
  <c r="G383" i="5" s="1"/>
  <c r="X9" i="5"/>
  <c r="Y9" i="5"/>
  <c r="K376" i="5" s="1"/>
  <c r="R21" i="5"/>
  <c r="S21" i="5"/>
  <c r="G388" i="5" s="1"/>
  <c r="F21" i="5"/>
  <c r="G21" i="5"/>
  <c r="E388" i="5" s="1"/>
  <c r="R13" i="5"/>
  <c r="S13" i="5"/>
  <c r="G380" i="5" s="1"/>
  <c r="X16" i="5"/>
  <c r="Y16" i="5"/>
  <c r="K383" i="5" s="1"/>
  <c r="X10" i="5"/>
  <c r="Y10" i="5"/>
  <c r="K377" i="5" s="1"/>
  <c r="F14" i="5"/>
  <c r="G14" i="5"/>
  <c r="E381" i="5" s="1"/>
  <c r="F12" i="5"/>
  <c r="G12" i="5"/>
  <c r="E379" i="5" s="1"/>
  <c r="F10" i="5"/>
  <c r="G10" i="5"/>
  <c r="E377" i="5" s="1"/>
  <c r="L12" i="5"/>
  <c r="M12" i="5"/>
  <c r="F379" i="5" s="1"/>
  <c r="L22" i="5"/>
  <c r="M22" i="5"/>
  <c r="F389" i="5" s="1"/>
  <c r="F13" i="5"/>
  <c r="G13" i="5"/>
  <c r="L16" i="5"/>
  <c r="M16" i="5"/>
  <c r="F383" i="5" s="1"/>
  <c r="L21" i="5"/>
  <c r="M21" i="5"/>
  <c r="F388" i="5" s="1"/>
  <c r="X13" i="5"/>
  <c r="Y13" i="5"/>
  <c r="K380" i="5" s="1"/>
  <c r="X21" i="5"/>
  <c r="Y21" i="5"/>
  <c r="K388" i="5" s="1"/>
  <c r="F11" i="5"/>
  <c r="G11" i="5"/>
  <c r="E378" i="5" s="1"/>
  <c r="F9" i="5"/>
  <c r="G9" i="5"/>
  <c r="E376" i="5" s="1"/>
  <c r="L11" i="5"/>
  <c r="M11" i="5"/>
  <c r="F378" i="5" s="1"/>
  <c r="L14" i="5"/>
  <c r="M14" i="5"/>
  <c r="F381" i="5" s="1"/>
  <c r="R11" i="5"/>
  <c r="S11" i="5"/>
  <c r="G378" i="5" s="1"/>
  <c r="R14" i="5"/>
  <c r="S14" i="5"/>
  <c r="G381" i="5" s="1"/>
  <c r="L9" i="5"/>
  <c r="M9" i="5"/>
  <c r="F376" i="5" s="1"/>
  <c r="R12" i="5"/>
  <c r="S12" i="5"/>
  <c r="G379" i="5" s="1"/>
  <c r="R22" i="5"/>
  <c r="S22" i="5"/>
  <c r="G389" i="5" s="1"/>
  <c r="R10" i="5"/>
  <c r="S10" i="5"/>
  <c r="G377" i="5" s="1"/>
  <c r="X11" i="5"/>
  <c r="Y11" i="5"/>
  <c r="K378" i="5" s="1"/>
  <c r="X14" i="5"/>
  <c r="Y14" i="5"/>
  <c r="K381" i="5" s="1"/>
  <c r="L10" i="5"/>
  <c r="M10" i="5"/>
  <c r="F377" i="5" s="1"/>
  <c r="X12" i="5"/>
  <c r="Y12" i="5"/>
  <c r="K379" i="5" s="1"/>
  <c r="X22" i="5"/>
  <c r="Y22" i="5"/>
  <c r="K389" i="5" s="1"/>
  <c r="C367" i="5"/>
  <c r="B367" i="5"/>
  <c r="C366" i="5"/>
  <c r="B366" i="5"/>
  <c r="C365" i="5"/>
  <c r="B365" i="5"/>
  <c r="C364" i="5"/>
  <c r="B364" i="5"/>
  <c r="C362" i="5"/>
  <c r="B362" i="5"/>
  <c r="C361" i="5"/>
  <c r="B361" i="5"/>
  <c r="C360" i="5"/>
  <c r="B360" i="5"/>
  <c r="C359" i="5"/>
  <c r="B359" i="5"/>
  <c r="C358" i="5"/>
  <c r="B358" i="5"/>
  <c r="C357" i="5"/>
  <c r="B357" i="5"/>
  <c r="C356" i="5"/>
  <c r="B356" i="5"/>
  <c r="C355" i="5"/>
  <c r="B355" i="5"/>
  <c r="C354" i="5"/>
  <c r="B354" i="5"/>
  <c r="C353" i="5"/>
  <c r="B353" i="5"/>
  <c r="C350" i="5"/>
  <c r="B350" i="5"/>
  <c r="C349" i="5"/>
  <c r="B349" i="5"/>
  <c r="C344" i="5"/>
  <c r="B344" i="5"/>
  <c r="C343" i="5"/>
  <c r="B343" i="5"/>
  <c r="C342" i="5"/>
  <c r="B342" i="5"/>
  <c r="C341" i="5"/>
  <c r="B341" i="5"/>
  <c r="C340" i="5"/>
  <c r="B340" i="5"/>
  <c r="C339" i="5"/>
  <c r="B339" i="5"/>
  <c r="C338" i="5"/>
  <c r="B338" i="5"/>
  <c r="C337" i="5"/>
  <c r="B337" i="5"/>
  <c r="C336" i="5"/>
  <c r="B336" i="5"/>
  <c r="C335" i="5"/>
  <c r="B335" i="5"/>
  <c r="C334" i="5"/>
  <c r="B334" i="5"/>
  <c r="C333" i="5"/>
  <c r="B333" i="5"/>
  <c r="C332" i="5"/>
  <c r="B332" i="5"/>
  <c r="C331" i="5"/>
  <c r="B331" i="5"/>
  <c r="C330" i="5"/>
  <c r="B330" i="5"/>
  <c r="C327" i="5"/>
  <c r="B327" i="5"/>
  <c r="C326" i="5"/>
  <c r="B326" i="5"/>
  <c r="C321" i="5"/>
  <c r="B321" i="5"/>
  <c r="C320" i="5"/>
  <c r="B320" i="5"/>
  <c r="C319" i="5"/>
  <c r="B319" i="5"/>
  <c r="C318" i="5"/>
  <c r="B318" i="5"/>
  <c r="C317" i="5"/>
  <c r="B317" i="5"/>
  <c r="C316" i="5"/>
  <c r="B316" i="5"/>
  <c r="C315" i="5"/>
  <c r="B315" i="5"/>
  <c r="C314" i="5"/>
  <c r="B314" i="5"/>
  <c r="C313" i="5"/>
  <c r="B313" i="5"/>
  <c r="C312" i="5"/>
  <c r="B312" i="5"/>
  <c r="C311" i="5"/>
  <c r="B311" i="5"/>
  <c r="C310" i="5"/>
  <c r="B310" i="5"/>
  <c r="C309" i="5"/>
  <c r="B309" i="5"/>
  <c r="C308" i="5"/>
  <c r="B308" i="5"/>
  <c r="C307" i="5"/>
  <c r="B307" i="5"/>
  <c r="C304" i="5"/>
  <c r="B304" i="5"/>
  <c r="C303" i="5"/>
  <c r="B303" i="5"/>
  <c r="C298" i="5"/>
  <c r="B298" i="5"/>
  <c r="C297" i="5"/>
  <c r="B297" i="5"/>
  <c r="C296" i="5"/>
  <c r="B296" i="5"/>
  <c r="C295" i="5"/>
  <c r="B295" i="5"/>
  <c r="C294" i="5"/>
  <c r="B294" i="5"/>
  <c r="C293" i="5"/>
  <c r="B293" i="5"/>
  <c r="C292" i="5"/>
  <c r="B292" i="5"/>
  <c r="C291" i="5"/>
  <c r="B291" i="5"/>
  <c r="C290" i="5"/>
  <c r="B290" i="5"/>
  <c r="C289" i="5"/>
  <c r="B289" i="5"/>
  <c r="C288" i="5"/>
  <c r="B288" i="5"/>
  <c r="C287" i="5"/>
  <c r="B287" i="5"/>
  <c r="C286" i="5"/>
  <c r="B286" i="5"/>
  <c r="C285" i="5"/>
  <c r="B285" i="5"/>
  <c r="C284" i="5"/>
  <c r="B284" i="5"/>
  <c r="C281" i="5"/>
  <c r="B281" i="5"/>
  <c r="C280" i="5"/>
  <c r="B280" i="5"/>
  <c r="C275" i="5"/>
  <c r="B275" i="5"/>
  <c r="C274" i="5"/>
  <c r="B274" i="5"/>
  <c r="C273" i="5"/>
  <c r="B273" i="5"/>
  <c r="C272" i="5"/>
  <c r="B272" i="5"/>
  <c r="C271" i="5"/>
  <c r="B271" i="5"/>
  <c r="C270" i="5"/>
  <c r="B270" i="5"/>
  <c r="C269" i="5"/>
  <c r="B269" i="5"/>
  <c r="C268" i="5"/>
  <c r="B268" i="5"/>
  <c r="C267" i="5"/>
  <c r="B267" i="5"/>
  <c r="C266" i="5"/>
  <c r="B266" i="5"/>
  <c r="C265" i="5"/>
  <c r="B265" i="5"/>
  <c r="C264" i="5"/>
  <c r="B264" i="5"/>
  <c r="C263" i="5"/>
  <c r="B263" i="5"/>
  <c r="C262" i="5"/>
  <c r="B262" i="5"/>
  <c r="C261" i="5"/>
  <c r="B261" i="5"/>
  <c r="C258" i="5"/>
  <c r="B258" i="5"/>
  <c r="C257" i="5"/>
  <c r="B257" i="5"/>
  <c r="C252" i="5"/>
  <c r="B252" i="5"/>
  <c r="C251" i="5"/>
  <c r="B251" i="5"/>
  <c r="C250" i="5"/>
  <c r="B250" i="5"/>
  <c r="C249" i="5"/>
  <c r="B249" i="5"/>
  <c r="C248" i="5"/>
  <c r="B248" i="5"/>
  <c r="C247" i="5"/>
  <c r="B247" i="5"/>
  <c r="C246" i="5"/>
  <c r="B246" i="5"/>
  <c r="C245" i="5"/>
  <c r="B245" i="5"/>
  <c r="C244" i="5"/>
  <c r="B244" i="5"/>
  <c r="C243" i="5"/>
  <c r="B243" i="5"/>
  <c r="C242" i="5"/>
  <c r="B242" i="5"/>
  <c r="C241" i="5"/>
  <c r="B241" i="5"/>
  <c r="C240" i="5"/>
  <c r="B240" i="5"/>
  <c r="C239" i="5"/>
  <c r="B239" i="5"/>
  <c r="C238" i="5"/>
  <c r="B238" i="5"/>
  <c r="C235" i="5"/>
  <c r="B235" i="5"/>
  <c r="C234" i="5"/>
  <c r="B234" i="5"/>
  <c r="C229" i="5"/>
  <c r="B229" i="5"/>
  <c r="C228" i="5"/>
  <c r="B228" i="5"/>
  <c r="C227" i="5"/>
  <c r="B227" i="5"/>
  <c r="C226" i="5"/>
  <c r="B226" i="5"/>
  <c r="C225" i="5"/>
  <c r="B225" i="5"/>
  <c r="C224" i="5"/>
  <c r="B224" i="5"/>
  <c r="C223" i="5"/>
  <c r="B223" i="5"/>
  <c r="C222" i="5"/>
  <c r="B222" i="5"/>
  <c r="C221" i="5"/>
  <c r="B221" i="5"/>
  <c r="C220" i="5"/>
  <c r="B220" i="5"/>
  <c r="C219" i="5"/>
  <c r="B219" i="5"/>
  <c r="C218" i="5"/>
  <c r="B218" i="5"/>
  <c r="C217" i="5"/>
  <c r="B217" i="5"/>
  <c r="C216" i="5"/>
  <c r="B216" i="5"/>
  <c r="C215" i="5"/>
  <c r="B215" i="5"/>
  <c r="C212" i="5"/>
  <c r="B212" i="5"/>
  <c r="C211" i="5"/>
  <c r="B211" i="5"/>
  <c r="C206" i="5"/>
  <c r="B206" i="5"/>
  <c r="C205" i="5"/>
  <c r="B205" i="5"/>
  <c r="C204" i="5"/>
  <c r="B204" i="5"/>
  <c r="C203" i="5"/>
  <c r="B203" i="5"/>
  <c r="C202" i="5"/>
  <c r="B202" i="5"/>
  <c r="C201" i="5"/>
  <c r="B201" i="5"/>
  <c r="C198" i="5"/>
  <c r="B198" i="5"/>
  <c r="C196" i="5"/>
  <c r="B196" i="5"/>
  <c r="C195" i="5"/>
  <c r="B195" i="5"/>
  <c r="C194" i="5"/>
  <c r="B194" i="5"/>
  <c r="C193" i="5"/>
  <c r="B193" i="5"/>
  <c r="C192" i="5"/>
  <c r="B192" i="5"/>
  <c r="C189" i="5"/>
  <c r="B189" i="5"/>
  <c r="C188" i="5"/>
  <c r="B188" i="5"/>
  <c r="C183" i="5"/>
  <c r="B183" i="5"/>
  <c r="C182" i="5"/>
  <c r="B182" i="5"/>
  <c r="C181" i="5"/>
  <c r="B181" i="5"/>
  <c r="C180" i="5"/>
  <c r="B180" i="5"/>
  <c r="C179" i="5"/>
  <c r="B179" i="5"/>
  <c r="C178" i="5"/>
  <c r="B178" i="5"/>
  <c r="C177" i="5"/>
  <c r="B177" i="5"/>
  <c r="C176" i="5"/>
  <c r="B176" i="5"/>
  <c r="C175" i="5"/>
  <c r="B175" i="5"/>
  <c r="C174" i="5"/>
  <c r="B174" i="5"/>
  <c r="C173" i="5"/>
  <c r="B173" i="5"/>
  <c r="C172" i="5"/>
  <c r="B172" i="5"/>
  <c r="C171" i="5"/>
  <c r="B171" i="5"/>
  <c r="C170" i="5"/>
  <c r="B170" i="5"/>
  <c r="C169" i="5"/>
  <c r="B169" i="5"/>
  <c r="C166" i="5"/>
  <c r="B166" i="5"/>
  <c r="C165" i="5"/>
  <c r="B165" i="5"/>
  <c r="C160" i="5"/>
  <c r="B160" i="5"/>
  <c r="C159" i="5"/>
  <c r="B159" i="5"/>
  <c r="C158" i="5"/>
  <c r="B158" i="5"/>
  <c r="C157" i="5"/>
  <c r="B157" i="5"/>
  <c r="C156" i="5"/>
  <c r="B156" i="5"/>
  <c r="C155" i="5"/>
  <c r="B155" i="5"/>
  <c r="C154" i="5"/>
  <c r="B154" i="5"/>
  <c r="C153" i="5"/>
  <c r="B153" i="5"/>
  <c r="C152" i="5"/>
  <c r="B152" i="5"/>
  <c r="C151" i="5"/>
  <c r="B151" i="5"/>
  <c r="C150" i="5"/>
  <c r="B150" i="5"/>
  <c r="C149" i="5"/>
  <c r="B149" i="5"/>
  <c r="C148" i="5"/>
  <c r="B148" i="5"/>
  <c r="C147" i="5"/>
  <c r="B147" i="5"/>
  <c r="C146" i="5"/>
  <c r="B146" i="5"/>
  <c r="C143" i="5"/>
  <c r="B143" i="5"/>
  <c r="C142" i="5"/>
  <c r="B142" i="5"/>
  <c r="C137" i="5"/>
  <c r="B137" i="5"/>
  <c r="C136" i="5"/>
  <c r="B136" i="5"/>
  <c r="C135" i="5"/>
  <c r="B135" i="5"/>
  <c r="C134" i="5"/>
  <c r="B134" i="5"/>
  <c r="C133" i="5"/>
  <c r="B133" i="5"/>
  <c r="C132" i="5"/>
  <c r="B132" i="5"/>
  <c r="C131" i="5"/>
  <c r="B131" i="5"/>
  <c r="C130" i="5"/>
  <c r="B130" i="5"/>
  <c r="C129" i="5"/>
  <c r="B129" i="5"/>
  <c r="C128" i="5"/>
  <c r="B128" i="5"/>
  <c r="C127" i="5"/>
  <c r="B127" i="5"/>
  <c r="C126" i="5"/>
  <c r="B126" i="5"/>
  <c r="C125" i="5"/>
  <c r="B125" i="5"/>
  <c r="C124" i="5"/>
  <c r="B124" i="5"/>
  <c r="C123" i="5"/>
  <c r="B123" i="5"/>
  <c r="C120" i="5"/>
  <c r="B120" i="5"/>
  <c r="C119" i="5"/>
  <c r="B119" i="5"/>
  <c r="C114" i="5"/>
  <c r="B114" i="5"/>
  <c r="C113" i="5"/>
  <c r="B113" i="5"/>
  <c r="C112" i="5"/>
  <c r="B112" i="5"/>
  <c r="C111" i="5"/>
  <c r="B111" i="5"/>
  <c r="C110" i="5"/>
  <c r="B110" i="5"/>
  <c r="C109" i="5"/>
  <c r="B109" i="5"/>
  <c r="C108" i="5"/>
  <c r="B108" i="5"/>
  <c r="C107" i="5"/>
  <c r="B107" i="5"/>
  <c r="C106" i="5"/>
  <c r="B106" i="5"/>
  <c r="C105" i="5"/>
  <c r="B105" i="5"/>
  <c r="C104" i="5"/>
  <c r="B104" i="5"/>
  <c r="C103" i="5"/>
  <c r="B103" i="5"/>
  <c r="C102" i="5"/>
  <c r="B102" i="5"/>
  <c r="C101" i="5"/>
  <c r="B101" i="5"/>
  <c r="C100" i="5"/>
  <c r="B100" i="5"/>
  <c r="C97" i="5"/>
  <c r="B97" i="5"/>
  <c r="C96" i="5"/>
  <c r="B96" i="5"/>
  <c r="C91" i="5"/>
  <c r="B91" i="5"/>
  <c r="C90" i="5"/>
  <c r="B90" i="5"/>
  <c r="C89" i="5"/>
  <c r="B89" i="5"/>
  <c r="B88" i="5"/>
  <c r="C87" i="5"/>
  <c r="B87" i="5"/>
  <c r="C86" i="5"/>
  <c r="B86" i="5"/>
  <c r="C85" i="5"/>
  <c r="B85" i="5"/>
  <c r="C84" i="5"/>
  <c r="B84" i="5"/>
  <c r="C83" i="5"/>
  <c r="B83" i="5"/>
  <c r="C82" i="5"/>
  <c r="B82" i="5"/>
  <c r="C81" i="5"/>
  <c r="C80" i="5"/>
  <c r="B80" i="5"/>
  <c r="C79" i="5"/>
  <c r="B79" i="5"/>
  <c r="C78" i="5"/>
  <c r="B78" i="5"/>
  <c r="C77" i="5"/>
  <c r="B77" i="5"/>
  <c r="C74" i="5"/>
  <c r="B74" i="5"/>
  <c r="C73" i="5"/>
  <c r="C68" i="5"/>
  <c r="B68" i="5"/>
  <c r="C67" i="5"/>
  <c r="B67" i="5"/>
  <c r="C66" i="5"/>
  <c r="B66" i="5"/>
  <c r="C65" i="5"/>
  <c r="B65" i="5"/>
  <c r="C64" i="5"/>
  <c r="B64" i="5"/>
  <c r="C63" i="5"/>
  <c r="B63" i="5"/>
  <c r="C62" i="5"/>
  <c r="B62" i="5"/>
  <c r="C61" i="5"/>
  <c r="B61" i="5"/>
  <c r="C60" i="5"/>
  <c r="B60" i="5"/>
  <c r="C59" i="5"/>
  <c r="B59" i="5"/>
  <c r="C58" i="5"/>
  <c r="B58" i="5"/>
  <c r="C57" i="5"/>
  <c r="B57" i="5"/>
  <c r="C56" i="5"/>
  <c r="B56" i="5"/>
  <c r="C55" i="5"/>
  <c r="B55" i="5"/>
  <c r="C54" i="5"/>
  <c r="B54" i="5"/>
  <c r="C51" i="5"/>
  <c r="B51" i="5"/>
  <c r="C50" i="5"/>
  <c r="B50" i="5"/>
  <c r="C45" i="5"/>
  <c r="B45" i="5"/>
  <c r="C44" i="5"/>
  <c r="B44" i="5"/>
  <c r="C43" i="5"/>
  <c r="B43" i="5"/>
  <c r="C42" i="5"/>
  <c r="B42" i="5"/>
  <c r="C41" i="5"/>
  <c r="B41" i="5"/>
  <c r="C40" i="5"/>
  <c r="B40" i="5"/>
  <c r="C39" i="5"/>
  <c r="B39" i="5"/>
  <c r="C38" i="5"/>
  <c r="B38" i="5"/>
  <c r="C37" i="5"/>
  <c r="B37" i="5"/>
  <c r="C36" i="5"/>
  <c r="B36" i="5"/>
  <c r="C35" i="5"/>
  <c r="B35" i="5"/>
  <c r="C34" i="5"/>
  <c r="B34" i="5"/>
  <c r="C33" i="5"/>
  <c r="B33" i="5"/>
  <c r="C32" i="5"/>
  <c r="B32" i="5"/>
  <c r="C31" i="5"/>
  <c r="B31" i="5"/>
  <c r="C28" i="5"/>
  <c r="B28" i="5"/>
  <c r="C27" i="5"/>
  <c r="B27" i="5"/>
  <c r="AA391" i="5" l="1"/>
  <c r="S391" i="5"/>
  <c r="Z391" i="5"/>
  <c r="R391" i="5"/>
  <c r="Q391" i="5"/>
  <c r="Y391" i="5"/>
  <c r="F391" i="5"/>
  <c r="G391" i="5"/>
  <c r="K391" i="5"/>
  <c r="AN378" i="5"/>
  <c r="AI378" i="5"/>
  <c r="AO383" i="5"/>
  <c r="AJ383" i="5"/>
  <c r="AM381" i="5"/>
  <c r="AH381" i="5"/>
  <c r="AI377" i="5"/>
  <c r="AN377" i="5"/>
  <c r="AJ389" i="5"/>
  <c r="AO389" i="5"/>
  <c r="AJ378" i="5"/>
  <c r="AO378" i="5"/>
  <c r="AH376" i="5"/>
  <c r="AM376" i="5"/>
  <c r="AI388" i="5"/>
  <c r="AN388" i="5"/>
  <c r="AI379" i="5"/>
  <c r="AN379" i="5"/>
  <c r="AK377" i="5"/>
  <c r="AP377" i="5"/>
  <c r="AJ388" i="5"/>
  <c r="AO388" i="5"/>
  <c r="AO376" i="5"/>
  <c r="AJ376" i="5"/>
  <c r="AN376" i="5"/>
  <c r="AI376" i="5"/>
  <c r="AJ380" i="5"/>
  <c r="AO380" i="5"/>
  <c r="AP379" i="5"/>
  <c r="AK379" i="5"/>
  <c r="AK380" i="5"/>
  <c r="AP380" i="5"/>
  <c r="AK389" i="5"/>
  <c r="AP389" i="5"/>
  <c r="AK388" i="5"/>
  <c r="AP388" i="5"/>
  <c r="AM379" i="5"/>
  <c r="AH379" i="5"/>
  <c r="AJ381" i="5"/>
  <c r="AO381" i="5"/>
  <c r="AI380" i="5"/>
  <c r="AN380" i="5"/>
  <c r="AP381" i="5"/>
  <c r="AK381" i="5"/>
  <c r="AJ379" i="5"/>
  <c r="AO379" i="5"/>
  <c r="AN381" i="5"/>
  <c r="AI381" i="5"/>
  <c r="AM378" i="5"/>
  <c r="AH378" i="5"/>
  <c r="AI383" i="5"/>
  <c r="AN383" i="5"/>
  <c r="AH377" i="5"/>
  <c r="AM377" i="5"/>
  <c r="AK383" i="5"/>
  <c r="AP383" i="5"/>
  <c r="AP376" i="5"/>
  <c r="AK376" i="5"/>
  <c r="AP378" i="5"/>
  <c r="AK378" i="5"/>
  <c r="AO377" i="5"/>
  <c r="AJ377" i="5"/>
  <c r="AN389" i="5"/>
  <c r="AI389" i="5"/>
  <c r="R379" i="5"/>
  <c r="AE379" i="5"/>
  <c r="Z379" i="5"/>
  <c r="S376" i="5"/>
  <c r="AF376" i="5"/>
  <c r="AA376" i="5"/>
  <c r="Q377" i="5"/>
  <c r="AD377" i="5"/>
  <c r="Y377" i="5"/>
  <c r="R389" i="5"/>
  <c r="AE389" i="5"/>
  <c r="Z389" i="5"/>
  <c r="R378" i="5"/>
  <c r="AE378" i="5"/>
  <c r="Z378" i="5"/>
  <c r="AC376" i="5"/>
  <c r="X376" i="5"/>
  <c r="Q388" i="5"/>
  <c r="AD388" i="5"/>
  <c r="Y388" i="5"/>
  <c r="Q379" i="5"/>
  <c r="AD379" i="5"/>
  <c r="Y379" i="5"/>
  <c r="S377" i="5"/>
  <c r="AF377" i="5"/>
  <c r="AA377" i="5"/>
  <c r="R388" i="5"/>
  <c r="AE388" i="5"/>
  <c r="Z388" i="5"/>
  <c r="R376" i="5"/>
  <c r="AE376" i="5"/>
  <c r="Z376" i="5"/>
  <c r="S381" i="5"/>
  <c r="AF381" i="5"/>
  <c r="AA381" i="5"/>
  <c r="Q383" i="5"/>
  <c r="AD383" i="5"/>
  <c r="Y383" i="5"/>
  <c r="S378" i="5"/>
  <c r="AF378" i="5"/>
  <c r="AA378" i="5"/>
  <c r="Q378" i="5"/>
  <c r="AD378" i="5"/>
  <c r="Y378" i="5"/>
  <c r="R383" i="5"/>
  <c r="AE383" i="5"/>
  <c r="Z383" i="5"/>
  <c r="Q381" i="5"/>
  <c r="AD381" i="5"/>
  <c r="Y381" i="5"/>
  <c r="AC377" i="5"/>
  <c r="X377" i="5"/>
  <c r="S389" i="5"/>
  <c r="AF389" i="5"/>
  <c r="AA389" i="5"/>
  <c r="Q376" i="5"/>
  <c r="AD376" i="5"/>
  <c r="Y376" i="5"/>
  <c r="S388" i="5"/>
  <c r="AF388" i="5"/>
  <c r="AA388" i="5"/>
  <c r="AC379" i="5"/>
  <c r="X379" i="5"/>
  <c r="S379" i="5"/>
  <c r="AF379" i="5"/>
  <c r="AA379" i="5"/>
  <c r="R377" i="5"/>
  <c r="AE377" i="5"/>
  <c r="Z377" i="5"/>
  <c r="R381" i="5"/>
  <c r="AE381" i="5"/>
  <c r="Z381" i="5"/>
  <c r="S380" i="5"/>
  <c r="AF380" i="5"/>
  <c r="AA380" i="5"/>
  <c r="Q389" i="5"/>
  <c r="AD389" i="5"/>
  <c r="Y389" i="5"/>
  <c r="AC381" i="5"/>
  <c r="X381" i="5"/>
  <c r="Q380" i="5"/>
  <c r="AD380" i="5"/>
  <c r="Y380" i="5"/>
  <c r="AC378" i="5"/>
  <c r="X378" i="5"/>
  <c r="S383" i="5"/>
  <c r="AF383" i="5"/>
  <c r="AA383" i="5"/>
  <c r="R380" i="5"/>
  <c r="AE380" i="5"/>
  <c r="Z380" i="5"/>
  <c r="L379" i="5"/>
  <c r="M379" i="5"/>
  <c r="L381" i="5"/>
  <c r="M381" i="5"/>
  <c r="L388" i="5"/>
  <c r="L378" i="5"/>
  <c r="M378" i="5"/>
  <c r="L377" i="5"/>
  <c r="M377" i="5"/>
  <c r="L376" i="5"/>
  <c r="M376" i="5"/>
  <c r="C88" i="5"/>
  <c r="B73" i="5"/>
  <c r="B81" i="5"/>
  <c r="AL388" i="5" l="1"/>
  <c r="AQ388" i="5"/>
  <c r="AL381" i="5"/>
  <c r="AQ381" i="5"/>
  <c r="AQ376" i="5"/>
  <c r="AL376" i="5"/>
  <c r="AQ377" i="5"/>
  <c r="AL377" i="5"/>
  <c r="AL378" i="5"/>
  <c r="AQ378" i="5"/>
  <c r="AL379" i="5"/>
  <c r="AQ379" i="5"/>
  <c r="W377" i="5"/>
  <c r="AG377" i="5"/>
  <c r="AB377" i="5"/>
  <c r="W378" i="5"/>
  <c r="AG378" i="5"/>
  <c r="AB378" i="5"/>
  <c r="W379" i="5"/>
  <c r="AG379" i="5"/>
  <c r="AB379" i="5"/>
  <c r="W376" i="5"/>
  <c r="AG376" i="5"/>
  <c r="AB376" i="5"/>
  <c r="W388" i="5"/>
  <c r="AG388" i="5"/>
  <c r="AB388" i="5"/>
  <c r="W381" i="5"/>
  <c r="AG381" i="5"/>
  <c r="AB381" i="5"/>
  <c r="Y237" i="5" l="1"/>
  <c r="S237" i="5"/>
  <c r="Y260" i="5"/>
  <c r="S260" i="5"/>
  <c r="Y214" i="5"/>
  <c r="S214" i="5"/>
  <c r="S191" i="5"/>
  <c r="Y352" i="5"/>
  <c r="W329" i="5"/>
  <c r="S329" i="5"/>
  <c r="S306" i="5"/>
  <c r="S283" i="5"/>
  <c r="Y168" i="5"/>
  <c r="Y145" i="5"/>
  <c r="Y99" i="5"/>
  <c r="S99" i="5"/>
  <c r="Y76" i="5"/>
  <c r="S76" i="5"/>
  <c r="Y236" i="5"/>
  <c r="S236" i="5"/>
  <c r="M236" i="5"/>
  <c r="M235" i="5"/>
  <c r="S235" i="5"/>
  <c r="Y235" i="5"/>
  <c r="Y213" i="5"/>
  <c r="S213" i="5"/>
  <c r="S212" i="5"/>
  <c r="Y212" i="5"/>
  <c r="Y259" i="5"/>
  <c r="Y351" i="5"/>
  <c r="W328" i="5"/>
  <c r="Y167" i="5"/>
  <c r="Y144" i="5"/>
  <c r="Y98" i="5"/>
  <c r="S190" i="5"/>
  <c r="S328" i="5"/>
  <c r="S305" i="5"/>
  <c r="S282" i="5"/>
  <c r="S98" i="5"/>
  <c r="M351" i="5"/>
  <c r="M328" i="5"/>
  <c r="M282" i="5"/>
  <c r="M350" i="5"/>
  <c r="M327" i="5"/>
  <c r="M281" i="5"/>
  <c r="S189" i="5"/>
  <c r="S327" i="5"/>
  <c r="S304" i="5"/>
  <c r="S281" i="5"/>
  <c r="S166" i="5"/>
  <c r="S97" i="5"/>
  <c r="Y350" i="5"/>
  <c r="W327" i="5"/>
  <c r="Y166" i="5"/>
  <c r="Y143" i="5"/>
  <c r="Y97" i="5"/>
  <c r="S259" i="5" l="1"/>
  <c r="R259" i="5"/>
  <c r="M259" i="5"/>
  <c r="L259" i="5"/>
  <c r="Y258" i="5"/>
  <c r="L189" i="5"/>
  <c r="M189" i="5"/>
  <c r="X304" i="5"/>
  <c r="Y304" i="5"/>
  <c r="L97" i="5"/>
  <c r="M97" i="5"/>
  <c r="R121" i="5"/>
  <c r="S121" i="5"/>
  <c r="X74" i="5"/>
  <c r="Y74" i="5"/>
  <c r="L29" i="5"/>
  <c r="M29" i="5"/>
  <c r="X51" i="5"/>
  <c r="Y51" i="5"/>
  <c r="R7" i="5"/>
  <c r="S7" i="5"/>
  <c r="R145" i="5"/>
  <c r="S145" i="5"/>
  <c r="Y329" i="5"/>
  <c r="Y327" i="5"/>
  <c r="L143" i="5"/>
  <c r="M143" i="5"/>
  <c r="X282" i="5"/>
  <c r="Y282" i="5"/>
  <c r="R74" i="5"/>
  <c r="S74" i="5"/>
  <c r="S51" i="5"/>
  <c r="X7" i="5"/>
  <c r="Y7" i="5"/>
  <c r="R352" i="5"/>
  <c r="S352" i="5"/>
  <c r="R30" i="5"/>
  <c r="S30" i="5"/>
  <c r="X281" i="5"/>
  <c r="Y281" i="5"/>
  <c r="R6" i="5"/>
  <c r="S6" i="5"/>
  <c r="R75" i="5"/>
  <c r="S75" i="5"/>
  <c r="L190" i="5"/>
  <c r="M190" i="5"/>
  <c r="X305" i="5"/>
  <c r="Y305" i="5"/>
  <c r="L74" i="5"/>
  <c r="M74" i="5"/>
  <c r="X52" i="5"/>
  <c r="Y52" i="5"/>
  <c r="X189" i="5"/>
  <c r="Y189" i="5"/>
  <c r="Y328" i="5"/>
  <c r="R29" i="5"/>
  <c r="S29" i="5"/>
  <c r="S53" i="5"/>
  <c r="R5" i="5"/>
  <c r="S5" i="5"/>
  <c r="R350" i="5"/>
  <c r="S350" i="5"/>
  <c r="L304" i="5"/>
  <c r="M304" i="5"/>
  <c r="L98" i="5"/>
  <c r="M98" i="5"/>
  <c r="X6" i="5"/>
  <c r="Y6" i="5"/>
  <c r="L75" i="5"/>
  <c r="M75" i="5"/>
  <c r="L213" i="5"/>
  <c r="M213" i="5"/>
  <c r="X28" i="5"/>
  <c r="Y28" i="5"/>
  <c r="L52" i="5"/>
  <c r="M52" i="5"/>
  <c r="R122" i="5"/>
  <c r="S122" i="5"/>
  <c r="X283" i="5"/>
  <c r="Y283" i="5"/>
  <c r="X191" i="5"/>
  <c r="Y191" i="5"/>
  <c r="X53" i="5"/>
  <c r="Y53" i="5"/>
  <c r="R143" i="5"/>
  <c r="S143" i="5"/>
  <c r="L305" i="5"/>
  <c r="M305" i="5"/>
  <c r="S52" i="5"/>
  <c r="X5" i="5"/>
  <c r="Y5" i="5"/>
  <c r="L166" i="5"/>
  <c r="M166" i="5"/>
  <c r="X30" i="5"/>
  <c r="Y30" i="5"/>
  <c r="L121" i="5"/>
  <c r="M121" i="5"/>
  <c r="R120" i="5"/>
  <c r="S120" i="5"/>
  <c r="L144" i="5"/>
  <c r="M144" i="5"/>
  <c r="X121" i="5"/>
  <c r="Y121" i="5"/>
  <c r="X190" i="5"/>
  <c r="Y190" i="5"/>
  <c r="R258" i="5"/>
  <c r="S258" i="5"/>
  <c r="R28" i="5"/>
  <c r="S28" i="5"/>
  <c r="X122" i="5"/>
  <c r="Y122" i="5"/>
  <c r="L120" i="5"/>
  <c r="M120" i="5"/>
  <c r="L6" i="5"/>
  <c r="M6" i="5"/>
  <c r="R144" i="5"/>
  <c r="S144" i="5"/>
  <c r="X75" i="5"/>
  <c r="Y75" i="5"/>
  <c r="L212" i="5"/>
  <c r="M212" i="5"/>
  <c r="L51" i="5"/>
  <c r="M51" i="5"/>
  <c r="X120" i="5"/>
  <c r="Y120" i="5"/>
  <c r="L5" i="5"/>
  <c r="M5" i="5"/>
  <c r="R351" i="5"/>
  <c r="S351" i="5"/>
  <c r="L258" i="5"/>
  <c r="M258" i="5"/>
  <c r="L28" i="5"/>
  <c r="M28" i="5"/>
  <c r="X29" i="5"/>
  <c r="Y29" i="5"/>
  <c r="X306" i="5"/>
  <c r="Y306" i="5"/>
  <c r="S167" i="5"/>
  <c r="G237" i="5"/>
  <c r="M237" i="5"/>
  <c r="G53" i="5"/>
  <c r="G30" i="5"/>
  <c r="G260" i="5"/>
  <c r="M260" i="5"/>
  <c r="G214" i="5"/>
  <c r="G191" i="5"/>
  <c r="M352" i="5"/>
  <c r="G352" i="5"/>
  <c r="M329" i="5"/>
  <c r="G329" i="5"/>
  <c r="G306" i="5"/>
  <c r="M283" i="5"/>
  <c r="G283" i="5"/>
  <c r="G168" i="5"/>
  <c r="G145" i="5"/>
  <c r="G99" i="5"/>
  <c r="G122" i="5"/>
  <c r="M76" i="5"/>
  <c r="G76" i="5"/>
  <c r="K372" i="5" l="1"/>
  <c r="F372" i="5"/>
  <c r="K374" i="5"/>
  <c r="G372" i="5"/>
  <c r="K373" i="5"/>
  <c r="G373" i="5"/>
  <c r="L99" i="5"/>
  <c r="M99" i="5"/>
  <c r="L214" i="5"/>
  <c r="M214" i="5"/>
  <c r="L145" i="5"/>
  <c r="M145" i="5"/>
  <c r="L122" i="5"/>
  <c r="M122" i="5"/>
  <c r="F7" i="5"/>
  <c r="G7" i="5"/>
  <c r="E374" i="5" s="1"/>
  <c r="L30" i="5"/>
  <c r="M30" i="5"/>
  <c r="L53" i="5"/>
  <c r="M53" i="5"/>
  <c r="L306" i="5"/>
  <c r="M306" i="5"/>
  <c r="L7" i="5"/>
  <c r="M7" i="5"/>
  <c r="L167" i="5"/>
  <c r="M167" i="5"/>
  <c r="F373" i="5" s="1"/>
  <c r="L191" i="5"/>
  <c r="M191" i="5"/>
  <c r="B214" i="5"/>
  <c r="C214" i="5"/>
  <c r="B191" i="5"/>
  <c r="C191" i="5"/>
  <c r="F352" i="5"/>
  <c r="C352" i="5" s="1"/>
  <c r="C329" i="5"/>
  <c r="B329" i="5"/>
  <c r="F306" i="5"/>
  <c r="C306" i="5" s="1"/>
  <c r="B283" i="5"/>
  <c r="C283" i="5"/>
  <c r="C168" i="5"/>
  <c r="B168" i="5"/>
  <c r="S168" i="5"/>
  <c r="G374" i="5" s="1"/>
  <c r="C145" i="5"/>
  <c r="B145" i="5"/>
  <c r="C99" i="5"/>
  <c r="B99" i="5"/>
  <c r="C122" i="5"/>
  <c r="B122" i="5"/>
  <c r="C76" i="5"/>
  <c r="B76" i="5"/>
  <c r="F30" i="5"/>
  <c r="C30" i="5" s="1"/>
  <c r="F53" i="5"/>
  <c r="C53" i="5" s="1"/>
  <c r="C260" i="5"/>
  <c r="B260" i="5"/>
  <c r="B237" i="5"/>
  <c r="C237" i="5"/>
  <c r="AJ374" i="5" l="1"/>
  <c r="AO374" i="5"/>
  <c r="AH374" i="5"/>
  <c r="AM374" i="5"/>
  <c r="AK374" i="5"/>
  <c r="AP374" i="5"/>
  <c r="AO373" i="5"/>
  <c r="AJ373" i="5"/>
  <c r="AN372" i="5"/>
  <c r="AI372" i="5"/>
  <c r="AP373" i="5"/>
  <c r="AK373" i="5"/>
  <c r="AK372" i="5"/>
  <c r="AP372" i="5"/>
  <c r="AN373" i="5"/>
  <c r="AI373" i="5"/>
  <c r="AO372" i="5"/>
  <c r="AJ372" i="5"/>
  <c r="AD373" i="5"/>
  <c r="Y373" i="5"/>
  <c r="R374" i="5"/>
  <c r="AE374" i="5"/>
  <c r="Z374" i="5"/>
  <c r="AD372" i="5"/>
  <c r="Y372" i="5"/>
  <c r="R373" i="5"/>
  <c r="AE373" i="5"/>
  <c r="Z373" i="5"/>
  <c r="S373" i="5"/>
  <c r="AF373" i="5"/>
  <c r="AA373" i="5"/>
  <c r="S372" i="5"/>
  <c r="AF372" i="5"/>
  <c r="AA372" i="5"/>
  <c r="AC374" i="5"/>
  <c r="X374" i="5"/>
  <c r="S374" i="5"/>
  <c r="AF374" i="5"/>
  <c r="AA374" i="5"/>
  <c r="R372" i="5"/>
  <c r="AE372" i="5"/>
  <c r="Z372" i="5"/>
  <c r="L373" i="5"/>
  <c r="Q373" i="5"/>
  <c r="L372" i="5"/>
  <c r="Q372" i="5"/>
  <c r="M374" i="5"/>
  <c r="L168" i="5"/>
  <c r="M168" i="5"/>
  <c r="F374" i="5" s="1"/>
  <c r="B352" i="5"/>
  <c r="B306" i="5"/>
  <c r="B30" i="5"/>
  <c r="B53" i="5"/>
  <c r="AL373" i="5" l="1"/>
  <c r="AQ373" i="5"/>
  <c r="AQ372" i="5"/>
  <c r="AL372" i="5"/>
  <c r="AI374" i="5"/>
  <c r="AN374" i="5"/>
  <c r="W372" i="5"/>
  <c r="AG372" i="5"/>
  <c r="AB372" i="5"/>
  <c r="AD374" i="5"/>
  <c r="Y374" i="5"/>
  <c r="W373" i="5"/>
  <c r="AG373" i="5"/>
  <c r="AB373" i="5"/>
  <c r="Q374" i="5"/>
  <c r="L374" i="5"/>
  <c r="Y238" i="5"/>
  <c r="S238" i="5"/>
  <c r="AL374" i="5" l="1"/>
  <c r="AQ374" i="5"/>
  <c r="W374" i="5"/>
  <c r="AG374" i="5"/>
  <c r="AB374" i="5"/>
  <c r="L31" i="5"/>
  <c r="M31" i="5"/>
  <c r="S192" i="5"/>
  <c r="Y353" i="5"/>
  <c r="M353" i="5"/>
  <c r="M238" i="5"/>
  <c r="Y261" i="5" l="1"/>
  <c r="X261" i="5"/>
  <c r="X192" i="5"/>
  <c r="Y192" i="5"/>
  <c r="R31" i="5"/>
  <c r="S31" i="5"/>
  <c r="S54" i="5"/>
  <c r="L192" i="5"/>
  <c r="M192" i="5"/>
  <c r="L54" i="5"/>
  <c r="M54" i="5"/>
  <c r="L261" i="5"/>
  <c r="M261" i="5"/>
  <c r="R261" i="5"/>
  <c r="S261" i="5"/>
  <c r="X31" i="5"/>
  <c r="Y31" i="5"/>
  <c r="X54" i="5"/>
  <c r="Y54" i="5"/>
  <c r="R353" i="5"/>
  <c r="S353" i="5"/>
  <c r="Y215" i="5"/>
  <c r="S215" i="5"/>
  <c r="S330" i="5"/>
  <c r="W330" i="5"/>
  <c r="M330" i="5"/>
  <c r="S307" i="5"/>
  <c r="S284" i="5"/>
  <c r="L215" i="5" l="1"/>
  <c r="M215" i="5"/>
  <c r="X307" i="5"/>
  <c r="Y307" i="5"/>
  <c r="L307" i="5"/>
  <c r="M307" i="5"/>
  <c r="Y330" i="5"/>
  <c r="M284" i="5"/>
  <c r="X284" i="5" l="1"/>
  <c r="Y284" i="5"/>
  <c r="Y169" i="5"/>
  <c r="S169" i="5"/>
  <c r="Y146" i="5"/>
  <c r="L146" i="5" l="1"/>
  <c r="M146" i="5"/>
  <c r="L169" i="5"/>
  <c r="M169" i="5"/>
  <c r="Y100" i="5"/>
  <c r="L123" i="5" l="1"/>
  <c r="M123" i="5"/>
  <c r="R146" i="5"/>
  <c r="S146" i="5"/>
  <c r="S100" i="5"/>
  <c r="X123" i="5" l="1"/>
  <c r="Y123" i="5"/>
  <c r="R123" i="5"/>
  <c r="S123" i="5"/>
  <c r="L100" i="5"/>
  <c r="M100" i="5"/>
  <c r="Y77" i="5"/>
  <c r="S77" i="5"/>
  <c r="M77" i="5"/>
  <c r="R8" i="5" l="1"/>
  <c r="S8" i="5"/>
  <c r="G375" i="5" s="1"/>
  <c r="X8" i="5"/>
  <c r="Y8" i="5"/>
  <c r="K375" i="5" s="1"/>
  <c r="L8" i="5"/>
  <c r="M8" i="5"/>
  <c r="F375" i="5" s="1"/>
  <c r="AP375" i="5" l="1"/>
  <c r="AK375" i="5"/>
  <c r="AN375" i="5"/>
  <c r="AI375" i="5"/>
  <c r="AO375" i="5"/>
  <c r="AJ375" i="5"/>
  <c r="AD375" i="5"/>
  <c r="Y375" i="5"/>
  <c r="R375" i="5"/>
  <c r="AE375" i="5"/>
  <c r="Z375" i="5"/>
  <c r="S375" i="5"/>
  <c r="AF375" i="5"/>
  <c r="AA375" i="5"/>
  <c r="L375" i="5"/>
  <c r="Q375" i="5"/>
  <c r="AL375" i="5" l="1"/>
  <c r="AQ375" i="5"/>
  <c r="W375" i="5"/>
  <c r="AG375" i="5"/>
  <c r="AB375" i="5"/>
  <c r="E24" i="9" l="1"/>
  <c r="E22" i="5" s="1"/>
  <c r="F22" i="5" l="1"/>
  <c r="G22" i="5"/>
  <c r="E389" i="5" s="1"/>
  <c r="E217" i="9"/>
  <c r="E199" i="5" s="1"/>
  <c r="E218" i="9"/>
  <c r="E200" i="5" s="1"/>
  <c r="E215" i="9"/>
  <c r="E197" i="5" s="1"/>
  <c r="G200" i="5" l="1"/>
  <c r="E383" i="5" s="1"/>
  <c r="C200" i="5"/>
  <c r="G197" i="5"/>
  <c r="E380" i="5" s="1"/>
  <c r="C197" i="5"/>
  <c r="G199" i="5"/>
  <c r="E382" i="5" s="1"/>
  <c r="C199" i="5"/>
  <c r="AM389" i="5"/>
  <c r="AH389" i="5"/>
  <c r="L389" i="5"/>
  <c r="AC389" i="5"/>
  <c r="M389" i="5"/>
  <c r="X389" i="5"/>
  <c r="B217" i="9"/>
  <c r="C217" i="9"/>
  <c r="C215" i="9"/>
  <c r="B215" i="9"/>
  <c r="C218" i="9"/>
  <c r="B218" i="9"/>
  <c r="B200" i="5" l="1"/>
  <c r="X391" i="5"/>
  <c r="B199" i="5"/>
  <c r="B197" i="5"/>
  <c r="L382" i="5"/>
  <c r="AC382" i="5"/>
  <c r="X382" i="5"/>
  <c r="AH382" i="5"/>
  <c r="M382" i="5"/>
  <c r="AM382" i="5"/>
  <c r="X380" i="5"/>
  <c r="AM380" i="5"/>
  <c r="L380" i="5"/>
  <c r="AH380" i="5"/>
  <c r="M380" i="5"/>
  <c r="AC380" i="5"/>
  <c r="M391" i="5"/>
  <c r="E391" i="5"/>
  <c r="AH383" i="5"/>
  <c r="M383" i="5"/>
  <c r="AM383" i="5"/>
  <c r="AC383" i="5"/>
  <c r="X383" i="5"/>
  <c r="L383" i="5"/>
  <c r="AL389" i="5"/>
  <c r="AQ389" i="5"/>
  <c r="W389" i="5"/>
  <c r="AG389" i="5"/>
  <c r="AB389" i="5"/>
  <c r="L391" i="5" l="1"/>
  <c r="AB391" i="5"/>
  <c r="W391" i="5"/>
  <c r="AG383" i="5"/>
  <c r="AB383" i="5"/>
  <c r="AQ383" i="5"/>
  <c r="AL383" i="5"/>
  <c r="W383" i="5"/>
  <c r="AQ380" i="5"/>
  <c r="AL380" i="5"/>
  <c r="W380" i="5"/>
  <c r="AG380" i="5"/>
  <c r="AB380" i="5"/>
  <c r="AQ382" i="5"/>
  <c r="AL382" i="5"/>
  <c r="W382" i="5"/>
  <c r="AG382" i="5"/>
  <c r="AB382" i="5"/>
</calcChain>
</file>

<file path=xl/comments1.xml><?xml version="1.0" encoding="utf-8"?>
<comments xmlns="http://schemas.openxmlformats.org/spreadsheetml/2006/main">
  <authors>
    <author>Lubun, Mike</author>
  </authors>
  <commentList>
    <comment ref="A13" authorId="0">
      <text>
        <r>
          <rPr>
            <b/>
            <sz val="9"/>
            <color indexed="81"/>
            <rFont val="Tahoma"/>
            <family val="2"/>
          </rPr>
          <t>Lubun, Mike:</t>
        </r>
        <r>
          <rPr>
            <sz val="9"/>
            <color indexed="81"/>
            <rFont val="Tahoma"/>
            <family val="2"/>
          </rPr>
          <t xml:space="preserve">
from sample bill and emails</t>
        </r>
      </text>
    </comment>
    <comment ref="A14" authorId="0">
      <text>
        <r>
          <rPr>
            <b/>
            <sz val="9"/>
            <color indexed="81"/>
            <rFont val="Tahoma"/>
            <family val="2"/>
          </rPr>
          <t>Lubun, Mike:</t>
        </r>
        <r>
          <rPr>
            <sz val="9"/>
            <color indexed="81"/>
            <rFont val="Tahoma"/>
            <family val="2"/>
          </rPr>
          <t xml:space="preserve">
based on 4.5/GJ</t>
        </r>
      </text>
    </comment>
  </commentList>
</comments>
</file>

<file path=xl/comments2.xml><?xml version="1.0" encoding="utf-8"?>
<comments xmlns="http://schemas.openxmlformats.org/spreadsheetml/2006/main">
  <authors>
    <author>Lubun, Mike</author>
  </authors>
  <commentList>
    <comment ref="F1" authorId="0">
      <text>
        <r>
          <rPr>
            <b/>
            <sz val="9"/>
            <color indexed="81"/>
            <rFont val="Tahoma"/>
            <charset val="1"/>
          </rPr>
          <t>Lubun, Mike:</t>
        </r>
        <r>
          <rPr>
            <sz val="9"/>
            <color indexed="81"/>
            <rFont val="Tahoma"/>
            <charset val="1"/>
          </rPr>
          <t xml:space="preserve">
includes propane</t>
        </r>
      </text>
    </comment>
    <comment ref="B2" authorId="0">
      <text>
        <r>
          <rPr>
            <b/>
            <sz val="9"/>
            <color indexed="81"/>
            <rFont val="Tahoma"/>
            <charset val="1"/>
          </rPr>
          <t>Lubun, Mike:</t>
        </r>
        <r>
          <rPr>
            <sz val="9"/>
            <color indexed="81"/>
            <rFont val="Tahoma"/>
            <charset val="1"/>
          </rPr>
          <t xml:space="preserve">
includes air terminal area</t>
        </r>
      </text>
    </comment>
    <comment ref="B12" authorId="0">
      <text>
        <r>
          <rPr>
            <b/>
            <sz val="9"/>
            <color indexed="81"/>
            <rFont val="Tahoma"/>
            <charset val="1"/>
          </rPr>
          <t>Lubun, Mike:</t>
        </r>
        <r>
          <rPr>
            <sz val="9"/>
            <color indexed="81"/>
            <rFont val="Tahoma"/>
            <charset val="1"/>
          </rPr>
          <t xml:space="preserve">
excludes bunkhouse and seasonal barracks</t>
        </r>
      </text>
    </comment>
    <comment ref="B13" authorId="0">
      <text>
        <r>
          <rPr>
            <b/>
            <sz val="9"/>
            <color indexed="81"/>
            <rFont val="Tahoma"/>
            <charset val="1"/>
          </rPr>
          <t>Lubun, Mike:</t>
        </r>
        <r>
          <rPr>
            <sz val="9"/>
            <color indexed="81"/>
            <rFont val="Tahoma"/>
            <charset val="1"/>
          </rPr>
          <t xml:space="preserve">
includes curling and clubhouse
</t>
        </r>
      </text>
    </comment>
    <comment ref="B22" authorId="0">
      <text>
        <r>
          <rPr>
            <b/>
            <sz val="9"/>
            <color indexed="81"/>
            <rFont val="Tahoma"/>
            <charset val="1"/>
          </rPr>
          <t>Lubun, Mike:</t>
        </r>
        <r>
          <rPr>
            <sz val="9"/>
            <color indexed="81"/>
            <rFont val="Tahoma"/>
            <charset val="1"/>
          </rPr>
          <t xml:space="preserve">
excludes small food areas for mapleflag and summer cadets</t>
        </r>
      </text>
    </comment>
  </commentList>
</comments>
</file>

<file path=xl/comments3.xml><?xml version="1.0" encoding="utf-8"?>
<comments xmlns="http://schemas.openxmlformats.org/spreadsheetml/2006/main">
  <authors>
    <author>Lubun, Mike</author>
  </authors>
  <commentList>
    <comment ref="H1" authorId="0">
      <text>
        <r>
          <rPr>
            <b/>
            <sz val="9"/>
            <color indexed="81"/>
            <rFont val="Tahoma"/>
            <charset val="1"/>
          </rPr>
          <t>Lubun, Mike:</t>
        </r>
        <r>
          <rPr>
            <sz val="9"/>
            <color indexed="81"/>
            <rFont val="Tahoma"/>
            <charset val="1"/>
          </rPr>
          <t xml:space="preserve">
includes propane</t>
        </r>
      </text>
    </comment>
    <comment ref="B2" authorId="0">
      <text>
        <r>
          <rPr>
            <b/>
            <sz val="9"/>
            <color indexed="81"/>
            <rFont val="Tahoma"/>
            <charset val="1"/>
          </rPr>
          <t>Lubun, Mike:</t>
        </r>
        <r>
          <rPr>
            <sz val="9"/>
            <color indexed="81"/>
            <rFont val="Tahoma"/>
            <charset val="1"/>
          </rPr>
          <t xml:space="preserve">
includes air terminal area</t>
        </r>
      </text>
    </comment>
    <comment ref="B3" authorId="0">
      <text>
        <r>
          <rPr>
            <b/>
            <sz val="9"/>
            <color indexed="81"/>
            <rFont val="Tahoma"/>
            <charset val="1"/>
          </rPr>
          <t>Lubun, Mike:</t>
        </r>
        <r>
          <rPr>
            <sz val="9"/>
            <color indexed="81"/>
            <rFont val="Tahoma"/>
            <charset val="1"/>
          </rPr>
          <t xml:space="preserve">
includes air terminal area</t>
        </r>
      </text>
    </comment>
    <comment ref="B4" authorId="0">
      <text>
        <r>
          <rPr>
            <b/>
            <sz val="9"/>
            <color indexed="81"/>
            <rFont val="Tahoma"/>
            <charset val="1"/>
          </rPr>
          <t>Lubun, Mike:</t>
        </r>
        <r>
          <rPr>
            <sz val="9"/>
            <color indexed="81"/>
            <rFont val="Tahoma"/>
            <charset val="1"/>
          </rPr>
          <t xml:space="preserve">
includes air terminal area</t>
        </r>
      </text>
    </comment>
    <comment ref="B12" authorId="0">
      <text>
        <r>
          <rPr>
            <b/>
            <sz val="9"/>
            <color indexed="81"/>
            <rFont val="Tahoma"/>
            <charset val="1"/>
          </rPr>
          <t>Lubun, Mike:</t>
        </r>
        <r>
          <rPr>
            <sz val="9"/>
            <color indexed="81"/>
            <rFont val="Tahoma"/>
            <charset val="1"/>
          </rPr>
          <t xml:space="preserve">
excludes bunkhouse and seasonal barracks</t>
        </r>
      </text>
    </comment>
    <comment ref="B13" authorId="0">
      <text>
        <r>
          <rPr>
            <b/>
            <sz val="9"/>
            <color indexed="81"/>
            <rFont val="Tahoma"/>
            <charset val="1"/>
          </rPr>
          <t>Lubun, Mike:</t>
        </r>
        <r>
          <rPr>
            <sz val="9"/>
            <color indexed="81"/>
            <rFont val="Tahoma"/>
            <charset val="1"/>
          </rPr>
          <t xml:space="preserve">
excludes curling and clubhouse
</t>
        </r>
      </text>
    </comment>
    <comment ref="B20" authorId="0">
      <text>
        <r>
          <rPr>
            <b/>
            <sz val="9"/>
            <color indexed="81"/>
            <rFont val="Tahoma"/>
            <charset val="1"/>
          </rPr>
          <t>Lubun, Mike:</t>
        </r>
        <r>
          <rPr>
            <sz val="9"/>
            <color indexed="81"/>
            <rFont val="Tahoma"/>
            <charset val="1"/>
          </rPr>
          <t xml:space="preserve">
includes small food areas</t>
        </r>
      </text>
    </comment>
    <comment ref="B29" authorId="0">
      <text>
        <r>
          <rPr>
            <b/>
            <sz val="9"/>
            <color indexed="81"/>
            <rFont val="Tahoma"/>
            <charset val="1"/>
          </rPr>
          <t>Lubun, Mike:</t>
        </r>
        <r>
          <rPr>
            <sz val="9"/>
            <color indexed="81"/>
            <rFont val="Tahoma"/>
            <charset val="1"/>
          </rPr>
          <t xml:space="preserve">
includes air terminal area</t>
        </r>
      </text>
    </comment>
    <comment ref="B30" authorId="0">
      <text>
        <r>
          <rPr>
            <b/>
            <sz val="9"/>
            <color indexed="81"/>
            <rFont val="Tahoma"/>
            <charset val="1"/>
          </rPr>
          <t>Lubun, Mike:</t>
        </r>
        <r>
          <rPr>
            <sz val="9"/>
            <color indexed="81"/>
            <rFont val="Tahoma"/>
            <charset val="1"/>
          </rPr>
          <t xml:space="preserve">
includes air terminal area</t>
        </r>
      </text>
    </comment>
    <comment ref="B31" authorId="0">
      <text>
        <r>
          <rPr>
            <b/>
            <sz val="9"/>
            <color indexed="81"/>
            <rFont val="Tahoma"/>
            <charset val="1"/>
          </rPr>
          <t>Lubun, Mike:</t>
        </r>
        <r>
          <rPr>
            <sz val="9"/>
            <color indexed="81"/>
            <rFont val="Tahoma"/>
            <charset val="1"/>
          </rPr>
          <t xml:space="preserve">
includes air terminal area</t>
        </r>
      </text>
    </comment>
    <comment ref="B39" authorId="0">
      <text>
        <r>
          <rPr>
            <b/>
            <sz val="9"/>
            <color indexed="81"/>
            <rFont val="Tahoma"/>
            <charset val="1"/>
          </rPr>
          <t>Lubun, Mike:</t>
        </r>
        <r>
          <rPr>
            <sz val="9"/>
            <color indexed="81"/>
            <rFont val="Tahoma"/>
            <charset val="1"/>
          </rPr>
          <t xml:space="preserve">
excludes bunkhouse and seasonal barracks</t>
        </r>
      </text>
    </comment>
    <comment ref="B40" authorId="0">
      <text>
        <r>
          <rPr>
            <b/>
            <sz val="9"/>
            <color indexed="81"/>
            <rFont val="Tahoma"/>
            <charset val="1"/>
          </rPr>
          <t>Lubun, Mike:</t>
        </r>
        <r>
          <rPr>
            <sz val="9"/>
            <color indexed="81"/>
            <rFont val="Tahoma"/>
            <charset val="1"/>
          </rPr>
          <t xml:space="preserve">
includes curling and clubhouse
</t>
        </r>
      </text>
    </comment>
    <comment ref="B47" authorId="0">
      <text>
        <r>
          <rPr>
            <b/>
            <sz val="9"/>
            <color indexed="81"/>
            <rFont val="Tahoma"/>
            <charset val="1"/>
          </rPr>
          <t>Lubun, Mike:</t>
        </r>
        <r>
          <rPr>
            <sz val="9"/>
            <color indexed="81"/>
            <rFont val="Tahoma"/>
            <charset val="1"/>
          </rPr>
          <t xml:space="preserve">
includes small food areas</t>
        </r>
      </text>
    </comment>
    <comment ref="B56" authorId="0">
      <text>
        <r>
          <rPr>
            <b/>
            <sz val="9"/>
            <color indexed="81"/>
            <rFont val="Tahoma"/>
            <charset val="1"/>
          </rPr>
          <t>Lubun, Mike:</t>
        </r>
        <r>
          <rPr>
            <sz val="9"/>
            <color indexed="81"/>
            <rFont val="Tahoma"/>
            <charset val="1"/>
          </rPr>
          <t xml:space="preserve">
includes air terminal area</t>
        </r>
      </text>
    </comment>
    <comment ref="B57" authorId="0">
      <text>
        <r>
          <rPr>
            <b/>
            <sz val="9"/>
            <color indexed="81"/>
            <rFont val="Tahoma"/>
            <charset val="1"/>
          </rPr>
          <t>Lubun, Mike:</t>
        </r>
        <r>
          <rPr>
            <sz val="9"/>
            <color indexed="81"/>
            <rFont val="Tahoma"/>
            <charset val="1"/>
          </rPr>
          <t xml:space="preserve">
includes air terminal area</t>
        </r>
      </text>
    </comment>
    <comment ref="B58" authorId="0">
      <text>
        <r>
          <rPr>
            <b/>
            <sz val="9"/>
            <color indexed="81"/>
            <rFont val="Tahoma"/>
            <charset val="1"/>
          </rPr>
          <t>Lubun, Mike:</t>
        </r>
        <r>
          <rPr>
            <sz val="9"/>
            <color indexed="81"/>
            <rFont val="Tahoma"/>
            <charset val="1"/>
          </rPr>
          <t xml:space="preserve">
includes air terminal area</t>
        </r>
      </text>
    </comment>
    <comment ref="E59" authorId="0">
      <text>
        <r>
          <rPr>
            <b/>
            <sz val="9"/>
            <color indexed="81"/>
            <rFont val="Tahoma"/>
            <charset val="1"/>
          </rPr>
          <t>Lubun, Mike:</t>
        </r>
        <r>
          <rPr>
            <sz val="9"/>
            <color indexed="81"/>
            <rFont val="Tahoma"/>
            <charset val="1"/>
          </rPr>
          <t xml:space="preserve">
not modelled in basecase</t>
        </r>
      </text>
    </comment>
    <comment ref="E60" authorId="0">
      <text>
        <r>
          <rPr>
            <b/>
            <sz val="9"/>
            <color indexed="81"/>
            <rFont val="Tahoma"/>
            <charset val="1"/>
          </rPr>
          <t>Lubun, Mike:</t>
        </r>
        <r>
          <rPr>
            <sz val="9"/>
            <color indexed="81"/>
            <rFont val="Tahoma"/>
            <charset val="1"/>
          </rPr>
          <t xml:space="preserve">
not modelled in basecase</t>
        </r>
      </text>
    </comment>
    <comment ref="E61" authorId="0">
      <text>
        <r>
          <rPr>
            <b/>
            <sz val="9"/>
            <color indexed="81"/>
            <rFont val="Tahoma"/>
            <charset val="1"/>
          </rPr>
          <t>Lubun, Mike:</t>
        </r>
        <r>
          <rPr>
            <sz val="9"/>
            <color indexed="81"/>
            <rFont val="Tahoma"/>
            <charset val="1"/>
          </rPr>
          <t xml:space="preserve">
not modelled in basecase</t>
        </r>
      </text>
    </comment>
    <comment ref="E62" authorId="0">
      <text>
        <r>
          <rPr>
            <b/>
            <sz val="9"/>
            <color indexed="81"/>
            <rFont val="Tahoma"/>
            <charset val="1"/>
          </rPr>
          <t>Lubun, Mike:</t>
        </r>
        <r>
          <rPr>
            <sz val="9"/>
            <color indexed="81"/>
            <rFont val="Tahoma"/>
            <charset val="1"/>
          </rPr>
          <t xml:space="preserve">
only on 1/2 hour per day </t>
        </r>
      </text>
    </comment>
    <comment ref="E63" authorId="0">
      <text>
        <r>
          <rPr>
            <b/>
            <sz val="9"/>
            <color indexed="81"/>
            <rFont val="Tahoma"/>
            <charset val="1"/>
          </rPr>
          <t>Lubun, Mike:</t>
        </r>
        <r>
          <rPr>
            <sz val="9"/>
            <color indexed="81"/>
            <rFont val="Tahoma"/>
            <charset val="1"/>
          </rPr>
          <t xml:space="preserve">
only on 1/2 hour per day </t>
        </r>
      </text>
    </comment>
    <comment ref="E64" authorId="0">
      <text>
        <r>
          <rPr>
            <b/>
            <sz val="9"/>
            <color indexed="81"/>
            <rFont val="Tahoma"/>
            <charset val="1"/>
          </rPr>
          <t>Lubun, Mike:</t>
        </r>
        <r>
          <rPr>
            <sz val="9"/>
            <color indexed="81"/>
            <rFont val="Tahoma"/>
            <charset val="1"/>
          </rPr>
          <t xml:space="preserve">
only on 1/2 hour per day </t>
        </r>
      </text>
    </comment>
    <comment ref="E65" authorId="0">
      <text>
        <r>
          <rPr>
            <b/>
            <sz val="9"/>
            <color indexed="81"/>
            <rFont val="Tahoma"/>
            <charset val="1"/>
          </rPr>
          <t>Lubun, Mike:</t>
        </r>
        <r>
          <rPr>
            <sz val="9"/>
            <color indexed="81"/>
            <rFont val="Tahoma"/>
            <charset val="1"/>
          </rPr>
          <t xml:space="preserve">
only on 1/2 hour per day </t>
        </r>
      </text>
    </comment>
    <comment ref="B66" authorId="0">
      <text>
        <r>
          <rPr>
            <b/>
            <sz val="9"/>
            <color indexed="81"/>
            <rFont val="Tahoma"/>
            <charset val="1"/>
          </rPr>
          <t>Lubun, Mike:</t>
        </r>
        <r>
          <rPr>
            <sz val="9"/>
            <color indexed="81"/>
            <rFont val="Tahoma"/>
            <charset val="1"/>
          </rPr>
          <t xml:space="preserve">
excludes bunkhouse and seasonal barracks</t>
        </r>
      </text>
    </comment>
    <comment ref="B67" authorId="0">
      <text>
        <r>
          <rPr>
            <b/>
            <sz val="9"/>
            <color indexed="81"/>
            <rFont val="Tahoma"/>
            <charset val="1"/>
          </rPr>
          <t>Lubun, Mike:</t>
        </r>
        <r>
          <rPr>
            <sz val="9"/>
            <color indexed="81"/>
            <rFont val="Tahoma"/>
            <charset val="1"/>
          </rPr>
          <t xml:space="preserve">
includes curling and clubhouse
</t>
        </r>
      </text>
    </comment>
    <comment ref="B74" authorId="0">
      <text>
        <r>
          <rPr>
            <b/>
            <sz val="9"/>
            <color indexed="81"/>
            <rFont val="Tahoma"/>
            <charset val="1"/>
          </rPr>
          <t>Lubun, Mike:</t>
        </r>
        <r>
          <rPr>
            <sz val="9"/>
            <color indexed="81"/>
            <rFont val="Tahoma"/>
            <charset val="1"/>
          </rPr>
          <t xml:space="preserve">
includes small food areas</t>
        </r>
      </text>
    </comment>
    <comment ref="D79" authorId="0">
      <text>
        <r>
          <rPr>
            <b/>
            <sz val="9"/>
            <color indexed="81"/>
            <rFont val="Tahoma"/>
            <family val="2"/>
          </rPr>
          <t>Lubun, Mike:</t>
        </r>
        <r>
          <rPr>
            <sz val="9"/>
            <color indexed="81"/>
            <rFont val="Tahoma"/>
            <family val="2"/>
          </rPr>
          <t xml:space="preserve">
exhaust fans on same schedule as supply fans (interlock), ecm would not result in savings
</t>
        </r>
      </text>
    </comment>
    <comment ref="D80" authorId="0">
      <text>
        <r>
          <rPr>
            <b/>
            <sz val="9"/>
            <color indexed="81"/>
            <rFont val="Tahoma"/>
            <family val="2"/>
          </rPr>
          <t>Lubun, Mike:</t>
        </r>
        <r>
          <rPr>
            <sz val="9"/>
            <color indexed="81"/>
            <rFont val="Tahoma"/>
            <family val="2"/>
          </rPr>
          <t xml:space="preserve">
exhaust fans on same schedule as supply fans (interlock), ecm would not result in savings
</t>
        </r>
      </text>
    </comment>
    <comment ref="D81" authorId="0">
      <text>
        <r>
          <rPr>
            <b/>
            <sz val="9"/>
            <color indexed="81"/>
            <rFont val="Tahoma"/>
            <family val="2"/>
          </rPr>
          <t>Lubun, Mike:</t>
        </r>
        <r>
          <rPr>
            <sz val="9"/>
            <color indexed="81"/>
            <rFont val="Tahoma"/>
            <family val="2"/>
          </rPr>
          <t xml:space="preserve">
exhaust fans on same schedule as supply fans (interlock), ecm would not result in savings
</t>
        </r>
      </text>
    </comment>
    <comment ref="B83" authorId="0">
      <text>
        <r>
          <rPr>
            <b/>
            <sz val="9"/>
            <color indexed="81"/>
            <rFont val="Tahoma"/>
            <charset val="1"/>
          </rPr>
          <t>Lubun, Mike:</t>
        </r>
        <r>
          <rPr>
            <sz val="9"/>
            <color indexed="81"/>
            <rFont val="Tahoma"/>
            <charset val="1"/>
          </rPr>
          <t xml:space="preserve">
includes air terminal area</t>
        </r>
      </text>
    </comment>
    <comment ref="B84" authorId="0">
      <text>
        <r>
          <rPr>
            <b/>
            <sz val="9"/>
            <color indexed="81"/>
            <rFont val="Tahoma"/>
            <charset val="1"/>
          </rPr>
          <t>Lubun, Mike:</t>
        </r>
        <r>
          <rPr>
            <sz val="9"/>
            <color indexed="81"/>
            <rFont val="Tahoma"/>
            <charset val="1"/>
          </rPr>
          <t xml:space="preserve">
includes air terminal area</t>
        </r>
      </text>
    </comment>
    <comment ref="B85" authorId="0">
      <text>
        <r>
          <rPr>
            <b/>
            <sz val="9"/>
            <color indexed="81"/>
            <rFont val="Tahoma"/>
            <charset val="1"/>
          </rPr>
          <t>Lubun, Mike:</t>
        </r>
        <r>
          <rPr>
            <sz val="9"/>
            <color indexed="81"/>
            <rFont val="Tahoma"/>
            <charset val="1"/>
          </rPr>
          <t xml:space="preserve">
includes air terminal area</t>
        </r>
      </text>
    </comment>
    <comment ref="B93" authorId="0">
      <text>
        <r>
          <rPr>
            <b/>
            <sz val="9"/>
            <color indexed="81"/>
            <rFont val="Tahoma"/>
            <charset val="1"/>
          </rPr>
          <t>Lubun, Mike:</t>
        </r>
        <r>
          <rPr>
            <sz val="9"/>
            <color indexed="81"/>
            <rFont val="Tahoma"/>
            <charset val="1"/>
          </rPr>
          <t xml:space="preserve">
excludes bunkhouse and seasonal barracks</t>
        </r>
      </text>
    </comment>
    <comment ref="B94" authorId="0">
      <text>
        <r>
          <rPr>
            <b/>
            <sz val="9"/>
            <color indexed="81"/>
            <rFont val="Tahoma"/>
            <charset val="1"/>
          </rPr>
          <t>Lubun, Mike:</t>
        </r>
        <r>
          <rPr>
            <sz val="9"/>
            <color indexed="81"/>
            <rFont val="Tahoma"/>
            <charset val="1"/>
          </rPr>
          <t xml:space="preserve">
includes curling and clubhouse
</t>
        </r>
      </text>
    </comment>
    <comment ref="D98" authorId="0">
      <text>
        <r>
          <rPr>
            <b/>
            <sz val="9"/>
            <color indexed="81"/>
            <rFont val="Tahoma"/>
            <family val="2"/>
          </rPr>
          <t>Lubun, Mike:</t>
        </r>
        <r>
          <rPr>
            <sz val="9"/>
            <color indexed="81"/>
            <rFont val="Tahoma"/>
            <family val="2"/>
          </rPr>
          <t xml:space="preserve">
forced air RTU only
</t>
        </r>
      </text>
    </comment>
    <comment ref="D99" authorId="0">
      <text>
        <r>
          <rPr>
            <b/>
            <sz val="9"/>
            <color indexed="81"/>
            <rFont val="Tahoma"/>
            <family val="2"/>
          </rPr>
          <t>Lubun, Mike:</t>
        </r>
        <r>
          <rPr>
            <sz val="9"/>
            <color indexed="81"/>
            <rFont val="Tahoma"/>
            <family val="2"/>
          </rPr>
          <t xml:space="preserve">
forced air RTU only
</t>
        </r>
      </text>
    </comment>
    <comment ref="D100" authorId="0">
      <text>
        <r>
          <rPr>
            <b/>
            <sz val="9"/>
            <color indexed="81"/>
            <rFont val="Tahoma"/>
            <family val="2"/>
          </rPr>
          <t>Lubun, Mike:</t>
        </r>
        <r>
          <rPr>
            <sz val="9"/>
            <color indexed="81"/>
            <rFont val="Tahoma"/>
            <family val="2"/>
          </rPr>
          <t xml:space="preserve">
forced air RTU only
</t>
        </r>
      </text>
    </comment>
    <comment ref="B101" authorId="0">
      <text>
        <r>
          <rPr>
            <b/>
            <sz val="9"/>
            <color indexed="81"/>
            <rFont val="Tahoma"/>
            <charset val="1"/>
          </rPr>
          <t>Lubun, Mike:</t>
        </r>
        <r>
          <rPr>
            <sz val="9"/>
            <color indexed="81"/>
            <rFont val="Tahoma"/>
            <charset val="1"/>
          </rPr>
          <t xml:space="preserve">
includes small food areas</t>
        </r>
      </text>
    </comment>
    <comment ref="B110" authorId="0">
      <text>
        <r>
          <rPr>
            <b/>
            <sz val="9"/>
            <color indexed="81"/>
            <rFont val="Tahoma"/>
            <charset val="1"/>
          </rPr>
          <t>Lubun, Mike:</t>
        </r>
        <r>
          <rPr>
            <sz val="9"/>
            <color indexed="81"/>
            <rFont val="Tahoma"/>
            <charset val="1"/>
          </rPr>
          <t xml:space="preserve">
includes air terminal area</t>
        </r>
      </text>
    </comment>
    <comment ref="B111" authorId="0">
      <text>
        <r>
          <rPr>
            <b/>
            <sz val="9"/>
            <color indexed="81"/>
            <rFont val="Tahoma"/>
            <charset val="1"/>
          </rPr>
          <t>Lubun, Mike:</t>
        </r>
        <r>
          <rPr>
            <sz val="9"/>
            <color indexed="81"/>
            <rFont val="Tahoma"/>
            <charset val="1"/>
          </rPr>
          <t xml:space="preserve">
includes air terminal area</t>
        </r>
      </text>
    </comment>
    <comment ref="B112" authorId="0">
      <text>
        <r>
          <rPr>
            <b/>
            <sz val="9"/>
            <color indexed="81"/>
            <rFont val="Tahoma"/>
            <charset val="1"/>
          </rPr>
          <t>Lubun, Mike:</t>
        </r>
        <r>
          <rPr>
            <sz val="9"/>
            <color indexed="81"/>
            <rFont val="Tahoma"/>
            <charset val="1"/>
          </rPr>
          <t xml:space="preserve">
includes air terminal area</t>
        </r>
      </text>
    </comment>
    <comment ref="B120" authorId="0">
      <text>
        <r>
          <rPr>
            <b/>
            <sz val="9"/>
            <color indexed="81"/>
            <rFont val="Tahoma"/>
            <charset val="1"/>
          </rPr>
          <t>Lubun, Mike:</t>
        </r>
        <r>
          <rPr>
            <sz val="9"/>
            <color indexed="81"/>
            <rFont val="Tahoma"/>
            <charset val="1"/>
          </rPr>
          <t xml:space="preserve">
excludes bunkhouse and seasonal barracks</t>
        </r>
      </text>
    </comment>
    <comment ref="B121" authorId="0">
      <text>
        <r>
          <rPr>
            <b/>
            <sz val="9"/>
            <color indexed="81"/>
            <rFont val="Tahoma"/>
            <charset val="1"/>
          </rPr>
          <t>Lubun, Mike:</t>
        </r>
        <r>
          <rPr>
            <sz val="9"/>
            <color indexed="81"/>
            <rFont val="Tahoma"/>
            <charset val="1"/>
          </rPr>
          <t xml:space="preserve">
includes curling and clubhouse
</t>
        </r>
      </text>
    </comment>
    <comment ref="B128" authorId="0">
      <text>
        <r>
          <rPr>
            <b/>
            <sz val="9"/>
            <color indexed="81"/>
            <rFont val="Tahoma"/>
            <charset val="1"/>
          </rPr>
          <t>Lubun, Mike:</t>
        </r>
        <r>
          <rPr>
            <sz val="9"/>
            <color indexed="81"/>
            <rFont val="Tahoma"/>
            <charset val="1"/>
          </rPr>
          <t xml:space="preserve">
includes small food areas</t>
        </r>
      </text>
    </comment>
    <comment ref="B137" authorId="0">
      <text>
        <r>
          <rPr>
            <b/>
            <sz val="9"/>
            <color indexed="81"/>
            <rFont val="Tahoma"/>
            <charset val="1"/>
          </rPr>
          <t>Lubun, Mike:</t>
        </r>
        <r>
          <rPr>
            <sz val="9"/>
            <color indexed="81"/>
            <rFont val="Tahoma"/>
            <charset val="1"/>
          </rPr>
          <t xml:space="preserve">
includes air terminal area</t>
        </r>
      </text>
    </comment>
    <comment ref="B138" authorId="0">
      <text>
        <r>
          <rPr>
            <b/>
            <sz val="9"/>
            <color indexed="81"/>
            <rFont val="Tahoma"/>
            <charset val="1"/>
          </rPr>
          <t>Lubun, Mike:</t>
        </r>
        <r>
          <rPr>
            <sz val="9"/>
            <color indexed="81"/>
            <rFont val="Tahoma"/>
            <charset val="1"/>
          </rPr>
          <t xml:space="preserve">
includes air terminal area</t>
        </r>
      </text>
    </comment>
    <comment ref="B139" authorId="0">
      <text>
        <r>
          <rPr>
            <b/>
            <sz val="9"/>
            <color indexed="81"/>
            <rFont val="Tahoma"/>
            <charset val="1"/>
          </rPr>
          <t>Lubun, Mike:</t>
        </r>
        <r>
          <rPr>
            <sz val="9"/>
            <color indexed="81"/>
            <rFont val="Tahoma"/>
            <charset val="1"/>
          </rPr>
          <t xml:space="preserve">
includes air terminal area</t>
        </r>
      </text>
    </comment>
    <comment ref="B147" authorId="0">
      <text>
        <r>
          <rPr>
            <b/>
            <sz val="9"/>
            <color indexed="81"/>
            <rFont val="Tahoma"/>
            <charset val="1"/>
          </rPr>
          <t>Lubun, Mike:</t>
        </r>
        <r>
          <rPr>
            <sz val="9"/>
            <color indexed="81"/>
            <rFont val="Tahoma"/>
            <charset val="1"/>
          </rPr>
          <t xml:space="preserve">
excludes bunkhouse and seasonal barracks</t>
        </r>
      </text>
    </comment>
    <comment ref="D147" authorId="0">
      <text>
        <r>
          <rPr>
            <b/>
            <sz val="9"/>
            <color indexed="81"/>
            <rFont val="Tahoma"/>
            <charset val="1"/>
          </rPr>
          <t>Lubun, Mike:</t>
        </r>
        <r>
          <rPr>
            <sz val="9"/>
            <color indexed="81"/>
            <rFont val="Tahoma"/>
            <charset val="1"/>
          </rPr>
          <t xml:space="preserve">
full occupancy from 4 pm to 7 am, fans only run during 6 to 7 am and from 4 to 8 pm, therefore dcv savings would be zero</t>
        </r>
      </text>
    </comment>
    <comment ref="B148" authorId="0">
      <text>
        <r>
          <rPr>
            <b/>
            <sz val="9"/>
            <color indexed="81"/>
            <rFont val="Tahoma"/>
            <charset val="1"/>
          </rPr>
          <t>Lubun, Mike:</t>
        </r>
        <r>
          <rPr>
            <sz val="9"/>
            <color indexed="81"/>
            <rFont val="Tahoma"/>
            <charset val="1"/>
          </rPr>
          <t xml:space="preserve">
includes curling and clubhouse
</t>
        </r>
      </text>
    </comment>
    <comment ref="D152" authorId="0">
      <text>
        <r>
          <rPr>
            <b/>
            <sz val="9"/>
            <color indexed="81"/>
            <rFont val="Tahoma"/>
            <charset val="1"/>
          </rPr>
          <t>Lubun, Mike:</t>
        </r>
        <r>
          <rPr>
            <sz val="9"/>
            <color indexed="81"/>
            <rFont val="Tahoma"/>
            <charset val="1"/>
          </rPr>
          <t xml:space="preserve">
does not have an air handler, no ventilation, simply gas furnaces in space, </t>
        </r>
      </text>
    </comment>
    <comment ref="D153" authorId="0">
      <text>
        <r>
          <rPr>
            <b/>
            <sz val="9"/>
            <color indexed="81"/>
            <rFont val="Tahoma"/>
            <charset val="1"/>
          </rPr>
          <t>Lubun, Mike:</t>
        </r>
        <r>
          <rPr>
            <sz val="9"/>
            <color indexed="81"/>
            <rFont val="Tahoma"/>
            <charset val="1"/>
          </rPr>
          <t xml:space="preserve">
does not have an air handler, no ventilation, simply gas furnaces in space, </t>
        </r>
      </text>
    </comment>
    <comment ref="D154" authorId="0">
      <text>
        <r>
          <rPr>
            <b/>
            <sz val="9"/>
            <color indexed="81"/>
            <rFont val="Tahoma"/>
            <charset val="1"/>
          </rPr>
          <t>Lubun, Mike:</t>
        </r>
        <r>
          <rPr>
            <sz val="9"/>
            <color indexed="81"/>
            <rFont val="Tahoma"/>
            <charset val="1"/>
          </rPr>
          <t xml:space="preserve">
does not have an air handler, no ventilation, simply gas furnaces in space, </t>
        </r>
      </text>
    </comment>
    <comment ref="B155" authorId="0">
      <text>
        <r>
          <rPr>
            <b/>
            <sz val="9"/>
            <color indexed="81"/>
            <rFont val="Tahoma"/>
            <charset val="1"/>
          </rPr>
          <t>Lubun, Mike:</t>
        </r>
        <r>
          <rPr>
            <sz val="9"/>
            <color indexed="81"/>
            <rFont val="Tahoma"/>
            <charset val="1"/>
          </rPr>
          <t xml:space="preserve">
includes small food areas</t>
        </r>
      </text>
    </comment>
    <comment ref="D160" authorId="0">
      <text>
        <r>
          <rPr>
            <b/>
            <sz val="9"/>
            <color indexed="81"/>
            <rFont val="Tahoma"/>
            <charset val="1"/>
          </rPr>
          <t>Lubun, Mike:</t>
        </r>
        <r>
          <rPr>
            <sz val="9"/>
            <color indexed="81"/>
            <rFont val="Tahoma"/>
            <charset val="1"/>
          </rPr>
          <t xml:space="preserve">
occupancy and fan schedules match, therefore DCV will not save energy</t>
        </r>
      </text>
    </comment>
    <comment ref="D161" authorId="0">
      <text>
        <r>
          <rPr>
            <b/>
            <sz val="9"/>
            <color indexed="81"/>
            <rFont val="Tahoma"/>
            <charset val="1"/>
          </rPr>
          <t>Lubun, Mike:</t>
        </r>
        <r>
          <rPr>
            <sz val="9"/>
            <color indexed="81"/>
            <rFont val="Tahoma"/>
            <charset val="1"/>
          </rPr>
          <t xml:space="preserve">
occupancy and fan schedules match, therefore DCV will not save energy</t>
        </r>
      </text>
    </comment>
    <comment ref="D162" authorId="0">
      <text>
        <r>
          <rPr>
            <b/>
            <sz val="9"/>
            <color indexed="81"/>
            <rFont val="Tahoma"/>
            <charset val="1"/>
          </rPr>
          <t>Lubun, Mike:</t>
        </r>
        <r>
          <rPr>
            <sz val="9"/>
            <color indexed="81"/>
            <rFont val="Tahoma"/>
            <charset val="1"/>
          </rPr>
          <t xml:space="preserve">
occupancy and fan schedules match, therefore DCV will not save energy</t>
        </r>
      </text>
    </comment>
    <comment ref="D163" authorId="0">
      <text>
        <r>
          <rPr>
            <b/>
            <sz val="9"/>
            <color indexed="81"/>
            <rFont val="Tahoma"/>
            <charset val="1"/>
          </rPr>
          <t>Lubun, Mike:</t>
        </r>
        <r>
          <rPr>
            <sz val="9"/>
            <color indexed="81"/>
            <rFont val="Tahoma"/>
            <charset val="1"/>
          </rPr>
          <t xml:space="preserve">
occupancy and fan schedules match, therefore DCV will not save energy</t>
        </r>
      </text>
    </comment>
    <comment ref="B164" authorId="0">
      <text>
        <r>
          <rPr>
            <b/>
            <sz val="9"/>
            <color indexed="81"/>
            <rFont val="Tahoma"/>
            <charset val="1"/>
          </rPr>
          <t>Lubun, Mike:</t>
        </r>
        <r>
          <rPr>
            <sz val="9"/>
            <color indexed="81"/>
            <rFont val="Tahoma"/>
            <charset val="1"/>
          </rPr>
          <t xml:space="preserve">
includes air terminal area</t>
        </r>
      </text>
    </comment>
    <comment ref="B165" authorId="0">
      <text>
        <r>
          <rPr>
            <b/>
            <sz val="9"/>
            <color indexed="81"/>
            <rFont val="Tahoma"/>
            <charset val="1"/>
          </rPr>
          <t>Lubun, Mike:</t>
        </r>
        <r>
          <rPr>
            <sz val="9"/>
            <color indexed="81"/>
            <rFont val="Tahoma"/>
            <charset val="1"/>
          </rPr>
          <t xml:space="preserve">
includes air terminal area</t>
        </r>
      </text>
    </comment>
    <comment ref="B166" authorId="0">
      <text>
        <r>
          <rPr>
            <b/>
            <sz val="9"/>
            <color indexed="81"/>
            <rFont val="Tahoma"/>
            <charset val="1"/>
          </rPr>
          <t>Lubun, Mike:</t>
        </r>
        <r>
          <rPr>
            <sz val="9"/>
            <color indexed="81"/>
            <rFont val="Tahoma"/>
            <charset val="1"/>
          </rPr>
          <t xml:space="preserve">
includes air terminal area</t>
        </r>
      </text>
    </comment>
    <comment ref="B174" authorId="0">
      <text>
        <r>
          <rPr>
            <b/>
            <sz val="9"/>
            <color indexed="81"/>
            <rFont val="Tahoma"/>
            <charset val="1"/>
          </rPr>
          <t>Lubun, Mike:</t>
        </r>
        <r>
          <rPr>
            <sz val="9"/>
            <color indexed="81"/>
            <rFont val="Tahoma"/>
            <charset val="1"/>
          </rPr>
          <t xml:space="preserve">
excludes bunkhouse and seasonal barracks</t>
        </r>
      </text>
    </comment>
    <comment ref="B175" authorId="0">
      <text>
        <r>
          <rPr>
            <b/>
            <sz val="9"/>
            <color indexed="81"/>
            <rFont val="Tahoma"/>
            <charset val="1"/>
          </rPr>
          <t>Lubun, Mike:</t>
        </r>
        <r>
          <rPr>
            <sz val="9"/>
            <color indexed="81"/>
            <rFont val="Tahoma"/>
            <charset val="1"/>
          </rPr>
          <t xml:space="preserve">
includes curling and clubhouse
</t>
        </r>
      </text>
    </comment>
    <comment ref="D179" authorId="0">
      <text>
        <r>
          <rPr>
            <b/>
            <sz val="9"/>
            <color indexed="81"/>
            <rFont val="Tahoma"/>
            <charset val="1"/>
          </rPr>
          <t>Lubun, Mike:</t>
        </r>
        <r>
          <rPr>
            <sz val="9"/>
            <color indexed="81"/>
            <rFont val="Tahoma"/>
            <charset val="1"/>
          </rPr>
          <t xml:space="preserve">
no air handler, simply space furnaces and air conditioners</t>
        </r>
      </text>
    </comment>
    <comment ref="D180" authorId="0">
      <text>
        <r>
          <rPr>
            <b/>
            <sz val="9"/>
            <color indexed="81"/>
            <rFont val="Tahoma"/>
            <charset val="1"/>
          </rPr>
          <t>Lubun, Mike:</t>
        </r>
        <r>
          <rPr>
            <sz val="9"/>
            <color indexed="81"/>
            <rFont val="Tahoma"/>
            <charset val="1"/>
          </rPr>
          <t xml:space="preserve">
no air handler, simply space furnaces and air conditioners</t>
        </r>
      </text>
    </comment>
    <comment ref="D181" authorId="0">
      <text>
        <r>
          <rPr>
            <b/>
            <sz val="9"/>
            <color indexed="81"/>
            <rFont val="Tahoma"/>
            <charset val="1"/>
          </rPr>
          <t>Lubun, Mike:</t>
        </r>
        <r>
          <rPr>
            <sz val="9"/>
            <color indexed="81"/>
            <rFont val="Tahoma"/>
            <charset val="1"/>
          </rPr>
          <t xml:space="preserve">
no air handler, simply space furnaces and air conditioners</t>
        </r>
      </text>
    </comment>
    <comment ref="B182" authorId="0">
      <text>
        <r>
          <rPr>
            <b/>
            <sz val="9"/>
            <color indexed="81"/>
            <rFont val="Tahoma"/>
            <charset val="1"/>
          </rPr>
          <t>Lubun, Mike:</t>
        </r>
        <r>
          <rPr>
            <sz val="9"/>
            <color indexed="81"/>
            <rFont val="Tahoma"/>
            <charset val="1"/>
          </rPr>
          <t xml:space="preserve">
includes small food areas</t>
        </r>
      </text>
    </comment>
    <comment ref="B191" authorId="0">
      <text>
        <r>
          <rPr>
            <b/>
            <sz val="9"/>
            <color indexed="81"/>
            <rFont val="Tahoma"/>
            <charset val="1"/>
          </rPr>
          <t>Lubun, Mike:</t>
        </r>
        <r>
          <rPr>
            <sz val="9"/>
            <color indexed="81"/>
            <rFont val="Tahoma"/>
            <charset val="1"/>
          </rPr>
          <t xml:space="preserve">
includes air terminal area</t>
        </r>
      </text>
    </comment>
    <comment ref="B192" authorId="0">
      <text>
        <r>
          <rPr>
            <b/>
            <sz val="9"/>
            <color indexed="81"/>
            <rFont val="Tahoma"/>
            <charset val="1"/>
          </rPr>
          <t>Lubun, Mike:</t>
        </r>
        <r>
          <rPr>
            <sz val="9"/>
            <color indexed="81"/>
            <rFont val="Tahoma"/>
            <charset val="1"/>
          </rPr>
          <t xml:space="preserve">
includes air terminal area</t>
        </r>
      </text>
    </comment>
    <comment ref="B193" authorId="0">
      <text>
        <r>
          <rPr>
            <b/>
            <sz val="9"/>
            <color indexed="81"/>
            <rFont val="Tahoma"/>
            <charset val="1"/>
          </rPr>
          <t>Lubun, Mike:</t>
        </r>
        <r>
          <rPr>
            <sz val="9"/>
            <color indexed="81"/>
            <rFont val="Tahoma"/>
            <charset val="1"/>
          </rPr>
          <t xml:space="preserve">
includes air terminal area</t>
        </r>
      </text>
    </comment>
    <comment ref="B201" authorId="0">
      <text>
        <r>
          <rPr>
            <b/>
            <sz val="9"/>
            <color indexed="81"/>
            <rFont val="Tahoma"/>
            <charset val="1"/>
          </rPr>
          <t>Lubun, Mike:</t>
        </r>
        <r>
          <rPr>
            <sz val="9"/>
            <color indexed="81"/>
            <rFont val="Tahoma"/>
            <charset val="1"/>
          </rPr>
          <t xml:space="preserve">
excludes bunkhouse and seasonal barracks</t>
        </r>
      </text>
    </comment>
    <comment ref="B202" authorId="0">
      <text>
        <r>
          <rPr>
            <b/>
            <sz val="9"/>
            <color indexed="81"/>
            <rFont val="Tahoma"/>
            <charset val="1"/>
          </rPr>
          <t>Lubun, Mike:</t>
        </r>
        <r>
          <rPr>
            <sz val="9"/>
            <color indexed="81"/>
            <rFont val="Tahoma"/>
            <charset val="1"/>
          </rPr>
          <t xml:space="preserve">
includes curling and clubhouse
</t>
        </r>
      </text>
    </comment>
    <comment ref="B209" authorId="0">
      <text>
        <r>
          <rPr>
            <b/>
            <sz val="9"/>
            <color indexed="81"/>
            <rFont val="Tahoma"/>
            <charset val="1"/>
          </rPr>
          <t>Lubun, Mike:</t>
        </r>
        <r>
          <rPr>
            <sz val="9"/>
            <color indexed="81"/>
            <rFont val="Tahoma"/>
            <charset val="1"/>
          </rPr>
          <t xml:space="preserve">
includes small food areas</t>
        </r>
      </text>
    </comment>
    <comment ref="B218" authorId="0">
      <text>
        <r>
          <rPr>
            <b/>
            <sz val="9"/>
            <color indexed="81"/>
            <rFont val="Tahoma"/>
            <charset val="1"/>
          </rPr>
          <t>Lubun, Mike:</t>
        </r>
        <r>
          <rPr>
            <sz val="9"/>
            <color indexed="81"/>
            <rFont val="Tahoma"/>
            <charset val="1"/>
          </rPr>
          <t xml:space="preserve">
includes air terminal area</t>
        </r>
      </text>
    </comment>
    <comment ref="B219" authorId="0">
      <text>
        <r>
          <rPr>
            <b/>
            <sz val="9"/>
            <color indexed="81"/>
            <rFont val="Tahoma"/>
            <charset val="1"/>
          </rPr>
          <t>Lubun, Mike:</t>
        </r>
        <r>
          <rPr>
            <sz val="9"/>
            <color indexed="81"/>
            <rFont val="Tahoma"/>
            <charset val="1"/>
          </rPr>
          <t xml:space="preserve">
includes air terminal area</t>
        </r>
      </text>
    </comment>
    <comment ref="B220" authorId="0">
      <text>
        <r>
          <rPr>
            <b/>
            <sz val="9"/>
            <color indexed="81"/>
            <rFont val="Tahoma"/>
            <charset val="1"/>
          </rPr>
          <t>Lubun, Mike:</t>
        </r>
        <r>
          <rPr>
            <sz val="9"/>
            <color indexed="81"/>
            <rFont val="Tahoma"/>
            <charset val="1"/>
          </rPr>
          <t xml:space="preserve">
includes air terminal area</t>
        </r>
      </text>
    </comment>
    <comment ref="B228" authorId="0">
      <text>
        <r>
          <rPr>
            <b/>
            <sz val="9"/>
            <color indexed="81"/>
            <rFont val="Tahoma"/>
            <charset val="1"/>
          </rPr>
          <t>Lubun, Mike:</t>
        </r>
        <r>
          <rPr>
            <sz val="9"/>
            <color indexed="81"/>
            <rFont val="Tahoma"/>
            <charset val="1"/>
          </rPr>
          <t xml:space="preserve">
excludes bunkhouse and seasonal barracks</t>
        </r>
      </text>
    </comment>
    <comment ref="B229" authorId="0">
      <text>
        <r>
          <rPr>
            <b/>
            <sz val="9"/>
            <color indexed="81"/>
            <rFont val="Tahoma"/>
            <charset val="1"/>
          </rPr>
          <t>Lubun, Mike:</t>
        </r>
        <r>
          <rPr>
            <sz val="9"/>
            <color indexed="81"/>
            <rFont val="Tahoma"/>
            <charset val="1"/>
          </rPr>
          <t xml:space="preserve">
includes curling and clubhouse
</t>
        </r>
      </text>
    </comment>
    <comment ref="B236" authorId="0">
      <text>
        <r>
          <rPr>
            <b/>
            <sz val="9"/>
            <color indexed="81"/>
            <rFont val="Tahoma"/>
            <charset val="1"/>
          </rPr>
          <t>Lubun, Mike:</t>
        </r>
        <r>
          <rPr>
            <sz val="9"/>
            <color indexed="81"/>
            <rFont val="Tahoma"/>
            <charset val="1"/>
          </rPr>
          <t xml:space="preserve">
includes small food areas</t>
        </r>
      </text>
    </comment>
    <comment ref="B245" authorId="0">
      <text>
        <r>
          <rPr>
            <b/>
            <sz val="9"/>
            <color indexed="81"/>
            <rFont val="Tahoma"/>
            <charset val="1"/>
          </rPr>
          <t>Lubun, Mike:</t>
        </r>
        <r>
          <rPr>
            <sz val="9"/>
            <color indexed="81"/>
            <rFont val="Tahoma"/>
            <charset val="1"/>
          </rPr>
          <t xml:space="preserve">
includes air terminal area</t>
        </r>
      </text>
    </comment>
    <comment ref="B246" authorId="0">
      <text>
        <r>
          <rPr>
            <b/>
            <sz val="9"/>
            <color indexed="81"/>
            <rFont val="Tahoma"/>
            <charset val="1"/>
          </rPr>
          <t>Lubun, Mike:</t>
        </r>
        <r>
          <rPr>
            <sz val="9"/>
            <color indexed="81"/>
            <rFont val="Tahoma"/>
            <charset val="1"/>
          </rPr>
          <t xml:space="preserve">
includes air terminal area</t>
        </r>
      </text>
    </comment>
    <comment ref="B247" authorId="0">
      <text>
        <r>
          <rPr>
            <b/>
            <sz val="9"/>
            <color indexed="81"/>
            <rFont val="Tahoma"/>
            <charset val="1"/>
          </rPr>
          <t>Lubun, Mike:</t>
        </r>
        <r>
          <rPr>
            <sz val="9"/>
            <color indexed="81"/>
            <rFont val="Tahoma"/>
            <charset val="1"/>
          </rPr>
          <t xml:space="preserve">
includes air terminal area</t>
        </r>
      </text>
    </comment>
    <comment ref="B255" authorId="0">
      <text>
        <r>
          <rPr>
            <b/>
            <sz val="9"/>
            <color indexed="81"/>
            <rFont val="Tahoma"/>
            <charset val="1"/>
          </rPr>
          <t>Lubun, Mike:</t>
        </r>
        <r>
          <rPr>
            <sz val="9"/>
            <color indexed="81"/>
            <rFont val="Tahoma"/>
            <charset val="1"/>
          </rPr>
          <t xml:space="preserve">
excludes bunkhouse and seasonal barracks</t>
        </r>
      </text>
    </comment>
    <comment ref="B256" authorId="0">
      <text>
        <r>
          <rPr>
            <b/>
            <sz val="9"/>
            <color indexed="81"/>
            <rFont val="Tahoma"/>
            <charset val="1"/>
          </rPr>
          <t>Lubun, Mike:</t>
        </r>
        <r>
          <rPr>
            <sz val="9"/>
            <color indexed="81"/>
            <rFont val="Tahoma"/>
            <charset val="1"/>
          </rPr>
          <t xml:space="preserve">
includes curling and clubhouse
</t>
        </r>
      </text>
    </comment>
    <comment ref="B263" authorId="0">
      <text>
        <r>
          <rPr>
            <b/>
            <sz val="9"/>
            <color indexed="81"/>
            <rFont val="Tahoma"/>
            <charset val="1"/>
          </rPr>
          <t>Lubun, Mike:</t>
        </r>
        <r>
          <rPr>
            <sz val="9"/>
            <color indexed="81"/>
            <rFont val="Tahoma"/>
            <charset val="1"/>
          </rPr>
          <t xml:space="preserve">
includes small food areas</t>
        </r>
      </text>
    </comment>
    <comment ref="B272" authorId="0">
      <text>
        <r>
          <rPr>
            <b/>
            <sz val="9"/>
            <color indexed="81"/>
            <rFont val="Tahoma"/>
            <charset val="1"/>
          </rPr>
          <t>Lubun, Mike:</t>
        </r>
        <r>
          <rPr>
            <sz val="9"/>
            <color indexed="81"/>
            <rFont val="Tahoma"/>
            <charset val="1"/>
          </rPr>
          <t xml:space="preserve">
includes air terminal area</t>
        </r>
      </text>
    </comment>
    <comment ref="B273" authorId="0">
      <text>
        <r>
          <rPr>
            <b/>
            <sz val="9"/>
            <color indexed="81"/>
            <rFont val="Tahoma"/>
            <charset val="1"/>
          </rPr>
          <t>Lubun, Mike:</t>
        </r>
        <r>
          <rPr>
            <sz val="9"/>
            <color indexed="81"/>
            <rFont val="Tahoma"/>
            <charset val="1"/>
          </rPr>
          <t xml:space="preserve">
includes air terminal area</t>
        </r>
      </text>
    </comment>
    <comment ref="B274" authorId="0">
      <text>
        <r>
          <rPr>
            <b/>
            <sz val="9"/>
            <color indexed="81"/>
            <rFont val="Tahoma"/>
            <charset val="1"/>
          </rPr>
          <t>Lubun, Mike:</t>
        </r>
        <r>
          <rPr>
            <sz val="9"/>
            <color indexed="81"/>
            <rFont val="Tahoma"/>
            <charset val="1"/>
          </rPr>
          <t xml:space="preserve">
includes air terminal area</t>
        </r>
      </text>
    </comment>
    <comment ref="B282" authorId="0">
      <text>
        <r>
          <rPr>
            <b/>
            <sz val="9"/>
            <color indexed="81"/>
            <rFont val="Tahoma"/>
            <charset val="1"/>
          </rPr>
          <t>Lubun, Mike:</t>
        </r>
        <r>
          <rPr>
            <sz val="9"/>
            <color indexed="81"/>
            <rFont val="Tahoma"/>
            <charset val="1"/>
          </rPr>
          <t xml:space="preserve">
excludes bunkhouse and seasonal barracks</t>
        </r>
      </text>
    </comment>
    <comment ref="B283" authorId="0">
      <text>
        <r>
          <rPr>
            <b/>
            <sz val="9"/>
            <color indexed="81"/>
            <rFont val="Tahoma"/>
            <charset val="1"/>
          </rPr>
          <t>Lubun, Mike:</t>
        </r>
        <r>
          <rPr>
            <sz val="9"/>
            <color indexed="81"/>
            <rFont val="Tahoma"/>
            <charset val="1"/>
          </rPr>
          <t xml:space="preserve">
includes curling and clubhouse
</t>
        </r>
      </text>
    </comment>
    <comment ref="B290" authorId="0">
      <text>
        <r>
          <rPr>
            <b/>
            <sz val="9"/>
            <color indexed="81"/>
            <rFont val="Tahoma"/>
            <charset val="1"/>
          </rPr>
          <t>Lubun, Mike:</t>
        </r>
        <r>
          <rPr>
            <sz val="9"/>
            <color indexed="81"/>
            <rFont val="Tahoma"/>
            <charset val="1"/>
          </rPr>
          <t xml:space="preserve">
includes small food areas</t>
        </r>
      </text>
    </comment>
    <comment ref="B299" authorId="0">
      <text>
        <r>
          <rPr>
            <b/>
            <sz val="9"/>
            <color indexed="81"/>
            <rFont val="Tahoma"/>
            <charset val="1"/>
          </rPr>
          <t>Lubun, Mike:</t>
        </r>
        <r>
          <rPr>
            <sz val="9"/>
            <color indexed="81"/>
            <rFont val="Tahoma"/>
            <charset val="1"/>
          </rPr>
          <t xml:space="preserve">
includes air terminal area</t>
        </r>
      </text>
    </comment>
    <comment ref="B300" authorId="0">
      <text>
        <r>
          <rPr>
            <b/>
            <sz val="9"/>
            <color indexed="81"/>
            <rFont val="Tahoma"/>
            <charset val="1"/>
          </rPr>
          <t>Lubun, Mike:</t>
        </r>
        <r>
          <rPr>
            <sz val="9"/>
            <color indexed="81"/>
            <rFont val="Tahoma"/>
            <charset val="1"/>
          </rPr>
          <t xml:space="preserve">
includes air terminal area</t>
        </r>
      </text>
    </comment>
    <comment ref="B301" authorId="0">
      <text>
        <r>
          <rPr>
            <b/>
            <sz val="9"/>
            <color indexed="81"/>
            <rFont val="Tahoma"/>
            <charset val="1"/>
          </rPr>
          <t>Lubun, Mike:</t>
        </r>
        <r>
          <rPr>
            <sz val="9"/>
            <color indexed="81"/>
            <rFont val="Tahoma"/>
            <charset val="1"/>
          </rPr>
          <t xml:space="preserve">
includes air terminal area</t>
        </r>
      </text>
    </comment>
    <comment ref="B309" authorId="0">
      <text>
        <r>
          <rPr>
            <b/>
            <sz val="9"/>
            <color indexed="81"/>
            <rFont val="Tahoma"/>
            <charset val="1"/>
          </rPr>
          <t>Lubun, Mike:</t>
        </r>
        <r>
          <rPr>
            <sz val="9"/>
            <color indexed="81"/>
            <rFont val="Tahoma"/>
            <charset val="1"/>
          </rPr>
          <t xml:space="preserve">
excludes bunkhouse and seasonal barracks</t>
        </r>
      </text>
    </comment>
    <comment ref="B310" authorId="0">
      <text>
        <r>
          <rPr>
            <b/>
            <sz val="9"/>
            <color indexed="81"/>
            <rFont val="Tahoma"/>
            <charset val="1"/>
          </rPr>
          <t>Lubun, Mike:</t>
        </r>
        <r>
          <rPr>
            <sz val="9"/>
            <color indexed="81"/>
            <rFont val="Tahoma"/>
            <charset val="1"/>
          </rPr>
          <t xml:space="preserve">
includes curling and clubhouse
</t>
        </r>
      </text>
    </comment>
    <comment ref="B317" authorId="0">
      <text>
        <r>
          <rPr>
            <b/>
            <sz val="9"/>
            <color indexed="81"/>
            <rFont val="Tahoma"/>
            <charset val="1"/>
          </rPr>
          <t>Lubun, Mike:</t>
        </r>
        <r>
          <rPr>
            <sz val="9"/>
            <color indexed="81"/>
            <rFont val="Tahoma"/>
            <charset val="1"/>
          </rPr>
          <t xml:space="preserve">
includes small food areas</t>
        </r>
      </text>
    </comment>
    <comment ref="B326" authorId="0">
      <text>
        <r>
          <rPr>
            <b/>
            <sz val="9"/>
            <color indexed="81"/>
            <rFont val="Tahoma"/>
            <charset val="1"/>
          </rPr>
          <t>Lubun, Mike:</t>
        </r>
        <r>
          <rPr>
            <sz val="9"/>
            <color indexed="81"/>
            <rFont val="Tahoma"/>
            <charset val="1"/>
          </rPr>
          <t xml:space="preserve">
includes air terminal area</t>
        </r>
      </text>
    </comment>
    <comment ref="B327" authorId="0">
      <text>
        <r>
          <rPr>
            <b/>
            <sz val="9"/>
            <color indexed="81"/>
            <rFont val="Tahoma"/>
            <charset val="1"/>
          </rPr>
          <t>Lubun, Mike:</t>
        </r>
        <r>
          <rPr>
            <sz val="9"/>
            <color indexed="81"/>
            <rFont val="Tahoma"/>
            <charset val="1"/>
          </rPr>
          <t xml:space="preserve">
includes air terminal area</t>
        </r>
      </text>
    </comment>
    <comment ref="B328" authorId="0">
      <text>
        <r>
          <rPr>
            <b/>
            <sz val="9"/>
            <color indexed="81"/>
            <rFont val="Tahoma"/>
            <charset val="1"/>
          </rPr>
          <t>Lubun, Mike:</t>
        </r>
        <r>
          <rPr>
            <sz val="9"/>
            <color indexed="81"/>
            <rFont val="Tahoma"/>
            <charset val="1"/>
          </rPr>
          <t xml:space="preserve">
includes air terminal area</t>
        </r>
      </text>
    </comment>
    <comment ref="B336" authorId="0">
      <text>
        <r>
          <rPr>
            <b/>
            <sz val="9"/>
            <color indexed="81"/>
            <rFont val="Tahoma"/>
            <charset val="1"/>
          </rPr>
          <t>Lubun, Mike:</t>
        </r>
        <r>
          <rPr>
            <sz val="9"/>
            <color indexed="81"/>
            <rFont val="Tahoma"/>
            <charset val="1"/>
          </rPr>
          <t xml:space="preserve">
excludes bunkhouse and seasonal barracks</t>
        </r>
      </text>
    </comment>
    <comment ref="B337" authorId="0">
      <text>
        <r>
          <rPr>
            <b/>
            <sz val="9"/>
            <color indexed="81"/>
            <rFont val="Tahoma"/>
            <charset val="1"/>
          </rPr>
          <t>Lubun, Mike:</t>
        </r>
        <r>
          <rPr>
            <sz val="9"/>
            <color indexed="81"/>
            <rFont val="Tahoma"/>
            <charset val="1"/>
          </rPr>
          <t xml:space="preserve">
includes curling and clubhouse
</t>
        </r>
      </text>
    </comment>
    <comment ref="B344" authorId="0">
      <text>
        <r>
          <rPr>
            <b/>
            <sz val="9"/>
            <color indexed="81"/>
            <rFont val="Tahoma"/>
            <charset val="1"/>
          </rPr>
          <t>Lubun, Mike:</t>
        </r>
        <r>
          <rPr>
            <sz val="9"/>
            <color indexed="81"/>
            <rFont val="Tahoma"/>
            <charset val="1"/>
          </rPr>
          <t xml:space="preserve">
includes small food areas</t>
        </r>
      </text>
    </comment>
    <comment ref="B353" authorId="0">
      <text>
        <r>
          <rPr>
            <b/>
            <sz val="9"/>
            <color indexed="81"/>
            <rFont val="Tahoma"/>
            <charset val="1"/>
          </rPr>
          <t>Lubun, Mike:</t>
        </r>
        <r>
          <rPr>
            <sz val="9"/>
            <color indexed="81"/>
            <rFont val="Tahoma"/>
            <charset val="1"/>
          </rPr>
          <t xml:space="preserve">
includes air terminal area</t>
        </r>
      </text>
    </comment>
    <comment ref="B354" authorId="0">
      <text>
        <r>
          <rPr>
            <b/>
            <sz val="9"/>
            <color indexed="81"/>
            <rFont val="Tahoma"/>
            <charset val="1"/>
          </rPr>
          <t>Lubun, Mike:</t>
        </r>
        <r>
          <rPr>
            <sz val="9"/>
            <color indexed="81"/>
            <rFont val="Tahoma"/>
            <charset val="1"/>
          </rPr>
          <t xml:space="preserve">
includes air terminal area</t>
        </r>
      </text>
    </comment>
    <comment ref="B355" authorId="0">
      <text>
        <r>
          <rPr>
            <b/>
            <sz val="9"/>
            <color indexed="81"/>
            <rFont val="Tahoma"/>
            <charset val="1"/>
          </rPr>
          <t>Lubun, Mike:</t>
        </r>
        <r>
          <rPr>
            <sz val="9"/>
            <color indexed="81"/>
            <rFont val="Tahoma"/>
            <charset val="1"/>
          </rPr>
          <t xml:space="preserve">
includes air terminal area</t>
        </r>
      </text>
    </comment>
    <comment ref="B363" authorId="0">
      <text>
        <r>
          <rPr>
            <b/>
            <sz val="9"/>
            <color indexed="81"/>
            <rFont val="Tahoma"/>
            <charset val="1"/>
          </rPr>
          <t>Lubun, Mike:</t>
        </r>
        <r>
          <rPr>
            <sz val="9"/>
            <color indexed="81"/>
            <rFont val="Tahoma"/>
            <charset val="1"/>
          </rPr>
          <t xml:space="preserve">
excludes bunkhouse and seasonal barracks</t>
        </r>
      </text>
    </comment>
    <comment ref="B364" authorId="0">
      <text>
        <r>
          <rPr>
            <b/>
            <sz val="9"/>
            <color indexed="81"/>
            <rFont val="Tahoma"/>
            <charset val="1"/>
          </rPr>
          <t>Lubun, Mike:</t>
        </r>
        <r>
          <rPr>
            <sz val="9"/>
            <color indexed="81"/>
            <rFont val="Tahoma"/>
            <charset val="1"/>
          </rPr>
          <t xml:space="preserve">
includes curling and clubhouse
</t>
        </r>
      </text>
    </comment>
    <comment ref="B371" authorId="0">
      <text>
        <r>
          <rPr>
            <b/>
            <sz val="9"/>
            <color indexed="81"/>
            <rFont val="Tahoma"/>
            <charset val="1"/>
          </rPr>
          <t>Lubun, Mike:</t>
        </r>
        <r>
          <rPr>
            <sz val="9"/>
            <color indexed="81"/>
            <rFont val="Tahoma"/>
            <charset val="1"/>
          </rPr>
          <t xml:space="preserve">
includes small food areas</t>
        </r>
      </text>
    </comment>
    <comment ref="B380" authorId="0">
      <text>
        <r>
          <rPr>
            <b/>
            <sz val="9"/>
            <color indexed="81"/>
            <rFont val="Tahoma"/>
            <charset val="1"/>
          </rPr>
          <t>Lubun, Mike:</t>
        </r>
        <r>
          <rPr>
            <sz val="9"/>
            <color indexed="81"/>
            <rFont val="Tahoma"/>
            <charset val="1"/>
          </rPr>
          <t xml:space="preserve">
includes air terminal area</t>
        </r>
      </text>
    </comment>
    <comment ref="B381" authorId="0">
      <text>
        <r>
          <rPr>
            <b/>
            <sz val="9"/>
            <color indexed="81"/>
            <rFont val="Tahoma"/>
            <charset val="1"/>
          </rPr>
          <t>Lubun, Mike:</t>
        </r>
        <r>
          <rPr>
            <sz val="9"/>
            <color indexed="81"/>
            <rFont val="Tahoma"/>
            <charset val="1"/>
          </rPr>
          <t xml:space="preserve">
includes air terminal area</t>
        </r>
      </text>
    </comment>
    <comment ref="B382" authorId="0">
      <text>
        <r>
          <rPr>
            <b/>
            <sz val="9"/>
            <color indexed="81"/>
            <rFont val="Tahoma"/>
            <charset val="1"/>
          </rPr>
          <t>Lubun, Mike:</t>
        </r>
        <r>
          <rPr>
            <sz val="9"/>
            <color indexed="81"/>
            <rFont val="Tahoma"/>
            <charset val="1"/>
          </rPr>
          <t xml:space="preserve">
includes air terminal area</t>
        </r>
      </text>
    </comment>
    <comment ref="B390" authorId="0">
      <text>
        <r>
          <rPr>
            <b/>
            <sz val="9"/>
            <color indexed="81"/>
            <rFont val="Tahoma"/>
            <charset val="1"/>
          </rPr>
          <t>Lubun, Mike:</t>
        </r>
        <r>
          <rPr>
            <sz val="9"/>
            <color indexed="81"/>
            <rFont val="Tahoma"/>
            <charset val="1"/>
          </rPr>
          <t xml:space="preserve">
excludes bunkhouse and seasonal barracks</t>
        </r>
      </text>
    </comment>
    <comment ref="B391" authorId="0">
      <text>
        <r>
          <rPr>
            <b/>
            <sz val="9"/>
            <color indexed="81"/>
            <rFont val="Tahoma"/>
            <charset val="1"/>
          </rPr>
          <t>Lubun, Mike:</t>
        </r>
        <r>
          <rPr>
            <sz val="9"/>
            <color indexed="81"/>
            <rFont val="Tahoma"/>
            <charset val="1"/>
          </rPr>
          <t xml:space="preserve">
includes curling and clubhouse
</t>
        </r>
      </text>
    </comment>
    <comment ref="B398" authorId="0">
      <text>
        <r>
          <rPr>
            <b/>
            <sz val="9"/>
            <color indexed="81"/>
            <rFont val="Tahoma"/>
            <charset val="1"/>
          </rPr>
          <t>Lubun, Mike:</t>
        </r>
        <r>
          <rPr>
            <sz val="9"/>
            <color indexed="81"/>
            <rFont val="Tahoma"/>
            <charset val="1"/>
          </rPr>
          <t xml:space="preserve">
includes small food areas</t>
        </r>
      </text>
    </comment>
    <comment ref="B407" authorId="0">
      <text>
        <r>
          <rPr>
            <b/>
            <sz val="9"/>
            <color indexed="81"/>
            <rFont val="Tahoma"/>
            <charset val="1"/>
          </rPr>
          <t>Lubun, Mike:</t>
        </r>
        <r>
          <rPr>
            <sz val="9"/>
            <color indexed="81"/>
            <rFont val="Tahoma"/>
            <charset val="1"/>
          </rPr>
          <t xml:space="preserve">
includes air terminal area</t>
        </r>
      </text>
    </comment>
    <comment ref="B408" authorId="0">
      <text>
        <r>
          <rPr>
            <b/>
            <sz val="9"/>
            <color indexed="81"/>
            <rFont val="Tahoma"/>
            <charset val="1"/>
          </rPr>
          <t>Lubun, Mike:</t>
        </r>
        <r>
          <rPr>
            <sz val="9"/>
            <color indexed="81"/>
            <rFont val="Tahoma"/>
            <charset val="1"/>
          </rPr>
          <t xml:space="preserve">
includes air terminal area</t>
        </r>
      </text>
    </comment>
    <comment ref="B409" authorId="0">
      <text>
        <r>
          <rPr>
            <b/>
            <sz val="9"/>
            <color indexed="81"/>
            <rFont val="Tahoma"/>
            <charset val="1"/>
          </rPr>
          <t>Lubun, Mike:</t>
        </r>
        <r>
          <rPr>
            <sz val="9"/>
            <color indexed="81"/>
            <rFont val="Tahoma"/>
            <charset val="1"/>
          </rPr>
          <t xml:space="preserve">
includes air terminal area</t>
        </r>
      </text>
    </comment>
    <comment ref="B417" authorId="0">
      <text>
        <r>
          <rPr>
            <b/>
            <sz val="9"/>
            <color indexed="81"/>
            <rFont val="Tahoma"/>
            <charset val="1"/>
          </rPr>
          <t>Lubun, Mike:</t>
        </r>
        <r>
          <rPr>
            <sz val="9"/>
            <color indexed="81"/>
            <rFont val="Tahoma"/>
            <charset val="1"/>
          </rPr>
          <t xml:space="preserve">
excludes bunkhouse and seasonal barracks</t>
        </r>
      </text>
    </comment>
    <comment ref="B418" authorId="0">
      <text>
        <r>
          <rPr>
            <b/>
            <sz val="9"/>
            <color indexed="81"/>
            <rFont val="Tahoma"/>
            <charset val="1"/>
          </rPr>
          <t>Lubun, Mike:</t>
        </r>
        <r>
          <rPr>
            <sz val="9"/>
            <color indexed="81"/>
            <rFont val="Tahoma"/>
            <charset val="1"/>
          </rPr>
          <t xml:space="preserve">
includes curling and clubhouse
</t>
        </r>
      </text>
    </comment>
    <comment ref="D422" authorId="0">
      <text>
        <r>
          <rPr>
            <b/>
            <sz val="9"/>
            <color indexed="81"/>
            <rFont val="Tahoma"/>
            <charset val="1"/>
          </rPr>
          <t>Lubun, Mike:</t>
        </r>
        <r>
          <rPr>
            <sz val="9"/>
            <color indexed="81"/>
            <rFont val="Tahoma"/>
            <charset val="1"/>
          </rPr>
          <t xml:space="preserve">
no air handler, therefore no control on the supply air</t>
        </r>
      </text>
    </comment>
    <comment ref="D423" authorId="0">
      <text>
        <r>
          <rPr>
            <b/>
            <sz val="9"/>
            <color indexed="81"/>
            <rFont val="Tahoma"/>
            <charset val="1"/>
          </rPr>
          <t>Lubun, Mike:</t>
        </r>
        <r>
          <rPr>
            <sz val="9"/>
            <color indexed="81"/>
            <rFont val="Tahoma"/>
            <charset val="1"/>
          </rPr>
          <t xml:space="preserve">
no air handler, therefore no control on the supply air</t>
        </r>
      </text>
    </comment>
    <comment ref="D424" authorId="0">
      <text>
        <r>
          <rPr>
            <b/>
            <sz val="9"/>
            <color indexed="81"/>
            <rFont val="Tahoma"/>
            <charset val="1"/>
          </rPr>
          <t>Lubun, Mike:</t>
        </r>
        <r>
          <rPr>
            <sz val="9"/>
            <color indexed="81"/>
            <rFont val="Tahoma"/>
            <charset val="1"/>
          </rPr>
          <t xml:space="preserve">
no air handler, therefore no control on the supply air</t>
        </r>
      </text>
    </comment>
    <comment ref="B425" authorId="0">
      <text>
        <r>
          <rPr>
            <b/>
            <sz val="9"/>
            <color indexed="81"/>
            <rFont val="Tahoma"/>
            <charset val="1"/>
          </rPr>
          <t>Lubun, Mike:</t>
        </r>
        <r>
          <rPr>
            <sz val="9"/>
            <color indexed="81"/>
            <rFont val="Tahoma"/>
            <charset val="1"/>
          </rPr>
          <t xml:space="preserve">
includes small food areas</t>
        </r>
      </text>
    </comment>
    <comment ref="B434" authorId="0">
      <text>
        <r>
          <rPr>
            <b/>
            <sz val="9"/>
            <color indexed="81"/>
            <rFont val="Tahoma"/>
            <charset val="1"/>
          </rPr>
          <t>Lubun, Mike:</t>
        </r>
        <r>
          <rPr>
            <sz val="9"/>
            <color indexed="81"/>
            <rFont val="Tahoma"/>
            <charset val="1"/>
          </rPr>
          <t xml:space="preserve">
includes air terminal area</t>
        </r>
      </text>
    </comment>
    <comment ref="B435" authorId="0">
      <text>
        <r>
          <rPr>
            <b/>
            <sz val="9"/>
            <color indexed="81"/>
            <rFont val="Tahoma"/>
            <charset val="1"/>
          </rPr>
          <t>Lubun, Mike:</t>
        </r>
        <r>
          <rPr>
            <sz val="9"/>
            <color indexed="81"/>
            <rFont val="Tahoma"/>
            <charset val="1"/>
          </rPr>
          <t xml:space="preserve">
includes air terminal area</t>
        </r>
      </text>
    </comment>
    <comment ref="B436" authorId="0">
      <text>
        <r>
          <rPr>
            <b/>
            <sz val="9"/>
            <color indexed="81"/>
            <rFont val="Tahoma"/>
            <charset val="1"/>
          </rPr>
          <t>Lubun, Mike:</t>
        </r>
        <r>
          <rPr>
            <sz val="9"/>
            <color indexed="81"/>
            <rFont val="Tahoma"/>
            <charset val="1"/>
          </rPr>
          <t xml:space="preserve">
includes air terminal area</t>
        </r>
      </text>
    </comment>
    <comment ref="B444" authorId="0">
      <text>
        <r>
          <rPr>
            <b/>
            <sz val="9"/>
            <color indexed="81"/>
            <rFont val="Tahoma"/>
            <charset val="1"/>
          </rPr>
          <t>Lubun, Mike:</t>
        </r>
        <r>
          <rPr>
            <sz val="9"/>
            <color indexed="81"/>
            <rFont val="Tahoma"/>
            <charset val="1"/>
          </rPr>
          <t xml:space="preserve">
excludes bunkhouse and seasonal barracks</t>
        </r>
      </text>
    </comment>
    <comment ref="B445" authorId="0">
      <text>
        <r>
          <rPr>
            <b/>
            <sz val="9"/>
            <color indexed="81"/>
            <rFont val="Tahoma"/>
            <charset val="1"/>
          </rPr>
          <t>Lubun, Mike:</t>
        </r>
        <r>
          <rPr>
            <sz val="9"/>
            <color indexed="81"/>
            <rFont val="Tahoma"/>
            <charset val="1"/>
          </rPr>
          <t xml:space="preserve">
includes curling and clubhouse
</t>
        </r>
      </text>
    </comment>
    <comment ref="B452" authorId="0">
      <text>
        <r>
          <rPr>
            <b/>
            <sz val="9"/>
            <color indexed="81"/>
            <rFont val="Tahoma"/>
            <charset val="1"/>
          </rPr>
          <t>Lubun, Mike:</t>
        </r>
        <r>
          <rPr>
            <sz val="9"/>
            <color indexed="81"/>
            <rFont val="Tahoma"/>
            <charset val="1"/>
          </rPr>
          <t xml:space="preserve">
includes small food areas</t>
        </r>
      </text>
    </comment>
    <comment ref="B461" authorId="0">
      <text>
        <r>
          <rPr>
            <b/>
            <sz val="9"/>
            <color indexed="81"/>
            <rFont val="Tahoma"/>
            <charset val="1"/>
          </rPr>
          <t>Lubun, Mike:</t>
        </r>
        <r>
          <rPr>
            <sz val="9"/>
            <color indexed="81"/>
            <rFont val="Tahoma"/>
            <charset val="1"/>
          </rPr>
          <t xml:space="preserve">
includes air terminal area</t>
        </r>
      </text>
    </comment>
    <comment ref="B462" authorId="0">
      <text>
        <r>
          <rPr>
            <b/>
            <sz val="9"/>
            <color indexed="81"/>
            <rFont val="Tahoma"/>
            <charset val="1"/>
          </rPr>
          <t>Lubun, Mike:</t>
        </r>
        <r>
          <rPr>
            <sz val="9"/>
            <color indexed="81"/>
            <rFont val="Tahoma"/>
            <charset val="1"/>
          </rPr>
          <t xml:space="preserve">
includes air terminal area</t>
        </r>
      </text>
    </comment>
    <comment ref="B463" authorId="0">
      <text>
        <r>
          <rPr>
            <b/>
            <sz val="9"/>
            <color indexed="81"/>
            <rFont val="Tahoma"/>
            <charset val="1"/>
          </rPr>
          <t>Lubun, Mike:</t>
        </r>
        <r>
          <rPr>
            <sz val="9"/>
            <color indexed="81"/>
            <rFont val="Tahoma"/>
            <charset val="1"/>
          </rPr>
          <t xml:space="preserve">
includes air terminal area</t>
        </r>
      </text>
    </comment>
    <comment ref="B471" authorId="0">
      <text>
        <r>
          <rPr>
            <b/>
            <sz val="9"/>
            <color indexed="81"/>
            <rFont val="Tahoma"/>
            <charset val="1"/>
          </rPr>
          <t>Lubun, Mike:</t>
        </r>
        <r>
          <rPr>
            <sz val="9"/>
            <color indexed="81"/>
            <rFont val="Tahoma"/>
            <charset val="1"/>
          </rPr>
          <t xml:space="preserve">
excludes bunkhouse and seasonal barracks</t>
        </r>
      </text>
    </comment>
    <comment ref="B472" authorId="0">
      <text>
        <r>
          <rPr>
            <b/>
            <sz val="9"/>
            <color indexed="81"/>
            <rFont val="Tahoma"/>
            <charset val="1"/>
          </rPr>
          <t>Lubun, Mike:</t>
        </r>
        <r>
          <rPr>
            <sz val="9"/>
            <color indexed="81"/>
            <rFont val="Tahoma"/>
            <charset val="1"/>
          </rPr>
          <t xml:space="preserve">
includes curling and clubhouse
</t>
        </r>
      </text>
    </comment>
    <comment ref="B479" authorId="0">
      <text>
        <r>
          <rPr>
            <b/>
            <sz val="9"/>
            <color indexed="81"/>
            <rFont val="Tahoma"/>
            <charset val="1"/>
          </rPr>
          <t>Lubun, Mike:</t>
        </r>
        <r>
          <rPr>
            <sz val="9"/>
            <color indexed="81"/>
            <rFont val="Tahoma"/>
            <charset val="1"/>
          </rPr>
          <t xml:space="preserve">
includes small food areas</t>
        </r>
      </text>
    </comment>
    <comment ref="B488" authorId="0">
      <text>
        <r>
          <rPr>
            <b/>
            <sz val="9"/>
            <color indexed="81"/>
            <rFont val="Tahoma"/>
            <charset val="1"/>
          </rPr>
          <t>Lubun, Mike:</t>
        </r>
        <r>
          <rPr>
            <sz val="9"/>
            <color indexed="81"/>
            <rFont val="Tahoma"/>
            <charset val="1"/>
          </rPr>
          <t xml:space="preserve">
includes air terminal area</t>
        </r>
      </text>
    </comment>
    <comment ref="B489" authorId="0">
      <text>
        <r>
          <rPr>
            <b/>
            <sz val="9"/>
            <color indexed="81"/>
            <rFont val="Tahoma"/>
            <charset val="1"/>
          </rPr>
          <t>Lubun, Mike:</t>
        </r>
        <r>
          <rPr>
            <sz val="9"/>
            <color indexed="81"/>
            <rFont val="Tahoma"/>
            <charset val="1"/>
          </rPr>
          <t xml:space="preserve">
includes air terminal area</t>
        </r>
      </text>
    </comment>
    <comment ref="B490" authorId="0">
      <text>
        <r>
          <rPr>
            <b/>
            <sz val="9"/>
            <color indexed="81"/>
            <rFont val="Tahoma"/>
            <charset val="1"/>
          </rPr>
          <t>Lubun, Mike:</t>
        </r>
        <r>
          <rPr>
            <sz val="9"/>
            <color indexed="81"/>
            <rFont val="Tahoma"/>
            <charset val="1"/>
          </rPr>
          <t xml:space="preserve">
includes air terminal area</t>
        </r>
      </text>
    </comment>
    <comment ref="B498" authorId="0">
      <text>
        <r>
          <rPr>
            <b/>
            <sz val="9"/>
            <color indexed="81"/>
            <rFont val="Tahoma"/>
            <charset val="1"/>
          </rPr>
          <t>Lubun, Mike:</t>
        </r>
        <r>
          <rPr>
            <sz val="9"/>
            <color indexed="81"/>
            <rFont val="Tahoma"/>
            <charset val="1"/>
          </rPr>
          <t xml:space="preserve">
excludes bunkhouse and seasonal barracks</t>
        </r>
      </text>
    </comment>
    <comment ref="B499" authorId="0">
      <text>
        <r>
          <rPr>
            <b/>
            <sz val="9"/>
            <color indexed="81"/>
            <rFont val="Tahoma"/>
            <charset val="1"/>
          </rPr>
          <t>Lubun, Mike:</t>
        </r>
        <r>
          <rPr>
            <sz val="9"/>
            <color indexed="81"/>
            <rFont val="Tahoma"/>
            <charset val="1"/>
          </rPr>
          <t xml:space="preserve">
includes curling and clubhouse
</t>
        </r>
      </text>
    </comment>
    <comment ref="B506" authorId="0">
      <text>
        <r>
          <rPr>
            <b/>
            <sz val="9"/>
            <color indexed="81"/>
            <rFont val="Tahoma"/>
            <charset val="1"/>
          </rPr>
          <t>Lubun, Mike:</t>
        </r>
        <r>
          <rPr>
            <sz val="9"/>
            <color indexed="81"/>
            <rFont val="Tahoma"/>
            <charset val="1"/>
          </rPr>
          <t xml:space="preserve">
includes small food areas</t>
        </r>
      </text>
    </comment>
    <comment ref="B515" authorId="0">
      <text>
        <r>
          <rPr>
            <b/>
            <sz val="9"/>
            <color indexed="81"/>
            <rFont val="Tahoma"/>
            <charset val="1"/>
          </rPr>
          <t>Lubun, Mike:</t>
        </r>
        <r>
          <rPr>
            <sz val="9"/>
            <color indexed="81"/>
            <rFont val="Tahoma"/>
            <charset val="1"/>
          </rPr>
          <t xml:space="preserve">
includes air terminal area</t>
        </r>
      </text>
    </comment>
    <comment ref="B516" authorId="0">
      <text>
        <r>
          <rPr>
            <b/>
            <sz val="9"/>
            <color indexed="81"/>
            <rFont val="Tahoma"/>
            <charset val="1"/>
          </rPr>
          <t>Lubun, Mike:</t>
        </r>
        <r>
          <rPr>
            <sz val="9"/>
            <color indexed="81"/>
            <rFont val="Tahoma"/>
            <charset val="1"/>
          </rPr>
          <t xml:space="preserve">
includes air terminal area</t>
        </r>
      </text>
    </comment>
    <comment ref="B517" authorId="0">
      <text>
        <r>
          <rPr>
            <b/>
            <sz val="9"/>
            <color indexed="81"/>
            <rFont val="Tahoma"/>
            <charset val="1"/>
          </rPr>
          <t>Lubun, Mike:</t>
        </r>
        <r>
          <rPr>
            <sz val="9"/>
            <color indexed="81"/>
            <rFont val="Tahoma"/>
            <charset val="1"/>
          </rPr>
          <t xml:space="preserve">
includes air terminal area</t>
        </r>
      </text>
    </comment>
    <comment ref="B525" authorId="0">
      <text>
        <r>
          <rPr>
            <b/>
            <sz val="9"/>
            <color indexed="81"/>
            <rFont val="Tahoma"/>
            <charset val="1"/>
          </rPr>
          <t>Lubun, Mike:</t>
        </r>
        <r>
          <rPr>
            <sz val="9"/>
            <color indexed="81"/>
            <rFont val="Tahoma"/>
            <charset val="1"/>
          </rPr>
          <t xml:space="preserve">
excludes bunkhouse and seasonal barracks</t>
        </r>
      </text>
    </comment>
    <comment ref="B526" authorId="0">
      <text>
        <r>
          <rPr>
            <b/>
            <sz val="9"/>
            <color indexed="81"/>
            <rFont val="Tahoma"/>
            <charset val="1"/>
          </rPr>
          <t>Lubun, Mike:</t>
        </r>
        <r>
          <rPr>
            <sz val="9"/>
            <color indexed="81"/>
            <rFont val="Tahoma"/>
            <charset val="1"/>
          </rPr>
          <t xml:space="preserve">
includes curling and clubhouse
</t>
        </r>
      </text>
    </comment>
    <comment ref="B533" authorId="0">
      <text>
        <r>
          <rPr>
            <b/>
            <sz val="9"/>
            <color indexed="81"/>
            <rFont val="Tahoma"/>
            <charset val="1"/>
          </rPr>
          <t>Lubun, Mike:</t>
        </r>
        <r>
          <rPr>
            <sz val="9"/>
            <color indexed="81"/>
            <rFont val="Tahoma"/>
            <charset val="1"/>
          </rPr>
          <t xml:space="preserve">
includes small food areas</t>
        </r>
      </text>
    </comment>
    <comment ref="B542" authorId="0">
      <text>
        <r>
          <rPr>
            <b/>
            <sz val="9"/>
            <color indexed="81"/>
            <rFont val="Tahoma"/>
            <charset val="1"/>
          </rPr>
          <t>Lubun, Mike:</t>
        </r>
        <r>
          <rPr>
            <sz val="9"/>
            <color indexed="81"/>
            <rFont val="Tahoma"/>
            <charset val="1"/>
          </rPr>
          <t xml:space="preserve">
includes air terminal area</t>
        </r>
      </text>
    </comment>
    <comment ref="B543" authorId="0">
      <text>
        <r>
          <rPr>
            <b/>
            <sz val="9"/>
            <color indexed="81"/>
            <rFont val="Tahoma"/>
            <charset val="1"/>
          </rPr>
          <t>Lubun, Mike:</t>
        </r>
        <r>
          <rPr>
            <sz val="9"/>
            <color indexed="81"/>
            <rFont val="Tahoma"/>
            <charset val="1"/>
          </rPr>
          <t xml:space="preserve">
includes air terminal area</t>
        </r>
      </text>
    </comment>
    <comment ref="B544" authorId="0">
      <text>
        <r>
          <rPr>
            <b/>
            <sz val="9"/>
            <color indexed="81"/>
            <rFont val="Tahoma"/>
            <charset val="1"/>
          </rPr>
          <t>Lubun, Mike:</t>
        </r>
        <r>
          <rPr>
            <sz val="9"/>
            <color indexed="81"/>
            <rFont val="Tahoma"/>
            <charset val="1"/>
          </rPr>
          <t xml:space="preserve">
includes air terminal area</t>
        </r>
      </text>
    </comment>
    <comment ref="B552" authorId="0">
      <text>
        <r>
          <rPr>
            <b/>
            <sz val="9"/>
            <color indexed="81"/>
            <rFont val="Tahoma"/>
            <charset val="1"/>
          </rPr>
          <t>Lubun, Mike:</t>
        </r>
        <r>
          <rPr>
            <sz val="9"/>
            <color indexed="81"/>
            <rFont val="Tahoma"/>
            <charset val="1"/>
          </rPr>
          <t xml:space="preserve">
excludes bunkhouse and seasonal barracks</t>
        </r>
      </text>
    </comment>
    <comment ref="B553" authorId="0">
      <text>
        <r>
          <rPr>
            <b/>
            <sz val="9"/>
            <color indexed="81"/>
            <rFont val="Tahoma"/>
            <charset val="1"/>
          </rPr>
          <t>Lubun, Mike:</t>
        </r>
        <r>
          <rPr>
            <sz val="9"/>
            <color indexed="81"/>
            <rFont val="Tahoma"/>
            <charset val="1"/>
          </rPr>
          <t xml:space="preserve">
includes curling and clubhouse
</t>
        </r>
      </text>
    </comment>
    <comment ref="B560" authorId="0">
      <text>
        <r>
          <rPr>
            <b/>
            <sz val="9"/>
            <color indexed="81"/>
            <rFont val="Tahoma"/>
            <charset val="1"/>
          </rPr>
          <t>Lubun, Mike:</t>
        </r>
        <r>
          <rPr>
            <sz val="9"/>
            <color indexed="81"/>
            <rFont val="Tahoma"/>
            <charset val="1"/>
          </rPr>
          <t xml:space="preserve">
includes small food areas</t>
        </r>
      </text>
    </comment>
  </commentList>
</comments>
</file>

<file path=xl/comments4.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5.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 ref="A43" authorId="0">
      <text>
        <r>
          <rPr>
            <b/>
            <sz val="9"/>
            <color indexed="81"/>
            <rFont val="Tahoma"/>
            <family val="2"/>
          </rPr>
          <t>Lubun, Mike:</t>
        </r>
        <r>
          <rPr>
            <sz val="9"/>
            <color indexed="81"/>
            <rFont val="Tahoma"/>
            <family val="2"/>
          </rPr>
          <t xml:space="preserve">
</t>
        </r>
      </text>
    </comment>
  </commentList>
</comments>
</file>

<file path=xl/comments6.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7.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8.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9.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0.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1.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2.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3.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4.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5.xml><?xml version="1.0" encoding="utf-8"?>
<comments xmlns="http://schemas.openxmlformats.org/spreadsheetml/2006/main">
  <authors>
    <author>Lubun, Mike</author>
  </authors>
  <commentList>
    <comment ref="A8" authorId="0">
      <text>
        <r>
          <rPr>
            <b/>
            <sz val="9"/>
            <color indexed="81"/>
            <rFont val="Tahoma"/>
            <family val="2"/>
          </rPr>
          <t>Lubun, Mike:</t>
        </r>
        <r>
          <rPr>
            <sz val="9"/>
            <color indexed="81"/>
            <rFont val="Tahoma"/>
            <family val="2"/>
          </rPr>
          <t xml:space="preserve">
use an average of 2.13 W/l/sec (average of MNECB constant volume 1.65 W/L/sec and VAV 2.65 W/L/sec)</t>
        </r>
      </text>
    </comment>
    <comment ref="E13" authorId="0">
      <text>
        <r>
          <rPr>
            <b/>
            <sz val="9"/>
            <color indexed="81"/>
            <rFont val="Tahoma"/>
            <family val="2"/>
          </rPr>
          <t>Lubun, Mike:</t>
        </r>
        <r>
          <rPr>
            <sz val="9"/>
            <color indexed="81"/>
            <rFont val="Tahoma"/>
            <family val="2"/>
          </rPr>
          <t xml:space="preserve">
</t>
        </r>
      </text>
    </comment>
  </commentList>
</comments>
</file>

<file path=xl/comments16.xml><?xml version="1.0" encoding="utf-8"?>
<comments xmlns="http://schemas.openxmlformats.org/spreadsheetml/2006/main">
  <authors>
    <author>khaddad</author>
    <author>Lubun, Mike</author>
  </authors>
  <commentList>
    <comment ref="A14" authorId="0">
      <text>
        <r>
          <rPr>
            <b/>
            <sz val="8"/>
            <color indexed="81"/>
            <rFont val="Tahoma"/>
            <family val="2"/>
          </rPr>
          <t>khaddad:</t>
        </r>
        <r>
          <rPr>
            <sz val="8"/>
            <color indexed="81"/>
            <rFont val="Tahoma"/>
            <family val="2"/>
          </rPr>
          <t xml:space="preserve">
10% reduction in lighting and plug loads</t>
        </r>
      </text>
    </comment>
    <comment ref="A17" authorId="1">
      <text>
        <r>
          <rPr>
            <b/>
            <sz val="9"/>
            <color indexed="81"/>
            <rFont val="Tahoma"/>
            <family val="2"/>
          </rPr>
          <t>Lubun, Mike:</t>
        </r>
        <r>
          <rPr>
            <sz val="9"/>
            <color indexed="81"/>
            <rFont val="Tahoma"/>
            <family val="2"/>
          </rPr>
          <t xml:space="preserve">
used SAT reset costing but applied to ahus with cooling</t>
        </r>
      </text>
    </comment>
    <comment ref="A23" authorId="0">
      <text>
        <r>
          <rPr>
            <b/>
            <sz val="8"/>
            <color indexed="81"/>
            <rFont val="Tahoma"/>
            <family val="2"/>
          </rPr>
          <t>khaddad:</t>
        </r>
        <r>
          <rPr>
            <sz val="8"/>
            <color indexed="81"/>
            <rFont val="Tahoma"/>
            <family val="2"/>
          </rPr>
          <t xml:space="preserve">
=4 for V1
=3.5 for V2
=3 for V3
=2.5 for V4</t>
        </r>
      </text>
    </comment>
    <comment ref="A24" authorId="0">
      <text>
        <r>
          <rPr>
            <b/>
            <sz val="8"/>
            <color indexed="81"/>
            <rFont val="Tahoma"/>
            <family val="2"/>
          </rPr>
          <t>khaddad:</t>
        </r>
        <r>
          <rPr>
            <sz val="8"/>
            <color indexed="81"/>
            <rFont val="Tahoma"/>
            <family val="2"/>
          </rPr>
          <t xml:space="preserve">
10% redution in fuel and electricity except for lighting, plug loads, and dhw</t>
        </r>
      </text>
    </comment>
    <comment ref="A39" authorId="0">
      <text>
        <r>
          <rPr>
            <b/>
            <sz val="8"/>
            <color indexed="81"/>
            <rFont val="Tahoma"/>
            <family val="2"/>
          </rPr>
          <t>khaddad:</t>
        </r>
        <r>
          <rPr>
            <sz val="8"/>
            <color indexed="81"/>
            <rFont val="Tahoma"/>
            <family val="2"/>
          </rPr>
          <t xml:space="preserve">
10% reduction in lighting and plug loads</t>
        </r>
      </text>
    </comment>
    <comment ref="A42" authorId="1">
      <text>
        <r>
          <rPr>
            <b/>
            <sz val="9"/>
            <color indexed="81"/>
            <rFont val="Tahoma"/>
            <family val="2"/>
          </rPr>
          <t>Lubun, Mike:</t>
        </r>
        <r>
          <rPr>
            <sz val="9"/>
            <color indexed="81"/>
            <rFont val="Tahoma"/>
            <family val="2"/>
          </rPr>
          <t xml:space="preserve">
used SAT reset costing but applied to ahus with cooling</t>
        </r>
      </text>
    </comment>
    <comment ref="A48" authorId="0">
      <text>
        <r>
          <rPr>
            <b/>
            <sz val="8"/>
            <color indexed="81"/>
            <rFont val="Tahoma"/>
            <family val="2"/>
          </rPr>
          <t>khaddad:</t>
        </r>
        <r>
          <rPr>
            <sz val="8"/>
            <color indexed="81"/>
            <rFont val="Tahoma"/>
            <family val="2"/>
          </rPr>
          <t xml:space="preserve">
=4 for V1
=3.5 for V2
=3 for V3
=2.5 for V4</t>
        </r>
      </text>
    </comment>
    <comment ref="A49" authorId="0">
      <text>
        <r>
          <rPr>
            <b/>
            <sz val="8"/>
            <color indexed="81"/>
            <rFont val="Tahoma"/>
            <family val="2"/>
          </rPr>
          <t>khaddad:</t>
        </r>
        <r>
          <rPr>
            <sz val="8"/>
            <color indexed="81"/>
            <rFont val="Tahoma"/>
            <family val="2"/>
          </rPr>
          <t xml:space="preserve">
10% redution in fuel and electricity except for lighting, plug loads, and dhw</t>
        </r>
      </text>
    </comment>
    <comment ref="A64" authorId="0">
      <text>
        <r>
          <rPr>
            <b/>
            <sz val="8"/>
            <color indexed="81"/>
            <rFont val="Tahoma"/>
            <family val="2"/>
          </rPr>
          <t>khaddad:</t>
        </r>
        <r>
          <rPr>
            <sz val="8"/>
            <color indexed="81"/>
            <rFont val="Tahoma"/>
            <family val="2"/>
          </rPr>
          <t xml:space="preserve">
10% reduction in lighting and plug loads</t>
        </r>
      </text>
    </comment>
    <comment ref="A67" authorId="1">
      <text>
        <r>
          <rPr>
            <b/>
            <sz val="9"/>
            <color indexed="81"/>
            <rFont val="Tahoma"/>
            <family val="2"/>
          </rPr>
          <t>Lubun, Mike:</t>
        </r>
        <r>
          <rPr>
            <sz val="9"/>
            <color indexed="81"/>
            <rFont val="Tahoma"/>
            <family val="2"/>
          </rPr>
          <t xml:space="preserve">
used SAT reset costing but applied to ahus with cooling</t>
        </r>
      </text>
    </comment>
    <comment ref="A73" authorId="0">
      <text>
        <r>
          <rPr>
            <b/>
            <sz val="8"/>
            <color indexed="81"/>
            <rFont val="Tahoma"/>
            <family val="2"/>
          </rPr>
          <t>khaddad:</t>
        </r>
        <r>
          <rPr>
            <sz val="8"/>
            <color indexed="81"/>
            <rFont val="Tahoma"/>
            <family val="2"/>
          </rPr>
          <t xml:space="preserve">
=4 for V1
=3.5 for V2
=3 for V3
=2.5 for V4</t>
        </r>
      </text>
    </comment>
    <comment ref="A74" authorId="0">
      <text>
        <r>
          <rPr>
            <b/>
            <sz val="8"/>
            <color indexed="81"/>
            <rFont val="Tahoma"/>
            <family val="2"/>
          </rPr>
          <t>khaddad:</t>
        </r>
        <r>
          <rPr>
            <sz val="8"/>
            <color indexed="81"/>
            <rFont val="Tahoma"/>
            <family val="2"/>
          </rPr>
          <t xml:space="preserve">
10% redution in fuel and electricity except for lighting, plug loads, and dhw</t>
        </r>
      </text>
    </comment>
    <comment ref="A89" authorId="0">
      <text>
        <r>
          <rPr>
            <b/>
            <sz val="8"/>
            <color indexed="81"/>
            <rFont val="Tahoma"/>
            <family val="2"/>
          </rPr>
          <t>khaddad:</t>
        </r>
        <r>
          <rPr>
            <sz val="8"/>
            <color indexed="81"/>
            <rFont val="Tahoma"/>
            <family val="2"/>
          </rPr>
          <t xml:space="preserve">
10% reduction in lighting and plug loads</t>
        </r>
      </text>
    </comment>
    <comment ref="A92" authorId="1">
      <text>
        <r>
          <rPr>
            <b/>
            <sz val="9"/>
            <color indexed="81"/>
            <rFont val="Tahoma"/>
            <family val="2"/>
          </rPr>
          <t>Lubun, Mike:</t>
        </r>
        <r>
          <rPr>
            <sz val="9"/>
            <color indexed="81"/>
            <rFont val="Tahoma"/>
            <family val="2"/>
          </rPr>
          <t xml:space="preserve">
used SAT reset costing but applied to ahus with cooling</t>
        </r>
      </text>
    </comment>
    <comment ref="A98" authorId="0">
      <text>
        <r>
          <rPr>
            <b/>
            <sz val="8"/>
            <color indexed="81"/>
            <rFont val="Tahoma"/>
            <family val="2"/>
          </rPr>
          <t>khaddad:</t>
        </r>
        <r>
          <rPr>
            <sz val="8"/>
            <color indexed="81"/>
            <rFont val="Tahoma"/>
            <family val="2"/>
          </rPr>
          <t xml:space="preserve">
=4 for V1
=3.5 for V2
=3 for V3
=2.5 for V4</t>
        </r>
      </text>
    </comment>
    <comment ref="A99" authorId="0">
      <text>
        <r>
          <rPr>
            <b/>
            <sz val="8"/>
            <color indexed="81"/>
            <rFont val="Tahoma"/>
            <family val="2"/>
          </rPr>
          <t>khaddad:</t>
        </r>
        <r>
          <rPr>
            <sz val="8"/>
            <color indexed="81"/>
            <rFont val="Tahoma"/>
            <family val="2"/>
          </rPr>
          <t xml:space="preserve">
10% redution in fuel and electricity except for lighting, plug loads, and dhw</t>
        </r>
      </text>
    </comment>
    <comment ref="A114" authorId="0">
      <text>
        <r>
          <rPr>
            <b/>
            <sz val="8"/>
            <color indexed="81"/>
            <rFont val="Tahoma"/>
            <family val="2"/>
          </rPr>
          <t>khaddad:</t>
        </r>
        <r>
          <rPr>
            <sz val="8"/>
            <color indexed="81"/>
            <rFont val="Tahoma"/>
            <family val="2"/>
          </rPr>
          <t xml:space="preserve">
10% reduction in lighting and plug loads</t>
        </r>
      </text>
    </comment>
    <comment ref="A117" authorId="1">
      <text>
        <r>
          <rPr>
            <b/>
            <sz val="9"/>
            <color indexed="81"/>
            <rFont val="Tahoma"/>
            <family val="2"/>
          </rPr>
          <t>Lubun, Mike:</t>
        </r>
        <r>
          <rPr>
            <sz val="9"/>
            <color indexed="81"/>
            <rFont val="Tahoma"/>
            <family val="2"/>
          </rPr>
          <t xml:space="preserve">
used SAT reset costing but applied to ahus with cooling</t>
        </r>
      </text>
    </comment>
    <comment ref="A123" authorId="0">
      <text>
        <r>
          <rPr>
            <b/>
            <sz val="8"/>
            <color indexed="81"/>
            <rFont val="Tahoma"/>
            <family val="2"/>
          </rPr>
          <t>khaddad:</t>
        </r>
        <r>
          <rPr>
            <sz val="8"/>
            <color indexed="81"/>
            <rFont val="Tahoma"/>
            <family val="2"/>
          </rPr>
          <t xml:space="preserve">
=4 for V1
=3.5 for V2
=3 for V3
=2.5 for V4</t>
        </r>
      </text>
    </comment>
    <comment ref="A124" authorId="0">
      <text>
        <r>
          <rPr>
            <b/>
            <sz val="8"/>
            <color indexed="81"/>
            <rFont val="Tahoma"/>
            <family val="2"/>
          </rPr>
          <t>khaddad:</t>
        </r>
        <r>
          <rPr>
            <sz val="8"/>
            <color indexed="81"/>
            <rFont val="Tahoma"/>
            <family val="2"/>
          </rPr>
          <t xml:space="preserve">
10% redution in fuel and electricity except for lighting, plug loads, and dhw</t>
        </r>
      </text>
    </comment>
    <comment ref="A139" authorId="0">
      <text>
        <r>
          <rPr>
            <b/>
            <sz val="8"/>
            <color indexed="81"/>
            <rFont val="Tahoma"/>
            <family val="2"/>
          </rPr>
          <t>khaddad:</t>
        </r>
        <r>
          <rPr>
            <sz val="8"/>
            <color indexed="81"/>
            <rFont val="Tahoma"/>
            <family val="2"/>
          </rPr>
          <t xml:space="preserve">
10% reduction in lighting and plug loads</t>
        </r>
      </text>
    </comment>
    <comment ref="A142" authorId="1">
      <text>
        <r>
          <rPr>
            <b/>
            <sz val="9"/>
            <color indexed="81"/>
            <rFont val="Tahoma"/>
            <family val="2"/>
          </rPr>
          <t>Lubun, Mike:</t>
        </r>
        <r>
          <rPr>
            <sz val="9"/>
            <color indexed="81"/>
            <rFont val="Tahoma"/>
            <family val="2"/>
          </rPr>
          <t xml:space="preserve">
used SAT reset costing but applied to ahus with cooling</t>
        </r>
      </text>
    </comment>
    <comment ref="A148" authorId="0">
      <text>
        <r>
          <rPr>
            <b/>
            <sz val="8"/>
            <color indexed="81"/>
            <rFont val="Tahoma"/>
            <family val="2"/>
          </rPr>
          <t>khaddad:</t>
        </r>
        <r>
          <rPr>
            <sz val="8"/>
            <color indexed="81"/>
            <rFont val="Tahoma"/>
            <family val="2"/>
          </rPr>
          <t xml:space="preserve">
=4 for V1
=3.5 for V2
=3 for V3
=2.5 for V4</t>
        </r>
      </text>
    </comment>
    <comment ref="A149" authorId="0">
      <text>
        <r>
          <rPr>
            <b/>
            <sz val="8"/>
            <color indexed="81"/>
            <rFont val="Tahoma"/>
            <family val="2"/>
          </rPr>
          <t>khaddad:</t>
        </r>
        <r>
          <rPr>
            <sz val="8"/>
            <color indexed="81"/>
            <rFont val="Tahoma"/>
            <family val="2"/>
          </rPr>
          <t xml:space="preserve">
10% redution in fuel and electricity except for lighting, plug loads, and dhw</t>
        </r>
      </text>
    </comment>
    <comment ref="A164" authorId="0">
      <text>
        <r>
          <rPr>
            <b/>
            <sz val="8"/>
            <color indexed="81"/>
            <rFont val="Tahoma"/>
            <family val="2"/>
          </rPr>
          <t>khaddad:</t>
        </r>
        <r>
          <rPr>
            <sz val="8"/>
            <color indexed="81"/>
            <rFont val="Tahoma"/>
            <family val="2"/>
          </rPr>
          <t xml:space="preserve">
10% reduction in lighting and plug loads</t>
        </r>
      </text>
    </comment>
    <comment ref="A167" authorId="1">
      <text>
        <r>
          <rPr>
            <b/>
            <sz val="9"/>
            <color indexed="81"/>
            <rFont val="Tahoma"/>
            <family val="2"/>
          </rPr>
          <t>Lubun, Mike:</t>
        </r>
        <r>
          <rPr>
            <sz val="9"/>
            <color indexed="81"/>
            <rFont val="Tahoma"/>
            <family val="2"/>
          </rPr>
          <t xml:space="preserve">
used SAT reset costing but applied to ahus with cooling</t>
        </r>
      </text>
    </comment>
    <comment ref="A173" authorId="0">
      <text>
        <r>
          <rPr>
            <b/>
            <sz val="8"/>
            <color indexed="81"/>
            <rFont val="Tahoma"/>
            <family val="2"/>
          </rPr>
          <t>khaddad:</t>
        </r>
        <r>
          <rPr>
            <sz val="8"/>
            <color indexed="81"/>
            <rFont val="Tahoma"/>
            <family val="2"/>
          </rPr>
          <t xml:space="preserve">
=4 for V1
=3.5 for V2
=3 for V3
=2.5 for V4</t>
        </r>
      </text>
    </comment>
    <comment ref="A174" authorId="0">
      <text>
        <r>
          <rPr>
            <b/>
            <sz val="8"/>
            <color indexed="81"/>
            <rFont val="Tahoma"/>
            <family val="2"/>
          </rPr>
          <t>khaddad:</t>
        </r>
        <r>
          <rPr>
            <sz val="8"/>
            <color indexed="81"/>
            <rFont val="Tahoma"/>
            <family val="2"/>
          </rPr>
          <t xml:space="preserve">
10% redution in fuel and electricity except for lighting, plug loads, and dhw</t>
        </r>
      </text>
    </comment>
    <comment ref="A189" authorId="0">
      <text>
        <r>
          <rPr>
            <b/>
            <sz val="8"/>
            <color indexed="81"/>
            <rFont val="Tahoma"/>
            <family val="2"/>
          </rPr>
          <t>khaddad:</t>
        </r>
        <r>
          <rPr>
            <sz val="8"/>
            <color indexed="81"/>
            <rFont val="Tahoma"/>
            <family val="2"/>
          </rPr>
          <t xml:space="preserve">
10% reduction in lighting and plug loads</t>
        </r>
      </text>
    </comment>
    <comment ref="A192" authorId="1">
      <text>
        <r>
          <rPr>
            <b/>
            <sz val="9"/>
            <color indexed="81"/>
            <rFont val="Tahoma"/>
            <family val="2"/>
          </rPr>
          <t>Lubun, Mike:</t>
        </r>
        <r>
          <rPr>
            <sz val="9"/>
            <color indexed="81"/>
            <rFont val="Tahoma"/>
            <family val="2"/>
          </rPr>
          <t xml:space="preserve">
used SAT reset costing but applied to ahus with cooling</t>
        </r>
      </text>
    </comment>
    <comment ref="A198" authorId="0">
      <text>
        <r>
          <rPr>
            <b/>
            <sz val="8"/>
            <color indexed="81"/>
            <rFont val="Tahoma"/>
            <family val="2"/>
          </rPr>
          <t>khaddad:</t>
        </r>
        <r>
          <rPr>
            <sz val="8"/>
            <color indexed="81"/>
            <rFont val="Tahoma"/>
            <family val="2"/>
          </rPr>
          <t xml:space="preserve">
=4 for V1
=3.5 for V2
=3 for V3
=2.5 for V4</t>
        </r>
      </text>
    </comment>
    <comment ref="A199" authorId="0">
      <text>
        <r>
          <rPr>
            <b/>
            <sz val="8"/>
            <color indexed="81"/>
            <rFont val="Tahoma"/>
            <family val="2"/>
          </rPr>
          <t>khaddad:</t>
        </r>
        <r>
          <rPr>
            <sz val="8"/>
            <color indexed="81"/>
            <rFont val="Tahoma"/>
            <family val="2"/>
          </rPr>
          <t xml:space="preserve">
10% redution in fuel and electricity except for lighting, plug loads, and dhw</t>
        </r>
      </text>
    </comment>
    <comment ref="A214" authorId="0">
      <text>
        <r>
          <rPr>
            <b/>
            <sz val="8"/>
            <color indexed="81"/>
            <rFont val="Tahoma"/>
            <family val="2"/>
          </rPr>
          <t>khaddad:</t>
        </r>
        <r>
          <rPr>
            <sz val="8"/>
            <color indexed="81"/>
            <rFont val="Tahoma"/>
            <family val="2"/>
          </rPr>
          <t xml:space="preserve">
10% reduction in lighting and plug loads</t>
        </r>
      </text>
    </comment>
    <comment ref="A217" authorId="1">
      <text>
        <r>
          <rPr>
            <b/>
            <sz val="9"/>
            <color indexed="81"/>
            <rFont val="Tahoma"/>
            <family val="2"/>
          </rPr>
          <t>Lubun, Mike:</t>
        </r>
        <r>
          <rPr>
            <sz val="9"/>
            <color indexed="81"/>
            <rFont val="Tahoma"/>
            <family val="2"/>
          </rPr>
          <t xml:space="preserve">
used SAT reset costing but applied to ahus with cooling</t>
        </r>
      </text>
    </comment>
    <comment ref="A223" authorId="0">
      <text>
        <r>
          <rPr>
            <b/>
            <sz val="8"/>
            <color indexed="81"/>
            <rFont val="Tahoma"/>
            <family val="2"/>
          </rPr>
          <t>khaddad:</t>
        </r>
        <r>
          <rPr>
            <sz val="8"/>
            <color indexed="81"/>
            <rFont val="Tahoma"/>
            <family val="2"/>
          </rPr>
          <t xml:space="preserve">
=4 for V1
=3.5 for V2
=3 for V3
=2.5 for V4</t>
        </r>
      </text>
    </comment>
    <comment ref="A224" authorId="0">
      <text>
        <r>
          <rPr>
            <b/>
            <sz val="8"/>
            <color indexed="81"/>
            <rFont val="Tahoma"/>
            <family val="2"/>
          </rPr>
          <t>khaddad:</t>
        </r>
        <r>
          <rPr>
            <sz val="8"/>
            <color indexed="81"/>
            <rFont val="Tahoma"/>
            <family val="2"/>
          </rPr>
          <t xml:space="preserve">
10% redution in fuel and electricity except for lighting, plug loads, and dhw</t>
        </r>
      </text>
    </comment>
    <comment ref="A239" authorId="0">
      <text>
        <r>
          <rPr>
            <b/>
            <sz val="8"/>
            <color indexed="81"/>
            <rFont val="Tahoma"/>
            <family val="2"/>
          </rPr>
          <t>khaddad:</t>
        </r>
        <r>
          <rPr>
            <sz val="8"/>
            <color indexed="81"/>
            <rFont val="Tahoma"/>
            <family val="2"/>
          </rPr>
          <t xml:space="preserve">
10% reduction in lighting and plug loads</t>
        </r>
      </text>
    </comment>
    <comment ref="A242" authorId="1">
      <text>
        <r>
          <rPr>
            <b/>
            <sz val="9"/>
            <color indexed="81"/>
            <rFont val="Tahoma"/>
            <family val="2"/>
          </rPr>
          <t>Lubun, Mike:</t>
        </r>
        <r>
          <rPr>
            <sz val="9"/>
            <color indexed="81"/>
            <rFont val="Tahoma"/>
            <family val="2"/>
          </rPr>
          <t xml:space="preserve">
used SAT reset costing but applied to ahus with cooling</t>
        </r>
      </text>
    </comment>
    <comment ref="A248" authorId="0">
      <text>
        <r>
          <rPr>
            <b/>
            <sz val="8"/>
            <color indexed="81"/>
            <rFont val="Tahoma"/>
            <family val="2"/>
          </rPr>
          <t>khaddad:</t>
        </r>
        <r>
          <rPr>
            <sz val="8"/>
            <color indexed="81"/>
            <rFont val="Tahoma"/>
            <family val="2"/>
          </rPr>
          <t xml:space="preserve">
=4 for V1
=3.5 for V2
=3 for V3
=2.5 for V4</t>
        </r>
      </text>
    </comment>
    <comment ref="A249" authorId="0">
      <text>
        <r>
          <rPr>
            <b/>
            <sz val="8"/>
            <color indexed="81"/>
            <rFont val="Tahoma"/>
            <family val="2"/>
          </rPr>
          <t>khaddad:</t>
        </r>
        <r>
          <rPr>
            <sz val="8"/>
            <color indexed="81"/>
            <rFont val="Tahoma"/>
            <family val="2"/>
          </rPr>
          <t xml:space="preserve">
10% redution in fuel and electricity except for lighting, plug loads, and dhw</t>
        </r>
      </text>
    </comment>
    <comment ref="A264" authorId="0">
      <text>
        <r>
          <rPr>
            <b/>
            <sz val="8"/>
            <color indexed="81"/>
            <rFont val="Tahoma"/>
            <family val="2"/>
          </rPr>
          <t>khaddad:</t>
        </r>
        <r>
          <rPr>
            <sz val="8"/>
            <color indexed="81"/>
            <rFont val="Tahoma"/>
            <family val="2"/>
          </rPr>
          <t xml:space="preserve">
10% reduction in lighting and plug loads</t>
        </r>
      </text>
    </comment>
    <comment ref="A267" authorId="1">
      <text>
        <r>
          <rPr>
            <b/>
            <sz val="9"/>
            <color indexed="81"/>
            <rFont val="Tahoma"/>
            <family val="2"/>
          </rPr>
          <t>Lubun, Mike:</t>
        </r>
        <r>
          <rPr>
            <sz val="9"/>
            <color indexed="81"/>
            <rFont val="Tahoma"/>
            <family val="2"/>
          </rPr>
          <t xml:space="preserve">
used SAT reset costing but applied to ahus with cooling</t>
        </r>
      </text>
    </comment>
    <comment ref="A273" authorId="0">
      <text>
        <r>
          <rPr>
            <b/>
            <sz val="8"/>
            <color indexed="81"/>
            <rFont val="Tahoma"/>
            <family val="2"/>
          </rPr>
          <t>khaddad:</t>
        </r>
        <r>
          <rPr>
            <sz val="8"/>
            <color indexed="81"/>
            <rFont val="Tahoma"/>
            <family val="2"/>
          </rPr>
          <t xml:space="preserve">
=4 for V1
=3.5 for V2
=3 for V3
=2.5 for V4</t>
        </r>
      </text>
    </comment>
    <comment ref="A274" authorId="0">
      <text>
        <r>
          <rPr>
            <b/>
            <sz val="8"/>
            <color indexed="81"/>
            <rFont val="Tahoma"/>
            <family val="2"/>
          </rPr>
          <t>khaddad:</t>
        </r>
        <r>
          <rPr>
            <sz val="8"/>
            <color indexed="81"/>
            <rFont val="Tahoma"/>
            <family val="2"/>
          </rPr>
          <t xml:space="preserve">
10% redution in fuel and electricity except for lighting, plug loads, and dhw</t>
        </r>
      </text>
    </comment>
    <comment ref="A289" authorId="0">
      <text>
        <r>
          <rPr>
            <b/>
            <sz val="8"/>
            <color indexed="81"/>
            <rFont val="Tahoma"/>
            <family val="2"/>
          </rPr>
          <t>khaddad:</t>
        </r>
        <r>
          <rPr>
            <sz val="8"/>
            <color indexed="81"/>
            <rFont val="Tahoma"/>
            <family val="2"/>
          </rPr>
          <t xml:space="preserve">
10% reduction in lighting and plug loads</t>
        </r>
      </text>
    </comment>
    <comment ref="A292" authorId="1">
      <text>
        <r>
          <rPr>
            <b/>
            <sz val="9"/>
            <color indexed="81"/>
            <rFont val="Tahoma"/>
            <family val="2"/>
          </rPr>
          <t>Lubun, Mike:</t>
        </r>
        <r>
          <rPr>
            <sz val="9"/>
            <color indexed="81"/>
            <rFont val="Tahoma"/>
            <family val="2"/>
          </rPr>
          <t xml:space="preserve">
used SAT reset costing but applied to ahus with cooling</t>
        </r>
      </text>
    </comment>
    <comment ref="A298" authorId="0">
      <text>
        <r>
          <rPr>
            <b/>
            <sz val="8"/>
            <color indexed="81"/>
            <rFont val="Tahoma"/>
            <family val="2"/>
          </rPr>
          <t>khaddad:</t>
        </r>
        <r>
          <rPr>
            <sz val="8"/>
            <color indexed="81"/>
            <rFont val="Tahoma"/>
            <family val="2"/>
          </rPr>
          <t xml:space="preserve">
=4 for V1
=3.5 for V2
=3 for V3
=2.5 for V4</t>
        </r>
      </text>
    </comment>
    <comment ref="A299" authorId="0">
      <text>
        <r>
          <rPr>
            <b/>
            <sz val="8"/>
            <color indexed="81"/>
            <rFont val="Tahoma"/>
            <family val="2"/>
          </rPr>
          <t>khaddad:</t>
        </r>
        <r>
          <rPr>
            <sz val="8"/>
            <color indexed="81"/>
            <rFont val="Tahoma"/>
            <family val="2"/>
          </rPr>
          <t xml:space="preserve">
10% redution in fuel and electricity except for lighting, plug loads, and dhw</t>
        </r>
      </text>
    </comment>
    <comment ref="A314" authorId="0">
      <text>
        <r>
          <rPr>
            <b/>
            <sz val="8"/>
            <color indexed="81"/>
            <rFont val="Tahoma"/>
            <family val="2"/>
          </rPr>
          <t>khaddad:</t>
        </r>
        <r>
          <rPr>
            <sz val="8"/>
            <color indexed="81"/>
            <rFont val="Tahoma"/>
            <family val="2"/>
          </rPr>
          <t xml:space="preserve">
10% reduction in lighting and plug loads</t>
        </r>
      </text>
    </comment>
    <comment ref="A317" authorId="1">
      <text>
        <r>
          <rPr>
            <b/>
            <sz val="9"/>
            <color indexed="81"/>
            <rFont val="Tahoma"/>
            <family val="2"/>
          </rPr>
          <t>Lubun, Mike:</t>
        </r>
        <r>
          <rPr>
            <sz val="9"/>
            <color indexed="81"/>
            <rFont val="Tahoma"/>
            <family val="2"/>
          </rPr>
          <t xml:space="preserve">
used SAT reset costing but applied to ahus with cooling</t>
        </r>
      </text>
    </comment>
    <comment ref="A323" authorId="0">
      <text>
        <r>
          <rPr>
            <b/>
            <sz val="8"/>
            <color indexed="81"/>
            <rFont val="Tahoma"/>
            <family val="2"/>
          </rPr>
          <t>khaddad:</t>
        </r>
        <r>
          <rPr>
            <sz val="8"/>
            <color indexed="81"/>
            <rFont val="Tahoma"/>
            <family val="2"/>
          </rPr>
          <t xml:space="preserve">
=4 for V1
=3.5 for V2
=3 for V3
=2.5 for V4</t>
        </r>
      </text>
    </comment>
    <comment ref="A324" authorId="0">
      <text>
        <r>
          <rPr>
            <b/>
            <sz val="8"/>
            <color indexed="81"/>
            <rFont val="Tahoma"/>
            <family val="2"/>
          </rPr>
          <t>khaddad:</t>
        </r>
        <r>
          <rPr>
            <sz val="8"/>
            <color indexed="81"/>
            <rFont val="Tahoma"/>
            <family val="2"/>
          </rPr>
          <t xml:space="preserve">
10% redution in fuel and electricity except for lighting, plug loads, and dhw</t>
        </r>
      </text>
    </comment>
    <comment ref="A339" authorId="0">
      <text>
        <r>
          <rPr>
            <b/>
            <sz val="8"/>
            <color indexed="81"/>
            <rFont val="Tahoma"/>
            <family val="2"/>
          </rPr>
          <t>khaddad:</t>
        </r>
        <r>
          <rPr>
            <sz val="8"/>
            <color indexed="81"/>
            <rFont val="Tahoma"/>
            <family val="2"/>
          </rPr>
          <t xml:space="preserve">
10% reduction in lighting and plug loads</t>
        </r>
      </text>
    </comment>
    <comment ref="A342" authorId="1">
      <text>
        <r>
          <rPr>
            <b/>
            <sz val="9"/>
            <color indexed="81"/>
            <rFont val="Tahoma"/>
            <family val="2"/>
          </rPr>
          <t>Lubun, Mike:</t>
        </r>
        <r>
          <rPr>
            <sz val="9"/>
            <color indexed="81"/>
            <rFont val="Tahoma"/>
            <family val="2"/>
          </rPr>
          <t xml:space="preserve">
used SAT reset costing but applied to ahus with cooling</t>
        </r>
      </text>
    </comment>
    <comment ref="A348" authorId="0">
      <text>
        <r>
          <rPr>
            <b/>
            <sz val="8"/>
            <color indexed="81"/>
            <rFont val="Tahoma"/>
            <family val="2"/>
          </rPr>
          <t>khaddad:</t>
        </r>
        <r>
          <rPr>
            <sz val="8"/>
            <color indexed="81"/>
            <rFont val="Tahoma"/>
            <family val="2"/>
          </rPr>
          <t xml:space="preserve">
=4 for V1
=3.5 for V2
=3 for V3
=2.5 for V4</t>
        </r>
      </text>
    </comment>
    <comment ref="A349" authorId="0">
      <text>
        <r>
          <rPr>
            <b/>
            <sz val="8"/>
            <color indexed="81"/>
            <rFont val="Tahoma"/>
            <family val="2"/>
          </rPr>
          <t>khaddad:</t>
        </r>
        <r>
          <rPr>
            <sz val="8"/>
            <color indexed="81"/>
            <rFont val="Tahoma"/>
            <family val="2"/>
          </rPr>
          <t xml:space="preserve">
10% redution in fuel and electricity except for lighting, plug loads, and dhw</t>
        </r>
      </text>
    </comment>
    <comment ref="A364" authorId="0">
      <text>
        <r>
          <rPr>
            <b/>
            <sz val="8"/>
            <color indexed="81"/>
            <rFont val="Tahoma"/>
            <family val="2"/>
          </rPr>
          <t>khaddad:</t>
        </r>
        <r>
          <rPr>
            <sz val="8"/>
            <color indexed="81"/>
            <rFont val="Tahoma"/>
            <family val="2"/>
          </rPr>
          <t xml:space="preserve">
10% reduction in lighting and plug loads</t>
        </r>
      </text>
    </comment>
    <comment ref="A367" authorId="1">
      <text>
        <r>
          <rPr>
            <b/>
            <sz val="9"/>
            <color indexed="81"/>
            <rFont val="Tahoma"/>
            <family val="2"/>
          </rPr>
          <t>Lubun, Mike:</t>
        </r>
        <r>
          <rPr>
            <sz val="9"/>
            <color indexed="81"/>
            <rFont val="Tahoma"/>
            <family val="2"/>
          </rPr>
          <t xml:space="preserve">
used SAT reset costing but applied to ahus with cooling</t>
        </r>
      </text>
    </comment>
    <comment ref="A373" authorId="0">
      <text>
        <r>
          <rPr>
            <b/>
            <sz val="8"/>
            <color indexed="81"/>
            <rFont val="Tahoma"/>
            <family val="2"/>
          </rPr>
          <t>khaddad:</t>
        </r>
        <r>
          <rPr>
            <sz val="8"/>
            <color indexed="81"/>
            <rFont val="Tahoma"/>
            <family val="2"/>
          </rPr>
          <t xml:space="preserve">
=4 for V1
=3.5 for V2
=3 for V3
=2.5 for V4</t>
        </r>
      </text>
    </comment>
    <comment ref="A374" authorId="0">
      <text>
        <r>
          <rPr>
            <b/>
            <sz val="8"/>
            <color indexed="81"/>
            <rFont val="Tahoma"/>
            <family val="2"/>
          </rPr>
          <t>khaddad:</t>
        </r>
        <r>
          <rPr>
            <sz val="8"/>
            <color indexed="81"/>
            <rFont val="Tahoma"/>
            <family val="2"/>
          </rPr>
          <t xml:space="preserve">
10% redution in fuel and electricity except for lighting, plug loads, and dhw</t>
        </r>
      </text>
    </comment>
    <comment ref="A389" authorId="0">
      <text>
        <r>
          <rPr>
            <b/>
            <sz val="8"/>
            <color indexed="81"/>
            <rFont val="Tahoma"/>
            <family val="2"/>
          </rPr>
          <t>khaddad:</t>
        </r>
        <r>
          <rPr>
            <sz val="8"/>
            <color indexed="81"/>
            <rFont val="Tahoma"/>
            <family val="2"/>
          </rPr>
          <t xml:space="preserve">
10% reduction in lighting and plug loads</t>
        </r>
      </text>
    </comment>
    <comment ref="A392" authorId="1">
      <text>
        <r>
          <rPr>
            <b/>
            <sz val="9"/>
            <color indexed="81"/>
            <rFont val="Tahoma"/>
            <family val="2"/>
          </rPr>
          <t>Lubun, Mike:</t>
        </r>
        <r>
          <rPr>
            <sz val="9"/>
            <color indexed="81"/>
            <rFont val="Tahoma"/>
            <family val="2"/>
          </rPr>
          <t xml:space="preserve">
used SAT reset costing but applied to ahus with cooling</t>
        </r>
      </text>
    </comment>
    <comment ref="A398" authorId="0">
      <text>
        <r>
          <rPr>
            <b/>
            <sz val="8"/>
            <color indexed="81"/>
            <rFont val="Tahoma"/>
            <family val="2"/>
          </rPr>
          <t>khaddad:</t>
        </r>
        <r>
          <rPr>
            <sz val="8"/>
            <color indexed="81"/>
            <rFont val="Tahoma"/>
            <family val="2"/>
          </rPr>
          <t xml:space="preserve">
=4 for V1
=3.5 for V2
=3 for V3
=2.5 for V4</t>
        </r>
      </text>
    </comment>
    <comment ref="A399" authorId="0">
      <text>
        <r>
          <rPr>
            <b/>
            <sz val="8"/>
            <color indexed="81"/>
            <rFont val="Tahoma"/>
            <family val="2"/>
          </rPr>
          <t>khaddad:</t>
        </r>
        <r>
          <rPr>
            <sz val="8"/>
            <color indexed="81"/>
            <rFont val="Tahoma"/>
            <family val="2"/>
          </rPr>
          <t xml:space="preserve">
10% redution in fuel and electricity except for lighting, plug loads, and dhw</t>
        </r>
      </text>
    </comment>
  </commentList>
</comments>
</file>

<file path=xl/comments17.xml><?xml version="1.0" encoding="utf-8"?>
<comments xmlns="http://schemas.openxmlformats.org/spreadsheetml/2006/main">
  <authors>
    <author>khaddad</author>
    <author>Lubun, Mike</author>
  </authors>
  <commentList>
    <comment ref="A14" authorId="0">
      <text>
        <r>
          <rPr>
            <b/>
            <sz val="8"/>
            <color indexed="81"/>
            <rFont val="Tahoma"/>
            <family val="2"/>
          </rPr>
          <t>khaddad:</t>
        </r>
        <r>
          <rPr>
            <sz val="8"/>
            <color indexed="81"/>
            <rFont val="Tahoma"/>
            <family val="2"/>
          </rPr>
          <t xml:space="preserve">
10% reduction in lighting and plug loads</t>
        </r>
      </text>
    </comment>
    <comment ref="A17" authorId="1">
      <text>
        <r>
          <rPr>
            <b/>
            <sz val="9"/>
            <color indexed="81"/>
            <rFont val="Tahoma"/>
            <family val="2"/>
          </rPr>
          <t>Lubun, Mike:</t>
        </r>
        <r>
          <rPr>
            <sz val="9"/>
            <color indexed="81"/>
            <rFont val="Tahoma"/>
            <family val="2"/>
          </rPr>
          <t xml:space="preserve">
used SAT reset costing but applied to ahus with cooling</t>
        </r>
      </text>
    </comment>
    <comment ref="A23" authorId="0">
      <text>
        <r>
          <rPr>
            <b/>
            <sz val="8"/>
            <color indexed="81"/>
            <rFont val="Tahoma"/>
            <family val="2"/>
          </rPr>
          <t>khaddad:</t>
        </r>
        <r>
          <rPr>
            <sz val="8"/>
            <color indexed="81"/>
            <rFont val="Tahoma"/>
            <family val="2"/>
          </rPr>
          <t xml:space="preserve">
=4 for V1
=3.5 for V2
=3 for V3
=2.5 for V4</t>
        </r>
      </text>
    </comment>
    <comment ref="A24" authorId="0">
      <text>
        <r>
          <rPr>
            <b/>
            <sz val="8"/>
            <color indexed="81"/>
            <rFont val="Tahoma"/>
            <family val="2"/>
          </rPr>
          <t>khaddad:</t>
        </r>
        <r>
          <rPr>
            <sz val="8"/>
            <color indexed="81"/>
            <rFont val="Tahoma"/>
            <family val="2"/>
          </rPr>
          <t xml:space="preserve">
10% redution in fuel and electricity except for lighting, plug loads, and dhw</t>
        </r>
      </text>
    </comment>
    <comment ref="A39" authorId="0">
      <text>
        <r>
          <rPr>
            <b/>
            <sz val="8"/>
            <color indexed="81"/>
            <rFont val="Tahoma"/>
            <family val="2"/>
          </rPr>
          <t>khaddad:</t>
        </r>
        <r>
          <rPr>
            <sz val="8"/>
            <color indexed="81"/>
            <rFont val="Tahoma"/>
            <family val="2"/>
          </rPr>
          <t xml:space="preserve">
10% reduction in lighting and plug loads</t>
        </r>
      </text>
    </comment>
    <comment ref="A42" authorId="1">
      <text>
        <r>
          <rPr>
            <b/>
            <sz val="9"/>
            <color indexed="81"/>
            <rFont val="Tahoma"/>
            <family val="2"/>
          </rPr>
          <t>Lubun, Mike:</t>
        </r>
        <r>
          <rPr>
            <sz val="9"/>
            <color indexed="81"/>
            <rFont val="Tahoma"/>
            <family val="2"/>
          </rPr>
          <t xml:space="preserve">
used SAT reset costing but applied to ahus with cooling</t>
        </r>
      </text>
    </comment>
    <comment ref="A48" authorId="0">
      <text>
        <r>
          <rPr>
            <b/>
            <sz val="8"/>
            <color indexed="81"/>
            <rFont val="Tahoma"/>
            <family val="2"/>
          </rPr>
          <t>khaddad:</t>
        </r>
        <r>
          <rPr>
            <sz val="8"/>
            <color indexed="81"/>
            <rFont val="Tahoma"/>
            <family val="2"/>
          </rPr>
          <t xml:space="preserve">
=4 for V1
=3.5 for V2
=3 for V3
=2.5 for V4</t>
        </r>
      </text>
    </comment>
    <comment ref="A49" authorId="0">
      <text>
        <r>
          <rPr>
            <b/>
            <sz val="8"/>
            <color indexed="81"/>
            <rFont val="Tahoma"/>
            <family val="2"/>
          </rPr>
          <t>khaddad:</t>
        </r>
        <r>
          <rPr>
            <sz val="8"/>
            <color indexed="81"/>
            <rFont val="Tahoma"/>
            <family val="2"/>
          </rPr>
          <t xml:space="preserve">
10% redution in fuel and electricity except for lighting, plug loads, and dhw</t>
        </r>
      </text>
    </comment>
    <comment ref="A64" authorId="0">
      <text>
        <r>
          <rPr>
            <b/>
            <sz val="8"/>
            <color indexed="81"/>
            <rFont val="Tahoma"/>
            <family val="2"/>
          </rPr>
          <t>khaddad:</t>
        </r>
        <r>
          <rPr>
            <sz val="8"/>
            <color indexed="81"/>
            <rFont val="Tahoma"/>
            <family val="2"/>
          </rPr>
          <t xml:space="preserve">
10% reduction in lighting and plug loads</t>
        </r>
      </text>
    </comment>
    <comment ref="A67" authorId="1">
      <text>
        <r>
          <rPr>
            <b/>
            <sz val="9"/>
            <color indexed="81"/>
            <rFont val="Tahoma"/>
            <family val="2"/>
          </rPr>
          <t>Lubun, Mike:</t>
        </r>
        <r>
          <rPr>
            <sz val="9"/>
            <color indexed="81"/>
            <rFont val="Tahoma"/>
            <family val="2"/>
          </rPr>
          <t xml:space="preserve">
used SAT reset costing but applied to ahus with cooling</t>
        </r>
      </text>
    </comment>
    <comment ref="A73" authorId="0">
      <text>
        <r>
          <rPr>
            <b/>
            <sz val="8"/>
            <color indexed="81"/>
            <rFont val="Tahoma"/>
            <family val="2"/>
          </rPr>
          <t>khaddad:</t>
        </r>
        <r>
          <rPr>
            <sz val="8"/>
            <color indexed="81"/>
            <rFont val="Tahoma"/>
            <family val="2"/>
          </rPr>
          <t xml:space="preserve">
=4 for V1
=3.5 for V2
=3 for V3
=2.5 for V4</t>
        </r>
      </text>
    </comment>
    <comment ref="A74" authorId="0">
      <text>
        <r>
          <rPr>
            <b/>
            <sz val="8"/>
            <color indexed="81"/>
            <rFont val="Tahoma"/>
            <family val="2"/>
          </rPr>
          <t>khaddad:</t>
        </r>
        <r>
          <rPr>
            <sz val="8"/>
            <color indexed="81"/>
            <rFont val="Tahoma"/>
            <family val="2"/>
          </rPr>
          <t xml:space="preserve">
10% redution in fuel and electricity except for lighting, plug loads, and dhw</t>
        </r>
      </text>
    </comment>
    <comment ref="A89" authorId="0">
      <text>
        <r>
          <rPr>
            <b/>
            <sz val="8"/>
            <color indexed="81"/>
            <rFont val="Tahoma"/>
            <family val="2"/>
          </rPr>
          <t>khaddad:</t>
        </r>
        <r>
          <rPr>
            <sz val="8"/>
            <color indexed="81"/>
            <rFont val="Tahoma"/>
            <family val="2"/>
          </rPr>
          <t xml:space="preserve">
10% reduction in lighting and plug loads</t>
        </r>
      </text>
    </comment>
    <comment ref="A92" authorId="1">
      <text>
        <r>
          <rPr>
            <b/>
            <sz val="9"/>
            <color indexed="81"/>
            <rFont val="Tahoma"/>
            <family val="2"/>
          </rPr>
          <t>Lubun, Mike:</t>
        </r>
        <r>
          <rPr>
            <sz val="9"/>
            <color indexed="81"/>
            <rFont val="Tahoma"/>
            <family val="2"/>
          </rPr>
          <t xml:space="preserve">
used SAT reset costing but applied to ahus with cooling</t>
        </r>
      </text>
    </comment>
    <comment ref="A98" authorId="0">
      <text>
        <r>
          <rPr>
            <b/>
            <sz val="8"/>
            <color indexed="81"/>
            <rFont val="Tahoma"/>
            <family val="2"/>
          </rPr>
          <t>khaddad:</t>
        </r>
        <r>
          <rPr>
            <sz val="8"/>
            <color indexed="81"/>
            <rFont val="Tahoma"/>
            <family val="2"/>
          </rPr>
          <t xml:space="preserve">
=4 for V1
=3.5 for V2
=3 for V3
=2.5 for V4</t>
        </r>
      </text>
    </comment>
    <comment ref="A99" authorId="0">
      <text>
        <r>
          <rPr>
            <b/>
            <sz val="8"/>
            <color indexed="81"/>
            <rFont val="Tahoma"/>
            <family val="2"/>
          </rPr>
          <t>khaddad:</t>
        </r>
        <r>
          <rPr>
            <sz val="8"/>
            <color indexed="81"/>
            <rFont val="Tahoma"/>
            <family val="2"/>
          </rPr>
          <t xml:space="preserve">
10% redution in fuel and electricity except for lighting, plug loads, and dhw</t>
        </r>
      </text>
    </comment>
    <comment ref="A114" authorId="0">
      <text>
        <r>
          <rPr>
            <b/>
            <sz val="8"/>
            <color indexed="81"/>
            <rFont val="Tahoma"/>
            <family val="2"/>
          </rPr>
          <t>khaddad:</t>
        </r>
        <r>
          <rPr>
            <sz val="8"/>
            <color indexed="81"/>
            <rFont val="Tahoma"/>
            <family val="2"/>
          </rPr>
          <t xml:space="preserve">
10% reduction in lighting and plug loads</t>
        </r>
      </text>
    </comment>
    <comment ref="A117" authorId="1">
      <text>
        <r>
          <rPr>
            <b/>
            <sz val="9"/>
            <color indexed="81"/>
            <rFont val="Tahoma"/>
            <family val="2"/>
          </rPr>
          <t>Lubun, Mike:</t>
        </r>
        <r>
          <rPr>
            <sz val="9"/>
            <color indexed="81"/>
            <rFont val="Tahoma"/>
            <family val="2"/>
          </rPr>
          <t xml:space="preserve">
used SAT reset costing but applied to ahus with cooling</t>
        </r>
      </text>
    </comment>
    <comment ref="A123" authorId="0">
      <text>
        <r>
          <rPr>
            <b/>
            <sz val="8"/>
            <color indexed="81"/>
            <rFont val="Tahoma"/>
            <family val="2"/>
          </rPr>
          <t>khaddad:</t>
        </r>
        <r>
          <rPr>
            <sz val="8"/>
            <color indexed="81"/>
            <rFont val="Tahoma"/>
            <family val="2"/>
          </rPr>
          <t xml:space="preserve">
=4 for V1
=3.5 for V2
=3 for V3
=2.5 for V4</t>
        </r>
      </text>
    </comment>
    <comment ref="A124" authorId="0">
      <text>
        <r>
          <rPr>
            <b/>
            <sz val="8"/>
            <color indexed="81"/>
            <rFont val="Tahoma"/>
            <family val="2"/>
          </rPr>
          <t>khaddad:</t>
        </r>
        <r>
          <rPr>
            <sz val="8"/>
            <color indexed="81"/>
            <rFont val="Tahoma"/>
            <family val="2"/>
          </rPr>
          <t xml:space="preserve">
10% redution in fuel and electricity except for lighting, plug loads, and dhw</t>
        </r>
      </text>
    </comment>
    <comment ref="A139" authorId="0">
      <text>
        <r>
          <rPr>
            <b/>
            <sz val="8"/>
            <color indexed="81"/>
            <rFont val="Tahoma"/>
            <family val="2"/>
          </rPr>
          <t>khaddad:</t>
        </r>
        <r>
          <rPr>
            <sz val="8"/>
            <color indexed="81"/>
            <rFont val="Tahoma"/>
            <family val="2"/>
          </rPr>
          <t xml:space="preserve">
10% reduction in lighting and plug loads</t>
        </r>
      </text>
    </comment>
    <comment ref="A142" authorId="1">
      <text>
        <r>
          <rPr>
            <b/>
            <sz val="9"/>
            <color indexed="81"/>
            <rFont val="Tahoma"/>
            <family val="2"/>
          </rPr>
          <t>Lubun, Mike:</t>
        </r>
        <r>
          <rPr>
            <sz val="9"/>
            <color indexed="81"/>
            <rFont val="Tahoma"/>
            <family val="2"/>
          </rPr>
          <t xml:space="preserve">
used SAT reset costing but applied to ahus with cooling</t>
        </r>
      </text>
    </comment>
    <comment ref="A148" authorId="0">
      <text>
        <r>
          <rPr>
            <b/>
            <sz val="8"/>
            <color indexed="81"/>
            <rFont val="Tahoma"/>
            <family val="2"/>
          </rPr>
          <t>khaddad:</t>
        </r>
        <r>
          <rPr>
            <sz val="8"/>
            <color indexed="81"/>
            <rFont val="Tahoma"/>
            <family val="2"/>
          </rPr>
          <t xml:space="preserve">
=4 for V1
=3.5 for V2
=3 for V3
=2.5 for V4</t>
        </r>
      </text>
    </comment>
    <comment ref="A149" authorId="0">
      <text>
        <r>
          <rPr>
            <b/>
            <sz val="8"/>
            <color indexed="81"/>
            <rFont val="Tahoma"/>
            <family val="2"/>
          </rPr>
          <t>khaddad:</t>
        </r>
        <r>
          <rPr>
            <sz val="8"/>
            <color indexed="81"/>
            <rFont val="Tahoma"/>
            <family val="2"/>
          </rPr>
          <t xml:space="preserve">
10% redution in fuel and electricity except for lighting, plug loads, and dhw</t>
        </r>
      </text>
    </comment>
    <comment ref="A164" authorId="0">
      <text>
        <r>
          <rPr>
            <b/>
            <sz val="8"/>
            <color indexed="81"/>
            <rFont val="Tahoma"/>
            <family val="2"/>
          </rPr>
          <t>khaddad:</t>
        </r>
        <r>
          <rPr>
            <sz val="8"/>
            <color indexed="81"/>
            <rFont val="Tahoma"/>
            <family val="2"/>
          </rPr>
          <t xml:space="preserve">
10% reduction in lighting and plug loads</t>
        </r>
      </text>
    </comment>
    <comment ref="A167" authorId="1">
      <text>
        <r>
          <rPr>
            <b/>
            <sz val="9"/>
            <color indexed="81"/>
            <rFont val="Tahoma"/>
            <family val="2"/>
          </rPr>
          <t>Lubun, Mike:</t>
        </r>
        <r>
          <rPr>
            <sz val="9"/>
            <color indexed="81"/>
            <rFont val="Tahoma"/>
            <family val="2"/>
          </rPr>
          <t xml:space="preserve">
used SAT reset costing but applied to ahus with cooling</t>
        </r>
      </text>
    </comment>
    <comment ref="A173" authorId="0">
      <text>
        <r>
          <rPr>
            <b/>
            <sz val="8"/>
            <color indexed="81"/>
            <rFont val="Tahoma"/>
            <family val="2"/>
          </rPr>
          <t>khaddad:</t>
        </r>
        <r>
          <rPr>
            <sz val="8"/>
            <color indexed="81"/>
            <rFont val="Tahoma"/>
            <family val="2"/>
          </rPr>
          <t xml:space="preserve">
=4 for V1
=3.5 for V2
=3 for V3
=2.5 for V4</t>
        </r>
      </text>
    </comment>
    <comment ref="A174" authorId="0">
      <text>
        <r>
          <rPr>
            <b/>
            <sz val="8"/>
            <color indexed="81"/>
            <rFont val="Tahoma"/>
            <family val="2"/>
          </rPr>
          <t>khaddad:</t>
        </r>
        <r>
          <rPr>
            <sz val="8"/>
            <color indexed="81"/>
            <rFont val="Tahoma"/>
            <family val="2"/>
          </rPr>
          <t xml:space="preserve">
10% redution in fuel and electricity except for lighting, plug loads, and dhw</t>
        </r>
      </text>
    </comment>
    <comment ref="A189" authorId="0">
      <text>
        <r>
          <rPr>
            <b/>
            <sz val="8"/>
            <color indexed="81"/>
            <rFont val="Tahoma"/>
            <family val="2"/>
          </rPr>
          <t>khaddad:</t>
        </r>
        <r>
          <rPr>
            <sz val="8"/>
            <color indexed="81"/>
            <rFont val="Tahoma"/>
            <family val="2"/>
          </rPr>
          <t xml:space="preserve">
10% reduction in lighting and plug loads</t>
        </r>
      </text>
    </comment>
    <comment ref="A192" authorId="1">
      <text>
        <r>
          <rPr>
            <b/>
            <sz val="9"/>
            <color indexed="81"/>
            <rFont val="Tahoma"/>
            <family val="2"/>
          </rPr>
          <t>Lubun, Mike:</t>
        </r>
        <r>
          <rPr>
            <sz val="9"/>
            <color indexed="81"/>
            <rFont val="Tahoma"/>
            <family val="2"/>
          </rPr>
          <t xml:space="preserve">
used SAT reset costing but applied to ahus with cooling</t>
        </r>
      </text>
    </comment>
    <comment ref="A198" authorId="0">
      <text>
        <r>
          <rPr>
            <b/>
            <sz val="8"/>
            <color indexed="81"/>
            <rFont val="Tahoma"/>
            <family val="2"/>
          </rPr>
          <t>khaddad:</t>
        </r>
        <r>
          <rPr>
            <sz val="8"/>
            <color indexed="81"/>
            <rFont val="Tahoma"/>
            <family val="2"/>
          </rPr>
          <t xml:space="preserve">
=4 for V1
=3.5 for V2
=3 for V3
=2.5 for V4</t>
        </r>
      </text>
    </comment>
    <comment ref="A199" authorId="0">
      <text>
        <r>
          <rPr>
            <b/>
            <sz val="8"/>
            <color indexed="81"/>
            <rFont val="Tahoma"/>
            <family val="2"/>
          </rPr>
          <t>khaddad:</t>
        </r>
        <r>
          <rPr>
            <sz val="8"/>
            <color indexed="81"/>
            <rFont val="Tahoma"/>
            <family val="2"/>
          </rPr>
          <t xml:space="preserve">
10% redution in fuel and electricity except for lighting, plug loads, and dhw</t>
        </r>
      </text>
    </comment>
    <comment ref="A214" authorId="0">
      <text>
        <r>
          <rPr>
            <b/>
            <sz val="8"/>
            <color indexed="81"/>
            <rFont val="Tahoma"/>
            <family val="2"/>
          </rPr>
          <t>khaddad:</t>
        </r>
        <r>
          <rPr>
            <sz val="8"/>
            <color indexed="81"/>
            <rFont val="Tahoma"/>
            <family val="2"/>
          </rPr>
          <t xml:space="preserve">
10% reduction in lighting and plug loads</t>
        </r>
      </text>
    </comment>
    <comment ref="A217" authorId="1">
      <text>
        <r>
          <rPr>
            <b/>
            <sz val="9"/>
            <color indexed="81"/>
            <rFont val="Tahoma"/>
            <family val="2"/>
          </rPr>
          <t>Lubun, Mike:</t>
        </r>
        <r>
          <rPr>
            <sz val="9"/>
            <color indexed="81"/>
            <rFont val="Tahoma"/>
            <family val="2"/>
          </rPr>
          <t xml:space="preserve">
used SAT reset costing but applied to ahus with cooling</t>
        </r>
      </text>
    </comment>
    <comment ref="A223" authorId="0">
      <text>
        <r>
          <rPr>
            <b/>
            <sz val="8"/>
            <color indexed="81"/>
            <rFont val="Tahoma"/>
            <family val="2"/>
          </rPr>
          <t>khaddad:</t>
        </r>
        <r>
          <rPr>
            <sz val="8"/>
            <color indexed="81"/>
            <rFont val="Tahoma"/>
            <family val="2"/>
          </rPr>
          <t xml:space="preserve">
=4 for V1
=3.5 for V2
=3 for V3
=2.5 for V4</t>
        </r>
      </text>
    </comment>
    <comment ref="A224" authorId="0">
      <text>
        <r>
          <rPr>
            <b/>
            <sz val="8"/>
            <color indexed="81"/>
            <rFont val="Tahoma"/>
            <family val="2"/>
          </rPr>
          <t>khaddad:</t>
        </r>
        <r>
          <rPr>
            <sz val="8"/>
            <color indexed="81"/>
            <rFont val="Tahoma"/>
            <family val="2"/>
          </rPr>
          <t xml:space="preserve">
10% redution in fuel and electricity except for lighting, plug loads, and dhw</t>
        </r>
      </text>
    </comment>
    <comment ref="A239" authorId="0">
      <text>
        <r>
          <rPr>
            <b/>
            <sz val="8"/>
            <color indexed="81"/>
            <rFont val="Tahoma"/>
            <family val="2"/>
          </rPr>
          <t>khaddad:</t>
        </r>
        <r>
          <rPr>
            <sz val="8"/>
            <color indexed="81"/>
            <rFont val="Tahoma"/>
            <family val="2"/>
          </rPr>
          <t xml:space="preserve">
10% reduction in lighting and plug loads</t>
        </r>
      </text>
    </comment>
    <comment ref="A242" authorId="1">
      <text>
        <r>
          <rPr>
            <b/>
            <sz val="9"/>
            <color indexed="81"/>
            <rFont val="Tahoma"/>
            <family val="2"/>
          </rPr>
          <t>Lubun, Mike:</t>
        </r>
        <r>
          <rPr>
            <sz val="9"/>
            <color indexed="81"/>
            <rFont val="Tahoma"/>
            <family val="2"/>
          </rPr>
          <t xml:space="preserve">
used SAT reset costing but applied to ahus with cooling</t>
        </r>
      </text>
    </comment>
    <comment ref="A248" authorId="0">
      <text>
        <r>
          <rPr>
            <b/>
            <sz val="8"/>
            <color indexed="81"/>
            <rFont val="Tahoma"/>
            <family val="2"/>
          </rPr>
          <t>khaddad:</t>
        </r>
        <r>
          <rPr>
            <sz val="8"/>
            <color indexed="81"/>
            <rFont val="Tahoma"/>
            <family val="2"/>
          </rPr>
          <t xml:space="preserve">
=4 for V1
=3.5 for V2
=3 for V3
=2.5 for V4</t>
        </r>
      </text>
    </comment>
    <comment ref="A249" authorId="0">
      <text>
        <r>
          <rPr>
            <b/>
            <sz val="8"/>
            <color indexed="81"/>
            <rFont val="Tahoma"/>
            <family val="2"/>
          </rPr>
          <t>khaddad:</t>
        </r>
        <r>
          <rPr>
            <sz val="8"/>
            <color indexed="81"/>
            <rFont val="Tahoma"/>
            <family val="2"/>
          </rPr>
          <t xml:space="preserve">
10% redution in fuel and electricity except for lighting, plug loads, and dhw</t>
        </r>
      </text>
    </comment>
    <comment ref="A264" authorId="0">
      <text>
        <r>
          <rPr>
            <b/>
            <sz val="8"/>
            <color indexed="81"/>
            <rFont val="Tahoma"/>
            <family val="2"/>
          </rPr>
          <t>khaddad:</t>
        </r>
        <r>
          <rPr>
            <sz val="8"/>
            <color indexed="81"/>
            <rFont val="Tahoma"/>
            <family val="2"/>
          </rPr>
          <t xml:space="preserve">
10% reduction in lighting and plug loads</t>
        </r>
      </text>
    </comment>
    <comment ref="A267" authorId="1">
      <text>
        <r>
          <rPr>
            <b/>
            <sz val="9"/>
            <color indexed="81"/>
            <rFont val="Tahoma"/>
            <family val="2"/>
          </rPr>
          <t>Lubun, Mike:</t>
        </r>
        <r>
          <rPr>
            <sz val="9"/>
            <color indexed="81"/>
            <rFont val="Tahoma"/>
            <family val="2"/>
          </rPr>
          <t xml:space="preserve">
used SAT reset costing but applied to ahus with cooling</t>
        </r>
      </text>
    </comment>
    <comment ref="A273" authorId="0">
      <text>
        <r>
          <rPr>
            <b/>
            <sz val="8"/>
            <color indexed="81"/>
            <rFont val="Tahoma"/>
            <family val="2"/>
          </rPr>
          <t>khaddad:</t>
        </r>
        <r>
          <rPr>
            <sz val="8"/>
            <color indexed="81"/>
            <rFont val="Tahoma"/>
            <family val="2"/>
          </rPr>
          <t xml:space="preserve">
=4 for V1
=3.5 for V2
=3 for V3
=2.5 for V4</t>
        </r>
      </text>
    </comment>
    <comment ref="A274" authorId="0">
      <text>
        <r>
          <rPr>
            <b/>
            <sz val="8"/>
            <color indexed="81"/>
            <rFont val="Tahoma"/>
            <family val="2"/>
          </rPr>
          <t>khaddad:</t>
        </r>
        <r>
          <rPr>
            <sz val="8"/>
            <color indexed="81"/>
            <rFont val="Tahoma"/>
            <family val="2"/>
          </rPr>
          <t xml:space="preserve">
10% redution in fuel and electricity except for lighting, plug loads, and dhw</t>
        </r>
      </text>
    </comment>
    <comment ref="A289" authorId="0">
      <text>
        <r>
          <rPr>
            <b/>
            <sz val="8"/>
            <color indexed="81"/>
            <rFont val="Tahoma"/>
            <family val="2"/>
          </rPr>
          <t>khaddad:</t>
        </r>
        <r>
          <rPr>
            <sz val="8"/>
            <color indexed="81"/>
            <rFont val="Tahoma"/>
            <family val="2"/>
          </rPr>
          <t xml:space="preserve">
10% reduction in lighting and plug loads</t>
        </r>
      </text>
    </comment>
    <comment ref="A292" authorId="1">
      <text>
        <r>
          <rPr>
            <b/>
            <sz val="9"/>
            <color indexed="81"/>
            <rFont val="Tahoma"/>
            <family val="2"/>
          </rPr>
          <t>Lubun, Mike:</t>
        </r>
        <r>
          <rPr>
            <sz val="9"/>
            <color indexed="81"/>
            <rFont val="Tahoma"/>
            <family val="2"/>
          </rPr>
          <t xml:space="preserve">
used SAT reset costing but applied to ahus with cooling</t>
        </r>
      </text>
    </comment>
    <comment ref="A298" authorId="0">
      <text>
        <r>
          <rPr>
            <b/>
            <sz val="8"/>
            <color indexed="81"/>
            <rFont val="Tahoma"/>
            <family val="2"/>
          </rPr>
          <t>khaddad:</t>
        </r>
        <r>
          <rPr>
            <sz val="8"/>
            <color indexed="81"/>
            <rFont val="Tahoma"/>
            <family val="2"/>
          </rPr>
          <t xml:space="preserve">
=4 for V1
=3.5 for V2
=3 for V3
=2.5 for V4</t>
        </r>
      </text>
    </comment>
    <comment ref="A299" authorId="0">
      <text>
        <r>
          <rPr>
            <b/>
            <sz val="8"/>
            <color indexed="81"/>
            <rFont val="Tahoma"/>
            <family val="2"/>
          </rPr>
          <t>khaddad:</t>
        </r>
        <r>
          <rPr>
            <sz val="8"/>
            <color indexed="81"/>
            <rFont val="Tahoma"/>
            <family val="2"/>
          </rPr>
          <t xml:space="preserve">
10% redution in fuel and electricity except for lighting, plug loads, and dhw</t>
        </r>
      </text>
    </comment>
    <comment ref="A314" authorId="0">
      <text>
        <r>
          <rPr>
            <b/>
            <sz val="8"/>
            <color indexed="81"/>
            <rFont val="Tahoma"/>
            <family val="2"/>
          </rPr>
          <t>khaddad:</t>
        </r>
        <r>
          <rPr>
            <sz val="8"/>
            <color indexed="81"/>
            <rFont val="Tahoma"/>
            <family val="2"/>
          </rPr>
          <t xml:space="preserve">
10% reduction in lighting and plug loads</t>
        </r>
      </text>
    </comment>
    <comment ref="A317" authorId="1">
      <text>
        <r>
          <rPr>
            <b/>
            <sz val="9"/>
            <color indexed="81"/>
            <rFont val="Tahoma"/>
            <family val="2"/>
          </rPr>
          <t>Lubun, Mike:</t>
        </r>
        <r>
          <rPr>
            <sz val="9"/>
            <color indexed="81"/>
            <rFont val="Tahoma"/>
            <family val="2"/>
          </rPr>
          <t xml:space="preserve">
used SAT reset costing but applied to ahus with cooling</t>
        </r>
      </text>
    </comment>
    <comment ref="A323" authorId="0">
      <text>
        <r>
          <rPr>
            <b/>
            <sz val="8"/>
            <color indexed="81"/>
            <rFont val="Tahoma"/>
            <family val="2"/>
          </rPr>
          <t>khaddad:</t>
        </r>
        <r>
          <rPr>
            <sz val="8"/>
            <color indexed="81"/>
            <rFont val="Tahoma"/>
            <family val="2"/>
          </rPr>
          <t xml:space="preserve">
=4 for V1
=3.5 for V2
=3 for V3
=2.5 for V4</t>
        </r>
      </text>
    </comment>
    <comment ref="A324" authorId="0">
      <text>
        <r>
          <rPr>
            <b/>
            <sz val="8"/>
            <color indexed="81"/>
            <rFont val="Tahoma"/>
            <family val="2"/>
          </rPr>
          <t>khaddad:</t>
        </r>
        <r>
          <rPr>
            <sz val="8"/>
            <color indexed="81"/>
            <rFont val="Tahoma"/>
            <family val="2"/>
          </rPr>
          <t xml:space="preserve">
10% redution in fuel and electricity except for lighting, plug loads, and dhw</t>
        </r>
      </text>
    </comment>
    <comment ref="A339" authorId="0">
      <text>
        <r>
          <rPr>
            <b/>
            <sz val="8"/>
            <color indexed="81"/>
            <rFont val="Tahoma"/>
            <family val="2"/>
          </rPr>
          <t>khaddad:</t>
        </r>
        <r>
          <rPr>
            <sz val="8"/>
            <color indexed="81"/>
            <rFont val="Tahoma"/>
            <family val="2"/>
          </rPr>
          <t xml:space="preserve">
10% reduction in lighting and plug loads</t>
        </r>
      </text>
    </comment>
    <comment ref="A342" authorId="1">
      <text>
        <r>
          <rPr>
            <b/>
            <sz val="9"/>
            <color indexed="81"/>
            <rFont val="Tahoma"/>
            <family val="2"/>
          </rPr>
          <t>Lubun, Mike:</t>
        </r>
        <r>
          <rPr>
            <sz val="9"/>
            <color indexed="81"/>
            <rFont val="Tahoma"/>
            <family val="2"/>
          </rPr>
          <t xml:space="preserve">
used SAT reset costing but applied to ahus with cooling</t>
        </r>
      </text>
    </comment>
    <comment ref="A348" authorId="0">
      <text>
        <r>
          <rPr>
            <b/>
            <sz val="8"/>
            <color indexed="81"/>
            <rFont val="Tahoma"/>
            <family val="2"/>
          </rPr>
          <t>khaddad:</t>
        </r>
        <r>
          <rPr>
            <sz val="8"/>
            <color indexed="81"/>
            <rFont val="Tahoma"/>
            <family val="2"/>
          </rPr>
          <t xml:space="preserve">
=4 for V1
=3.5 for V2
=3 for V3
=2.5 for V4</t>
        </r>
      </text>
    </comment>
    <comment ref="A349" authorId="0">
      <text>
        <r>
          <rPr>
            <b/>
            <sz val="8"/>
            <color indexed="81"/>
            <rFont val="Tahoma"/>
            <family val="2"/>
          </rPr>
          <t>khaddad:</t>
        </r>
        <r>
          <rPr>
            <sz val="8"/>
            <color indexed="81"/>
            <rFont val="Tahoma"/>
            <family val="2"/>
          </rPr>
          <t xml:space="preserve">
10% redution in fuel and electricity except for lighting, plug loads, and dhw</t>
        </r>
      </text>
    </comment>
    <comment ref="A364" authorId="0">
      <text>
        <r>
          <rPr>
            <b/>
            <sz val="8"/>
            <color indexed="81"/>
            <rFont val="Tahoma"/>
            <family val="2"/>
          </rPr>
          <t>khaddad:</t>
        </r>
        <r>
          <rPr>
            <sz val="8"/>
            <color indexed="81"/>
            <rFont val="Tahoma"/>
            <family val="2"/>
          </rPr>
          <t xml:space="preserve">
10% reduction in lighting and plug loads</t>
        </r>
      </text>
    </comment>
    <comment ref="A367" authorId="1">
      <text>
        <r>
          <rPr>
            <b/>
            <sz val="9"/>
            <color indexed="81"/>
            <rFont val="Tahoma"/>
            <family val="2"/>
          </rPr>
          <t>Lubun, Mike:</t>
        </r>
        <r>
          <rPr>
            <sz val="9"/>
            <color indexed="81"/>
            <rFont val="Tahoma"/>
            <family val="2"/>
          </rPr>
          <t xml:space="preserve">
used SAT reset costing but applied to ahus with cooling</t>
        </r>
      </text>
    </comment>
    <comment ref="A373" authorId="0">
      <text>
        <r>
          <rPr>
            <b/>
            <sz val="8"/>
            <color indexed="81"/>
            <rFont val="Tahoma"/>
            <family val="2"/>
          </rPr>
          <t>khaddad:</t>
        </r>
        <r>
          <rPr>
            <sz val="8"/>
            <color indexed="81"/>
            <rFont val="Tahoma"/>
            <family val="2"/>
          </rPr>
          <t xml:space="preserve">
=4 for V1
=3.5 for V2
=3 for V3
=2.5 for V4</t>
        </r>
      </text>
    </comment>
    <comment ref="A374" authorId="0">
      <text>
        <r>
          <rPr>
            <b/>
            <sz val="8"/>
            <color indexed="81"/>
            <rFont val="Tahoma"/>
            <family val="2"/>
          </rPr>
          <t>khaddad:</t>
        </r>
        <r>
          <rPr>
            <sz val="8"/>
            <color indexed="81"/>
            <rFont val="Tahoma"/>
            <family val="2"/>
          </rPr>
          <t xml:space="preserve">
10% redution in fuel and electricity except for lighting, plug loads, and dhw</t>
        </r>
      </text>
    </comment>
    <comment ref="A389" authorId="0">
      <text>
        <r>
          <rPr>
            <b/>
            <sz val="8"/>
            <color indexed="81"/>
            <rFont val="Tahoma"/>
            <family val="2"/>
          </rPr>
          <t>khaddad:</t>
        </r>
        <r>
          <rPr>
            <sz val="8"/>
            <color indexed="81"/>
            <rFont val="Tahoma"/>
            <family val="2"/>
          </rPr>
          <t xml:space="preserve">
10% reduction in lighting and plug loads</t>
        </r>
      </text>
    </comment>
    <comment ref="A392" authorId="1">
      <text>
        <r>
          <rPr>
            <b/>
            <sz val="9"/>
            <color indexed="81"/>
            <rFont val="Tahoma"/>
            <family val="2"/>
          </rPr>
          <t>Lubun, Mike:</t>
        </r>
        <r>
          <rPr>
            <sz val="9"/>
            <color indexed="81"/>
            <rFont val="Tahoma"/>
            <family val="2"/>
          </rPr>
          <t xml:space="preserve">
used SAT reset costing but applied to ahus with cooling</t>
        </r>
      </text>
    </comment>
    <comment ref="A398" authorId="0">
      <text>
        <r>
          <rPr>
            <b/>
            <sz val="8"/>
            <color indexed="81"/>
            <rFont val="Tahoma"/>
            <family val="2"/>
          </rPr>
          <t>khaddad:</t>
        </r>
        <r>
          <rPr>
            <sz val="8"/>
            <color indexed="81"/>
            <rFont val="Tahoma"/>
            <family val="2"/>
          </rPr>
          <t xml:space="preserve">
=4 for V1
=3.5 for V2
=3 for V3
=2.5 for V4</t>
        </r>
      </text>
    </comment>
    <comment ref="A399" authorId="0">
      <text>
        <r>
          <rPr>
            <b/>
            <sz val="8"/>
            <color indexed="81"/>
            <rFont val="Tahoma"/>
            <family val="2"/>
          </rPr>
          <t>khaddad:</t>
        </r>
        <r>
          <rPr>
            <sz val="8"/>
            <color indexed="81"/>
            <rFont val="Tahoma"/>
            <family val="2"/>
          </rPr>
          <t xml:space="preserve">
10% redution in fuel and electricity except for lighting, plug loads, and dhw</t>
        </r>
      </text>
    </comment>
    <comment ref="A414" authorId="0">
      <text>
        <r>
          <rPr>
            <b/>
            <sz val="8"/>
            <color indexed="81"/>
            <rFont val="Tahoma"/>
            <family val="2"/>
          </rPr>
          <t>khaddad:</t>
        </r>
        <r>
          <rPr>
            <sz val="8"/>
            <color indexed="81"/>
            <rFont val="Tahoma"/>
            <family val="2"/>
          </rPr>
          <t xml:space="preserve">
10% reduction in lighting and plug loads</t>
        </r>
      </text>
    </comment>
    <comment ref="A417" authorId="1">
      <text>
        <r>
          <rPr>
            <b/>
            <sz val="9"/>
            <color indexed="81"/>
            <rFont val="Tahoma"/>
            <family val="2"/>
          </rPr>
          <t>Lubun, Mike:</t>
        </r>
        <r>
          <rPr>
            <sz val="9"/>
            <color indexed="81"/>
            <rFont val="Tahoma"/>
            <family val="2"/>
          </rPr>
          <t xml:space="preserve">
used SAT reset costing but applied to ahus with cooling</t>
        </r>
      </text>
    </comment>
    <comment ref="A423" authorId="0">
      <text>
        <r>
          <rPr>
            <b/>
            <sz val="8"/>
            <color indexed="81"/>
            <rFont val="Tahoma"/>
            <family val="2"/>
          </rPr>
          <t>khaddad:</t>
        </r>
        <r>
          <rPr>
            <sz val="8"/>
            <color indexed="81"/>
            <rFont val="Tahoma"/>
            <family val="2"/>
          </rPr>
          <t xml:space="preserve">
=4 for V1
=3.5 for V2
=3 for V3
=2.5 for V4</t>
        </r>
      </text>
    </comment>
    <comment ref="A424" authorId="0">
      <text>
        <r>
          <rPr>
            <b/>
            <sz val="8"/>
            <color indexed="81"/>
            <rFont val="Tahoma"/>
            <family val="2"/>
          </rPr>
          <t>khaddad:</t>
        </r>
        <r>
          <rPr>
            <sz val="8"/>
            <color indexed="81"/>
            <rFont val="Tahoma"/>
            <family val="2"/>
          </rPr>
          <t xml:space="preserve">
10% redution in fuel and electricity except for lighting, plug loads, and dhw</t>
        </r>
      </text>
    </comment>
    <comment ref="A440" authorId="0">
      <text>
        <r>
          <rPr>
            <b/>
            <sz val="8"/>
            <color indexed="81"/>
            <rFont val="Tahoma"/>
            <family val="2"/>
          </rPr>
          <t>khaddad:</t>
        </r>
        <r>
          <rPr>
            <sz val="8"/>
            <color indexed="81"/>
            <rFont val="Tahoma"/>
            <family val="2"/>
          </rPr>
          <t xml:space="preserve">
10% reduction in lighting and plug loads</t>
        </r>
      </text>
    </comment>
    <comment ref="A443" authorId="1">
      <text>
        <r>
          <rPr>
            <b/>
            <sz val="9"/>
            <color indexed="81"/>
            <rFont val="Tahoma"/>
            <family val="2"/>
          </rPr>
          <t>Lubun, Mike:</t>
        </r>
        <r>
          <rPr>
            <sz val="9"/>
            <color indexed="81"/>
            <rFont val="Tahoma"/>
            <family val="2"/>
          </rPr>
          <t xml:space="preserve">
used SAT reset costing but applied to ahus with cooling</t>
        </r>
      </text>
    </comment>
    <comment ref="A449" authorId="0">
      <text>
        <r>
          <rPr>
            <b/>
            <sz val="8"/>
            <color indexed="81"/>
            <rFont val="Tahoma"/>
            <family val="2"/>
          </rPr>
          <t>khaddad:</t>
        </r>
        <r>
          <rPr>
            <sz val="8"/>
            <color indexed="81"/>
            <rFont val="Tahoma"/>
            <family val="2"/>
          </rPr>
          <t xml:space="preserve">
=4 for V1
=3.5 for V2
=3 for V3
=2.5 for V4</t>
        </r>
      </text>
    </comment>
    <comment ref="A450" authorId="0">
      <text>
        <r>
          <rPr>
            <b/>
            <sz val="8"/>
            <color indexed="81"/>
            <rFont val="Tahoma"/>
            <family val="2"/>
          </rPr>
          <t>khaddad:</t>
        </r>
        <r>
          <rPr>
            <sz val="8"/>
            <color indexed="81"/>
            <rFont val="Tahoma"/>
            <family val="2"/>
          </rPr>
          <t xml:space="preserve">
10% redution in fuel and electricity except for lighting, plug loads, and dhw</t>
        </r>
      </text>
    </comment>
    <comment ref="A465" authorId="0">
      <text>
        <r>
          <rPr>
            <b/>
            <sz val="8"/>
            <color indexed="81"/>
            <rFont val="Tahoma"/>
            <family val="2"/>
          </rPr>
          <t>khaddad:</t>
        </r>
        <r>
          <rPr>
            <sz val="8"/>
            <color indexed="81"/>
            <rFont val="Tahoma"/>
            <family val="2"/>
          </rPr>
          <t xml:space="preserve">
10% reduction in lighting and plug loads</t>
        </r>
      </text>
    </comment>
    <comment ref="A468" authorId="1">
      <text>
        <r>
          <rPr>
            <b/>
            <sz val="9"/>
            <color indexed="81"/>
            <rFont val="Tahoma"/>
            <family val="2"/>
          </rPr>
          <t>Lubun, Mike:</t>
        </r>
        <r>
          <rPr>
            <sz val="9"/>
            <color indexed="81"/>
            <rFont val="Tahoma"/>
            <family val="2"/>
          </rPr>
          <t xml:space="preserve">
used SAT reset costing but applied to ahus with cooling</t>
        </r>
      </text>
    </comment>
    <comment ref="A474" authorId="0">
      <text>
        <r>
          <rPr>
            <b/>
            <sz val="8"/>
            <color indexed="81"/>
            <rFont val="Tahoma"/>
            <family val="2"/>
          </rPr>
          <t>khaddad:</t>
        </r>
        <r>
          <rPr>
            <sz val="8"/>
            <color indexed="81"/>
            <rFont val="Tahoma"/>
            <family val="2"/>
          </rPr>
          <t xml:space="preserve">
=4 for V1
=3.5 for V2
=3 for V3
=2.5 for V4</t>
        </r>
      </text>
    </comment>
    <comment ref="A475" authorId="0">
      <text>
        <r>
          <rPr>
            <b/>
            <sz val="8"/>
            <color indexed="81"/>
            <rFont val="Tahoma"/>
            <family val="2"/>
          </rPr>
          <t>khaddad:</t>
        </r>
        <r>
          <rPr>
            <sz val="8"/>
            <color indexed="81"/>
            <rFont val="Tahoma"/>
            <family val="2"/>
          </rPr>
          <t xml:space="preserve">
10% redution in fuel and electricity except for lighting, plug loads, and dhw</t>
        </r>
      </text>
    </comment>
    <comment ref="A490" authorId="0">
      <text>
        <r>
          <rPr>
            <b/>
            <sz val="8"/>
            <color indexed="81"/>
            <rFont val="Tahoma"/>
            <family val="2"/>
          </rPr>
          <t>khaddad:</t>
        </r>
        <r>
          <rPr>
            <sz val="8"/>
            <color indexed="81"/>
            <rFont val="Tahoma"/>
            <family val="2"/>
          </rPr>
          <t xml:space="preserve">
10% reduction in lighting and plug loads</t>
        </r>
      </text>
    </comment>
    <comment ref="A493" authorId="1">
      <text>
        <r>
          <rPr>
            <b/>
            <sz val="9"/>
            <color indexed="81"/>
            <rFont val="Tahoma"/>
            <family val="2"/>
          </rPr>
          <t>Lubun, Mike:</t>
        </r>
        <r>
          <rPr>
            <sz val="9"/>
            <color indexed="81"/>
            <rFont val="Tahoma"/>
            <family val="2"/>
          </rPr>
          <t xml:space="preserve">
used SAT reset costing but applied to ahus with cooling</t>
        </r>
      </text>
    </comment>
    <comment ref="A499" authorId="0">
      <text>
        <r>
          <rPr>
            <b/>
            <sz val="8"/>
            <color indexed="81"/>
            <rFont val="Tahoma"/>
            <family val="2"/>
          </rPr>
          <t>khaddad:</t>
        </r>
        <r>
          <rPr>
            <sz val="8"/>
            <color indexed="81"/>
            <rFont val="Tahoma"/>
            <family val="2"/>
          </rPr>
          <t xml:space="preserve">
=4 for V1
=3.5 for V2
=3 for V3
=2.5 for V4</t>
        </r>
      </text>
    </comment>
    <comment ref="A500" authorId="0">
      <text>
        <r>
          <rPr>
            <b/>
            <sz val="8"/>
            <color indexed="81"/>
            <rFont val="Tahoma"/>
            <family val="2"/>
          </rPr>
          <t>khaddad:</t>
        </r>
        <r>
          <rPr>
            <sz val="8"/>
            <color indexed="81"/>
            <rFont val="Tahoma"/>
            <family val="2"/>
          </rPr>
          <t xml:space="preserve">
10% redution in fuel and electricity except for lighting, plug loads, and dhw</t>
        </r>
      </text>
    </comment>
    <comment ref="A515" authorId="0">
      <text>
        <r>
          <rPr>
            <b/>
            <sz val="8"/>
            <color indexed="81"/>
            <rFont val="Tahoma"/>
            <family val="2"/>
          </rPr>
          <t>khaddad:</t>
        </r>
        <r>
          <rPr>
            <sz val="8"/>
            <color indexed="81"/>
            <rFont val="Tahoma"/>
            <family val="2"/>
          </rPr>
          <t xml:space="preserve">
10% reduction in lighting and plug loads</t>
        </r>
      </text>
    </comment>
    <comment ref="A518" authorId="1">
      <text>
        <r>
          <rPr>
            <b/>
            <sz val="9"/>
            <color indexed="81"/>
            <rFont val="Tahoma"/>
            <family val="2"/>
          </rPr>
          <t>Lubun, Mike:</t>
        </r>
        <r>
          <rPr>
            <sz val="9"/>
            <color indexed="81"/>
            <rFont val="Tahoma"/>
            <family val="2"/>
          </rPr>
          <t xml:space="preserve">
used SAT reset costing but applied to ahus with cooling</t>
        </r>
      </text>
    </comment>
    <comment ref="A524" authorId="0">
      <text>
        <r>
          <rPr>
            <b/>
            <sz val="8"/>
            <color indexed="81"/>
            <rFont val="Tahoma"/>
            <family val="2"/>
          </rPr>
          <t>khaddad:</t>
        </r>
        <r>
          <rPr>
            <sz val="8"/>
            <color indexed="81"/>
            <rFont val="Tahoma"/>
            <family val="2"/>
          </rPr>
          <t xml:space="preserve">
=4 for V1
=3.5 for V2
=3 for V3
=2.5 for V4</t>
        </r>
      </text>
    </comment>
    <comment ref="A525" authorId="0">
      <text>
        <r>
          <rPr>
            <b/>
            <sz val="8"/>
            <color indexed="81"/>
            <rFont val="Tahoma"/>
            <family val="2"/>
          </rPr>
          <t>khaddad:</t>
        </r>
        <r>
          <rPr>
            <sz val="8"/>
            <color indexed="81"/>
            <rFont val="Tahoma"/>
            <family val="2"/>
          </rPr>
          <t xml:space="preserve">
10% redution in fuel and electricity except for lighting, plug loads, and dhw</t>
        </r>
      </text>
    </comment>
    <comment ref="A540" authorId="0">
      <text>
        <r>
          <rPr>
            <b/>
            <sz val="8"/>
            <color indexed="81"/>
            <rFont val="Tahoma"/>
            <family val="2"/>
          </rPr>
          <t>khaddad:</t>
        </r>
        <r>
          <rPr>
            <sz val="8"/>
            <color indexed="81"/>
            <rFont val="Tahoma"/>
            <family val="2"/>
          </rPr>
          <t xml:space="preserve">
10% reduction in lighting and plug loads</t>
        </r>
      </text>
    </comment>
    <comment ref="A543" authorId="1">
      <text>
        <r>
          <rPr>
            <b/>
            <sz val="9"/>
            <color indexed="81"/>
            <rFont val="Tahoma"/>
            <family val="2"/>
          </rPr>
          <t>Lubun, Mike:</t>
        </r>
        <r>
          <rPr>
            <sz val="9"/>
            <color indexed="81"/>
            <rFont val="Tahoma"/>
            <family val="2"/>
          </rPr>
          <t xml:space="preserve">
used SAT reset costing but applied to ahus with cooling</t>
        </r>
      </text>
    </comment>
    <comment ref="A549" authorId="0">
      <text>
        <r>
          <rPr>
            <b/>
            <sz val="8"/>
            <color indexed="81"/>
            <rFont val="Tahoma"/>
            <family val="2"/>
          </rPr>
          <t>khaddad:</t>
        </r>
        <r>
          <rPr>
            <sz val="8"/>
            <color indexed="81"/>
            <rFont val="Tahoma"/>
            <family val="2"/>
          </rPr>
          <t xml:space="preserve">
=4 for V1
=3.5 for V2
=3 for V3
=2.5 for V4</t>
        </r>
      </text>
    </comment>
    <comment ref="A550" authorId="0">
      <text>
        <r>
          <rPr>
            <b/>
            <sz val="8"/>
            <color indexed="81"/>
            <rFont val="Tahoma"/>
            <family val="2"/>
          </rPr>
          <t>khaddad:</t>
        </r>
        <r>
          <rPr>
            <sz val="8"/>
            <color indexed="81"/>
            <rFont val="Tahoma"/>
            <family val="2"/>
          </rPr>
          <t xml:space="preserve">
10% redution in fuel and electricity except for lighting, plug loads, and dhw</t>
        </r>
      </text>
    </comment>
    <comment ref="A566" authorId="0">
      <text>
        <r>
          <rPr>
            <b/>
            <sz val="8"/>
            <color indexed="81"/>
            <rFont val="Tahoma"/>
            <family val="2"/>
          </rPr>
          <t>khaddad:</t>
        </r>
        <r>
          <rPr>
            <sz val="8"/>
            <color indexed="81"/>
            <rFont val="Tahoma"/>
            <family val="2"/>
          </rPr>
          <t xml:space="preserve">
10% reduction in lighting and plug loads</t>
        </r>
      </text>
    </comment>
    <comment ref="A569" authorId="1">
      <text>
        <r>
          <rPr>
            <b/>
            <sz val="9"/>
            <color indexed="81"/>
            <rFont val="Tahoma"/>
            <family val="2"/>
          </rPr>
          <t>Lubun, Mike:</t>
        </r>
        <r>
          <rPr>
            <sz val="9"/>
            <color indexed="81"/>
            <rFont val="Tahoma"/>
            <family val="2"/>
          </rPr>
          <t xml:space="preserve">
used SAT reset costing but applied to ahus with cooling</t>
        </r>
      </text>
    </comment>
    <comment ref="A575" authorId="0">
      <text>
        <r>
          <rPr>
            <b/>
            <sz val="8"/>
            <color indexed="81"/>
            <rFont val="Tahoma"/>
            <family val="2"/>
          </rPr>
          <t>khaddad:</t>
        </r>
        <r>
          <rPr>
            <sz val="8"/>
            <color indexed="81"/>
            <rFont val="Tahoma"/>
            <family val="2"/>
          </rPr>
          <t xml:space="preserve">
=4 for V1
=3.5 for V2
=3 for V3
=2.5 for V4</t>
        </r>
      </text>
    </comment>
    <comment ref="A576" authorId="0">
      <text>
        <r>
          <rPr>
            <b/>
            <sz val="8"/>
            <color indexed="81"/>
            <rFont val="Tahoma"/>
            <family val="2"/>
          </rPr>
          <t>khaddad:</t>
        </r>
        <r>
          <rPr>
            <sz val="8"/>
            <color indexed="81"/>
            <rFont val="Tahoma"/>
            <family val="2"/>
          </rPr>
          <t xml:space="preserve">
10% redution in fuel and electricity except for lighting, plug loads, and dhw</t>
        </r>
      </text>
    </comment>
    <comment ref="A591" authorId="0">
      <text>
        <r>
          <rPr>
            <b/>
            <sz val="8"/>
            <color indexed="81"/>
            <rFont val="Tahoma"/>
            <family val="2"/>
          </rPr>
          <t>khaddad:</t>
        </r>
        <r>
          <rPr>
            <sz val="8"/>
            <color indexed="81"/>
            <rFont val="Tahoma"/>
            <family val="2"/>
          </rPr>
          <t xml:space="preserve">
10% reduction in lighting and plug loads</t>
        </r>
      </text>
    </comment>
    <comment ref="A594" authorId="1">
      <text>
        <r>
          <rPr>
            <b/>
            <sz val="9"/>
            <color indexed="81"/>
            <rFont val="Tahoma"/>
            <family val="2"/>
          </rPr>
          <t>Lubun, Mike:</t>
        </r>
        <r>
          <rPr>
            <sz val="9"/>
            <color indexed="81"/>
            <rFont val="Tahoma"/>
            <family val="2"/>
          </rPr>
          <t xml:space="preserve">
used SAT reset costing but applied to ahus with cooling</t>
        </r>
      </text>
    </comment>
    <comment ref="A600" authorId="0">
      <text>
        <r>
          <rPr>
            <b/>
            <sz val="8"/>
            <color indexed="81"/>
            <rFont val="Tahoma"/>
            <family val="2"/>
          </rPr>
          <t>khaddad:</t>
        </r>
        <r>
          <rPr>
            <sz val="8"/>
            <color indexed="81"/>
            <rFont val="Tahoma"/>
            <family val="2"/>
          </rPr>
          <t xml:space="preserve">
=4 for V1
=3.5 for V2
=3 for V3
=2.5 for V4</t>
        </r>
      </text>
    </comment>
    <comment ref="A601" authorId="0">
      <text>
        <r>
          <rPr>
            <b/>
            <sz val="8"/>
            <color indexed="81"/>
            <rFont val="Tahoma"/>
            <family val="2"/>
          </rPr>
          <t>khaddad:</t>
        </r>
        <r>
          <rPr>
            <sz val="8"/>
            <color indexed="81"/>
            <rFont val="Tahoma"/>
            <family val="2"/>
          </rPr>
          <t xml:space="preserve">
10% redution in fuel and electricity except for lighting, plug loads, and dhw</t>
        </r>
      </text>
    </comment>
    <comment ref="A616" authorId="0">
      <text>
        <r>
          <rPr>
            <b/>
            <sz val="8"/>
            <color indexed="81"/>
            <rFont val="Tahoma"/>
            <family val="2"/>
          </rPr>
          <t>khaddad:</t>
        </r>
        <r>
          <rPr>
            <sz val="8"/>
            <color indexed="81"/>
            <rFont val="Tahoma"/>
            <family val="2"/>
          </rPr>
          <t xml:space="preserve">
10% reduction in lighting and plug loads</t>
        </r>
      </text>
    </comment>
    <comment ref="A619" authorId="1">
      <text>
        <r>
          <rPr>
            <b/>
            <sz val="9"/>
            <color indexed="81"/>
            <rFont val="Tahoma"/>
            <family val="2"/>
          </rPr>
          <t>Lubun, Mike:</t>
        </r>
        <r>
          <rPr>
            <sz val="9"/>
            <color indexed="81"/>
            <rFont val="Tahoma"/>
            <family val="2"/>
          </rPr>
          <t xml:space="preserve">
used SAT reset costing but applied to ahus with cooling</t>
        </r>
      </text>
    </comment>
    <comment ref="A625" authorId="0">
      <text>
        <r>
          <rPr>
            <b/>
            <sz val="8"/>
            <color indexed="81"/>
            <rFont val="Tahoma"/>
            <family val="2"/>
          </rPr>
          <t>khaddad:</t>
        </r>
        <r>
          <rPr>
            <sz val="8"/>
            <color indexed="81"/>
            <rFont val="Tahoma"/>
            <family val="2"/>
          </rPr>
          <t xml:space="preserve">
=4 for V1
=3.5 for V2
=3 for V3
=2.5 for V4</t>
        </r>
      </text>
    </comment>
    <comment ref="A626" authorId="0">
      <text>
        <r>
          <rPr>
            <b/>
            <sz val="8"/>
            <color indexed="81"/>
            <rFont val="Tahoma"/>
            <family val="2"/>
          </rPr>
          <t>khaddad:</t>
        </r>
        <r>
          <rPr>
            <sz val="8"/>
            <color indexed="81"/>
            <rFont val="Tahoma"/>
            <family val="2"/>
          </rPr>
          <t xml:space="preserve">
10% redution in fuel and electricity except for lighting, plug loads, and dhw</t>
        </r>
      </text>
    </comment>
    <comment ref="A641" authorId="0">
      <text>
        <r>
          <rPr>
            <b/>
            <sz val="8"/>
            <color indexed="81"/>
            <rFont val="Tahoma"/>
            <family val="2"/>
          </rPr>
          <t>khaddad:</t>
        </r>
        <r>
          <rPr>
            <sz val="8"/>
            <color indexed="81"/>
            <rFont val="Tahoma"/>
            <family val="2"/>
          </rPr>
          <t xml:space="preserve">
10% reduction in lighting and plug loads</t>
        </r>
      </text>
    </comment>
    <comment ref="A644" authorId="1">
      <text>
        <r>
          <rPr>
            <b/>
            <sz val="9"/>
            <color indexed="81"/>
            <rFont val="Tahoma"/>
            <family val="2"/>
          </rPr>
          <t>Lubun, Mike:</t>
        </r>
        <r>
          <rPr>
            <sz val="9"/>
            <color indexed="81"/>
            <rFont val="Tahoma"/>
            <family val="2"/>
          </rPr>
          <t xml:space="preserve">
used SAT reset costing but applied to ahus with cooling</t>
        </r>
      </text>
    </comment>
    <comment ref="A650" authorId="0">
      <text>
        <r>
          <rPr>
            <b/>
            <sz val="8"/>
            <color indexed="81"/>
            <rFont val="Tahoma"/>
            <family val="2"/>
          </rPr>
          <t>khaddad:</t>
        </r>
        <r>
          <rPr>
            <sz val="8"/>
            <color indexed="81"/>
            <rFont val="Tahoma"/>
            <family val="2"/>
          </rPr>
          <t xml:space="preserve">
=4 for V1
=3.5 for V2
=3 for V3
=2.5 for V4</t>
        </r>
      </text>
    </comment>
    <comment ref="A651" authorId="0">
      <text>
        <r>
          <rPr>
            <b/>
            <sz val="8"/>
            <color indexed="81"/>
            <rFont val="Tahoma"/>
            <family val="2"/>
          </rPr>
          <t>khaddad:</t>
        </r>
        <r>
          <rPr>
            <sz val="8"/>
            <color indexed="81"/>
            <rFont val="Tahoma"/>
            <family val="2"/>
          </rPr>
          <t xml:space="preserve">
10% redution in fuel and electricity except for lighting, plug loads, and dhw</t>
        </r>
      </text>
    </comment>
    <comment ref="A666" authorId="0">
      <text>
        <r>
          <rPr>
            <b/>
            <sz val="8"/>
            <color indexed="81"/>
            <rFont val="Tahoma"/>
            <family val="2"/>
          </rPr>
          <t>khaddad:</t>
        </r>
        <r>
          <rPr>
            <sz val="8"/>
            <color indexed="81"/>
            <rFont val="Tahoma"/>
            <family val="2"/>
          </rPr>
          <t xml:space="preserve">
10% reduction in lighting and plug loads</t>
        </r>
      </text>
    </comment>
    <comment ref="A669" authorId="1">
      <text>
        <r>
          <rPr>
            <b/>
            <sz val="9"/>
            <color indexed="81"/>
            <rFont val="Tahoma"/>
            <family val="2"/>
          </rPr>
          <t>Lubun, Mike:</t>
        </r>
        <r>
          <rPr>
            <sz val="9"/>
            <color indexed="81"/>
            <rFont val="Tahoma"/>
            <family val="2"/>
          </rPr>
          <t xml:space="preserve">
used SAT reset costing but applied to ahus with cooling</t>
        </r>
      </text>
    </comment>
    <comment ref="A675" authorId="0">
      <text>
        <r>
          <rPr>
            <b/>
            <sz val="8"/>
            <color indexed="81"/>
            <rFont val="Tahoma"/>
            <family val="2"/>
          </rPr>
          <t>khaddad:</t>
        </r>
        <r>
          <rPr>
            <sz val="8"/>
            <color indexed="81"/>
            <rFont val="Tahoma"/>
            <family val="2"/>
          </rPr>
          <t xml:space="preserve">
=4 for V1
=3.5 for V2
=3 for V3
=2.5 for V4</t>
        </r>
      </text>
    </comment>
    <comment ref="A676" authorId="0">
      <text>
        <r>
          <rPr>
            <b/>
            <sz val="8"/>
            <color indexed="81"/>
            <rFont val="Tahoma"/>
            <family val="2"/>
          </rPr>
          <t>khaddad:</t>
        </r>
        <r>
          <rPr>
            <sz val="8"/>
            <color indexed="81"/>
            <rFont val="Tahoma"/>
            <family val="2"/>
          </rPr>
          <t xml:space="preserve">
10% redution in fuel and electricity except for lighting, plug loads, and dhw</t>
        </r>
      </text>
    </comment>
    <comment ref="A692" authorId="0">
      <text>
        <r>
          <rPr>
            <b/>
            <sz val="8"/>
            <color indexed="81"/>
            <rFont val="Tahoma"/>
            <family val="2"/>
          </rPr>
          <t>khaddad:</t>
        </r>
        <r>
          <rPr>
            <sz val="8"/>
            <color indexed="81"/>
            <rFont val="Tahoma"/>
            <family val="2"/>
          </rPr>
          <t xml:space="preserve">
10% reduction in lighting and plug loads</t>
        </r>
      </text>
    </comment>
    <comment ref="A695" authorId="1">
      <text>
        <r>
          <rPr>
            <b/>
            <sz val="9"/>
            <color indexed="81"/>
            <rFont val="Tahoma"/>
            <family val="2"/>
          </rPr>
          <t>Lubun, Mike:</t>
        </r>
        <r>
          <rPr>
            <sz val="9"/>
            <color indexed="81"/>
            <rFont val="Tahoma"/>
            <family val="2"/>
          </rPr>
          <t xml:space="preserve">
used SAT reset costing but applied to ahus with cooling</t>
        </r>
      </text>
    </comment>
    <comment ref="A701" authorId="0">
      <text>
        <r>
          <rPr>
            <b/>
            <sz val="8"/>
            <color indexed="81"/>
            <rFont val="Tahoma"/>
            <family val="2"/>
          </rPr>
          <t>khaddad:</t>
        </r>
        <r>
          <rPr>
            <sz val="8"/>
            <color indexed="81"/>
            <rFont val="Tahoma"/>
            <family val="2"/>
          </rPr>
          <t xml:space="preserve">
=4 for V1
=3.5 for V2
=3 for V3
=2.5 for V4</t>
        </r>
      </text>
    </comment>
    <comment ref="A702" authorId="0">
      <text>
        <r>
          <rPr>
            <b/>
            <sz val="8"/>
            <color indexed="81"/>
            <rFont val="Tahoma"/>
            <family val="2"/>
          </rPr>
          <t>khaddad:</t>
        </r>
        <r>
          <rPr>
            <sz val="8"/>
            <color indexed="81"/>
            <rFont val="Tahoma"/>
            <family val="2"/>
          </rPr>
          <t xml:space="preserve">
10% redution in fuel and electricity except for lighting, plug loads, and dhw</t>
        </r>
      </text>
    </comment>
    <comment ref="A717" authorId="0">
      <text>
        <r>
          <rPr>
            <b/>
            <sz val="8"/>
            <color indexed="81"/>
            <rFont val="Tahoma"/>
            <family val="2"/>
          </rPr>
          <t>khaddad:</t>
        </r>
        <r>
          <rPr>
            <sz val="8"/>
            <color indexed="81"/>
            <rFont val="Tahoma"/>
            <family val="2"/>
          </rPr>
          <t xml:space="preserve">
10% reduction in lighting and plug loads</t>
        </r>
      </text>
    </comment>
    <comment ref="A720" authorId="1">
      <text>
        <r>
          <rPr>
            <b/>
            <sz val="9"/>
            <color indexed="81"/>
            <rFont val="Tahoma"/>
            <family val="2"/>
          </rPr>
          <t>Lubun, Mike:</t>
        </r>
        <r>
          <rPr>
            <sz val="9"/>
            <color indexed="81"/>
            <rFont val="Tahoma"/>
            <family val="2"/>
          </rPr>
          <t xml:space="preserve">
used SAT reset costing but applied to ahus with cooling</t>
        </r>
      </text>
    </comment>
    <comment ref="A726" authorId="0">
      <text>
        <r>
          <rPr>
            <b/>
            <sz val="8"/>
            <color indexed="81"/>
            <rFont val="Tahoma"/>
            <family val="2"/>
          </rPr>
          <t>khaddad:</t>
        </r>
        <r>
          <rPr>
            <sz val="8"/>
            <color indexed="81"/>
            <rFont val="Tahoma"/>
            <family val="2"/>
          </rPr>
          <t xml:space="preserve">
=4 for V1
=3.5 for V2
=3 for V3
=2.5 for V4</t>
        </r>
      </text>
    </comment>
    <comment ref="A727" authorId="0">
      <text>
        <r>
          <rPr>
            <b/>
            <sz val="8"/>
            <color indexed="81"/>
            <rFont val="Tahoma"/>
            <family val="2"/>
          </rPr>
          <t>khaddad:</t>
        </r>
        <r>
          <rPr>
            <sz val="8"/>
            <color indexed="81"/>
            <rFont val="Tahoma"/>
            <family val="2"/>
          </rPr>
          <t xml:space="preserve">
10% redution in fuel and electricity except for lighting, plug loads, and dhw</t>
        </r>
      </text>
    </comment>
    <comment ref="A742" authorId="0">
      <text>
        <r>
          <rPr>
            <b/>
            <sz val="8"/>
            <color indexed="81"/>
            <rFont val="Tahoma"/>
            <family val="2"/>
          </rPr>
          <t>khaddad:</t>
        </r>
        <r>
          <rPr>
            <sz val="8"/>
            <color indexed="81"/>
            <rFont val="Tahoma"/>
            <family val="2"/>
          </rPr>
          <t xml:space="preserve">
10% reduction in lighting and plug loads</t>
        </r>
      </text>
    </comment>
    <comment ref="A745" authorId="1">
      <text>
        <r>
          <rPr>
            <b/>
            <sz val="9"/>
            <color indexed="81"/>
            <rFont val="Tahoma"/>
            <family val="2"/>
          </rPr>
          <t>Lubun, Mike:</t>
        </r>
        <r>
          <rPr>
            <sz val="9"/>
            <color indexed="81"/>
            <rFont val="Tahoma"/>
            <family val="2"/>
          </rPr>
          <t xml:space="preserve">
used SAT reset costing but applied to ahus with cooling</t>
        </r>
      </text>
    </comment>
    <comment ref="A751" authorId="0">
      <text>
        <r>
          <rPr>
            <b/>
            <sz val="8"/>
            <color indexed="81"/>
            <rFont val="Tahoma"/>
            <family val="2"/>
          </rPr>
          <t>khaddad:</t>
        </r>
        <r>
          <rPr>
            <sz val="8"/>
            <color indexed="81"/>
            <rFont val="Tahoma"/>
            <family val="2"/>
          </rPr>
          <t xml:space="preserve">
=4 for V1
=3.5 for V2
=3 for V3
=2.5 for V4</t>
        </r>
      </text>
    </comment>
    <comment ref="A752" authorId="0">
      <text>
        <r>
          <rPr>
            <b/>
            <sz val="8"/>
            <color indexed="81"/>
            <rFont val="Tahoma"/>
            <family val="2"/>
          </rPr>
          <t>khaddad:</t>
        </r>
        <r>
          <rPr>
            <sz val="8"/>
            <color indexed="81"/>
            <rFont val="Tahoma"/>
            <family val="2"/>
          </rPr>
          <t xml:space="preserve">
10% redution in fuel and electricity except for lighting, plug loads, and dhw</t>
        </r>
      </text>
    </comment>
    <comment ref="A767" authorId="0">
      <text>
        <r>
          <rPr>
            <b/>
            <sz val="8"/>
            <color indexed="81"/>
            <rFont val="Tahoma"/>
            <family val="2"/>
          </rPr>
          <t>khaddad:</t>
        </r>
        <r>
          <rPr>
            <sz val="8"/>
            <color indexed="81"/>
            <rFont val="Tahoma"/>
            <family val="2"/>
          </rPr>
          <t xml:space="preserve">
10% reduction in lighting and plug loads</t>
        </r>
      </text>
    </comment>
    <comment ref="A770" authorId="1">
      <text>
        <r>
          <rPr>
            <b/>
            <sz val="9"/>
            <color indexed="81"/>
            <rFont val="Tahoma"/>
            <family val="2"/>
          </rPr>
          <t>Lubun, Mike:</t>
        </r>
        <r>
          <rPr>
            <sz val="9"/>
            <color indexed="81"/>
            <rFont val="Tahoma"/>
            <family val="2"/>
          </rPr>
          <t xml:space="preserve">
used SAT reset costing but applied to ahus with cooling</t>
        </r>
      </text>
    </comment>
    <comment ref="A776" authorId="0">
      <text>
        <r>
          <rPr>
            <b/>
            <sz val="8"/>
            <color indexed="81"/>
            <rFont val="Tahoma"/>
            <family val="2"/>
          </rPr>
          <t>khaddad:</t>
        </r>
        <r>
          <rPr>
            <sz val="8"/>
            <color indexed="81"/>
            <rFont val="Tahoma"/>
            <family val="2"/>
          </rPr>
          <t xml:space="preserve">
=4 for V1
=3.5 for V2
=3 for V3
=2.5 for V4</t>
        </r>
      </text>
    </comment>
    <comment ref="A777" authorId="0">
      <text>
        <r>
          <rPr>
            <b/>
            <sz val="8"/>
            <color indexed="81"/>
            <rFont val="Tahoma"/>
            <family val="2"/>
          </rPr>
          <t>khaddad:</t>
        </r>
        <r>
          <rPr>
            <sz val="8"/>
            <color indexed="81"/>
            <rFont val="Tahoma"/>
            <family val="2"/>
          </rPr>
          <t xml:space="preserve">
10% redution in fuel and electricity except for lighting, plug loads, and dhw</t>
        </r>
      </text>
    </comment>
    <comment ref="A786" authorId="0">
      <text>
        <r>
          <rPr>
            <b/>
            <sz val="8"/>
            <color indexed="81"/>
            <rFont val="Tahoma"/>
            <family val="2"/>
          </rPr>
          <t>khaddad:</t>
        </r>
        <r>
          <rPr>
            <sz val="8"/>
            <color indexed="81"/>
            <rFont val="Tahoma"/>
            <family val="2"/>
          </rPr>
          <t xml:space="preserve">
10% reduction in lighting and plug loads</t>
        </r>
      </text>
    </comment>
    <comment ref="A788" authorId="1">
      <text>
        <r>
          <rPr>
            <b/>
            <sz val="9"/>
            <color indexed="81"/>
            <rFont val="Tahoma"/>
            <family val="2"/>
          </rPr>
          <t>Lubun, Mike:</t>
        </r>
        <r>
          <rPr>
            <sz val="9"/>
            <color indexed="81"/>
            <rFont val="Tahoma"/>
            <family val="2"/>
          </rPr>
          <t xml:space="preserve">
used SAT reset costing but applied to ahus with cooling</t>
        </r>
      </text>
    </comment>
    <comment ref="A792" authorId="0">
      <text>
        <r>
          <rPr>
            <b/>
            <sz val="8"/>
            <color indexed="81"/>
            <rFont val="Tahoma"/>
            <family val="2"/>
          </rPr>
          <t>khaddad:</t>
        </r>
        <r>
          <rPr>
            <sz val="8"/>
            <color indexed="81"/>
            <rFont val="Tahoma"/>
            <family val="2"/>
          </rPr>
          <t xml:space="preserve">
=4 for V1
=3.5 for V2
=3 for V3
=2.5 for V4</t>
        </r>
      </text>
    </comment>
    <comment ref="A793" authorId="0">
      <text>
        <r>
          <rPr>
            <b/>
            <sz val="8"/>
            <color indexed="81"/>
            <rFont val="Tahoma"/>
            <family val="2"/>
          </rPr>
          <t>khaddad:</t>
        </r>
        <r>
          <rPr>
            <sz val="8"/>
            <color indexed="81"/>
            <rFont val="Tahoma"/>
            <family val="2"/>
          </rPr>
          <t xml:space="preserve">
10% redution in fuel and electricity except for lighting, plug loads, and dhw</t>
        </r>
      </text>
    </comment>
  </commentList>
</comments>
</file>

<file path=xl/comments18.xml><?xml version="1.0" encoding="utf-8"?>
<comments xmlns="http://schemas.openxmlformats.org/spreadsheetml/2006/main">
  <authors>
    <author>khaddad</author>
    <author>Lubun, Mike</author>
  </authors>
  <commentList>
    <comment ref="A12" authorId="0">
      <text>
        <r>
          <rPr>
            <b/>
            <sz val="8"/>
            <color indexed="81"/>
            <rFont val="Tahoma"/>
            <family val="2"/>
          </rPr>
          <t>khaddad:</t>
        </r>
        <r>
          <rPr>
            <sz val="8"/>
            <color indexed="81"/>
            <rFont val="Tahoma"/>
            <family val="2"/>
          </rPr>
          <t xml:space="preserve">
10% reduction in lighting and plug loads</t>
        </r>
      </text>
    </comment>
    <comment ref="A15" authorId="1">
      <text>
        <r>
          <rPr>
            <b/>
            <sz val="9"/>
            <color indexed="81"/>
            <rFont val="Tahoma"/>
            <family val="2"/>
          </rPr>
          <t>Lubun, Mike:</t>
        </r>
        <r>
          <rPr>
            <sz val="9"/>
            <color indexed="81"/>
            <rFont val="Tahoma"/>
            <family val="2"/>
          </rPr>
          <t xml:space="preserve">
used SAT reset costing but applied to ahus with cooling</t>
        </r>
      </text>
    </comment>
    <comment ref="A21" authorId="0">
      <text>
        <r>
          <rPr>
            <b/>
            <sz val="8"/>
            <color indexed="81"/>
            <rFont val="Tahoma"/>
            <family val="2"/>
          </rPr>
          <t>khaddad:</t>
        </r>
        <r>
          <rPr>
            <sz val="8"/>
            <color indexed="81"/>
            <rFont val="Tahoma"/>
            <family val="2"/>
          </rPr>
          <t xml:space="preserve">
=4 for V1
=3.5 for V2
=3 for V3
=2.5 for V4</t>
        </r>
      </text>
    </comment>
    <comment ref="A22" authorId="0">
      <text>
        <r>
          <rPr>
            <b/>
            <sz val="8"/>
            <color indexed="81"/>
            <rFont val="Tahoma"/>
            <family val="2"/>
          </rPr>
          <t>khaddad:</t>
        </r>
        <r>
          <rPr>
            <sz val="8"/>
            <color indexed="81"/>
            <rFont val="Tahoma"/>
            <family val="2"/>
          </rPr>
          <t xml:space="preserve">
10% redution in fuel and electricity except for lighting, plug loads, and dhw</t>
        </r>
      </text>
    </comment>
    <comment ref="A35" authorId="0">
      <text>
        <r>
          <rPr>
            <b/>
            <sz val="8"/>
            <color indexed="81"/>
            <rFont val="Tahoma"/>
            <family val="2"/>
          </rPr>
          <t>khaddad:</t>
        </r>
        <r>
          <rPr>
            <sz val="8"/>
            <color indexed="81"/>
            <rFont val="Tahoma"/>
            <family val="2"/>
          </rPr>
          <t xml:space="preserve">
10% reduction in lighting and plug loads</t>
        </r>
      </text>
    </comment>
    <comment ref="A38" authorId="1">
      <text>
        <r>
          <rPr>
            <b/>
            <sz val="9"/>
            <color indexed="81"/>
            <rFont val="Tahoma"/>
            <family val="2"/>
          </rPr>
          <t>Lubun, Mike:</t>
        </r>
        <r>
          <rPr>
            <sz val="9"/>
            <color indexed="81"/>
            <rFont val="Tahoma"/>
            <family val="2"/>
          </rPr>
          <t xml:space="preserve">
used SAT reset costing but applied to ahus with cooling</t>
        </r>
      </text>
    </comment>
    <comment ref="A44" authorId="0">
      <text>
        <r>
          <rPr>
            <b/>
            <sz val="8"/>
            <color indexed="81"/>
            <rFont val="Tahoma"/>
            <family val="2"/>
          </rPr>
          <t>khaddad:</t>
        </r>
        <r>
          <rPr>
            <sz val="8"/>
            <color indexed="81"/>
            <rFont val="Tahoma"/>
            <family val="2"/>
          </rPr>
          <t xml:space="preserve">
=4 for V1
=3.5 for V2
=3 for V3
=2.5 for V4</t>
        </r>
      </text>
    </comment>
    <comment ref="A45" authorId="0">
      <text>
        <r>
          <rPr>
            <b/>
            <sz val="8"/>
            <color indexed="81"/>
            <rFont val="Tahoma"/>
            <family val="2"/>
          </rPr>
          <t>khaddad:</t>
        </r>
        <r>
          <rPr>
            <sz val="8"/>
            <color indexed="81"/>
            <rFont val="Tahoma"/>
            <family val="2"/>
          </rPr>
          <t xml:space="preserve">
10% redution in fuel and electricity except for lighting, plug loads, and dhw</t>
        </r>
      </text>
    </comment>
    <comment ref="A58" authorId="0">
      <text>
        <r>
          <rPr>
            <b/>
            <sz val="8"/>
            <color indexed="81"/>
            <rFont val="Tahoma"/>
            <family val="2"/>
          </rPr>
          <t>khaddad:</t>
        </r>
        <r>
          <rPr>
            <sz val="8"/>
            <color indexed="81"/>
            <rFont val="Tahoma"/>
            <family val="2"/>
          </rPr>
          <t xml:space="preserve">
10% reduction in lighting and plug loads</t>
        </r>
      </text>
    </comment>
    <comment ref="A61" authorId="1">
      <text>
        <r>
          <rPr>
            <b/>
            <sz val="9"/>
            <color indexed="81"/>
            <rFont val="Tahoma"/>
            <family val="2"/>
          </rPr>
          <t>Lubun, Mike:</t>
        </r>
        <r>
          <rPr>
            <sz val="9"/>
            <color indexed="81"/>
            <rFont val="Tahoma"/>
            <family val="2"/>
          </rPr>
          <t xml:space="preserve">
used SAT reset costing but applied to ahus with cooling</t>
        </r>
      </text>
    </comment>
    <comment ref="A67" authorId="0">
      <text>
        <r>
          <rPr>
            <b/>
            <sz val="8"/>
            <color indexed="81"/>
            <rFont val="Tahoma"/>
            <family val="2"/>
          </rPr>
          <t>khaddad:</t>
        </r>
        <r>
          <rPr>
            <sz val="8"/>
            <color indexed="81"/>
            <rFont val="Tahoma"/>
            <family val="2"/>
          </rPr>
          <t xml:space="preserve">
=4 for V1
=3.5 for V2
=3 for V3
=2.5 for V4</t>
        </r>
      </text>
    </comment>
    <comment ref="A68" authorId="0">
      <text>
        <r>
          <rPr>
            <b/>
            <sz val="8"/>
            <color indexed="81"/>
            <rFont val="Tahoma"/>
            <family val="2"/>
          </rPr>
          <t>khaddad:</t>
        </r>
        <r>
          <rPr>
            <sz val="8"/>
            <color indexed="81"/>
            <rFont val="Tahoma"/>
            <family val="2"/>
          </rPr>
          <t xml:space="preserve">
10% redution in fuel and electricity except for lighting, plug loads, and dhw</t>
        </r>
      </text>
    </comment>
    <comment ref="A81" authorId="0">
      <text>
        <r>
          <rPr>
            <b/>
            <sz val="8"/>
            <color indexed="81"/>
            <rFont val="Tahoma"/>
            <family val="2"/>
          </rPr>
          <t>khaddad:</t>
        </r>
        <r>
          <rPr>
            <sz val="8"/>
            <color indexed="81"/>
            <rFont val="Tahoma"/>
            <family val="2"/>
          </rPr>
          <t xml:space="preserve">
10% reduction in lighting and plug loads</t>
        </r>
      </text>
    </comment>
    <comment ref="A84" authorId="1">
      <text>
        <r>
          <rPr>
            <b/>
            <sz val="9"/>
            <color indexed="81"/>
            <rFont val="Tahoma"/>
            <family val="2"/>
          </rPr>
          <t>Lubun, Mike:</t>
        </r>
        <r>
          <rPr>
            <sz val="9"/>
            <color indexed="81"/>
            <rFont val="Tahoma"/>
            <family val="2"/>
          </rPr>
          <t xml:space="preserve">
used SAT reset costing but applied to ahus with cooling</t>
        </r>
      </text>
    </comment>
    <comment ref="A90" authorId="0">
      <text>
        <r>
          <rPr>
            <b/>
            <sz val="8"/>
            <color indexed="81"/>
            <rFont val="Tahoma"/>
            <family val="2"/>
          </rPr>
          <t>khaddad:</t>
        </r>
        <r>
          <rPr>
            <sz val="8"/>
            <color indexed="81"/>
            <rFont val="Tahoma"/>
            <family val="2"/>
          </rPr>
          <t xml:space="preserve">
=4 for V1
=3.5 for V2
=3 for V3
=2.5 for V4</t>
        </r>
      </text>
    </comment>
    <comment ref="A91" authorId="0">
      <text>
        <r>
          <rPr>
            <b/>
            <sz val="8"/>
            <color indexed="81"/>
            <rFont val="Tahoma"/>
            <family val="2"/>
          </rPr>
          <t>khaddad:</t>
        </r>
        <r>
          <rPr>
            <sz val="8"/>
            <color indexed="81"/>
            <rFont val="Tahoma"/>
            <family val="2"/>
          </rPr>
          <t xml:space="preserve">
10% redution in fuel and electricity except for lighting, plug loads, and dhw</t>
        </r>
      </text>
    </comment>
    <comment ref="A104" authorId="0">
      <text>
        <r>
          <rPr>
            <b/>
            <sz val="8"/>
            <color indexed="81"/>
            <rFont val="Tahoma"/>
            <family val="2"/>
          </rPr>
          <t>khaddad:</t>
        </r>
        <r>
          <rPr>
            <sz val="8"/>
            <color indexed="81"/>
            <rFont val="Tahoma"/>
            <family val="2"/>
          </rPr>
          <t xml:space="preserve">
10% reduction in lighting and plug loads</t>
        </r>
      </text>
    </comment>
    <comment ref="A107" authorId="1">
      <text>
        <r>
          <rPr>
            <b/>
            <sz val="9"/>
            <color indexed="81"/>
            <rFont val="Tahoma"/>
            <family val="2"/>
          </rPr>
          <t>Lubun, Mike:</t>
        </r>
        <r>
          <rPr>
            <sz val="9"/>
            <color indexed="81"/>
            <rFont val="Tahoma"/>
            <family val="2"/>
          </rPr>
          <t xml:space="preserve">
used SAT reset costing but applied to ahus with cooling</t>
        </r>
      </text>
    </comment>
    <comment ref="A113" authorId="0">
      <text>
        <r>
          <rPr>
            <b/>
            <sz val="8"/>
            <color indexed="81"/>
            <rFont val="Tahoma"/>
            <family val="2"/>
          </rPr>
          <t>khaddad:</t>
        </r>
        <r>
          <rPr>
            <sz val="8"/>
            <color indexed="81"/>
            <rFont val="Tahoma"/>
            <family val="2"/>
          </rPr>
          <t xml:space="preserve">
=4 for V1
=3.5 for V2
=3 for V3
=2.5 for V4</t>
        </r>
      </text>
    </comment>
    <comment ref="A114" authorId="0">
      <text>
        <r>
          <rPr>
            <b/>
            <sz val="8"/>
            <color indexed="81"/>
            <rFont val="Tahoma"/>
            <family val="2"/>
          </rPr>
          <t>khaddad:</t>
        </r>
        <r>
          <rPr>
            <sz val="8"/>
            <color indexed="81"/>
            <rFont val="Tahoma"/>
            <family val="2"/>
          </rPr>
          <t xml:space="preserve">
10% redution in fuel and electricity except for lighting, plug loads, and dhw</t>
        </r>
      </text>
    </comment>
    <comment ref="A127" authorId="0">
      <text>
        <r>
          <rPr>
            <b/>
            <sz val="8"/>
            <color indexed="81"/>
            <rFont val="Tahoma"/>
            <family val="2"/>
          </rPr>
          <t>khaddad:</t>
        </r>
        <r>
          <rPr>
            <sz val="8"/>
            <color indexed="81"/>
            <rFont val="Tahoma"/>
            <family val="2"/>
          </rPr>
          <t xml:space="preserve">
10% reduction in lighting and plug loads</t>
        </r>
      </text>
    </comment>
    <comment ref="A130" authorId="1">
      <text>
        <r>
          <rPr>
            <b/>
            <sz val="9"/>
            <color indexed="81"/>
            <rFont val="Tahoma"/>
            <family val="2"/>
          </rPr>
          <t>Lubun, Mike:</t>
        </r>
        <r>
          <rPr>
            <sz val="9"/>
            <color indexed="81"/>
            <rFont val="Tahoma"/>
            <family val="2"/>
          </rPr>
          <t xml:space="preserve">
used SAT reset costing but applied to ahus with cooling</t>
        </r>
      </text>
    </comment>
    <comment ref="A136" authorId="0">
      <text>
        <r>
          <rPr>
            <b/>
            <sz val="8"/>
            <color indexed="81"/>
            <rFont val="Tahoma"/>
            <family val="2"/>
          </rPr>
          <t>khaddad:</t>
        </r>
        <r>
          <rPr>
            <sz val="8"/>
            <color indexed="81"/>
            <rFont val="Tahoma"/>
            <family val="2"/>
          </rPr>
          <t xml:space="preserve">
=4 for V1
=3.5 for V2
=3 for V3
=2.5 for V4</t>
        </r>
      </text>
    </comment>
    <comment ref="A137" authorId="0">
      <text>
        <r>
          <rPr>
            <b/>
            <sz val="8"/>
            <color indexed="81"/>
            <rFont val="Tahoma"/>
            <family val="2"/>
          </rPr>
          <t>khaddad:</t>
        </r>
        <r>
          <rPr>
            <sz val="8"/>
            <color indexed="81"/>
            <rFont val="Tahoma"/>
            <family val="2"/>
          </rPr>
          <t xml:space="preserve">
10% redution in fuel and electricity except for lighting, plug loads, and dhw</t>
        </r>
      </text>
    </comment>
    <comment ref="A150" authorId="0">
      <text>
        <r>
          <rPr>
            <b/>
            <sz val="8"/>
            <color indexed="81"/>
            <rFont val="Tahoma"/>
            <family val="2"/>
          </rPr>
          <t>khaddad:</t>
        </r>
        <r>
          <rPr>
            <sz val="8"/>
            <color indexed="81"/>
            <rFont val="Tahoma"/>
            <family val="2"/>
          </rPr>
          <t xml:space="preserve">
10% reduction in lighting and plug loads</t>
        </r>
      </text>
    </comment>
    <comment ref="A153" authorId="1">
      <text>
        <r>
          <rPr>
            <b/>
            <sz val="9"/>
            <color indexed="81"/>
            <rFont val="Tahoma"/>
            <family val="2"/>
          </rPr>
          <t>Lubun, Mike:</t>
        </r>
        <r>
          <rPr>
            <sz val="9"/>
            <color indexed="81"/>
            <rFont val="Tahoma"/>
            <family val="2"/>
          </rPr>
          <t xml:space="preserve">
used SAT reset costing but applied to ahus with cooling</t>
        </r>
      </text>
    </comment>
    <comment ref="A159" authorId="0">
      <text>
        <r>
          <rPr>
            <b/>
            <sz val="8"/>
            <color indexed="81"/>
            <rFont val="Tahoma"/>
            <family val="2"/>
          </rPr>
          <t>khaddad:</t>
        </r>
        <r>
          <rPr>
            <sz val="8"/>
            <color indexed="81"/>
            <rFont val="Tahoma"/>
            <family val="2"/>
          </rPr>
          <t xml:space="preserve">
=4 for V1
=3.5 for V2
=3 for V3
=2.5 for V4</t>
        </r>
      </text>
    </comment>
    <comment ref="A160" authorId="0">
      <text>
        <r>
          <rPr>
            <b/>
            <sz val="8"/>
            <color indexed="81"/>
            <rFont val="Tahoma"/>
            <family val="2"/>
          </rPr>
          <t>khaddad:</t>
        </r>
        <r>
          <rPr>
            <sz val="8"/>
            <color indexed="81"/>
            <rFont val="Tahoma"/>
            <family val="2"/>
          </rPr>
          <t xml:space="preserve">
10% redution in fuel and electricity except for lighting, plug loads, and dhw</t>
        </r>
      </text>
    </comment>
    <comment ref="A173" authorId="0">
      <text>
        <r>
          <rPr>
            <b/>
            <sz val="8"/>
            <color indexed="81"/>
            <rFont val="Tahoma"/>
            <family val="2"/>
          </rPr>
          <t>khaddad:</t>
        </r>
        <r>
          <rPr>
            <sz val="8"/>
            <color indexed="81"/>
            <rFont val="Tahoma"/>
            <family val="2"/>
          </rPr>
          <t xml:space="preserve">
10% reduction in lighting and plug loads</t>
        </r>
      </text>
    </comment>
    <comment ref="A176" authorId="1">
      <text>
        <r>
          <rPr>
            <b/>
            <sz val="9"/>
            <color indexed="81"/>
            <rFont val="Tahoma"/>
            <family val="2"/>
          </rPr>
          <t>Lubun, Mike:</t>
        </r>
        <r>
          <rPr>
            <sz val="9"/>
            <color indexed="81"/>
            <rFont val="Tahoma"/>
            <family val="2"/>
          </rPr>
          <t xml:space="preserve">
used SAT reset costing but applied to ahus with cooling</t>
        </r>
      </text>
    </comment>
    <comment ref="A182" authorId="0">
      <text>
        <r>
          <rPr>
            <b/>
            <sz val="8"/>
            <color indexed="81"/>
            <rFont val="Tahoma"/>
            <family val="2"/>
          </rPr>
          <t>khaddad:</t>
        </r>
        <r>
          <rPr>
            <sz val="8"/>
            <color indexed="81"/>
            <rFont val="Tahoma"/>
            <family val="2"/>
          </rPr>
          <t xml:space="preserve">
=4 for V1
=3.5 for V2
=3 for V3
=2.5 for V4</t>
        </r>
      </text>
    </comment>
    <comment ref="A183" authorId="0">
      <text>
        <r>
          <rPr>
            <b/>
            <sz val="8"/>
            <color indexed="81"/>
            <rFont val="Tahoma"/>
            <family val="2"/>
          </rPr>
          <t>khaddad:</t>
        </r>
        <r>
          <rPr>
            <sz val="8"/>
            <color indexed="81"/>
            <rFont val="Tahoma"/>
            <family val="2"/>
          </rPr>
          <t xml:space="preserve">
10% redution in fuel and electricity except for lighting, plug loads, and dhw</t>
        </r>
      </text>
    </comment>
    <comment ref="A196" authorId="0">
      <text>
        <r>
          <rPr>
            <b/>
            <sz val="8"/>
            <color indexed="81"/>
            <rFont val="Tahoma"/>
            <family val="2"/>
          </rPr>
          <t>khaddad:</t>
        </r>
        <r>
          <rPr>
            <sz val="8"/>
            <color indexed="81"/>
            <rFont val="Tahoma"/>
            <family val="2"/>
          </rPr>
          <t xml:space="preserve">
10% reduction in lighting and plug loads</t>
        </r>
      </text>
    </comment>
    <comment ref="A199" authorId="1">
      <text>
        <r>
          <rPr>
            <b/>
            <sz val="9"/>
            <color indexed="81"/>
            <rFont val="Tahoma"/>
            <family val="2"/>
          </rPr>
          <t>Lubun, Mike:</t>
        </r>
        <r>
          <rPr>
            <sz val="9"/>
            <color indexed="81"/>
            <rFont val="Tahoma"/>
            <family val="2"/>
          </rPr>
          <t xml:space="preserve">
used SAT reset costing but applied to ahus with cooling</t>
        </r>
      </text>
    </comment>
    <comment ref="A205" authorId="0">
      <text>
        <r>
          <rPr>
            <b/>
            <sz val="8"/>
            <color indexed="81"/>
            <rFont val="Tahoma"/>
            <family val="2"/>
          </rPr>
          <t>khaddad:</t>
        </r>
        <r>
          <rPr>
            <sz val="8"/>
            <color indexed="81"/>
            <rFont val="Tahoma"/>
            <family val="2"/>
          </rPr>
          <t xml:space="preserve">
=4 for V1
=3.5 for V2
=3 for V3
=2.5 for V4</t>
        </r>
      </text>
    </comment>
    <comment ref="A206" authorId="0">
      <text>
        <r>
          <rPr>
            <b/>
            <sz val="8"/>
            <color indexed="81"/>
            <rFont val="Tahoma"/>
            <family val="2"/>
          </rPr>
          <t>khaddad:</t>
        </r>
        <r>
          <rPr>
            <sz val="8"/>
            <color indexed="81"/>
            <rFont val="Tahoma"/>
            <family val="2"/>
          </rPr>
          <t xml:space="preserve">
10% redution in fuel and electricity except for lighting, plug loads, and dhw</t>
        </r>
      </text>
    </comment>
    <comment ref="A219" authorId="0">
      <text>
        <r>
          <rPr>
            <b/>
            <sz val="8"/>
            <color indexed="81"/>
            <rFont val="Tahoma"/>
            <family val="2"/>
          </rPr>
          <t>khaddad:</t>
        </r>
        <r>
          <rPr>
            <sz val="8"/>
            <color indexed="81"/>
            <rFont val="Tahoma"/>
            <family val="2"/>
          </rPr>
          <t xml:space="preserve">
10% reduction in lighting and plug loads</t>
        </r>
      </text>
    </comment>
    <comment ref="A222" authorId="1">
      <text>
        <r>
          <rPr>
            <b/>
            <sz val="9"/>
            <color indexed="81"/>
            <rFont val="Tahoma"/>
            <family val="2"/>
          </rPr>
          <t>Lubun, Mike:</t>
        </r>
        <r>
          <rPr>
            <sz val="9"/>
            <color indexed="81"/>
            <rFont val="Tahoma"/>
            <family val="2"/>
          </rPr>
          <t xml:space="preserve">
used SAT reset costing but applied to ahus with cooling</t>
        </r>
      </text>
    </comment>
    <comment ref="A228" authorId="0">
      <text>
        <r>
          <rPr>
            <b/>
            <sz val="8"/>
            <color indexed="81"/>
            <rFont val="Tahoma"/>
            <family val="2"/>
          </rPr>
          <t>khaddad:</t>
        </r>
        <r>
          <rPr>
            <sz val="8"/>
            <color indexed="81"/>
            <rFont val="Tahoma"/>
            <family val="2"/>
          </rPr>
          <t xml:space="preserve">
=4 for V1
=3.5 for V2
=3 for V3
=2.5 for V4</t>
        </r>
      </text>
    </comment>
    <comment ref="A229" authorId="0">
      <text>
        <r>
          <rPr>
            <b/>
            <sz val="8"/>
            <color indexed="81"/>
            <rFont val="Tahoma"/>
            <family val="2"/>
          </rPr>
          <t>khaddad:</t>
        </r>
        <r>
          <rPr>
            <sz val="8"/>
            <color indexed="81"/>
            <rFont val="Tahoma"/>
            <family val="2"/>
          </rPr>
          <t xml:space="preserve">
10% redution in fuel and electricity except for lighting, plug loads, and dhw</t>
        </r>
      </text>
    </comment>
    <comment ref="A242" authorId="0">
      <text>
        <r>
          <rPr>
            <b/>
            <sz val="8"/>
            <color indexed="81"/>
            <rFont val="Tahoma"/>
            <family val="2"/>
          </rPr>
          <t>khaddad:</t>
        </r>
        <r>
          <rPr>
            <sz val="8"/>
            <color indexed="81"/>
            <rFont val="Tahoma"/>
            <family val="2"/>
          </rPr>
          <t xml:space="preserve">
10% reduction in lighting and plug loads</t>
        </r>
      </text>
    </comment>
    <comment ref="A245" authorId="1">
      <text>
        <r>
          <rPr>
            <b/>
            <sz val="9"/>
            <color indexed="81"/>
            <rFont val="Tahoma"/>
            <family val="2"/>
          </rPr>
          <t>Lubun, Mike:</t>
        </r>
        <r>
          <rPr>
            <sz val="9"/>
            <color indexed="81"/>
            <rFont val="Tahoma"/>
            <family val="2"/>
          </rPr>
          <t xml:space="preserve">
used SAT reset costing but applied to ahus with cooling</t>
        </r>
      </text>
    </comment>
    <comment ref="A251" authorId="0">
      <text>
        <r>
          <rPr>
            <b/>
            <sz val="8"/>
            <color indexed="81"/>
            <rFont val="Tahoma"/>
            <family val="2"/>
          </rPr>
          <t>khaddad:</t>
        </r>
        <r>
          <rPr>
            <sz val="8"/>
            <color indexed="81"/>
            <rFont val="Tahoma"/>
            <family val="2"/>
          </rPr>
          <t xml:space="preserve">
=4 for V1
=3.5 for V2
=3 for V3
=2.5 for V4</t>
        </r>
      </text>
    </comment>
    <comment ref="A252" authorId="0">
      <text>
        <r>
          <rPr>
            <b/>
            <sz val="8"/>
            <color indexed="81"/>
            <rFont val="Tahoma"/>
            <family val="2"/>
          </rPr>
          <t>khaddad:</t>
        </r>
        <r>
          <rPr>
            <sz val="8"/>
            <color indexed="81"/>
            <rFont val="Tahoma"/>
            <family val="2"/>
          </rPr>
          <t xml:space="preserve">
10% redution in fuel and electricity except for lighting, plug loads, and dhw</t>
        </r>
      </text>
    </comment>
    <comment ref="A265" authorId="0">
      <text>
        <r>
          <rPr>
            <b/>
            <sz val="8"/>
            <color indexed="81"/>
            <rFont val="Tahoma"/>
            <family val="2"/>
          </rPr>
          <t>khaddad:</t>
        </r>
        <r>
          <rPr>
            <sz val="8"/>
            <color indexed="81"/>
            <rFont val="Tahoma"/>
            <family val="2"/>
          </rPr>
          <t xml:space="preserve">
10% reduction in lighting and plug loads</t>
        </r>
      </text>
    </comment>
    <comment ref="A268" authorId="1">
      <text>
        <r>
          <rPr>
            <b/>
            <sz val="9"/>
            <color indexed="81"/>
            <rFont val="Tahoma"/>
            <family val="2"/>
          </rPr>
          <t>Lubun, Mike:</t>
        </r>
        <r>
          <rPr>
            <sz val="9"/>
            <color indexed="81"/>
            <rFont val="Tahoma"/>
            <family val="2"/>
          </rPr>
          <t xml:space="preserve">
used SAT reset costing but applied to ahus with cooling</t>
        </r>
      </text>
    </comment>
    <comment ref="A274" authorId="0">
      <text>
        <r>
          <rPr>
            <b/>
            <sz val="8"/>
            <color indexed="81"/>
            <rFont val="Tahoma"/>
            <family val="2"/>
          </rPr>
          <t>khaddad:</t>
        </r>
        <r>
          <rPr>
            <sz val="8"/>
            <color indexed="81"/>
            <rFont val="Tahoma"/>
            <family val="2"/>
          </rPr>
          <t xml:space="preserve">
=4 for V1
=3.5 for V2
=3 for V3
=2.5 for V4</t>
        </r>
      </text>
    </comment>
    <comment ref="A275" authorId="0">
      <text>
        <r>
          <rPr>
            <b/>
            <sz val="8"/>
            <color indexed="81"/>
            <rFont val="Tahoma"/>
            <family val="2"/>
          </rPr>
          <t>khaddad:</t>
        </r>
        <r>
          <rPr>
            <sz val="8"/>
            <color indexed="81"/>
            <rFont val="Tahoma"/>
            <family val="2"/>
          </rPr>
          <t xml:space="preserve">
10% redution in fuel and electricity except for lighting, plug loads, and dhw</t>
        </r>
      </text>
    </comment>
    <comment ref="A288" authorId="0">
      <text>
        <r>
          <rPr>
            <b/>
            <sz val="8"/>
            <color indexed="81"/>
            <rFont val="Tahoma"/>
            <family val="2"/>
          </rPr>
          <t>khaddad:</t>
        </r>
        <r>
          <rPr>
            <sz val="8"/>
            <color indexed="81"/>
            <rFont val="Tahoma"/>
            <family val="2"/>
          </rPr>
          <t xml:space="preserve">
10% reduction in lighting and plug loads</t>
        </r>
      </text>
    </comment>
    <comment ref="A291" authorId="1">
      <text>
        <r>
          <rPr>
            <b/>
            <sz val="9"/>
            <color indexed="81"/>
            <rFont val="Tahoma"/>
            <family val="2"/>
          </rPr>
          <t>Lubun, Mike:</t>
        </r>
        <r>
          <rPr>
            <sz val="9"/>
            <color indexed="81"/>
            <rFont val="Tahoma"/>
            <family val="2"/>
          </rPr>
          <t xml:space="preserve">
used SAT reset costing but applied to ahus with cooling</t>
        </r>
      </text>
    </comment>
    <comment ref="A297" authorId="0">
      <text>
        <r>
          <rPr>
            <b/>
            <sz val="8"/>
            <color indexed="81"/>
            <rFont val="Tahoma"/>
            <family val="2"/>
          </rPr>
          <t>khaddad:</t>
        </r>
        <r>
          <rPr>
            <sz val="8"/>
            <color indexed="81"/>
            <rFont val="Tahoma"/>
            <family val="2"/>
          </rPr>
          <t xml:space="preserve">
=4 for V1
=3.5 for V2
=3 for V3
=2.5 for V4</t>
        </r>
      </text>
    </comment>
    <comment ref="A298" authorId="0">
      <text>
        <r>
          <rPr>
            <b/>
            <sz val="8"/>
            <color indexed="81"/>
            <rFont val="Tahoma"/>
            <family val="2"/>
          </rPr>
          <t>khaddad:</t>
        </r>
        <r>
          <rPr>
            <sz val="8"/>
            <color indexed="81"/>
            <rFont val="Tahoma"/>
            <family val="2"/>
          </rPr>
          <t xml:space="preserve">
10% redution in fuel and electricity except for lighting, plug loads, and dhw</t>
        </r>
      </text>
    </comment>
    <comment ref="A311" authorId="0">
      <text>
        <r>
          <rPr>
            <b/>
            <sz val="8"/>
            <color indexed="81"/>
            <rFont val="Tahoma"/>
            <family val="2"/>
          </rPr>
          <t>khaddad:</t>
        </r>
        <r>
          <rPr>
            <sz val="8"/>
            <color indexed="81"/>
            <rFont val="Tahoma"/>
            <family val="2"/>
          </rPr>
          <t xml:space="preserve">
10% reduction in lighting and plug loads</t>
        </r>
      </text>
    </comment>
    <comment ref="A314" authorId="1">
      <text>
        <r>
          <rPr>
            <b/>
            <sz val="9"/>
            <color indexed="81"/>
            <rFont val="Tahoma"/>
            <family val="2"/>
          </rPr>
          <t>Lubun, Mike:</t>
        </r>
        <r>
          <rPr>
            <sz val="9"/>
            <color indexed="81"/>
            <rFont val="Tahoma"/>
            <family val="2"/>
          </rPr>
          <t xml:space="preserve">
used SAT reset costing but applied to ahus with cooling</t>
        </r>
      </text>
    </comment>
    <comment ref="A320" authorId="0">
      <text>
        <r>
          <rPr>
            <b/>
            <sz val="8"/>
            <color indexed="81"/>
            <rFont val="Tahoma"/>
            <family val="2"/>
          </rPr>
          <t>khaddad:</t>
        </r>
        <r>
          <rPr>
            <sz val="8"/>
            <color indexed="81"/>
            <rFont val="Tahoma"/>
            <family val="2"/>
          </rPr>
          <t xml:space="preserve">
=4 for V1
=3.5 for V2
=3 for V3
=2.5 for V4</t>
        </r>
      </text>
    </comment>
    <comment ref="A321" authorId="0">
      <text>
        <r>
          <rPr>
            <b/>
            <sz val="8"/>
            <color indexed="81"/>
            <rFont val="Tahoma"/>
            <family val="2"/>
          </rPr>
          <t>khaddad:</t>
        </r>
        <r>
          <rPr>
            <sz val="8"/>
            <color indexed="81"/>
            <rFont val="Tahoma"/>
            <family val="2"/>
          </rPr>
          <t xml:space="preserve">
10% redution in fuel and electricity except for lighting, plug loads, and dhw</t>
        </r>
      </text>
    </comment>
    <comment ref="A334" authorId="0">
      <text>
        <r>
          <rPr>
            <b/>
            <sz val="8"/>
            <color indexed="81"/>
            <rFont val="Tahoma"/>
            <family val="2"/>
          </rPr>
          <t>khaddad:</t>
        </r>
        <r>
          <rPr>
            <sz val="8"/>
            <color indexed="81"/>
            <rFont val="Tahoma"/>
            <family val="2"/>
          </rPr>
          <t xml:space="preserve">
10% reduction in lighting and plug loads</t>
        </r>
      </text>
    </comment>
    <comment ref="A337" authorId="1">
      <text>
        <r>
          <rPr>
            <b/>
            <sz val="9"/>
            <color indexed="81"/>
            <rFont val="Tahoma"/>
            <family val="2"/>
          </rPr>
          <t>Lubun, Mike:</t>
        </r>
        <r>
          <rPr>
            <sz val="9"/>
            <color indexed="81"/>
            <rFont val="Tahoma"/>
            <family val="2"/>
          </rPr>
          <t xml:space="preserve">
used SAT reset costing but applied to ahus with cooling</t>
        </r>
      </text>
    </comment>
    <comment ref="A343" authorId="0">
      <text>
        <r>
          <rPr>
            <b/>
            <sz val="8"/>
            <color indexed="81"/>
            <rFont val="Tahoma"/>
            <family val="2"/>
          </rPr>
          <t>khaddad:</t>
        </r>
        <r>
          <rPr>
            <sz val="8"/>
            <color indexed="81"/>
            <rFont val="Tahoma"/>
            <family val="2"/>
          </rPr>
          <t xml:space="preserve">
=4 for V1
=3.5 for V2
=3 for V3
=2.5 for V4</t>
        </r>
      </text>
    </comment>
    <comment ref="A344" authorId="0">
      <text>
        <r>
          <rPr>
            <b/>
            <sz val="8"/>
            <color indexed="81"/>
            <rFont val="Tahoma"/>
            <family val="2"/>
          </rPr>
          <t>khaddad:</t>
        </r>
        <r>
          <rPr>
            <sz val="8"/>
            <color indexed="81"/>
            <rFont val="Tahoma"/>
            <family val="2"/>
          </rPr>
          <t xml:space="preserve">
10% redution in fuel and electricity except for lighting, plug loads, and dhw</t>
        </r>
      </text>
    </comment>
    <comment ref="A357" authorId="0">
      <text>
        <r>
          <rPr>
            <b/>
            <sz val="8"/>
            <color indexed="81"/>
            <rFont val="Tahoma"/>
            <family val="2"/>
          </rPr>
          <t>khaddad:</t>
        </r>
        <r>
          <rPr>
            <sz val="8"/>
            <color indexed="81"/>
            <rFont val="Tahoma"/>
            <family val="2"/>
          </rPr>
          <t xml:space="preserve">
10% reduction in lighting and plug loads</t>
        </r>
      </text>
    </comment>
    <comment ref="A360" authorId="1">
      <text>
        <r>
          <rPr>
            <b/>
            <sz val="9"/>
            <color indexed="81"/>
            <rFont val="Tahoma"/>
            <family val="2"/>
          </rPr>
          <t>Lubun, Mike:</t>
        </r>
        <r>
          <rPr>
            <sz val="9"/>
            <color indexed="81"/>
            <rFont val="Tahoma"/>
            <family val="2"/>
          </rPr>
          <t xml:space="preserve">
used SAT reset costing but applied to ahus with cooling</t>
        </r>
      </text>
    </comment>
    <comment ref="A366" authorId="0">
      <text>
        <r>
          <rPr>
            <b/>
            <sz val="8"/>
            <color indexed="81"/>
            <rFont val="Tahoma"/>
            <family val="2"/>
          </rPr>
          <t>khaddad:</t>
        </r>
        <r>
          <rPr>
            <sz val="8"/>
            <color indexed="81"/>
            <rFont val="Tahoma"/>
            <family val="2"/>
          </rPr>
          <t xml:space="preserve">
=4 for V1
=3.5 for V2
=3 for V3
=2.5 for V4</t>
        </r>
      </text>
    </comment>
    <comment ref="A367" authorId="0">
      <text>
        <r>
          <rPr>
            <b/>
            <sz val="8"/>
            <color indexed="81"/>
            <rFont val="Tahoma"/>
            <family val="2"/>
          </rPr>
          <t>khaddad:</t>
        </r>
        <r>
          <rPr>
            <sz val="8"/>
            <color indexed="81"/>
            <rFont val="Tahoma"/>
            <family val="2"/>
          </rPr>
          <t xml:space="preserve">
10% redution in fuel and electricity except for lighting, plug loads, and dhw</t>
        </r>
      </text>
    </comment>
    <comment ref="A379" authorId="0">
      <text>
        <r>
          <rPr>
            <b/>
            <sz val="8"/>
            <color indexed="81"/>
            <rFont val="Tahoma"/>
            <family val="2"/>
          </rPr>
          <t>khaddad:</t>
        </r>
        <r>
          <rPr>
            <sz val="8"/>
            <color indexed="81"/>
            <rFont val="Tahoma"/>
            <family val="2"/>
          </rPr>
          <t xml:space="preserve">
10% reduction in lighting and plug loads</t>
        </r>
      </text>
    </comment>
    <comment ref="A382" authorId="1">
      <text>
        <r>
          <rPr>
            <b/>
            <sz val="9"/>
            <color indexed="81"/>
            <rFont val="Tahoma"/>
            <family val="2"/>
          </rPr>
          <t>Lubun, Mike:</t>
        </r>
        <r>
          <rPr>
            <sz val="9"/>
            <color indexed="81"/>
            <rFont val="Tahoma"/>
            <family val="2"/>
          </rPr>
          <t xml:space="preserve">
used SAT reset costing but applied to ahus with cooling</t>
        </r>
      </text>
    </comment>
    <comment ref="A388" authorId="0">
      <text>
        <r>
          <rPr>
            <b/>
            <sz val="8"/>
            <color indexed="81"/>
            <rFont val="Tahoma"/>
            <family val="2"/>
          </rPr>
          <t>khaddad:</t>
        </r>
        <r>
          <rPr>
            <sz val="8"/>
            <color indexed="81"/>
            <rFont val="Tahoma"/>
            <family val="2"/>
          </rPr>
          <t xml:space="preserve">
=4 for V1
=3.5 for V2
=3 for V3
=2.5 for V4</t>
        </r>
      </text>
    </comment>
    <comment ref="A389" authorId="0">
      <text>
        <r>
          <rPr>
            <b/>
            <sz val="8"/>
            <color indexed="81"/>
            <rFont val="Tahoma"/>
            <family val="2"/>
          </rPr>
          <t>khaddad:</t>
        </r>
        <r>
          <rPr>
            <sz val="8"/>
            <color indexed="81"/>
            <rFont val="Tahoma"/>
            <family val="2"/>
          </rPr>
          <t xml:space="preserve">
10% redution in fuel and electricity except for lighting, plug loads, and dhw</t>
        </r>
      </text>
    </comment>
  </commentList>
</comments>
</file>

<file path=xl/comments19.xml><?xml version="1.0" encoding="utf-8"?>
<comments xmlns="http://schemas.openxmlformats.org/spreadsheetml/2006/main">
  <authors>
    <author>khaddad</author>
    <author>Lubun, Mike</author>
  </authors>
  <commentList>
    <comment ref="A14" authorId="0">
      <text>
        <r>
          <rPr>
            <b/>
            <sz val="8"/>
            <color indexed="81"/>
            <rFont val="Tahoma"/>
            <family val="2"/>
          </rPr>
          <t>khaddad:</t>
        </r>
        <r>
          <rPr>
            <sz val="8"/>
            <color indexed="81"/>
            <rFont val="Tahoma"/>
            <family val="2"/>
          </rPr>
          <t xml:space="preserve">
10% reduction in lighting and plug loads</t>
        </r>
      </text>
    </comment>
    <comment ref="A17" authorId="1">
      <text>
        <r>
          <rPr>
            <b/>
            <sz val="9"/>
            <color indexed="81"/>
            <rFont val="Tahoma"/>
            <family val="2"/>
          </rPr>
          <t>Lubun, Mike:</t>
        </r>
        <r>
          <rPr>
            <sz val="9"/>
            <color indexed="81"/>
            <rFont val="Tahoma"/>
            <family val="2"/>
          </rPr>
          <t xml:space="preserve">
used SAT reset costing but applied to ahus with cooling</t>
        </r>
      </text>
    </comment>
    <comment ref="A23" authorId="0">
      <text>
        <r>
          <rPr>
            <b/>
            <sz val="8"/>
            <color indexed="81"/>
            <rFont val="Tahoma"/>
            <family val="2"/>
          </rPr>
          <t>khaddad:</t>
        </r>
        <r>
          <rPr>
            <sz val="8"/>
            <color indexed="81"/>
            <rFont val="Tahoma"/>
            <family val="2"/>
          </rPr>
          <t xml:space="preserve">
=4 for V1
=3.5 for V2
=3 for V3
=2.5 for V4</t>
        </r>
      </text>
    </comment>
    <comment ref="A24" authorId="0">
      <text>
        <r>
          <rPr>
            <b/>
            <sz val="8"/>
            <color indexed="81"/>
            <rFont val="Tahoma"/>
            <family val="2"/>
          </rPr>
          <t>khaddad:</t>
        </r>
        <r>
          <rPr>
            <sz val="8"/>
            <color indexed="81"/>
            <rFont val="Tahoma"/>
            <family val="2"/>
          </rPr>
          <t xml:space="preserve">
10% redution in fuel and electricity except for lighting, plug loads, and dhw</t>
        </r>
      </text>
    </comment>
    <comment ref="A39" authorId="0">
      <text>
        <r>
          <rPr>
            <b/>
            <sz val="8"/>
            <color indexed="81"/>
            <rFont val="Tahoma"/>
            <family val="2"/>
          </rPr>
          <t>khaddad:</t>
        </r>
        <r>
          <rPr>
            <sz val="8"/>
            <color indexed="81"/>
            <rFont val="Tahoma"/>
            <family val="2"/>
          </rPr>
          <t xml:space="preserve">
10% reduction in lighting and plug loads</t>
        </r>
      </text>
    </comment>
    <comment ref="A42" authorId="1">
      <text>
        <r>
          <rPr>
            <b/>
            <sz val="9"/>
            <color indexed="81"/>
            <rFont val="Tahoma"/>
            <family val="2"/>
          </rPr>
          <t>Lubun, Mike:</t>
        </r>
        <r>
          <rPr>
            <sz val="9"/>
            <color indexed="81"/>
            <rFont val="Tahoma"/>
            <family val="2"/>
          </rPr>
          <t xml:space="preserve">
used SAT reset costing but applied to ahus with cooling</t>
        </r>
      </text>
    </comment>
    <comment ref="A48" authorId="0">
      <text>
        <r>
          <rPr>
            <b/>
            <sz val="8"/>
            <color indexed="81"/>
            <rFont val="Tahoma"/>
            <family val="2"/>
          </rPr>
          <t>khaddad:</t>
        </r>
        <r>
          <rPr>
            <sz val="8"/>
            <color indexed="81"/>
            <rFont val="Tahoma"/>
            <family val="2"/>
          </rPr>
          <t xml:space="preserve">
=4 for V1
=3.5 for V2
=3 for V3
=2.5 for V4</t>
        </r>
      </text>
    </comment>
    <comment ref="A49" authorId="0">
      <text>
        <r>
          <rPr>
            <b/>
            <sz val="8"/>
            <color indexed="81"/>
            <rFont val="Tahoma"/>
            <family val="2"/>
          </rPr>
          <t>khaddad:</t>
        </r>
        <r>
          <rPr>
            <sz val="8"/>
            <color indexed="81"/>
            <rFont val="Tahoma"/>
            <family val="2"/>
          </rPr>
          <t xml:space="preserve">
10% redution in fuel and electricity except for lighting, plug loads, and dhw</t>
        </r>
      </text>
    </comment>
    <comment ref="A64" authorId="0">
      <text>
        <r>
          <rPr>
            <b/>
            <sz val="8"/>
            <color indexed="81"/>
            <rFont val="Tahoma"/>
            <family val="2"/>
          </rPr>
          <t>khaddad:</t>
        </r>
        <r>
          <rPr>
            <sz val="8"/>
            <color indexed="81"/>
            <rFont val="Tahoma"/>
            <family val="2"/>
          </rPr>
          <t xml:space="preserve">
10% reduction in lighting and plug loads</t>
        </r>
      </text>
    </comment>
    <comment ref="A67" authorId="1">
      <text>
        <r>
          <rPr>
            <b/>
            <sz val="9"/>
            <color indexed="81"/>
            <rFont val="Tahoma"/>
            <family val="2"/>
          </rPr>
          <t>Lubun, Mike:</t>
        </r>
        <r>
          <rPr>
            <sz val="9"/>
            <color indexed="81"/>
            <rFont val="Tahoma"/>
            <family val="2"/>
          </rPr>
          <t xml:space="preserve">
used SAT reset costing but applied to ahus with cooling</t>
        </r>
      </text>
    </comment>
    <comment ref="A73" authorId="0">
      <text>
        <r>
          <rPr>
            <b/>
            <sz val="8"/>
            <color indexed="81"/>
            <rFont val="Tahoma"/>
            <family val="2"/>
          </rPr>
          <t>khaddad:</t>
        </r>
        <r>
          <rPr>
            <sz val="8"/>
            <color indexed="81"/>
            <rFont val="Tahoma"/>
            <family val="2"/>
          </rPr>
          <t xml:space="preserve">
=4 for V1
=3.5 for V2
=3 for V3
=2.5 for V4</t>
        </r>
      </text>
    </comment>
    <comment ref="A74" authorId="0">
      <text>
        <r>
          <rPr>
            <b/>
            <sz val="8"/>
            <color indexed="81"/>
            <rFont val="Tahoma"/>
            <family val="2"/>
          </rPr>
          <t>khaddad:</t>
        </r>
        <r>
          <rPr>
            <sz val="8"/>
            <color indexed="81"/>
            <rFont val="Tahoma"/>
            <family val="2"/>
          </rPr>
          <t xml:space="preserve">
10% redution in fuel and electricity except for lighting, plug loads, and dhw</t>
        </r>
      </text>
    </comment>
    <comment ref="A89" authorId="0">
      <text>
        <r>
          <rPr>
            <b/>
            <sz val="8"/>
            <color indexed="81"/>
            <rFont val="Tahoma"/>
            <family val="2"/>
          </rPr>
          <t>khaddad:</t>
        </r>
        <r>
          <rPr>
            <sz val="8"/>
            <color indexed="81"/>
            <rFont val="Tahoma"/>
            <family val="2"/>
          </rPr>
          <t xml:space="preserve">
10% reduction in lighting and plug loads</t>
        </r>
      </text>
    </comment>
    <comment ref="A92" authorId="1">
      <text>
        <r>
          <rPr>
            <b/>
            <sz val="9"/>
            <color indexed="81"/>
            <rFont val="Tahoma"/>
            <family val="2"/>
          </rPr>
          <t>Lubun, Mike:</t>
        </r>
        <r>
          <rPr>
            <sz val="9"/>
            <color indexed="81"/>
            <rFont val="Tahoma"/>
            <family val="2"/>
          </rPr>
          <t xml:space="preserve">
used SAT reset costing but applied to ahus with cooling</t>
        </r>
      </text>
    </comment>
    <comment ref="A98" authorId="0">
      <text>
        <r>
          <rPr>
            <b/>
            <sz val="8"/>
            <color indexed="81"/>
            <rFont val="Tahoma"/>
            <family val="2"/>
          </rPr>
          <t>khaddad:</t>
        </r>
        <r>
          <rPr>
            <sz val="8"/>
            <color indexed="81"/>
            <rFont val="Tahoma"/>
            <family val="2"/>
          </rPr>
          <t xml:space="preserve">
=4 for V1
=3.5 for V2
=3 for V3
=2.5 for V4</t>
        </r>
      </text>
    </comment>
    <comment ref="A99" authorId="0">
      <text>
        <r>
          <rPr>
            <b/>
            <sz val="8"/>
            <color indexed="81"/>
            <rFont val="Tahoma"/>
            <family val="2"/>
          </rPr>
          <t>khaddad:</t>
        </r>
        <r>
          <rPr>
            <sz val="8"/>
            <color indexed="81"/>
            <rFont val="Tahoma"/>
            <family val="2"/>
          </rPr>
          <t xml:space="preserve">
10% redution in fuel and electricity except for lighting, plug loads, and dhw</t>
        </r>
      </text>
    </comment>
    <comment ref="A114" authorId="0">
      <text>
        <r>
          <rPr>
            <b/>
            <sz val="8"/>
            <color indexed="81"/>
            <rFont val="Tahoma"/>
            <family val="2"/>
          </rPr>
          <t>khaddad:</t>
        </r>
        <r>
          <rPr>
            <sz val="8"/>
            <color indexed="81"/>
            <rFont val="Tahoma"/>
            <family val="2"/>
          </rPr>
          <t xml:space="preserve">
10% reduction in lighting and plug loads</t>
        </r>
      </text>
    </comment>
    <comment ref="A117" authorId="1">
      <text>
        <r>
          <rPr>
            <b/>
            <sz val="9"/>
            <color indexed="81"/>
            <rFont val="Tahoma"/>
            <family val="2"/>
          </rPr>
          <t>Lubun, Mike:</t>
        </r>
        <r>
          <rPr>
            <sz val="9"/>
            <color indexed="81"/>
            <rFont val="Tahoma"/>
            <family val="2"/>
          </rPr>
          <t xml:space="preserve">
used SAT reset costing but applied to ahus with cooling</t>
        </r>
      </text>
    </comment>
    <comment ref="A123" authorId="0">
      <text>
        <r>
          <rPr>
            <b/>
            <sz val="8"/>
            <color indexed="81"/>
            <rFont val="Tahoma"/>
            <family val="2"/>
          </rPr>
          <t>khaddad:</t>
        </r>
        <r>
          <rPr>
            <sz val="8"/>
            <color indexed="81"/>
            <rFont val="Tahoma"/>
            <family val="2"/>
          </rPr>
          <t xml:space="preserve">
=4 for V1
=3.5 for V2
=3 for V3
=2.5 for V4</t>
        </r>
      </text>
    </comment>
    <comment ref="A124" authorId="0">
      <text>
        <r>
          <rPr>
            <b/>
            <sz val="8"/>
            <color indexed="81"/>
            <rFont val="Tahoma"/>
            <family val="2"/>
          </rPr>
          <t>khaddad:</t>
        </r>
        <r>
          <rPr>
            <sz val="8"/>
            <color indexed="81"/>
            <rFont val="Tahoma"/>
            <family val="2"/>
          </rPr>
          <t xml:space="preserve">
10% redution in fuel and electricity except for lighting, plug loads, and dhw</t>
        </r>
      </text>
    </comment>
    <comment ref="A139" authorId="0">
      <text>
        <r>
          <rPr>
            <b/>
            <sz val="8"/>
            <color indexed="81"/>
            <rFont val="Tahoma"/>
            <family val="2"/>
          </rPr>
          <t>khaddad:</t>
        </r>
        <r>
          <rPr>
            <sz val="8"/>
            <color indexed="81"/>
            <rFont val="Tahoma"/>
            <family val="2"/>
          </rPr>
          <t xml:space="preserve">
10% reduction in lighting and plug loads</t>
        </r>
      </text>
    </comment>
    <comment ref="A142" authorId="1">
      <text>
        <r>
          <rPr>
            <b/>
            <sz val="9"/>
            <color indexed="81"/>
            <rFont val="Tahoma"/>
            <family val="2"/>
          </rPr>
          <t>Lubun, Mike:</t>
        </r>
        <r>
          <rPr>
            <sz val="9"/>
            <color indexed="81"/>
            <rFont val="Tahoma"/>
            <family val="2"/>
          </rPr>
          <t xml:space="preserve">
used SAT reset costing but applied to ahus with cooling</t>
        </r>
      </text>
    </comment>
    <comment ref="A148" authorId="0">
      <text>
        <r>
          <rPr>
            <b/>
            <sz val="8"/>
            <color indexed="81"/>
            <rFont val="Tahoma"/>
            <family val="2"/>
          </rPr>
          <t>khaddad:</t>
        </r>
        <r>
          <rPr>
            <sz val="8"/>
            <color indexed="81"/>
            <rFont val="Tahoma"/>
            <family val="2"/>
          </rPr>
          <t xml:space="preserve">
=4 for V1
=3.5 for V2
=3 for V3
=2.5 for V4</t>
        </r>
      </text>
    </comment>
    <comment ref="A149" authorId="0">
      <text>
        <r>
          <rPr>
            <b/>
            <sz val="8"/>
            <color indexed="81"/>
            <rFont val="Tahoma"/>
            <family val="2"/>
          </rPr>
          <t>khaddad:</t>
        </r>
        <r>
          <rPr>
            <sz val="8"/>
            <color indexed="81"/>
            <rFont val="Tahoma"/>
            <family val="2"/>
          </rPr>
          <t xml:space="preserve">
10% redution in fuel and electricity except for lighting, plug loads, and dhw</t>
        </r>
      </text>
    </comment>
    <comment ref="A164" authorId="0">
      <text>
        <r>
          <rPr>
            <b/>
            <sz val="8"/>
            <color indexed="81"/>
            <rFont val="Tahoma"/>
            <family val="2"/>
          </rPr>
          <t>khaddad:</t>
        </r>
        <r>
          <rPr>
            <sz val="8"/>
            <color indexed="81"/>
            <rFont val="Tahoma"/>
            <family val="2"/>
          </rPr>
          <t xml:space="preserve">
10% reduction in lighting and plug loads</t>
        </r>
      </text>
    </comment>
    <comment ref="A167" authorId="1">
      <text>
        <r>
          <rPr>
            <b/>
            <sz val="9"/>
            <color indexed="81"/>
            <rFont val="Tahoma"/>
            <family val="2"/>
          </rPr>
          <t>Lubun, Mike:</t>
        </r>
        <r>
          <rPr>
            <sz val="9"/>
            <color indexed="81"/>
            <rFont val="Tahoma"/>
            <family val="2"/>
          </rPr>
          <t xml:space="preserve">
used SAT reset costing but applied to ahus with cooling</t>
        </r>
      </text>
    </comment>
    <comment ref="A173" authorId="0">
      <text>
        <r>
          <rPr>
            <b/>
            <sz val="8"/>
            <color indexed="81"/>
            <rFont val="Tahoma"/>
            <family val="2"/>
          </rPr>
          <t>khaddad:</t>
        </r>
        <r>
          <rPr>
            <sz val="8"/>
            <color indexed="81"/>
            <rFont val="Tahoma"/>
            <family val="2"/>
          </rPr>
          <t xml:space="preserve">
=4 for V1
=3.5 for V2
=3 for V3
=2.5 for V4</t>
        </r>
      </text>
    </comment>
    <comment ref="A174" authorId="0">
      <text>
        <r>
          <rPr>
            <b/>
            <sz val="8"/>
            <color indexed="81"/>
            <rFont val="Tahoma"/>
            <family val="2"/>
          </rPr>
          <t>khaddad:</t>
        </r>
        <r>
          <rPr>
            <sz val="8"/>
            <color indexed="81"/>
            <rFont val="Tahoma"/>
            <family val="2"/>
          </rPr>
          <t xml:space="preserve">
10% redution in fuel and electricity except for lighting, plug loads, and dhw</t>
        </r>
      </text>
    </comment>
    <comment ref="A189" authorId="0">
      <text>
        <r>
          <rPr>
            <b/>
            <sz val="8"/>
            <color indexed="81"/>
            <rFont val="Tahoma"/>
            <family val="2"/>
          </rPr>
          <t>khaddad:</t>
        </r>
        <r>
          <rPr>
            <sz val="8"/>
            <color indexed="81"/>
            <rFont val="Tahoma"/>
            <family val="2"/>
          </rPr>
          <t xml:space="preserve">
10% reduction in lighting and plug loads</t>
        </r>
      </text>
    </comment>
    <comment ref="A192" authorId="1">
      <text>
        <r>
          <rPr>
            <b/>
            <sz val="9"/>
            <color indexed="81"/>
            <rFont val="Tahoma"/>
            <family val="2"/>
          </rPr>
          <t>Lubun, Mike:</t>
        </r>
        <r>
          <rPr>
            <sz val="9"/>
            <color indexed="81"/>
            <rFont val="Tahoma"/>
            <family val="2"/>
          </rPr>
          <t xml:space="preserve">
used SAT reset costing but applied to ahus with cooling</t>
        </r>
      </text>
    </comment>
    <comment ref="A198" authorId="0">
      <text>
        <r>
          <rPr>
            <b/>
            <sz val="8"/>
            <color indexed="81"/>
            <rFont val="Tahoma"/>
            <family val="2"/>
          </rPr>
          <t>khaddad:</t>
        </r>
        <r>
          <rPr>
            <sz val="8"/>
            <color indexed="81"/>
            <rFont val="Tahoma"/>
            <family val="2"/>
          </rPr>
          <t xml:space="preserve">
=4 for V1
=3.5 for V2
=3 for V3
=2.5 for V4</t>
        </r>
      </text>
    </comment>
    <comment ref="A199" authorId="0">
      <text>
        <r>
          <rPr>
            <b/>
            <sz val="8"/>
            <color indexed="81"/>
            <rFont val="Tahoma"/>
            <family val="2"/>
          </rPr>
          <t>khaddad:</t>
        </r>
        <r>
          <rPr>
            <sz val="8"/>
            <color indexed="81"/>
            <rFont val="Tahoma"/>
            <family val="2"/>
          </rPr>
          <t xml:space="preserve">
10% redution in fuel and electricity except for lighting, plug loads, and dhw</t>
        </r>
      </text>
    </comment>
    <comment ref="A214" authorId="0">
      <text>
        <r>
          <rPr>
            <b/>
            <sz val="8"/>
            <color indexed="81"/>
            <rFont val="Tahoma"/>
            <family val="2"/>
          </rPr>
          <t>khaddad:</t>
        </r>
        <r>
          <rPr>
            <sz val="8"/>
            <color indexed="81"/>
            <rFont val="Tahoma"/>
            <family val="2"/>
          </rPr>
          <t xml:space="preserve">
10% reduction in lighting and plug loads</t>
        </r>
      </text>
    </comment>
    <comment ref="A217" authorId="1">
      <text>
        <r>
          <rPr>
            <b/>
            <sz val="9"/>
            <color indexed="81"/>
            <rFont val="Tahoma"/>
            <family val="2"/>
          </rPr>
          <t>Lubun, Mike:</t>
        </r>
        <r>
          <rPr>
            <sz val="9"/>
            <color indexed="81"/>
            <rFont val="Tahoma"/>
            <family val="2"/>
          </rPr>
          <t xml:space="preserve">
used SAT reset costing but applied to ahus with cooling</t>
        </r>
      </text>
    </comment>
    <comment ref="A223" authorId="0">
      <text>
        <r>
          <rPr>
            <b/>
            <sz val="8"/>
            <color indexed="81"/>
            <rFont val="Tahoma"/>
            <family val="2"/>
          </rPr>
          <t>khaddad:</t>
        </r>
        <r>
          <rPr>
            <sz val="8"/>
            <color indexed="81"/>
            <rFont val="Tahoma"/>
            <family val="2"/>
          </rPr>
          <t xml:space="preserve">
=4 for V1
=3.5 for V2
=3 for V3
=2.5 for V4</t>
        </r>
      </text>
    </comment>
    <comment ref="A224" authorId="0">
      <text>
        <r>
          <rPr>
            <b/>
            <sz val="8"/>
            <color indexed="81"/>
            <rFont val="Tahoma"/>
            <family val="2"/>
          </rPr>
          <t>khaddad:</t>
        </r>
        <r>
          <rPr>
            <sz val="8"/>
            <color indexed="81"/>
            <rFont val="Tahoma"/>
            <family val="2"/>
          </rPr>
          <t xml:space="preserve">
10% redution in fuel and electricity except for lighting, plug loads, and dhw</t>
        </r>
      </text>
    </comment>
    <comment ref="A239" authorId="0">
      <text>
        <r>
          <rPr>
            <b/>
            <sz val="8"/>
            <color indexed="81"/>
            <rFont val="Tahoma"/>
            <family val="2"/>
          </rPr>
          <t>khaddad:</t>
        </r>
        <r>
          <rPr>
            <sz val="8"/>
            <color indexed="81"/>
            <rFont val="Tahoma"/>
            <family val="2"/>
          </rPr>
          <t xml:space="preserve">
10% reduction in lighting and plug loads</t>
        </r>
      </text>
    </comment>
    <comment ref="A242" authorId="1">
      <text>
        <r>
          <rPr>
            <b/>
            <sz val="9"/>
            <color indexed="81"/>
            <rFont val="Tahoma"/>
            <family val="2"/>
          </rPr>
          <t>Lubun, Mike:</t>
        </r>
        <r>
          <rPr>
            <sz val="9"/>
            <color indexed="81"/>
            <rFont val="Tahoma"/>
            <family val="2"/>
          </rPr>
          <t xml:space="preserve">
used SAT reset costing but applied to ahus with cooling</t>
        </r>
      </text>
    </comment>
    <comment ref="A248" authorId="0">
      <text>
        <r>
          <rPr>
            <b/>
            <sz val="8"/>
            <color indexed="81"/>
            <rFont val="Tahoma"/>
            <family val="2"/>
          </rPr>
          <t>khaddad:</t>
        </r>
        <r>
          <rPr>
            <sz val="8"/>
            <color indexed="81"/>
            <rFont val="Tahoma"/>
            <family val="2"/>
          </rPr>
          <t xml:space="preserve">
=4 for V1
=3.5 for V2
=3 for V3
=2.5 for V4</t>
        </r>
      </text>
    </comment>
    <comment ref="A249" authorId="0">
      <text>
        <r>
          <rPr>
            <b/>
            <sz val="8"/>
            <color indexed="81"/>
            <rFont val="Tahoma"/>
            <family val="2"/>
          </rPr>
          <t>khaddad:</t>
        </r>
        <r>
          <rPr>
            <sz val="8"/>
            <color indexed="81"/>
            <rFont val="Tahoma"/>
            <family val="2"/>
          </rPr>
          <t xml:space="preserve">
10% redution in fuel and electricity except for lighting, plug loads, and dhw</t>
        </r>
      </text>
    </comment>
    <comment ref="A264" authorId="0">
      <text>
        <r>
          <rPr>
            <b/>
            <sz val="8"/>
            <color indexed="81"/>
            <rFont val="Tahoma"/>
            <family val="2"/>
          </rPr>
          <t>khaddad:</t>
        </r>
        <r>
          <rPr>
            <sz val="8"/>
            <color indexed="81"/>
            <rFont val="Tahoma"/>
            <family val="2"/>
          </rPr>
          <t xml:space="preserve">
10% reduction in lighting and plug loads</t>
        </r>
      </text>
    </comment>
    <comment ref="A267" authorId="1">
      <text>
        <r>
          <rPr>
            <b/>
            <sz val="9"/>
            <color indexed="81"/>
            <rFont val="Tahoma"/>
            <family val="2"/>
          </rPr>
          <t>Lubun, Mike:</t>
        </r>
        <r>
          <rPr>
            <sz val="9"/>
            <color indexed="81"/>
            <rFont val="Tahoma"/>
            <family val="2"/>
          </rPr>
          <t xml:space="preserve">
used SAT reset costing but applied to ahus with cooling</t>
        </r>
      </text>
    </comment>
    <comment ref="A273" authorId="0">
      <text>
        <r>
          <rPr>
            <b/>
            <sz val="8"/>
            <color indexed="81"/>
            <rFont val="Tahoma"/>
            <family val="2"/>
          </rPr>
          <t>khaddad:</t>
        </r>
        <r>
          <rPr>
            <sz val="8"/>
            <color indexed="81"/>
            <rFont val="Tahoma"/>
            <family val="2"/>
          </rPr>
          <t xml:space="preserve">
=4 for V1
=3.5 for V2
=3 for V3
=2.5 for V4</t>
        </r>
      </text>
    </comment>
    <comment ref="A274" authorId="0">
      <text>
        <r>
          <rPr>
            <b/>
            <sz val="8"/>
            <color indexed="81"/>
            <rFont val="Tahoma"/>
            <family val="2"/>
          </rPr>
          <t>khaddad:</t>
        </r>
        <r>
          <rPr>
            <sz val="8"/>
            <color indexed="81"/>
            <rFont val="Tahoma"/>
            <family val="2"/>
          </rPr>
          <t xml:space="preserve">
10% redution in fuel and electricity except for lighting, plug loads, and dhw</t>
        </r>
      </text>
    </comment>
    <comment ref="A289" authorId="0">
      <text>
        <r>
          <rPr>
            <b/>
            <sz val="8"/>
            <color indexed="81"/>
            <rFont val="Tahoma"/>
            <family val="2"/>
          </rPr>
          <t>khaddad:</t>
        </r>
        <r>
          <rPr>
            <sz val="8"/>
            <color indexed="81"/>
            <rFont val="Tahoma"/>
            <family val="2"/>
          </rPr>
          <t xml:space="preserve">
10% reduction in lighting and plug loads</t>
        </r>
      </text>
    </comment>
    <comment ref="A292" authorId="1">
      <text>
        <r>
          <rPr>
            <b/>
            <sz val="9"/>
            <color indexed="81"/>
            <rFont val="Tahoma"/>
            <family val="2"/>
          </rPr>
          <t>Lubun, Mike:</t>
        </r>
        <r>
          <rPr>
            <sz val="9"/>
            <color indexed="81"/>
            <rFont val="Tahoma"/>
            <family val="2"/>
          </rPr>
          <t xml:space="preserve">
used SAT reset costing but applied to ahus with cooling</t>
        </r>
      </text>
    </comment>
    <comment ref="A298" authorId="0">
      <text>
        <r>
          <rPr>
            <b/>
            <sz val="8"/>
            <color indexed="81"/>
            <rFont val="Tahoma"/>
            <family val="2"/>
          </rPr>
          <t>khaddad:</t>
        </r>
        <r>
          <rPr>
            <sz val="8"/>
            <color indexed="81"/>
            <rFont val="Tahoma"/>
            <family val="2"/>
          </rPr>
          <t xml:space="preserve">
=4 for V1
=3.5 for V2
=3 for V3
=2.5 for V4</t>
        </r>
      </text>
    </comment>
    <comment ref="A299" authorId="0">
      <text>
        <r>
          <rPr>
            <b/>
            <sz val="8"/>
            <color indexed="81"/>
            <rFont val="Tahoma"/>
            <family val="2"/>
          </rPr>
          <t>khaddad:</t>
        </r>
        <r>
          <rPr>
            <sz val="8"/>
            <color indexed="81"/>
            <rFont val="Tahoma"/>
            <family val="2"/>
          </rPr>
          <t xml:space="preserve">
10% redution in fuel and electricity except for lighting, plug loads, and dhw</t>
        </r>
      </text>
    </comment>
  </commentList>
</comments>
</file>

<file path=xl/comments20.xml><?xml version="1.0" encoding="utf-8"?>
<comments xmlns="http://schemas.openxmlformats.org/spreadsheetml/2006/main">
  <authors>
    <author>Lubun, Mike</author>
  </authors>
  <commentList>
    <comment ref="C2" authorId="0">
      <text>
        <r>
          <rPr>
            <b/>
            <sz val="9"/>
            <color indexed="81"/>
            <rFont val="Tahoma"/>
            <family val="2"/>
          </rPr>
          <t>Lubun, Mike:</t>
        </r>
        <r>
          <rPr>
            <sz val="9"/>
            <color indexed="81"/>
            <rFont val="Tahoma"/>
            <family val="2"/>
          </rPr>
          <t xml:space="preserve">
increase from base of 60/hr to 72/hr</t>
        </r>
      </text>
    </comment>
    <comment ref="D2" authorId="0">
      <text>
        <r>
          <rPr>
            <b/>
            <sz val="9"/>
            <color indexed="81"/>
            <rFont val="Tahoma"/>
            <family val="2"/>
          </rPr>
          <t>Lubun, Mike:</t>
        </r>
        <r>
          <rPr>
            <sz val="9"/>
            <color indexed="81"/>
            <rFont val="Tahoma"/>
            <family val="2"/>
          </rPr>
          <t xml:space="preserve">
increase from base of 100/hr to 115/hr</t>
        </r>
      </text>
    </comment>
  </commentList>
</comments>
</file>

<file path=xl/comments21.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2.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B13" authorId="0">
      <text>
        <r>
          <rPr>
            <b/>
            <sz val="9"/>
            <color indexed="81"/>
            <rFont val="Tahoma"/>
            <family val="2"/>
          </rPr>
          <t>Lubun, Mike:</t>
        </r>
        <r>
          <rPr>
            <sz val="9"/>
            <color indexed="81"/>
            <rFont val="Tahoma"/>
            <family val="2"/>
          </rPr>
          <t xml:space="preserve">
below grade floor does not count for infiltration calcs for exposed perimeter</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3.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B13" authorId="0">
      <text>
        <r>
          <rPr>
            <b/>
            <sz val="9"/>
            <color indexed="81"/>
            <rFont val="Tahoma"/>
            <family val="2"/>
          </rPr>
          <t>Lubun, Mike:</t>
        </r>
        <r>
          <rPr>
            <sz val="9"/>
            <color indexed="81"/>
            <rFont val="Tahoma"/>
            <family val="2"/>
          </rPr>
          <t xml:space="preserve">
below grade floor does not count for infiltration calcs for exposed perimeter</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4.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B13" authorId="0">
      <text>
        <r>
          <rPr>
            <b/>
            <sz val="9"/>
            <color indexed="81"/>
            <rFont val="Tahoma"/>
            <family val="2"/>
          </rPr>
          <t>Lubun, Mike:</t>
        </r>
        <r>
          <rPr>
            <sz val="9"/>
            <color indexed="81"/>
            <rFont val="Tahoma"/>
            <family val="2"/>
          </rPr>
          <t xml:space="preserve">
below grade floor does not count for infiltration calcs for exposed perimeter</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5.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6.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7.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8.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29.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30.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M13" authorId="0">
      <text>
        <r>
          <rPr>
            <b/>
            <sz val="9"/>
            <color indexed="81"/>
            <rFont val="Tahoma"/>
            <family val="2"/>
          </rPr>
          <t>Lubun, Mike:</t>
        </r>
        <r>
          <rPr>
            <sz val="9"/>
            <color indexed="81"/>
            <rFont val="Tahoma"/>
            <family val="2"/>
          </rPr>
          <t xml:space="preserve">
estimate based upon 50 rooms, plus 10 extra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31.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32.xml><?xml version="1.0" encoding="utf-8"?>
<comments xmlns="http://schemas.openxmlformats.org/spreadsheetml/2006/main">
  <authors>
    <author>Lubun, Mike</author>
  </authors>
  <commentList>
    <comment ref="D12" authorId="0">
      <text>
        <r>
          <rPr>
            <b/>
            <sz val="9"/>
            <color indexed="81"/>
            <rFont val="Tahoma"/>
            <family val="2"/>
          </rPr>
          <t>Lubun, Mike:</t>
        </r>
        <r>
          <rPr>
            <sz val="9"/>
            <color indexed="81"/>
            <rFont val="Tahoma"/>
            <family val="2"/>
          </rPr>
          <t xml:space="preserve">
number of storeys+1 x perimeter area</t>
        </r>
      </text>
    </comment>
    <comment ref="E13" authorId="0">
      <text>
        <r>
          <rPr>
            <b/>
            <sz val="9"/>
            <color indexed="81"/>
            <rFont val="Tahoma"/>
            <family val="2"/>
          </rPr>
          <t>Lubun, Mike:</t>
        </r>
        <r>
          <rPr>
            <sz val="9"/>
            <color indexed="81"/>
            <rFont val="Tahoma"/>
            <family val="2"/>
          </rPr>
          <t xml:space="preserve">
ground floor height= 7.3 m and 7 vertical junctions
second floor extra height = 15.23 and 2 junctions</t>
        </r>
      </text>
    </comment>
    <comment ref="E14" authorId="0">
      <text>
        <r>
          <rPr>
            <b/>
            <sz val="9"/>
            <color indexed="81"/>
            <rFont val="Tahoma"/>
            <family val="2"/>
          </rPr>
          <t>Lubun, Mike:</t>
        </r>
        <r>
          <rPr>
            <sz val="9"/>
            <color indexed="81"/>
            <rFont val="Tahoma"/>
            <family val="2"/>
          </rPr>
          <t xml:space="preserve">
full height = 22.46 and 10 junctions</t>
        </r>
      </text>
    </comment>
    <comment ref="E15" authorId="0">
      <text>
        <r>
          <rPr>
            <b/>
            <sz val="9"/>
            <color indexed="81"/>
            <rFont val="Tahoma"/>
            <family val="2"/>
          </rPr>
          <t>Lubun, Mike:</t>
        </r>
        <r>
          <rPr>
            <sz val="9"/>
            <color indexed="81"/>
            <rFont val="Tahoma"/>
            <family val="2"/>
          </rPr>
          <t xml:space="preserve">
ground floor height= 7.3 m and 7 vertical junctions
second floor extra height = 15.23 and 2 junctions</t>
        </r>
      </text>
    </comment>
    <comment ref="E16" authorId="0">
      <text>
        <r>
          <rPr>
            <b/>
            <sz val="9"/>
            <color indexed="81"/>
            <rFont val="Tahoma"/>
            <family val="2"/>
          </rPr>
          <t>Lubun, Mike:</t>
        </r>
        <r>
          <rPr>
            <sz val="9"/>
            <color indexed="81"/>
            <rFont val="Tahoma"/>
            <family val="2"/>
          </rPr>
          <t xml:space="preserve">
ground floor height= 7.3 m and 7 vertical junctions
second floor extra height = 15.23 and 2 junctions</t>
        </r>
      </text>
    </comment>
    <comment ref="F16" authorId="0">
      <text>
        <r>
          <rPr>
            <b/>
            <sz val="9"/>
            <color indexed="81"/>
            <rFont val="Tahoma"/>
            <family val="2"/>
          </rPr>
          <t>Lubun, Mike:</t>
        </r>
        <r>
          <rPr>
            <sz val="9"/>
            <color indexed="81"/>
            <rFont val="Tahoma"/>
            <family val="2"/>
          </rPr>
          <t xml:space="preserve">
same curtainwall as north plus 8 windows in office = 16 panels x 2.968 per panel x 3.806 total height + 8 windows at .9 x 1.19</t>
        </r>
      </text>
    </comment>
  </commentList>
</comments>
</file>

<file path=xl/comments33.xml><?xml version="1.0" encoding="utf-8"?>
<comments xmlns="http://schemas.openxmlformats.org/spreadsheetml/2006/main">
  <authors>
    <author>Lubun, Mike</author>
  </authors>
  <commentList>
    <comment ref="F4" authorId="0">
      <text>
        <r>
          <rPr>
            <b/>
            <sz val="9"/>
            <color indexed="81"/>
            <rFont val="Tahoma"/>
            <family val="2"/>
          </rPr>
          <t>Lubun, Mike:</t>
        </r>
        <r>
          <rPr>
            <sz val="9"/>
            <color indexed="81"/>
            <rFont val="Tahoma"/>
            <family val="2"/>
          </rPr>
          <t xml:space="preserve">
OPA new fixture or retrofit</t>
        </r>
      </text>
    </comment>
    <comment ref="F5" authorId="0">
      <text>
        <r>
          <rPr>
            <b/>
            <sz val="9"/>
            <color indexed="81"/>
            <rFont val="Tahoma"/>
            <family val="2"/>
          </rPr>
          <t>Lubun, Mike:</t>
        </r>
        <r>
          <rPr>
            <sz val="9"/>
            <color indexed="81"/>
            <rFont val="Tahoma"/>
            <family val="2"/>
          </rPr>
          <t xml:space="preserve">
OPA for T5 4-12 lamp HO fixture</t>
        </r>
      </text>
    </comment>
    <comment ref="F6" authorId="0">
      <text>
        <r>
          <rPr>
            <b/>
            <sz val="9"/>
            <color indexed="81"/>
            <rFont val="Tahoma"/>
            <family val="2"/>
          </rPr>
          <t>Lubun, Mike:</t>
        </r>
        <r>
          <rPr>
            <sz val="9"/>
            <color indexed="81"/>
            <rFont val="Tahoma"/>
            <family val="2"/>
          </rPr>
          <t xml:space="preserve">
OPA for T5 4-12 lamp HO fixture</t>
        </r>
      </text>
    </comment>
    <comment ref="F8" authorId="0">
      <text>
        <r>
          <rPr>
            <b/>
            <sz val="9"/>
            <color indexed="81"/>
            <rFont val="Tahoma"/>
            <family val="2"/>
          </rPr>
          <t>Lubun, Mike:</t>
        </r>
        <r>
          <rPr>
            <sz val="9"/>
            <color indexed="81"/>
            <rFont val="Tahoma"/>
            <family val="2"/>
          </rPr>
          <t xml:space="preserve">
Union Gas HRV &lt;2000 cfm</t>
        </r>
      </text>
    </comment>
    <comment ref="F9" authorId="0">
      <text>
        <r>
          <rPr>
            <b/>
            <sz val="9"/>
            <color indexed="81"/>
            <rFont val="Tahoma"/>
            <family val="2"/>
          </rPr>
          <t>Lubun, Mike:</t>
        </r>
        <r>
          <rPr>
            <sz val="9"/>
            <color indexed="81"/>
            <rFont val="Tahoma"/>
            <family val="2"/>
          </rPr>
          <t xml:space="preserve">
Union Gas HRV &gt;2000 cfm</t>
        </r>
      </text>
    </comment>
    <comment ref="F10" authorId="0">
      <text>
        <r>
          <rPr>
            <b/>
            <sz val="9"/>
            <color indexed="81"/>
            <rFont val="Tahoma"/>
            <family val="2"/>
          </rPr>
          <t>Lubun, Mike:</t>
        </r>
        <r>
          <rPr>
            <sz val="9"/>
            <color indexed="81"/>
            <rFont val="Tahoma"/>
            <family val="2"/>
          </rPr>
          <t xml:space="preserve">
Union Gas ERV &lt;2000 cfm</t>
        </r>
      </text>
    </comment>
    <comment ref="F11" authorId="0">
      <text>
        <r>
          <rPr>
            <b/>
            <sz val="9"/>
            <color indexed="81"/>
            <rFont val="Tahoma"/>
            <family val="2"/>
          </rPr>
          <t>Lubun, Mike:</t>
        </r>
        <r>
          <rPr>
            <sz val="9"/>
            <color indexed="81"/>
            <rFont val="Tahoma"/>
            <family val="2"/>
          </rPr>
          <t xml:space="preserve">
Union Gas ERV &gt;2000 cfm</t>
        </r>
      </text>
    </comment>
    <comment ref="F12" authorId="0">
      <text>
        <r>
          <rPr>
            <b/>
            <sz val="9"/>
            <color indexed="81"/>
            <rFont val="Tahoma"/>
            <family val="2"/>
          </rPr>
          <t>Lubun, Mike:</t>
        </r>
        <r>
          <rPr>
            <sz val="9"/>
            <color indexed="81"/>
            <rFont val="Tahoma"/>
            <family val="2"/>
          </rPr>
          <t xml:space="preserve">
Union Gas ERV &gt;2000 cfm</t>
        </r>
      </text>
    </comment>
    <comment ref="F13" authorId="0">
      <text>
        <r>
          <rPr>
            <b/>
            <sz val="9"/>
            <color indexed="81"/>
            <rFont val="Tahoma"/>
            <family val="2"/>
          </rPr>
          <t>Lubun, Mike:</t>
        </r>
        <r>
          <rPr>
            <sz val="9"/>
            <color indexed="81"/>
            <rFont val="Tahoma"/>
            <family val="2"/>
          </rPr>
          <t xml:space="preserve">
Union Gas ERV &gt;2000 cfm</t>
        </r>
      </text>
    </comment>
    <comment ref="F16" authorId="0">
      <text>
        <r>
          <rPr>
            <b/>
            <sz val="9"/>
            <color indexed="81"/>
            <rFont val="Tahoma"/>
            <family val="2"/>
          </rPr>
          <t>Lubun, Mike:</t>
        </r>
        <r>
          <rPr>
            <sz val="9"/>
            <color indexed="81"/>
            <rFont val="Tahoma"/>
            <family val="2"/>
          </rPr>
          <t xml:space="preserve">
Union gas, $100 per RTU/MUA if space is less than 2500 ft2 and contains a CO2 sensor, $200 for spaces greater than 2500 ft2.  Incentive for offices only</t>
        </r>
      </text>
    </comment>
    <comment ref="F26" authorId="0">
      <text>
        <r>
          <rPr>
            <b/>
            <sz val="9"/>
            <color indexed="81"/>
            <rFont val="Tahoma"/>
            <family val="2"/>
          </rPr>
          <t>Lubun, Mike:</t>
        </r>
        <r>
          <rPr>
            <sz val="9"/>
            <color indexed="81"/>
            <rFont val="Tahoma"/>
            <family val="2"/>
          </rPr>
          <t xml:space="preserve">
OPA 5 ton </t>
        </r>
      </text>
    </comment>
    <comment ref="F27" authorId="0">
      <text>
        <r>
          <rPr>
            <b/>
            <sz val="9"/>
            <color indexed="81"/>
            <rFont val="Tahoma"/>
            <family val="2"/>
          </rPr>
          <t>Lubun, Mike:</t>
        </r>
        <r>
          <rPr>
            <sz val="9"/>
            <color indexed="81"/>
            <rFont val="Tahoma"/>
            <family val="2"/>
          </rPr>
          <t xml:space="preserve">
OPA $202/ton works out to 3000 for a 15 ton unit</t>
        </r>
      </text>
    </comment>
    <comment ref="F37" authorId="0">
      <text>
        <r>
          <rPr>
            <b/>
            <sz val="9"/>
            <color indexed="81"/>
            <rFont val="Tahoma"/>
            <family val="2"/>
          </rPr>
          <t>Lubun, Mike:</t>
        </r>
        <r>
          <rPr>
            <sz val="9"/>
            <color indexed="81"/>
            <rFont val="Tahoma"/>
            <family val="2"/>
          </rPr>
          <t xml:space="preserve">
OPA</t>
        </r>
      </text>
    </comment>
    <comment ref="F38" authorId="0">
      <text>
        <r>
          <rPr>
            <b/>
            <sz val="9"/>
            <color indexed="81"/>
            <rFont val="Tahoma"/>
            <family val="2"/>
          </rPr>
          <t>Lubun, Mike:</t>
        </r>
        <r>
          <rPr>
            <sz val="9"/>
            <color indexed="81"/>
            <rFont val="Tahoma"/>
            <family val="2"/>
          </rPr>
          <t xml:space="preserve">
OPA</t>
        </r>
      </text>
    </comment>
    <comment ref="F39" authorId="0">
      <text>
        <r>
          <rPr>
            <b/>
            <sz val="9"/>
            <color indexed="81"/>
            <rFont val="Tahoma"/>
            <family val="2"/>
          </rPr>
          <t>Lubun, Mike:</t>
        </r>
        <r>
          <rPr>
            <sz val="9"/>
            <color indexed="81"/>
            <rFont val="Tahoma"/>
            <family val="2"/>
          </rPr>
          <t xml:space="preserve">
OPA</t>
        </r>
      </text>
    </comment>
    <comment ref="F40" authorId="0">
      <text>
        <r>
          <rPr>
            <b/>
            <sz val="9"/>
            <color indexed="81"/>
            <rFont val="Tahoma"/>
            <family val="2"/>
          </rPr>
          <t>Lubun, Mike:</t>
        </r>
        <r>
          <rPr>
            <sz val="9"/>
            <color indexed="81"/>
            <rFont val="Tahoma"/>
            <family val="2"/>
          </rPr>
          <t xml:space="preserve">
OPA</t>
        </r>
      </text>
    </comment>
    <comment ref="F47" authorId="0">
      <text>
        <r>
          <rPr>
            <b/>
            <sz val="9"/>
            <color indexed="81"/>
            <rFont val="Tahoma"/>
            <family val="2"/>
          </rPr>
          <t>Lubun, Mike:</t>
        </r>
        <r>
          <rPr>
            <sz val="9"/>
            <color indexed="81"/>
            <rFont val="Tahoma"/>
            <family val="2"/>
          </rPr>
          <t xml:space="preserve">
OPA 5 ton </t>
        </r>
      </text>
    </comment>
    <comment ref="F48" authorId="0">
      <text>
        <r>
          <rPr>
            <b/>
            <sz val="9"/>
            <color indexed="81"/>
            <rFont val="Tahoma"/>
            <family val="2"/>
          </rPr>
          <t>Lubun, Mike:</t>
        </r>
        <r>
          <rPr>
            <sz val="9"/>
            <color indexed="81"/>
            <rFont val="Tahoma"/>
            <family val="2"/>
          </rPr>
          <t xml:space="preserve">
OPA $202/ton works out to 3000 for a 15 ton unit</t>
        </r>
      </text>
    </comment>
  </commentList>
</comments>
</file>

<file path=xl/comments34.xml><?xml version="1.0" encoding="utf-8"?>
<comments xmlns="http://schemas.openxmlformats.org/spreadsheetml/2006/main">
  <authors>
    <author>Lubun, Mike</author>
  </authors>
  <commentList>
    <comment ref="C2" authorId="0">
      <text>
        <r>
          <rPr>
            <b/>
            <sz val="9"/>
            <color indexed="81"/>
            <rFont val="Tahoma"/>
            <family val="2"/>
          </rPr>
          <t>Lubun, Mike:</t>
        </r>
        <r>
          <rPr>
            <sz val="9"/>
            <color indexed="81"/>
            <rFont val="Tahoma"/>
            <family val="2"/>
          </rPr>
          <t xml:space="preserve">
increase from base of 60/hr to 75/hr</t>
        </r>
      </text>
    </comment>
    <comment ref="D2" authorId="0">
      <text>
        <r>
          <rPr>
            <b/>
            <sz val="9"/>
            <color indexed="81"/>
            <rFont val="Tahoma"/>
            <family val="2"/>
          </rPr>
          <t>Lubun, Mike:</t>
        </r>
        <r>
          <rPr>
            <sz val="9"/>
            <color indexed="81"/>
            <rFont val="Tahoma"/>
            <family val="2"/>
          </rPr>
          <t xml:space="preserve">
increase from base of 100/hr to 125/hr</t>
        </r>
      </text>
    </comment>
    <comment ref="F4" authorId="0">
      <text>
        <r>
          <rPr>
            <b/>
            <sz val="9"/>
            <color indexed="81"/>
            <rFont val="Tahoma"/>
            <family val="2"/>
          </rPr>
          <t>Lubun, Mike:</t>
        </r>
        <r>
          <rPr>
            <sz val="9"/>
            <color indexed="81"/>
            <rFont val="Tahoma"/>
            <family val="2"/>
          </rPr>
          <t xml:space="preserve">
OPA new fixture or retrofit</t>
        </r>
      </text>
    </comment>
    <comment ref="F5" authorId="0">
      <text>
        <r>
          <rPr>
            <b/>
            <sz val="9"/>
            <color indexed="81"/>
            <rFont val="Tahoma"/>
            <family val="2"/>
          </rPr>
          <t>Lubun, Mike:</t>
        </r>
        <r>
          <rPr>
            <sz val="9"/>
            <color indexed="81"/>
            <rFont val="Tahoma"/>
            <family val="2"/>
          </rPr>
          <t xml:space="preserve">
OPA for T5 4-12 lamp HO fixture</t>
        </r>
      </text>
    </comment>
    <comment ref="F6" authorId="0">
      <text>
        <r>
          <rPr>
            <b/>
            <sz val="9"/>
            <color indexed="81"/>
            <rFont val="Tahoma"/>
            <family val="2"/>
          </rPr>
          <t>Lubun, Mike:</t>
        </r>
        <r>
          <rPr>
            <sz val="9"/>
            <color indexed="81"/>
            <rFont val="Tahoma"/>
            <family val="2"/>
          </rPr>
          <t xml:space="preserve">
OPA for T5 4-12 lamp HO fixture</t>
        </r>
      </text>
    </comment>
    <comment ref="F8" authorId="0">
      <text>
        <r>
          <rPr>
            <b/>
            <sz val="9"/>
            <color indexed="81"/>
            <rFont val="Tahoma"/>
            <family val="2"/>
          </rPr>
          <t>Lubun, Mike:</t>
        </r>
        <r>
          <rPr>
            <sz val="9"/>
            <color indexed="81"/>
            <rFont val="Tahoma"/>
            <family val="2"/>
          </rPr>
          <t xml:space="preserve">
Union Gas HRV &lt;2000 cfm</t>
        </r>
      </text>
    </comment>
    <comment ref="F9" authorId="0">
      <text>
        <r>
          <rPr>
            <b/>
            <sz val="9"/>
            <color indexed="81"/>
            <rFont val="Tahoma"/>
            <family val="2"/>
          </rPr>
          <t>Lubun, Mike:</t>
        </r>
        <r>
          <rPr>
            <sz val="9"/>
            <color indexed="81"/>
            <rFont val="Tahoma"/>
            <family val="2"/>
          </rPr>
          <t xml:space="preserve">
Union Gas HRV &gt;2000 cfm</t>
        </r>
      </text>
    </comment>
    <comment ref="F10" authorId="0">
      <text>
        <r>
          <rPr>
            <b/>
            <sz val="9"/>
            <color indexed="81"/>
            <rFont val="Tahoma"/>
            <family val="2"/>
          </rPr>
          <t>Lubun, Mike:</t>
        </r>
        <r>
          <rPr>
            <sz val="9"/>
            <color indexed="81"/>
            <rFont val="Tahoma"/>
            <family val="2"/>
          </rPr>
          <t xml:space="preserve">
Union Gas ERV &lt;2000 cfm</t>
        </r>
      </text>
    </comment>
    <comment ref="F11" authorId="0">
      <text>
        <r>
          <rPr>
            <b/>
            <sz val="9"/>
            <color indexed="81"/>
            <rFont val="Tahoma"/>
            <family val="2"/>
          </rPr>
          <t>Lubun, Mike:</t>
        </r>
        <r>
          <rPr>
            <sz val="9"/>
            <color indexed="81"/>
            <rFont val="Tahoma"/>
            <family val="2"/>
          </rPr>
          <t xml:space="preserve">
Union Gas ERV &gt;2000 cfm</t>
        </r>
      </text>
    </comment>
    <comment ref="F12" authorId="0">
      <text>
        <r>
          <rPr>
            <b/>
            <sz val="9"/>
            <color indexed="81"/>
            <rFont val="Tahoma"/>
            <family val="2"/>
          </rPr>
          <t>Lubun, Mike:</t>
        </r>
        <r>
          <rPr>
            <sz val="9"/>
            <color indexed="81"/>
            <rFont val="Tahoma"/>
            <family val="2"/>
          </rPr>
          <t xml:space="preserve">
Union Gas ERV &gt;2000 cfm</t>
        </r>
      </text>
    </comment>
    <comment ref="F13" authorId="0">
      <text>
        <r>
          <rPr>
            <b/>
            <sz val="9"/>
            <color indexed="81"/>
            <rFont val="Tahoma"/>
            <family val="2"/>
          </rPr>
          <t>Lubun, Mike:</t>
        </r>
        <r>
          <rPr>
            <sz val="9"/>
            <color indexed="81"/>
            <rFont val="Tahoma"/>
            <family val="2"/>
          </rPr>
          <t xml:space="preserve">
Union Gas ERV &gt;2000 cfm</t>
        </r>
      </text>
    </comment>
    <comment ref="F16" authorId="0">
      <text>
        <r>
          <rPr>
            <b/>
            <sz val="9"/>
            <color indexed="81"/>
            <rFont val="Tahoma"/>
            <family val="2"/>
          </rPr>
          <t>Lubun, Mike:</t>
        </r>
        <r>
          <rPr>
            <sz val="9"/>
            <color indexed="81"/>
            <rFont val="Tahoma"/>
            <family val="2"/>
          </rPr>
          <t xml:space="preserve">
Union gas, $100 per RTU/MUA if space is less than 2500 ft2 and contains a CO2 sensor, $200 for spaces greater than 2500 ft2.  Incentive for offices only</t>
        </r>
      </text>
    </comment>
    <comment ref="F26" authorId="0">
      <text>
        <r>
          <rPr>
            <b/>
            <sz val="9"/>
            <color indexed="81"/>
            <rFont val="Tahoma"/>
            <family val="2"/>
          </rPr>
          <t>Lubun, Mike:</t>
        </r>
        <r>
          <rPr>
            <sz val="9"/>
            <color indexed="81"/>
            <rFont val="Tahoma"/>
            <family val="2"/>
          </rPr>
          <t xml:space="preserve">
OPA 5 ton </t>
        </r>
      </text>
    </comment>
    <comment ref="F27" authorId="0">
      <text>
        <r>
          <rPr>
            <b/>
            <sz val="9"/>
            <color indexed="81"/>
            <rFont val="Tahoma"/>
            <family val="2"/>
          </rPr>
          <t>Lubun, Mike:</t>
        </r>
        <r>
          <rPr>
            <sz val="9"/>
            <color indexed="81"/>
            <rFont val="Tahoma"/>
            <family val="2"/>
          </rPr>
          <t xml:space="preserve">
OPA $202/ton works out to 3000 for a 15 ton unit</t>
        </r>
      </text>
    </comment>
    <comment ref="F37" authorId="0">
      <text>
        <r>
          <rPr>
            <b/>
            <sz val="9"/>
            <color indexed="81"/>
            <rFont val="Tahoma"/>
            <family val="2"/>
          </rPr>
          <t>Lubun, Mike:</t>
        </r>
        <r>
          <rPr>
            <sz val="9"/>
            <color indexed="81"/>
            <rFont val="Tahoma"/>
            <family val="2"/>
          </rPr>
          <t xml:space="preserve">
OPA</t>
        </r>
      </text>
    </comment>
    <comment ref="F38" authorId="0">
      <text>
        <r>
          <rPr>
            <b/>
            <sz val="9"/>
            <color indexed="81"/>
            <rFont val="Tahoma"/>
            <family val="2"/>
          </rPr>
          <t>Lubun, Mike:</t>
        </r>
        <r>
          <rPr>
            <sz val="9"/>
            <color indexed="81"/>
            <rFont val="Tahoma"/>
            <family val="2"/>
          </rPr>
          <t xml:space="preserve">
OPA</t>
        </r>
      </text>
    </comment>
    <comment ref="F39" authorId="0">
      <text>
        <r>
          <rPr>
            <b/>
            <sz val="9"/>
            <color indexed="81"/>
            <rFont val="Tahoma"/>
            <family val="2"/>
          </rPr>
          <t>Lubun, Mike:</t>
        </r>
        <r>
          <rPr>
            <sz val="9"/>
            <color indexed="81"/>
            <rFont val="Tahoma"/>
            <family val="2"/>
          </rPr>
          <t xml:space="preserve">
OPA</t>
        </r>
      </text>
    </comment>
    <comment ref="F40" authorId="0">
      <text>
        <r>
          <rPr>
            <b/>
            <sz val="9"/>
            <color indexed="81"/>
            <rFont val="Tahoma"/>
            <family val="2"/>
          </rPr>
          <t>Lubun, Mike:</t>
        </r>
        <r>
          <rPr>
            <sz val="9"/>
            <color indexed="81"/>
            <rFont val="Tahoma"/>
            <family val="2"/>
          </rPr>
          <t xml:space="preserve">
OPA</t>
        </r>
      </text>
    </comment>
    <comment ref="F47" authorId="0">
      <text>
        <r>
          <rPr>
            <b/>
            <sz val="9"/>
            <color indexed="81"/>
            <rFont val="Tahoma"/>
            <family val="2"/>
          </rPr>
          <t>Lubun, Mike:</t>
        </r>
        <r>
          <rPr>
            <sz val="9"/>
            <color indexed="81"/>
            <rFont val="Tahoma"/>
            <family val="2"/>
          </rPr>
          <t xml:space="preserve">
OPA 5 ton </t>
        </r>
      </text>
    </comment>
    <comment ref="F48" authorId="0">
      <text>
        <r>
          <rPr>
            <b/>
            <sz val="9"/>
            <color indexed="81"/>
            <rFont val="Tahoma"/>
            <family val="2"/>
          </rPr>
          <t>Lubun, Mike:</t>
        </r>
        <r>
          <rPr>
            <sz val="9"/>
            <color indexed="81"/>
            <rFont val="Tahoma"/>
            <family val="2"/>
          </rPr>
          <t xml:space="preserve">
OPA $202/ton works out to 3000 for a 15 ton unit</t>
        </r>
      </text>
    </comment>
  </commentList>
</comments>
</file>

<file path=xl/sharedStrings.xml><?xml version="1.0" encoding="utf-8"?>
<sst xmlns="http://schemas.openxmlformats.org/spreadsheetml/2006/main" count="13017" uniqueCount="1082">
  <si>
    <t>Base case</t>
  </si>
  <si>
    <t>Total</t>
  </si>
  <si>
    <t>Electricity</t>
  </si>
  <si>
    <t>DES</t>
  </si>
  <si>
    <t>Natural Gas</t>
  </si>
  <si>
    <t>Unheated</t>
  </si>
  <si>
    <t>HRV</t>
  </si>
  <si>
    <t>`</t>
  </si>
  <si>
    <t>Building Heating Load</t>
  </si>
  <si>
    <t>Natural Gas Consumption</t>
  </si>
  <si>
    <t>Non Heating Electricity Consumption</t>
  </si>
  <si>
    <t>Heating Electricity Consumption</t>
  </si>
  <si>
    <t>DES Boiler Efficiency</t>
  </si>
  <si>
    <t>%</t>
  </si>
  <si>
    <t>ECM</t>
  </si>
  <si>
    <t>Electricity Fuel Cost Ratio</t>
  </si>
  <si>
    <t>ECM Applicability Index</t>
  </si>
  <si>
    <t>Area</t>
  </si>
  <si>
    <t>Percent of Total</t>
  </si>
  <si>
    <t xml:space="preserve">ECM Modelled Index </t>
  </si>
  <si>
    <t>Building DES Gas Consumption</t>
  </si>
  <si>
    <t>Solar DHW</t>
  </si>
  <si>
    <t>Natural Gas GHG factor</t>
  </si>
  <si>
    <t>g/kWh</t>
  </si>
  <si>
    <t>Electricity GHG factor</t>
  </si>
  <si>
    <t>Score Energy Reduction Weighting Factor</t>
  </si>
  <si>
    <t>Score GHG Reduction Weighting Factor</t>
  </si>
  <si>
    <t>Score Cost Reduction Weighting Factor</t>
  </si>
  <si>
    <t>Score Probability of Success Weighting Factor</t>
  </si>
  <si>
    <t>Future growth of base area</t>
  </si>
  <si>
    <t>Occupancy Sensors (Lights/Plug Loads)</t>
  </si>
  <si>
    <t>Future improvements in V1 EUI</t>
  </si>
  <si>
    <t>Material Cost ($/m^2)</t>
  </si>
  <si>
    <t>Labour Cost ($/m^2)</t>
  </si>
  <si>
    <t>Design Cost ($/m^2)</t>
  </si>
  <si>
    <t>Total Cost ($/m^2)</t>
  </si>
  <si>
    <t>Current Payback (yrs)</t>
  </si>
  <si>
    <t>Elec 2014 Cost ($/kWh)</t>
  </si>
  <si>
    <t>Gas 2014 Cost ($/kWh)</t>
  </si>
  <si>
    <t>V1: Post-2004</t>
  </si>
  <si>
    <t>V4: Pre-1960</t>
  </si>
  <si>
    <t>V3: 1960-1979</t>
  </si>
  <si>
    <t>V2: 1980-2004</t>
  </si>
  <si>
    <t>Roof: Additional RSI 2.11 to 3.52 on interior</t>
  </si>
  <si>
    <t>Roof: Additional RSI 1.76 on ext, 2.11 on int.</t>
  </si>
  <si>
    <t xml:space="preserve">Wall Insulation: Additional RSI 1.32 on ext. </t>
  </si>
  <si>
    <t>Windows: Double Glazed to Triple LowE</t>
  </si>
  <si>
    <t>Air tightness: vintage ACH to 0.27 ACH</t>
  </si>
  <si>
    <t>Heating setpoint reduction (2 DegC)</t>
  </si>
  <si>
    <t>Temperature set back of 2 DegC afterhours</t>
  </si>
  <si>
    <t>Lighting: 30% reduction from MNECB</t>
  </si>
  <si>
    <t>DCV for all occupied zones</t>
  </si>
  <si>
    <t>Cold Deck Reset to eliminate reheat</t>
  </si>
  <si>
    <t>VSD/VFD on large hp AHU</t>
  </si>
  <si>
    <t>VSP on large hp heating/cooling pumps</t>
  </si>
  <si>
    <t>Solar Wall for ventilation preheat</t>
  </si>
  <si>
    <t>Dry Bulb Economizer Control</t>
  </si>
  <si>
    <t>DX Cooling COP Upgrade to COP 4.0</t>
  </si>
  <si>
    <t>Retro-commissioning on thermostats and AHU</t>
  </si>
  <si>
    <t>Roof: Additional RSI 1.76 to 2.11 on exterior</t>
  </si>
  <si>
    <t>Exempler Building #607</t>
  </si>
  <si>
    <t>Exempler Building #34</t>
  </si>
  <si>
    <t>Exempler Building #358</t>
  </si>
  <si>
    <t>Exempler Building #239</t>
  </si>
  <si>
    <t>Exempler Building #414</t>
  </si>
  <si>
    <t>Exempler Building #111</t>
  </si>
  <si>
    <t>Exempler Building #231</t>
  </si>
  <si>
    <t>Exempler Building #260</t>
  </si>
  <si>
    <t>Exempler Building #58</t>
  </si>
  <si>
    <t>Exempler Building #362</t>
  </si>
  <si>
    <t>Exempler Building #405</t>
  </si>
  <si>
    <t>Exempler Building #56</t>
  </si>
  <si>
    <t>Exempler Building #120</t>
  </si>
  <si>
    <t>Exempler Building #152</t>
  </si>
  <si>
    <t>Exempler Building #119</t>
  </si>
  <si>
    <t>Exempler Building #19</t>
  </si>
  <si>
    <r>
      <t>Archetype 1A-Hanger  (kWh/m</t>
    </r>
    <r>
      <rPr>
        <b/>
        <vertAlign val="superscript"/>
        <sz val="12"/>
        <color theme="1"/>
        <rFont val="Arial"/>
        <family val="2"/>
      </rPr>
      <t xml:space="preserve">2 </t>
    </r>
    <r>
      <rPr>
        <b/>
        <sz val="12"/>
        <color theme="1"/>
        <rFont val="Arial"/>
        <family val="2"/>
      </rPr>
      <t>floor area)</t>
    </r>
  </si>
  <si>
    <r>
      <t>Archetype 2A-Training Building (kWh/m</t>
    </r>
    <r>
      <rPr>
        <b/>
        <vertAlign val="superscript"/>
        <sz val="12"/>
        <color theme="1"/>
        <rFont val="Arial"/>
        <family val="2"/>
      </rPr>
      <t>2</t>
    </r>
    <r>
      <rPr>
        <b/>
        <sz val="12"/>
        <color theme="1"/>
        <rFont val="Arial"/>
        <family val="2"/>
      </rPr>
      <t xml:space="preserve"> floor area)</t>
    </r>
  </si>
  <si>
    <r>
      <t>Archetype 3A-Active Warehouse (kWh/m</t>
    </r>
    <r>
      <rPr>
        <b/>
        <vertAlign val="superscript"/>
        <sz val="12"/>
        <color theme="1"/>
        <rFont val="Arial"/>
        <family val="2"/>
      </rPr>
      <t>2</t>
    </r>
    <r>
      <rPr>
        <b/>
        <sz val="12"/>
        <color theme="1"/>
        <rFont val="Arial"/>
        <family val="2"/>
      </rPr>
      <t xml:space="preserve"> floor area)</t>
    </r>
  </si>
  <si>
    <r>
      <t>Archetype 3B-Storage Type Warehouse  (kWh/m</t>
    </r>
    <r>
      <rPr>
        <b/>
        <vertAlign val="superscript"/>
        <sz val="12"/>
        <color theme="1"/>
        <rFont val="Arial"/>
        <family val="2"/>
      </rPr>
      <t>2</t>
    </r>
    <r>
      <rPr>
        <b/>
        <sz val="12"/>
        <color theme="1"/>
        <rFont val="Arial"/>
        <family val="2"/>
      </rPr>
      <t xml:space="preserve"> floor area)</t>
    </r>
  </si>
  <si>
    <r>
      <t>Archetype 4A-Hotel Type Accomodation  (kWh/m</t>
    </r>
    <r>
      <rPr>
        <b/>
        <vertAlign val="superscript"/>
        <sz val="12"/>
        <color theme="1"/>
        <rFont val="Arial"/>
        <family val="2"/>
      </rPr>
      <t>2</t>
    </r>
    <r>
      <rPr>
        <b/>
        <sz val="12"/>
        <color theme="1"/>
        <rFont val="Arial"/>
        <family val="2"/>
      </rPr>
      <t xml:space="preserve"> floor area)</t>
    </r>
  </si>
  <si>
    <r>
      <t>Archetype 4B-Dormitory  (kWh/m</t>
    </r>
    <r>
      <rPr>
        <b/>
        <vertAlign val="superscript"/>
        <sz val="12"/>
        <color theme="1"/>
        <rFont val="Arial"/>
        <family val="2"/>
      </rPr>
      <t>2</t>
    </r>
    <r>
      <rPr>
        <b/>
        <sz val="12"/>
        <color theme="1"/>
        <rFont val="Arial"/>
        <family val="2"/>
      </rPr>
      <t xml:space="preserve"> floor area)</t>
    </r>
  </si>
  <si>
    <r>
      <t>Archetype 4C-Barracks  (kWh/m</t>
    </r>
    <r>
      <rPr>
        <b/>
        <vertAlign val="superscript"/>
        <sz val="12"/>
        <color theme="1"/>
        <rFont val="Arial"/>
        <family val="2"/>
      </rPr>
      <t>2</t>
    </r>
    <r>
      <rPr>
        <b/>
        <sz val="12"/>
        <color theme="1"/>
        <rFont val="Arial"/>
        <family val="2"/>
      </rPr>
      <t xml:space="preserve"> floor area)</t>
    </r>
  </si>
  <si>
    <r>
      <t>Archetype 4D-Accomodation Building (kWh/m</t>
    </r>
    <r>
      <rPr>
        <b/>
        <vertAlign val="superscript"/>
        <sz val="12"/>
        <color theme="1"/>
        <rFont val="Arial"/>
        <family val="2"/>
      </rPr>
      <t>2</t>
    </r>
    <r>
      <rPr>
        <b/>
        <sz val="12"/>
        <color theme="1"/>
        <rFont val="Arial"/>
        <family val="2"/>
      </rPr>
      <t xml:space="preserve"> floor area)</t>
    </r>
  </si>
  <si>
    <r>
      <t>Archetype 5A-Gym and Fitness Centre (kWh/m</t>
    </r>
    <r>
      <rPr>
        <b/>
        <vertAlign val="superscript"/>
        <sz val="12"/>
        <color theme="1"/>
        <rFont val="Arial"/>
        <family val="2"/>
      </rPr>
      <t>2</t>
    </r>
    <r>
      <rPr>
        <b/>
        <sz val="12"/>
        <color theme="1"/>
        <rFont val="Arial"/>
        <family val="2"/>
      </rPr>
      <t xml:space="preserve"> floor area)</t>
    </r>
  </si>
  <si>
    <r>
      <t>Archetype 5C-Sports Centre (kWh/m</t>
    </r>
    <r>
      <rPr>
        <b/>
        <vertAlign val="superscript"/>
        <sz val="12"/>
        <color theme="1"/>
        <rFont val="Arial"/>
        <family val="2"/>
      </rPr>
      <t>2</t>
    </r>
    <r>
      <rPr>
        <b/>
        <sz val="12"/>
        <color theme="1"/>
        <rFont val="Arial"/>
        <family val="2"/>
      </rPr>
      <t xml:space="preserve"> floor area)</t>
    </r>
  </si>
  <si>
    <r>
      <t>Archetype 5D-Sports and Arena (kWh/m</t>
    </r>
    <r>
      <rPr>
        <b/>
        <vertAlign val="superscript"/>
        <sz val="12"/>
        <color theme="1"/>
        <rFont val="Arial"/>
        <family val="2"/>
      </rPr>
      <t>2</t>
    </r>
    <r>
      <rPr>
        <b/>
        <sz val="12"/>
        <color theme="1"/>
        <rFont val="Arial"/>
        <family val="2"/>
      </rPr>
      <t xml:space="preserve"> floor area)</t>
    </r>
  </si>
  <si>
    <r>
      <t>Archetype 6A-Office Building (kWh/m</t>
    </r>
    <r>
      <rPr>
        <b/>
        <vertAlign val="superscript"/>
        <sz val="12"/>
        <color theme="1"/>
        <rFont val="Arial"/>
        <family val="2"/>
      </rPr>
      <t>2</t>
    </r>
    <r>
      <rPr>
        <b/>
        <sz val="12"/>
        <color theme="1"/>
        <rFont val="Arial"/>
        <family val="2"/>
      </rPr>
      <t xml:space="preserve"> floor area)</t>
    </r>
  </si>
  <si>
    <r>
      <t xml:space="preserve"> Archetype 7A-Dining Hall (kWh/m</t>
    </r>
    <r>
      <rPr>
        <b/>
        <vertAlign val="superscript"/>
        <sz val="12"/>
        <color theme="1"/>
        <rFont val="Arial"/>
        <family val="2"/>
      </rPr>
      <t>2</t>
    </r>
    <r>
      <rPr>
        <b/>
        <sz val="12"/>
        <color theme="1"/>
        <rFont val="Arial"/>
        <family val="2"/>
      </rPr>
      <t xml:space="preserve"> floor area)</t>
    </r>
  </si>
  <si>
    <r>
      <t xml:space="preserve"> Archetype 9A-Workshop Building (kWh/m</t>
    </r>
    <r>
      <rPr>
        <b/>
        <vertAlign val="superscript"/>
        <sz val="12"/>
        <color theme="1"/>
        <rFont val="Arial"/>
        <family val="2"/>
      </rPr>
      <t>2</t>
    </r>
    <r>
      <rPr>
        <b/>
        <sz val="12"/>
        <color theme="1"/>
        <rFont val="Arial"/>
        <family val="2"/>
      </rPr>
      <t xml:space="preserve"> floor area)</t>
    </r>
  </si>
  <si>
    <r>
      <t>Archetype 11A-Retail Building (kWh/m</t>
    </r>
    <r>
      <rPr>
        <b/>
        <vertAlign val="superscript"/>
        <sz val="12"/>
        <color theme="1"/>
        <rFont val="Arial"/>
        <family val="2"/>
      </rPr>
      <t>2</t>
    </r>
    <r>
      <rPr>
        <b/>
        <sz val="12"/>
        <color theme="1"/>
        <rFont val="Arial"/>
        <family val="2"/>
      </rPr>
      <t xml:space="preserve"> floor area)</t>
    </r>
  </si>
  <si>
    <r>
      <t>Archetype 13A-Firehall (kWh/m</t>
    </r>
    <r>
      <rPr>
        <b/>
        <vertAlign val="superscript"/>
        <sz val="12"/>
        <color theme="1"/>
        <rFont val="Arial"/>
        <family val="2"/>
      </rPr>
      <t>2</t>
    </r>
    <r>
      <rPr>
        <b/>
        <sz val="12"/>
        <color theme="1"/>
        <rFont val="Arial"/>
        <family val="2"/>
      </rPr>
      <t xml:space="preserve"> floor area)</t>
    </r>
  </si>
  <si>
    <t>Inflation (%)</t>
  </si>
  <si>
    <t>2013 Energy Cost</t>
  </si>
  <si>
    <t>Elec $</t>
  </si>
  <si>
    <t>Gas $</t>
  </si>
  <si>
    <t>Total $</t>
  </si>
  <si>
    <t>2013 Total Energy Cost</t>
  </si>
  <si>
    <t>ECM 2013 Energy Savings</t>
  </si>
  <si>
    <t>2013 Savings $</t>
  </si>
  <si>
    <t>All</t>
  </si>
  <si>
    <r>
      <t>Total m</t>
    </r>
    <r>
      <rPr>
        <b/>
        <vertAlign val="superscript"/>
        <sz val="8"/>
        <color theme="1"/>
        <rFont val="Arial"/>
        <family val="2"/>
      </rPr>
      <t>2</t>
    </r>
    <r>
      <rPr>
        <b/>
        <sz val="8"/>
        <color theme="1"/>
        <rFont val="Arial"/>
        <family val="2"/>
      </rPr>
      <t xml:space="preserve"> Principal Required $</t>
    </r>
  </si>
  <si>
    <t>2013 Capital Investment Thousand $</t>
  </si>
  <si>
    <t>Payback (yrs) using 2013 energy rates</t>
  </si>
  <si>
    <t>Elec  Annual Escalation (real %)</t>
  </si>
  <si>
    <t>Gas Annual Escalation (real %)</t>
  </si>
  <si>
    <t>Present Value of Energy Savings Accrued to 2018  (Real Elec Escalation = 4%/yr, Real Gas Escalation = 2%/yr, Inflation = Discount = 1%/yr)</t>
  </si>
  <si>
    <t>Present Value of Energy Savings Accrued to 2023  (Real Elec Escalation = 2%/yr, Real Gas Escalation = 3%/yr, Inflation = Discount = 1%/yr)</t>
  </si>
  <si>
    <t>Present Value of Energy Savings Accrued to 2028  (Real Elec Escalation = 4%/yr, Real Gas Escalation = 2%/yr, Inflation = Discount = 1%/yr)</t>
  </si>
  <si>
    <t>Present Value of Energy Savings Accrued to 2033  (Real Elec Escalation = 4%/yr, Real Gas Escalation = 2%/yr, Inflation = Discount = 1%/yr)</t>
  </si>
  <si>
    <t>Payback (yrs) using 2013 Present Value until 2018</t>
  </si>
  <si>
    <t>Payback (yrs) using 2013 Present Value until 2023</t>
  </si>
  <si>
    <t>Payback (yrs) using 2013 Present Value until 2028</t>
  </si>
  <si>
    <t>Payback (yrs) using 2013 Present Value until 2033</t>
  </si>
  <si>
    <t>ECM Applicability Index V1</t>
  </si>
  <si>
    <t>ECM Applicability Index V2</t>
  </si>
  <si>
    <t>ECM Applicability Index V3</t>
  </si>
  <si>
    <t>ECM Applicability Index V4</t>
  </si>
  <si>
    <t>post-2004</t>
  </si>
  <si>
    <t>1980-2004</t>
  </si>
  <si>
    <t>1960-1979</t>
  </si>
  <si>
    <t>pre-1960</t>
  </si>
  <si>
    <t>n/a</t>
  </si>
  <si>
    <t>Total (Highlighted Measures Only)</t>
  </si>
  <si>
    <t>ECM Applic Index V1</t>
  </si>
  <si>
    <t xml:space="preserve">ECM Model Index </t>
  </si>
  <si>
    <t>ECM Applic Index V2</t>
  </si>
  <si>
    <t>ECM Applic Index V3</t>
  </si>
  <si>
    <t>ECM Applic Index V4</t>
  </si>
  <si>
    <t>Natural Gas Use</t>
  </si>
  <si>
    <t>Building DES Gas Use</t>
  </si>
  <si>
    <t>Heating Electricity Use</t>
  </si>
  <si>
    <t>Non Heating Electricity Use</t>
  </si>
  <si>
    <t>Total EUI</t>
  </si>
  <si>
    <r>
      <t>Archetype 1A-Hanger  ($/m</t>
    </r>
    <r>
      <rPr>
        <b/>
        <vertAlign val="superscript"/>
        <sz val="11"/>
        <color theme="1"/>
        <rFont val="Arial"/>
        <family val="2"/>
      </rPr>
      <t xml:space="preserve">2 </t>
    </r>
    <r>
      <rPr>
        <b/>
        <sz val="11"/>
        <color theme="1"/>
        <rFont val="Arial"/>
        <family val="2"/>
      </rPr>
      <t>floor area)</t>
    </r>
  </si>
  <si>
    <r>
      <t>Archetype 2A-Training Building ($/m</t>
    </r>
    <r>
      <rPr>
        <b/>
        <vertAlign val="superscript"/>
        <sz val="11"/>
        <color theme="1"/>
        <rFont val="Arial"/>
        <family val="2"/>
      </rPr>
      <t>2</t>
    </r>
    <r>
      <rPr>
        <b/>
        <sz val="11"/>
        <color theme="1"/>
        <rFont val="Arial"/>
        <family val="2"/>
      </rPr>
      <t xml:space="preserve"> floor area)</t>
    </r>
  </si>
  <si>
    <r>
      <t>Archetype 3A-Active Warehouse ($/m</t>
    </r>
    <r>
      <rPr>
        <b/>
        <vertAlign val="superscript"/>
        <sz val="11"/>
        <color theme="1"/>
        <rFont val="Arial"/>
        <family val="2"/>
      </rPr>
      <t>2</t>
    </r>
    <r>
      <rPr>
        <b/>
        <sz val="11"/>
        <color theme="1"/>
        <rFont val="Arial"/>
        <family val="2"/>
      </rPr>
      <t xml:space="preserve"> floor area)</t>
    </r>
  </si>
  <si>
    <r>
      <t>Archetype 3B-Warehouse  ($/m</t>
    </r>
    <r>
      <rPr>
        <b/>
        <vertAlign val="superscript"/>
        <sz val="11"/>
        <color theme="1"/>
        <rFont val="Arial"/>
        <family val="2"/>
      </rPr>
      <t>2</t>
    </r>
    <r>
      <rPr>
        <b/>
        <sz val="11"/>
        <color theme="1"/>
        <rFont val="Arial"/>
        <family val="2"/>
      </rPr>
      <t xml:space="preserve"> floor area)</t>
    </r>
  </si>
  <si>
    <r>
      <t>Archetype 4A-Hotel Accomodation ($/m</t>
    </r>
    <r>
      <rPr>
        <b/>
        <vertAlign val="superscript"/>
        <sz val="11"/>
        <color theme="1"/>
        <rFont val="Arial"/>
        <family val="2"/>
      </rPr>
      <t>2</t>
    </r>
    <r>
      <rPr>
        <b/>
        <sz val="11"/>
        <color theme="1"/>
        <rFont val="Arial"/>
        <family val="2"/>
      </rPr>
      <t xml:space="preserve"> floor area)</t>
    </r>
  </si>
  <si>
    <r>
      <t>Archetype 4B-Dormitory  ($/m</t>
    </r>
    <r>
      <rPr>
        <b/>
        <vertAlign val="superscript"/>
        <sz val="11"/>
        <color theme="1"/>
        <rFont val="Arial"/>
        <family val="2"/>
      </rPr>
      <t>2</t>
    </r>
    <r>
      <rPr>
        <b/>
        <sz val="11"/>
        <color theme="1"/>
        <rFont val="Arial"/>
        <family val="2"/>
      </rPr>
      <t xml:space="preserve"> floor area)</t>
    </r>
  </si>
  <si>
    <r>
      <t>Archetype 4C-Barracks  ($/m</t>
    </r>
    <r>
      <rPr>
        <b/>
        <vertAlign val="superscript"/>
        <sz val="11"/>
        <color theme="1"/>
        <rFont val="Arial"/>
        <family val="2"/>
      </rPr>
      <t>2</t>
    </r>
    <r>
      <rPr>
        <b/>
        <sz val="11"/>
        <color theme="1"/>
        <rFont val="Arial"/>
        <family val="2"/>
      </rPr>
      <t xml:space="preserve"> floor area)</t>
    </r>
  </si>
  <si>
    <r>
      <t>Archetype 4D-Accomodation Bldg ($/m</t>
    </r>
    <r>
      <rPr>
        <b/>
        <vertAlign val="superscript"/>
        <sz val="11"/>
        <color theme="1"/>
        <rFont val="Arial"/>
        <family val="2"/>
      </rPr>
      <t>2</t>
    </r>
    <r>
      <rPr>
        <b/>
        <sz val="11"/>
        <color theme="1"/>
        <rFont val="Arial"/>
        <family val="2"/>
      </rPr>
      <t xml:space="preserve"> floor area)</t>
    </r>
  </si>
  <si>
    <r>
      <t>Archetype 5A-Gym/Fitness Centre ($/m</t>
    </r>
    <r>
      <rPr>
        <b/>
        <vertAlign val="superscript"/>
        <sz val="11"/>
        <color theme="1"/>
        <rFont val="Arial"/>
        <family val="2"/>
      </rPr>
      <t>2</t>
    </r>
    <r>
      <rPr>
        <b/>
        <sz val="11"/>
        <color theme="1"/>
        <rFont val="Arial"/>
        <family val="2"/>
      </rPr>
      <t xml:space="preserve"> floor area)</t>
    </r>
  </si>
  <si>
    <r>
      <t>Archetype 5C-Sports Centre ($/m</t>
    </r>
    <r>
      <rPr>
        <b/>
        <vertAlign val="superscript"/>
        <sz val="11"/>
        <color theme="1"/>
        <rFont val="Arial"/>
        <family val="2"/>
      </rPr>
      <t>2</t>
    </r>
    <r>
      <rPr>
        <b/>
        <sz val="11"/>
        <color theme="1"/>
        <rFont val="Arial"/>
        <family val="2"/>
      </rPr>
      <t xml:space="preserve"> floor area)</t>
    </r>
  </si>
  <si>
    <r>
      <t>Archetype 5D-Sports and Arena ($/m</t>
    </r>
    <r>
      <rPr>
        <b/>
        <vertAlign val="superscript"/>
        <sz val="11"/>
        <color theme="1"/>
        <rFont val="Arial"/>
        <family val="2"/>
      </rPr>
      <t>2</t>
    </r>
    <r>
      <rPr>
        <b/>
        <sz val="11"/>
        <color theme="1"/>
        <rFont val="Arial"/>
        <family val="2"/>
      </rPr>
      <t xml:space="preserve"> floor area)</t>
    </r>
  </si>
  <si>
    <r>
      <t>Archetype 6A-Office Building ($/m</t>
    </r>
    <r>
      <rPr>
        <b/>
        <vertAlign val="superscript"/>
        <sz val="11"/>
        <color theme="1"/>
        <rFont val="Arial"/>
        <family val="2"/>
      </rPr>
      <t>2</t>
    </r>
    <r>
      <rPr>
        <b/>
        <sz val="11"/>
        <color theme="1"/>
        <rFont val="Arial"/>
        <family val="2"/>
      </rPr>
      <t xml:space="preserve"> floor area)</t>
    </r>
  </si>
  <si>
    <r>
      <t xml:space="preserve"> Archetype 7A-Dining Hall ($/m</t>
    </r>
    <r>
      <rPr>
        <b/>
        <vertAlign val="superscript"/>
        <sz val="11"/>
        <color theme="1"/>
        <rFont val="Arial"/>
        <family val="2"/>
      </rPr>
      <t>2</t>
    </r>
    <r>
      <rPr>
        <b/>
        <sz val="11"/>
        <color theme="1"/>
        <rFont val="Arial"/>
        <family val="2"/>
      </rPr>
      <t xml:space="preserve"> floor area)</t>
    </r>
  </si>
  <si>
    <r>
      <t xml:space="preserve"> Archetype 9A-Workshop ($/m</t>
    </r>
    <r>
      <rPr>
        <b/>
        <vertAlign val="superscript"/>
        <sz val="11"/>
        <color theme="1"/>
        <rFont val="Arial"/>
        <family val="2"/>
      </rPr>
      <t>2</t>
    </r>
    <r>
      <rPr>
        <b/>
        <sz val="11"/>
        <color theme="1"/>
        <rFont val="Arial"/>
        <family val="2"/>
      </rPr>
      <t xml:space="preserve"> floor area)</t>
    </r>
  </si>
  <si>
    <r>
      <t>Archetype 11A-Retail Building ($/m</t>
    </r>
    <r>
      <rPr>
        <b/>
        <vertAlign val="superscript"/>
        <sz val="11"/>
        <color theme="1"/>
        <rFont val="Arial"/>
        <family val="2"/>
      </rPr>
      <t>2</t>
    </r>
    <r>
      <rPr>
        <b/>
        <sz val="11"/>
        <color theme="1"/>
        <rFont val="Arial"/>
        <family val="2"/>
      </rPr>
      <t xml:space="preserve"> floor area)</t>
    </r>
  </si>
  <si>
    <r>
      <t>Archetype 13A-Firehall ($/m</t>
    </r>
    <r>
      <rPr>
        <b/>
        <vertAlign val="superscript"/>
        <sz val="11"/>
        <color theme="1"/>
        <rFont val="Arial"/>
        <family val="2"/>
      </rPr>
      <t>2</t>
    </r>
    <r>
      <rPr>
        <b/>
        <sz val="11"/>
        <color theme="1"/>
        <rFont val="Arial"/>
        <family val="2"/>
      </rPr>
      <t xml:space="preserve"> floor area)</t>
    </r>
  </si>
  <si>
    <t>V1: Post 2004</t>
  </si>
  <si>
    <t>V3:1960-1979</t>
  </si>
  <si>
    <t>V4: pre-1960</t>
  </si>
  <si>
    <t>V2:1980-2004</t>
  </si>
  <si>
    <t>V1: Post 2004: Total Area $</t>
  </si>
  <si>
    <t>V2:  1980-2004: Total Area $</t>
  </si>
  <si>
    <t>V3: 1960-1979: Total Area $</t>
  </si>
  <si>
    <t>V4: pre 1960: Total Area $</t>
  </si>
  <si>
    <t>Sum: All Areas $</t>
  </si>
  <si>
    <t>V2: 1980-2004: Total Area $</t>
  </si>
  <si>
    <t>V4: Pre 1960: Total Area $</t>
  </si>
  <si>
    <t>Archetype 1A: Hanger</t>
  </si>
  <si>
    <t>Archetype 2A: Training Building</t>
  </si>
  <si>
    <t>Exempler Building: # 607</t>
  </si>
  <si>
    <t>Exempler Building: # 34</t>
  </si>
  <si>
    <t>Archetype 3A: Active Warehouse</t>
  </si>
  <si>
    <t>Archetype 3B: Storage Warehouse</t>
  </si>
  <si>
    <t>Archetype: 4A: Hotel Accomodation</t>
  </si>
  <si>
    <t>Archetype 4B: Dormitory</t>
  </si>
  <si>
    <t>Archetype 4C: Barracks</t>
  </si>
  <si>
    <t>Archetype 4D: Accommodation</t>
  </si>
  <si>
    <t>Archetype 5A: Gym/Fitness Centre</t>
  </si>
  <si>
    <t>Archetype 5C: Sports Centre</t>
  </si>
  <si>
    <t>Archetype 5D: Sports &amp; Arena</t>
  </si>
  <si>
    <t>Archetype 6A: Office</t>
  </si>
  <si>
    <t>Archetype 7A: Dining Hall</t>
  </si>
  <si>
    <t>Archetype 9A: Workshop</t>
  </si>
  <si>
    <t>Archetype 11A: Retail Building</t>
  </si>
  <si>
    <t>Archetype 13B: Firehall</t>
  </si>
  <si>
    <t>Exempler Building: # 19</t>
  </si>
  <si>
    <t>Exempler Building: # 119</t>
  </si>
  <si>
    <t>Exempler Building: # 152</t>
  </si>
  <si>
    <t>Exempler Building: # 120</t>
  </si>
  <si>
    <t>Exempler Building: # 56</t>
  </si>
  <si>
    <t>Exempler Building: # 405</t>
  </si>
  <si>
    <t>Exempler Building: # 362</t>
  </si>
  <si>
    <t>Exempler Building: # 58</t>
  </si>
  <si>
    <t>Exempler Building: # 260</t>
  </si>
  <si>
    <t>Exempler Building: # 231</t>
  </si>
  <si>
    <t>Exempler Building: # 111</t>
  </si>
  <si>
    <t>Exempler Building: #414</t>
  </si>
  <si>
    <t>Exempler Building: # 239</t>
  </si>
  <si>
    <t>Exempler Building: # 358</t>
  </si>
  <si>
    <r>
      <t>Elec $/m</t>
    </r>
    <r>
      <rPr>
        <b/>
        <vertAlign val="superscript"/>
        <sz val="8"/>
        <color theme="1"/>
        <rFont val="Arial"/>
        <family val="2"/>
      </rPr>
      <t>2</t>
    </r>
  </si>
  <si>
    <r>
      <t>Gas $/m</t>
    </r>
    <r>
      <rPr>
        <b/>
        <vertAlign val="superscript"/>
        <sz val="8"/>
        <color theme="1"/>
        <rFont val="Arial"/>
        <family val="2"/>
      </rPr>
      <t>2</t>
    </r>
  </si>
  <si>
    <r>
      <t>Total $/m</t>
    </r>
    <r>
      <rPr>
        <b/>
        <vertAlign val="superscript"/>
        <sz val="8"/>
        <color theme="1"/>
        <rFont val="Arial"/>
        <family val="2"/>
      </rPr>
      <t>2</t>
    </r>
  </si>
  <si>
    <t>V2: 1980 -2004</t>
  </si>
  <si>
    <t>All Vintages</t>
  </si>
  <si>
    <t>Exempler: # 358</t>
  </si>
  <si>
    <t>Exempler: # 607</t>
  </si>
  <si>
    <r>
      <t>Total Cost ($/m</t>
    </r>
    <r>
      <rPr>
        <b/>
        <vertAlign val="superscript"/>
        <sz val="8"/>
        <color theme="1"/>
        <rFont val="Arial"/>
        <family val="2"/>
      </rPr>
      <t>2</t>
    </r>
    <r>
      <rPr>
        <b/>
        <sz val="8"/>
        <color theme="1"/>
        <rFont val="Arial"/>
        <family val="2"/>
      </rPr>
      <t>)</t>
    </r>
  </si>
  <si>
    <r>
      <t>Archetype 3B-Storage Warehouse (kWh/m</t>
    </r>
    <r>
      <rPr>
        <b/>
        <vertAlign val="superscript"/>
        <sz val="12"/>
        <color theme="1"/>
        <rFont val="Arial"/>
        <family val="2"/>
      </rPr>
      <t>2</t>
    </r>
    <r>
      <rPr>
        <b/>
        <sz val="12"/>
        <color theme="1"/>
        <rFont val="Arial"/>
        <family val="2"/>
      </rPr>
      <t xml:space="preserve"> floor area)</t>
    </r>
  </si>
  <si>
    <r>
      <t>Archetype 4C-Barracks(kWh/m</t>
    </r>
    <r>
      <rPr>
        <b/>
        <vertAlign val="superscript"/>
        <sz val="12"/>
        <color theme="1"/>
        <rFont val="Arial"/>
        <family val="2"/>
      </rPr>
      <t>2</t>
    </r>
    <r>
      <rPr>
        <b/>
        <sz val="12"/>
        <color theme="1"/>
        <rFont val="Arial"/>
        <family val="2"/>
      </rPr>
      <t xml:space="preserve"> floor area)</t>
    </r>
  </si>
  <si>
    <r>
      <t>Archetype 7A- Dining Hall (kWh/m</t>
    </r>
    <r>
      <rPr>
        <b/>
        <vertAlign val="superscript"/>
        <sz val="12"/>
        <color theme="1"/>
        <rFont val="Arial"/>
        <family val="2"/>
      </rPr>
      <t>2</t>
    </r>
    <r>
      <rPr>
        <b/>
        <sz val="12"/>
        <color theme="1"/>
        <rFont val="Arial"/>
        <family val="2"/>
      </rPr>
      <t xml:space="preserve"> floor area)</t>
    </r>
  </si>
  <si>
    <r>
      <t>Archetype 9A- Workshop (kWh/m</t>
    </r>
    <r>
      <rPr>
        <b/>
        <vertAlign val="superscript"/>
        <sz val="12"/>
        <color theme="1"/>
        <rFont val="Arial"/>
        <family val="2"/>
      </rPr>
      <t>2</t>
    </r>
    <r>
      <rPr>
        <b/>
        <sz val="12"/>
        <color theme="1"/>
        <rFont val="Arial"/>
        <family val="2"/>
      </rPr>
      <t xml:space="preserve"> floor area)</t>
    </r>
  </si>
  <si>
    <r>
      <t>Archetype 13B- Firehall (kWh/m</t>
    </r>
    <r>
      <rPr>
        <b/>
        <vertAlign val="superscript"/>
        <sz val="12"/>
        <color theme="1"/>
        <rFont val="Arial"/>
        <family val="2"/>
      </rPr>
      <t>2</t>
    </r>
    <r>
      <rPr>
        <b/>
        <sz val="12"/>
        <color theme="1"/>
        <rFont val="Arial"/>
        <family val="2"/>
      </rPr>
      <t xml:space="preserve"> floor area)</t>
    </r>
  </si>
  <si>
    <t>1A</t>
  </si>
  <si>
    <t>Hanger</t>
  </si>
  <si>
    <t>1B</t>
  </si>
  <si>
    <t>Air Terminal</t>
  </si>
  <si>
    <t>2A</t>
  </si>
  <si>
    <t>Training Building</t>
  </si>
  <si>
    <t>2B</t>
  </si>
  <si>
    <t>DayCare</t>
  </si>
  <si>
    <t>3A</t>
  </si>
  <si>
    <t>Active Warehouse</t>
  </si>
  <si>
    <t xml:space="preserve">3B </t>
  </si>
  <si>
    <t>Storage Warehouse</t>
  </si>
  <si>
    <t>4A</t>
  </si>
  <si>
    <t>Hotel-Type Accommodation</t>
  </si>
  <si>
    <t>4B</t>
  </si>
  <si>
    <t>Dormitory</t>
  </si>
  <si>
    <t>4C</t>
  </si>
  <si>
    <t>Barracks</t>
  </si>
  <si>
    <t>4D</t>
  </si>
  <si>
    <t>Bunkhouse (Accom.)</t>
  </si>
  <si>
    <t>4E</t>
  </si>
  <si>
    <t>Seasonal Barracks</t>
  </si>
  <si>
    <t>5A</t>
  </si>
  <si>
    <t>Gym and Fitness Centre</t>
  </si>
  <si>
    <t>5B</t>
  </si>
  <si>
    <t>Sports with Arena</t>
  </si>
  <si>
    <t>5C</t>
  </si>
  <si>
    <t>Sports with Pool</t>
  </si>
  <si>
    <t>5D</t>
  </si>
  <si>
    <t>Club House</t>
  </si>
  <si>
    <t>5E</t>
  </si>
  <si>
    <t>Recreation Complex</t>
  </si>
  <si>
    <t>6A</t>
  </si>
  <si>
    <t>Office</t>
  </si>
  <si>
    <t>6B</t>
  </si>
  <si>
    <r>
      <t>Small Office (&lt;600 m</t>
    </r>
    <r>
      <rPr>
        <vertAlign val="superscript"/>
        <sz val="10"/>
        <color theme="1"/>
        <rFont val="Arial"/>
        <family val="2"/>
      </rPr>
      <t>2</t>
    </r>
    <r>
      <rPr>
        <sz val="10"/>
        <color theme="1"/>
        <rFont val="Arial"/>
        <family val="2"/>
      </rPr>
      <t>)</t>
    </r>
  </si>
  <si>
    <t>7A</t>
  </si>
  <si>
    <t>Food Services</t>
  </si>
  <si>
    <t>7B</t>
  </si>
  <si>
    <r>
      <t>Food Services Small (&lt;600 m</t>
    </r>
    <r>
      <rPr>
        <vertAlign val="superscript"/>
        <sz val="10"/>
        <color theme="1"/>
        <rFont val="Arial"/>
        <family val="2"/>
      </rPr>
      <t>2</t>
    </r>
    <r>
      <rPr>
        <sz val="10"/>
        <color theme="1"/>
        <rFont val="Arial"/>
        <family val="2"/>
      </rPr>
      <t>)</t>
    </r>
  </si>
  <si>
    <t>8A</t>
  </si>
  <si>
    <t>Waterworks/Sewage</t>
  </si>
  <si>
    <t>8B</t>
  </si>
  <si>
    <t>Vehicle Garage</t>
  </si>
  <si>
    <t>9A</t>
  </si>
  <si>
    <t>Maintenance Shop</t>
  </si>
  <si>
    <t>9B</t>
  </si>
  <si>
    <r>
      <t>Small Shop (&lt;1000 m</t>
    </r>
    <r>
      <rPr>
        <vertAlign val="superscript"/>
        <sz val="10"/>
        <color theme="1"/>
        <rFont val="Arial"/>
        <family val="2"/>
      </rPr>
      <t>2</t>
    </r>
    <r>
      <rPr>
        <sz val="10"/>
        <color theme="1"/>
        <rFont val="Arial"/>
        <family val="2"/>
      </rPr>
      <t>)</t>
    </r>
  </si>
  <si>
    <t>10A</t>
  </si>
  <si>
    <t>Medical Facilities</t>
  </si>
  <si>
    <t>11A</t>
  </si>
  <si>
    <t>Retail Buildings</t>
  </si>
  <si>
    <t>11B</t>
  </si>
  <si>
    <t>Retail Buildings with Office</t>
  </si>
  <si>
    <t>12A</t>
  </si>
  <si>
    <t>Religious Bldgs</t>
  </si>
  <si>
    <t>13A</t>
  </si>
  <si>
    <t>Control Tower</t>
  </si>
  <si>
    <t>13B</t>
  </si>
  <si>
    <t>Firehall</t>
  </si>
  <si>
    <t>13C</t>
  </si>
  <si>
    <t>Communications &amp; Control Bdg</t>
  </si>
  <si>
    <t>14A</t>
  </si>
  <si>
    <t>Museum</t>
  </si>
  <si>
    <t>15A</t>
  </si>
  <si>
    <t>Sheds (Heated)</t>
  </si>
  <si>
    <t>15B</t>
  </si>
  <si>
    <t>Sheds (Not Heated)</t>
  </si>
  <si>
    <t>Building Heating Efficiency</t>
  </si>
  <si>
    <t>Building DES Heating Efficiency</t>
  </si>
  <si>
    <t>Total area across the base for the archetype buildings per vintage</t>
  </si>
  <si>
    <t>post-2004 Area</t>
  </si>
  <si>
    <t>1980-2004 Area</t>
  </si>
  <si>
    <t>1960-1979 Area</t>
  </si>
  <si>
    <t>pre-1960 Area</t>
  </si>
  <si>
    <r>
      <t>m</t>
    </r>
    <r>
      <rPr>
        <b/>
        <vertAlign val="superscript"/>
        <sz val="10"/>
        <color theme="1"/>
        <rFont val="Arial"/>
        <family val="2"/>
      </rPr>
      <t>2</t>
    </r>
  </si>
  <si>
    <t>Storage Warehouse (8b in master)</t>
  </si>
  <si>
    <t>Vehicle Garage (3a in master)</t>
  </si>
  <si>
    <t>V1</t>
  </si>
  <si>
    <t>V2</t>
  </si>
  <si>
    <t>V3</t>
  </si>
  <si>
    <t>V4</t>
  </si>
  <si>
    <t>Criteria</t>
  </si>
  <si>
    <t>Min. Score</t>
  </si>
  <si>
    <t>Max. Score</t>
  </si>
  <si>
    <t>Score</t>
  </si>
  <si>
    <t>Wall</t>
  </si>
  <si>
    <t>Supply chain strength</t>
  </si>
  <si>
    <t>Knowledge base</t>
  </si>
  <si>
    <t>Implementation Difficulty / Risk</t>
  </si>
  <si>
    <t>Customer Acceptance</t>
  </si>
  <si>
    <t>Total score</t>
  </si>
  <si>
    <t>Risk is too high flag</t>
  </si>
  <si>
    <t>Roof</t>
  </si>
  <si>
    <t>Window</t>
  </si>
  <si>
    <t>Air Tightness</t>
  </si>
  <si>
    <t>T Reduction</t>
  </si>
  <si>
    <t>T set back</t>
  </si>
  <si>
    <t>Lighting</t>
  </si>
  <si>
    <t>DCV</t>
  </si>
  <si>
    <t>Cold Deck Reset</t>
  </si>
  <si>
    <t>VSD</t>
  </si>
  <si>
    <t>VSP</t>
  </si>
  <si>
    <t>Solar Wall</t>
  </si>
  <si>
    <t>DB Economizer</t>
  </si>
  <si>
    <t>COP</t>
  </si>
  <si>
    <t>Retro-commissioning</t>
  </si>
  <si>
    <t>Tables listing scores assigned to various base wide ECM for energy reduction, GHG reduction, cost, and probability of success</t>
  </si>
  <si>
    <t>All vintages across the base (V1+V2+V3+V4)</t>
  </si>
  <si>
    <t>Fuel Reduction</t>
  </si>
  <si>
    <t>Electricity Reduction</t>
  </si>
  <si>
    <t>Total Energy Reduction</t>
  </si>
  <si>
    <t>GHG Reduction</t>
  </si>
  <si>
    <t>Payback Years</t>
  </si>
  <si>
    <t>Energy Reduction Rank</t>
  </si>
  <si>
    <t>Energy Reduction Score</t>
  </si>
  <si>
    <t>GHG Reduction Rank</t>
  </si>
  <si>
    <t>GHG Reduction Score</t>
  </si>
  <si>
    <t>Payback Rank</t>
  </si>
  <si>
    <t>Payback Score</t>
  </si>
  <si>
    <t>Possibility of Success Score</t>
  </si>
  <si>
    <t>Total Score</t>
  </si>
  <si>
    <t>Air tightness</t>
  </si>
  <si>
    <t>T reduction (2 DegC)</t>
  </si>
  <si>
    <t>Lighting (30%)</t>
  </si>
  <si>
    <t>Windows</t>
  </si>
  <si>
    <t xml:space="preserve">Minimum </t>
  </si>
  <si>
    <t>Maximum</t>
  </si>
  <si>
    <t>Vintage 1 buildings across the base</t>
  </si>
  <si>
    <t>Vintage 2 buildings across the base</t>
  </si>
  <si>
    <t>Vintage 3 buildings across the base</t>
  </si>
  <si>
    <t>Vintage 4 buildings across the base</t>
  </si>
  <si>
    <t>Energy and GHG Savings Scale</t>
  </si>
  <si>
    <t>Low</t>
  </si>
  <si>
    <t>&lt; 0%</t>
  </si>
  <si>
    <t>Med</t>
  </si>
  <si>
    <r>
      <rPr>
        <sz val="8"/>
        <color rgb="FF00B050"/>
        <rFont val="Calibri"/>
        <family val="2"/>
      </rPr>
      <t>≥</t>
    </r>
    <r>
      <rPr>
        <sz val="8"/>
        <color rgb="FF00B050"/>
        <rFont val="Arial"/>
        <family val="2"/>
      </rPr>
      <t xml:space="preserve"> 0 and &lt; 5%</t>
    </r>
  </si>
  <si>
    <t>High</t>
  </si>
  <si>
    <r>
      <rPr>
        <sz val="8"/>
        <color rgb="FF0070C0"/>
        <rFont val="Calibri"/>
        <family val="2"/>
      </rPr>
      <t>≥</t>
    </r>
    <r>
      <rPr>
        <sz val="8"/>
        <color rgb="FF0070C0"/>
        <rFont val="Arial"/>
        <family val="2"/>
      </rPr>
      <t xml:space="preserve"> 5 and &lt; 10%</t>
    </r>
  </si>
  <si>
    <t>Very High</t>
  </si>
  <si>
    <r>
      <rPr>
        <sz val="8"/>
        <color rgb="FF7030A0"/>
        <rFont val="Calibri"/>
        <family val="2"/>
      </rPr>
      <t>≥</t>
    </r>
    <r>
      <rPr>
        <sz val="8"/>
        <color rgb="FF7030A0"/>
        <rFont val="Arial"/>
        <family val="2"/>
      </rPr>
      <t xml:space="preserve"> 10%</t>
    </r>
  </si>
  <si>
    <t>1A:Hanger</t>
  </si>
  <si>
    <t>Fuel PR (%)</t>
  </si>
  <si>
    <t>Electricity Reduction (%)</t>
  </si>
  <si>
    <t>Energy Reduction (%)</t>
  </si>
  <si>
    <t>GHG Reduction (%)</t>
  </si>
  <si>
    <t>Energy Score</t>
  </si>
  <si>
    <t>GHG Score</t>
  </si>
  <si>
    <t>Success Score</t>
  </si>
  <si>
    <t>Electricity PR (%)</t>
  </si>
  <si>
    <t>Energy PR (%)</t>
  </si>
  <si>
    <t>GHG PR (%)</t>
  </si>
  <si>
    <t>Minimum</t>
  </si>
  <si>
    <t>2A-Training Building</t>
  </si>
  <si>
    <t>3A-Active Warehouse</t>
  </si>
  <si>
    <t>3B-Storage Type Warehouse</t>
  </si>
  <si>
    <t>4A-Hotel Type Accomodation</t>
  </si>
  <si>
    <t>4B-Dormitory</t>
  </si>
  <si>
    <t>4C-Barracks</t>
  </si>
  <si>
    <t>4D-Accomodation Building</t>
  </si>
  <si>
    <t>5A-Gym and Fitness Centre</t>
  </si>
  <si>
    <t>5C-Sports Centre</t>
  </si>
  <si>
    <t>5D-Sports and Arena</t>
  </si>
  <si>
    <t>6A-Office Building</t>
  </si>
  <si>
    <t xml:space="preserve">7A-Dining Hall </t>
  </si>
  <si>
    <t>9A-Workshop Building</t>
  </si>
  <si>
    <t>11B-Retail Building</t>
  </si>
  <si>
    <t>13B-Firehall</t>
  </si>
  <si>
    <t>Total Fuel</t>
  </si>
  <si>
    <t>DES Fuel</t>
  </si>
  <si>
    <t>Bldg Natural Gas</t>
  </si>
  <si>
    <t>Base Wide</t>
  </si>
  <si>
    <t>13B-Firehall 
(GWh)</t>
  </si>
  <si>
    <t>11B-Retail Building  
(GWh)</t>
  </si>
  <si>
    <t>9A-Workshop Building (GWh)</t>
  </si>
  <si>
    <t>7A-Dining Hall 
(GWh)</t>
  </si>
  <si>
    <t>6A-Office Building 
(GWh)</t>
  </si>
  <si>
    <t>5D-Sports and Arena  
(GWh)</t>
  </si>
  <si>
    <t>5C-Sports Centre  
(GWh)</t>
  </si>
  <si>
    <t>5A-Gym and Fitness Centre 
(GWh)</t>
  </si>
  <si>
    <t>4D-Accomodation Building  
(GWh)</t>
  </si>
  <si>
    <t>4C-Barracks  
(GWh)</t>
  </si>
  <si>
    <t>4B-Dormitory  
(GWh)</t>
  </si>
  <si>
    <t>4A-Hotel Type Accomodation 
(GWh)</t>
  </si>
  <si>
    <t>3B-Storage Type Warehouse  
(GWh)</t>
  </si>
  <si>
    <t>3A-Active Warehouse 
(GWh)</t>
  </si>
  <si>
    <t>2A-Training Building 
(GWh)</t>
  </si>
  <si>
    <t>T Reduction (2 DegC)</t>
  </si>
  <si>
    <t>V1 (GWh)</t>
  </si>
  <si>
    <t>1A: Hanger 
(GWh)</t>
  </si>
  <si>
    <t>Base wide fuel and electricity consumption for each archetype and vintage</t>
  </si>
  <si>
    <t>Adjusted areas for the archetypes for all vintages accounting for the applicability index of the ECM under worksheet "BldgEUI"</t>
  </si>
  <si>
    <t>1A-Hanger 
(m^2)</t>
  </si>
  <si>
    <t>2A-Training Building 
(m^2)</t>
  </si>
  <si>
    <t>3A-Active Warehouse 
(m^2)</t>
  </si>
  <si>
    <t>3B-Storage Type Warehouse 
(m^2)</t>
  </si>
  <si>
    <t>4A-Hotel Type Accomodation  
(m^2)</t>
  </si>
  <si>
    <t>4B-Dormitory
(m^2)</t>
  </si>
  <si>
    <t>4C-Barracks
(m^2)</t>
  </si>
  <si>
    <t>4D-Accomodation Building
(m^2)</t>
  </si>
  <si>
    <t>5A-Gym and Fitness Centre
(m^2)</t>
  </si>
  <si>
    <t>5C-Sports Centre
(m^2)</t>
  </si>
  <si>
    <t>5D-Sports and Arena
(m^2)</t>
  </si>
  <si>
    <t>6A-Office Building
(m^2)</t>
  </si>
  <si>
    <t>7A-Dining Hall
(m^2)</t>
  </si>
  <si>
    <t>9A-Workshop Building
(m^2)</t>
  </si>
  <si>
    <t>11B-Retail Building
(m^2)</t>
  </si>
  <si>
    <t>13B-Firehall
(m^2)</t>
  </si>
  <si>
    <t>Base Wide
(m^2)</t>
  </si>
  <si>
    <t>Worksheet</t>
  </si>
  <si>
    <t>Description</t>
  </si>
  <si>
    <t xml:space="preserve">                                                                                                                                                                                                                                                                                                                                                                                                                                                                                                                                                                                                                                                                                                                                                                                                                                                                                                                                                                                                                                                                                                                                                                                                                                                                                                                                                                                                                                                                                                                                                                                                                                                                                                                                                                                                                                                                                                                                                                                                                                                                                                                                                                                                                                                                                                                                                                                                                                                                                                                                                                                                                                                                                                                                                                                                                                                                                                                                                                                                                                                                                                                                                                                                                                                                                                                                                                                                                                                                                                                                                                                                                                                                                                                                                                                                                                                                                                                                                                                                                                                                                                                                                                                                                                                                                                                                                                                                                                                                                                                                                                                                                                                                                                                                                                                                                                                                                                                                                                                                                                                                                                                                                                                                                                                                                                                                                                         </t>
  </si>
  <si>
    <t>"Constants"</t>
  </si>
  <si>
    <t>List of contants used in all the worksheets</t>
  </si>
  <si>
    <t>"BldgAreas"</t>
  </si>
  <si>
    <t>List of areas of each archetype per vintage for the various fuel sources. This list does not include buildings not modelled.</t>
  </si>
  <si>
    <t>"BldgEUI"</t>
  </si>
  <si>
    <t>List of Energy-Use Intensities for all the archetypes for each of the vintages for building fuel consumption, DES fuel consumption, heating electricity consumption, and non-heating electricity consumption.
Each ECM has an applicability index, which represents the portion of the total archetype vintage area across the base that the ECM is applicable for.</t>
  </si>
  <si>
    <t>"ECMBldgAreas"</t>
  </si>
  <si>
    <t>The ECM applicability index from worksheet "BldgEUI" is used to find the actual area of the archetype per vintage the ECM is applicable for. These areas would be the same as those in "BldgAreas" when the applicability index is 1.</t>
  </si>
  <si>
    <t>"BaseBldgEnergy"</t>
  </si>
  <si>
    <t>The areas for the archetype by vintage are used to find the fuel and electricity use for the archetype across the base for each ECM.</t>
  </si>
  <si>
    <t>"BaseTotalEnergy"</t>
  </si>
  <si>
    <t>The base wide fuel and electricity consumptions for each archetype from "BaseBldgEnergy" is used to find the total energy consumption for the base for each of the ECMs.</t>
  </si>
  <si>
    <t>"ECMSuccessScores"</t>
  </si>
  <si>
    <t>Four criteria are used to assign a probability of success score for each ECM. This score is used to find the total score for the ECM along with the energy, GHG, and cost scores.</t>
  </si>
  <si>
    <t>"BaseECMScores"</t>
  </si>
  <si>
    <t xml:space="preserve">
The base wide percent reductions in energy and GHG are used to assign an energy and GHG score for the ECMs. The payback years for each of the ECM is used to assign a cost score. A total score is then calculated for each ECM using weighting factors for energy score, GHG score, cost score, and success score.</t>
  </si>
  <si>
    <t>"BldgECMScores"</t>
  </si>
  <si>
    <t>The percent reductions in energy and GHG for each archetype per vintage are used to assign an energy and GHG score for each ECM. The payback years are used to assign a cost score. All of the four scores are then summed together using weighting factors to get the total ECM score.</t>
  </si>
  <si>
    <t>Exempler Building Hanger4</t>
  </si>
  <si>
    <t>Exempler Building Trenton #34</t>
  </si>
  <si>
    <r>
      <t>Archetype 5E-Recreation Centre (kWh/m</t>
    </r>
    <r>
      <rPr>
        <b/>
        <vertAlign val="superscript"/>
        <sz val="12"/>
        <color theme="1"/>
        <rFont val="Arial"/>
        <family val="2"/>
      </rPr>
      <t>2</t>
    </r>
    <r>
      <rPr>
        <b/>
        <sz val="12"/>
        <color theme="1"/>
        <rFont val="Arial"/>
        <family val="2"/>
      </rPr>
      <t xml:space="preserve"> floor area)</t>
    </r>
  </si>
  <si>
    <t>Exempler Building # 007</t>
  </si>
  <si>
    <r>
      <t>Archetype 6A-Office (kWh/m</t>
    </r>
    <r>
      <rPr>
        <b/>
        <vertAlign val="superscript"/>
        <sz val="12"/>
        <color theme="1"/>
        <rFont val="Arial"/>
        <family val="2"/>
      </rPr>
      <t>2</t>
    </r>
    <r>
      <rPr>
        <b/>
        <sz val="12"/>
        <color theme="1"/>
        <rFont val="Arial"/>
        <family val="2"/>
      </rPr>
      <t xml:space="preserve"> floor area)</t>
    </r>
  </si>
  <si>
    <r>
      <t>Archetype 6B-Small Office (kWh/m</t>
    </r>
    <r>
      <rPr>
        <b/>
        <vertAlign val="superscript"/>
        <sz val="12"/>
        <color theme="1"/>
        <rFont val="Arial"/>
        <family val="2"/>
      </rPr>
      <t>2</t>
    </r>
    <r>
      <rPr>
        <b/>
        <sz val="12"/>
        <color theme="1"/>
        <rFont val="Arial"/>
        <family val="2"/>
      </rPr>
      <t xml:space="preserve"> floor area)</t>
    </r>
  </si>
  <si>
    <r>
      <t>Archetype 8A- Vehicle Garage (kWh/m</t>
    </r>
    <r>
      <rPr>
        <b/>
        <vertAlign val="superscript"/>
        <sz val="12"/>
        <color theme="1"/>
        <rFont val="Arial"/>
        <family val="2"/>
      </rPr>
      <t>2</t>
    </r>
    <r>
      <rPr>
        <b/>
        <sz val="12"/>
        <color theme="1"/>
        <rFont val="Arial"/>
        <family val="2"/>
      </rPr>
      <t xml:space="preserve"> floor area)</t>
    </r>
  </si>
  <si>
    <r>
      <t>Archetype 9B- Small Workshop (kWh/m</t>
    </r>
    <r>
      <rPr>
        <b/>
        <vertAlign val="superscript"/>
        <sz val="12"/>
        <color theme="1"/>
        <rFont val="Arial"/>
        <family val="2"/>
      </rPr>
      <t>2</t>
    </r>
    <r>
      <rPr>
        <b/>
        <sz val="12"/>
        <color theme="1"/>
        <rFont val="Arial"/>
        <family val="2"/>
      </rPr>
      <t xml:space="preserve"> floor area)</t>
    </r>
  </si>
  <si>
    <t>Exempler Building #782</t>
  </si>
  <si>
    <t>Exempler Building # 45</t>
  </si>
  <si>
    <t>Exempler Building # 720</t>
  </si>
  <si>
    <t>Exempler Building # 96</t>
  </si>
  <si>
    <t>Exempler Building # 40</t>
  </si>
  <si>
    <t>Exempler Building # 624</t>
  </si>
  <si>
    <t>Exempler Building # 581</t>
  </si>
  <si>
    <t>Exempler Building # 688</t>
  </si>
  <si>
    <t>Exempler Building # 004</t>
  </si>
  <si>
    <t>Type</t>
  </si>
  <si>
    <t>Arch</t>
  </si>
  <si>
    <t>Vintage</t>
  </si>
  <si>
    <r>
      <t>Total Area (m</t>
    </r>
    <r>
      <rPr>
        <vertAlign val="superscript"/>
        <sz val="10"/>
        <color theme="1"/>
        <rFont val="Arial"/>
        <family val="2"/>
      </rPr>
      <t>2</t>
    </r>
    <r>
      <rPr>
        <sz val="10"/>
        <color theme="1"/>
        <rFont val="Arial"/>
        <family val="2"/>
      </rPr>
      <t>)</t>
    </r>
  </si>
  <si>
    <r>
      <t>Space DES Area (m</t>
    </r>
    <r>
      <rPr>
        <vertAlign val="superscript"/>
        <sz val="10"/>
        <color theme="1"/>
        <rFont val="Arial"/>
        <family val="2"/>
      </rPr>
      <t>2</t>
    </r>
    <r>
      <rPr>
        <sz val="10"/>
        <color theme="1"/>
        <rFont val="Arial"/>
        <family val="2"/>
      </rPr>
      <t>)</t>
    </r>
  </si>
  <si>
    <r>
      <t>Space Gas Area (m</t>
    </r>
    <r>
      <rPr>
        <vertAlign val="superscript"/>
        <sz val="10"/>
        <color theme="1"/>
        <rFont val="Arial"/>
        <family val="2"/>
      </rPr>
      <t>2</t>
    </r>
    <r>
      <rPr>
        <sz val="10"/>
        <color theme="1"/>
        <rFont val="Arial"/>
        <family val="2"/>
      </rPr>
      <t>)</t>
    </r>
  </si>
  <si>
    <r>
      <t>Space Elec Area (m</t>
    </r>
    <r>
      <rPr>
        <vertAlign val="superscript"/>
        <sz val="10"/>
        <color theme="1"/>
        <rFont val="Arial"/>
        <family val="2"/>
      </rPr>
      <t>2</t>
    </r>
    <r>
      <rPr>
        <sz val="10"/>
        <color theme="1"/>
        <rFont val="Arial"/>
        <family val="2"/>
      </rPr>
      <t>)</t>
    </r>
  </si>
  <si>
    <r>
      <t>Water DES Area  (m</t>
    </r>
    <r>
      <rPr>
        <vertAlign val="superscript"/>
        <sz val="10"/>
        <color theme="1"/>
        <rFont val="Arial"/>
        <family val="2"/>
      </rPr>
      <t>2</t>
    </r>
    <r>
      <rPr>
        <sz val="10"/>
        <color theme="1"/>
        <rFont val="Arial"/>
        <family val="2"/>
      </rPr>
      <t>)</t>
    </r>
  </si>
  <si>
    <r>
      <t>Water Gas Area  (m</t>
    </r>
    <r>
      <rPr>
        <vertAlign val="superscript"/>
        <sz val="10"/>
        <color theme="1"/>
        <rFont val="Arial"/>
        <family val="2"/>
      </rPr>
      <t>2</t>
    </r>
    <r>
      <rPr>
        <sz val="10"/>
        <color theme="1"/>
        <rFont val="Arial"/>
        <family val="2"/>
      </rPr>
      <t>)</t>
    </r>
  </si>
  <si>
    <r>
      <t>Water Elec Area  (m</t>
    </r>
    <r>
      <rPr>
        <vertAlign val="superscript"/>
        <sz val="10"/>
        <color theme="1"/>
        <rFont val="Arial"/>
        <family val="2"/>
      </rPr>
      <t>2</t>
    </r>
    <r>
      <rPr>
        <sz val="10"/>
        <color theme="1"/>
        <rFont val="Arial"/>
        <family val="2"/>
      </rPr>
      <t>)</t>
    </r>
  </si>
  <si>
    <t xml:space="preserve">Hanger </t>
  </si>
  <si>
    <t>3B</t>
  </si>
  <si>
    <t>Storage</t>
  </si>
  <si>
    <t>2005-2014</t>
  </si>
  <si>
    <t>Rec Centre</t>
  </si>
  <si>
    <t>Small Office</t>
  </si>
  <si>
    <t>Training</t>
  </si>
  <si>
    <t>Maintenance Shop-Small</t>
  </si>
  <si>
    <r>
      <t>Building EUI (kWh/m</t>
    </r>
    <r>
      <rPr>
        <vertAlign val="superscript"/>
        <sz val="10"/>
        <color theme="1"/>
        <rFont val="Arial"/>
        <family val="2"/>
      </rPr>
      <t>2</t>
    </r>
    <r>
      <rPr>
        <sz val="10"/>
        <color theme="1"/>
        <rFont val="Arial"/>
        <family val="2"/>
      </rPr>
      <t>)</t>
    </r>
  </si>
  <si>
    <r>
      <t xml:space="preserve"> Space Heating Load (kWh/m</t>
    </r>
    <r>
      <rPr>
        <vertAlign val="superscript"/>
        <sz val="10"/>
        <color theme="1"/>
        <rFont val="Arial"/>
        <family val="2"/>
      </rPr>
      <t>2</t>
    </r>
    <r>
      <rPr>
        <sz val="10"/>
        <color theme="1"/>
        <rFont val="Arial"/>
        <family val="2"/>
      </rPr>
      <t>)</t>
    </r>
  </si>
  <si>
    <r>
      <t>Space DES Consumption (kWh/m</t>
    </r>
    <r>
      <rPr>
        <vertAlign val="superscript"/>
        <sz val="10"/>
        <color theme="1"/>
        <rFont val="Arial"/>
        <family val="2"/>
      </rPr>
      <t>2</t>
    </r>
    <r>
      <rPr>
        <sz val="10"/>
        <color theme="1"/>
        <rFont val="Arial"/>
        <family val="2"/>
      </rPr>
      <t>)</t>
    </r>
  </si>
  <si>
    <r>
      <t xml:space="preserve"> Space Gas Consumption (kWh/m</t>
    </r>
    <r>
      <rPr>
        <vertAlign val="superscript"/>
        <sz val="10"/>
        <color theme="1"/>
        <rFont val="Arial"/>
        <family val="2"/>
      </rPr>
      <t>2</t>
    </r>
    <r>
      <rPr>
        <sz val="10"/>
        <color theme="1"/>
        <rFont val="Arial"/>
        <family val="2"/>
      </rPr>
      <t>)</t>
    </r>
  </si>
  <si>
    <r>
      <t xml:space="preserve"> Space Elec Consumption (kWh/m</t>
    </r>
    <r>
      <rPr>
        <vertAlign val="superscript"/>
        <sz val="10"/>
        <color theme="1"/>
        <rFont val="Arial"/>
        <family val="2"/>
      </rPr>
      <t>2</t>
    </r>
    <r>
      <rPr>
        <sz val="10"/>
        <color theme="1"/>
        <rFont val="Arial"/>
        <family val="2"/>
      </rPr>
      <t>)</t>
    </r>
  </si>
  <si>
    <r>
      <t xml:space="preserve"> Water Gas Consumption  (kWh/m</t>
    </r>
    <r>
      <rPr>
        <vertAlign val="superscript"/>
        <sz val="10"/>
        <color theme="1"/>
        <rFont val="Arial"/>
        <family val="2"/>
      </rPr>
      <t>2</t>
    </r>
    <r>
      <rPr>
        <sz val="10"/>
        <color theme="1"/>
        <rFont val="Arial"/>
        <family val="2"/>
      </rPr>
      <t>)</t>
    </r>
  </si>
  <si>
    <r>
      <t xml:space="preserve"> Water Elec Consumption (kWh/m</t>
    </r>
    <r>
      <rPr>
        <vertAlign val="superscript"/>
        <sz val="10"/>
        <color theme="1"/>
        <rFont val="Arial"/>
        <family val="2"/>
      </rPr>
      <t>2</t>
    </r>
    <r>
      <rPr>
        <sz val="10"/>
        <color theme="1"/>
        <rFont val="Arial"/>
        <family val="2"/>
      </rPr>
      <t>)</t>
    </r>
  </si>
  <si>
    <r>
      <t>Elec Consumption (kWh/m</t>
    </r>
    <r>
      <rPr>
        <vertAlign val="superscript"/>
        <sz val="10"/>
        <color theme="1"/>
        <rFont val="Arial"/>
        <family val="2"/>
      </rPr>
      <t>2</t>
    </r>
    <r>
      <rPr>
        <sz val="10"/>
        <color theme="1"/>
        <rFont val="Arial"/>
        <family val="2"/>
      </rPr>
      <t>)</t>
    </r>
  </si>
  <si>
    <t>baseline</t>
  </si>
  <si>
    <t>infil_reduce</t>
  </si>
  <si>
    <t xml:space="preserve"> ECM Applicability (1 =Yes, 0 =No)</t>
  </si>
  <si>
    <t>exhaust_fans_occ_control</t>
  </si>
  <si>
    <t>boiler_reset</t>
  </si>
  <si>
    <t>cooling_cop_3_0</t>
  </si>
  <si>
    <t>dcv_enabled</t>
  </si>
  <si>
    <t>economizers_enabled</t>
  </si>
  <si>
    <t>hrv_enabled</t>
  </si>
  <si>
    <t>fans_to_variable</t>
  </si>
  <si>
    <t>lights_reduce_70p</t>
  </si>
  <si>
    <t>plug_loads_90_percent</t>
  </si>
  <si>
    <t>pump_fan_eff_</t>
  </si>
  <si>
    <t>pumps_to_variable</t>
  </si>
  <si>
    <t>solar_dhw</t>
  </si>
  <si>
    <r>
      <t>Total Gas Cost ($/m</t>
    </r>
    <r>
      <rPr>
        <vertAlign val="superscript"/>
        <sz val="10"/>
        <color theme="1"/>
        <rFont val="Arial"/>
        <family val="2"/>
      </rPr>
      <t>2</t>
    </r>
    <r>
      <rPr>
        <sz val="10"/>
        <color theme="1"/>
        <rFont val="Arial"/>
        <family val="2"/>
      </rPr>
      <t>)</t>
    </r>
  </si>
  <si>
    <r>
      <t>Total Elec Cost ($/m</t>
    </r>
    <r>
      <rPr>
        <vertAlign val="superscript"/>
        <sz val="10"/>
        <color theme="1"/>
        <rFont val="Arial"/>
        <family val="2"/>
      </rPr>
      <t>2</t>
    </r>
    <r>
      <rPr>
        <sz val="10"/>
        <color theme="1"/>
        <rFont val="Arial"/>
        <family val="2"/>
      </rPr>
      <t>)</t>
    </r>
  </si>
  <si>
    <r>
      <t>Total Energy Cost ($/m</t>
    </r>
    <r>
      <rPr>
        <vertAlign val="superscript"/>
        <sz val="10"/>
        <color theme="1"/>
        <rFont val="Arial"/>
        <family val="2"/>
      </rPr>
      <t>2</t>
    </r>
    <r>
      <rPr>
        <sz val="10"/>
        <color theme="1"/>
        <rFont val="Arial"/>
        <family val="2"/>
      </rPr>
      <t>)</t>
    </r>
  </si>
  <si>
    <r>
      <t>Total Gas Savings (kWh/m</t>
    </r>
    <r>
      <rPr>
        <vertAlign val="superscript"/>
        <sz val="10"/>
        <color theme="1"/>
        <rFont val="Arial"/>
        <family val="2"/>
      </rPr>
      <t>2</t>
    </r>
    <r>
      <rPr>
        <sz val="10"/>
        <color theme="1"/>
        <rFont val="Arial"/>
        <family val="2"/>
      </rPr>
      <t>)</t>
    </r>
  </si>
  <si>
    <r>
      <t>Total Elec Savings (kWh/m</t>
    </r>
    <r>
      <rPr>
        <vertAlign val="superscript"/>
        <sz val="10"/>
        <color theme="1"/>
        <rFont val="Arial"/>
        <family val="2"/>
      </rPr>
      <t>2</t>
    </r>
    <r>
      <rPr>
        <sz val="10"/>
        <color theme="1"/>
        <rFont val="Arial"/>
        <family val="2"/>
      </rPr>
      <t>)</t>
    </r>
  </si>
  <si>
    <r>
      <t>Total Energy Savings (kWh/m</t>
    </r>
    <r>
      <rPr>
        <vertAlign val="superscript"/>
        <sz val="10"/>
        <color theme="1"/>
        <rFont val="Arial"/>
        <family val="2"/>
      </rPr>
      <t>2</t>
    </r>
    <r>
      <rPr>
        <sz val="10"/>
        <color theme="1"/>
        <rFont val="Arial"/>
        <family val="2"/>
      </rPr>
      <t>)</t>
    </r>
  </si>
  <si>
    <r>
      <t>Total Gas Savings ($/m</t>
    </r>
    <r>
      <rPr>
        <vertAlign val="superscript"/>
        <sz val="10"/>
        <color theme="1"/>
        <rFont val="Arial"/>
        <family val="2"/>
      </rPr>
      <t>2</t>
    </r>
    <r>
      <rPr>
        <sz val="10"/>
        <color theme="1"/>
        <rFont val="Arial"/>
        <family val="2"/>
      </rPr>
      <t>)</t>
    </r>
  </si>
  <si>
    <r>
      <t>Total Elec Savings ($/m</t>
    </r>
    <r>
      <rPr>
        <vertAlign val="superscript"/>
        <sz val="10"/>
        <color theme="1"/>
        <rFont val="Arial"/>
        <family val="2"/>
      </rPr>
      <t>2</t>
    </r>
    <r>
      <rPr>
        <sz val="10"/>
        <color theme="1"/>
        <rFont val="Arial"/>
        <family val="2"/>
      </rPr>
      <t>)</t>
    </r>
  </si>
  <si>
    <r>
      <t>Total Energy Savings ($/m</t>
    </r>
    <r>
      <rPr>
        <vertAlign val="superscript"/>
        <sz val="10"/>
        <color theme="1"/>
        <rFont val="Arial"/>
        <family val="2"/>
      </rPr>
      <t>2</t>
    </r>
    <r>
      <rPr>
        <sz val="10"/>
        <color theme="1"/>
        <rFont val="Arial"/>
        <family val="2"/>
      </rPr>
      <t>)</t>
    </r>
  </si>
  <si>
    <t>occupancy_setback</t>
  </si>
  <si>
    <r>
      <t>ECM Cost ($/m</t>
    </r>
    <r>
      <rPr>
        <vertAlign val="superscript"/>
        <sz val="10"/>
        <color theme="1"/>
        <rFont val="Arial"/>
        <family val="2"/>
      </rPr>
      <t>2</t>
    </r>
    <r>
      <rPr>
        <sz val="10"/>
        <color theme="1"/>
        <rFont val="Arial"/>
        <family val="2"/>
      </rPr>
      <t>)</t>
    </r>
  </si>
  <si>
    <t>Sealing envelope penetrations (post-1980 $/unit)</t>
  </si>
  <si>
    <t>Sealing envelope penetrations (pre-1980 $/unit)</t>
  </si>
  <si>
    <t>Wall/Roof/Sill junction sealing (post-1980 $/m lineal)</t>
  </si>
  <si>
    <t>Wall/Roof/Sill junction sealing (pre-1980 $/m lineal)</t>
  </si>
  <si>
    <t xml:space="preserve">Newer Window (post-1980) perimeter ($/m per) </t>
  </si>
  <si>
    <t xml:space="preserve">Older Window (pre-1980) perimeter ($/m per) </t>
  </si>
  <si>
    <t>Overhead door (2.75 m x 2.75 m door) dock bay seals</t>
  </si>
  <si>
    <t>Overhead door thermal blind (2.75 m x 2.75 m door)</t>
  </si>
  <si>
    <t>Overhead door sweep (2.75 m x 2.75 m door)</t>
  </si>
  <si>
    <t>Overhead door gasket (2.75 m x 2.75 m door)</t>
  </si>
  <si>
    <t>Air Sealing  $/unit</t>
  </si>
  <si>
    <r>
      <t>Window Upgrade  $/m</t>
    </r>
    <r>
      <rPr>
        <b/>
        <vertAlign val="superscript"/>
        <sz val="11"/>
        <color theme="1"/>
        <rFont val="Calibri"/>
        <family val="2"/>
        <scheme val="minor"/>
      </rPr>
      <t>2</t>
    </r>
  </si>
  <si>
    <t>Metal Roof Exterior: 50 mm RSI 1.76, Interior: 37 mm foam RSI 1.4 old finish</t>
  </si>
  <si>
    <t>Metal Roof Interior: 108 mm RSI 3.87, foam new finish</t>
  </si>
  <si>
    <t>Metal Roof Interior: 152 mm RSI 3.7, new finish</t>
  </si>
  <si>
    <t>Metal Roof Exterior: 78 mm RSI 2.64, old finish</t>
  </si>
  <si>
    <t>Metal Roof Exterior: 78 mm RSI 2.64, new finish</t>
  </si>
  <si>
    <t>Metal Roof Exterior: 50 mm RSI 1.76, old finish</t>
  </si>
  <si>
    <t>Metal Roof Exterior: 37 mm RSI 1.4, new finish</t>
  </si>
  <si>
    <t>Deck Roof Exterior: 50 mm RSI 1.76, Interior: 50 mm RSI 1.76</t>
  </si>
  <si>
    <t>Deck Roof Exterior: 50 mm RSI 1.76 new membrane</t>
  </si>
  <si>
    <t>Deck Roof Exterior: 78 mm RSI 2.64, new membrane</t>
  </si>
  <si>
    <t>Deck Roof Exterior: 78 mm RSI 2.64, new deck finished</t>
  </si>
  <si>
    <t>Deck Roof  Exterior: 78 mm RSI 2.64 new finish</t>
  </si>
  <si>
    <t>Deck Roof Interior: 50 mm foam, Exterior: 78 mm RSI 4.58</t>
  </si>
  <si>
    <t>Deck Roof  Interior: 108 mm RSI 3.87 foam, new finish</t>
  </si>
  <si>
    <t>Deck Roof  Interior: 108 mm RSI 3.87 foam old finish</t>
  </si>
  <si>
    <r>
      <t>Roof RSI Upgrade: $/m</t>
    </r>
    <r>
      <rPr>
        <b/>
        <vertAlign val="superscript"/>
        <sz val="11"/>
        <color theme="1"/>
        <rFont val="Calibri"/>
        <family val="2"/>
        <scheme val="minor"/>
      </rPr>
      <t>2</t>
    </r>
  </si>
  <si>
    <t>Exterior Metal: 50 mm RSI 2, new finish</t>
  </si>
  <si>
    <t>Exterior Concrete: 55 mm RSI 2.0,  EIFS</t>
  </si>
  <si>
    <t>Exterior Concrete: 38 mm RSI 1.32,  foam EIFS</t>
  </si>
  <si>
    <t>Exterior Concrete: 38 mm RSI 1.32,  EIFS</t>
  </si>
  <si>
    <t>Exterior Concrete: 50 mm RSI 2, new finish</t>
  </si>
  <si>
    <t xml:space="preserve">Interior Metal or Concrete: blown, extra RSI 1.4 </t>
  </si>
  <si>
    <r>
      <t>Wall RSI Upgrade:  $/m</t>
    </r>
    <r>
      <rPr>
        <b/>
        <vertAlign val="superscript"/>
        <sz val="11"/>
        <color theme="1"/>
        <rFont val="Calibri"/>
        <family val="2"/>
        <scheme val="minor"/>
      </rPr>
      <t>2</t>
    </r>
  </si>
  <si>
    <t>Incentive $</t>
  </si>
  <si>
    <t>Design $</t>
  </si>
  <si>
    <t>Labour $</t>
  </si>
  <si>
    <t>Materials $</t>
  </si>
  <si>
    <t>Escalation</t>
  </si>
  <si>
    <t>Retrofit Costs</t>
  </si>
  <si>
    <t>Upgrade to Triple LowE</t>
  </si>
  <si>
    <r>
      <t>Retrofit $/m</t>
    </r>
    <r>
      <rPr>
        <vertAlign val="superscript"/>
        <sz val="11"/>
        <color theme="1"/>
        <rFont val="Calibri"/>
        <family val="2"/>
        <scheme val="minor"/>
      </rPr>
      <t>2</t>
    </r>
  </si>
  <si>
    <t>Retrofit $</t>
  </si>
  <si>
    <r>
      <t>($/m</t>
    </r>
    <r>
      <rPr>
        <vertAlign val="superscript"/>
        <sz val="11"/>
        <color theme="1"/>
        <rFont val="Calibri"/>
        <family val="2"/>
        <scheme val="minor"/>
      </rPr>
      <t>2</t>
    </r>
    <r>
      <rPr>
        <sz val="10"/>
        <color theme="1"/>
        <rFont val="Arial"/>
        <family val="2"/>
      </rPr>
      <t>)</t>
    </r>
  </si>
  <si>
    <t xml:space="preserve">Retrofit Cost  </t>
  </si>
  <si>
    <t>Post-2004</t>
  </si>
  <si>
    <r>
      <t>Cost/m</t>
    </r>
    <r>
      <rPr>
        <b/>
        <vertAlign val="superscript"/>
        <sz val="11"/>
        <color theme="1"/>
        <rFont val="Calibri"/>
        <family val="2"/>
        <scheme val="minor"/>
      </rPr>
      <t>2</t>
    </r>
    <r>
      <rPr>
        <b/>
        <sz val="11"/>
        <color theme="1"/>
        <rFont val="Calibri"/>
        <family val="2"/>
        <scheme val="minor"/>
      </rPr>
      <t xml:space="preserve"> of Building Area</t>
    </r>
  </si>
  <si>
    <t>Total Retrofit Cost</t>
  </si>
  <si>
    <r>
      <t>Cost/m</t>
    </r>
    <r>
      <rPr>
        <b/>
        <vertAlign val="superscript"/>
        <sz val="11"/>
        <color theme="1"/>
        <rFont val="Calibri"/>
        <family val="2"/>
        <scheme val="minor"/>
      </rPr>
      <t>2</t>
    </r>
    <r>
      <rPr>
        <b/>
        <sz val="11"/>
        <color theme="1"/>
        <rFont val="Calibri"/>
        <family val="2"/>
        <scheme val="minor"/>
      </rPr>
      <t xml:space="preserve"> of Window Area </t>
    </r>
  </si>
  <si>
    <t>Window Replacement</t>
  </si>
  <si>
    <t>Roof: RSI 0.7 to 4.57 (Int+Ext)</t>
  </si>
  <si>
    <t>Roof: RSI 0.7 to 4.4 (Int)</t>
  </si>
  <si>
    <t>Roof: RSI 0.7 to 3.34 (Ext)</t>
  </si>
  <si>
    <t>Roof: RSI 1.05 to 4.92 (Int+Ext)</t>
  </si>
  <si>
    <t>Roof: RSI 1.05 to 4.75 (Int)</t>
  </si>
  <si>
    <t>Roof: RSI 1.05 to 3.69 (Ext)</t>
  </si>
  <si>
    <t>Roof: RSI 1.76 to 3.87 (Int+Ext)</t>
  </si>
  <si>
    <t>Roof: RSI 1.76 to 5.63 (Int)</t>
  </si>
  <si>
    <t>Roof: RSI 1.76 to 3.52 (Ext)</t>
  </si>
  <si>
    <t>Wall: RSI 2.11 to 4.43</t>
  </si>
  <si>
    <t>Wall: RSI 1.4 to 2.72</t>
  </si>
  <si>
    <t>Wall: RSI 0.88 to 2.88</t>
  </si>
  <si>
    <r>
      <t>Cost/m</t>
    </r>
    <r>
      <rPr>
        <b/>
        <vertAlign val="superscript"/>
        <sz val="11"/>
        <color theme="1"/>
        <rFont val="Calibri"/>
        <family val="2"/>
        <scheme val="minor"/>
      </rPr>
      <t>2</t>
    </r>
    <r>
      <rPr>
        <b/>
        <sz val="11"/>
        <color theme="1"/>
        <rFont val="Calibri"/>
        <family val="2"/>
        <scheme val="minor"/>
      </rPr>
      <t xml:space="preserve"> of Wall and Roof Area</t>
    </r>
  </si>
  <si>
    <t>Wall &amp; Roof Insulation</t>
  </si>
  <si>
    <t xml:space="preserve"> pre-1960 Built Bldgs</t>
  </si>
  <si>
    <t xml:space="preserve"> 1960-1979 Built Bldgs</t>
  </si>
  <si>
    <t>1980-2000 Built Bldgs</t>
  </si>
  <si>
    <r>
      <t>Total Air Sealing Retrofit Cost               $/m</t>
    </r>
    <r>
      <rPr>
        <vertAlign val="superscript"/>
        <sz val="11"/>
        <color theme="1"/>
        <rFont val="Calibri"/>
        <family val="2"/>
        <scheme val="minor"/>
      </rPr>
      <t>2</t>
    </r>
  </si>
  <si>
    <t>Total Air Sealing Retrofit Cost $</t>
  </si>
  <si>
    <t>Air Sealing Cost of Envelope Penetrations $</t>
  </si>
  <si>
    <t>Air Sealing Cost of Overhead Doors                 $</t>
  </si>
  <si>
    <t>Air Sealing Cost of Man-Doors                  $</t>
  </si>
  <si>
    <t>Air Sealing Cost of Windows &amp; Curtainwalls $</t>
  </si>
  <si>
    <t>Air Sealing Cost of Wall Junctions           $</t>
  </si>
  <si>
    <t>Air Sealing Cost of Perimeter (# storeys)                  $</t>
  </si>
  <si>
    <t>Sum</t>
  </si>
  <si>
    <t>South Orientation</t>
  </si>
  <si>
    <t>North Orientation</t>
  </si>
  <si>
    <t>East Orientation</t>
  </si>
  <si>
    <t>West Orientation</t>
  </si>
  <si>
    <t>No. of Envelope Penetrations (excluding doors and windows)</t>
  </si>
  <si>
    <t>Number of Overhead Doors</t>
  </si>
  <si>
    <t>Number of Man-Doors</t>
  </si>
  <si>
    <t>Total Overhead Door Perimeter Length (m)</t>
  </si>
  <si>
    <r>
      <t>Total Overhead Door Area (m</t>
    </r>
    <r>
      <rPr>
        <vertAlign val="superscript"/>
        <sz val="11"/>
        <color theme="1"/>
        <rFont val="Calibri"/>
        <family val="2"/>
        <scheme val="minor"/>
      </rPr>
      <t>2</t>
    </r>
    <r>
      <rPr>
        <sz val="10"/>
        <color theme="1"/>
        <rFont val="Arial"/>
        <family val="2"/>
      </rPr>
      <t>)</t>
    </r>
  </si>
  <si>
    <r>
      <t>Total Man-Door Area (m</t>
    </r>
    <r>
      <rPr>
        <vertAlign val="superscript"/>
        <sz val="11"/>
        <color theme="1"/>
        <rFont val="Calibri"/>
        <family val="2"/>
        <scheme val="minor"/>
      </rPr>
      <t>2</t>
    </r>
    <r>
      <rPr>
        <sz val="10"/>
        <color theme="1"/>
        <rFont val="Arial"/>
        <family val="2"/>
      </rPr>
      <t>)</t>
    </r>
  </si>
  <si>
    <t>Total Window and Curtainwall Perimeter Length (m)</t>
  </si>
  <si>
    <r>
      <t>Total Window and Curtainwall Area (m</t>
    </r>
    <r>
      <rPr>
        <vertAlign val="superscript"/>
        <sz val="11"/>
        <color theme="1"/>
        <rFont val="Calibri"/>
        <family val="2"/>
        <scheme val="minor"/>
      </rPr>
      <t>2</t>
    </r>
    <r>
      <rPr>
        <sz val="10"/>
        <color theme="1"/>
        <rFont val="Arial"/>
        <family val="2"/>
      </rPr>
      <t>)</t>
    </r>
  </si>
  <si>
    <t>Vertical Junction length (m)</t>
  </si>
  <si>
    <r>
      <t>Total Perimeter Area (m</t>
    </r>
    <r>
      <rPr>
        <vertAlign val="superscript"/>
        <sz val="11"/>
        <color theme="1"/>
        <rFont val="Calibri"/>
        <family val="2"/>
        <scheme val="minor"/>
      </rPr>
      <t>2</t>
    </r>
    <r>
      <rPr>
        <sz val="10"/>
        <color theme="1"/>
        <rFont val="Arial"/>
        <family val="2"/>
      </rPr>
      <t>)</t>
    </r>
  </si>
  <si>
    <t>Perimeter Length (m)</t>
  </si>
  <si>
    <t xml:space="preserve">No. of Storeys </t>
  </si>
  <si>
    <t>N/A</t>
  </si>
  <si>
    <t>$/Penetration Sealing</t>
  </si>
  <si>
    <t>Junctions $ /m length</t>
  </si>
  <si>
    <t>Window $/m  perimeter</t>
  </si>
  <si>
    <t>Door Blind $</t>
  </si>
  <si>
    <t>Dock Seal $</t>
  </si>
  <si>
    <t>Door Sweep $</t>
  </si>
  <si>
    <t>Door Gasket $</t>
  </si>
  <si>
    <t>Retrofit Cost</t>
  </si>
  <si>
    <t>Air Sealing</t>
  </si>
  <si>
    <r>
      <t>Window Area (m</t>
    </r>
    <r>
      <rPr>
        <vertAlign val="superscript"/>
        <sz val="11"/>
        <color theme="1"/>
        <rFont val="Calibri"/>
        <family val="2"/>
        <scheme val="minor"/>
      </rPr>
      <t>2</t>
    </r>
    <r>
      <rPr>
        <sz val="10"/>
        <color theme="1"/>
        <rFont val="Arial"/>
        <family val="2"/>
      </rPr>
      <t>)</t>
    </r>
  </si>
  <si>
    <t>Numbers</t>
  </si>
  <si>
    <r>
      <t>Roof Area (m</t>
    </r>
    <r>
      <rPr>
        <vertAlign val="superscript"/>
        <sz val="11"/>
        <color theme="1"/>
        <rFont val="Calibri"/>
        <family val="2"/>
        <scheme val="minor"/>
      </rPr>
      <t>2</t>
    </r>
    <r>
      <rPr>
        <sz val="10"/>
        <color theme="1"/>
        <rFont val="Arial"/>
        <family val="2"/>
      </rPr>
      <t>)</t>
    </r>
  </si>
  <si>
    <t>Building</t>
  </si>
  <si>
    <r>
      <t>A/Grade Wall Area (m</t>
    </r>
    <r>
      <rPr>
        <vertAlign val="superscript"/>
        <sz val="11"/>
        <color theme="1"/>
        <rFont val="Calibri"/>
        <family val="2"/>
        <scheme val="minor"/>
      </rPr>
      <t>2</t>
    </r>
    <r>
      <rPr>
        <sz val="10"/>
        <color theme="1"/>
        <rFont val="Arial"/>
        <family val="2"/>
      </rPr>
      <t>)</t>
    </r>
  </si>
  <si>
    <t xml:space="preserve">Corresponding </t>
  </si>
  <si>
    <r>
      <t>Floor Area (m</t>
    </r>
    <r>
      <rPr>
        <vertAlign val="superscript"/>
        <sz val="11"/>
        <color theme="1"/>
        <rFont val="Calibri"/>
        <family val="2"/>
        <scheme val="minor"/>
      </rPr>
      <t>2</t>
    </r>
    <r>
      <rPr>
        <sz val="10"/>
        <color theme="1"/>
        <rFont val="Arial"/>
        <family val="2"/>
      </rPr>
      <t>)</t>
    </r>
  </si>
  <si>
    <t>B004</t>
  </si>
  <si>
    <t>Exemplar Building</t>
  </si>
  <si>
    <t>Archetype 13 - Firehall</t>
  </si>
  <si>
    <t>B624</t>
  </si>
  <si>
    <t>Archetype 3A - Vehicle Garage</t>
  </si>
  <si>
    <t>B065</t>
  </si>
  <si>
    <t>B587</t>
  </si>
  <si>
    <t>B034</t>
  </si>
  <si>
    <t>B058a</t>
  </si>
  <si>
    <t>B246</t>
  </si>
  <si>
    <t>B503</t>
  </si>
  <si>
    <t>B172</t>
  </si>
  <si>
    <t>Archetype 2A - Training Centre</t>
  </si>
  <si>
    <t>B007</t>
  </si>
  <si>
    <t>Archetype 6A - Office</t>
  </si>
  <si>
    <t>B581</t>
  </si>
  <si>
    <t>Archetype 9A - Workshop</t>
  </si>
  <si>
    <t>B720</t>
  </si>
  <si>
    <t>Archetype 5A - Recreation Centre</t>
  </si>
  <si>
    <t>B096</t>
  </si>
  <si>
    <t>Archetype 6B - Small Office</t>
  </si>
  <si>
    <t>B688</t>
  </si>
  <si>
    <t>B40</t>
  </si>
  <si>
    <t>Archetype 7A - Dining Hall</t>
  </si>
  <si>
    <t>B45</t>
  </si>
  <si>
    <t>Archetype 4C - Barracks</t>
  </si>
  <si>
    <t>B782</t>
  </si>
  <si>
    <t>Archetype 8B - Warehouse</t>
  </si>
  <si>
    <t>Hanger4</t>
  </si>
  <si>
    <t xml:space="preserve"> Archetype 1A - Hanger</t>
  </si>
  <si>
    <t>m3</t>
  </si>
  <si>
    <t>Gas</t>
  </si>
  <si>
    <t>kWh</t>
  </si>
  <si>
    <t>$/GJ</t>
  </si>
  <si>
    <t>Cost $/Unit</t>
  </si>
  <si>
    <t>Unit</t>
  </si>
  <si>
    <t>Fuel Costs</t>
  </si>
  <si>
    <r>
      <t>Replacement with U=1.92 W/m</t>
    </r>
    <r>
      <rPr>
        <vertAlign val="superscript"/>
        <sz val="11"/>
        <color theme="1"/>
        <rFont val="Calibri"/>
        <family val="2"/>
        <scheme val="minor"/>
      </rPr>
      <t>2</t>
    </r>
    <r>
      <rPr>
        <sz val="10"/>
        <color theme="1"/>
        <rFont val="Arial"/>
        <family val="2"/>
      </rPr>
      <t xml:space="preserve">-C double LowE, </t>
    </r>
  </si>
  <si>
    <t>Lighting Retrofit: Costing/Fixture</t>
  </si>
  <si>
    <t>T8 to T5 Fluorescent per fixture</t>
  </si>
  <si>
    <t>400W Metal Halide to T5-High Bay per fixture</t>
  </si>
  <si>
    <t>250W Metal Halide to T5-High Bay per fixture</t>
  </si>
  <si>
    <t>HRV Retrofit: Costing/Unit</t>
  </si>
  <si>
    <t>Plate HRV: 0 - 1180 L/sec capacity (ducting present)</t>
  </si>
  <si>
    <t>Plate HRV: 1200 - 2360 L/sec capacity (ducting present)</t>
  </si>
  <si>
    <t>Heat Wheel HRV: 0 - 1040 L/sec capacity (ducting present)</t>
  </si>
  <si>
    <t>Heat Wheel HRV: 1040 -2550 L/sec capacity (ducting present)</t>
  </si>
  <si>
    <t>Heat Wheel HRV: 2600 - 5050 L/sec capacity (ducting present)</t>
  </si>
  <si>
    <t>Heat Wheel HRV: 5100 - 9675 L/sec capacity (ducting present)</t>
  </si>
  <si>
    <t>Demand Control Ventilation Retrofit Costing/Controller</t>
  </si>
  <si>
    <t>Wall Mounted Space Sensor controlling AHU or VAV box</t>
  </si>
  <si>
    <t>Duct Mounted Return Air Sensor controlling AHU</t>
  </si>
  <si>
    <t>Space Temperature Sensor Retrofit: Costing/Controller</t>
  </si>
  <si>
    <t>Pneumatic to programmable digital conversion</t>
  </si>
  <si>
    <t>Electric to programmable digital conversion</t>
  </si>
  <si>
    <t>Supply Air Temperature Reset Retrofit: Costing/Controller</t>
  </si>
  <si>
    <t>Boiler (Hot Water) Reset Retrofit: Costing/Controller</t>
  </si>
  <si>
    <t>Occupancy Sensor to Control Plug Loads: Costing/Controller</t>
  </si>
  <si>
    <t>Retro-commissioning: Cost/building (20 room, 4 AHUs)</t>
  </si>
  <si>
    <t>Condensor Water Reset Retrofit: Costing/Controller</t>
  </si>
  <si>
    <t xml:space="preserve">DX Compressor Upgrade: Costing/Unit </t>
  </si>
  <si>
    <t>0-5 ton COP upgrade to COP 4.0 scroll (R-410A refrigerant)</t>
  </si>
  <si>
    <t>5-15 ton COP upgrade to COP 4.0 scroll (R-410A refrigerant)</t>
  </si>
  <si>
    <r>
      <t>Solarwall: Costing/100 m</t>
    </r>
    <r>
      <rPr>
        <b/>
        <vertAlign val="superscript"/>
        <sz val="11"/>
        <color theme="1"/>
        <rFont val="Calibri"/>
        <family val="2"/>
        <scheme val="minor"/>
      </rPr>
      <t>2</t>
    </r>
    <r>
      <rPr>
        <b/>
        <sz val="11"/>
        <color theme="1"/>
        <rFont val="Calibri"/>
        <family val="2"/>
        <scheme val="minor"/>
      </rPr>
      <t xml:space="preserve"> installation</t>
    </r>
  </si>
  <si>
    <t>Unglazed solarwall (low temperature)</t>
  </si>
  <si>
    <t>Glazed solarwall (high temperature)</t>
  </si>
  <si>
    <t>Variable Speed Pump Retrofit: Costing/Unit</t>
  </si>
  <si>
    <t>10 hp pump with a pressure differential switch control</t>
  </si>
  <si>
    <t>10 hp pump with a valve conversion control (3-way to 2-way)</t>
  </si>
  <si>
    <t>25 hp pump with a pressure differential switch control</t>
  </si>
  <si>
    <t>25 hp pump with a valve conversion control (3-way to 2-way)</t>
  </si>
  <si>
    <t>Variable Frequency Drive Retrofit: Costing/Unit</t>
  </si>
  <si>
    <t>5 hp 3ph upgrade</t>
  </si>
  <si>
    <t>10 hp 3ph upgrade</t>
  </si>
  <si>
    <t>15 hp 3ph upgrade</t>
  </si>
  <si>
    <t>25 hp 3ph upgrade</t>
  </si>
  <si>
    <t>Economizer Control for Cooling AHUs: Controller</t>
  </si>
  <si>
    <t>Steam to Hot Water Heat Exchanger Conversion: Cost/Unit</t>
  </si>
  <si>
    <t>Space Heating only conversion sized for up to 170 kW heating</t>
  </si>
  <si>
    <t>500 kW Space Heating and 500 kW DHW conversion</t>
  </si>
  <si>
    <t>500 kW Space Heating conversion</t>
  </si>
  <si>
    <t xml:space="preserve">Air Handling Unit Replacement: Costing/Unit </t>
  </si>
  <si>
    <t>5 ton AHU replacement with COP 4.0 (SEER 20) DX</t>
  </si>
  <si>
    <t>12-15 ton AHU replacement with COP 4.0 (SEER 20) DX</t>
  </si>
  <si>
    <r>
      <t>Solar DHW: Cost/System (30 m</t>
    </r>
    <r>
      <rPr>
        <b/>
        <vertAlign val="superscript"/>
        <sz val="11"/>
        <color theme="1"/>
        <rFont val="Calibri"/>
        <family val="2"/>
        <scheme val="minor"/>
      </rPr>
      <t xml:space="preserve">2 </t>
    </r>
    <r>
      <rPr>
        <b/>
        <sz val="11"/>
        <color theme="1"/>
        <rFont val="Calibri"/>
        <family val="2"/>
        <scheme val="minor"/>
      </rPr>
      <t>collector with 1500 L storage)</t>
    </r>
  </si>
  <si>
    <t>On/OFF &amp; Run-Time Controller for Exhaust Fans: Cost/Unit</t>
  </si>
  <si>
    <t>Motor Efficiency Upgrades: Cost/Unit</t>
  </si>
  <si>
    <t>1 hp 3ph upgrade</t>
  </si>
  <si>
    <t>2 hp 3ph upgrade</t>
  </si>
  <si>
    <r>
      <t>$/m</t>
    </r>
    <r>
      <rPr>
        <vertAlign val="superscript"/>
        <sz val="11"/>
        <color theme="1"/>
        <rFont val="Calibri"/>
        <family val="2"/>
        <scheme val="minor"/>
      </rPr>
      <t>2</t>
    </r>
  </si>
  <si>
    <t>No. of Panels</t>
  </si>
  <si>
    <r>
      <t>Collector Area (m</t>
    </r>
    <r>
      <rPr>
        <vertAlign val="superscript"/>
        <sz val="11"/>
        <color theme="1"/>
        <rFont val="Calibri"/>
        <family val="2"/>
        <scheme val="minor"/>
      </rPr>
      <t>2</t>
    </r>
    <r>
      <rPr>
        <sz val="10"/>
        <color theme="1"/>
        <rFont val="Arial"/>
        <family val="2"/>
      </rPr>
      <t>)</t>
    </r>
  </si>
  <si>
    <t>Renewables</t>
  </si>
  <si>
    <t>Motor Upgrades</t>
  </si>
  <si>
    <t>Exhaust Fan Control</t>
  </si>
  <si>
    <t>Variable Speed Pumps</t>
  </si>
  <si>
    <t>Boiler Hot Water Reset</t>
  </si>
  <si>
    <t>Building Retrofits</t>
  </si>
  <si>
    <t>SAT Reset Cost</t>
  </si>
  <si>
    <t>VFD Retrofit Cost</t>
  </si>
  <si>
    <t>Economizer Cost</t>
  </si>
  <si>
    <t>COP Retrofit Cost</t>
  </si>
  <si>
    <t>HRV Retrofit Cost</t>
  </si>
  <si>
    <t>AHU5</t>
  </si>
  <si>
    <t>AHU4</t>
  </si>
  <si>
    <t>AHU3</t>
  </si>
  <si>
    <t>AHU2</t>
  </si>
  <si>
    <t>AHU1</t>
  </si>
  <si>
    <t>AHU Retrofits</t>
  </si>
  <si>
    <r>
      <t>Total $/m</t>
    </r>
    <r>
      <rPr>
        <vertAlign val="superscript"/>
        <sz val="11"/>
        <color theme="1"/>
        <rFont val="Calibri"/>
        <family val="2"/>
        <scheme val="minor"/>
      </rPr>
      <t>2</t>
    </r>
  </si>
  <si>
    <t>N</t>
  </si>
  <si>
    <t>Fire Engine</t>
  </si>
  <si>
    <t>Fire Engine Room</t>
  </si>
  <si>
    <t>Y</t>
  </si>
  <si>
    <t>lounge</t>
  </si>
  <si>
    <t>Kitchen</t>
  </si>
  <si>
    <t>Food Prep</t>
  </si>
  <si>
    <t>Shop-Machine</t>
  </si>
  <si>
    <t>Shop</t>
  </si>
  <si>
    <t>M/E</t>
  </si>
  <si>
    <t>mech room</t>
  </si>
  <si>
    <t>Office-Cat1</t>
  </si>
  <si>
    <t>office</t>
  </si>
  <si>
    <t>Meeting</t>
  </si>
  <si>
    <t>Conference</t>
  </si>
  <si>
    <t>Corridor</t>
  </si>
  <si>
    <t>corridor</t>
  </si>
  <si>
    <t>Stairway</t>
  </si>
  <si>
    <t>stairways</t>
  </si>
  <si>
    <t>Washroom</t>
  </si>
  <si>
    <t>washroom</t>
  </si>
  <si>
    <t>Storage-Bulky</t>
  </si>
  <si>
    <t>storage-bulky</t>
  </si>
  <si>
    <t xml:space="preserve">AHU1 </t>
  </si>
  <si>
    <t xml:space="preserve"> Cost ($)</t>
  </si>
  <si>
    <t>Apply Y/N</t>
  </si>
  <si>
    <t># of spaces</t>
  </si>
  <si>
    <t>Fixture (W)</t>
  </si>
  <si>
    <t>No. of Fixtures</t>
  </si>
  <si>
    <r>
      <t>Light W/m</t>
    </r>
    <r>
      <rPr>
        <vertAlign val="superscript"/>
        <sz val="11"/>
        <color theme="1"/>
        <rFont val="Calibri"/>
        <family val="2"/>
        <scheme val="minor"/>
      </rPr>
      <t>2</t>
    </r>
  </si>
  <si>
    <r>
      <t>Area (m</t>
    </r>
    <r>
      <rPr>
        <vertAlign val="superscript"/>
        <sz val="11"/>
        <color theme="1"/>
        <rFont val="Calibri"/>
        <family val="2"/>
        <scheme val="minor"/>
      </rPr>
      <t>2</t>
    </r>
    <r>
      <rPr>
        <sz val="10"/>
        <color theme="1"/>
        <rFont val="Arial"/>
        <family val="2"/>
      </rPr>
      <t>)</t>
    </r>
  </si>
  <si>
    <t>T-Stat Retrofit</t>
  </si>
  <si>
    <t>Plug Loads</t>
  </si>
  <si>
    <t>DCV Retrofit</t>
  </si>
  <si>
    <t>Lighting Retrofit</t>
  </si>
  <si>
    <t>Space Retrofits</t>
  </si>
  <si>
    <t>Exh Fan</t>
  </si>
  <si>
    <t xml:space="preserve">25+ </t>
  </si>
  <si>
    <t>10 to 25</t>
  </si>
  <si>
    <t>&lt;10 HP</t>
  </si>
  <si>
    <t>Pumps (hp)</t>
  </si>
  <si>
    <t>Fan Estimated (hp)</t>
  </si>
  <si>
    <t>Cooling Capacity (kW)</t>
  </si>
  <si>
    <t>Heating Capacity (kW)</t>
  </si>
  <si>
    <t>Rated Flow (l/sec)</t>
  </si>
  <si>
    <t>Air Handling Units</t>
  </si>
  <si>
    <t>Corresp.</t>
  </si>
  <si>
    <t>Archetype 13B - Firehall</t>
  </si>
  <si>
    <t>furnace &amp; telecom</t>
  </si>
  <si>
    <t>Vestibule</t>
  </si>
  <si>
    <t>Work Area 1 &amp; 2</t>
  </si>
  <si>
    <t>WLEO, Conference 1</t>
  </si>
  <si>
    <t>Env. Office</t>
  </si>
  <si>
    <t>AHU4 - Furnace 4</t>
  </si>
  <si>
    <t>Work Area 4 &amp; Canteen</t>
  </si>
  <si>
    <t>Work Area 3</t>
  </si>
  <si>
    <t>washrooms 2</t>
  </si>
  <si>
    <t>corridor (all)</t>
  </si>
  <si>
    <t>AHU3 - Furnace 3</t>
  </si>
  <si>
    <t>Privacy Office</t>
  </si>
  <si>
    <t>Lobby</t>
  </si>
  <si>
    <t>Foyer</t>
  </si>
  <si>
    <t xml:space="preserve">CC office </t>
  </si>
  <si>
    <t>AHU2  - Furnace 2</t>
  </si>
  <si>
    <t>Coffee</t>
  </si>
  <si>
    <t>washrooms 1</t>
  </si>
  <si>
    <t>Storage-inact</t>
  </si>
  <si>
    <t>filing &amp; storage</t>
  </si>
  <si>
    <t xml:space="preserve">OPS O </t>
  </si>
  <si>
    <t xml:space="preserve">DCO-OPS </t>
  </si>
  <si>
    <t>Reception</t>
  </si>
  <si>
    <t>AHU1 - Furnace 1</t>
  </si>
  <si>
    <t>25+ HP</t>
  </si>
  <si>
    <t>10-25 HP</t>
  </si>
  <si>
    <t>B96</t>
  </si>
  <si>
    <t>UH-Red</t>
  </si>
  <si>
    <t>UH-Blu</t>
  </si>
  <si>
    <t>CC</t>
  </si>
  <si>
    <t>AHU4_L</t>
  </si>
  <si>
    <t>AHU4_U</t>
  </si>
  <si>
    <t>MF15 storage</t>
  </si>
  <si>
    <t>MZ21</t>
  </si>
  <si>
    <t>gym</t>
  </si>
  <si>
    <t>Rink</t>
  </si>
  <si>
    <t>UH Red Arena</t>
  </si>
  <si>
    <t>MF04 storage</t>
  </si>
  <si>
    <t>MF22</t>
  </si>
  <si>
    <t>UH Blue Arena</t>
  </si>
  <si>
    <t>MF03</t>
  </si>
  <si>
    <t>Pool</t>
  </si>
  <si>
    <t>AHU5 Pool</t>
  </si>
  <si>
    <t>MF20 Squash</t>
  </si>
  <si>
    <t>CC Squash Courts</t>
  </si>
  <si>
    <t>Therapy</t>
  </si>
  <si>
    <t>MZ8 Physio</t>
  </si>
  <si>
    <t>Fast Food</t>
  </si>
  <si>
    <t>MZ6 Dining</t>
  </si>
  <si>
    <t>MZ5 Café</t>
  </si>
  <si>
    <t>MZ4,MZ7 Washrooms</t>
  </si>
  <si>
    <t>Assembly</t>
  </si>
  <si>
    <t>MZ3 Spectators</t>
  </si>
  <si>
    <t>MZ2,MZ9- Observation</t>
  </si>
  <si>
    <t>AHU4 Upper</t>
  </si>
  <si>
    <t>Shower</t>
  </si>
  <si>
    <t>MF062, MF06</t>
  </si>
  <si>
    <t>AHU4 Lower</t>
  </si>
  <si>
    <t>MF16-fitness</t>
  </si>
  <si>
    <t>MZ14 mech room</t>
  </si>
  <si>
    <t>MF17 locker</t>
  </si>
  <si>
    <t>MZ11 corridor</t>
  </si>
  <si>
    <t>MF16 Observation</t>
  </si>
  <si>
    <t>Atria</t>
  </si>
  <si>
    <t>MF13 Atria &amp; Vestibule</t>
  </si>
  <si>
    <t>MZ12 washroom</t>
  </si>
  <si>
    <t>Gym</t>
  </si>
  <si>
    <t>MZ10 Shell</t>
  </si>
  <si>
    <t>MF19-gym</t>
  </si>
  <si>
    <t>MF21 corridor</t>
  </si>
  <si>
    <t>Retail-C</t>
  </si>
  <si>
    <t>MF09 Stores</t>
  </si>
  <si>
    <t>MF10 storage</t>
  </si>
  <si>
    <t>AHU2 Gym</t>
  </si>
  <si>
    <t>MF11 stairways</t>
  </si>
  <si>
    <t>MZ15, MZ12</t>
  </si>
  <si>
    <t>MF08-gym</t>
  </si>
  <si>
    <t>MF23 corridor</t>
  </si>
  <si>
    <t>MZ13 conference</t>
  </si>
  <si>
    <t>Archetype 5A - Sport and Fitness: Gymnasium</t>
  </si>
  <si>
    <t>AHU7</t>
  </si>
  <si>
    <t>AHU6</t>
  </si>
  <si>
    <t>inactive Stor</t>
  </si>
  <si>
    <t>MF7 storage</t>
  </si>
  <si>
    <t>DS1-4</t>
  </si>
  <si>
    <t>all</t>
  </si>
  <si>
    <t>MF19,20,21,26</t>
  </si>
  <si>
    <t>MF31 workshop</t>
  </si>
  <si>
    <t>Office-Cat2</t>
  </si>
  <si>
    <t>MF3 offices</t>
  </si>
  <si>
    <t>Showers/Lockers</t>
  </si>
  <si>
    <t>MZ13 lockers</t>
  </si>
  <si>
    <t>MZ1 lockers</t>
  </si>
  <si>
    <t>MF25 lockers</t>
  </si>
  <si>
    <t>Lounge</t>
  </si>
  <si>
    <t>MZ9 lounge</t>
  </si>
  <si>
    <t>Active Storage</t>
  </si>
  <si>
    <t>MZ4 storage</t>
  </si>
  <si>
    <t>MZ3 offices</t>
  </si>
  <si>
    <t>MZ11 workshop</t>
  </si>
  <si>
    <t>Library-Read</t>
  </si>
  <si>
    <t>MZ10 library</t>
  </si>
  <si>
    <t>MF8 offices</t>
  </si>
  <si>
    <t>MF6 canteen</t>
  </si>
  <si>
    <t>MF5 workshop</t>
  </si>
  <si>
    <t>MF2 offices</t>
  </si>
  <si>
    <t>MF18 workshop</t>
  </si>
  <si>
    <t>MF16 offices</t>
  </si>
  <si>
    <t>Material Hdlg</t>
  </si>
  <si>
    <t>MF1 tool crib</t>
  </si>
  <si>
    <t>MF15 workshop</t>
  </si>
  <si>
    <t>MF14 offices</t>
  </si>
  <si>
    <t>MF13 lounge</t>
  </si>
  <si>
    <t>MF11 offices</t>
  </si>
  <si>
    <t>MF10 offices</t>
  </si>
  <si>
    <t>MF12,MZ16,MZ8</t>
  </si>
  <si>
    <t>MZ20 storage</t>
  </si>
  <si>
    <t>MF24 workshop</t>
  </si>
  <si>
    <t>MF22 workshop</t>
  </si>
  <si>
    <t>MZ18 corridor</t>
  </si>
  <si>
    <t>MF30 shipping</t>
  </si>
  <si>
    <t>MZ15 offices</t>
  </si>
  <si>
    <t>MZ17 offices</t>
  </si>
  <si>
    <t>MF28 offices</t>
  </si>
  <si>
    <t>MF27 offices</t>
  </si>
  <si>
    <t>Archetype 1A - Hanger</t>
  </si>
  <si>
    <t>Handling</t>
  </si>
  <si>
    <t>storage</t>
  </si>
  <si>
    <t>Archetype 8B - Storage Warehouse</t>
  </si>
  <si>
    <t>a-</t>
  </si>
  <si>
    <t>vestibule 1,2</t>
  </si>
  <si>
    <t>stairways (all)</t>
  </si>
  <si>
    <t>washrooms (all)</t>
  </si>
  <si>
    <t>MZ 3&amp;4, Office 3</t>
  </si>
  <si>
    <t>AHU5 VAV w/Reheat</t>
  </si>
  <si>
    <t>mech  &amp; valve room</t>
  </si>
  <si>
    <t>Shop-Carpentry</t>
  </si>
  <si>
    <t>Carpenter Shop</t>
  </si>
  <si>
    <t>Shop-Paint</t>
  </si>
  <si>
    <t>Paint Shop</t>
  </si>
  <si>
    <t>Machine, Rm 1, 2</t>
  </si>
  <si>
    <t>CE Tool Control 1,2,3</t>
  </si>
  <si>
    <t>Material Handling</t>
  </si>
  <si>
    <t>Shipping/Receiving</t>
  </si>
  <si>
    <t>MZ Cooler</t>
  </si>
  <si>
    <t xml:space="preserve">MZ Tool </t>
  </si>
  <si>
    <t>Office-Comp</t>
  </si>
  <si>
    <t>Printing &amp; Photocopy</t>
  </si>
  <si>
    <t>MZ GIS Records</t>
  </si>
  <si>
    <t>MZ offices 5,6,7,8</t>
  </si>
  <si>
    <t xml:space="preserve">AHU4 </t>
  </si>
  <si>
    <t>kitchen</t>
  </si>
  <si>
    <t>Canteen &amp; Coffee</t>
  </si>
  <si>
    <t>AHU3 - RTU3</t>
  </si>
  <si>
    <t>Computer room</t>
  </si>
  <si>
    <t>ADP work and lockshop</t>
  </si>
  <si>
    <t>office 4 &amp; ADP office</t>
  </si>
  <si>
    <t>AHU2  - RTU2</t>
  </si>
  <si>
    <t>Prevent. Maintenance</t>
  </si>
  <si>
    <t>storage-inactive</t>
  </si>
  <si>
    <t>Planning</t>
  </si>
  <si>
    <t>office 5,6,7</t>
  </si>
  <si>
    <t>AHU1 - RTU1</t>
  </si>
  <si>
    <t>102 corridor</t>
  </si>
  <si>
    <t>office 104 &amp; 105</t>
  </si>
  <si>
    <t>Room 109</t>
  </si>
  <si>
    <t>106 Janitor</t>
  </si>
  <si>
    <t>119 Bottle Cleaning</t>
  </si>
  <si>
    <t>115 Missile Test Cell</t>
  </si>
  <si>
    <t>111 Weapons Assem</t>
  </si>
  <si>
    <t>Shop Elec</t>
  </si>
  <si>
    <t>110 Chaff &amp; Flare</t>
  </si>
  <si>
    <t>116 Electronics Lab</t>
  </si>
  <si>
    <t>Labs</t>
  </si>
  <si>
    <t>112-113 AIM Labs</t>
  </si>
  <si>
    <t>RM101,103,117,118,120</t>
  </si>
  <si>
    <t>Archetype 9B - Workshop</t>
  </si>
  <si>
    <t>Laundry-Wash</t>
  </si>
  <si>
    <t>laundry</t>
  </si>
  <si>
    <t>mech/elec</t>
  </si>
  <si>
    <t>Showers</t>
  </si>
  <si>
    <t>showers</t>
  </si>
  <si>
    <t>dormitory</t>
  </si>
  <si>
    <t>AHU1 ,AHU2,AHU3</t>
  </si>
  <si>
    <t>Classroom</t>
  </si>
  <si>
    <t>locker</t>
  </si>
  <si>
    <t>locker and shower</t>
  </si>
  <si>
    <t>Electrical/Mech</t>
  </si>
  <si>
    <t>Washrooms</t>
  </si>
  <si>
    <t>Storage-Hand</t>
  </si>
  <si>
    <t>AHU4 (Kitchen RTU)</t>
  </si>
  <si>
    <t>Dining</t>
  </si>
  <si>
    <t>Dining Area</t>
  </si>
  <si>
    <t>AHU3 (South Mess)</t>
  </si>
  <si>
    <t>AHU2 (North Mess)</t>
  </si>
  <si>
    <t>AHU1 (Food Office)</t>
  </si>
  <si>
    <t>Archetype 7A - Food Services/Dining</t>
  </si>
  <si>
    <t>Closet</t>
  </si>
  <si>
    <t>Locker</t>
  </si>
  <si>
    <t>MUA Locker Rooms</t>
  </si>
  <si>
    <t>Mech Rooms 1&amp;2</t>
  </si>
  <si>
    <t>AHU3/4Mech Rooms</t>
  </si>
  <si>
    <t>Tool Crib</t>
  </si>
  <si>
    <t>Shop-Repair</t>
  </si>
  <si>
    <t>Engine Prep</t>
  </si>
  <si>
    <t>AfterBurner Rm</t>
  </si>
  <si>
    <t>Washing Bay</t>
  </si>
  <si>
    <t>Nozzle Testing</t>
  </si>
  <si>
    <t>Main Workshop</t>
  </si>
  <si>
    <t>Shop-Welding</t>
  </si>
  <si>
    <t>Weld Shop</t>
  </si>
  <si>
    <t>AHU2 Workshop</t>
  </si>
  <si>
    <t>Control Room</t>
  </si>
  <si>
    <t>Common Room</t>
  </si>
  <si>
    <t xml:space="preserve"> library</t>
  </si>
  <si>
    <t>office 2</t>
  </si>
  <si>
    <t>office 1</t>
  </si>
  <si>
    <t>AHU1 Office</t>
  </si>
  <si>
    <t xml:space="preserve">Total </t>
  </si>
  <si>
    <t>Transport office</t>
  </si>
  <si>
    <t>Back Office</t>
  </si>
  <si>
    <t>AHU3-Offices</t>
  </si>
  <si>
    <t>Machinery</t>
  </si>
  <si>
    <t>Wash Bay</t>
  </si>
  <si>
    <t xml:space="preserve">Auto </t>
  </si>
  <si>
    <t>Main Shop</t>
  </si>
  <si>
    <t>AHU2-Wash Bay &amp; Shop</t>
  </si>
  <si>
    <t>Tool Crib, Battery</t>
  </si>
  <si>
    <t>Supply</t>
  </si>
  <si>
    <t>AHU1 - Supply</t>
  </si>
  <si>
    <t xml:space="preserve">&lt;10 </t>
  </si>
  <si>
    <t>2-4ft 32W T8 w/1 elec ballast</t>
  </si>
  <si>
    <t>Recovery</t>
  </si>
  <si>
    <t>Operating Room</t>
  </si>
  <si>
    <t>Surgical/O.B. Suites</t>
  </si>
  <si>
    <t>Radiology</t>
  </si>
  <si>
    <t>Pharmacy</t>
  </si>
  <si>
    <t>Patient Rooms</t>
  </si>
  <si>
    <t>Occ/Physical Therapy</t>
  </si>
  <si>
    <t>Nurse Station</t>
  </si>
  <si>
    <t>Nursery</t>
  </si>
  <si>
    <t>Medical Supplies</t>
  </si>
  <si>
    <t>Laboratories</t>
  </si>
  <si>
    <t>Emergency</t>
  </si>
  <si>
    <t>Dental Suite Exam</t>
  </si>
  <si>
    <t>Medical</t>
  </si>
  <si>
    <t>Laundry-Sorting &amp; ironing</t>
  </si>
  <si>
    <t>Laundry-Washing</t>
  </si>
  <si>
    <t>Museum Storage-active</t>
  </si>
  <si>
    <t>Museum Storage-inactive</t>
  </si>
  <si>
    <t>Museum-Restoration</t>
  </si>
  <si>
    <t>Museum-Exhibit Area</t>
  </si>
  <si>
    <t>250W Metal Halide</t>
  </si>
  <si>
    <t>Airway Waiting/Lounge</t>
  </si>
  <si>
    <t>Airway Concourse</t>
  </si>
  <si>
    <t>Baggage Area</t>
  </si>
  <si>
    <t>Emergency Stairway/Exit</t>
  </si>
  <si>
    <t>Active Stairway</t>
  </si>
  <si>
    <t>Corridors</t>
  </si>
  <si>
    <t>Mech/Elec room</t>
  </si>
  <si>
    <t>Services/Common</t>
  </si>
  <si>
    <t>Active-Fine</t>
  </si>
  <si>
    <t>Active-Bulky</t>
  </si>
  <si>
    <t>Inactive</t>
  </si>
  <si>
    <t>Storage/Warehouse</t>
  </si>
  <si>
    <t>Reading</t>
  </si>
  <si>
    <t>Card File</t>
  </si>
  <si>
    <t>Library-Stack Ceiling Light</t>
  </si>
  <si>
    <t>Education</t>
  </si>
  <si>
    <t>Study Hall</t>
  </si>
  <si>
    <t>Bedroom</t>
  </si>
  <si>
    <t>Cafeteria</t>
  </si>
  <si>
    <t>Leisure Dining</t>
  </si>
  <si>
    <t>Bar/Lounge</t>
  </si>
  <si>
    <t>Type E -food &amp; misc</t>
  </si>
  <si>
    <t>Type D - general merch.</t>
  </si>
  <si>
    <t>Retail</t>
  </si>
  <si>
    <t>Sorting and Mailing</t>
  </si>
  <si>
    <t>Filing-inactive</t>
  </si>
  <si>
    <t>Computer/Office Eqpt</t>
  </si>
  <si>
    <t>Cat3-partitioned</t>
  </si>
  <si>
    <t>Cat2-open</t>
  </si>
  <si>
    <t xml:space="preserve">Cat1 - enclosed </t>
  </si>
  <si>
    <t>400W Metal Halide</t>
  </si>
  <si>
    <t>Auto Repair</t>
  </si>
  <si>
    <t>Welding</t>
  </si>
  <si>
    <t>Carpentry</t>
  </si>
  <si>
    <t>Painting</t>
  </si>
  <si>
    <t>Electric/Electronic</t>
  </si>
  <si>
    <t>Shop (non-Industrial)</t>
  </si>
  <si>
    <t>Lobby/Reception</t>
  </si>
  <si>
    <t>Guest Rooms</t>
  </si>
  <si>
    <t>Prefunction Area</t>
  </si>
  <si>
    <t>Banquet Room</t>
  </si>
  <si>
    <t>Hotel/Motel</t>
  </si>
  <si>
    <t>Locker Rooms &amp; Shower</t>
  </si>
  <si>
    <t>Professional Sports Area</t>
  </si>
  <si>
    <t>Recreational Sports Area</t>
  </si>
  <si>
    <t>Indoor Athletics-Seating</t>
  </si>
  <si>
    <t>Cenference/Meeting</t>
  </si>
  <si>
    <t>Recreation/Lounge</t>
  </si>
  <si>
    <t>Auditorium/Exhibit</t>
  </si>
  <si>
    <t>MNECB Fixture W</t>
  </si>
  <si>
    <t>MNECB Fixture Type</t>
  </si>
  <si>
    <t>MNECB W/m2</t>
  </si>
  <si>
    <t>Space Function</t>
  </si>
  <si>
    <t>Payback (yrs)</t>
  </si>
  <si>
    <t>cold_deck_reset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</si>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</sst>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75" x14ac:knownFonts="1">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8"/>
      <color theme="1"/>
      <name val="Arial"/>
      <family val="2"/>
    </font>
    <font>
      <b/>
      <sz val="8"/>
      <color theme="1"/>
      <name val="Arial"/>
      <family val="2"/>
    </font>
    <font>
      <sz val="8"/>
      <name val="Arial"/>
      <family val="2"/>
    </font>
    <font>
      <sz val="10"/>
      <color rgb="FFFF0000"/>
      <name val="Arial"/>
      <family val="2"/>
    </font>
    <font>
      <sz val="8"/>
      <color rgb="FFFF0000"/>
      <name val="Arial"/>
      <family val="2"/>
    </font>
    <font>
      <sz val="10"/>
      <name val="Arial"/>
      <family val="2"/>
    </font>
    <font>
      <b/>
      <sz val="12"/>
      <color theme="1"/>
      <name val="Arial"/>
      <family val="2"/>
    </font>
    <font>
      <sz val="11"/>
      <color theme="1"/>
      <name val="Calibri"/>
      <family val="2"/>
      <scheme val="minor"/>
    </font>
    <font>
      <sz val="10"/>
      <color rgb="FF00B0F0"/>
      <name val="Arial"/>
      <family val="2"/>
    </font>
    <font>
      <sz val="8"/>
      <color rgb="FF00B050"/>
      <name val="Arial"/>
      <family val="2"/>
    </font>
    <font>
      <sz val="10"/>
      <color rgb="FF00B050"/>
      <name val="Arial"/>
      <family val="2"/>
    </font>
    <font>
      <sz val="8"/>
      <color indexed="81"/>
      <name val="Tahoma"/>
      <family val="2"/>
    </font>
    <font>
      <b/>
      <sz val="8"/>
      <color indexed="81"/>
      <name val="Tahoma"/>
      <family val="2"/>
    </font>
    <font>
      <sz val="9"/>
      <color indexed="81"/>
      <name val="Tahoma"/>
      <family val="2"/>
    </font>
    <font>
      <b/>
      <sz val="9"/>
      <color indexed="81"/>
      <name val="Tahoma"/>
      <family val="2"/>
    </font>
    <font>
      <b/>
      <vertAlign val="superscript"/>
      <sz val="12"/>
      <color theme="1"/>
      <name val="Arial"/>
      <family val="2"/>
    </font>
    <font>
      <b/>
      <vertAlign val="superscript"/>
      <sz val="8"/>
      <color theme="1"/>
      <name val="Arial"/>
      <family val="2"/>
    </font>
    <font>
      <sz val="8"/>
      <color rgb="FF00B0F0"/>
      <name val="Arial"/>
      <family val="2"/>
    </font>
    <font>
      <b/>
      <sz val="11"/>
      <color theme="1"/>
      <name val="Arial"/>
      <family val="2"/>
    </font>
    <font>
      <b/>
      <vertAlign val="superscript"/>
      <sz val="11"/>
      <color theme="1"/>
      <name val="Arial"/>
      <family val="2"/>
    </font>
    <font>
      <sz val="11"/>
      <color theme="1"/>
      <name val="Arial"/>
      <family val="2"/>
    </font>
    <font>
      <b/>
      <sz val="10"/>
      <color theme="1"/>
      <name val="Arial"/>
      <family val="2"/>
    </font>
    <font>
      <b/>
      <sz val="10"/>
      <name val="Arial"/>
      <family val="2"/>
    </font>
    <font>
      <sz val="10"/>
      <color theme="1"/>
      <name val="Arial"/>
      <family val="2"/>
    </font>
    <font>
      <b/>
      <sz val="18"/>
      <color theme="3"/>
      <name val="Cambria"/>
      <family val="2"/>
      <scheme val="major"/>
    </font>
    <font>
      <sz val="9"/>
      <color rgb="FF000000"/>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i/>
      <sz val="10"/>
      <color rgb="FF7F7F7F"/>
      <name val="Arial"/>
      <family val="2"/>
    </font>
    <font>
      <sz val="10"/>
      <color theme="0"/>
      <name val="Arial"/>
      <family val="2"/>
    </font>
    <font>
      <sz val="8"/>
      <color rgb="FF0070C0"/>
      <name val="Arial"/>
      <family val="2"/>
    </font>
    <font>
      <sz val="8"/>
      <color rgb="FF7030A0"/>
      <name val="Arial"/>
      <family val="2"/>
    </font>
    <font>
      <sz val="8"/>
      <color rgb="FF00B050"/>
      <name val="Calibri"/>
      <family val="2"/>
    </font>
    <font>
      <sz val="8"/>
      <color rgb="FF0070C0"/>
      <name val="Calibri"/>
      <family val="2"/>
    </font>
    <font>
      <sz val="8"/>
      <color rgb="FF7030A0"/>
      <name val="Calibri"/>
      <family val="2"/>
    </font>
    <font>
      <vertAlign val="superscript"/>
      <sz val="10"/>
      <color theme="1"/>
      <name val="Arial"/>
      <family val="2"/>
    </font>
    <font>
      <b/>
      <vertAlign val="superscript"/>
      <sz val="10"/>
      <color theme="1"/>
      <name val="Arial"/>
      <family val="2"/>
    </font>
    <font>
      <b/>
      <sz val="8"/>
      <name val="Arial"/>
      <family val="2"/>
    </font>
    <font>
      <sz val="12"/>
      <color theme="1"/>
      <name val="Arial"/>
      <family val="2"/>
    </font>
    <font>
      <sz val="9"/>
      <color indexed="81"/>
      <name val="Tahoma"/>
      <charset val="1"/>
    </font>
    <font>
      <b/>
      <sz val="9"/>
      <color indexed="81"/>
      <name val="Tahoma"/>
      <charset val="1"/>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vertAlign val="superscript"/>
      <sz val="11"/>
      <color theme="1"/>
      <name val="Calibri"/>
      <family val="2"/>
      <scheme val="minor"/>
    </font>
    <font>
      <b/>
      <sz val="16"/>
      <color theme="1"/>
      <name val="Calibri"/>
      <family val="2"/>
      <scheme val="minor"/>
    </font>
    <font>
      <vertAlign val="superscript"/>
      <sz val="11"/>
      <color theme="1"/>
      <name val="Calibri"/>
      <family val="2"/>
      <scheme val="minor"/>
    </font>
    <font>
      <b/>
      <sz val="12"/>
      <color theme="1"/>
      <name val="Calibri"/>
      <family val="2"/>
      <scheme val="minor"/>
    </font>
    <font>
      <sz val="16"/>
      <color theme="1"/>
      <name val="Calibri"/>
      <family val="2"/>
      <scheme val="minor"/>
    </font>
    <font>
      <sz val="10"/>
      <color theme="1"/>
      <name val="Calibri"/>
      <family val="2"/>
      <scheme val="minor"/>
    </font>
  </fonts>
  <fills count="37">
    <fill>
      <patternFill patternType="none"/>
    </fill>
    <fill>
      <patternFill patternType="gray125"/>
    </fill>
    <fill>
      <patternFill patternType="solid">
        <fgColor theme="0" tint="-0.14996795556505021"/>
        <bgColor indexed="64"/>
      </patternFill>
    </fill>
    <fill>
      <patternFill patternType="solid">
        <fgColor theme="6" tint="0.3999450666829432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0.24994659260841701"/>
        <bgColor indexed="64"/>
      </patternFill>
    </fill>
  </fills>
  <borders count="7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medium">
        <color auto="1"/>
      </left>
      <right/>
      <top style="thin">
        <color auto="1"/>
      </top>
      <bottom style="thin">
        <color auto="1"/>
      </bottom>
      <diagonal/>
    </border>
    <border>
      <left style="medium">
        <color auto="1"/>
      </left>
      <right/>
      <top style="thin">
        <color auto="1"/>
      </top>
      <bottom/>
      <diagonal/>
    </border>
    <border>
      <left style="medium">
        <color auto="1"/>
      </left>
      <right/>
      <top style="thin">
        <color auto="1"/>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style="medium">
        <color auto="1"/>
      </right>
      <top/>
      <bottom style="thin">
        <color auto="1"/>
      </bottom>
      <diagonal/>
    </border>
    <border>
      <left style="medium">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style="thin">
        <color theme="2"/>
      </top>
      <bottom/>
      <diagonal/>
    </border>
    <border>
      <left/>
      <right style="medium">
        <color auto="1"/>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top style="medium">
        <color auto="1"/>
      </top>
      <bottom style="thin">
        <color auto="1"/>
      </bottom>
      <diagonal/>
    </border>
    <border>
      <left/>
      <right style="medium">
        <color auto="1"/>
      </right>
      <top style="thin">
        <color auto="1"/>
      </top>
      <bottom/>
      <diagonal/>
    </border>
    <border>
      <left/>
      <right/>
      <top/>
      <bottom style="medium">
        <color auto="1"/>
      </bottom>
      <diagonal/>
    </border>
    <border>
      <left/>
      <right style="thin">
        <color auto="1"/>
      </right>
      <top style="thin">
        <color auto="1"/>
      </top>
      <bottom style="medium">
        <color auto="1"/>
      </bottom>
      <diagonal/>
    </border>
    <border>
      <left style="medium">
        <color auto="1"/>
      </left>
      <right style="thin">
        <color auto="1"/>
      </right>
      <top/>
      <bottom style="thin">
        <color auto="1"/>
      </bottom>
      <diagonal/>
    </border>
  </borders>
  <cellStyleXfs count="101">
    <xf numFmtId="0" fontId="0" fillId="0" borderId="0"/>
    <xf numFmtId="0" fontId="11" fillId="0" borderId="0"/>
    <xf numFmtId="0" fontId="28" fillId="0" borderId="0" applyNumberFormat="0" applyFill="0" applyBorder="0" applyAlignment="0" applyProtection="0"/>
    <xf numFmtId="0" fontId="27" fillId="10" borderId="50" applyNumberFormat="0" applyFont="0" applyAlignment="0" applyProtection="0"/>
    <xf numFmtId="0" fontId="3" fillId="0" borderId="0"/>
    <xf numFmtId="0" fontId="30" fillId="0" borderId="43" applyNumberFormat="0" applyFill="0" applyAlignment="0" applyProtection="0"/>
    <xf numFmtId="0" fontId="31" fillId="0" borderId="44" applyNumberFormat="0" applyFill="0" applyAlignment="0" applyProtection="0"/>
    <xf numFmtId="0" fontId="32" fillId="0" borderId="45" applyNumberFormat="0" applyFill="0" applyAlignment="0" applyProtection="0"/>
    <xf numFmtId="0" fontId="32" fillId="0" borderId="0" applyNumberFormat="0" applyFill="0" applyBorder="0" applyAlignment="0" applyProtection="0"/>
    <xf numFmtId="0" fontId="33" fillId="4" borderId="0" applyNumberFormat="0" applyBorder="0" applyAlignment="0" applyProtection="0"/>
    <xf numFmtId="0" fontId="34" fillId="5" borderId="0" applyNumberFormat="0" applyBorder="0" applyAlignment="0" applyProtection="0"/>
    <xf numFmtId="0" fontId="35" fillId="6" borderId="0" applyNumberFormat="0" applyBorder="0" applyAlignment="0" applyProtection="0"/>
    <xf numFmtId="0" fontId="36" fillId="7" borderId="46" applyNumberFormat="0" applyAlignment="0" applyProtection="0"/>
    <xf numFmtId="0" fontId="37" fillId="8" borderId="47" applyNumberFormat="0" applyAlignment="0" applyProtection="0"/>
    <xf numFmtId="0" fontId="38" fillId="8" borderId="46" applyNumberFormat="0" applyAlignment="0" applyProtection="0"/>
    <xf numFmtId="0" fontId="39" fillId="0" borderId="48" applyNumberFormat="0" applyFill="0" applyAlignment="0" applyProtection="0"/>
    <xf numFmtId="0" fontId="40" fillId="9" borderId="49" applyNumberFormat="0" applyAlignment="0" applyProtection="0"/>
    <xf numFmtId="0" fontId="7" fillId="0" borderId="0" applyNumberFormat="0" applyFill="0" applyBorder="0" applyAlignment="0" applyProtection="0"/>
    <xf numFmtId="0" fontId="41" fillId="0" borderId="0" applyNumberFormat="0" applyFill="0" applyBorder="0" applyAlignment="0" applyProtection="0"/>
    <xf numFmtId="0" fontId="25" fillId="0" borderId="51" applyNumberFormat="0" applyFill="0" applyAlignment="0" applyProtection="0"/>
    <xf numFmtId="0" fontId="42" fillId="11"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42" fillId="14" borderId="0" applyNumberFormat="0" applyBorder="0" applyAlignment="0" applyProtection="0"/>
    <xf numFmtId="0" fontId="42" fillId="15" borderId="0" applyNumberFormat="0" applyBorder="0" applyAlignment="0" applyProtection="0"/>
    <xf numFmtId="0" fontId="27" fillId="16" borderId="0" applyNumberFormat="0" applyBorder="0" applyAlignment="0" applyProtection="0"/>
    <xf numFmtId="0" fontId="27" fillId="17" borderId="0" applyNumberFormat="0" applyBorder="0" applyAlignment="0" applyProtection="0"/>
    <xf numFmtId="0" fontId="42" fillId="18" borderId="0" applyNumberFormat="0" applyBorder="0" applyAlignment="0" applyProtection="0"/>
    <xf numFmtId="0" fontId="42" fillId="19"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42" fillId="26" borderId="0" applyNumberFormat="0" applyBorder="0" applyAlignment="0" applyProtection="0"/>
    <xf numFmtId="0" fontId="42" fillId="27"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27" fillId="32" borderId="0" applyNumberFormat="0" applyBorder="0" applyAlignment="0" applyProtection="0"/>
    <xf numFmtId="0" fontId="27" fillId="33" borderId="0" applyNumberFormat="0" applyBorder="0" applyAlignment="0" applyProtection="0"/>
    <xf numFmtId="0" fontId="42" fillId="34" borderId="0" applyNumberFormat="0" applyBorder="0" applyAlignment="0" applyProtection="0"/>
    <xf numFmtId="0" fontId="3" fillId="0" borderId="0"/>
    <xf numFmtId="0" fontId="3" fillId="0" borderId="0"/>
    <xf numFmtId="0" fontId="54" fillId="0" borderId="43" applyNumberFormat="0" applyFill="0" applyAlignment="0" applyProtection="0"/>
    <xf numFmtId="0" fontId="55" fillId="0" borderId="44" applyNumberFormat="0" applyFill="0" applyAlignment="0" applyProtection="0"/>
    <xf numFmtId="0" fontId="56" fillId="0" borderId="45" applyNumberFormat="0" applyFill="0" applyAlignment="0" applyProtection="0"/>
    <xf numFmtId="0" fontId="56" fillId="0" borderId="0" applyNumberFormat="0" applyFill="0" applyBorder="0" applyAlignment="0" applyProtection="0"/>
    <xf numFmtId="0" fontId="57" fillId="4" borderId="0" applyNumberFormat="0" applyBorder="0" applyAlignment="0" applyProtection="0"/>
    <xf numFmtId="0" fontId="58" fillId="5" borderId="0" applyNumberFormat="0" applyBorder="0" applyAlignment="0" applyProtection="0"/>
    <xf numFmtId="0" fontId="59" fillId="6" borderId="0" applyNumberFormat="0" applyBorder="0" applyAlignment="0" applyProtection="0"/>
    <xf numFmtId="0" fontId="60" fillId="7" borderId="46" applyNumberFormat="0" applyAlignment="0" applyProtection="0"/>
    <xf numFmtId="0" fontId="61" fillId="8" borderId="47" applyNumberFormat="0" applyAlignment="0" applyProtection="0"/>
    <xf numFmtId="0" fontId="62" fillId="8" borderId="46" applyNumberFormat="0" applyAlignment="0" applyProtection="0"/>
    <xf numFmtId="0" fontId="63" fillId="0" borderId="48" applyNumberFormat="0" applyFill="0" applyAlignment="0" applyProtection="0"/>
    <xf numFmtId="0" fontId="64" fillId="9" borderId="49" applyNumberFormat="0" applyAlignment="0" applyProtection="0"/>
    <xf numFmtId="0" fontId="65" fillId="0" borderId="0" applyNumberFormat="0" applyFill="0" applyBorder="0" applyAlignment="0" applyProtection="0"/>
    <xf numFmtId="0" fontId="66" fillId="0" borderId="0" applyNumberFormat="0" applyFill="0" applyBorder="0" applyAlignment="0" applyProtection="0"/>
    <xf numFmtId="0" fontId="67" fillId="0" borderId="51" applyNumberFormat="0" applyFill="0" applyAlignment="0" applyProtection="0"/>
    <xf numFmtId="0" fontId="68"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68" fillId="14" borderId="0" applyNumberFormat="0" applyBorder="0" applyAlignment="0" applyProtection="0"/>
    <xf numFmtId="0" fontId="68"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68" fillId="18" borderId="0" applyNumberFormat="0" applyBorder="0" applyAlignment="0" applyProtection="0"/>
    <xf numFmtId="0" fontId="68"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68" fillId="22" borderId="0" applyNumberFormat="0" applyBorder="0" applyAlignment="0" applyProtection="0"/>
    <xf numFmtId="0" fontId="68"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68" fillId="26" borderId="0" applyNumberFormat="0" applyBorder="0" applyAlignment="0" applyProtection="0"/>
    <xf numFmtId="0" fontId="68"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68" fillId="30" borderId="0" applyNumberFormat="0" applyBorder="0" applyAlignment="0" applyProtection="0"/>
    <xf numFmtId="0" fontId="68"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68" fillId="34" borderId="0" applyNumberFormat="0" applyBorder="0" applyAlignment="0" applyProtection="0"/>
    <xf numFmtId="0" fontId="2" fillId="0" borderId="0"/>
    <xf numFmtId="0" fontId="2" fillId="10" borderId="50" applyNumberFormat="0" applyFont="0" applyAlignment="0" applyProtection="0"/>
    <xf numFmtId="0" fontId="1" fillId="0" borderId="0"/>
    <xf numFmtId="0" fontId="1" fillId="10" borderId="50" applyNumberFormat="0" applyFont="0" applyAlignment="0" applyProtection="0"/>
    <xf numFmtId="0" fontId="1" fillId="12"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774">
    <xf numFmtId="0" fontId="0" fillId="0" borderId="0" xfId="0"/>
    <xf numFmtId="0" fontId="4" fillId="0" borderId="0" xfId="0" applyFont="1"/>
    <xf numFmtId="0" fontId="4" fillId="0" borderId="0" xfId="0" applyFont="1" applyBorder="1"/>
    <xf numFmtId="2" fontId="4" fillId="0" borderId="0" xfId="0" applyNumberFormat="1" applyFont="1" applyBorder="1" applyAlignment="1">
      <alignment horizontal="right"/>
    </xf>
    <xf numFmtId="2" fontId="4" fillId="0" borderId="6" xfId="0" applyNumberFormat="1" applyFont="1" applyBorder="1"/>
    <xf numFmtId="2" fontId="4" fillId="0" borderId="0" xfId="0" applyNumberFormat="1" applyFont="1"/>
    <xf numFmtId="2" fontId="4" fillId="0" borderId="5" xfId="0" applyNumberFormat="1" applyFont="1" applyBorder="1"/>
    <xf numFmtId="2" fontId="4" fillId="0" borderId="0" xfId="0" applyNumberFormat="1" applyFont="1" applyBorder="1"/>
    <xf numFmtId="2" fontId="6" fillId="0" borderId="5" xfId="0" applyNumberFormat="1" applyFont="1" applyBorder="1"/>
    <xf numFmtId="2" fontId="6" fillId="0" borderId="0" xfId="0" applyNumberFormat="1" applyFont="1" applyBorder="1"/>
    <xf numFmtId="2" fontId="4" fillId="0" borderId="8" xfId="0" applyNumberFormat="1" applyFont="1" applyBorder="1"/>
    <xf numFmtId="0" fontId="4" fillId="0" borderId="11" xfId="0" applyFont="1" applyBorder="1"/>
    <xf numFmtId="0" fontId="4" fillId="0" borderId="12" xfId="0" applyFont="1" applyBorder="1"/>
    <xf numFmtId="2" fontId="4" fillId="0" borderId="3" xfId="0" applyNumberFormat="1" applyFont="1" applyBorder="1"/>
    <xf numFmtId="2" fontId="4" fillId="0" borderId="4" xfId="0" applyNumberFormat="1" applyFont="1" applyBorder="1"/>
    <xf numFmtId="0" fontId="0" fillId="0" borderId="0" xfId="0" applyBorder="1"/>
    <xf numFmtId="2" fontId="4" fillId="0" borderId="2" xfId="0" applyNumberFormat="1" applyFont="1" applyBorder="1"/>
    <xf numFmtId="2" fontId="8" fillId="0" borderId="7" xfId="0" applyNumberFormat="1" applyFont="1" applyBorder="1"/>
    <xf numFmtId="2" fontId="8" fillId="0" borderId="8" xfId="0" applyNumberFormat="1" applyFont="1" applyBorder="1"/>
    <xf numFmtId="0" fontId="7" fillId="0" borderId="0" xfId="0" applyFont="1"/>
    <xf numFmtId="2" fontId="8" fillId="0" borderId="5" xfId="0" applyNumberFormat="1" applyFont="1" applyBorder="1"/>
    <xf numFmtId="2" fontId="8" fillId="0" borderId="0" xfId="0" applyNumberFormat="1" applyFont="1" applyBorder="1"/>
    <xf numFmtId="2" fontId="8" fillId="0" borderId="0" xfId="0" applyNumberFormat="1" applyFont="1"/>
    <xf numFmtId="0" fontId="6" fillId="0" borderId="12" xfId="0" applyFont="1" applyBorder="1"/>
    <xf numFmtId="0" fontId="9" fillId="0" borderId="0" xfId="0" applyFont="1"/>
    <xf numFmtId="0" fontId="7" fillId="0" borderId="0" xfId="0" applyFont="1" applyBorder="1"/>
    <xf numFmtId="0" fontId="9" fillId="0" borderId="0" xfId="0" applyFont="1" applyBorder="1"/>
    <xf numFmtId="2" fontId="6" fillId="0" borderId="7" xfId="0" applyNumberFormat="1" applyFont="1" applyBorder="1"/>
    <xf numFmtId="2" fontId="6" fillId="0" borderId="8" xfId="0" applyNumberFormat="1" applyFont="1" applyBorder="1"/>
    <xf numFmtId="2" fontId="6" fillId="0" borderId="3" xfId="0" applyNumberFormat="1" applyFont="1" applyBorder="1"/>
    <xf numFmtId="0" fontId="5" fillId="0" borderId="10" xfId="0" applyFont="1" applyBorder="1" applyAlignment="1">
      <alignment wrapText="1"/>
    </xf>
    <xf numFmtId="0" fontId="5" fillId="0" borderId="14" xfId="0" applyFont="1" applyBorder="1" applyAlignment="1">
      <alignment wrapText="1"/>
    </xf>
    <xf numFmtId="0" fontId="5" fillId="0" borderId="15" xfId="0" applyFont="1" applyBorder="1" applyAlignment="1">
      <alignment wrapText="1"/>
    </xf>
    <xf numFmtId="0" fontId="0" fillId="0" borderId="0" xfId="0" applyAlignment="1">
      <alignment wrapText="1"/>
    </xf>
    <xf numFmtId="0" fontId="5" fillId="0" borderId="2" xfId="0" applyFont="1" applyBorder="1" applyAlignment="1">
      <alignment wrapText="1"/>
    </xf>
    <xf numFmtId="0" fontId="5" fillId="0" borderId="3" xfId="0" applyFont="1" applyBorder="1" applyAlignment="1">
      <alignment wrapText="1"/>
    </xf>
    <xf numFmtId="2" fontId="6" fillId="0" borderId="0" xfId="0" applyNumberFormat="1" applyFont="1" applyFill="1" applyBorder="1"/>
    <xf numFmtId="2" fontId="6" fillId="0" borderId="2" xfId="0" applyNumberFormat="1" applyFont="1" applyBorder="1"/>
    <xf numFmtId="0" fontId="0" fillId="0" borderId="0" xfId="0" applyFill="1"/>
    <xf numFmtId="0" fontId="5" fillId="0" borderId="0" xfId="0" applyFont="1"/>
    <xf numFmtId="0" fontId="5" fillId="0" borderId="1" xfId="0" applyFont="1" applyFill="1" applyBorder="1" applyAlignment="1">
      <alignment wrapText="1"/>
    </xf>
    <xf numFmtId="0" fontId="12" fillId="0" borderId="0" xfId="0" applyFont="1"/>
    <xf numFmtId="0" fontId="5" fillId="0" borderId="11" xfId="0" applyFont="1" applyFill="1" applyBorder="1" applyAlignment="1">
      <alignment wrapText="1"/>
    </xf>
    <xf numFmtId="1" fontId="4" fillId="0" borderId="11" xfId="0" applyNumberFormat="1" applyFont="1" applyFill="1" applyBorder="1"/>
    <xf numFmtId="1" fontId="4" fillId="0" borderId="12" xfId="0" applyNumberFormat="1" applyFont="1" applyFill="1" applyBorder="1"/>
    <xf numFmtId="1" fontId="8" fillId="0" borderId="12" xfId="0" applyNumberFormat="1" applyFont="1" applyBorder="1"/>
    <xf numFmtId="1" fontId="6" fillId="0" borderId="12" xfId="0" applyNumberFormat="1" applyFont="1" applyBorder="1"/>
    <xf numFmtId="1" fontId="8" fillId="0" borderId="12" xfId="0" applyNumberFormat="1" applyFont="1" applyFill="1" applyBorder="1"/>
    <xf numFmtId="1" fontId="8" fillId="0" borderId="13" xfId="0" applyNumberFormat="1" applyFont="1" applyBorder="1"/>
    <xf numFmtId="2" fontId="13" fillId="0" borderId="0" xfId="0" applyNumberFormat="1" applyFont="1" applyBorder="1"/>
    <xf numFmtId="2" fontId="13" fillId="0" borderId="5" xfId="0" applyNumberFormat="1" applyFont="1" applyBorder="1"/>
    <xf numFmtId="1" fontId="13" fillId="0" borderId="12" xfId="0" applyNumberFormat="1" applyFont="1" applyBorder="1"/>
    <xf numFmtId="0" fontId="14" fillId="0" borderId="0" xfId="0" applyFont="1"/>
    <xf numFmtId="2" fontId="13" fillId="0" borderId="7" xfId="0" applyNumberFormat="1" applyFont="1" applyBorder="1"/>
    <xf numFmtId="2" fontId="13" fillId="0" borderId="8" xfId="0" applyNumberFormat="1" applyFont="1" applyBorder="1"/>
    <xf numFmtId="1" fontId="13" fillId="0" borderId="13" xfId="0" applyNumberFormat="1" applyFont="1" applyBorder="1"/>
    <xf numFmtId="2" fontId="13" fillId="0" borderId="0" xfId="0" applyNumberFormat="1" applyFont="1"/>
    <xf numFmtId="2" fontId="13" fillId="0" borderId="2" xfId="0" applyNumberFormat="1" applyFont="1" applyBorder="1"/>
    <xf numFmtId="2" fontId="13" fillId="0" borderId="3" xfId="0" applyNumberFormat="1" applyFont="1" applyBorder="1"/>
    <xf numFmtId="1" fontId="6" fillId="0" borderId="12" xfId="0" applyNumberFormat="1" applyFont="1" applyFill="1" applyBorder="1"/>
    <xf numFmtId="1" fontId="6" fillId="0" borderId="13" xfId="0" applyNumberFormat="1" applyFont="1" applyBorder="1"/>
    <xf numFmtId="1" fontId="13" fillId="0" borderId="12" xfId="0" applyNumberFormat="1" applyFont="1" applyFill="1" applyBorder="1"/>
    <xf numFmtId="0" fontId="14" fillId="0" borderId="0" xfId="0" applyFont="1" applyBorder="1"/>
    <xf numFmtId="1" fontId="6" fillId="0" borderId="11" xfId="0" applyNumberFormat="1" applyFont="1" applyFill="1" applyBorder="1"/>
    <xf numFmtId="1" fontId="13" fillId="0" borderId="11" xfId="0" applyNumberFormat="1" applyFont="1" applyFill="1" applyBorder="1"/>
    <xf numFmtId="2" fontId="6" fillId="0" borderId="0" xfId="0" applyNumberFormat="1" applyFont="1"/>
    <xf numFmtId="0" fontId="7" fillId="0" borderId="0" xfId="0" applyFont="1" applyFill="1"/>
    <xf numFmtId="2" fontId="13" fillId="0" borderId="0" xfId="0" applyNumberFormat="1" applyFont="1" applyFill="1" applyBorder="1"/>
    <xf numFmtId="2" fontId="0" fillId="0" borderId="0" xfId="0" applyNumberFormat="1"/>
    <xf numFmtId="1" fontId="6" fillId="0" borderId="13" xfId="0" applyNumberFormat="1" applyFont="1" applyFill="1" applyBorder="1"/>
    <xf numFmtId="164" fontId="4" fillId="0" borderId="0" xfId="0" applyNumberFormat="1" applyFont="1"/>
    <xf numFmtId="0" fontId="7" fillId="0" borderId="8" xfId="0" applyFont="1" applyBorder="1"/>
    <xf numFmtId="0" fontId="6" fillId="0" borderId="13" xfId="0" applyFont="1" applyBorder="1"/>
    <xf numFmtId="0" fontId="6" fillId="0" borderId="12" xfId="0" applyFont="1" applyFill="1" applyBorder="1" applyAlignment="1"/>
    <xf numFmtId="1" fontId="6" fillId="0" borderId="6" xfId="0" applyNumberFormat="1" applyFont="1" applyBorder="1"/>
    <xf numFmtId="0" fontId="4" fillId="2" borderId="1" xfId="0" applyFont="1" applyFill="1" applyBorder="1"/>
    <xf numFmtId="0" fontId="5" fillId="2" borderId="1" xfId="0" applyFont="1" applyFill="1" applyBorder="1"/>
    <xf numFmtId="0" fontId="5" fillId="2" borderId="1" xfId="0" applyFont="1" applyFill="1" applyBorder="1" applyAlignment="1">
      <alignment wrapText="1"/>
    </xf>
    <xf numFmtId="2" fontId="4" fillId="0" borderId="8" xfId="0" applyNumberFormat="1" applyFont="1" applyBorder="1" applyAlignment="1">
      <alignment horizontal="right"/>
    </xf>
    <xf numFmtId="0" fontId="0" fillId="0" borderId="0" xfId="0" applyAlignment="1">
      <alignment horizontal="right"/>
    </xf>
    <xf numFmtId="2" fontId="0" fillId="0" borderId="0" xfId="0" applyNumberFormat="1" applyAlignment="1">
      <alignment horizontal="right"/>
    </xf>
    <xf numFmtId="0" fontId="5" fillId="2" borderId="1" xfId="0" applyFont="1" applyFill="1" applyBorder="1" applyAlignment="1">
      <alignment horizontal="center" wrapText="1"/>
    </xf>
    <xf numFmtId="0" fontId="4" fillId="0" borderId="9" xfId="0" applyFont="1" applyBorder="1"/>
    <xf numFmtId="2" fontId="6" fillId="0" borderId="11" xfId="0" applyNumberFormat="1" applyFont="1" applyBorder="1"/>
    <xf numFmtId="2" fontId="6" fillId="0" borderId="11" xfId="0" applyNumberFormat="1" applyFont="1" applyBorder="1" applyAlignment="1">
      <alignment horizontal="right"/>
    </xf>
    <xf numFmtId="2" fontId="13" fillId="0" borderId="11" xfId="0" applyNumberFormat="1" applyFont="1" applyBorder="1"/>
    <xf numFmtId="2" fontId="13" fillId="0" borderId="11" xfId="0" applyNumberFormat="1" applyFont="1" applyBorder="1" applyAlignment="1">
      <alignment horizontal="right"/>
    </xf>
    <xf numFmtId="2" fontId="13" fillId="0" borderId="11" xfId="0" applyNumberFormat="1" applyFont="1" applyFill="1" applyBorder="1"/>
    <xf numFmtId="2" fontId="13" fillId="0" borderId="11" xfId="0" applyNumberFormat="1" applyFont="1" applyFill="1" applyBorder="1" applyAlignment="1">
      <alignment horizontal="right"/>
    </xf>
    <xf numFmtId="2" fontId="6" fillId="0" borderId="12" xfId="0" applyNumberFormat="1" applyFont="1" applyBorder="1"/>
    <xf numFmtId="2" fontId="4" fillId="0" borderId="12" xfId="0" applyNumberFormat="1" applyFont="1" applyBorder="1" applyAlignment="1">
      <alignment horizontal="right"/>
    </xf>
    <xf numFmtId="2" fontId="6" fillId="0" borderId="12" xfId="0" applyNumberFormat="1" applyFont="1" applyBorder="1" applyAlignment="1">
      <alignment horizontal="right"/>
    </xf>
    <xf numFmtId="2" fontId="13" fillId="0" borderId="12" xfId="0" applyNumberFormat="1" applyFont="1" applyBorder="1"/>
    <xf numFmtId="2" fontId="13" fillId="0" borderId="12" xfId="0" applyNumberFormat="1" applyFont="1" applyFill="1" applyBorder="1"/>
    <xf numFmtId="2" fontId="8" fillId="0" borderId="12" xfId="0" applyNumberFormat="1" applyFont="1" applyBorder="1"/>
    <xf numFmtId="2" fontId="6" fillId="0" borderId="13" xfId="0" applyNumberFormat="1" applyFont="1" applyBorder="1"/>
    <xf numFmtId="2" fontId="4" fillId="0" borderId="13" xfId="0" applyNumberFormat="1" applyFont="1" applyBorder="1" applyAlignment="1">
      <alignment horizontal="right"/>
    </xf>
    <xf numFmtId="2" fontId="13" fillId="0" borderId="13" xfId="0" applyNumberFormat="1" applyFont="1" applyBorder="1"/>
    <xf numFmtId="2" fontId="6" fillId="0" borderId="11" xfId="0" applyNumberFormat="1" applyFont="1" applyFill="1" applyBorder="1"/>
    <xf numFmtId="2" fontId="6" fillId="0" borderId="11" xfId="0" applyNumberFormat="1" applyFont="1" applyFill="1" applyBorder="1" applyAlignment="1">
      <alignment horizontal="right"/>
    </xf>
    <xf numFmtId="2" fontId="6" fillId="0" borderId="12" xfId="0" applyNumberFormat="1" applyFont="1" applyFill="1" applyBorder="1"/>
    <xf numFmtId="2" fontId="4" fillId="0" borderId="12" xfId="0" applyNumberFormat="1" applyFont="1" applyBorder="1"/>
    <xf numFmtId="2" fontId="4" fillId="0" borderId="11" xfId="0" applyNumberFormat="1" applyFont="1" applyBorder="1"/>
    <xf numFmtId="2" fontId="4" fillId="0" borderId="11" xfId="0" applyNumberFormat="1" applyFont="1" applyBorder="1" applyAlignment="1">
      <alignment horizontal="right"/>
    </xf>
    <xf numFmtId="2" fontId="8" fillId="0" borderId="13" xfId="0" applyNumberFormat="1" applyFont="1" applyBorder="1"/>
    <xf numFmtId="1" fontId="0" fillId="0" borderId="0" xfId="0" applyNumberFormat="1"/>
    <xf numFmtId="1" fontId="0" fillId="0" borderId="0" xfId="0" applyNumberFormat="1" applyBorder="1"/>
    <xf numFmtId="0" fontId="6" fillId="0" borderId="0" xfId="0" applyFont="1" applyBorder="1"/>
    <xf numFmtId="1" fontId="6" fillId="0" borderId="0" xfId="0" applyNumberFormat="1" applyFont="1" applyFill="1" applyBorder="1"/>
    <xf numFmtId="0" fontId="5" fillId="2" borderId="10" xfId="0" applyFont="1" applyFill="1" applyBorder="1"/>
    <xf numFmtId="0" fontId="4" fillId="2" borderId="13" xfId="0" applyFont="1" applyFill="1" applyBorder="1"/>
    <xf numFmtId="0" fontId="4" fillId="2" borderId="1" xfId="0" applyFont="1" applyFill="1" applyBorder="1" applyAlignment="1">
      <alignment horizontal="centerContinuous"/>
    </xf>
    <xf numFmtId="1" fontId="4" fillId="0" borderId="0" xfId="0" applyNumberFormat="1" applyFont="1"/>
    <xf numFmtId="1" fontId="5" fillId="2" borderId="1" xfId="0" applyNumberFormat="1" applyFont="1" applyFill="1" applyBorder="1" applyAlignment="1">
      <alignment horizontal="center" wrapText="1"/>
    </xf>
    <xf numFmtId="1" fontId="4" fillId="0" borderId="11" xfId="0" applyNumberFormat="1" applyFont="1" applyBorder="1" applyAlignment="1">
      <alignment horizontal="right"/>
    </xf>
    <xf numFmtId="1" fontId="6" fillId="0" borderId="12" xfId="0" applyNumberFormat="1" applyFont="1" applyBorder="1" applyAlignment="1">
      <alignment horizontal="right"/>
    </xf>
    <xf numFmtId="1" fontId="4" fillId="0" borderId="8" xfId="0" applyNumberFormat="1" applyFont="1" applyBorder="1" applyAlignment="1">
      <alignment horizontal="right"/>
    </xf>
    <xf numFmtId="1" fontId="13" fillId="0" borderId="12" xfId="0" applyNumberFormat="1" applyFont="1" applyBorder="1" applyAlignment="1">
      <alignment horizontal="right"/>
    </xf>
    <xf numFmtId="1" fontId="8" fillId="0" borderId="12" xfId="0" applyNumberFormat="1" applyFont="1" applyBorder="1" applyAlignment="1">
      <alignment horizontal="right"/>
    </xf>
    <xf numFmtId="1" fontId="4" fillId="0" borderId="0" xfId="0" applyNumberFormat="1" applyFont="1" applyBorder="1" applyAlignment="1">
      <alignment horizontal="right"/>
    </xf>
    <xf numFmtId="1" fontId="13" fillId="0" borderId="11" xfId="0" applyNumberFormat="1" applyFont="1" applyBorder="1" applyAlignment="1">
      <alignment horizontal="right"/>
    </xf>
    <xf numFmtId="1" fontId="0" fillId="0" borderId="0" xfId="0" applyNumberFormat="1" applyAlignment="1">
      <alignment horizontal="right"/>
    </xf>
    <xf numFmtId="1" fontId="6" fillId="0" borderId="11" xfId="0" applyNumberFormat="1" applyFont="1" applyBorder="1" applyAlignment="1">
      <alignment horizontal="right"/>
    </xf>
    <xf numFmtId="0" fontId="4" fillId="0" borderId="1" xfId="0" applyFont="1" applyBorder="1"/>
    <xf numFmtId="1" fontId="4" fillId="0" borderId="1" xfId="0" applyNumberFormat="1" applyFont="1" applyBorder="1"/>
    <xf numFmtId="0" fontId="6" fillId="0" borderId="1" xfId="0" applyFont="1" applyBorder="1"/>
    <xf numFmtId="0" fontId="6" fillId="0" borderId="1" xfId="0" applyFont="1" applyFill="1" applyBorder="1" applyAlignment="1"/>
    <xf numFmtId="0" fontId="4" fillId="2" borderId="10" xfId="0" applyFont="1" applyFill="1" applyBorder="1" applyAlignment="1">
      <alignment horizontal="centerContinuous"/>
    </xf>
    <xf numFmtId="0" fontId="4" fillId="2" borderId="14" xfId="0" applyFont="1" applyFill="1" applyBorder="1" applyAlignment="1">
      <alignment horizontal="centerContinuous"/>
    </xf>
    <xf numFmtId="0" fontId="4" fillId="2" borderId="15" xfId="0" applyFont="1" applyFill="1" applyBorder="1" applyAlignment="1">
      <alignment horizontal="centerContinuous"/>
    </xf>
    <xf numFmtId="0" fontId="4" fillId="2" borderId="12" xfId="0" applyFont="1" applyFill="1" applyBorder="1"/>
    <xf numFmtId="0" fontId="0" fillId="0" borderId="1" xfId="0" applyBorder="1"/>
    <xf numFmtId="0" fontId="0" fillId="0" borderId="1" xfId="0" applyBorder="1" applyAlignment="1">
      <alignment horizontal="right"/>
    </xf>
    <xf numFmtId="1" fontId="0" fillId="0" borderId="1" xfId="0" applyNumberFormat="1" applyBorder="1" applyAlignment="1">
      <alignment horizontal="right"/>
    </xf>
    <xf numFmtId="0" fontId="0" fillId="2" borderId="13" xfId="0" applyFill="1" applyBorder="1"/>
    <xf numFmtId="0" fontId="0" fillId="2" borderId="11" xfId="0" applyFill="1" applyBorder="1" applyAlignment="1">
      <alignment horizontal="centerContinuous"/>
    </xf>
    <xf numFmtId="0" fontId="0" fillId="2" borderId="2" xfId="0" applyFill="1" applyBorder="1" applyAlignment="1">
      <alignment horizontal="centerContinuous"/>
    </xf>
    <xf numFmtId="0" fontId="0" fillId="2" borderId="4" xfId="0" applyFill="1" applyBorder="1" applyAlignment="1">
      <alignment horizontal="centerContinuous"/>
    </xf>
    <xf numFmtId="2" fontId="4" fillId="0" borderId="1" xfId="0" applyNumberFormat="1" applyFont="1" applyBorder="1"/>
    <xf numFmtId="2" fontId="4" fillId="0" borderId="1" xfId="0" applyNumberFormat="1" applyFont="1" applyBorder="1" applyAlignment="1">
      <alignment horizontal="right"/>
    </xf>
    <xf numFmtId="0" fontId="8" fillId="0" borderId="0" xfId="0" applyFont="1" applyBorder="1"/>
    <xf numFmtId="0" fontId="6" fillId="0" borderId="0" xfId="0" applyFont="1"/>
    <xf numFmtId="0" fontId="8" fillId="0" borderId="0" xfId="0" applyFont="1"/>
    <xf numFmtId="0" fontId="13" fillId="0" borderId="0" xfId="0" applyFont="1"/>
    <xf numFmtId="0" fontId="13" fillId="0" borderId="0" xfId="0" applyFont="1" applyBorder="1"/>
    <xf numFmtId="0" fontId="21" fillId="0" borderId="0" xfId="0" applyFont="1"/>
    <xf numFmtId="0" fontId="8" fillId="0" borderId="8" xfId="0" applyFont="1" applyBorder="1"/>
    <xf numFmtId="0" fontId="4" fillId="0" borderId="0" xfId="0" applyFont="1" applyAlignment="1">
      <alignment wrapText="1"/>
    </xf>
    <xf numFmtId="0" fontId="4" fillId="0" borderId="0" xfId="0" applyFont="1" applyFill="1"/>
    <xf numFmtId="0" fontId="8" fillId="0" borderId="0" xfId="0" applyFont="1" applyFill="1"/>
    <xf numFmtId="2" fontId="8" fillId="0" borderId="2" xfId="0" applyNumberFormat="1" applyFont="1" applyBorder="1"/>
    <xf numFmtId="2" fontId="8" fillId="0" borderId="3" xfId="0" applyNumberFormat="1" applyFont="1" applyBorder="1"/>
    <xf numFmtId="2" fontId="6" fillId="0" borderId="3" xfId="0" applyNumberFormat="1" applyFont="1" applyFill="1" applyBorder="1"/>
    <xf numFmtId="2" fontId="13" fillId="0" borderId="3" xfId="0" applyNumberFormat="1" applyFont="1" applyFill="1" applyBorder="1"/>
    <xf numFmtId="1" fontId="6" fillId="0" borderId="13" xfId="0" applyNumberFormat="1" applyFont="1" applyBorder="1" applyAlignment="1">
      <alignment horizontal="right"/>
    </xf>
    <xf numFmtId="0" fontId="6" fillId="3" borderId="1" xfId="0" applyFont="1" applyFill="1" applyBorder="1"/>
    <xf numFmtId="0" fontId="0" fillId="3" borderId="0" xfId="0" applyFill="1"/>
    <xf numFmtId="2" fontId="4" fillId="3" borderId="1" xfId="0" applyNumberFormat="1" applyFont="1" applyFill="1" applyBorder="1"/>
    <xf numFmtId="2" fontId="4" fillId="3" borderId="1" xfId="0" applyNumberFormat="1" applyFont="1" applyFill="1" applyBorder="1" applyAlignment="1">
      <alignment horizontal="right"/>
    </xf>
    <xf numFmtId="0" fontId="4" fillId="3" borderId="1" xfId="0" applyFont="1" applyFill="1" applyBorder="1"/>
    <xf numFmtId="0" fontId="6" fillId="3" borderId="1" xfId="0" applyFont="1" applyFill="1" applyBorder="1" applyAlignment="1"/>
    <xf numFmtId="0" fontId="6" fillId="3" borderId="0" xfId="0" applyFont="1" applyFill="1" applyBorder="1"/>
    <xf numFmtId="0" fontId="4" fillId="0" borderId="1" xfId="0" applyFont="1" applyFill="1" applyBorder="1"/>
    <xf numFmtId="2" fontId="4" fillId="0" borderId="1" xfId="0" applyNumberFormat="1" applyFont="1" applyFill="1" applyBorder="1"/>
    <xf numFmtId="2" fontId="4" fillId="0" borderId="1" xfId="0" applyNumberFormat="1" applyFont="1" applyFill="1" applyBorder="1" applyAlignment="1">
      <alignment horizontal="right"/>
    </xf>
    <xf numFmtId="0" fontId="5" fillId="0" borderId="14" xfId="0" applyFont="1" applyBorder="1"/>
    <xf numFmtId="2" fontId="13" fillId="0" borderId="12" xfId="0" applyNumberFormat="1" applyFont="1" applyBorder="1" applyAlignment="1">
      <alignment horizontal="right"/>
    </xf>
    <xf numFmtId="0" fontId="6" fillId="0" borderId="0" xfId="0" applyFont="1" applyFill="1" applyBorder="1"/>
    <xf numFmtId="2" fontId="6" fillId="0" borderId="6" xfId="0" applyNumberFormat="1" applyFont="1" applyBorder="1"/>
    <xf numFmtId="2" fontId="13" fillId="0" borderId="6" xfId="0" applyNumberFormat="1" applyFont="1" applyBorder="1"/>
    <xf numFmtId="2" fontId="6" fillId="0" borderId="9" xfId="0" applyNumberFormat="1" applyFont="1" applyBorder="1"/>
    <xf numFmtId="0" fontId="4" fillId="2" borderId="1" xfId="0" applyFont="1" applyFill="1" applyBorder="1" applyAlignment="1">
      <alignment wrapText="1"/>
    </xf>
    <xf numFmtId="0" fontId="24" fillId="0" borderId="0" xfId="0" applyFont="1"/>
    <xf numFmtId="0" fontId="5" fillId="2" borderId="1" xfId="0" applyFont="1" applyFill="1" applyBorder="1" applyAlignment="1">
      <alignment horizontal="center" wrapText="1"/>
    </xf>
    <xf numFmtId="1" fontId="4" fillId="0" borderId="12" xfId="0" applyNumberFormat="1" applyFont="1" applyBorder="1"/>
    <xf numFmtId="0" fontId="5" fillId="0" borderId="1" xfId="0" applyFont="1" applyBorder="1"/>
    <xf numFmtId="2" fontId="5" fillId="2" borderId="11" xfId="0" applyNumberFormat="1" applyFont="1" applyFill="1" applyBorder="1"/>
    <xf numFmtId="1" fontId="5" fillId="2" borderId="11" xfId="0" applyNumberFormat="1" applyFont="1" applyFill="1" applyBorder="1"/>
    <xf numFmtId="0" fontId="22" fillId="2" borderId="16" xfId="0" applyFont="1" applyFill="1" applyBorder="1"/>
    <xf numFmtId="2" fontId="5" fillId="2" borderId="17" xfId="0" applyNumberFormat="1" applyFont="1" applyFill="1" applyBorder="1" applyAlignment="1">
      <alignment horizontal="centerContinuous"/>
    </xf>
    <xf numFmtId="1" fontId="5" fillId="2" borderId="17" xfId="0" applyNumberFormat="1" applyFont="1" applyFill="1" applyBorder="1" applyAlignment="1">
      <alignment horizontal="centerContinuous"/>
    </xf>
    <xf numFmtId="0" fontId="4" fillId="2" borderId="19" xfId="0" applyFont="1" applyFill="1" applyBorder="1"/>
    <xf numFmtId="2" fontId="5" fillId="2" borderId="0" xfId="0" applyNumberFormat="1" applyFont="1" applyFill="1" applyBorder="1"/>
    <xf numFmtId="1" fontId="5" fillId="2" borderId="22" xfId="0" applyNumberFormat="1" applyFont="1" applyFill="1" applyBorder="1"/>
    <xf numFmtId="0" fontId="4" fillId="0" borderId="24" xfId="0" applyFont="1" applyBorder="1"/>
    <xf numFmtId="1" fontId="4" fillId="0" borderId="24" xfId="0" applyNumberFormat="1" applyFont="1" applyBorder="1"/>
    <xf numFmtId="2" fontId="4" fillId="0" borderId="25" xfId="0" applyNumberFormat="1" applyFont="1" applyBorder="1"/>
    <xf numFmtId="1" fontId="4" fillId="0" borderId="25" xfId="0" applyNumberFormat="1" applyFont="1" applyBorder="1"/>
    <xf numFmtId="1" fontId="4" fillId="0" borderId="26" xfId="0" applyNumberFormat="1" applyFont="1" applyBorder="1"/>
    <xf numFmtId="0" fontId="22" fillId="2" borderId="29" xfId="0" applyFont="1" applyFill="1" applyBorder="1"/>
    <xf numFmtId="0" fontId="4" fillId="2" borderId="30" xfId="0" applyFont="1" applyFill="1" applyBorder="1"/>
    <xf numFmtId="0" fontId="5" fillId="2" borderId="31" xfId="0" applyFont="1" applyFill="1" applyBorder="1"/>
    <xf numFmtId="0" fontId="4" fillId="0" borderId="32" xfId="0" applyFont="1" applyBorder="1"/>
    <xf numFmtId="0" fontId="4" fillId="0" borderId="31" xfId="0" applyFont="1" applyBorder="1"/>
    <xf numFmtId="0" fontId="6" fillId="0" borderId="31" xfId="0" applyFont="1" applyBorder="1"/>
    <xf numFmtId="0" fontId="6" fillId="0" borderId="31" xfId="0" applyFont="1" applyFill="1" applyBorder="1" applyAlignment="1"/>
    <xf numFmtId="0" fontId="6" fillId="0" borderId="33" xfId="0" applyFont="1" applyBorder="1"/>
    <xf numFmtId="2" fontId="4" fillId="0" borderId="27" xfId="0" applyNumberFormat="1" applyFont="1" applyBorder="1"/>
    <xf numFmtId="0" fontId="25" fillId="2" borderId="16" xfId="0" applyFont="1" applyFill="1" applyBorder="1"/>
    <xf numFmtId="0" fontId="25" fillId="2" borderId="18" xfId="0" applyFont="1" applyFill="1" applyBorder="1"/>
    <xf numFmtId="0" fontId="25" fillId="2" borderId="19" xfId="0" applyFont="1" applyFill="1" applyBorder="1"/>
    <xf numFmtId="0" fontId="25" fillId="2" borderId="20" xfId="0" applyFont="1" applyFill="1" applyBorder="1"/>
    <xf numFmtId="0" fontId="5" fillId="2" borderId="21" xfId="0" applyFont="1" applyFill="1" applyBorder="1" applyAlignment="1">
      <alignment wrapText="1"/>
    </xf>
    <xf numFmtId="0" fontId="5" fillId="2" borderId="22" xfId="0" applyFont="1" applyFill="1" applyBorder="1" applyAlignment="1">
      <alignment wrapText="1"/>
    </xf>
    <xf numFmtId="1" fontId="4" fillId="0" borderId="23" xfId="0" applyNumberFormat="1" applyFont="1" applyFill="1" applyBorder="1"/>
    <xf numFmtId="1" fontId="4" fillId="0" borderId="22" xfId="0" applyNumberFormat="1" applyFont="1" applyFill="1" applyBorder="1"/>
    <xf numFmtId="1" fontId="4" fillId="0" borderId="34" xfId="0" applyNumberFormat="1" applyFont="1" applyFill="1" applyBorder="1"/>
    <xf numFmtId="1" fontId="4" fillId="0" borderId="24" xfId="0" applyNumberFormat="1" applyFont="1" applyFill="1" applyBorder="1"/>
    <xf numFmtId="1" fontId="6" fillId="0" borderId="34" xfId="0" applyNumberFormat="1" applyFont="1" applyBorder="1"/>
    <xf numFmtId="1" fontId="6" fillId="0" borderId="24" xfId="0" applyNumberFormat="1" applyFont="1" applyBorder="1"/>
    <xf numFmtId="1" fontId="6" fillId="0" borderId="34" xfId="0" applyNumberFormat="1" applyFont="1" applyFill="1" applyBorder="1"/>
    <xf numFmtId="1" fontId="6" fillId="0" borderId="24" xfId="0" applyNumberFormat="1" applyFont="1" applyFill="1" applyBorder="1"/>
    <xf numFmtId="1" fontId="6" fillId="0" borderId="20" xfId="0" applyNumberFormat="1" applyFont="1" applyBorder="1"/>
    <xf numFmtId="1" fontId="6" fillId="0" borderId="35" xfId="0" applyNumberFormat="1" applyFont="1" applyBorder="1"/>
    <xf numFmtId="1" fontId="6" fillId="0" borderId="26" xfId="0" applyNumberFormat="1" applyFont="1" applyBorder="1"/>
    <xf numFmtId="2" fontId="5" fillId="2" borderId="16" xfId="0" applyNumberFormat="1" applyFont="1" applyFill="1" applyBorder="1" applyAlignment="1">
      <alignment horizontal="centerContinuous"/>
    </xf>
    <xf numFmtId="2" fontId="5" fillId="2" borderId="19" xfId="0" applyNumberFormat="1" applyFont="1" applyFill="1" applyBorder="1"/>
    <xf numFmtId="2" fontId="5" fillId="2" borderId="23" xfId="0" applyNumberFormat="1" applyFont="1" applyFill="1" applyBorder="1"/>
    <xf numFmtId="2" fontId="5" fillId="2" borderId="22" xfId="0" applyNumberFormat="1" applyFont="1" applyFill="1" applyBorder="1"/>
    <xf numFmtId="2" fontId="4" fillId="0" borderId="34" xfId="0" applyNumberFormat="1" applyFont="1" applyBorder="1"/>
    <xf numFmtId="2" fontId="4" fillId="0" borderId="24" xfId="0" applyNumberFormat="1" applyFont="1" applyBorder="1"/>
    <xf numFmtId="2" fontId="4" fillId="0" borderId="35" xfId="0" applyNumberFormat="1" applyFont="1" applyBorder="1"/>
    <xf numFmtId="2" fontId="4" fillId="0" borderId="26" xfId="0" applyNumberFormat="1" applyFont="1" applyBorder="1"/>
    <xf numFmtId="1" fontId="5" fillId="2" borderId="4" xfId="0" applyNumberFormat="1" applyFont="1" applyFill="1" applyBorder="1"/>
    <xf numFmtId="1" fontId="4" fillId="0" borderId="6" xfId="0" applyNumberFormat="1" applyFont="1" applyBorder="1"/>
    <xf numFmtId="1" fontId="4" fillId="0" borderId="27" xfId="0" applyNumberFormat="1" applyFont="1" applyBorder="1"/>
    <xf numFmtId="1" fontId="5" fillId="2" borderId="16" xfId="0" applyNumberFormat="1" applyFont="1" applyFill="1" applyBorder="1" applyAlignment="1">
      <alignment horizontal="centerContinuous"/>
    </xf>
    <xf numFmtId="1" fontId="5" fillId="2" borderId="23" xfId="0" applyNumberFormat="1" applyFont="1" applyFill="1" applyBorder="1"/>
    <xf numFmtId="1" fontId="4" fillId="0" borderId="34" xfId="0" applyNumberFormat="1" applyFont="1" applyBorder="1"/>
    <xf numFmtId="1" fontId="4" fillId="0" borderId="35" xfId="0" applyNumberFormat="1" applyFont="1" applyBorder="1"/>
    <xf numFmtId="0" fontId="4" fillId="0" borderId="6" xfId="0" applyFont="1" applyBorder="1"/>
    <xf numFmtId="0" fontId="4" fillId="0" borderId="34" xfId="0" applyFont="1" applyBorder="1"/>
    <xf numFmtId="1" fontId="5" fillId="2" borderId="2" xfId="0" applyNumberFormat="1" applyFont="1" applyFill="1" applyBorder="1"/>
    <xf numFmtId="0" fontId="4" fillId="0" borderId="5" xfId="0" applyFont="1" applyBorder="1"/>
    <xf numFmtId="1" fontId="4" fillId="0" borderId="5" xfId="0" applyNumberFormat="1" applyFont="1" applyBorder="1"/>
    <xf numFmtId="1" fontId="4" fillId="0" borderId="28" xfId="0" applyNumberFormat="1" applyFont="1" applyBorder="1"/>
    <xf numFmtId="2" fontId="4" fillId="0" borderId="28" xfId="0" applyNumberFormat="1" applyFont="1" applyBorder="1"/>
    <xf numFmtId="0" fontId="5" fillId="2" borderId="2" xfId="0" applyFont="1" applyFill="1" applyBorder="1" applyAlignment="1">
      <alignment wrapText="1"/>
    </xf>
    <xf numFmtId="1" fontId="4" fillId="0" borderId="2" xfId="0" applyNumberFormat="1" applyFont="1" applyFill="1" applyBorder="1"/>
    <xf numFmtId="1" fontId="4" fillId="0" borderId="5" xfId="0" applyNumberFormat="1" applyFont="1" applyFill="1" applyBorder="1"/>
    <xf numFmtId="1" fontId="6" fillId="0" borderId="5" xfId="0" applyNumberFormat="1" applyFont="1" applyBorder="1"/>
    <xf numFmtId="1" fontId="6" fillId="0" borderId="5" xfId="0" applyNumberFormat="1" applyFont="1" applyFill="1" applyBorder="1"/>
    <xf numFmtId="1" fontId="13" fillId="0" borderId="5" xfId="0" applyNumberFormat="1" applyFont="1" applyBorder="1"/>
    <xf numFmtId="1" fontId="6" fillId="0" borderId="28" xfId="0" applyNumberFormat="1" applyFont="1" applyBorder="1"/>
    <xf numFmtId="0" fontId="5" fillId="2" borderId="36" xfId="0" applyFont="1" applyFill="1" applyBorder="1"/>
    <xf numFmtId="0" fontId="4" fillId="0" borderId="37" xfId="0" applyFont="1" applyBorder="1"/>
    <xf numFmtId="0" fontId="4" fillId="0" borderId="36" xfId="0" applyFont="1" applyBorder="1"/>
    <xf numFmtId="0" fontId="6" fillId="0" borderId="36" xfId="0" applyFont="1" applyBorder="1"/>
    <xf numFmtId="0" fontId="6" fillId="0" borderId="36" xfId="0" applyFont="1" applyFill="1" applyBorder="1" applyAlignment="1"/>
    <xf numFmtId="0" fontId="6" fillId="0" borderId="38" xfId="0" applyFont="1" applyBorder="1"/>
    <xf numFmtId="1" fontId="13" fillId="0" borderId="34" xfId="0" applyNumberFormat="1" applyFont="1" applyBorder="1"/>
    <xf numFmtId="1" fontId="13" fillId="0" borderId="34" xfId="0" applyNumberFormat="1" applyFont="1" applyFill="1" applyBorder="1"/>
    <xf numFmtId="1" fontId="13" fillId="0" borderId="24" xfId="0" applyNumberFormat="1" applyFont="1" applyBorder="1"/>
    <xf numFmtId="1" fontId="6" fillId="0" borderId="39" xfId="0" applyNumberFormat="1" applyFont="1" applyBorder="1"/>
    <xf numFmtId="1" fontId="8" fillId="0" borderId="34" xfId="0" applyNumberFormat="1" applyFont="1" applyBorder="1"/>
    <xf numFmtId="1" fontId="8" fillId="0" borderId="24" xfId="0" applyNumberFormat="1" applyFont="1" applyBorder="1"/>
    <xf numFmtId="1" fontId="8" fillId="0" borderId="34" xfId="0" applyNumberFormat="1" applyFont="1" applyFill="1" applyBorder="1"/>
    <xf numFmtId="1" fontId="8" fillId="0" borderId="24" xfId="0" applyNumberFormat="1" applyFont="1" applyFill="1" applyBorder="1"/>
    <xf numFmtId="1" fontId="8" fillId="0" borderId="35" xfId="0" applyNumberFormat="1" applyFont="1" applyBorder="1"/>
    <xf numFmtId="1" fontId="8" fillId="0" borderId="26" xfId="0" applyNumberFormat="1" applyFont="1" applyBorder="1"/>
    <xf numFmtId="1" fontId="13" fillId="0" borderId="24" xfId="0" applyNumberFormat="1" applyFont="1" applyFill="1" applyBorder="1"/>
    <xf numFmtId="1" fontId="13" fillId="0" borderId="23" xfId="0" applyNumberFormat="1" applyFont="1" applyFill="1" applyBorder="1"/>
    <xf numFmtId="1" fontId="13" fillId="0" borderId="22" xfId="0" applyNumberFormat="1" applyFont="1" applyFill="1" applyBorder="1"/>
    <xf numFmtId="1" fontId="13" fillId="0" borderId="35" xfId="0" applyNumberFormat="1" applyFont="1" applyBorder="1"/>
    <xf numFmtId="1" fontId="13" fillId="0" borderId="26" xfId="0" applyNumberFormat="1" applyFont="1" applyBorder="1"/>
    <xf numFmtId="1" fontId="6" fillId="0" borderId="23" xfId="0" applyNumberFormat="1" applyFont="1" applyFill="1" applyBorder="1"/>
    <xf numFmtId="1" fontId="6" fillId="0" borderId="22" xfId="0" applyNumberFormat="1" applyFont="1" applyFill="1" applyBorder="1"/>
    <xf numFmtId="1" fontId="0" fillId="0" borderId="40" xfId="0" applyNumberFormat="1" applyBorder="1"/>
    <xf numFmtId="1" fontId="6" fillId="0" borderId="26" xfId="0" applyNumberFormat="1" applyFont="1" applyFill="1" applyBorder="1"/>
    <xf numFmtId="1" fontId="5" fillId="2" borderId="0" xfId="0" applyNumberFormat="1" applyFont="1" applyFill="1" applyBorder="1" applyAlignment="1">
      <alignment horizontal="centerContinuous"/>
    </xf>
    <xf numFmtId="0" fontId="0" fillId="2" borderId="0" xfId="0" applyFill="1" applyAlignment="1">
      <alignment horizontal="centerContinuous"/>
    </xf>
    <xf numFmtId="2" fontId="5" fillId="2" borderId="41" xfId="0" applyNumberFormat="1" applyFont="1" applyFill="1" applyBorder="1"/>
    <xf numFmtId="1" fontId="5" fillId="2" borderId="42" xfId="0" applyNumberFormat="1" applyFont="1" applyFill="1" applyBorder="1" applyAlignment="1">
      <alignment horizontal="centerContinuous"/>
    </xf>
    <xf numFmtId="0" fontId="0" fillId="2" borderId="8" xfId="0" applyFill="1" applyBorder="1" applyAlignment="1">
      <alignment horizontal="centerContinuous"/>
    </xf>
    <xf numFmtId="1" fontId="5" fillId="2" borderId="41" xfId="0" applyNumberFormat="1" applyFont="1" applyFill="1" applyBorder="1" applyAlignment="1">
      <alignment horizontal="centerContinuous"/>
    </xf>
    <xf numFmtId="1" fontId="5" fillId="2" borderId="19" xfId="0" applyNumberFormat="1" applyFont="1" applyFill="1" applyBorder="1" applyAlignment="1">
      <alignment horizontal="centerContinuous"/>
    </xf>
    <xf numFmtId="0" fontId="5" fillId="2" borderId="17" xfId="0" applyFont="1" applyFill="1" applyBorder="1" applyAlignment="1">
      <alignment horizontal="centerContinuous"/>
    </xf>
    <xf numFmtId="0" fontId="5" fillId="2" borderId="0" xfId="0" applyFont="1" applyFill="1" applyBorder="1" applyAlignment="1">
      <alignment horizontal="centerContinuous"/>
    </xf>
    <xf numFmtId="0" fontId="5" fillId="2" borderId="16" xfId="0" applyFont="1" applyFill="1" applyBorder="1" applyAlignment="1">
      <alignment horizontal="centerContinuous"/>
    </xf>
    <xf numFmtId="0" fontId="5" fillId="2" borderId="18" xfId="0" applyFont="1" applyFill="1" applyBorder="1" applyAlignment="1">
      <alignment horizontal="centerContinuous"/>
    </xf>
    <xf numFmtId="0" fontId="5" fillId="2" borderId="19" xfId="0" applyFont="1" applyFill="1" applyBorder="1" applyAlignment="1">
      <alignment horizontal="centerContinuous"/>
    </xf>
    <xf numFmtId="0" fontId="5" fillId="2" borderId="20" xfId="0" applyFont="1" applyFill="1" applyBorder="1" applyAlignment="1">
      <alignment horizontal="centerContinuous"/>
    </xf>
    <xf numFmtId="0" fontId="5" fillId="2" borderId="1" xfId="0" applyFont="1" applyFill="1" applyBorder="1" applyAlignment="1">
      <alignment horizontal="centerContinuous"/>
    </xf>
    <xf numFmtId="0" fontId="5" fillId="2" borderId="13" xfId="0" applyFont="1" applyFill="1" applyBorder="1"/>
    <xf numFmtId="0" fontId="26" fillId="2" borderId="1" xfId="0" applyFont="1" applyFill="1" applyBorder="1"/>
    <xf numFmtId="2" fontId="13" fillId="0" borderId="13" xfId="0" applyNumberFormat="1" applyFont="1" applyFill="1" applyBorder="1"/>
    <xf numFmtId="1" fontId="13" fillId="0" borderId="13" xfId="0" applyNumberFormat="1" applyFont="1" applyBorder="1" applyAlignment="1">
      <alignment horizontal="right"/>
    </xf>
    <xf numFmtId="2" fontId="6" fillId="0" borderId="13" xfId="0" applyNumberFormat="1" applyFont="1" applyFill="1" applyBorder="1"/>
    <xf numFmtId="2" fontId="4" fillId="0" borderId="13" xfId="0" applyNumberFormat="1" applyFont="1" applyBorder="1"/>
    <xf numFmtId="1" fontId="8" fillId="0" borderId="13" xfId="0" applyNumberFormat="1" applyFont="1" applyBorder="1" applyAlignment="1">
      <alignment horizontal="right"/>
    </xf>
    <xf numFmtId="0" fontId="0" fillId="0" borderId="0" xfId="0"/>
    <xf numFmtId="2" fontId="0" fillId="0" borderId="0" xfId="0" applyNumberFormat="1"/>
    <xf numFmtId="49" fontId="0" fillId="0" borderId="0" xfId="0" applyNumberFormat="1"/>
    <xf numFmtId="165" fontId="0" fillId="0" borderId="0" xfId="0" applyNumberFormat="1"/>
    <xf numFmtId="0" fontId="5" fillId="0" borderId="0" xfId="0" applyFont="1" applyBorder="1"/>
    <xf numFmtId="0" fontId="5" fillId="0" borderId="15" xfId="0" applyFont="1" applyBorder="1"/>
    <xf numFmtId="49" fontId="5" fillId="0" borderId="11" xfId="0" applyNumberFormat="1" applyFont="1" applyBorder="1"/>
    <xf numFmtId="49" fontId="5" fillId="0" borderId="12" xfId="0" applyNumberFormat="1" applyFont="1" applyBorder="1"/>
    <xf numFmtId="49" fontId="5" fillId="0" borderId="0" xfId="0" applyNumberFormat="1" applyFont="1" applyBorder="1"/>
    <xf numFmtId="0" fontId="10" fillId="0" borderId="0" xfId="0" applyFont="1" applyBorder="1" applyAlignment="1"/>
    <xf numFmtId="0" fontId="25" fillId="0" borderId="1" xfId="0" applyFont="1" applyBorder="1"/>
    <xf numFmtId="0" fontId="0" fillId="0" borderId="1" xfId="0" applyFont="1" applyBorder="1"/>
    <xf numFmtId="164" fontId="0" fillId="0" borderId="1" xfId="0" applyNumberFormat="1" applyFont="1" applyBorder="1"/>
    <xf numFmtId="0" fontId="0" fillId="2" borderId="1" xfId="0" applyFont="1" applyFill="1" applyBorder="1"/>
    <xf numFmtId="0" fontId="25" fillId="2" borderId="1" xfId="0" applyFont="1" applyFill="1" applyBorder="1"/>
    <xf numFmtId="49" fontId="25" fillId="0" borderId="1" xfId="0" applyNumberFormat="1" applyFont="1" applyBorder="1"/>
    <xf numFmtId="49" fontId="0" fillId="0" borderId="1" xfId="0" applyNumberFormat="1" applyFont="1" applyBorder="1"/>
    <xf numFmtId="1" fontId="0" fillId="0" borderId="1" xfId="0" applyNumberFormat="1" applyFont="1" applyBorder="1"/>
    <xf numFmtId="0" fontId="0" fillId="2" borderId="1" xfId="0" applyFont="1" applyFill="1" applyBorder="1" applyAlignment="1">
      <alignment wrapText="1"/>
    </xf>
    <xf numFmtId="49" fontId="0" fillId="2" borderId="1" xfId="0" applyNumberFormat="1" applyFont="1" applyFill="1" applyBorder="1"/>
    <xf numFmtId="49" fontId="0" fillId="2" borderId="1" xfId="0" applyNumberFormat="1" applyFont="1" applyFill="1" applyBorder="1" applyAlignment="1">
      <alignment wrapText="1"/>
    </xf>
    <xf numFmtId="2" fontId="0" fillId="0" borderId="1" xfId="0" applyNumberFormat="1" applyFont="1" applyBorder="1"/>
    <xf numFmtId="0" fontId="0" fillId="0" borderId="0" xfId="0" applyFont="1" applyBorder="1"/>
    <xf numFmtId="49" fontId="0" fillId="0" borderId="0" xfId="0" applyNumberFormat="1" applyFont="1" applyBorder="1"/>
    <xf numFmtId="1" fontId="0" fillId="0" borderId="0" xfId="0" applyNumberFormat="1" applyFont="1" applyBorder="1"/>
    <xf numFmtId="164" fontId="0" fillId="0" borderId="0" xfId="0" applyNumberFormat="1" applyFont="1" applyBorder="1"/>
    <xf numFmtId="2" fontId="0" fillId="0" borderId="0" xfId="0" applyNumberFormat="1" applyFont="1" applyBorder="1"/>
    <xf numFmtId="0" fontId="0" fillId="0" borderId="0" xfId="0"/>
    <xf numFmtId="0" fontId="0" fillId="0" borderId="0" xfId="0" applyAlignment="1">
      <alignment wrapText="1"/>
    </xf>
    <xf numFmtId="0" fontId="29" fillId="0" borderId="0" xfId="0" applyFont="1" applyAlignment="1">
      <alignment horizontal="center" vertical="center" readingOrder="1"/>
    </xf>
    <xf numFmtId="0" fontId="0" fillId="0" borderId="0" xfId="0" applyAlignment="1">
      <alignment vertical="center"/>
    </xf>
    <xf numFmtId="0" fontId="0" fillId="0" borderId="0" xfId="0"/>
    <xf numFmtId="0" fontId="4" fillId="0" borderId="0" xfId="0" applyFont="1" applyBorder="1"/>
    <xf numFmtId="2" fontId="4" fillId="0" borderId="0" xfId="0" applyNumberFormat="1" applyFont="1"/>
    <xf numFmtId="2" fontId="4" fillId="0" borderId="0" xfId="0" applyNumberFormat="1" applyFont="1" applyBorder="1"/>
    <xf numFmtId="0" fontId="4" fillId="0" borderId="11" xfId="0" applyFont="1" applyBorder="1"/>
    <xf numFmtId="0" fontId="4" fillId="0" borderId="12" xfId="0" applyFont="1" applyBorder="1"/>
    <xf numFmtId="164" fontId="4" fillId="0" borderId="0" xfId="0" applyNumberFormat="1" applyFont="1" applyBorder="1"/>
    <xf numFmtId="0" fontId="5" fillId="0" borderId="11" xfId="0" applyFont="1" applyFill="1" applyBorder="1" applyAlignment="1">
      <alignment wrapText="1"/>
    </xf>
    <xf numFmtId="0" fontId="25" fillId="0" borderId="0" xfId="0" applyFont="1"/>
    <xf numFmtId="2" fontId="0" fillId="0" borderId="0" xfId="0" applyNumberFormat="1"/>
    <xf numFmtId="2" fontId="0" fillId="0" borderId="0" xfId="0" applyNumberFormat="1" applyFill="1" applyBorder="1"/>
    <xf numFmtId="0" fontId="5" fillId="0" borderId="4" xfId="0" applyFont="1" applyFill="1" applyBorder="1" applyAlignment="1">
      <alignment wrapText="1"/>
    </xf>
    <xf numFmtId="0" fontId="5" fillId="0" borderId="9" xfId="0" applyFont="1" applyFill="1" applyBorder="1" applyAlignment="1">
      <alignment wrapText="1"/>
    </xf>
    <xf numFmtId="0" fontId="5" fillId="0" borderId="13" xfId="0" applyFont="1" applyFill="1" applyBorder="1" applyAlignment="1">
      <alignment wrapText="1"/>
    </xf>
    <xf numFmtId="0" fontId="5" fillId="0" borderId="12" xfId="0" applyFont="1" applyFill="1" applyBorder="1" applyAlignment="1">
      <alignment wrapText="1"/>
    </xf>
    <xf numFmtId="0" fontId="4" fillId="0" borderId="4" xfId="0" applyFont="1" applyBorder="1"/>
    <xf numFmtId="2" fontId="4" fillId="0" borderId="11" xfId="0" applyNumberFormat="1" applyFont="1" applyBorder="1"/>
    <xf numFmtId="164" fontId="4" fillId="0" borderId="11" xfId="0" applyNumberFormat="1" applyFont="1" applyBorder="1"/>
    <xf numFmtId="0" fontId="4" fillId="0" borderId="6" xfId="0" applyFont="1" applyBorder="1"/>
    <xf numFmtId="2" fontId="4" fillId="0" borderId="12" xfId="0" applyNumberFormat="1" applyFont="1" applyBorder="1"/>
    <xf numFmtId="164" fontId="4" fillId="0" borderId="12" xfId="0" applyNumberFormat="1" applyFont="1" applyBorder="1"/>
    <xf numFmtId="0" fontId="4" fillId="0" borderId="9" xfId="0" applyFont="1" applyBorder="1"/>
    <xf numFmtId="2" fontId="4" fillId="0" borderId="13" xfId="0" applyNumberFormat="1" applyFont="1" applyBorder="1"/>
    <xf numFmtId="164" fontId="4" fillId="0" borderId="13" xfId="0" applyNumberFormat="1" applyFont="1" applyBorder="1"/>
    <xf numFmtId="2" fontId="4" fillId="0" borderId="0" xfId="0" applyNumberFormat="1" applyFont="1" applyFill="1" applyBorder="1"/>
    <xf numFmtId="0" fontId="4" fillId="0" borderId="0" xfId="0" applyFont="1" applyFill="1" applyBorder="1"/>
    <xf numFmtId="0" fontId="25" fillId="0" borderId="0" xfId="0" applyFont="1" applyFill="1" applyBorder="1"/>
    <xf numFmtId="1" fontId="4" fillId="0" borderId="0" xfId="0" applyNumberFormat="1" applyFont="1" applyBorder="1" applyAlignment="1">
      <alignment horizontal="right"/>
    </xf>
    <xf numFmtId="1" fontId="4" fillId="0" borderId="13" xfId="0" applyNumberFormat="1" applyFont="1" applyBorder="1" applyAlignment="1">
      <alignment horizontal="right"/>
    </xf>
    <xf numFmtId="1" fontId="4" fillId="0" borderId="5" xfId="0" applyNumberFormat="1" applyFont="1" applyBorder="1" applyAlignment="1">
      <alignment horizontal="right"/>
    </xf>
    <xf numFmtId="1" fontId="4" fillId="0" borderId="7" xfId="0" applyNumberFormat="1" applyFont="1" applyBorder="1" applyAlignment="1">
      <alignment horizontal="right"/>
    </xf>
    <xf numFmtId="2" fontId="6" fillId="0" borderId="12" xfId="0" applyNumberFormat="1" applyFont="1" applyBorder="1"/>
    <xf numFmtId="2" fontId="6" fillId="0" borderId="13" xfId="0" applyNumberFormat="1" applyFont="1" applyBorder="1"/>
    <xf numFmtId="1" fontId="4" fillId="0" borderId="0" xfId="0" applyNumberFormat="1" applyFont="1"/>
    <xf numFmtId="1" fontId="4" fillId="0" borderId="0" xfId="0" applyNumberFormat="1" applyFont="1" applyFill="1" applyBorder="1"/>
    <xf numFmtId="0" fontId="4" fillId="0" borderId="13" xfId="0" applyFont="1" applyBorder="1"/>
    <xf numFmtId="0" fontId="0" fillId="0" borderId="0" xfId="0"/>
    <xf numFmtId="0" fontId="4" fillId="0" borderId="0" xfId="0" applyFont="1"/>
    <xf numFmtId="0" fontId="4" fillId="0" borderId="0" xfId="0" applyFont="1" applyBorder="1"/>
    <xf numFmtId="2" fontId="4" fillId="0" borderId="0" xfId="0" applyNumberFormat="1" applyFont="1" applyBorder="1" applyAlignment="1">
      <alignment horizontal="right"/>
    </xf>
    <xf numFmtId="2" fontId="4" fillId="0" borderId="0" xfId="0" applyNumberFormat="1" applyFont="1" applyBorder="1"/>
    <xf numFmtId="2" fontId="6" fillId="0" borderId="5" xfId="0" applyNumberFormat="1" applyFont="1" applyBorder="1"/>
    <xf numFmtId="2" fontId="6" fillId="0" borderId="0" xfId="0" applyNumberFormat="1" applyFont="1" applyBorder="1"/>
    <xf numFmtId="2" fontId="4" fillId="0" borderId="8" xfId="0" applyNumberFormat="1" applyFont="1" applyBorder="1"/>
    <xf numFmtId="0" fontId="4" fillId="0" borderId="11" xfId="0" applyFont="1" applyBorder="1"/>
    <xf numFmtId="0" fontId="4" fillId="0" borderId="12" xfId="0" applyFont="1" applyBorder="1"/>
    <xf numFmtId="2" fontId="8" fillId="0" borderId="8" xfId="0" applyNumberFormat="1" applyFont="1" applyBorder="1"/>
    <xf numFmtId="2" fontId="8" fillId="0" borderId="0" xfId="0" applyNumberFormat="1" applyFont="1" applyBorder="1"/>
    <xf numFmtId="0" fontId="6" fillId="0" borderId="12" xfId="0" applyFont="1" applyBorder="1"/>
    <xf numFmtId="2" fontId="6" fillId="0" borderId="7" xfId="0" applyNumberFormat="1" applyFont="1" applyBorder="1"/>
    <xf numFmtId="2" fontId="6" fillId="0" borderId="8" xfId="0" applyNumberFormat="1" applyFont="1" applyBorder="1"/>
    <xf numFmtId="2" fontId="6" fillId="0" borderId="3" xfId="0" applyNumberFormat="1" applyFont="1" applyBorder="1"/>
    <xf numFmtId="2" fontId="6" fillId="0" borderId="4" xfId="0" applyNumberFormat="1" applyFont="1" applyBorder="1"/>
    <xf numFmtId="0" fontId="5" fillId="0" borderId="10" xfId="0" applyFont="1" applyBorder="1" applyAlignment="1">
      <alignment wrapText="1"/>
    </xf>
    <xf numFmtId="0" fontId="5" fillId="0" borderId="14" xfId="0" applyFont="1" applyBorder="1" applyAlignment="1">
      <alignment wrapText="1"/>
    </xf>
    <xf numFmtId="0" fontId="5" fillId="0" borderId="15" xfId="0" applyFont="1" applyBorder="1" applyAlignment="1">
      <alignment wrapText="1"/>
    </xf>
    <xf numFmtId="0" fontId="5" fillId="0" borderId="2" xfId="0" applyFont="1" applyBorder="1" applyAlignment="1">
      <alignment wrapText="1"/>
    </xf>
    <xf numFmtId="0" fontId="5" fillId="0" borderId="3" xfId="0" applyFont="1" applyBorder="1" applyAlignment="1">
      <alignment wrapText="1"/>
    </xf>
    <xf numFmtId="0" fontId="6" fillId="0" borderId="6" xfId="0" applyFont="1" applyFill="1" applyBorder="1"/>
    <xf numFmtId="0" fontId="6" fillId="0" borderId="4" xfId="0" applyFont="1" applyFill="1" applyBorder="1"/>
    <xf numFmtId="0" fontId="6" fillId="0" borderId="11" xfId="0" applyFont="1" applyBorder="1"/>
    <xf numFmtId="0" fontId="5" fillId="0" borderId="0" xfId="0" applyFont="1"/>
    <xf numFmtId="2" fontId="13" fillId="0" borderId="0" xfId="0" applyNumberFormat="1" applyFont="1" applyBorder="1"/>
    <xf numFmtId="2" fontId="0" fillId="0" borderId="0" xfId="0" applyNumberFormat="1"/>
    <xf numFmtId="0" fontId="8" fillId="0" borderId="0" xfId="0" applyFont="1" applyBorder="1"/>
    <xf numFmtId="0" fontId="6" fillId="0" borderId="0" xfId="0" applyFont="1" applyBorder="1"/>
    <xf numFmtId="2" fontId="9" fillId="0" borderId="3" xfId="0" applyNumberFormat="1" applyFont="1" applyBorder="1"/>
    <xf numFmtId="0" fontId="8" fillId="0" borderId="3" xfId="0" applyFont="1" applyBorder="1"/>
    <xf numFmtId="0" fontId="6" fillId="0" borderId="6" xfId="0" applyFont="1" applyBorder="1"/>
    <xf numFmtId="164" fontId="8" fillId="0" borderId="0" xfId="0" applyNumberFormat="1" applyFont="1" applyBorder="1"/>
    <xf numFmtId="164" fontId="9" fillId="0" borderId="3" xfId="0" applyNumberFormat="1" applyFont="1" applyBorder="1"/>
    <xf numFmtId="164" fontId="6" fillId="0" borderId="6" xfId="0" applyNumberFormat="1" applyFont="1" applyBorder="1"/>
    <xf numFmtId="164" fontId="6" fillId="0" borderId="9" xfId="0" applyNumberFormat="1" applyFont="1" applyBorder="1"/>
    <xf numFmtId="0" fontId="13" fillId="0" borderId="0" xfId="0" applyFont="1" applyBorder="1"/>
    <xf numFmtId="0" fontId="6" fillId="0" borderId="9" xfId="0" applyFont="1" applyBorder="1"/>
    <xf numFmtId="1" fontId="4" fillId="0" borderId="0" xfId="0" applyNumberFormat="1" applyFont="1" applyBorder="1"/>
    <xf numFmtId="1" fontId="6" fillId="0" borderId="0" xfId="0" applyNumberFormat="1" applyFont="1" applyBorder="1"/>
    <xf numFmtId="1" fontId="6" fillId="0" borderId="8" xfId="0" applyNumberFormat="1" applyFont="1" applyBorder="1"/>
    <xf numFmtId="2" fontId="4" fillId="0" borderId="8" xfId="0" applyNumberFormat="1" applyFont="1" applyBorder="1" applyAlignment="1">
      <alignment horizontal="right"/>
    </xf>
    <xf numFmtId="1" fontId="4" fillId="0" borderId="8" xfId="0" applyNumberFormat="1" applyFont="1" applyBorder="1" applyAlignment="1">
      <alignment horizontal="right"/>
    </xf>
    <xf numFmtId="1" fontId="4" fillId="0" borderId="0" xfId="0" applyNumberFormat="1" applyFont="1" applyBorder="1" applyAlignment="1">
      <alignment horizontal="right"/>
    </xf>
    <xf numFmtId="0" fontId="6" fillId="35" borderId="53" xfId="0" applyFont="1" applyFill="1" applyBorder="1"/>
    <xf numFmtId="2" fontId="6" fillId="0" borderId="0" xfId="0" applyNumberFormat="1" applyFont="1" applyBorder="1" applyAlignment="1">
      <alignment horizontal="right"/>
    </xf>
    <xf numFmtId="10" fontId="8" fillId="35" borderId="52" xfId="0" applyNumberFormat="1" applyFont="1" applyFill="1" applyBorder="1" applyAlignment="1">
      <alignment horizontal="left"/>
    </xf>
    <xf numFmtId="10" fontId="13" fillId="35" borderId="52" xfId="0" applyNumberFormat="1" applyFont="1" applyFill="1" applyBorder="1" applyAlignment="1">
      <alignment horizontal="left"/>
    </xf>
    <xf numFmtId="10" fontId="43" fillId="35" borderId="52" xfId="0" applyNumberFormat="1" applyFont="1" applyFill="1" applyBorder="1" applyAlignment="1">
      <alignment horizontal="left"/>
    </xf>
    <xf numFmtId="0" fontId="44" fillId="35" borderId="52" xfId="0" applyFont="1" applyFill="1" applyBorder="1" applyAlignment="1">
      <alignment horizontal="left"/>
    </xf>
    <xf numFmtId="0" fontId="44" fillId="35" borderId="54" xfId="0" applyFont="1" applyFill="1" applyBorder="1" applyAlignment="1">
      <alignment horizontal="left"/>
    </xf>
    <xf numFmtId="11" fontId="4" fillId="0" borderId="9" xfId="0" applyNumberFormat="1" applyFont="1" applyBorder="1"/>
    <xf numFmtId="11" fontId="4" fillId="0" borderId="8" xfId="0" applyNumberFormat="1" applyFont="1" applyBorder="1"/>
    <xf numFmtId="11" fontId="4" fillId="0" borderId="7" xfId="0" applyNumberFormat="1" applyFont="1" applyBorder="1"/>
    <xf numFmtId="11" fontId="6" fillId="0" borderId="9" xfId="0" applyNumberFormat="1" applyFont="1" applyBorder="1"/>
    <xf numFmtId="11" fontId="6" fillId="0" borderId="8" xfId="0" applyNumberFormat="1" applyFont="1" applyBorder="1"/>
    <xf numFmtId="11" fontId="6" fillId="0" borderId="7" xfId="0" applyNumberFormat="1" applyFont="1" applyBorder="1"/>
    <xf numFmtId="49" fontId="50" fillId="0" borderId="9" xfId="0" applyNumberFormat="1" applyFont="1" applyBorder="1"/>
    <xf numFmtId="11" fontId="4" fillId="0" borderId="6" xfId="0" applyNumberFormat="1" applyFont="1" applyBorder="1"/>
    <xf numFmtId="11" fontId="4" fillId="0" borderId="0" xfId="0" applyNumberFormat="1" applyFont="1" applyBorder="1"/>
    <xf numFmtId="11" fontId="4" fillId="0" borderId="5" xfId="0" applyNumberFormat="1" applyFont="1" applyBorder="1"/>
    <xf numFmtId="11" fontId="6" fillId="0" borderId="6" xfId="0" applyNumberFormat="1" applyFont="1" applyBorder="1"/>
    <xf numFmtId="11" fontId="6" fillId="0" borderId="0" xfId="0" applyNumberFormat="1" applyFont="1" applyBorder="1"/>
    <xf numFmtId="11" fontId="6" fillId="0" borderId="5" xfId="0" applyNumberFormat="1" applyFont="1" applyBorder="1"/>
    <xf numFmtId="49" fontId="50" fillId="0" borderId="6" xfId="0" applyNumberFormat="1" applyFont="1" applyBorder="1"/>
    <xf numFmtId="49" fontId="50" fillId="0" borderId="12" xfId="0" applyNumberFormat="1" applyFont="1" applyBorder="1"/>
    <xf numFmtId="0" fontId="50" fillId="0" borderId="6" xfId="0" applyFont="1" applyBorder="1"/>
    <xf numFmtId="0" fontId="50" fillId="0" borderId="0" xfId="0" applyFont="1" applyBorder="1"/>
    <xf numFmtId="11" fontId="6" fillId="0" borderId="4" xfId="0" applyNumberFormat="1" applyFont="1" applyBorder="1"/>
    <xf numFmtId="11" fontId="6" fillId="0" borderId="3" xfId="0" applyNumberFormat="1" applyFont="1" applyBorder="1"/>
    <xf numFmtId="11" fontId="6" fillId="0" borderId="2" xfId="0" applyNumberFormat="1" applyFont="1" applyBorder="1"/>
    <xf numFmtId="49" fontId="50" fillId="0" borderId="11" xfId="0" applyNumberFormat="1" applyFont="1" applyBorder="1"/>
    <xf numFmtId="0" fontId="5" fillId="0" borderId="15" xfId="0" applyFont="1" applyFill="1" applyBorder="1"/>
    <xf numFmtId="0" fontId="5" fillId="0" borderId="14" xfId="0" applyFont="1" applyFill="1" applyBorder="1"/>
    <xf numFmtId="0" fontId="5" fillId="0" borderId="10" xfId="0" applyFont="1" applyFill="1" applyBorder="1"/>
    <xf numFmtId="0" fontId="5" fillId="0" borderId="10" xfId="0" applyFont="1" applyBorder="1"/>
    <xf numFmtId="0" fontId="50" fillId="0" borderId="12" xfId="0" applyFont="1" applyBorder="1"/>
    <xf numFmtId="0" fontId="50" fillId="0" borderId="0" xfId="0" applyFont="1" applyFill="1" applyBorder="1"/>
    <xf numFmtId="11" fontId="4" fillId="0" borderId="4" xfId="0" applyNumberFormat="1" applyFont="1" applyBorder="1"/>
    <xf numFmtId="11" fontId="4" fillId="0" borderId="3" xfId="0" applyNumberFormat="1" applyFont="1" applyBorder="1"/>
    <xf numFmtId="11" fontId="4" fillId="0" borderId="2" xfId="0" applyNumberFormat="1" applyFont="1" applyBorder="1"/>
    <xf numFmtId="0" fontId="50" fillId="0" borderId="9" xfId="0" applyFont="1" applyBorder="1"/>
    <xf numFmtId="0" fontId="5" fillId="0" borderId="12" xfId="0" applyFont="1" applyBorder="1"/>
    <xf numFmtId="0" fontId="5" fillId="0" borderId="6" xfId="0" applyFont="1" applyFill="1" applyBorder="1"/>
    <xf numFmtId="0" fontId="5" fillId="0" borderId="0" xfId="0" applyFont="1" applyFill="1" applyBorder="1"/>
    <xf numFmtId="0" fontId="5" fillId="0" borderId="5" xfId="0" applyFont="1" applyFill="1" applyBorder="1"/>
    <xf numFmtId="49" fontId="5" fillId="0" borderId="0" xfId="0" applyNumberFormat="1" applyFont="1" applyBorder="1" applyAlignment="1">
      <alignment horizontal="center"/>
    </xf>
    <xf numFmtId="0" fontId="0" fillId="0" borderId="0" xfId="0" applyAlignment="1">
      <alignment horizontal="center"/>
    </xf>
    <xf numFmtId="0" fontId="0" fillId="0" borderId="0" xfId="0" applyFont="1" applyAlignment="1">
      <alignment horizontal="center"/>
    </xf>
    <xf numFmtId="49" fontId="25" fillId="0" borderId="0" xfId="0" applyNumberFormat="1" applyFont="1" applyBorder="1" applyAlignment="1">
      <alignment horizontal="center"/>
    </xf>
    <xf numFmtId="49" fontId="5" fillId="0" borderId="7" xfId="0" applyNumberFormat="1" applyFont="1" applyFill="1" applyBorder="1"/>
    <xf numFmtId="49" fontId="5" fillId="0" borderId="8" xfId="0" applyNumberFormat="1" applyFont="1" applyFill="1" applyBorder="1"/>
    <xf numFmtId="49" fontId="50" fillId="0" borderId="0" xfId="0" applyNumberFormat="1" applyFont="1"/>
    <xf numFmtId="49" fontId="4" fillId="0" borderId="11" xfId="0" applyNumberFormat="1" applyFont="1" applyBorder="1"/>
    <xf numFmtId="11" fontId="0" fillId="0" borderId="0" xfId="0" applyNumberFormat="1"/>
    <xf numFmtId="49" fontId="4" fillId="0" borderId="12" xfId="0" applyNumberFormat="1" applyFont="1" applyBorder="1"/>
    <xf numFmtId="49" fontId="4" fillId="0" borderId="13" xfId="0" applyNumberFormat="1" applyFont="1" applyBorder="1"/>
    <xf numFmtId="49" fontId="50" fillId="0" borderId="7" xfId="0" applyNumberFormat="1" applyFont="1" applyBorder="1"/>
    <xf numFmtId="49" fontId="50" fillId="0" borderId="8" xfId="0" applyNumberFormat="1" applyFont="1" applyBorder="1"/>
    <xf numFmtId="49" fontId="50" fillId="0" borderId="10" xfId="0" applyNumberFormat="1" applyFont="1" applyBorder="1"/>
    <xf numFmtId="49" fontId="50" fillId="0" borderId="14" xfId="0" applyNumberFormat="1" applyFont="1" applyBorder="1"/>
    <xf numFmtId="49" fontId="50" fillId="0" borderId="15" xfId="0" applyNumberFormat="1" applyFont="1" applyBorder="1"/>
    <xf numFmtId="0" fontId="0" fillId="0" borderId="0" xfId="0" applyFont="1"/>
    <xf numFmtId="2" fontId="0" fillId="0" borderId="0" xfId="0" applyNumberFormat="1" applyAlignment="1">
      <alignment wrapText="1"/>
    </xf>
    <xf numFmtId="1" fontId="0" fillId="0" borderId="0" xfId="0" applyNumberFormat="1" applyAlignment="1">
      <alignment wrapText="1"/>
    </xf>
    <xf numFmtId="1" fontId="0" fillId="0" borderId="0" xfId="0" applyNumberFormat="1" applyAlignment="1">
      <alignment horizontal="center" vertical="center"/>
    </xf>
    <xf numFmtId="0" fontId="2" fillId="0" borderId="0" xfId="85" applyFont="1" applyFill="1" applyBorder="1"/>
    <xf numFmtId="2" fontId="70" fillId="2" borderId="57" xfId="85" applyNumberFormat="1" applyFont="1" applyFill="1" applyBorder="1"/>
    <xf numFmtId="2" fontId="2" fillId="0" borderId="0" xfId="85" applyNumberFormat="1" applyFont="1" applyFill="1" applyBorder="1"/>
    <xf numFmtId="1" fontId="2" fillId="0" borderId="0" xfId="85" applyNumberFormat="1"/>
    <xf numFmtId="0" fontId="2" fillId="0" borderId="0" xfId="85" applyFont="1" applyFill="1"/>
    <xf numFmtId="2" fontId="2" fillId="0" borderId="59" xfId="85" applyNumberFormat="1" applyBorder="1"/>
    <xf numFmtId="2" fontId="2" fillId="2" borderId="56" xfId="85" applyNumberFormat="1" applyFill="1" applyBorder="1"/>
    <xf numFmtId="2" fontId="67" fillId="2" borderId="1" xfId="85" applyNumberFormat="1" applyFont="1" applyFill="1" applyBorder="1" applyAlignment="1">
      <alignment wrapText="1"/>
    </xf>
    <xf numFmtId="2" fontId="2" fillId="0" borderId="60" xfId="85" applyNumberFormat="1" applyBorder="1"/>
    <xf numFmtId="2" fontId="2" fillId="0" borderId="61" xfId="85" applyNumberFormat="1" applyBorder="1"/>
    <xf numFmtId="2" fontId="2" fillId="0" borderId="0" xfId="85" applyNumberFormat="1" applyFill="1" applyBorder="1"/>
    <xf numFmtId="2" fontId="67" fillId="0" borderId="0" xfId="85" applyNumberFormat="1" applyFont="1" applyFill="1" applyBorder="1"/>
    <xf numFmtId="0" fontId="67" fillId="2" borderId="1" xfId="85" applyFont="1" applyFill="1" applyBorder="1" applyAlignment="1"/>
    <xf numFmtId="2" fontId="2" fillId="2" borderId="55" xfId="85" applyNumberFormat="1" applyFill="1" applyBorder="1"/>
    <xf numFmtId="1" fontId="2" fillId="0" borderId="62" xfId="85" applyNumberFormat="1" applyBorder="1"/>
    <xf numFmtId="0" fontId="70" fillId="2" borderId="58" xfId="85" applyFont="1" applyFill="1" applyBorder="1"/>
    <xf numFmtId="0" fontId="2" fillId="2" borderId="66" xfId="85" applyFill="1" applyBorder="1" applyAlignment="1">
      <alignment horizontal="centerContinuous"/>
    </xf>
    <xf numFmtId="0" fontId="2" fillId="2" borderId="69" xfId="85" applyFill="1" applyBorder="1" applyAlignment="1">
      <alignment horizontal="centerContinuous"/>
    </xf>
    <xf numFmtId="0" fontId="2" fillId="2" borderId="1" xfId="85" applyFill="1" applyBorder="1" applyAlignment="1">
      <alignment horizontal="center"/>
    </xf>
    <xf numFmtId="0" fontId="2" fillId="0" borderId="1" xfId="85" applyBorder="1"/>
    <xf numFmtId="0" fontId="2" fillId="0" borderId="21" xfId="85" applyBorder="1"/>
    <xf numFmtId="0" fontId="2" fillId="2" borderId="21" xfId="85" applyFont="1" applyFill="1" applyBorder="1"/>
    <xf numFmtId="0" fontId="72" fillId="2" borderId="70" xfId="85" applyFont="1" applyFill="1" applyBorder="1"/>
    <xf numFmtId="0" fontId="67" fillId="2" borderId="68" xfId="85" applyFont="1" applyFill="1" applyBorder="1" applyAlignment="1">
      <alignment horizontal="centerContinuous"/>
    </xf>
    <xf numFmtId="0" fontId="2" fillId="2" borderId="65" xfId="85" applyFill="1" applyBorder="1" applyAlignment="1">
      <alignment horizontal="center"/>
    </xf>
    <xf numFmtId="0" fontId="2" fillId="2" borderId="67" xfId="85" applyFill="1" applyBorder="1" applyAlignment="1">
      <alignment horizontal="centerContinuous"/>
    </xf>
    <xf numFmtId="2" fontId="2" fillId="0" borderId="62" xfId="85" applyNumberFormat="1" applyBorder="1"/>
    <xf numFmtId="2" fontId="2" fillId="0" borderId="64" xfId="85" applyNumberFormat="1" applyBorder="1"/>
    <xf numFmtId="164" fontId="2" fillId="0" borderId="0" xfId="85" applyNumberFormat="1" applyBorder="1"/>
    <xf numFmtId="0" fontId="2" fillId="2" borderId="21" xfId="85" applyFill="1" applyBorder="1"/>
    <xf numFmtId="1" fontId="2" fillId="0" borderId="1" xfId="85" applyNumberFormat="1" applyBorder="1"/>
    <xf numFmtId="0" fontId="2" fillId="0" borderId="63" xfId="85" applyBorder="1"/>
    <xf numFmtId="0" fontId="67" fillId="2" borderId="0" xfId="85" applyFont="1" applyFill="1"/>
    <xf numFmtId="0" fontId="2" fillId="2" borderId="15" xfId="85" applyFill="1" applyBorder="1" applyAlignment="1">
      <alignment horizontal="center"/>
    </xf>
    <xf numFmtId="0" fontId="2" fillId="0" borderId="20" xfId="85" applyBorder="1"/>
    <xf numFmtId="0" fontId="67" fillId="2" borderId="67" xfId="85" applyFont="1" applyFill="1" applyBorder="1" applyAlignment="1">
      <alignment horizontal="centerContinuous"/>
    </xf>
    <xf numFmtId="2" fontId="2" fillId="0" borderId="0" xfId="85" applyNumberFormat="1"/>
    <xf numFmtId="1" fontId="2" fillId="0" borderId="0" xfId="85" applyNumberFormat="1" applyBorder="1"/>
    <xf numFmtId="0" fontId="72" fillId="2" borderId="21" xfId="85" applyFont="1" applyFill="1" applyBorder="1"/>
    <xf numFmtId="0" fontId="2" fillId="2" borderId="1" xfId="85" applyFill="1" applyBorder="1"/>
    <xf numFmtId="0" fontId="2" fillId="2" borderId="64" xfId="85" applyFill="1" applyBorder="1" applyAlignment="1">
      <alignment horizontal="center"/>
    </xf>
    <xf numFmtId="2" fontId="2" fillId="0" borderId="1" xfId="85" applyNumberFormat="1" applyBorder="1"/>
    <xf numFmtId="0" fontId="2" fillId="0" borderId="0" xfId="85"/>
    <xf numFmtId="0" fontId="2" fillId="0" borderId="23" xfId="85" applyBorder="1"/>
    <xf numFmtId="0" fontId="2" fillId="0" borderId="0" xfId="85" applyAlignment="1">
      <alignment wrapText="1"/>
    </xf>
    <xf numFmtId="1" fontId="2" fillId="0" borderId="0" xfId="85" applyNumberFormat="1" applyAlignment="1">
      <alignment wrapText="1"/>
    </xf>
    <xf numFmtId="0" fontId="2" fillId="0" borderId="20" xfId="85" applyBorder="1" applyAlignment="1">
      <alignment wrapText="1"/>
    </xf>
    <xf numFmtId="1" fontId="2" fillId="0" borderId="0" xfId="85" applyNumberFormat="1" applyBorder="1" applyAlignment="1">
      <alignment wrapText="1"/>
    </xf>
    <xf numFmtId="0" fontId="2" fillId="0" borderId="0" xfId="85" applyBorder="1" applyAlignment="1">
      <alignment wrapText="1"/>
    </xf>
    <xf numFmtId="0" fontId="2" fillId="2" borderId="1" xfId="85" applyFill="1" applyBorder="1" applyAlignment="1">
      <alignment wrapText="1"/>
    </xf>
    <xf numFmtId="1" fontId="2" fillId="2" borderId="1" xfId="85" applyNumberFormat="1" applyFill="1" applyBorder="1" applyAlignment="1">
      <alignment wrapText="1"/>
    </xf>
    <xf numFmtId="0" fontId="2" fillId="2" borderId="21" xfId="85" applyFill="1" applyBorder="1" applyAlignment="1">
      <alignment wrapText="1"/>
    </xf>
    <xf numFmtId="0" fontId="2" fillId="0" borderId="64" xfId="85" applyBorder="1"/>
    <xf numFmtId="0" fontId="2" fillId="2" borderId="65" xfId="85" applyFill="1" applyBorder="1" applyAlignment="1">
      <alignment wrapText="1"/>
    </xf>
    <xf numFmtId="0" fontId="2" fillId="2" borderId="36" xfId="85" applyFill="1" applyBorder="1" applyAlignment="1">
      <alignment wrapText="1"/>
    </xf>
    <xf numFmtId="0" fontId="2" fillId="0" borderId="0" xfId="85" applyBorder="1"/>
    <xf numFmtId="2" fontId="2" fillId="0" borderId="1" xfId="85" applyNumberFormat="1" applyBorder="1" applyAlignment="1">
      <alignment horizontal="center"/>
    </xf>
    <xf numFmtId="2" fontId="2" fillId="0" borderId="1" xfId="85" applyNumberFormat="1" applyBorder="1" applyAlignment="1">
      <alignment horizontal="center" wrapText="1"/>
    </xf>
    <xf numFmtId="0" fontId="2" fillId="0" borderId="1" xfId="85" applyBorder="1" applyAlignment="1">
      <alignment horizontal="center" wrapText="1"/>
    </xf>
    <xf numFmtId="0" fontId="2" fillId="2" borderId="13" xfId="85" applyFill="1" applyBorder="1" applyAlignment="1">
      <alignment horizontal="centerContinuous" wrapText="1"/>
    </xf>
    <xf numFmtId="0" fontId="2" fillId="0" borderId="19" xfId="85" applyBorder="1"/>
    <xf numFmtId="0" fontId="2" fillId="2" borderId="1" xfId="85" applyFill="1" applyBorder="1" applyAlignment="1">
      <alignment horizontal="centerContinuous" wrapText="1"/>
    </xf>
    <xf numFmtId="2" fontId="2" fillId="0" borderId="1" xfId="85" applyNumberFormat="1" applyBorder="1" applyAlignment="1">
      <alignment wrapText="1"/>
    </xf>
    <xf numFmtId="0" fontId="2" fillId="0" borderId="36" xfId="85" applyBorder="1" applyAlignment="1">
      <alignment wrapText="1"/>
    </xf>
    <xf numFmtId="0" fontId="2" fillId="2" borderId="1" xfId="85" applyFill="1" applyBorder="1" applyAlignment="1"/>
    <xf numFmtId="0" fontId="2" fillId="0" borderId="18" xfId="85" applyBorder="1"/>
    <xf numFmtId="0" fontId="2" fillId="0" borderId="17" xfId="85" applyBorder="1"/>
    <xf numFmtId="0" fontId="2" fillId="2" borderId="69" xfId="85" applyFill="1" applyBorder="1" applyAlignment="1">
      <alignment horizontal="center"/>
    </xf>
    <xf numFmtId="0" fontId="2" fillId="2" borderId="71" xfId="85" applyFill="1" applyBorder="1" applyAlignment="1">
      <alignment horizontal="center"/>
    </xf>
    <xf numFmtId="0" fontId="2" fillId="2" borderId="67" xfId="85" applyFill="1" applyBorder="1"/>
    <xf numFmtId="0" fontId="72" fillId="2" borderId="72" xfId="85" applyFont="1" applyFill="1" applyBorder="1"/>
    <xf numFmtId="0" fontId="2" fillId="0" borderId="0" xfId="85" applyAlignment="1">
      <alignment horizontal="center"/>
    </xf>
    <xf numFmtId="0" fontId="2" fillId="0" borderId="39" xfId="85" applyBorder="1"/>
    <xf numFmtId="0" fontId="2" fillId="0" borderId="25" xfId="85" applyBorder="1"/>
    <xf numFmtId="0" fontId="2" fillId="2" borderId="25" xfId="85" applyFill="1" applyBorder="1"/>
    <xf numFmtId="0" fontId="2" fillId="2" borderId="62" xfId="85" applyFill="1" applyBorder="1"/>
    <xf numFmtId="0" fontId="2" fillId="2" borderId="63" xfId="85" applyFill="1" applyBorder="1"/>
    <xf numFmtId="0" fontId="2" fillId="0" borderId="12" xfId="85" applyBorder="1"/>
    <xf numFmtId="0" fontId="2" fillId="2" borderId="5" xfId="85" applyFill="1" applyBorder="1"/>
    <xf numFmtId="0" fontId="2" fillId="2" borderId="0" xfId="85" applyFill="1" applyBorder="1"/>
    <xf numFmtId="0" fontId="2" fillId="0" borderId="73" xfId="85" applyBorder="1"/>
    <xf numFmtId="0" fontId="2" fillId="0" borderId="11" xfId="85" applyBorder="1"/>
    <xf numFmtId="0" fontId="2" fillId="2" borderId="11" xfId="85" applyFill="1" applyBorder="1"/>
    <xf numFmtId="0" fontId="73" fillId="2" borderId="1" xfId="85" applyFont="1" applyFill="1" applyBorder="1"/>
    <xf numFmtId="0" fontId="2" fillId="2" borderId="1" xfId="85" applyFont="1" applyFill="1" applyBorder="1"/>
    <xf numFmtId="0" fontId="2" fillId="2" borderId="66" xfId="85" applyFill="1" applyBorder="1"/>
    <xf numFmtId="0" fontId="2" fillId="2" borderId="68" xfId="85" applyFill="1" applyBorder="1"/>
    <xf numFmtId="0" fontId="70" fillId="2" borderId="70" xfId="85" applyFont="1" applyFill="1" applyBorder="1"/>
    <xf numFmtId="0" fontId="2" fillId="0" borderId="1" xfId="85" applyBorder="1" applyAlignment="1">
      <alignment horizontal="right"/>
    </xf>
    <xf numFmtId="0" fontId="2" fillId="2" borderId="18" xfId="85" applyFill="1" applyBorder="1"/>
    <xf numFmtId="0" fontId="2" fillId="2" borderId="17" xfId="85" applyFill="1" applyBorder="1"/>
    <xf numFmtId="0" fontId="70" fillId="2" borderId="71" xfId="85" applyFont="1" applyFill="1" applyBorder="1"/>
    <xf numFmtId="0" fontId="2" fillId="0" borderId="26" xfId="85" applyBorder="1"/>
    <xf numFmtId="0" fontId="2" fillId="0" borderId="24" xfId="85" applyBorder="1"/>
    <xf numFmtId="0" fontId="2" fillId="0" borderId="22" xfId="85" applyBorder="1"/>
    <xf numFmtId="0" fontId="67" fillId="2" borderId="1" xfId="85" applyFont="1" applyFill="1" applyBorder="1" applyAlignment="1">
      <alignment wrapText="1"/>
    </xf>
    <xf numFmtId="1" fontId="67" fillId="2" borderId="1" xfId="85" applyNumberFormat="1" applyFont="1" applyFill="1" applyBorder="1" applyAlignment="1">
      <alignment wrapText="1"/>
    </xf>
    <xf numFmtId="0" fontId="2" fillId="0" borderId="0" xfId="85" applyFill="1" applyBorder="1"/>
    <xf numFmtId="0" fontId="67" fillId="0" borderId="0" xfId="85" applyFont="1" applyFill="1" applyBorder="1"/>
    <xf numFmtId="0" fontId="70" fillId="2" borderId="55" xfId="85" applyFont="1" applyFill="1" applyBorder="1"/>
    <xf numFmtId="0" fontId="70" fillId="0" borderId="0" xfId="85" applyFont="1" applyFill="1" applyBorder="1"/>
    <xf numFmtId="1" fontId="67" fillId="0" borderId="0" xfId="85" applyNumberFormat="1" applyFont="1" applyFill="1" applyBorder="1" applyAlignment="1">
      <alignment wrapText="1"/>
    </xf>
    <xf numFmtId="0" fontId="67" fillId="0" borderId="0" xfId="85" applyFont="1" applyAlignment="1">
      <alignment wrapText="1"/>
    </xf>
    <xf numFmtId="1" fontId="2" fillId="0" borderId="0" xfId="85" applyNumberFormat="1" applyFill="1" applyBorder="1" applyAlignment="1">
      <alignment horizontal="centerContinuous" wrapText="1"/>
    </xf>
    <xf numFmtId="0" fontId="2" fillId="0" borderId="0" xfId="85" applyFill="1" applyBorder="1" applyAlignment="1">
      <alignment horizontal="centerContinuous" wrapText="1"/>
    </xf>
    <xf numFmtId="0" fontId="67" fillId="0" borderId="0" xfId="85" applyFont="1" applyFill="1" applyBorder="1" applyAlignment="1">
      <alignment horizontal="centerContinuous" wrapText="1"/>
    </xf>
    <xf numFmtId="0" fontId="67" fillId="0" borderId="0" xfId="85" applyFont="1" applyFill="1" applyBorder="1" applyAlignment="1">
      <alignment wrapText="1"/>
    </xf>
    <xf numFmtId="0" fontId="2" fillId="0" borderId="0" xfId="85" applyFill="1" applyBorder="1" applyAlignment="1">
      <alignment horizontal="centerContinuous"/>
    </xf>
    <xf numFmtId="0" fontId="2" fillId="0" borderId="12" xfId="85" applyBorder="1" applyAlignment="1">
      <alignment wrapText="1"/>
    </xf>
    <xf numFmtId="1" fontId="2" fillId="0" borderId="12" xfId="85" applyNumberFormat="1" applyBorder="1" applyAlignment="1">
      <alignment wrapText="1"/>
    </xf>
    <xf numFmtId="0" fontId="2" fillId="0" borderId="11" xfId="85" applyFill="1" applyBorder="1" applyAlignment="1">
      <alignment wrapText="1"/>
    </xf>
    <xf numFmtId="1" fontId="2" fillId="0" borderId="0" xfId="85" applyNumberFormat="1" applyFill="1" applyBorder="1" applyAlignment="1">
      <alignment wrapText="1"/>
    </xf>
    <xf numFmtId="0" fontId="2" fillId="0" borderId="0" xfId="85" applyFill="1" applyBorder="1" applyAlignment="1">
      <alignment wrapText="1"/>
    </xf>
    <xf numFmtId="0" fontId="2" fillId="0" borderId="12" xfId="85" applyFill="1" applyBorder="1" applyAlignment="1">
      <alignment wrapText="1"/>
    </xf>
    <xf numFmtId="0" fontId="2" fillId="0" borderId="13" xfId="85" applyBorder="1" applyAlignment="1">
      <alignment wrapText="1"/>
    </xf>
    <xf numFmtId="1" fontId="2" fillId="0" borderId="13" xfId="85" applyNumberFormat="1" applyBorder="1" applyAlignment="1">
      <alignment wrapText="1"/>
    </xf>
    <xf numFmtId="0" fontId="2" fillId="0" borderId="1" xfId="85" applyBorder="1" applyAlignment="1">
      <alignment wrapText="1"/>
    </xf>
    <xf numFmtId="1" fontId="2" fillId="0" borderId="1" xfId="85" applyNumberFormat="1" applyBorder="1" applyAlignment="1">
      <alignment wrapText="1"/>
    </xf>
    <xf numFmtId="1" fontId="2" fillId="0" borderId="11" xfId="85" applyNumberFormat="1" applyBorder="1" applyAlignment="1">
      <alignment wrapText="1"/>
    </xf>
    <xf numFmtId="0" fontId="74" fillId="0" borderId="1" xfId="85" applyFont="1" applyBorder="1" applyAlignment="1">
      <alignment wrapText="1"/>
    </xf>
    <xf numFmtId="0" fontId="2" fillId="0" borderId="1" xfId="85" applyFill="1" applyBorder="1" applyAlignment="1">
      <alignment wrapText="1"/>
    </xf>
    <xf numFmtId="0" fontId="2" fillId="0" borderId="13" xfId="85" applyBorder="1"/>
    <xf numFmtId="0" fontId="67" fillId="36" borderId="1" xfId="85" applyFont="1" applyFill="1" applyBorder="1" applyAlignment="1">
      <alignment wrapText="1"/>
    </xf>
    <xf numFmtId="0" fontId="67" fillId="36" borderId="1" xfId="85" applyFont="1" applyFill="1" applyBorder="1"/>
    <xf numFmtId="0" fontId="2" fillId="0" borderId="3" xfId="85" applyBorder="1"/>
    <xf numFmtId="0" fontId="2" fillId="0" borderId="4" xfId="85" applyBorder="1"/>
    <xf numFmtId="0" fontId="2" fillId="0" borderId="6" xfId="85" applyBorder="1"/>
    <xf numFmtId="0" fontId="2" fillId="0" borderId="8" xfId="85" applyBorder="1"/>
    <xf numFmtId="0" fontId="2" fillId="0" borderId="9" xfId="85" applyBorder="1"/>
    <xf numFmtId="1" fontId="2" fillId="2" borderId="1" xfId="85" applyNumberFormat="1" applyFill="1" applyBorder="1"/>
    <xf numFmtId="0" fontId="2" fillId="2" borderId="15" xfId="85" applyFill="1" applyBorder="1"/>
    <xf numFmtId="1" fontId="2" fillId="2" borderId="14" xfId="85" applyNumberFormat="1" applyFill="1" applyBorder="1" applyAlignment="1">
      <alignment wrapText="1"/>
    </xf>
    <xf numFmtId="1" fontId="2" fillId="2" borderId="10" xfId="85" applyNumberFormat="1" applyFill="1" applyBorder="1" applyAlignment="1">
      <alignment wrapText="1"/>
    </xf>
    <xf numFmtId="0" fontId="67" fillId="2" borderId="1" xfId="85" applyFont="1" applyFill="1" applyBorder="1"/>
    <xf numFmtId="2" fontId="2" fillId="0" borderId="0" xfId="85" applyNumberFormat="1" applyAlignment="1">
      <alignment wrapText="1"/>
    </xf>
    <xf numFmtId="2" fontId="2" fillId="2" borderId="13" xfId="85" applyNumberFormat="1" applyFill="1" applyBorder="1" applyAlignment="1">
      <alignment wrapText="1"/>
    </xf>
    <xf numFmtId="0" fontId="2" fillId="2" borderId="13" xfId="85" applyFill="1" applyBorder="1" applyAlignment="1">
      <alignment wrapText="1"/>
    </xf>
    <xf numFmtId="1" fontId="2" fillId="2" borderId="13" xfId="85" applyNumberFormat="1" applyFill="1" applyBorder="1"/>
    <xf numFmtId="0" fontId="2" fillId="2" borderId="13" xfId="85" applyFill="1" applyBorder="1"/>
    <xf numFmtId="1" fontId="2" fillId="2" borderId="11" xfId="85" applyNumberFormat="1" applyFill="1" applyBorder="1" applyAlignment="1">
      <alignment wrapText="1"/>
    </xf>
    <xf numFmtId="0" fontId="2" fillId="2" borderId="11" xfId="85" applyFill="1" applyBorder="1" applyAlignment="1">
      <alignment wrapText="1"/>
    </xf>
    <xf numFmtId="1" fontId="2" fillId="2" borderId="11" xfId="85" applyNumberFormat="1" applyFill="1" applyBorder="1"/>
    <xf numFmtId="0" fontId="2" fillId="0" borderId="13" xfId="85" applyBorder="1" applyAlignment="1">
      <alignment horizontal="center" wrapText="1"/>
    </xf>
    <xf numFmtId="1" fontId="2" fillId="0" borderId="13" xfId="85" applyNumberFormat="1" applyBorder="1"/>
    <xf numFmtId="0" fontId="2" fillId="0" borderId="12" xfId="85" applyBorder="1" applyAlignment="1">
      <alignment horizontal="center" wrapText="1"/>
    </xf>
    <xf numFmtId="1" fontId="2" fillId="0" borderId="12" xfId="85" applyNumberFormat="1" applyBorder="1"/>
    <xf numFmtId="0" fontId="2" fillId="0" borderId="11" xfId="85" applyBorder="1" applyAlignment="1">
      <alignment wrapText="1"/>
    </xf>
    <xf numFmtId="1" fontId="2" fillId="0" borderId="11" xfId="85" applyNumberFormat="1" applyBorder="1"/>
    <xf numFmtId="0" fontId="67" fillId="0" borderId="11" xfId="85" applyFont="1" applyBorder="1"/>
    <xf numFmtId="1" fontId="2" fillId="0" borderId="1" xfId="85" applyNumberFormat="1" applyBorder="1" applyAlignment="1">
      <alignment horizontal="center" vertical="center" wrapText="1"/>
    </xf>
    <xf numFmtId="0" fontId="2" fillId="0" borderId="1" xfId="85" applyBorder="1" applyAlignment="1">
      <alignment vertical="center" wrapText="1"/>
    </xf>
    <xf numFmtId="1" fontId="2" fillId="0" borderId="1" xfId="85" applyNumberFormat="1" applyBorder="1" applyAlignment="1">
      <alignment vertical="center" wrapText="1"/>
    </xf>
    <xf numFmtId="0" fontId="67" fillId="2" borderId="15" xfId="85" applyFont="1" applyFill="1" applyBorder="1" applyAlignment="1">
      <alignment wrapText="1"/>
    </xf>
    <xf numFmtId="0" fontId="2" fillId="2" borderId="15" xfId="85" applyFill="1" applyBorder="1" applyAlignment="1">
      <alignment horizontal="centerContinuous"/>
    </xf>
    <xf numFmtId="0" fontId="2" fillId="2" borderId="14" xfId="85" applyFill="1" applyBorder="1" applyAlignment="1">
      <alignment horizontal="centerContinuous"/>
    </xf>
    <xf numFmtId="0" fontId="67" fillId="2" borderId="10" xfId="85" applyFont="1" applyFill="1" applyBorder="1" applyAlignment="1">
      <alignment horizontal="centerContinuous" wrapText="1"/>
    </xf>
    <xf numFmtId="1" fontId="2" fillId="2" borderId="15" xfId="85" applyNumberFormat="1" applyFill="1" applyBorder="1" applyAlignment="1">
      <alignment horizontal="centerContinuous"/>
    </xf>
    <xf numFmtId="1" fontId="2" fillId="2" borderId="14" xfId="85" applyNumberFormat="1" applyFill="1" applyBorder="1" applyAlignment="1">
      <alignment horizontal="centerContinuous"/>
    </xf>
    <xf numFmtId="0" fontId="67" fillId="2" borderId="10" xfId="85" applyFont="1" applyFill="1" applyBorder="1" applyAlignment="1">
      <alignment horizontal="centerContinuous"/>
    </xf>
    <xf numFmtId="0" fontId="67" fillId="2" borderId="15" xfId="85" applyFont="1" applyFill="1" applyBorder="1" applyAlignment="1">
      <alignment horizontal="centerContinuous" wrapText="1"/>
    </xf>
    <xf numFmtId="0" fontId="2" fillId="2" borderId="14" xfId="85" applyFill="1" applyBorder="1" applyAlignment="1">
      <alignment wrapText="1"/>
    </xf>
    <xf numFmtId="0" fontId="2" fillId="0" borderId="39" xfId="85" applyBorder="1" applyAlignment="1">
      <alignment wrapText="1"/>
    </xf>
    <xf numFmtId="0" fontId="2" fillId="0" borderId="25" xfId="85" applyBorder="1" applyAlignment="1">
      <alignment wrapText="1"/>
    </xf>
    <xf numFmtId="1" fontId="2" fillId="0" borderId="25" xfId="85" applyNumberFormat="1" applyBorder="1" applyAlignment="1">
      <alignment wrapText="1"/>
    </xf>
    <xf numFmtId="0" fontId="2" fillId="0" borderId="74" xfId="85" applyBorder="1"/>
    <xf numFmtId="1" fontId="2" fillId="2" borderId="27" xfId="85" applyNumberFormat="1" applyFill="1" applyBorder="1"/>
    <xf numFmtId="1" fontId="2" fillId="2" borderId="62" xfId="85" applyNumberFormat="1" applyFill="1" applyBorder="1" applyAlignment="1">
      <alignment wrapText="1"/>
    </xf>
    <xf numFmtId="1" fontId="2" fillId="2" borderId="62" xfId="85" applyNumberFormat="1" applyFill="1" applyBorder="1"/>
    <xf numFmtId="0" fontId="2" fillId="2" borderId="61" xfId="85" applyFill="1" applyBorder="1"/>
    <xf numFmtId="0" fontId="2" fillId="2" borderId="75" xfId="85" applyFill="1" applyBorder="1"/>
    <xf numFmtId="1" fontId="2" fillId="2" borderId="6" xfId="85" applyNumberFormat="1" applyFill="1" applyBorder="1"/>
    <xf numFmtId="0" fontId="2" fillId="2" borderId="10" xfId="85" applyFill="1" applyBorder="1"/>
    <xf numFmtId="2" fontId="2" fillId="2" borderId="15" xfId="85" applyNumberFormat="1" applyFill="1" applyBorder="1"/>
    <xf numFmtId="164" fontId="2" fillId="2" borderId="10" xfId="85" applyNumberFormat="1" applyFill="1" applyBorder="1"/>
    <xf numFmtId="164" fontId="2" fillId="2" borderId="15" xfId="85" applyNumberFormat="1" applyFill="1" applyBorder="1"/>
    <xf numFmtId="164" fontId="2" fillId="2" borderId="1" xfId="85" applyNumberFormat="1" applyFill="1" applyBorder="1"/>
    <xf numFmtId="0" fontId="2" fillId="2" borderId="6" xfId="85" applyFill="1" applyBorder="1"/>
    <xf numFmtId="0" fontId="2" fillId="2" borderId="4" xfId="85" applyFill="1" applyBorder="1"/>
    <xf numFmtId="1" fontId="2" fillId="2" borderId="6" xfId="85" applyNumberFormat="1" applyFill="1" applyBorder="1" applyAlignment="1">
      <alignment wrapText="1"/>
    </xf>
    <xf numFmtId="1" fontId="2" fillId="2" borderId="5" xfId="85" applyNumberFormat="1" applyFill="1" applyBorder="1"/>
    <xf numFmtId="0" fontId="2" fillId="2" borderId="23" xfId="85" applyFill="1" applyBorder="1"/>
    <xf numFmtId="0" fontId="2" fillId="2" borderId="65" xfId="85" applyFill="1" applyBorder="1" applyAlignment="1">
      <alignment horizontal="center" wrapText="1"/>
    </xf>
    <xf numFmtId="0" fontId="2" fillId="2" borderId="1" xfId="85" applyFill="1" applyBorder="1" applyAlignment="1">
      <alignment horizontal="center" wrapText="1"/>
    </xf>
    <xf numFmtId="0" fontId="2" fillId="2" borderId="15" xfId="85" applyFill="1" applyBorder="1" applyAlignment="1">
      <alignment horizontal="center" wrapText="1"/>
    </xf>
    <xf numFmtId="0" fontId="73" fillId="2" borderId="15" xfId="85" applyFont="1" applyFill="1" applyBorder="1"/>
    <xf numFmtId="1" fontId="2" fillId="2" borderId="4" xfId="85" applyNumberFormat="1" applyFill="1" applyBorder="1" applyAlignment="1">
      <alignment wrapText="1"/>
    </xf>
    <xf numFmtId="0" fontId="2" fillId="2" borderId="3" xfId="85" applyFill="1" applyBorder="1"/>
    <xf numFmtId="1" fontId="2" fillId="2" borderId="2" xfId="85" applyNumberFormat="1" applyFill="1" applyBorder="1"/>
    <xf numFmtId="0" fontId="2" fillId="2" borderId="67" xfId="85" applyFill="1" applyBorder="1" applyAlignment="1">
      <alignment wrapText="1"/>
    </xf>
    <xf numFmtId="0" fontId="2" fillId="2" borderId="17" xfId="85" applyFill="1" applyBorder="1" applyAlignment="1">
      <alignment wrapText="1"/>
    </xf>
    <xf numFmtId="1" fontId="2" fillId="2" borderId="17" xfId="85" applyNumberFormat="1" applyFill="1" applyBorder="1" applyAlignment="1">
      <alignment wrapText="1"/>
    </xf>
    <xf numFmtId="1" fontId="2" fillId="2" borderId="17" xfId="85" applyNumberFormat="1" applyFill="1" applyBorder="1"/>
    <xf numFmtId="1" fontId="2" fillId="0" borderId="5" xfId="85" applyNumberFormat="1" applyBorder="1" applyAlignment="1">
      <alignment wrapText="1"/>
    </xf>
    <xf numFmtId="0" fontId="2" fillId="0" borderId="0" xfId="85" applyAlignment="1">
      <alignment horizontal="center" wrapText="1"/>
    </xf>
    <xf numFmtId="0" fontId="67" fillId="0" borderId="12" xfId="85" applyFont="1" applyBorder="1"/>
    <xf numFmtId="0" fontId="2" fillId="0" borderId="12" xfId="85" applyFont="1" applyFill="1" applyBorder="1"/>
    <xf numFmtId="0" fontId="67" fillId="0" borderId="12" xfId="85" applyFont="1" applyFill="1" applyBorder="1"/>
    <xf numFmtId="1" fontId="2" fillId="2" borderId="9" xfId="85" applyNumberFormat="1" applyFill="1" applyBorder="1" applyAlignment="1">
      <alignment wrapText="1"/>
    </xf>
    <xf numFmtId="0" fontId="2" fillId="2" borderId="8" xfId="85" applyFill="1" applyBorder="1"/>
    <xf numFmtId="1" fontId="2" fillId="2" borderId="0" xfId="85" applyNumberFormat="1" applyFill="1"/>
    <xf numFmtId="1" fontId="2" fillId="2" borderId="3" xfId="85" applyNumberFormat="1" applyFill="1" applyBorder="1"/>
    <xf numFmtId="0" fontId="2" fillId="2" borderId="15" xfId="85" applyFill="1" applyBorder="1" applyAlignment="1">
      <alignment wrapText="1"/>
    </xf>
    <xf numFmtId="0" fontId="2" fillId="2" borderId="14" xfId="85" applyFill="1" applyBorder="1"/>
    <xf numFmtId="0" fontId="2" fillId="2" borderId="7" xfId="85" applyFill="1" applyBorder="1"/>
    <xf numFmtId="0" fontId="2" fillId="2" borderId="2" xfId="85" applyFill="1" applyBorder="1"/>
    <xf numFmtId="0" fontId="2" fillId="0" borderId="12" xfId="85" applyFont="1" applyBorder="1"/>
    <xf numFmtId="0" fontId="2" fillId="0" borderId="7" xfId="85" applyBorder="1" applyAlignment="1">
      <alignment wrapText="1"/>
    </xf>
    <xf numFmtId="0" fontId="2" fillId="2" borderId="39" xfId="85" applyFill="1" applyBorder="1" applyAlignment="1">
      <alignment wrapText="1"/>
    </xf>
    <xf numFmtId="0" fontId="2" fillId="2" borderId="25" xfId="85" applyFill="1" applyBorder="1" applyAlignment="1">
      <alignment wrapText="1"/>
    </xf>
    <xf numFmtId="1" fontId="2" fillId="2" borderId="25" xfId="85" applyNumberFormat="1" applyFill="1" applyBorder="1" applyAlignment="1">
      <alignment wrapText="1"/>
    </xf>
    <xf numFmtId="0" fontId="2" fillId="2" borderId="74" xfId="85" applyFill="1" applyBorder="1"/>
    <xf numFmtId="1" fontId="2" fillId="2" borderId="25" xfId="85" applyNumberFormat="1" applyFill="1" applyBorder="1"/>
    <xf numFmtId="0" fontId="2" fillId="2" borderId="64" xfId="85" applyFill="1" applyBorder="1" applyAlignment="1">
      <alignment wrapText="1"/>
    </xf>
    <xf numFmtId="0" fontId="2" fillId="2" borderId="64" xfId="85" applyFill="1" applyBorder="1"/>
    <xf numFmtId="0" fontId="2" fillId="2" borderId="41" xfId="85" applyFill="1" applyBorder="1"/>
    <xf numFmtId="1" fontId="2" fillId="2" borderId="0" xfId="85" applyNumberFormat="1" applyFill="1" applyBorder="1" applyAlignment="1">
      <alignment wrapText="1"/>
    </xf>
    <xf numFmtId="0" fontId="2" fillId="2" borderId="0" xfId="85" applyFill="1"/>
    <xf numFmtId="0" fontId="2" fillId="2" borderId="73" xfId="85" applyFill="1" applyBorder="1" applyAlignment="1">
      <alignment horizontal="center" wrapText="1"/>
    </xf>
    <xf numFmtId="0" fontId="2" fillId="2" borderId="3" xfId="85" applyFill="1" applyBorder="1" applyAlignment="1">
      <alignment horizontal="center" wrapText="1"/>
    </xf>
    <xf numFmtId="0" fontId="73" fillId="2" borderId="3" xfId="85" applyFont="1" applyFill="1" applyBorder="1"/>
    <xf numFmtId="1" fontId="2" fillId="2" borderId="3" xfId="85" applyNumberFormat="1" applyFill="1" applyBorder="1" applyAlignment="1">
      <alignment wrapText="1"/>
    </xf>
    <xf numFmtId="1" fontId="2" fillId="0" borderId="15" xfId="85" applyNumberFormat="1" applyBorder="1" applyAlignment="1">
      <alignment wrapText="1"/>
    </xf>
    <xf numFmtId="0" fontId="67" fillId="0" borderId="0" xfId="85" applyFont="1"/>
    <xf numFmtId="1" fontId="2" fillId="2" borderId="12" xfId="85" applyNumberFormat="1" applyFill="1" applyBorder="1"/>
    <xf numFmtId="0" fontId="2" fillId="2" borderId="12" xfId="85" applyFill="1" applyBorder="1"/>
    <xf numFmtId="1" fontId="2" fillId="2" borderId="0" xfId="85" applyNumberFormat="1" applyFill="1" applyAlignment="1">
      <alignment wrapText="1"/>
    </xf>
    <xf numFmtId="0" fontId="2" fillId="2" borderId="9" xfId="85" applyFill="1" applyBorder="1"/>
    <xf numFmtId="1" fontId="2" fillId="2" borderId="2" xfId="85" applyNumberFormat="1" applyFill="1" applyBorder="1" applyAlignment="1">
      <alignment wrapText="1"/>
    </xf>
    <xf numFmtId="0" fontId="2" fillId="0" borderId="13" xfId="85" applyFill="1" applyBorder="1" applyAlignment="1">
      <alignment wrapText="1"/>
    </xf>
    <xf numFmtId="1" fontId="2" fillId="2" borderId="55" xfId="85" applyNumberFormat="1" applyFill="1" applyBorder="1"/>
    <xf numFmtId="0" fontId="2" fillId="2" borderId="56" xfId="85" applyFill="1" applyBorder="1"/>
    <xf numFmtId="0" fontId="70" fillId="2" borderId="57" xfId="85" applyFont="1" applyFill="1" applyBorder="1"/>
    <xf numFmtId="1" fontId="2" fillId="2" borderId="61" xfId="85" applyNumberFormat="1" applyFill="1" applyBorder="1"/>
    <xf numFmtId="0" fontId="2" fillId="0" borderId="12" xfId="85" applyFill="1" applyBorder="1"/>
    <xf numFmtId="1" fontId="2" fillId="2" borderId="10" xfId="85" applyNumberFormat="1" applyFill="1" applyBorder="1"/>
    <xf numFmtId="1" fontId="2" fillId="2" borderId="5" xfId="85" applyNumberFormat="1" applyFill="1" applyBorder="1" applyAlignment="1">
      <alignment wrapText="1"/>
    </xf>
    <xf numFmtId="3" fontId="2" fillId="0" borderId="12" xfId="85" applyNumberFormat="1" applyBorder="1"/>
    <xf numFmtId="1" fontId="2" fillId="2" borderId="61" xfId="85" applyNumberFormat="1" applyFill="1" applyBorder="1" applyAlignment="1">
      <alignment wrapText="1"/>
    </xf>
    <xf numFmtId="0" fontId="2" fillId="0" borderId="5" xfId="85" applyBorder="1"/>
    <xf numFmtId="0" fontId="67" fillId="0" borderId="5" xfId="85" applyFont="1" applyBorder="1"/>
    <xf numFmtId="0" fontId="2" fillId="0" borderId="26" xfId="85" applyBorder="1" applyAlignment="1">
      <alignment wrapText="1"/>
    </xf>
    <xf numFmtId="0" fontId="2" fillId="0" borderId="24" xfId="85" applyBorder="1" applyAlignment="1">
      <alignment wrapText="1"/>
    </xf>
    <xf numFmtId="2" fontId="2" fillId="2" borderId="10" xfId="85" applyNumberFormat="1" applyFill="1" applyBorder="1"/>
    <xf numFmtId="2" fontId="2" fillId="2" borderId="1" xfId="85" applyNumberFormat="1" applyFill="1" applyBorder="1"/>
    <xf numFmtId="0" fontId="2" fillId="2" borderId="64" xfId="85" applyFill="1" applyBorder="1" applyAlignment="1">
      <alignment horizontal="center" wrapText="1"/>
    </xf>
    <xf numFmtId="0" fontId="2" fillId="0" borderId="15" xfId="85" applyBorder="1"/>
    <xf numFmtId="0" fontId="2" fillId="0" borderId="14" xfId="85" applyBorder="1"/>
    <xf numFmtId="0" fontId="2" fillId="0" borderId="10" xfId="85" applyBorder="1"/>
    <xf numFmtId="0" fontId="2" fillId="2" borderId="8" xfId="85" applyFill="1" applyBorder="1" applyAlignment="1">
      <alignment wrapText="1"/>
    </xf>
    <xf numFmtId="1" fontId="2" fillId="2" borderId="75" xfId="85" applyNumberFormat="1" applyFill="1" applyBorder="1"/>
    <xf numFmtId="1" fontId="2" fillId="2" borderId="15" xfId="85" applyNumberFormat="1" applyFill="1" applyBorder="1"/>
    <xf numFmtId="1" fontId="2" fillId="2" borderId="8" xfId="85" applyNumberFormat="1" applyFill="1" applyBorder="1"/>
    <xf numFmtId="0" fontId="2" fillId="2" borderId="13" xfId="85" applyFont="1" applyFill="1" applyBorder="1"/>
    <xf numFmtId="0" fontId="2" fillId="2" borderId="76" xfId="85" applyFont="1" applyFill="1" applyBorder="1"/>
    <xf numFmtId="0" fontId="1" fillId="0" borderId="0" xfId="87"/>
    <xf numFmtId="49" fontId="25" fillId="0" borderId="10" xfId="0" applyNumberFormat="1" applyFont="1" applyBorder="1" applyAlignment="1">
      <alignment horizontal="center" wrapText="1"/>
    </xf>
    <xf numFmtId="0" fontId="0" fillId="0" borderId="14" xfId="0" applyFont="1" applyBorder="1" applyAlignment="1">
      <alignment horizontal="center"/>
    </xf>
    <xf numFmtId="0" fontId="0" fillId="0" borderId="15" xfId="0" applyFont="1" applyBorder="1" applyAlignment="1"/>
    <xf numFmtId="49" fontId="0" fillId="0" borderId="14" xfId="0" applyNumberFormat="1" applyFont="1" applyBorder="1" applyAlignment="1">
      <alignment horizontal="center"/>
    </xf>
    <xf numFmtId="0" fontId="0" fillId="0" borderId="15" xfId="0" applyFont="1" applyBorder="1" applyAlignment="1">
      <alignment horizontal="center"/>
    </xf>
    <xf numFmtId="0" fontId="26" fillId="0" borderId="10" xfId="0" applyFont="1" applyBorder="1" applyAlignment="1">
      <alignment horizontal="center" wrapText="1"/>
    </xf>
    <xf numFmtId="0" fontId="26" fillId="0" borderId="14" xfId="0" applyFont="1" applyBorder="1" applyAlignment="1">
      <alignment horizontal="center"/>
    </xf>
    <xf numFmtId="0" fontId="26" fillId="0" borderId="15" xfId="0" applyFont="1" applyBorder="1" applyAlignment="1">
      <alignment horizontal="center"/>
    </xf>
    <xf numFmtId="0" fontId="22" fillId="2" borderId="2" xfId="0" applyFont="1" applyFill="1" applyBorder="1" applyAlignment="1">
      <alignment horizontal="center"/>
    </xf>
    <xf numFmtId="0" fontId="22" fillId="2" borderId="3" xfId="0" applyFont="1" applyFill="1" applyBorder="1" applyAlignment="1">
      <alignment horizontal="center"/>
    </xf>
    <xf numFmtId="0" fontId="5" fillId="2" borderId="10" xfId="0" applyFont="1" applyFill="1" applyBorder="1" applyAlignment="1">
      <alignment horizontal="center"/>
    </xf>
    <xf numFmtId="0" fontId="5" fillId="2" borderId="14" xfId="0" applyFont="1" applyFill="1" applyBorder="1" applyAlignment="1">
      <alignment horizontal="center"/>
    </xf>
    <xf numFmtId="0" fontId="5" fillId="2" borderId="15" xfId="0" applyFont="1" applyFill="1" applyBorder="1" applyAlignment="1">
      <alignment horizontal="center"/>
    </xf>
    <xf numFmtId="0" fontId="5" fillId="2" borderId="1" xfId="0" applyFont="1" applyFill="1" applyBorder="1" applyAlignment="1">
      <alignment horizontal="center"/>
    </xf>
    <xf numFmtId="0" fontId="5" fillId="2" borderId="10" xfId="0" applyFont="1" applyFill="1" applyBorder="1" applyAlignment="1">
      <alignment horizontal="center" wrapText="1"/>
    </xf>
    <xf numFmtId="0" fontId="5" fillId="2" borderId="14" xfId="0" applyFont="1" applyFill="1" applyBorder="1" applyAlignment="1">
      <alignment horizontal="center" wrapText="1"/>
    </xf>
    <xf numFmtId="0" fontId="5" fillId="2" borderId="15" xfId="0" applyFont="1" applyFill="1" applyBorder="1" applyAlignment="1">
      <alignment horizontal="center" wrapText="1"/>
    </xf>
    <xf numFmtId="0" fontId="5" fillId="2" borderId="1" xfId="0" applyFont="1" applyFill="1" applyBorder="1" applyAlignment="1">
      <alignment horizontal="center" wrapText="1"/>
    </xf>
    <xf numFmtId="0" fontId="0" fillId="2" borderId="1" xfId="0" applyFill="1" applyBorder="1" applyAlignment="1">
      <alignment horizontal="center"/>
    </xf>
    <xf numFmtId="0" fontId="10" fillId="2" borderId="2" xfId="0" applyFont="1" applyFill="1" applyBorder="1" applyAlignment="1">
      <alignment horizontal="center"/>
    </xf>
    <xf numFmtId="0" fontId="10" fillId="2" borderId="3" xfId="0" applyFont="1" applyFill="1" applyBorder="1" applyAlignment="1">
      <alignment horizontal="center"/>
    </xf>
    <xf numFmtId="0" fontId="10" fillId="2" borderId="4" xfId="0" applyFont="1" applyFill="1" applyBorder="1" applyAlignment="1">
      <alignment horizontal="center"/>
    </xf>
    <xf numFmtId="0" fontId="10" fillId="2" borderId="10" xfId="0" applyFont="1" applyFill="1" applyBorder="1" applyAlignment="1">
      <alignment horizontal="center"/>
    </xf>
    <xf numFmtId="0" fontId="10" fillId="2" borderId="14" xfId="0" applyFont="1" applyFill="1" applyBorder="1" applyAlignment="1">
      <alignment horizontal="center"/>
    </xf>
    <xf numFmtId="0" fontId="10" fillId="2" borderId="15" xfId="0" applyFont="1" applyFill="1" applyBorder="1" applyAlignment="1">
      <alignment horizontal="center"/>
    </xf>
    <xf numFmtId="0" fontId="5" fillId="0" borderId="10" xfId="0" applyFont="1" applyBorder="1" applyAlignment="1">
      <alignment horizontal="center" wrapText="1"/>
    </xf>
    <xf numFmtId="0" fontId="5" fillId="0" borderId="14" xfId="0" applyFont="1" applyBorder="1" applyAlignment="1">
      <alignment horizontal="center" wrapText="1"/>
    </xf>
    <xf numFmtId="0" fontId="5" fillId="0" borderId="15" xfId="0" applyFont="1" applyBorder="1" applyAlignment="1">
      <alignment horizontal="center" wrapText="1"/>
    </xf>
    <xf numFmtId="49" fontId="10" fillId="0" borderId="10" xfId="0" applyNumberFormat="1" applyFont="1" applyBorder="1" applyAlignment="1">
      <alignment horizontal="center" wrapText="1"/>
    </xf>
    <xf numFmtId="49" fontId="10" fillId="0" borderId="14" xfId="0" applyNumberFormat="1" applyFont="1" applyBorder="1" applyAlignment="1">
      <alignment horizontal="center"/>
    </xf>
    <xf numFmtId="0" fontId="0" fillId="0" borderId="14" xfId="0" applyBorder="1" applyAlignment="1"/>
    <xf numFmtId="0" fontId="0" fillId="0" borderId="15" xfId="0" applyBorder="1" applyAlignment="1"/>
    <xf numFmtId="49" fontId="10" fillId="0" borderId="10" xfId="0" applyNumberFormat="1" applyFont="1" applyBorder="1" applyAlignment="1">
      <alignment horizontal="center"/>
    </xf>
    <xf numFmtId="49" fontId="5" fillId="0" borderId="10" xfId="0" applyNumberFormat="1" applyFont="1" applyBorder="1" applyAlignment="1">
      <alignment horizontal="center"/>
    </xf>
    <xf numFmtId="49" fontId="5" fillId="0" borderId="14" xfId="0" applyNumberFormat="1" applyFont="1" applyBorder="1" applyAlignment="1">
      <alignment horizontal="center"/>
    </xf>
    <xf numFmtId="49" fontId="5" fillId="0" borderId="15" xfId="0" applyNumberFormat="1" applyFont="1" applyBorder="1" applyAlignment="1">
      <alignment horizontal="center"/>
    </xf>
    <xf numFmtId="0" fontId="5" fillId="0" borderId="10" xfId="0" applyFont="1" applyBorder="1" applyAlignment="1">
      <alignment horizontal="center"/>
    </xf>
    <xf numFmtId="0" fontId="5" fillId="0" borderId="14" xfId="0" applyFont="1" applyBorder="1" applyAlignment="1">
      <alignment horizontal="center"/>
    </xf>
    <xf numFmtId="0" fontId="5" fillId="0" borderId="15" xfId="0" applyFont="1" applyBorder="1" applyAlignment="1">
      <alignment horizontal="center"/>
    </xf>
    <xf numFmtId="0" fontId="10" fillId="0" borderId="14" xfId="0" applyFont="1" applyBorder="1" applyAlignment="1"/>
    <xf numFmtId="0" fontId="51" fillId="0" borderId="14" xfId="0" applyFont="1" applyBorder="1" applyAlignment="1"/>
    <xf numFmtId="0" fontId="0" fillId="0" borderId="0" xfId="0" applyAlignment="1">
      <alignment vertical="center"/>
    </xf>
    <xf numFmtId="0" fontId="5" fillId="0" borderId="11" xfId="0" applyFont="1" applyBorder="1" applyAlignment="1"/>
    <xf numFmtId="0" fontId="5" fillId="0" borderId="13" xfId="0" applyFont="1" applyBorder="1" applyAlignment="1"/>
    <xf numFmtId="0" fontId="0" fillId="0" borderId="14" xfId="0" applyBorder="1" applyAlignment="1">
      <alignment horizontal="center"/>
    </xf>
    <xf numFmtId="0" fontId="0" fillId="0" borderId="15" xfId="0" applyBorder="1" applyAlignment="1">
      <alignment horizontal="center"/>
    </xf>
    <xf numFmtId="0" fontId="10" fillId="0" borderId="10" xfId="0" applyFont="1" applyBorder="1" applyAlignment="1">
      <alignment horizontal="center"/>
    </xf>
    <xf numFmtId="0" fontId="25" fillId="0" borderId="10" xfId="0" applyFont="1" applyBorder="1" applyAlignment="1">
      <alignment horizontal="center"/>
    </xf>
    <xf numFmtId="0" fontId="25" fillId="0" borderId="14" xfId="0" applyFont="1" applyBorder="1" applyAlignment="1">
      <alignment horizontal="center"/>
    </xf>
    <xf numFmtId="0" fontId="25" fillId="0" borderId="15" xfId="0" applyFont="1" applyBorder="1" applyAlignment="1">
      <alignment horizontal="center"/>
    </xf>
    <xf numFmtId="49" fontId="25" fillId="0" borderId="10" xfId="0" applyNumberFormat="1" applyFont="1" applyBorder="1" applyAlignment="1">
      <alignment horizontal="center"/>
    </xf>
    <xf numFmtId="49" fontId="0" fillId="0" borderId="15" xfId="0" applyNumberFormat="1" applyFont="1" applyBorder="1" applyAlignment="1">
      <alignment horizontal="center"/>
    </xf>
    <xf numFmtId="0" fontId="25" fillId="0" borderId="8" xfId="0" applyFont="1" applyBorder="1" applyAlignment="1">
      <alignment horizontal="center"/>
    </xf>
    <xf numFmtId="0" fontId="10" fillId="0" borderId="14" xfId="0" applyFont="1" applyBorder="1" applyAlignment="1">
      <alignment horizontal="center"/>
    </xf>
    <xf numFmtId="0" fontId="10" fillId="0" borderId="15" xfId="0" applyFont="1" applyBorder="1" applyAlignment="1">
      <alignment horizontal="center"/>
    </xf>
  </cellXfs>
  <cellStyles count="101">
    <cellStyle name="20% - Accent1" xfId="62" builtinId="30" customBuiltin="1"/>
    <cellStyle name="20% - Accent1 2" xfId="21"/>
    <cellStyle name="20% - Accent1 3" xfId="89"/>
    <cellStyle name="20% - Accent2" xfId="66" builtinId="34" customBuiltin="1"/>
    <cellStyle name="20% - Accent2 2" xfId="25"/>
    <cellStyle name="20% - Accent2 3" xfId="91"/>
    <cellStyle name="20% - Accent3" xfId="70" builtinId="38" customBuiltin="1"/>
    <cellStyle name="20% - Accent3 2" xfId="29"/>
    <cellStyle name="20% - Accent3 3" xfId="93"/>
    <cellStyle name="20% - Accent4" xfId="74" builtinId="42" customBuiltin="1"/>
    <cellStyle name="20% - Accent4 2" xfId="33"/>
    <cellStyle name="20% - Accent4 3" xfId="95"/>
    <cellStyle name="20% - Accent5" xfId="78" builtinId="46" customBuiltin="1"/>
    <cellStyle name="20% - Accent5 2" xfId="37"/>
    <cellStyle name="20% - Accent5 3" xfId="97"/>
    <cellStyle name="20% - Accent6" xfId="82" builtinId="50" customBuiltin="1"/>
    <cellStyle name="20% - Accent6 2" xfId="41"/>
    <cellStyle name="20% - Accent6 3" xfId="99"/>
    <cellStyle name="40% - Accent1" xfId="63" builtinId="31" customBuiltin="1"/>
    <cellStyle name="40% - Accent1 2" xfId="22"/>
    <cellStyle name="40% - Accent1 3" xfId="90"/>
    <cellStyle name="40% - Accent2" xfId="67" builtinId="35" customBuiltin="1"/>
    <cellStyle name="40% - Accent2 2" xfId="26"/>
    <cellStyle name="40% - Accent2 3" xfId="92"/>
    <cellStyle name="40% - Accent3" xfId="71" builtinId="39" customBuiltin="1"/>
    <cellStyle name="40% - Accent3 2" xfId="30"/>
    <cellStyle name="40% - Accent3 3" xfId="94"/>
    <cellStyle name="40% - Accent4" xfId="75" builtinId="43" customBuiltin="1"/>
    <cellStyle name="40% - Accent4 2" xfId="34"/>
    <cellStyle name="40% - Accent4 3" xfId="96"/>
    <cellStyle name="40% - Accent5" xfId="79" builtinId="47" customBuiltin="1"/>
    <cellStyle name="40% - Accent5 2" xfId="38"/>
    <cellStyle name="40% - Accent5 3" xfId="98"/>
    <cellStyle name="40% - Accent6" xfId="83" builtinId="51" customBuiltin="1"/>
    <cellStyle name="40% - Accent6 2" xfId="42"/>
    <cellStyle name="40% - Accent6 3" xfId="100"/>
    <cellStyle name="60% - Accent1" xfId="64" builtinId="32" customBuiltin="1"/>
    <cellStyle name="60% - Accent1 2" xfId="23"/>
    <cellStyle name="60% - Accent2" xfId="68" builtinId="36" customBuiltin="1"/>
    <cellStyle name="60% - Accent2 2" xfId="27"/>
    <cellStyle name="60% - Accent3" xfId="72" builtinId="40" customBuiltin="1"/>
    <cellStyle name="60% - Accent3 2" xfId="31"/>
    <cellStyle name="60% - Accent4" xfId="76" builtinId="44" customBuiltin="1"/>
    <cellStyle name="60% - Accent4 2" xfId="35"/>
    <cellStyle name="60% - Accent5" xfId="80" builtinId="48" customBuiltin="1"/>
    <cellStyle name="60% - Accent5 2" xfId="39"/>
    <cellStyle name="60% - Accent6" xfId="84" builtinId="52" customBuiltin="1"/>
    <cellStyle name="60% - Accent6 2" xfId="43"/>
    <cellStyle name="Accent1" xfId="61" builtinId="29" customBuiltin="1"/>
    <cellStyle name="Accent1 2" xfId="20"/>
    <cellStyle name="Accent2" xfId="65" builtinId="33" customBuiltin="1"/>
    <cellStyle name="Accent2 2" xfId="24"/>
    <cellStyle name="Accent3" xfId="69" builtinId="37" customBuiltin="1"/>
    <cellStyle name="Accent3 2" xfId="28"/>
    <cellStyle name="Accent4" xfId="73" builtinId="41" customBuiltin="1"/>
    <cellStyle name="Accent4 2" xfId="32"/>
    <cellStyle name="Accent5" xfId="77" builtinId="45" customBuiltin="1"/>
    <cellStyle name="Accent5 2" xfId="36"/>
    <cellStyle name="Accent6" xfId="81" builtinId="49" customBuiltin="1"/>
    <cellStyle name="Accent6 2" xfId="40"/>
    <cellStyle name="Bad" xfId="51" builtinId="27" customBuiltin="1"/>
    <cellStyle name="Bad 2" xfId="10"/>
    <cellStyle name="Calculation" xfId="55" builtinId="22" customBuiltin="1"/>
    <cellStyle name="Calculation 2" xfId="14"/>
    <cellStyle name="Check Cell" xfId="57" builtinId="23" customBuiltin="1"/>
    <cellStyle name="Check Cell 2" xfId="16"/>
    <cellStyle name="Explanatory Text" xfId="59" builtinId="53" customBuiltin="1"/>
    <cellStyle name="Explanatory Text 2" xfId="18"/>
    <cellStyle name="Good" xfId="50" builtinId="26" customBuiltin="1"/>
    <cellStyle name="Good 2" xfId="9"/>
    <cellStyle name="Heading 1" xfId="46" builtinId="16" customBuiltin="1"/>
    <cellStyle name="Heading 1 2" xfId="5"/>
    <cellStyle name="Heading 2" xfId="47" builtinId="17" customBuiltin="1"/>
    <cellStyle name="Heading 2 2" xfId="6"/>
    <cellStyle name="Heading 3" xfId="48" builtinId="18" customBuiltin="1"/>
    <cellStyle name="Heading 3 2" xfId="7"/>
    <cellStyle name="Heading 4" xfId="49" builtinId="19" customBuiltin="1"/>
    <cellStyle name="Heading 4 2" xfId="8"/>
    <cellStyle name="Input" xfId="53" builtinId="20" customBuiltin="1"/>
    <cellStyle name="Input 2" xfId="12"/>
    <cellStyle name="Linked Cell" xfId="56" builtinId="24" customBuiltin="1"/>
    <cellStyle name="Linked Cell 2" xfId="15"/>
    <cellStyle name="Neutral" xfId="52" builtinId="28" customBuiltin="1"/>
    <cellStyle name="Neutral 2" xfId="11"/>
    <cellStyle name="Normal" xfId="0" builtinId="0"/>
    <cellStyle name="Normal 2" xfId="1"/>
    <cellStyle name="Normal 2 2" xfId="44"/>
    <cellStyle name="Normal 2 3" xfId="45"/>
    <cellStyle name="Normal 2 4" xfId="4"/>
    <cellStyle name="Normal 3" xfId="85"/>
    <cellStyle name="Normal 4" xfId="87"/>
    <cellStyle name="Note" xfId="3" builtinId="10" customBuiltin="1"/>
    <cellStyle name="Note 2" xfId="86"/>
    <cellStyle name="Note 3" xfId="88"/>
    <cellStyle name="Output" xfId="54" builtinId="21" customBuiltin="1"/>
    <cellStyle name="Output 2" xfId="13"/>
    <cellStyle name="Title" xfId="2" builtinId="15" customBuiltin="1"/>
    <cellStyle name="Total" xfId="60" builtinId="25" customBuiltin="1"/>
    <cellStyle name="Total 2" xfId="19"/>
    <cellStyle name="Warning Text" xfId="58" builtinId="11" customBuiltin="1"/>
    <cellStyle name="Warning Text 2" xfId="1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Annual Energy Cost Savings of Individual Energy</a:t>
            </a:r>
            <a:r>
              <a:rPr lang="en-US" baseline="0"/>
              <a:t> Conservation Measures: Entire Base</a:t>
            </a:r>
            <a:endParaRPr lang="en-US"/>
          </a:p>
        </c:rich>
      </c:tx>
      <c:overlay val="0"/>
    </c:title>
    <c:autoTitleDeleted val="0"/>
    <c:plotArea>
      <c:layout/>
      <c:barChart>
        <c:barDir val="col"/>
        <c:grouping val="clustered"/>
        <c:varyColors val="0"/>
        <c:ser>
          <c:idx val="0"/>
          <c:order val="0"/>
          <c:tx>
            <c:v>2013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'Energy$'!$P$405:$P$424</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1"/>
          <c:order val="1"/>
          <c:tx>
            <c:v>2018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'Energy$'!$P$431:$P$450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2023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'Energy$'!$P$456:$P$475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2028 NPV</c:v>
          </c:tx>
          <c:invertIfNegative val="0"/>
          <c:val>
            <c:numRef>
              <c:f>'Energy$'!$P$481:$P$500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4"/>
          <c:order val="4"/>
          <c:tx>
            <c:v>2033 NPV</c:v>
          </c:tx>
          <c:invertIfNegative val="0"/>
          <c:val>
            <c:numRef>
              <c:f>'Energy$'!$P$506:$P$525</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75"/>
        <c:overlap val="-25"/>
        <c:axId val="203954432"/>
        <c:axId val="203968512"/>
      </c:barChart>
      <c:catAx>
        <c:axId val="203954432"/>
        <c:scaling>
          <c:orientation val="minMax"/>
        </c:scaling>
        <c:delete val="0"/>
        <c:axPos val="b"/>
        <c:majorTickMark val="none"/>
        <c:minorTickMark val="none"/>
        <c:tickLblPos val="nextTo"/>
        <c:txPr>
          <a:bodyPr/>
          <a:lstStyle/>
          <a:p>
            <a:pPr>
              <a:defRPr sz="800" baseline="0"/>
            </a:pPr>
            <a:endParaRPr lang="en-US"/>
          </a:p>
        </c:txPr>
        <c:crossAx val="203968512"/>
        <c:crosses val="autoZero"/>
        <c:auto val="1"/>
        <c:lblAlgn val="ctr"/>
        <c:lblOffset val="100"/>
        <c:noMultiLvlLbl val="0"/>
      </c:catAx>
      <c:valAx>
        <c:axId val="203968512"/>
        <c:scaling>
          <c:orientation val="minMax"/>
        </c:scaling>
        <c:delete val="0"/>
        <c:axPos val="l"/>
        <c:majorGridlines/>
        <c:numFmt formatCode="0" sourceLinked="1"/>
        <c:majorTickMark val="none"/>
        <c:minorTickMark val="none"/>
        <c:tickLblPos val="nextTo"/>
        <c:spPr>
          <a:ln w="9525">
            <a:noFill/>
          </a:ln>
        </c:spPr>
        <c:crossAx val="203954432"/>
        <c:crosses val="autoZero"/>
        <c:crossBetween val="between"/>
      </c:valAx>
    </c:plotArea>
    <c:legend>
      <c:legendPos val="b"/>
      <c:overlay val="0"/>
    </c:legend>
    <c:plotVisOnly val="1"/>
    <c:dispBlanksAs val="gap"/>
    <c:showDLblsOverMax val="0"/>
  </c:chart>
  <c:printSettings>
    <c:headerFooter/>
    <c:pageMargins b="0.75" l="0.25" r="0.25"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Annual Energy Cost Savings of Individual Energy</a:t>
            </a:r>
            <a:r>
              <a:rPr lang="en-US" baseline="0"/>
              <a:t> Conservation Measures for Archetype 3A, Active Warehouse (Exempler #358, DART Building)</a:t>
            </a:r>
            <a:endParaRPr lang="en-US"/>
          </a:p>
        </c:rich>
      </c:tx>
      <c:overlay val="0"/>
    </c:title>
    <c:autoTitleDeleted val="0"/>
    <c:plotArea>
      <c:layout/>
      <c:barChart>
        <c:barDir val="col"/>
        <c:grouping val="clustered"/>
        <c:varyColors val="0"/>
        <c:ser>
          <c:idx val="0"/>
          <c:order val="0"/>
          <c:tx>
            <c:v>2013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'Energy$'!$P$531:$P$550</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1"/>
          <c:order val="1"/>
          <c:tx>
            <c:v>2018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'Energy$'!$P$557:$P$576</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2023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'Energy$'!$P$582:$P$601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2028 NPV</c:v>
          </c:tx>
          <c:invertIfNegative val="0"/>
          <c:val>
            <c:numRef>
              <c:f>'Energy$'!$P$582:$P$601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4"/>
          <c:order val="4"/>
          <c:tx>
            <c:v>2033 NPV</c:v>
          </c:tx>
          <c:invertIfNegative val="0"/>
          <c:val>
            <c:numRef>
              <c:f>'Energy$'!$P$632:$P$651</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75"/>
        <c:overlap val="-25"/>
        <c:axId val="204012544"/>
        <c:axId val="205202176"/>
      </c:barChart>
      <c:catAx>
        <c:axId val="204012544"/>
        <c:scaling>
          <c:orientation val="minMax"/>
        </c:scaling>
        <c:delete val="0"/>
        <c:axPos val="b"/>
        <c:majorTickMark val="none"/>
        <c:minorTickMark val="none"/>
        <c:tickLblPos val="nextTo"/>
        <c:txPr>
          <a:bodyPr/>
          <a:lstStyle/>
          <a:p>
            <a:pPr>
              <a:defRPr sz="800" baseline="0"/>
            </a:pPr>
            <a:endParaRPr lang="en-US"/>
          </a:p>
        </c:txPr>
        <c:crossAx val="205202176"/>
        <c:crosses val="autoZero"/>
        <c:auto val="1"/>
        <c:lblAlgn val="ctr"/>
        <c:lblOffset val="100"/>
        <c:noMultiLvlLbl val="0"/>
      </c:catAx>
      <c:valAx>
        <c:axId val="205202176"/>
        <c:scaling>
          <c:orientation val="minMax"/>
        </c:scaling>
        <c:delete val="0"/>
        <c:axPos val="l"/>
        <c:majorGridlines/>
        <c:numFmt formatCode="0" sourceLinked="1"/>
        <c:majorTickMark val="none"/>
        <c:minorTickMark val="none"/>
        <c:tickLblPos val="nextTo"/>
        <c:spPr>
          <a:ln w="9525">
            <a:noFill/>
          </a:ln>
        </c:spPr>
        <c:crossAx val="204012544"/>
        <c:crosses val="autoZero"/>
        <c:crossBetween val="between"/>
      </c:valAx>
    </c:plotArea>
    <c:legend>
      <c:legendPos val="b"/>
      <c:overlay val="0"/>
    </c:legend>
    <c:plotVisOnly val="1"/>
    <c:dispBlanksAs val="gap"/>
    <c:showDLblsOverMax val="0"/>
  </c:chart>
  <c:printSettings>
    <c:headerFooter/>
    <c:pageMargins b="0.75" l="0.25" r="0.25" t="0.75" header="0.3" footer="0.3"/>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Annual Energy Cost Savings of Individual Energy</a:t>
            </a:r>
            <a:r>
              <a:rPr lang="en-US" baseline="0"/>
              <a:t> Conservation Measures for Archetype 1A  Hanger (Exempler #607)</a:t>
            </a:r>
            <a:endParaRPr lang="en-US"/>
          </a:p>
        </c:rich>
      </c:tx>
      <c:overlay val="0"/>
    </c:title>
    <c:autoTitleDeleted val="0"/>
    <c:plotArea>
      <c:layout/>
      <c:barChart>
        <c:barDir val="col"/>
        <c:grouping val="clustered"/>
        <c:varyColors val="0"/>
        <c:ser>
          <c:idx val="0"/>
          <c:order val="0"/>
          <c:tx>
            <c:v>2013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'Energy$'!$P$657:$P$676</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1"/>
          <c:order val="1"/>
          <c:tx>
            <c:v>2018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'Energy$'!$P$683:$P$702</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2"/>
          <c:order val="2"/>
          <c:tx>
            <c:v>2023 NPV</c:v>
          </c:tx>
          <c:invertIfNegative val="0"/>
          <c:cat>
            <c:strRef>
              <c:f>'Energy$'!$A$405:$A$424</c:f>
              <c:strCache>
                <c:ptCount val="20"/>
                <c:pt idx="0">
                  <c:v>Wall Insulation: Additional RSI 1.32 on ext. </c:v>
                </c:pt>
                <c:pt idx="1">
                  <c:v>Roof: Additional RSI 1.76 to 2.11 on exterior</c:v>
                </c:pt>
                <c:pt idx="2">
                  <c:v>Roof: Additional RSI 2.11 to 3.52 on interior</c:v>
                </c:pt>
                <c:pt idx="3">
                  <c:v>Roof: Additional RSI 1.76 on ext, 2.11 on int.</c:v>
                </c:pt>
                <c:pt idx="4">
                  <c:v>Windows: Double Glazed to Triple LowE</c:v>
                </c:pt>
                <c:pt idx="5">
                  <c:v>Air tightness: vintage ACH to 0.27 ACH</c:v>
                </c:pt>
                <c:pt idx="6">
                  <c:v>Heating setpoint reduction (2 DegC)</c:v>
                </c:pt>
                <c:pt idx="7">
                  <c:v>Temperature set back of 2 DegC afterhours</c:v>
                </c:pt>
                <c:pt idx="8">
                  <c:v>Lighting: 30% reduction from MNECB</c:v>
                </c:pt>
                <c:pt idx="9">
                  <c:v>Occupancy Sensors (Lights/Plug Loads)</c:v>
                </c:pt>
                <c:pt idx="10">
                  <c:v>HRV</c:v>
                </c:pt>
                <c:pt idx="11">
                  <c:v>DCV for all occupied zones</c:v>
                </c:pt>
                <c:pt idx="12">
                  <c:v>Cold Deck Reset to eliminate reheat</c:v>
                </c:pt>
                <c:pt idx="13">
                  <c:v>VSD/VFD on large hp AHU</c:v>
                </c:pt>
                <c:pt idx="14">
                  <c:v>VSP on large hp heating/cooling pumps</c:v>
                </c:pt>
                <c:pt idx="15">
                  <c:v>Solar Wall for ventilation preheat</c:v>
                </c:pt>
                <c:pt idx="16">
                  <c:v>Solar DHW</c:v>
                </c:pt>
                <c:pt idx="17">
                  <c:v>Dry Bulb Economizer Control</c:v>
                </c:pt>
                <c:pt idx="18">
                  <c:v>DX Cooling COP Upgrade to COP 4.0</c:v>
                </c:pt>
                <c:pt idx="19">
                  <c:v>Retro-commissioning on thermostats and AHU</c:v>
                </c:pt>
              </c:strCache>
            </c:strRef>
          </c:cat>
          <c:val>
            <c:numRef>
              <c:f>'Energy$'!$P$708:$P$727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3"/>
          <c:order val="3"/>
          <c:tx>
            <c:v>2028 NPV</c:v>
          </c:tx>
          <c:invertIfNegative val="0"/>
          <c:val>
            <c:numRef>
              <c:f>'Energy$'!$P$733:$P$752</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ser>
          <c:idx val="4"/>
          <c:order val="4"/>
          <c:tx>
            <c:v>2033 NPV</c:v>
          </c:tx>
          <c:invertIfNegative val="0"/>
          <c:val>
            <c:numRef>
              <c:f>'Energy$'!$P$758:$P$777</c:f>
              <c:numCache>
                <c:formatCode>0</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ser>
        <c:dLbls>
          <c:showLegendKey val="0"/>
          <c:showVal val="0"/>
          <c:showCatName val="0"/>
          <c:showSerName val="0"/>
          <c:showPercent val="0"/>
          <c:showBubbleSize val="0"/>
        </c:dLbls>
        <c:gapWidth val="75"/>
        <c:overlap val="-25"/>
        <c:axId val="205250560"/>
        <c:axId val="205252096"/>
      </c:barChart>
      <c:catAx>
        <c:axId val="205250560"/>
        <c:scaling>
          <c:orientation val="minMax"/>
        </c:scaling>
        <c:delete val="0"/>
        <c:axPos val="b"/>
        <c:majorTickMark val="none"/>
        <c:minorTickMark val="none"/>
        <c:tickLblPos val="nextTo"/>
        <c:txPr>
          <a:bodyPr/>
          <a:lstStyle/>
          <a:p>
            <a:pPr>
              <a:defRPr sz="800" baseline="0"/>
            </a:pPr>
            <a:endParaRPr lang="en-US"/>
          </a:p>
        </c:txPr>
        <c:crossAx val="205252096"/>
        <c:crosses val="autoZero"/>
        <c:auto val="1"/>
        <c:lblAlgn val="ctr"/>
        <c:lblOffset val="100"/>
        <c:noMultiLvlLbl val="0"/>
      </c:catAx>
      <c:valAx>
        <c:axId val="205252096"/>
        <c:scaling>
          <c:orientation val="minMax"/>
        </c:scaling>
        <c:delete val="0"/>
        <c:axPos val="l"/>
        <c:majorGridlines/>
        <c:numFmt formatCode="0" sourceLinked="1"/>
        <c:majorTickMark val="none"/>
        <c:minorTickMark val="none"/>
        <c:tickLblPos val="nextTo"/>
        <c:spPr>
          <a:ln w="9525">
            <a:noFill/>
          </a:ln>
        </c:spPr>
        <c:crossAx val="205250560"/>
        <c:crosses val="autoZero"/>
        <c:crossBetween val="between"/>
      </c:valAx>
    </c:plotArea>
    <c:legend>
      <c:legendPos val="b"/>
      <c:overlay val="0"/>
    </c:legend>
    <c:plotVisOnly val="1"/>
    <c:dispBlanksAs val="gap"/>
    <c:showDLblsOverMax val="0"/>
  </c:chart>
  <c:printSettings>
    <c:headerFooter/>
    <c:pageMargins b="0.75" l="0.25" r="0.25" t="0.75" header="0.3" footer="0.3"/>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Annual Energy Cost Savings of Individual Selected</a:t>
            </a:r>
            <a:r>
              <a:rPr lang="en-US" baseline="0"/>
              <a:t> </a:t>
            </a:r>
            <a:r>
              <a:rPr lang="en-US"/>
              <a:t>Energy</a:t>
            </a:r>
            <a:r>
              <a:rPr lang="en-US" baseline="0"/>
              <a:t> Conservation Measures Applied Base-Wide</a:t>
            </a:r>
            <a:endParaRPr lang="en-US"/>
          </a:p>
        </c:rich>
      </c:tx>
      <c:overlay val="0"/>
    </c:title>
    <c:autoTitleDeleted val="0"/>
    <c:plotArea>
      <c:layout>
        <c:manualLayout>
          <c:layoutTarget val="inner"/>
          <c:xMode val="edge"/>
          <c:yMode val="edge"/>
          <c:x val="6.6204783733248174E-2"/>
          <c:y val="1.0095152497997304E-2"/>
          <c:w val="0.87291422046035017"/>
          <c:h val="0.87034211914577675"/>
        </c:manualLayout>
      </c:layout>
      <c:barChart>
        <c:barDir val="col"/>
        <c:grouping val="clustered"/>
        <c:varyColors val="0"/>
        <c:ser>
          <c:idx val="0"/>
          <c:order val="0"/>
          <c:tx>
            <c:v>2013 NPV</c:v>
          </c:tx>
          <c:invertIfNegative val="0"/>
          <c:cat>
            <c:strRef>
              <c:f>'Energy$'!$A$783:$A$793</c:f>
              <c:strCache>
                <c:ptCount val="11"/>
                <c:pt idx="0">
                  <c:v>Heating setpoint reduction (2 DegC)</c:v>
                </c:pt>
                <c:pt idx="1">
                  <c:v>Temperature set back of 2 DegC afterhours</c:v>
                </c:pt>
                <c:pt idx="2">
                  <c:v>Lighting: 30% reduction from MNECB</c:v>
                </c:pt>
                <c:pt idx="3">
                  <c:v>Occupancy Sensors (Lights/Plug Loads)</c:v>
                </c:pt>
                <c:pt idx="4">
                  <c:v>DCV for all occupied zones</c:v>
                </c:pt>
                <c:pt idx="5">
                  <c:v>Cold Deck Reset to eliminate reheat</c:v>
                </c:pt>
                <c:pt idx="6">
                  <c:v>VSD/VFD on large hp AHU</c:v>
                </c:pt>
                <c:pt idx="7">
                  <c:v>VSP on large hp heating/cooling pumps</c:v>
                </c:pt>
                <c:pt idx="8">
                  <c:v>Dry Bulb Economizer Control</c:v>
                </c:pt>
                <c:pt idx="9">
                  <c:v>DX Cooling COP Upgrade to COP 4.0</c:v>
                </c:pt>
                <c:pt idx="10">
                  <c:v>Retro-commissioning on thermostats and AHU</c:v>
                </c:pt>
              </c:strCache>
            </c:strRef>
          </c:cat>
          <c:val>
            <c:numRef>
              <c:f>'Energy$'!$P$783:$P$793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dLbls>
          <c:showLegendKey val="0"/>
          <c:showVal val="0"/>
          <c:showCatName val="0"/>
          <c:showSerName val="0"/>
          <c:showPercent val="0"/>
          <c:showBubbleSize val="0"/>
        </c:dLbls>
        <c:gapWidth val="75"/>
        <c:overlap val="-25"/>
        <c:axId val="206140928"/>
        <c:axId val="206142464"/>
      </c:barChart>
      <c:catAx>
        <c:axId val="206140928"/>
        <c:scaling>
          <c:orientation val="minMax"/>
        </c:scaling>
        <c:delete val="0"/>
        <c:axPos val="b"/>
        <c:majorTickMark val="none"/>
        <c:minorTickMark val="none"/>
        <c:tickLblPos val="nextTo"/>
        <c:txPr>
          <a:bodyPr rot="-2520000" vert="horz"/>
          <a:lstStyle/>
          <a:p>
            <a:pPr>
              <a:defRPr sz="800" baseline="0"/>
            </a:pPr>
            <a:endParaRPr lang="en-US"/>
          </a:p>
        </c:txPr>
        <c:crossAx val="206142464"/>
        <c:crosses val="autoZero"/>
        <c:auto val="1"/>
        <c:lblAlgn val="ctr"/>
        <c:lblOffset val="100"/>
        <c:noMultiLvlLbl val="0"/>
      </c:catAx>
      <c:valAx>
        <c:axId val="206142464"/>
        <c:scaling>
          <c:orientation val="minMax"/>
        </c:scaling>
        <c:delete val="0"/>
        <c:axPos val="l"/>
        <c:majorGridlines/>
        <c:numFmt formatCode="0" sourceLinked="1"/>
        <c:majorTickMark val="none"/>
        <c:minorTickMark val="none"/>
        <c:tickLblPos val="nextTo"/>
        <c:spPr>
          <a:ln w="9525">
            <a:noFill/>
          </a:ln>
        </c:spPr>
        <c:crossAx val="206140928"/>
        <c:crosses val="autoZero"/>
        <c:crossBetween val="between"/>
      </c:valAx>
    </c:plotArea>
    <c:plotVisOnly val="1"/>
    <c:dispBlanksAs val="gap"/>
    <c:showDLblsOverMax val="0"/>
  </c:chart>
  <c:spPr>
    <a:noFill/>
  </c:spPr>
  <c:printSettings>
    <c:headerFooter/>
    <c:pageMargins b="0.75" l="0.25" r="0.25" t="0.75" header="0.3" footer="0.3"/>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Annual Energy Savings of Selected Retrofit Measures Applied Across the Base</a:t>
            </a:r>
          </a:p>
        </c:rich>
      </c:tx>
      <c:overlay val="1"/>
    </c:title>
    <c:autoTitleDeleted val="0"/>
    <c:plotArea>
      <c:layout/>
      <c:barChart>
        <c:barDir val="col"/>
        <c:grouping val="stacked"/>
        <c:varyColors val="0"/>
        <c:ser>
          <c:idx val="0"/>
          <c:order val="0"/>
          <c:tx>
            <c:v>Post 2004</c:v>
          </c:tx>
          <c:invertIfNegative val="0"/>
          <c:cat>
            <c:strRef>
              <c:f>'Energy$'!$A$783:$A$793</c:f>
              <c:strCache>
                <c:ptCount val="11"/>
                <c:pt idx="0">
                  <c:v>Heating setpoint reduction (2 DegC)</c:v>
                </c:pt>
                <c:pt idx="1">
                  <c:v>Temperature set back of 2 DegC afterhours</c:v>
                </c:pt>
                <c:pt idx="2">
                  <c:v>Lighting: 30% reduction from MNECB</c:v>
                </c:pt>
                <c:pt idx="3">
                  <c:v>Occupancy Sensors (Lights/Plug Loads)</c:v>
                </c:pt>
                <c:pt idx="4">
                  <c:v>DCV for all occupied zones</c:v>
                </c:pt>
                <c:pt idx="5">
                  <c:v>Cold Deck Reset to eliminate reheat</c:v>
                </c:pt>
                <c:pt idx="6">
                  <c:v>VSD/VFD on large hp AHU</c:v>
                </c:pt>
                <c:pt idx="7">
                  <c:v>VSP on large hp heating/cooling pumps</c:v>
                </c:pt>
                <c:pt idx="8">
                  <c:v>Dry Bulb Economizer Control</c:v>
                </c:pt>
                <c:pt idx="9">
                  <c:v>DX Cooling COP Upgrade to COP 4.0</c:v>
                </c:pt>
                <c:pt idx="10">
                  <c:v>Retro-commissioning on thermostats and AHU</c:v>
                </c:pt>
              </c:strCache>
            </c:strRef>
          </c:cat>
          <c:val>
            <c:numRef>
              <c:f>'Energy$'!$D$783:$D$793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ser>
          <c:idx val="1"/>
          <c:order val="1"/>
          <c:tx>
            <c:v>1980-2004</c:v>
          </c:tx>
          <c:invertIfNegative val="0"/>
          <c:cat>
            <c:strRef>
              <c:f>'Energy$'!$A$783:$A$793</c:f>
              <c:strCache>
                <c:ptCount val="11"/>
                <c:pt idx="0">
                  <c:v>Heating setpoint reduction (2 DegC)</c:v>
                </c:pt>
                <c:pt idx="1">
                  <c:v>Temperature set back of 2 DegC afterhours</c:v>
                </c:pt>
                <c:pt idx="2">
                  <c:v>Lighting: 30% reduction from MNECB</c:v>
                </c:pt>
                <c:pt idx="3">
                  <c:v>Occupancy Sensors (Lights/Plug Loads)</c:v>
                </c:pt>
                <c:pt idx="4">
                  <c:v>DCV for all occupied zones</c:v>
                </c:pt>
                <c:pt idx="5">
                  <c:v>Cold Deck Reset to eliminate reheat</c:v>
                </c:pt>
                <c:pt idx="6">
                  <c:v>VSD/VFD on large hp AHU</c:v>
                </c:pt>
                <c:pt idx="7">
                  <c:v>VSP on large hp heating/cooling pumps</c:v>
                </c:pt>
                <c:pt idx="8">
                  <c:v>Dry Bulb Economizer Control</c:v>
                </c:pt>
                <c:pt idx="9">
                  <c:v>DX Cooling COP Upgrade to COP 4.0</c:v>
                </c:pt>
                <c:pt idx="10">
                  <c:v>Retro-commissioning on thermostats and AHU</c:v>
                </c:pt>
              </c:strCache>
            </c:strRef>
          </c:cat>
          <c:val>
            <c:numRef>
              <c:f>'Energy$'!$G$783:$G$793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ser>
          <c:idx val="2"/>
          <c:order val="2"/>
          <c:tx>
            <c:v>1960-1979</c:v>
          </c:tx>
          <c:invertIfNegative val="0"/>
          <c:cat>
            <c:strRef>
              <c:f>'Energy$'!$A$783:$A$793</c:f>
              <c:strCache>
                <c:ptCount val="11"/>
                <c:pt idx="0">
                  <c:v>Heating setpoint reduction (2 DegC)</c:v>
                </c:pt>
                <c:pt idx="1">
                  <c:v>Temperature set back of 2 DegC afterhours</c:v>
                </c:pt>
                <c:pt idx="2">
                  <c:v>Lighting: 30% reduction from MNECB</c:v>
                </c:pt>
                <c:pt idx="3">
                  <c:v>Occupancy Sensors (Lights/Plug Loads)</c:v>
                </c:pt>
                <c:pt idx="4">
                  <c:v>DCV for all occupied zones</c:v>
                </c:pt>
                <c:pt idx="5">
                  <c:v>Cold Deck Reset to eliminate reheat</c:v>
                </c:pt>
                <c:pt idx="6">
                  <c:v>VSD/VFD on large hp AHU</c:v>
                </c:pt>
                <c:pt idx="7">
                  <c:v>VSP on large hp heating/cooling pumps</c:v>
                </c:pt>
                <c:pt idx="8">
                  <c:v>Dry Bulb Economizer Control</c:v>
                </c:pt>
                <c:pt idx="9">
                  <c:v>DX Cooling COP Upgrade to COP 4.0</c:v>
                </c:pt>
                <c:pt idx="10">
                  <c:v>Retro-commissioning on thermostats and AHU</c:v>
                </c:pt>
              </c:strCache>
            </c:strRef>
          </c:cat>
          <c:val>
            <c:numRef>
              <c:f>'Energy$'!$J$783:$J$793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ser>
          <c:idx val="3"/>
          <c:order val="3"/>
          <c:tx>
            <c:v>pre-1960</c:v>
          </c:tx>
          <c:invertIfNegative val="0"/>
          <c:cat>
            <c:strRef>
              <c:f>'Energy$'!$A$783:$A$793</c:f>
              <c:strCache>
                <c:ptCount val="11"/>
                <c:pt idx="0">
                  <c:v>Heating setpoint reduction (2 DegC)</c:v>
                </c:pt>
                <c:pt idx="1">
                  <c:v>Temperature set back of 2 DegC afterhours</c:v>
                </c:pt>
                <c:pt idx="2">
                  <c:v>Lighting: 30% reduction from MNECB</c:v>
                </c:pt>
                <c:pt idx="3">
                  <c:v>Occupancy Sensors (Lights/Plug Loads)</c:v>
                </c:pt>
                <c:pt idx="4">
                  <c:v>DCV for all occupied zones</c:v>
                </c:pt>
                <c:pt idx="5">
                  <c:v>Cold Deck Reset to eliminate reheat</c:v>
                </c:pt>
                <c:pt idx="6">
                  <c:v>VSD/VFD on large hp AHU</c:v>
                </c:pt>
                <c:pt idx="7">
                  <c:v>VSP on large hp heating/cooling pumps</c:v>
                </c:pt>
                <c:pt idx="8">
                  <c:v>Dry Bulb Economizer Control</c:v>
                </c:pt>
                <c:pt idx="9">
                  <c:v>DX Cooling COP Upgrade to COP 4.0</c:v>
                </c:pt>
                <c:pt idx="10">
                  <c:v>Retro-commissioning on thermostats and AHU</c:v>
                </c:pt>
              </c:strCache>
            </c:strRef>
          </c:cat>
          <c:val>
            <c:numRef>
              <c:f>'Energy$'!$M$783:$M$793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ser>
        <c:dLbls>
          <c:showLegendKey val="0"/>
          <c:showVal val="0"/>
          <c:showCatName val="0"/>
          <c:showSerName val="0"/>
          <c:showPercent val="0"/>
          <c:showBubbleSize val="0"/>
        </c:dLbls>
        <c:gapWidth val="150"/>
        <c:overlap val="100"/>
        <c:axId val="205915264"/>
        <c:axId val="205916800"/>
      </c:barChart>
      <c:catAx>
        <c:axId val="205915264"/>
        <c:scaling>
          <c:orientation val="minMax"/>
        </c:scaling>
        <c:delete val="0"/>
        <c:axPos val="b"/>
        <c:majorTickMark val="out"/>
        <c:minorTickMark val="none"/>
        <c:tickLblPos val="nextTo"/>
        <c:txPr>
          <a:bodyPr/>
          <a:lstStyle/>
          <a:p>
            <a:pPr>
              <a:defRPr sz="700" baseline="0"/>
            </a:pPr>
            <a:endParaRPr lang="en-US"/>
          </a:p>
        </c:txPr>
        <c:crossAx val="205916800"/>
        <c:crosses val="autoZero"/>
        <c:auto val="1"/>
        <c:lblAlgn val="ctr"/>
        <c:lblOffset val="100"/>
        <c:noMultiLvlLbl val="0"/>
      </c:catAx>
      <c:valAx>
        <c:axId val="205916800"/>
        <c:scaling>
          <c:orientation val="minMax"/>
        </c:scaling>
        <c:delete val="0"/>
        <c:axPos val="l"/>
        <c:majorGridlines/>
        <c:title>
          <c:tx>
            <c:rich>
              <a:bodyPr rot="0" vert="wordArtVert"/>
              <a:lstStyle/>
              <a:p>
                <a:pPr>
                  <a:defRPr/>
                </a:pPr>
                <a:r>
                  <a:rPr lang="en-US"/>
                  <a:t>2013 $</a:t>
                </a:r>
              </a:p>
            </c:rich>
          </c:tx>
          <c:overlay val="0"/>
        </c:title>
        <c:numFmt formatCode="0" sourceLinked="1"/>
        <c:majorTickMark val="out"/>
        <c:minorTickMark val="none"/>
        <c:tickLblPos val="nextTo"/>
        <c:txPr>
          <a:bodyPr/>
          <a:lstStyle/>
          <a:p>
            <a:pPr>
              <a:defRPr sz="800" baseline="0"/>
            </a:pPr>
            <a:endParaRPr lang="en-US"/>
          </a:p>
        </c:txPr>
        <c:crossAx val="205915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a:pPr>
            <a:r>
              <a:rPr lang="en-CA" sz="1200" baseline="0"/>
              <a:t>Envelope Retrofit Payback Period Using Net Present Value of Escalated Energy Prices</a:t>
            </a:r>
          </a:p>
        </c:rich>
      </c:tx>
      <c:overlay val="0"/>
    </c:title>
    <c:autoTitleDeleted val="0"/>
    <c:plotArea>
      <c:layout/>
      <c:barChart>
        <c:barDir val="col"/>
        <c:grouping val="clustered"/>
        <c:varyColors val="0"/>
        <c:ser>
          <c:idx val="0"/>
          <c:order val="0"/>
          <c:tx>
            <c:v>2013 NPV</c:v>
          </c:tx>
          <c:invertIfNegative val="0"/>
          <c:cat>
            <c:strRef>
              <c:f>'Bldg$EUI'!$A$372:$A$375</c:f>
              <c:strCache>
                <c:ptCount val="4"/>
                <c:pt idx="0">
                  <c:v>Wall Insulation: Additional RSI 1.32 on ext. </c:v>
                </c:pt>
                <c:pt idx="1">
                  <c:v>Roof: Additional RSI 2.11 to 3.52 on interior</c:v>
                </c:pt>
                <c:pt idx="2">
                  <c:v>Windows: Double Glazed to Triple LowE</c:v>
                </c:pt>
                <c:pt idx="3">
                  <c:v>Air tightness: vintage ACH to 0.27 ACH</c:v>
                </c:pt>
              </c:strCache>
            </c:strRef>
          </c:cat>
          <c:val>
            <c:numRef>
              <c:f>'Bldg$EUI'!$W$372:$W$375</c:f>
              <c:numCache>
                <c:formatCode>0.00</c:formatCode>
                <c:ptCount val="4"/>
                <c:pt idx="0">
                  <c:v>0</c:v>
                </c:pt>
                <c:pt idx="1">
                  <c:v>0</c:v>
                </c:pt>
                <c:pt idx="2">
                  <c:v>0</c:v>
                </c:pt>
                <c:pt idx="3">
                  <c:v>0</c:v>
                </c:pt>
              </c:numCache>
            </c:numRef>
          </c:val>
        </c:ser>
        <c:ser>
          <c:idx val="1"/>
          <c:order val="1"/>
          <c:tx>
            <c:v>2018 NPV</c:v>
          </c:tx>
          <c:invertIfNegative val="0"/>
          <c:cat>
            <c:strRef>
              <c:f>'Bldg$EUI'!$A$372:$A$375</c:f>
              <c:strCache>
                <c:ptCount val="4"/>
                <c:pt idx="0">
                  <c:v>Wall Insulation: Additional RSI 1.32 on ext. </c:v>
                </c:pt>
                <c:pt idx="1">
                  <c:v>Roof: Additional RSI 2.11 to 3.52 on interior</c:v>
                </c:pt>
                <c:pt idx="2">
                  <c:v>Windows: Double Glazed to Triple LowE</c:v>
                </c:pt>
                <c:pt idx="3">
                  <c:v>Air tightness: vintage ACH to 0.27 ACH</c:v>
                </c:pt>
              </c:strCache>
            </c:strRef>
          </c:cat>
          <c:val>
            <c:numRef>
              <c:f>'Bldg$EUI'!$AB$372:$AB$375</c:f>
              <c:numCache>
                <c:formatCode>0.00</c:formatCode>
                <c:ptCount val="4"/>
                <c:pt idx="0">
                  <c:v>0</c:v>
                </c:pt>
                <c:pt idx="1">
                  <c:v>0</c:v>
                </c:pt>
                <c:pt idx="2">
                  <c:v>0</c:v>
                </c:pt>
                <c:pt idx="3">
                  <c:v>0</c:v>
                </c:pt>
              </c:numCache>
            </c:numRef>
          </c:val>
        </c:ser>
        <c:ser>
          <c:idx val="2"/>
          <c:order val="2"/>
          <c:tx>
            <c:v>2023 NPV</c:v>
          </c:tx>
          <c:invertIfNegative val="0"/>
          <c:cat>
            <c:strRef>
              <c:f>'Bldg$EUI'!$A$372:$A$375</c:f>
              <c:strCache>
                <c:ptCount val="4"/>
                <c:pt idx="0">
                  <c:v>Wall Insulation: Additional RSI 1.32 on ext. </c:v>
                </c:pt>
                <c:pt idx="1">
                  <c:v>Roof: Additional RSI 2.11 to 3.52 on interior</c:v>
                </c:pt>
                <c:pt idx="2">
                  <c:v>Windows: Double Glazed to Triple LowE</c:v>
                </c:pt>
                <c:pt idx="3">
                  <c:v>Air tightness: vintage ACH to 0.27 ACH</c:v>
                </c:pt>
              </c:strCache>
            </c:strRef>
          </c:cat>
          <c:val>
            <c:numRef>
              <c:f>'Bldg$EUI'!$AG$372:$AG$375</c:f>
              <c:numCache>
                <c:formatCode>0.00</c:formatCode>
                <c:ptCount val="4"/>
                <c:pt idx="0">
                  <c:v>0</c:v>
                </c:pt>
                <c:pt idx="1">
                  <c:v>0</c:v>
                </c:pt>
                <c:pt idx="2">
                  <c:v>0</c:v>
                </c:pt>
                <c:pt idx="3">
                  <c:v>0</c:v>
                </c:pt>
              </c:numCache>
            </c:numRef>
          </c:val>
        </c:ser>
        <c:ser>
          <c:idx val="3"/>
          <c:order val="3"/>
          <c:tx>
            <c:v>2028 NPV</c:v>
          </c:tx>
          <c:invertIfNegative val="0"/>
          <c:val>
            <c:numRef>
              <c:f>'Bldg$EUI'!$AL$372:$AL$375</c:f>
              <c:numCache>
                <c:formatCode>0.00</c:formatCode>
                <c:ptCount val="4"/>
                <c:pt idx="0">
                  <c:v>0</c:v>
                </c:pt>
                <c:pt idx="1">
                  <c:v>0</c:v>
                </c:pt>
                <c:pt idx="2">
                  <c:v>0</c:v>
                </c:pt>
                <c:pt idx="3">
                  <c:v>0</c:v>
                </c:pt>
              </c:numCache>
            </c:numRef>
          </c:val>
        </c:ser>
        <c:ser>
          <c:idx val="4"/>
          <c:order val="4"/>
          <c:tx>
            <c:v>2033 NPV</c:v>
          </c:tx>
          <c:invertIfNegative val="0"/>
          <c:val>
            <c:numRef>
              <c:f>'Bldg$EUI'!$AQ$372:$AQ$375</c:f>
              <c:numCache>
                <c:formatCode>0.00</c:formatCode>
                <c:ptCount val="4"/>
                <c:pt idx="0">
                  <c:v>0</c:v>
                </c:pt>
                <c:pt idx="1">
                  <c:v>0</c:v>
                </c:pt>
                <c:pt idx="2">
                  <c:v>0</c:v>
                </c:pt>
                <c:pt idx="3">
                  <c:v>0</c:v>
                </c:pt>
              </c:numCache>
            </c:numRef>
          </c:val>
        </c:ser>
        <c:dLbls>
          <c:showLegendKey val="0"/>
          <c:showVal val="0"/>
          <c:showCatName val="0"/>
          <c:showSerName val="0"/>
          <c:showPercent val="0"/>
          <c:showBubbleSize val="0"/>
        </c:dLbls>
        <c:gapWidth val="150"/>
        <c:axId val="206310784"/>
        <c:axId val="206324864"/>
      </c:barChart>
      <c:catAx>
        <c:axId val="206310784"/>
        <c:scaling>
          <c:orientation val="minMax"/>
        </c:scaling>
        <c:delete val="0"/>
        <c:axPos val="b"/>
        <c:majorTickMark val="none"/>
        <c:minorTickMark val="none"/>
        <c:tickLblPos val="nextTo"/>
        <c:txPr>
          <a:bodyPr/>
          <a:lstStyle/>
          <a:p>
            <a:pPr>
              <a:defRPr sz="800" baseline="0"/>
            </a:pPr>
            <a:endParaRPr lang="en-US"/>
          </a:p>
        </c:txPr>
        <c:crossAx val="206324864"/>
        <c:crosses val="autoZero"/>
        <c:auto val="1"/>
        <c:lblAlgn val="ctr"/>
        <c:lblOffset val="100"/>
        <c:noMultiLvlLbl val="0"/>
      </c:catAx>
      <c:valAx>
        <c:axId val="206324864"/>
        <c:scaling>
          <c:orientation val="minMax"/>
        </c:scaling>
        <c:delete val="0"/>
        <c:axPos val="l"/>
        <c:majorGridlines/>
        <c:title>
          <c:tx>
            <c:rich>
              <a:bodyPr rot="0" vert="wordArtVert"/>
              <a:lstStyle/>
              <a:p>
                <a:pPr>
                  <a:defRPr/>
                </a:pPr>
                <a:r>
                  <a:rPr lang="en-CA"/>
                  <a:t>Years</a:t>
                </a:r>
              </a:p>
            </c:rich>
          </c:tx>
          <c:overlay val="0"/>
        </c:title>
        <c:numFmt formatCode="0.00" sourceLinked="1"/>
        <c:majorTickMark val="none"/>
        <c:minorTickMark val="none"/>
        <c:tickLblPos val="nextTo"/>
        <c:crossAx val="206310784"/>
        <c:crosses val="autoZero"/>
        <c:crossBetween val="between"/>
      </c:valAx>
    </c:plotArea>
    <c:legend>
      <c:legendPos val="r"/>
      <c:overlay val="0"/>
    </c:legend>
    <c:plotVisOnly val="1"/>
    <c:dispBlanksAs val="gap"/>
    <c:showDLblsOverMax val="0"/>
  </c:chart>
  <c:printSettings>
    <c:headerFooter/>
    <c:pageMargins b="0.75" l="0.7" r="0.7" t="0.75" header="0.3" footer="0.3"/>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CA" sz="1200" baseline="0"/>
              <a:t>Heating Operation Retrofit Payback Using Net Present Value of Escalated Energy Prices</a:t>
            </a:r>
          </a:p>
        </c:rich>
      </c:tx>
      <c:overlay val="0"/>
    </c:title>
    <c:autoTitleDeleted val="0"/>
    <c:plotArea>
      <c:layout/>
      <c:barChart>
        <c:barDir val="col"/>
        <c:grouping val="clustered"/>
        <c:varyColors val="0"/>
        <c:ser>
          <c:idx val="0"/>
          <c:order val="0"/>
          <c:tx>
            <c:v>2013 NPV</c:v>
          </c:tx>
          <c:invertIfNegative val="0"/>
          <c:cat>
            <c:strRef>
              <c:f>'Bldg$EUI'!$A$376:$A$377</c:f>
              <c:strCache>
                <c:ptCount val="2"/>
                <c:pt idx="0">
                  <c:v>Heating setpoint reduction (2 DegC)</c:v>
                </c:pt>
                <c:pt idx="1">
                  <c:v>Temperature set back of 2 DegC afterhours</c:v>
                </c:pt>
              </c:strCache>
            </c:strRef>
          </c:cat>
          <c:val>
            <c:numRef>
              <c:f>'Bldg$EUI'!$W$376:$W$377</c:f>
              <c:numCache>
                <c:formatCode>0.00</c:formatCode>
                <c:ptCount val="2"/>
                <c:pt idx="0">
                  <c:v>0</c:v>
                </c:pt>
                <c:pt idx="1">
                  <c:v>0</c:v>
                </c:pt>
              </c:numCache>
            </c:numRef>
          </c:val>
        </c:ser>
        <c:ser>
          <c:idx val="1"/>
          <c:order val="1"/>
          <c:tx>
            <c:v>2018 NPV</c:v>
          </c:tx>
          <c:invertIfNegative val="0"/>
          <c:cat>
            <c:strRef>
              <c:f>'Bldg$EUI'!$A$376:$A$377</c:f>
              <c:strCache>
                <c:ptCount val="2"/>
                <c:pt idx="0">
                  <c:v>Heating setpoint reduction (2 DegC)</c:v>
                </c:pt>
                <c:pt idx="1">
                  <c:v>Temperature set back of 2 DegC afterhours</c:v>
                </c:pt>
              </c:strCache>
            </c:strRef>
          </c:cat>
          <c:val>
            <c:numRef>
              <c:f>'Bldg$EUI'!$AB$376:$AB$377</c:f>
              <c:numCache>
                <c:formatCode>0.00</c:formatCode>
                <c:ptCount val="2"/>
                <c:pt idx="0">
                  <c:v>0</c:v>
                </c:pt>
                <c:pt idx="1">
                  <c:v>0</c:v>
                </c:pt>
              </c:numCache>
            </c:numRef>
          </c:val>
        </c:ser>
        <c:ser>
          <c:idx val="2"/>
          <c:order val="2"/>
          <c:tx>
            <c:v>2023 NPV</c:v>
          </c:tx>
          <c:invertIfNegative val="0"/>
          <c:cat>
            <c:strRef>
              <c:f>'Bldg$EUI'!$A$376:$A$377</c:f>
              <c:strCache>
                <c:ptCount val="2"/>
                <c:pt idx="0">
                  <c:v>Heating setpoint reduction (2 DegC)</c:v>
                </c:pt>
                <c:pt idx="1">
                  <c:v>Temperature set back of 2 DegC afterhours</c:v>
                </c:pt>
              </c:strCache>
            </c:strRef>
          </c:cat>
          <c:val>
            <c:numRef>
              <c:f>'Bldg$EUI'!$AG$376:$AG$377</c:f>
              <c:numCache>
                <c:formatCode>0.00</c:formatCode>
                <c:ptCount val="2"/>
                <c:pt idx="0">
                  <c:v>0</c:v>
                </c:pt>
                <c:pt idx="1">
                  <c:v>0</c:v>
                </c:pt>
              </c:numCache>
            </c:numRef>
          </c:val>
        </c:ser>
        <c:ser>
          <c:idx val="3"/>
          <c:order val="3"/>
          <c:tx>
            <c:v>2028 NPV</c:v>
          </c:tx>
          <c:invertIfNegative val="0"/>
          <c:val>
            <c:numRef>
              <c:f>'Bldg$EUI'!$AL$376:$AL$377</c:f>
              <c:numCache>
                <c:formatCode>0.00</c:formatCode>
                <c:ptCount val="2"/>
                <c:pt idx="0">
                  <c:v>0</c:v>
                </c:pt>
                <c:pt idx="1">
                  <c:v>0</c:v>
                </c:pt>
              </c:numCache>
            </c:numRef>
          </c:val>
        </c:ser>
        <c:ser>
          <c:idx val="4"/>
          <c:order val="4"/>
          <c:tx>
            <c:v>2033 NPV</c:v>
          </c:tx>
          <c:invertIfNegative val="0"/>
          <c:val>
            <c:numRef>
              <c:f>'Bldg$EUI'!$AQ$376:$AQ$377</c:f>
              <c:numCache>
                <c:formatCode>0.00</c:formatCode>
                <c:ptCount val="2"/>
                <c:pt idx="0">
                  <c:v>0</c:v>
                </c:pt>
                <c:pt idx="1">
                  <c:v>0</c:v>
                </c:pt>
              </c:numCache>
            </c:numRef>
          </c:val>
        </c:ser>
        <c:dLbls>
          <c:showLegendKey val="0"/>
          <c:showVal val="0"/>
          <c:showCatName val="0"/>
          <c:showSerName val="0"/>
          <c:showPercent val="0"/>
          <c:showBubbleSize val="0"/>
        </c:dLbls>
        <c:gapWidth val="150"/>
        <c:axId val="206357248"/>
        <c:axId val="206358784"/>
      </c:barChart>
      <c:catAx>
        <c:axId val="206357248"/>
        <c:scaling>
          <c:orientation val="minMax"/>
        </c:scaling>
        <c:delete val="0"/>
        <c:axPos val="b"/>
        <c:majorTickMark val="none"/>
        <c:minorTickMark val="none"/>
        <c:tickLblPos val="nextTo"/>
        <c:txPr>
          <a:bodyPr/>
          <a:lstStyle/>
          <a:p>
            <a:pPr>
              <a:defRPr sz="800" baseline="0"/>
            </a:pPr>
            <a:endParaRPr lang="en-US"/>
          </a:p>
        </c:txPr>
        <c:crossAx val="206358784"/>
        <c:crosses val="autoZero"/>
        <c:auto val="1"/>
        <c:lblAlgn val="ctr"/>
        <c:lblOffset val="100"/>
        <c:noMultiLvlLbl val="0"/>
      </c:catAx>
      <c:valAx>
        <c:axId val="206358784"/>
        <c:scaling>
          <c:orientation val="minMax"/>
        </c:scaling>
        <c:delete val="0"/>
        <c:axPos val="l"/>
        <c:majorGridlines/>
        <c:title>
          <c:tx>
            <c:rich>
              <a:bodyPr rot="0" vert="wordArtVert"/>
              <a:lstStyle/>
              <a:p>
                <a:pPr>
                  <a:defRPr/>
                </a:pPr>
                <a:r>
                  <a:rPr lang="en-US"/>
                  <a:t>Years</a:t>
                </a:r>
              </a:p>
            </c:rich>
          </c:tx>
          <c:overlay val="0"/>
        </c:title>
        <c:numFmt formatCode="0.00" sourceLinked="1"/>
        <c:majorTickMark val="none"/>
        <c:minorTickMark val="none"/>
        <c:tickLblPos val="nextTo"/>
        <c:crossAx val="206357248"/>
        <c:crosses val="autoZero"/>
        <c:crossBetween val="between"/>
      </c:valAx>
    </c:plotArea>
    <c:legend>
      <c:legendPos val="r"/>
      <c:overlay val="0"/>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200" baseline="0"/>
              <a:t>Lighting  and HVAC Retrofit Payback Using Net Present Value of Escalated Energy Prices</a:t>
            </a:r>
          </a:p>
        </c:rich>
      </c:tx>
      <c:overlay val="0"/>
    </c:title>
    <c:autoTitleDeleted val="0"/>
    <c:plotArea>
      <c:layout>
        <c:manualLayout>
          <c:layoutTarget val="inner"/>
          <c:xMode val="edge"/>
          <c:yMode val="edge"/>
          <c:x val="8.0649110639480798E-2"/>
          <c:y val="2.2261949146891821E-2"/>
          <c:w val="0.80396308411696826"/>
          <c:h val="0.69896817772259623"/>
        </c:manualLayout>
      </c:layout>
      <c:barChart>
        <c:barDir val="col"/>
        <c:grouping val="clustered"/>
        <c:varyColors val="0"/>
        <c:ser>
          <c:idx val="0"/>
          <c:order val="0"/>
          <c:tx>
            <c:v>2013 NPV</c:v>
          </c:tx>
          <c:invertIfNegative val="0"/>
          <c:cat>
            <c:strRef>
              <c:f>'Bldg$EUI'!$A$378:$A$389</c:f>
              <c:strCache>
                <c:ptCount val="12"/>
                <c:pt idx="0">
                  <c:v>Lighting: 30% reduction from MNECB</c:v>
                </c:pt>
                <c:pt idx="1">
                  <c:v>Occupancy Sensors (Lights/Plug Loads)</c:v>
                </c:pt>
                <c:pt idx="2">
                  <c:v>HRV</c:v>
                </c:pt>
                <c:pt idx="3">
                  <c:v>DCV for all occupied zones</c:v>
                </c:pt>
                <c:pt idx="4">
                  <c:v>Cold Deck Reset to eliminate reheat</c:v>
                </c:pt>
                <c:pt idx="5">
                  <c:v>VSD/VFD on large hp AHU</c:v>
                </c:pt>
                <c:pt idx="6">
                  <c:v>VSP on large hp heating/cooling pumps</c:v>
                </c:pt>
                <c:pt idx="7">
                  <c:v>Solar Wall for ventilation preheat</c:v>
                </c:pt>
                <c:pt idx="8">
                  <c:v>Solar DHW</c:v>
                </c:pt>
                <c:pt idx="9">
                  <c:v>Dry Bulb Economizer Control</c:v>
                </c:pt>
                <c:pt idx="10">
                  <c:v>DX Cooling COP Upgrade to COP 4.0</c:v>
                </c:pt>
                <c:pt idx="11">
                  <c:v>Retro-commissioning on thermostats and AHU</c:v>
                </c:pt>
              </c:strCache>
            </c:strRef>
          </c:cat>
          <c:val>
            <c:numRef>
              <c:f>'Bldg$EUI'!$W$378:$W$389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v>2018 NPV</c:v>
          </c:tx>
          <c:invertIfNegative val="0"/>
          <c:cat>
            <c:strRef>
              <c:f>'Bldg$EUI'!$A$378:$A$389</c:f>
              <c:strCache>
                <c:ptCount val="12"/>
                <c:pt idx="0">
                  <c:v>Lighting: 30% reduction from MNECB</c:v>
                </c:pt>
                <c:pt idx="1">
                  <c:v>Occupancy Sensors (Lights/Plug Loads)</c:v>
                </c:pt>
                <c:pt idx="2">
                  <c:v>HRV</c:v>
                </c:pt>
                <c:pt idx="3">
                  <c:v>DCV for all occupied zones</c:v>
                </c:pt>
                <c:pt idx="4">
                  <c:v>Cold Deck Reset to eliminate reheat</c:v>
                </c:pt>
                <c:pt idx="5">
                  <c:v>VSD/VFD on large hp AHU</c:v>
                </c:pt>
                <c:pt idx="6">
                  <c:v>VSP on large hp heating/cooling pumps</c:v>
                </c:pt>
                <c:pt idx="7">
                  <c:v>Solar Wall for ventilation preheat</c:v>
                </c:pt>
                <c:pt idx="8">
                  <c:v>Solar DHW</c:v>
                </c:pt>
                <c:pt idx="9">
                  <c:v>Dry Bulb Economizer Control</c:v>
                </c:pt>
                <c:pt idx="10">
                  <c:v>DX Cooling COP Upgrade to COP 4.0</c:v>
                </c:pt>
                <c:pt idx="11">
                  <c:v>Retro-commissioning on thermostats and AHU</c:v>
                </c:pt>
              </c:strCache>
            </c:strRef>
          </c:cat>
          <c:val>
            <c:numRef>
              <c:f>'Bldg$EUI'!$AB$378:$AB$389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v>2023 NPV</c:v>
          </c:tx>
          <c:invertIfNegative val="0"/>
          <c:cat>
            <c:strRef>
              <c:f>'Bldg$EUI'!$A$378:$A$389</c:f>
              <c:strCache>
                <c:ptCount val="12"/>
                <c:pt idx="0">
                  <c:v>Lighting: 30% reduction from MNECB</c:v>
                </c:pt>
                <c:pt idx="1">
                  <c:v>Occupancy Sensors (Lights/Plug Loads)</c:v>
                </c:pt>
                <c:pt idx="2">
                  <c:v>HRV</c:v>
                </c:pt>
                <c:pt idx="3">
                  <c:v>DCV for all occupied zones</c:v>
                </c:pt>
                <c:pt idx="4">
                  <c:v>Cold Deck Reset to eliminate reheat</c:v>
                </c:pt>
                <c:pt idx="5">
                  <c:v>VSD/VFD on large hp AHU</c:v>
                </c:pt>
                <c:pt idx="6">
                  <c:v>VSP on large hp heating/cooling pumps</c:v>
                </c:pt>
                <c:pt idx="7">
                  <c:v>Solar Wall for ventilation preheat</c:v>
                </c:pt>
                <c:pt idx="8">
                  <c:v>Solar DHW</c:v>
                </c:pt>
                <c:pt idx="9">
                  <c:v>Dry Bulb Economizer Control</c:v>
                </c:pt>
                <c:pt idx="10">
                  <c:v>DX Cooling COP Upgrade to COP 4.0</c:v>
                </c:pt>
                <c:pt idx="11">
                  <c:v>Retro-commissioning on thermostats and AHU</c:v>
                </c:pt>
              </c:strCache>
            </c:strRef>
          </c:cat>
          <c:val>
            <c:numRef>
              <c:f>'Bldg$EUI'!$AG$378:$AG$389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v>2028 NPV</c:v>
          </c:tx>
          <c:invertIfNegative val="0"/>
          <c:val>
            <c:numRef>
              <c:f>'Bldg$EUI'!$AL$378:$AL$389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v>2033 NPV</c:v>
          </c:tx>
          <c:invertIfNegative val="0"/>
          <c:val>
            <c:numRef>
              <c:f>'Bldg$EUI'!$AQ$378:$AQ$389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206201984"/>
        <c:axId val="206203520"/>
      </c:barChart>
      <c:catAx>
        <c:axId val="206201984"/>
        <c:scaling>
          <c:orientation val="minMax"/>
        </c:scaling>
        <c:delete val="0"/>
        <c:axPos val="b"/>
        <c:majorTickMark val="none"/>
        <c:minorTickMark val="none"/>
        <c:tickLblPos val="nextTo"/>
        <c:txPr>
          <a:bodyPr/>
          <a:lstStyle/>
          <a:p>
            <a:pPr>
              <a:defRPr sz="700" baseline="0"/>
            </a:pPr>
            <a:endParaRPr lang="en-US"/>
          </a:p>
        </c:txPr>
        <c:crossAx val="206203520"/>
        <c:crosses val="autoZero"/>
        <c:auto val="1"/>
        <c:lblAlgn val="ctr"/>
        <c:lblOffset val="100"/>
        <c:noMultiLvlLbl val="0"/>
      </c:catAx>
      <c:valAx>
        <c:axId val="206203520"/>
        <c:scaling>
          <c:orientation val="minMax"/>
        </c:scaling>
        <c:delete val="0"/>
        <c:axPos val="l"/>
        <c:majorGridlines/>
        <c:title>
          <c:tx>
            <c:rich>
              <a:bodyPr rot="0" vert="wordArtVert"/>
              <a:lstStyle/>
              <a:p>
                <a:pPr>
                  <a:defRPr/>
                </a:pPr>
                <a:r>
                  <a:rPr lang="en-CA"/>
                  <a:t>Years</a:t>
                </a:r>
              </a:p>
            </c:rich>
          </c:tx>
          <c:overlay val="0"/>
        </c:title>
        <c:numFmt formatCode="0.00" sourceLinked="1"/>
        <c:majorTickMark val="none"/>
        <c:minorTickMark val="none"/>
        <c:tickLblPos val="nextTo"/>
        <c:crossAx val="206201984"/>
        <c:crosses val="autoZero"/>
        <c:crossBetween val="between"/>
      </c:valAx>
    </c:plotArea>
    <c:legend>
      <c:legendPos val="r"/>
      <c:overlay val="0"/>
    </c:legend>
    <c:plotVisOnly val="1"/>
    <c:dispBlanksAs val="gap"/>
    <c:showDLblsOverMax val="0"/>
  </c:chart>
  <c:printSettings>
    <c:headerFooter/>
    <c:pageMargins b="0.75" l="0.25" r="0.25" t="0.75" header="0.3" footer="0.3"/>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200" baseline="0"/>
            </a:pPr>
            <a:r>
              <a:rPr lang="en-US" sz="1200" baseline="0"/>
              <a:t>Archetype 1A (Hanger)</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'Bldg$EUI'!$F$5:$F$22</c:f>
              <c:numCache>
                <c:formatCode>0.00</c:formatCode>
                <c:ptCount val="18"/>
                <c:pt idx="0">
                  <c:v>0</c:v>
                </c:pt>
                <c:pt idx="1">
                  <c:v>0</c:v>
                </c:pt>
                <c:pt idx="2">
                  <c:v>165.11133959669937</c:v>
                </c:pt>
                <c:pt idx="3">
                  <c:v>0</c:v>
                </c:pt>
                <c:pt idx="4">
                  <c:v>1.9144440530661575</c:v>
                </c:pt>
                <c:pt idx="5">
                  <c:v>1.9296889555224235</c:v>
                </c:pt>
                <c:pt idx="6">
                  <c:v>9.553127324671717</c:v>
                </c:pt>
                <c:pt idx="7">
                  <c:v>0.60635510962226458</c:v>
                </c:pt>
                <c:pt idx="8">
                  <c:v>70.230511776141029</c:v>
                </c:pt>
                <c:pt idx="9">
                  <c:v>1.7724602647273391</c:v>
                </c:pt>
                <c:pt idx="10">
                  <c:v>4.173621654649474</c:v>
                </c:pt>
                <c:pt idx="11">
                  <c:v>0</c:v>
                </c:pt>
                <c:pt idx="12">
                  <c:v>1.4726230551399608</c:v>
                </c:pt>
                <c:pt idx="13">
                  <c:v>75.991394120731925</c:v>
                </c:pt>
                <c:pt idx="14">
                  <c:v>178.37564725774237</c:v>
                </c:pt>
                <c:pt idx="15">
                  <c:v>1.7496480696336814</c:v>
                </c:pt>
                <c:pt idx="16">
                  <c:v>0</c:v>
                </c:pt>
                <c:pt idx="17">
                  <c:v>1.3099801174476884</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'Bldg$EUI'!$L$5:$L$22</c:f>
              <c:numCache>
                <c:formatCode>0.00</c:formatCode>
                <c:ptCount val="18"/>
                <c:pt idx="0">
                  <c:v>384.60631406183995</c:v>
                </c:pt>
                <c:pt idx="1">
                  <c:v>245.7735791378411</c:v>
                </c:pt>
                <c:pt idx="2">
                  <c:v>165.78572609386873</c:v>
                </c:pt>
                <c:pt idx="3">
                  <c:v>19.095012138754559</c:v>
                </c:pt>
                <c:pt idx="4">
                  <c:v>1.5719948914215178</c:v>
                </c:pt>
                <c:pt idx="5">
                  <c:v>1.813377480721504</c:v>
                </c:pt>
                <c:pt idx="6">
                  <c:v>10.129581083382199</c:v>
                </c:pt>
                <c:pt idx="7">
                  <c:v>0.37839161115352771</c:v>
                </c:pt>
                <c:pt idx="8">
                  <c:v>59.441810187986626</c:v>
                </c:pt>
                <c:pt idx="9">
                  <c:v>1.6614523596930855</c:v>
                </c:pt>
                <c:pt idx="10">
                  <c:v>3.7555216827166609</c:v>
                </c:pt>
                <c:pt idx="11">
                  <c:v>1.8447517156416837</c:v>
                </c:pt>
                <c:pt idx="12">
                  <c:v>0.64233113764799199</c:v>
                </c:pt>
                <c:pt idx="13">
                  <c:v>75.787358374465867</c:v>
                </c:pt>
                <c:pt idx="14">
                  <c:v>176.67938755687345</c:v>
                </c:pt>
                <c:pt idx="15">
                  <c:v>1.4331962047376143</c:v>
                </c:pt>
                <c:pt idx="16">
                  <c:v>1.4434035775221372</c:v>
                </c:pt>
                <c:pt idx="17">
                  <c:v>0.83276920738186111</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'Bldg$EUI'!$R$5:$R$22</c:f>
              <c:numCache>
                <c:formatCode>0.00</c:formatCode>
                <c:ptCount val="18"/>
                <c:pt idx="0">
                  <c:v>338.48353496512505</c:v>
                </c:pt>
                <c:pt idx="1">
                  <c:v>181.51487372798749</c:v>
                </c:pt>
                <c:pt idx="2">
                  <c:v>165.40240552365691</c:v>
                </c:pt>
                <c:pt idx="3">
                  <c:v>21.991675259667982</c:v>
                </c:pt>
                <c:pt idx="4">
                  <c:v>1.3455465274390355</c:v>
                </c:pt>
                <c:pt idx="5">
                  <c:v>1.6297555367867276</c:v>
                </c:pt>
                <c:pt idx="6">
                  <c:v>10.369031914019626</c:v>
                </c:pt>
                <c:pt idx="7">
                  <c:v>0.37151470957674348</c:v>
                </c:pt>
                <c:pt idx="8">
                  <c:v>142.93662547388067</c:v>
                </c:pt>
                <c:pt idx="9">
                  <c:v>4.1834499727419852</c:v>
                </c:pt>
                <c:pt idx="10">
                  <c:v>4.1277897050008763</c:v>
                </c:pt>
                <c:pt idx="11">
                  <c:v>1.9536917215253697</c:v>
                </c:pt>
                <c:pt idx="12">
                  <c:v>0.5768584556394214</c:v>
                </c:pt>
                <c:pt idx="13">
                  <c:v>75.493370647067337</c:v>
                </c:pt>
                <c:pt idx="14">
                  <c:v>174.27573199768491</c:v>
                </c:pt>
                <c:pt idx="15">
                  <c:v>1.5950309427534144</c:v>
                </c:pt>
                <c:pt idx="16">
                  <c:v>2.0356383137234091</c:v>
                </c:pt>
                <c:pt idx="17">
                  <c:v>0.75439087073335986</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'Bldg$EUI'!$X$5:$X$22</c:f>
              <c:numCache>
                <c:formatCode>0.00</c:formatCode>
                <c:ptCount val="18"/>
                <c:pt idx="0">
                  <c:v>290.75580508622403</c:v>
                </c:pt>
                <c:pt idx="1">
                  <c:v>155.92044455380383</c:v>
                </c:pt>
                <c:pt idx="2">
                  <c:v>175.10409019021398</c:v>
                </c:pt>
                <c:pt idx="3">
                  <c:v>17.338342232100615</c:v>
                </c:pt>
                <c:pt idx="4">
                  <c:v>1.4073812852001957</c:v>
                </c:pt>
                <c:pt idx="5">
                  <c:v>1.790963426854101</c:v>
                </c:pt>
                <c:pt idx="6">
                  <c:v>10.119143829795574</c:v>
                </c:pt>
                <c:pt idx="7">
                  <c:v>0.59776446378934045</c:v>
                </c:pt>
                <c:pt idx="8">
                  <c:v>153.33369983025759</c:v>
                </c:pt>
                <c:pt idx="9">
                  <c:v>4.2172456739589554</c:v>
                </c:pt>
                <c:pt idx="10">
                  <c:v>4.1255570530215868</c:v>
                </c:pt>
                <c:pt idx="11">
                  <c:v>1.9558258766566916</c:v>
                </c:pt>
                <c:pt idx="12">
                  <c:v>6.445860822165276</c:v>
                </c:pt>
                <c:pt idx="13">
                  <c:v>76.159253627535946</c:v>
                </c:pt>
                <c:pt idx="14">
                  <c:v>179.78877953414718</c:v>
                </c:pt>
                <c:pt idx="15">
                  <c:v>1.5845367437801301</c:v>
                </c:pt>
                <c:pt idx="16">
                  <c:v>2.093200987132835</c:v>
                </c:pt>
                <c:pt idx="17">
                  <c:v>1.0052800634247039</c:v>
                </c:pt>
              </c:numCache>
            </c:numRef>
          </c:val>
        </c:ser>
        <c:dLbls>
          <c:showLegendKey val="0"/>
          <c:showVal val="0"/>
          <c:showCatName val="0"/>
          <c:showSerName val="0"/>
          <c:showPercent val="0"/>
          <c:showBubbleSize val="0"/>
        </c:dLbls>
        <c:gapWidth val="150"/>
        <c:axId val="207939072"/>
        <c:axId val="207940992"/>
      </c:barChart>
      <c:catAx>
        <c:axId val="207939072"/>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7940992"/>
        <c:crosses val="autoZero"/>
        <c:auto val="1"/>
        <c:lblAlgn val="ctr"/>
        <c:lblOffset val="100"/>
        <c:noMultiLvlLbl val="0"/>
      </c:catAx>
      <c:valAx>
        <c:axId val="207940992"/>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7939072"/>
        <c:crosses val="autoZero"/>
        <c:crossBetween val="between"/>
      </c:valAx>
    </c:plotArea>
    <c:legend>
      <c:legendPos val="r"/>
      <c:layout>
        <c:manualLayout>
          <c:xMode val="edge"/>
          <c:yMode val="edge"/>
          <c:x val="0.88897217717303534"/>
          <c:y val="0.23916143123146097"/>
          <c:w val="0.1017942138279911"/>
          <c:h val="0.18442752033045048"/>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2A (Training Building)</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'Bldg$EUI'!$F$28:$F$45</c:f>
              <c:numCache>
                <c:formatCode>0.00</c:formatCode>
                <c:ptCount val="18"/>
                <c:pt idx="0">
                  <c:v>0</c:v>
                </c:pt>
                <c:pt idx="1">
                  <c:v>0</c:v>
                </c:pt>
                <c:pt idx="2">
                  <c:v>3374.3489565514005</c:v>
                </c:pt>
                <c:pt idx="3">
                  <c:v>0</c:v>
                </c:pt>
                <c:pt idx="4">
                  <c:v>8.2348842357023599</c:v>
                </c:pt>
                <c:pt idx="5">
                  <c:v>9.3140495464635702</c:v>
                </c:pt>
                <c:pt idx="6">
                  <c:v>25.197184467315704</c:v>
                </c:pt>
                <c:pt idx="7">
                  <c:v>5.0492784453022432</c:v>
                </c:pt>
                <c:pt idx="8">
                  <c:v>70.196916702027067</c:v>
                </c:pt>
                <c:pt idx="9">
                  <c:v>16.933172516622836</c:v>
                </c:pt>
                <c:pt idx="10">
                  <c:v>15.011719241866079</c:v>
                </c:pt>
                <c:pt idx="11">
                  <c:v>1.9206644583435715</c:v>
                </c:pt>
                <c:pt idx="12">
                  <c:v>0.78925762583264425</c:v>
                </c:pt>
                <c:pt idx="13">
                  <c:v>-54.700293903932916</c:v>
                </c:pt>
                <c:pt idx="14">
                  <c:v>180.31709613261779</c:v>
                </c:pt>
                <c:pt idx="15">
                  <c:v>39.455636486211873</c:v>
                </c:pt>
                <c:pt idx="16">
                  <c:v>0</c:v>
                </c:pt>
                <c:pt idx="17">
                  <c:v>9.0070284270798169</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'Bldg$EUI'!$L$28:$L$45</c:f>
              <c:numCache>
                <c:formatCode>0.00</c:formatCode>
                <c:ptCount val="18"/>
                <c:pt idx="0">
                  <c:v>530.05634938349317</c:v>
                </c:pt>
                <c:pt idx="1">
                  <c:v>457.81290644519225</c:v>
                </c:pt>
                <c:pt idx="2">
                  <c:v>1269.2487052065285</c:v>
                </c:pt>
                <c:pt idx="3">
                  <c:v>34.108931069560938</c:v>
                </c:pt>
                <c:pt idx="4">
                  <c:v>6.5914363782076464</c:v>
                </c:pt>
                <c:pt idx="5">
                  <c:v>7.4056177638430389</c:v>
                </c:pt>
                <c:pt idx="6">
                  <c:v>25.730975113564757</c:v>
                </c:pt>
                <c:pt idx="7">
                  <c:v>5.1315677475233361</c:v>
                </c:pt>
                <c:pt idx="8">
                  <c:v>65.110521490687603</c:v>
                </c:pt>
                <c:pt idx="9">
                  <c:v>11.694825829409224</c:v>
                </c:pt>
                <c:pt idx="10">
                  <c:v>14.08242233641716</c:v>
                </c:pt>
                <c:pt idx="11">
                  <c:v>1.5298315743783089</c:v>
                </c:pt>
                <c:pt idx="12">
                  <c:v>0.78920589158868526</c:v>
                </c:pt>
                <c:pt idx="13">
                  <c:v>-54.700293903932916</c:v>
                </c:pt>
                <c:pt idx="14">
                  <c:v>180.31709613261779</c:v>
                </c:pt>
                <c:pt idx="15">
                  <c:v>47.346763783453795</c:v>
                </c:pt>
                <c:pt idx="16">
                  <c:v>61.49462505325409</c:v>
                </c:pt>
                <c:pt idx="17">
                  <c:v>6.6029329883833503</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'Bldg$EUI'!$R$28:$R$45</c:f>
              <c:numCache>
                <c:formatCode>0.00</c:formatCode>
                <c:ptCount val="18"/>
                <c:pt idx="0">
                  <c:v>362.25440937102758</c:v>
                </c:pt>
                <c:pt idx="1">
                  <c:v>262.56422786160334</c:v>
                </c:pt>
                <c:pt idx="2">
                  <c:v>920.39467062970721</c:v>
                </c:pt>
                <c:pt idx="3">
                  <c:v>14.424494877300459</c:v>
                </c:pt>
                <c:pt idx="4">
                  <c:v>5.2899183568449617</c:v>
                </c:pt>
                <c:pt idx="5">
                  <c:v>6.1532289259198105</c:v>
                </c:pt>
                <c:pt idx="6">
                  <c:v>29.140610892640399</c:v>
                </c:pt>
                <c:pt idx="7">
                  <c:v>5.1206957819565435</c:v>
                </c:pt>
                <c:pt idx="8">
                  <c:v>63.89348368781102</c:v>
                </c:pt>
                <c:pt idx="9">
                  <c:v>7.9475961819354355</c:v>
                </c:pt>
                <c:pt idx="10">
                  <c:v>12.021580043282952</c:v>
                </c:pt>
                <c:pt idx="11">
                  <c:v>0.89742104851528337</c:v>
                </c:pt>
                <c:pt idx="12">
                  <c:v>0.78925762583264392</c:v>
                </c:pt>
                <c:pt idx="13">
                  <c:v>-54.700293903934195</c:v>
                </c:pt>
                <c:pt idx="14">
                  <c:v>180.31709613261779</c:v>
                </c:pt>
                <c:pt idx="15">
                  <c:v>118.36690945862439</c:v>
                </c:pt>
                <c:pt idx="16">
                  <c:v>29.774691593462812</c:v>
                </c:pt>
                <c:pt idx="17">
                  <c:v>4.4194168300493057</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'Bldg$EUI'!$X$28:$X$45</c:f>
              <c:numCache>
                <c:formatCode>0.00</c:formatCode>
                <c:ptCount val="18"/>
                <c:pt idx="0">
                  <c:v>250.6086237045848</c:v>
                </c:pt>
                <c:pt idx="1">
                  <c:v>181.64267453003993</c:v>
                </c:pt>
                <c:pt idx="2">
                  <c:v>557.23912805422424</c:v>
                </c:pt>
                <c:pt idx="3">
                  <c:v>8.6064378299896198</c:v>
                </c:pt>
                <c:pt idx="4">
                  <c:v>4.685750596029556</c:v>
                </c:pt>
                <c:pt idx="5">
                  <c:v>3.2937319086902561</c:v>
                </c:pt>
                <c:pt idx="6">
                  <c:v>29.37588021057201</c:v>
                </c:pt>
                <c:pt idx="7">
                  <c:v>5.1098697866458629</c:v>
                </c:pt>
                <c:pt idx="8">
                  <c:v>63.555551823420018</c:v>
                </c:pt>
                <c:pt idx="9">
                  <c:v>6.5173552441700817</c:v>
                </c:pt>
                <c:pt idx="10">
                  <c:v>0</c:v>
                </c:pt>
                <c:pt idx="11">
                  <c:v>0.75811042384948235</c:v>
                </c:pt>
                <c:pt idx="12">
                  <c:v>0.78925762583264392</c:v>
                </c:pt>
                <c:pt idx="13">
                  <c:v>-54.700293903934195</c:v>
                </c:pt>
                <c:pt idx="14">
                  <c:v>180.31709613261779</c:v>
                </c:pt>
                <c:pt idx="15">
                  <c:v>147.95863682326998</c:v>
                </c:pt>
                <c:pt idx="16">
                  <c:v>19.805486818865926</c:v>
                </c:pt>
                <c:pt idx="17">
                  <c:v>3.7942740976921439</c:v>
                </c:pt>
              </c:numCache>
            </c:numRef>
          </c:val>
        </c:ser>
        <c:dLbls>
          <c:showLegendKey val="0"/>
          <c:showVal val="0"/>
          <c:showCatName val="0"/>
          <c:showSerName val="0"/>
          <c:showPercent val="0"/>
          <c:showBubbleSize val="0"/>
        </c:dLbls>
        <c:gapWidth val="150"/>
        <c:axId val="181022080"/>
        <c:axId val="188216832"/>
      </c:barChart>
      <c:catAx>
        <c:axId val="181022080"/>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188216832"/>
        <c:crosses val="autoZero"/>
        <c:auto val="1"/>
        <c:lblAlgn val="ctr"/>
        <c:lblOffset val="100"/>
        <c:noMultiLvlLbl val="0"/>
      </c:catAx>
      <c:valAx>
        <c:axId val="188216832"/>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181022080"/>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3A (Active Warehouse)</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'Bldg$EUI'!$F$51:$F$68</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'Bldg$EUI'!$L$51:$L$68</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'Bldg$EUI'!$R$51:$R$68</c:f>
              <c:numCache>
                <c:formatCode>0.00</c:formatCode>
                <c:ptCount val="18"/>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'Bldg$EUI'!$X$51:$X$68</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8503552"/>
        <c:axId val="208505472"/>
      </c:barChart>
      <c:catAx>
        <c:axId val="208503552"/>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505472"/>
        <c:crosses val="autoZero"/>
        <c:auto val="1"/>
        <c:lblAlgn val="ctr"/>
        <c:lblOffset val="100"/>
        <c:noMultiLvlLbl val="0"/>
      </c:catAx>
      <c:valAx>
        <c:axId val="208505472"/>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503552"/>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3B (Storage Warehouse)</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'Bldg$EUI'!$F$74:$F$91</c:f>
              <c:numCache>
                <c:formatCode>0.00</c:formatCode>
                <c:ptCount val="18"/>
                <c:pt idx="0">
                  <c:v>0</c:v>
                </c:pt>
                <c:pt idx="1">
                  <c:v>0</c:v>
                </c:pt>
                <c:pt idx="2">
                  <c:v>0</c:v>
                </c:pt>
                <c:pt idx="3">
                  <c:v>0</c:v>
                </c:pt>
                <c:pt idx="4">
                  <c:v>5.5264823898473008</c:v>
                </c:pt>
                <c:pt idx="5">
                  <c:v>0</c:v>
                </c:pt>
                <c:pt idx="6">
                  <c:v>23.122655802143267</c:v>
                </c:pt>
                <c:pt idx="7">
                  <c:v>0</c:v>
                </c:pt>
                <c:pt idx="8">
                  <c:v>0</c:v>
                </c:pt>
                <c:pt idx="9">
                  <c:v>23.746405381858342</c:v>
                </c:pt>
                <c:pt idx="10">
                  <c:v>125.02692038827941</c:v>
                </c:pt>
                <c:pt idx="11">
                  <c:v>0</c:v>
                </c:pt>
                <c:pt idx="12">
                  <c:v>0</c:v>
                </c:pt>
                <c:pt idx="13">
                  <c:v>160.73264621710643</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'Bldg$EUI'!$L$74:$L$91</c:f>
              <c:numCache>
                <c:formatCode>0.00</c:formatCode>
                <c:ptCount val="18"/>
                <c:pt idx="0">
                  <c:v>1764.7306828151916</c:v>
                </c:pt>
                <c:pt idx="1">
                  <c:v>985.26997695439968</c:v>
                </c:pt>
                <c:pt idx="2">
                  <c:v>0</c:v>
                </c:pt>
                <c:pt idx="3">
                  <c:v>0</c:v>
                </c:pt>
                <c:pt idx="4">
                  <c:v>4.8133589624730444</c:v>
                </c:pt>
                <c:pt idx="5">
                  <c:v>0</c:v>
                </c:pt>
                <c:pt idx="6">
                  <c:v>23.072611558694341</c:v>
                </c:pt>
                <c:pt idx="7">
                  <c:v>0</c:v>
                </c:pt>
                <c:pt idx="8">
                  <c:v>0</c:v>
                </c:pt>
                <c:pt idx="9">
                  <c:v>16.802881227744006</c:v>
                </c:pt>
                <c:pt idx="10">
                  <c:v>129.10728186065464</c:v>
                </c:pt>
                <c:pt idx="11">
                  <c:v>0</c:v>
                </c:pt>
                <c:pt idx="12">
                  <c:v>0</c:v>
                </c:pt>
                <c:pt idx="13">
                  <c:v>158.76037044873584</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'Bldg$EUI'!$R$74:$R$91</c:f>
              <c:numCache>
                <c:formatCode>0.00</c:formatCode>
                <c:ptCount val="18"/>
                <c:pt idx="0">
                  <c:v>1409.5390428866031</c:v>
                </c:pt>
                <c:pt idx="1">
                  <c:v>660.40417186475179</c:v>
                </c:pt>
                <c:pt idx="2">
                  <c:v>0</c:v>
                </c:pt>
                <c:pt idx="3">
                  <c:v>0</c:v>
                </c:pt>
                <c:pt idx="4">
                  <c:v>4.1691359441854399</c:v>
                </c:pt>
                <c:pt idx="5">
                  <c:v>0</c:v>
                </c:pt>
                <c:pt idx="6">
                  <c:v>23.019960575512208</c:v>
                </c:pt>
                <c:pt idx="7">
                  <c:v>0</c:v>
                </c:pt>
                <c:pt idx="8">
                  <c:v>0</c:v>
                </c:pt>
                <c:pt idx="9">
                  <c:v>11.069334963348531</c:v>
                </c:pt>
                <c:pt idx="10">
                  <c:v>121.23403825698531</c:v>
                </c:pt>
                <c:pt idx="11">
                  <c:v>0</c:v>
                </c:pt>
                <c:pt idx="12">
                  <c:v>0</c:v>
                </c:pt>
                <c:pt idx="13">
                  <c:v>158.47605120098092</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'Bldg$EUI'!$X$74:$X$91</c:f>
              <c:numCache>
                <c:formatCode>0.00</c:formatCode>
                <c:ptCount val="18"/>
                <c:pt idx="0">
                  <c:v>782.61456985007464</c:v>
                </c:pt>
                <c:pt idx="1">
                  <c:v>366.67443126136033</c:v>
                </c:pt>
                <c:pt idx="2">
                  <c:v>0</c:v>
                </c:pt>
                <c:pt idx="3">
                  <c:v>0</c:v>
                </c:pt>
                <c:pt idx="4">
                  <c:v>3.6938287659382354</c:v>
                </c:pt>
                <c:pt idx="5">
                  <c:v>0</c:v>
                </c:pt>
                <c:pt idx="6">
                  <c:v>22.509123429880898</c:v>
                </c:pt>
                <c:pt idx="7">
                  <c:v>0</c:v>
                </c:pt>
                <c:pt idx="8">
                  <c:v>0</c:v>
                </c:pt>
                <c:pt idx="9">
                  <c:v>8.5327785478383067</c:v>
                </c:pt>
                <c:pt idx="10">
                  <c:v>109.41088051035346</c:v>
                </c:pt>
                <c:pt idx="11">
                  <c:v>0</c:v>
                </c:pt>
                <c:pt idx="12">
                  <c:v>0</c:v>
                </c:pt>
                <c:pt idx="13">
                  <c:v>159.89214072009841</c:v>
                </c:pt>
                <c:pt idx="14">
                  <c:v>0</c:v>
                </c:pt>
                <c:pt idx="15">
                  <c:v>0</c:v>
                </c:pt>
                <c:pt idx="16">
                  <c:v>0</c:v>
                </c:pt>
                <c:pt idx="17">
                  <c:v>0</c:v>
                </c:pt>
              </c:numCache>
            </c:numRef>
          </c:val>
        </c:ser>
        <c:dLbls>
          <c:showLegendKey val="0"/>
          <c:showVal val="0"/>
          <c:showCatName val="0"/>
          <c:showSerName val="0"/>
          <c:showPercent val="0"/>
          <c:showBubbleSize val="0"/>
        </c:dLbls>
        <c:gapWidth val="150"/>
        <c:axId val="208422784"/>
        <c:axId val="208433152"/>
      </c:barChart>
      <c:catAx>
        <c:axId val="208422784"/>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433152"/>
        <c:crosses val="autoZero"/>
        <c:auto val="1"/>
        <c:lblAlgn val="ctr"/>
        <c:lblOffset val="100"/>
        <c:noMultiLvlLbl val="0"/>
      </c:catAx>
      <c:valAx>
        <c:axId val="208433152"/>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422784"/>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4A (Hotel Type Accommodation)</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'Bldg$EUI'!$F$97:$F$114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'Bldg$EUI'!$L$97:$L$114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'Bldg$EUI'!$R$97:$R$114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'Bldg$EUI'!$X$97:$X$114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8620928"/>
        <c:axId val="208627200"/>
      </c:barChart>
      <c:catAx>
        <c:axId val="208620928"/>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627200"/>
        <c:crosses val="autoZero"/>
        <c:auto val="1"/>
        <c:lblAlgn val="ctr"/>
        <c:lblOffset val="100"/>
        <c:noMultiLvlLbl val="0"/>
      </c:catAx>
      <c:valAx>
        <c:axId val="208627200"/>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620928"/>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4B (Dormitory)</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'Bldg$EUI'!$F$120:$F$137</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'Bldg$EUI'!$L$120:$L$137</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'Bldg$EUI'!$R$120:$R$137</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'Bldg$EUI'!$X$120:$X$137</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8671488"/>
        <c:axId val="208673408"/>
      </c:barChart>
      <c:catAx>
        <c:axId val="208671488"/>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673408"/>
        <c:crosses val="autoZero"/>
        <c:auto val="1"/>
        <c:lblAlgn val="ctr"/>
        <c:lblOffset val="100"/>
        <c:noMultiLvlLbl val="0"/>
      </c:catAx>
      <c:valAx>
        <c:axId val="208673408"/>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671488"/>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4C (Barracks)</a:t>
            </a:r>
          </a:p>
          <a:p>
            <a:pPr>
              <a:defRPr sz="1200" baseline="0"/>
            </a:pPr>
            <a:r>
              <a:rPr lang="en-US" sz="1200" baseline="0"/>
              <a:t> Payback Period for Energy Conservation Measures According to Year of Construction</a:t>
            </a:r>
          </a:p>
        </c:rich>
      </c:tx>
      <c:overlay val="0"/>
    </c:title>
    <c:autoTitleDeleted val="0"/>
    <c:plotArea>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'Bldg$EUI'!$F$143:$F$160</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'Bldg$EUI'!$L$143:$L$160</c:f>
              <c:numCache>
                <c:formatCode>0.00</c:formatCode>
                <c:ptCount val="18"/>
                <c:pt idx="0">
                  <c:v>636.09395998154116</c:v>
                </c:pt>
                <c:pt idx="1">
                  <c:v>218.79394831677936</c:v>
                </c:pt>
                <c:pt idx="2">
                  <c:v>997.07494342672828</c:v>
                </c:pt>
                <c:pt idx="3">
                  <c:v>52.354822737973251</c:v>
                </c:pt>
                <c:pt idx="4">
                  <c:v>3.2414076459928407</c:v>
                </c:pt>
                <c:pt idx="5">
                  <c:v>3.656732929520075</c:v>
                </c:pt>
                <c:pt idx="6">
                  <c:v>17.369389037877813</c:v>
                </c:pt>
                <c:pt idx="7">
                  <c:v>3.2513537962551693</c:v>
                </c:pt>
                <c:pt idx="8">
                  <c:v>0</c:v>
                </c:pt>
                <c:pt idx="9">
                  <c:v>10.166947086840288</c:v>
                </c:pt>
                <c:pt idx="10">
                  <c:v>0</c:v>
                </c:pt>
                <c:pt idx="11">
                  <c:v>0</c:v>
                </c:pt>
                <c:pt idx="12">
                  <c:v>0</c:v>
                </c:pt>
                <c:pt idx="13">
                  <c:v>-25.152018970740091</c:v>
                </c:pt>
                <c:pt idx="14">
                  <c:v>227.51378770447656</c:v>
                </c:pt>
                <c:pt idx="15">
                  <c:v>0</c:v>
                </c:pt>
                <c:pt idx="16">
                  <c:v>0</c:v>
                </c:pt>
                <c:pt idx="17">
                  <c:v>7.5956806681752127</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'Bldg$EUI'!$R$143:$R$160</c:f>
              <c:numCache>
                <c:formatCode>0.00</c:formatCode>
                <c:ptCount val="18"/>
                <c:pt idx="0">
                  <c:v>481.71453873462031</c:v>
                </c:pt>
                <c:pt idx="1">
                  <c:v>53.534545378826273</c:v>
                </c:pt>
                <c:pt idx="2">
                  <c:v>1092.053099634059</c:v>
                </c:pt>
                <c:pt idx="3">
                  <c:v>28.97436860662939</c:v>
                </c:pt>
                <c:pt idx="4">
                  <c:v>2.2597900017341774</c:v>
                </c:pt>
                <c:pt idx="5">
                  <c:v>2.592916953083694</c:v>
                </c:pt>
                <c:pt idx="6">
                  <c:v>17.449193637654407</c:v>
                </c:pt>
                <c:pt idx="7">
                  <c:v>3.2435940019920322</c:v>
                </c:pt>
                <c:pt idx="8">
                  <c:v>0</c:v>
                </c:pt>
                <c:pt idx="9">
                  <c:v>10.205142584775807</c:v>
                </c:pt>
                <c:pt idx="10">
                  <c:v>0</c:v>
                </c:pt>
                <c:pt idx="11">
                  <c:v>0</c:v>
                </c:pt>
                <c:pt idx="12">
                  <c:v>0</c:v>
                </c:pt>
                <c:pt idx="13">
                  <c:v>-25.152018970740052</c:v>
                </c:pt>
                <c:pt idx="14">
                  <c:v>227.5137877044765</c:v>
                </c:pt>
                <c:pt idx="15">
                  <c:v>0</c:v>
                </c:pt>
                <c:pt idx="16">
                  <c:v>0</c:v>
                </c:pt>
                <c:pt idx="17">
                  <c:v>4.7591329970674199</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'Bldg$EUI'!$X$143:$X$160</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8729600"/>
        <c:axId val="208731520"/>
      </c:barChart>
      <c:catAx>
        <c:axId val="208729600"/>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731520"/>
        <c:crosses val="autoZero"/>
        <c:auto val="1"/>
        <c:lblAlgn val="ctr"/>
        <c:lblOffset val="100"/>
        <c:noMultiLvlLbl val="0"/>
      </c:catAx>
      <c:valAx>
        <c:axId val="208731520"/>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729600"/>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4D (Bunkhouse Accommodation)</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'Bldg$EUI'!$F$166:$F$183</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'Bldg$EUI'!$L$166:$L$183</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'Bldg$EUI'!$R$166:$R$183</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'Bldg$EUI'!$X$166:$X$183</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8788096"/>
        <c:axId val="208794368"/>
      </c:barChart>
      <c:catAx>
        <c:axId val="208788096"/>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794368"/>
        <c:crosses val="autoZero"/>
        <c:auto val="1"/>
        <c:lblAlgn val="ctr"/>
        <c:lblOffset val="100"/>
        <c:noMultiLvlLbl val="0"/>
      </c:catAx>
      <c:valAx>
        <c:axId val="208794368"/>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788096"/>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5A (Gym/Fitness Centre)</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'Bldg$EUI'!$F$189:$F$206</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'Bldg$EUI'!$L$189:$L$206</c:f>
              <c:numCache>
                <c:formatCode>0.00</c:formatCode>
                <c:ptCount val="18"/>
                <c:pt idx="0">
                  <c:v>411.9753652034978</c:v>
                </c:pt>
                <c:pt idx="1">
                  <c:v>137.95295561792341</c:v>
                </c:pt>
                <c:pt idx="2">
                  <c:v>826.05766945759524</c:v>
                </c:pt>
                <c:pt idx="3">
                  <c:v>10.849771706643102</c:v>
                </c:pt>
                <c:pt idx="4">
                  <c:v>3.586047391354942</c:v>
                </c:pt>
                <c:pt idx="5">
                  <c:v>4.928382245870333</c:v>
                </c:pt>
                <c:pt idx="6">
                  <c:v>12.956045386518138</c:v>
                </c:pt>
                <c:pt idx="7">
                  <c:v>1.5061498996846252</c:v>
                </c:pt>
                <c:pt idx="8">
                  <c:v>666.97812037686015</c:v>
                </c:pt>
                <c:pt idx="9">
                  <c:v>10.721529415076935</c:v>
                </c:pt>
                <c:pt idx="10">
                  <c:v>8.6802207232678477</c:v>
                </c:pt>
                <c:pt idx="11">
                  <c:v>1.4267131184019937</c:v>
                </c:pt>
                <c:pt idx="12">
                  <c:v>6.9924095258651642</c:v>
                </c:pt>
                <c:pt idx="13">
                  <c:v>141.41790285811686</c:v>
                </c:pt>
                <c:pt idx="14">
                  <c:v>179.63938959581083</c:v>
                </c:pt>
                <c:pt idx="15">
                  <c:v>2.8201691390889696</c:v>
                </c:pt>
                <c:pt idx="16">
                  <c:v>25.032894696728551</c:v>
                </c:pt>
                <c:pt idx="17">
                  <c:v>5.1280833650882656</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'Bldg$EUI'!$R$189:$R$206</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'Bldg$EUI'!$X$189:$X$206</c:f>
              <c:numCache>
                <c:formatCode>0.00</c:formatCode>
                <c:ptCount val="18"/>
                <c:pt idx="0">
                  <c:v>205.42896074863771</c:v>
                </c:pt>
                <c:pt idx="1">
                  <c:v>34.207099911624539</c:v>
                </c:pt>
                <c:pt idx="2">
                  <c:v>462.85052563220228</c:v>
                </c:pt>
                <c:pt idx="3">
                  <c:v>3.4110121193553264</c:v>
                </c:pt>
                <c:pt idx="4">
                  <c:v>2.1791092384567392</c:v>
                </c:pt>
                <c:pt idx="5">
                  <c:v>2.6376655199551817</c:v>
                </c:pt>
                <c:pt idx="6">
                  <c:v>20.360001175058073</c:v>
                </c:pt>
                <c:pt idx="7">
                  <c:v>1.5061498996846217</c:v>
                </c:pt>
                <c:pt idx="8">
                  <c:v>620.12608120278026</c:v>
                </c:pt>
                <c:pt idx="9">
                  <c:v>4.7695255069395923</c:v>
                </c:pt>
                <c:pt idx="10">
                  <c:v>6.960055031156827</c:v>
                </c:pt>
                <c:pt idx="11">
                  <c:v>0.53146588610842405</c:v>
                </c:pt>
                <c:pt idx="12">
                  <c:v>6.9924095258651642</c:v>
                </c:pt>
                <c:pt idx="13">
                  <c:v>141.75658720200721</c:v>
                </c:pt>
                <c:pt idx="14">
                  <c:v>180.10425687320796</c:v>
                </c:pt>
                <c:pt idx="15">
                  <c:v>2.6106708601852122</c:v>
                </c:pt>
                <c:pt idx="16">
                  <c:v>20.456243588739419</c:v>
                </c:pt>
                <c:pt idx="17">
                  <c:v>2.5700203569991897</c:v>
                </c:pt>
              </c:numCache>
            </c:numRef>
          </c:val>
        </c:ser>
        <c:dLbls>
          <c:showLegendKey val="0"/>
          <c:showVal val="0"/>
          <c:showCatName val="0"/>
          <c:showSerName val="0"/>
          <c:showPercent val="0"/>
          <c:showBubbleSize val="0"/>
        </c:dLbls>
        <c:gapWidth val="150"/>
        <c:axId val="208842752"/>
        <c:axId val="208844672"/>
      </c:barChart>
      <c:catAx>
        <c:axId val="208842752"/>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844672"/>
        <c:crosses val="autoZero"/>
        <c:auto val="1"/>
        <c:lblAlgn val="ctr"/>
        <c:lblOffset val="100"/>
        <c:noMultiLvlLbl val="0"/>
      </c:catAx>
      <c:valAx>
        <c:axId val="208844672"/>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842752"/>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5C (Sports/Pool Centre )</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'Bldg$EUI'!$F$212:$F$229</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'Bldg$EUI'!$L$212:$L$229</c:f>
              <c:numCache>
                <c:formatCode>0.00</c:formatCode>
                <c:ptCount val="18"/>
                <c:pt idx="0">
                  <c:v>1097.6669924255832</c:v>
                </c:pt>
                <c:pt idx="1">
                  <c:v>305.3717799102929</c:v>
                </c:pt>
                <c:pt idx="2">
                  <c:v>650.70161398915172</c:v>
                </c:pt>
                <c:pt idx="3">
                  <c:v>28.225666933319321</c:v>
                </c:pt>
                <c:pt idx="4">
                  <c:v>3.9900248857982139</c:v>
                </c:pt>
                <c:pt idx="5">
                  <c:v>6.7585524527953504</c:v>
                </c:pt>
                <c:pt idx="6">
                  <c:v>12.62109341976524</c:v>
                </c:pt>
                <c:pt idx="7">
                  <c:v>1.3415933410776537</c:v>
                </c:pt>
                <c:pt idx="8">
                  <c:v>54.131070228292373</c:v>
                </c:pt>
                <c:pt idx="9">
                  <c:v>1.7941340828056151</c:v>
                </c:pt>
                <c:pt idx="10">
                  <c:v>10.091299385349867</c:v>
                </c:pt>
                <c:pt idx="11">
                  <c:v>1.9130672242918831</c:v>
                </c:pt>
                <c:pt idx="12">
                  <c:v>106.41748099866567</c:v>
                </c:pt>
                <c:pt idx="13">
                  <c:v>241.16670895302067</c:v>
                </c:pt>
                <c:pt idx="14">
                  <c:v>182.58410799562736</c:v>
                </c:pt>
                <c:pt idx="15">
                  <c:v>342.27516385661193</c:v>
                </c:pt>
                <c:pt idx="16">
                  <c:v>0</c:v>
                </c:pt>
                <c:pt idx="17">
                  <c:v>6.1598093437237251</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'Bldg$EUI'!$R$212:$R$229</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'Bldg$EUI'!$X$212:$X$229</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8160256"/>
        <c:axId val="208162176"/>
      </c:barChart>
      <c:catAx>
        <c:axId val="208160256"/>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162176"/>
        <c:crosses val="autoZero"/>
        <c:auto val="1"/>
        <c:lblAlgn val="ctr"/>
        <c:lblOffset val="100"/>
        <c:noMultiLvlLbl val="0"/>
      </c:catAx>
      <c:valAx>
        <c:axId val="208162176"/>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160256"/>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6A (Office )</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'Bldg$EUI'!$F$258:$F$275</c:f>
              <c:numCache>
                <c:formatCode>0.00</c:formatCode>
                <c:ptCount val="18"/>
                <c:pt idx="0">
                  <c:v>0</c:v>
                </c:pt>
                <c:pt idx="1">
                  <c:v>0</c:v>
                </c:pt>
                <c:pt idx="2">
                  <c:v>0</c:v>
                </c:pt>
                <c:pt idx="3">
                  <c:v>0</c:v>
                </c:pt>
                <c:pt idx="4">
                  <c:v>151.28135541455021</c:v>
                </c:pt>
                <c:pt idx="5">
                  <c:v>0</c:v>
                </c:pt>
                <c:pt idx="6">
                  <c:v>27.008798419431191</c:v>
                </c:pt>
                <c:pt idx="7">
                  <c:v>3.6208632647230807</c:v>
                </c:pt>
                <c:pt idx="8">
                  <c:v>0</c:v>
                </c:pt>
                <c:pt idx="9">
                  <c:v>12.929130911902975</c:v>
                </c:pt>
                <c:pt idx="10">
                  <c:v>0.76455757255626033</c:v>
                </c:pt>
                <c:pt idx="11">
                  <c:v>0</c:v>
                </c:pt>
                <c:pt idx="12">
                  <c:v>0</c:v>
                </c:pt>
                <c:pt idx="13">
                  <c:v>0</c:v>
                </c:pt>
                <c:pt idx="14">
                  <c:v>26.916239101157164</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'Bldg$EUI'!$L$258:$L$275</c:f>
              <c:numCache>
                <c:formatCode>0.00</c:formatCode>
                <c:ptCount val="18"/>
                <c:pt idx="0">
                  <c:v>916.95570276930118</c:v>
                </c:pt>
                <c:pt idx="1">
                  <c:v>620.3406519467602</c:v>
                </c:pt>
                <c:pt idx="2">
                  <c:v>0</c:v>
                </c:pt>
                <c:pt idx="3">
                  <c:v>78.852177803004281</c:v>
                </c:pt>
                <c:pt idx="4">
                  <c:v>41.975228613516748</c:v>
                </c:pt>
                <c:pt idx="5">
                  <c:v>0</c:v>
                </c:pt>
                <c:pt idx="6">
                  <c:v>25.495166966617639</c:v>
                </c:pt>
                <c:pt idx="7">
                  <c:v>3.5511568061508747</c:v>
                </c:pt>
                <c:pt idx="8">
                  <c:v>0</c:v>
                </c:pt>
                <c:pt idx="9">
                  <c:v>18.873160482008114</c:v>
                </c:pt>
                <c:pt idx="10">
                  <c:v>2.6310575539569649</c:v>
                </c:pt>
                <c:pt idx="11">
                  <c:v>0</c:v>
                </c:pt>
                <c:pt idx="12">
                  <c:v>3.1800572722793046</c:v>
                </c:pt>
                <c:pt idx="13">
                  <c:v>0</c:v>
                </c:pt>
                <c:pt idx="14">
                  <c:v>26.916239101157164</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'Bldg$EUI'!$R$258:$R$275</c:f>
              <c:numCache>
                <c:formatCode>0.00</c:formatCode>
                <c:ptCount val="18"/>
                <c:pt idx="0">
                  <c:v>589.1035634565219</c:v>
                </c:pt>
                <c:pt idx="1">
                  <c:v>441.93556289376437</c:v>
                </c:pt>
                <c:pt idx="2">
                  <c:v>0</c:v>
                </c:pt>
                <c:pt idx="3">
                  <c:v>29.085471501975157</c:v>
                </c:pt>
                <c:pt idx="4">
                  <c:v>302.77479368956898</c:v>
                </c:pt>
                <c:pt idx="5">
                  <c:v>0</c:v>
                </c:pt>
                <c:pt idx="6">
                  <c:v>25.362405650538207</c:v>
                </c:pt>
                <c:pt idx="7">
                  <c:v>3.7816988767096418</c:v>
                </c:pt>
                <c:pt idx="8">
                  <c:v>0</c:v>
                </c:pt>
                <c:pt idx="9">
                  <c:v>0</c:v>
                </c:pt>
                <c:pt idx="10">
                  <c:v>1.3361989794380882</c:v>
                </c:pt>
                <c:pt idx="11">
                  <c:v>0</c:v>
                </c:pt>
                <c:pt idx="12">
                  <c:v>7.0752935816858029</c:v>
                </c:pt>
                <c:pt idx="13">
                  <c:v>0</c:v>
                </c:pt>
                <c:pt idx="14">
                  <c:v>26.916239101157057</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'Bldg$EUI'!$X$258:$X$275</c:f>
              <c:numCache>
                <c:formatCode>0.00</c:formatCode>
                <c:ptCount val="18"/>
                <c:pt idx="0">
                  <c:v>0</c:v>
                </c:pt>
                <c:pt idx="1">
                  <c:v>0</c:v>
                </c:pt>
                <c:pt idx="2">
                  <c:v>0</c:v>
                </c:pt>
                <c:pt idx="3">
                  <c:v>29.085471501975157</c:v>
                </c:pt>
                <c:pt idx="4">
                  <c:v>302.77479368956898</c:v>
                </c:pt>
                <c:pt idx="5">
                  <c:v>0</c:v>
                </c:pt>
                <c:pt idx="6">
                  <c:v>25.362405650538207</c:v>
                </c:pt>
                <c:pt idx="7">
                  <c:v>0</c:v>
                </c:pt>
                <c:pt idx="8">
                  <c:v>0</c:v>
                </c:pt>
                <c:pt idx="9">
                  <c:v>17.958520232326549</c:v>
                </c:pt>
                <c:pt idx="10">
                  <c:v>1.3361989794380882</c:v>
                </c:pt>
                <c:pt idx="11">
                  <c:v>0</c:v>
                </c:pt>
                <c:pt idx="12">
                  <c:v>7.0752935816858029</c:v>
                </c:pt>
                <c:pt idx="13">
                  <c:v>0</c:v>
                </c:pt>
                <c:pt idx="14">
                  <c:v>26.916239101157057</c:v>
                </c:pt>
                <c:pt idx="15">
                  <c:v>0</c:v>
                </c:pt>
                <c:pt idx="16">
                  <c:v>0</c:v>
                </c:pt>
                <c:pt idx="17">
                  <c:v>0</c:v>
                </c:pt>
              </c:numCache>
            </c:numRef>
          </c:val>
        </c:ser>
        <c:dLbls>
          <c:showLegendKey val="0"/>
          <c:showVal val="0"/>
          <c:showCatName val="0"/>
          <c:showSerName val="0"/>
          <c:showPercent val="0"/>
          <c:showBubbleSize val="0"/>
        </c:dLbls>
        <c:gapWidth val="150"/>
        <c:axId val="208235136"/>
        <c:axId val="208241408"/>
      </c:barChart>
      <c:catAx>
        <c:axId val="208235136"/>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241408"/>
        <c:crosses val="autoZero"/>
        <c:auto val="1"/>
        <c:lblAlgn val="ctr"/>
        <c:lblOffset val="100"/>
        <c:noMultiLvlLbl val="0"/>
      </c:catAx>
      <c:valAx>
        <c:axId val="208241408"/>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235136"/>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7A (Dining Hall )</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'Bldg$EUI'!$F$281:$F$298</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'Bldg$EUI'!$L$281:$L$298</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'Bldg$EUI'!$R$281:$R$298</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'Bldg$EUI'!$X$281:$X$298</c:f>
              <c:numCache>
                <c:formatCode>0.00</c:formatCode>
                <c:ptCount val="18"/>
                <c:pt idx="0">
                  <c:v>421.99104124571687</c:v>
                </c:pt>
                <c:pt idx="1">
                  <c:v>53.759086552069007</c:v>
                </c:pt>
                <c:pt idx="2">
                  <c:v>832.6528400732816</c:v>
                </c:pt>
                <c:pt idx="3">
                  <c:v>11.424092748463867</c:v>
                </c:pt>
                <c:pt idx="4">
                  <c:v>1.873073544909827</c:v>
                </c:pt>
                <c:pt idx="5">
                  <c:v>0</c:v>
                </c:pt>
                <c:pt idx="6">
                  <c:v>13.049168736310982</c:v>
                </c:pt>
                <c:pt idx="7">
                  <c:v>0.95817932776904391</c:v>
                </c:pt>
                <c:pt idx="8">
                  <c:v>22.716987018044566</c:v>
                </c:pt>
                <c:pt idx="9">
                  <c:v>2.1039145764373788</c:v>
                </c:pt>
                <c:pt idx="10">
                  <c:v>4.6650114114294814</c:v>
                </c:pt>
                <c:pt idx="11">
                  <c:v>9.7160885945270684E-2</c:v>
                </c:pt>
                <c:pt idx="12">
                  <c:v>0</c:v>
                </c:pt>
                <c:pt idx="13">
                  <c:v>-20.610813637903881</c:v>
                </c:pt>
                <c:pt idx="14">
                  <c:v>27.511725573076014</c:v>
                </c:pt>
                <c:pt idx="15">
                  <c:v>4.5895029882612297</c:v>
                </c:pt>
                <c:pt idx="16">
                  <c:v>7.8426296736083936</c:v>
                </c:pt>
                <c:pt idx="17">
                  <c:v>2.7663368305779841</c:v>
                </c:pt>
              </c:numCache>
            </c:numRef>
          </c:val>
        </c:ser>
        <c:dLbls>
          <c:showLegendKey val="0"/>
          <c:showVal val="0"/>
          <c:showCatName val="0"/>
          <c:showSerName val="0"/>
          <c:showPercent val="0"/>
          <c:showBubbleSize val="0"/>
        </c:dLbls>
        <c:gapWidth val="150"/>
        <c:axId val="208297984"/>
        <c:axId val="208299904"/>
      </c:barChart>
      <c:catAx>
        <c:axId val="208297984"/>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8299904"/>
        <c:crosses val="autoZero"/>
        <c:auto val="1"/>
        <c:lblAlgn val="ctr"/>
        <c:lblOffset val="100"/>
        <c:noMultiLvlLbl val="0"/>
      </c:catAx>
      <c:valAx>
        <c:axId val="208299904"/>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8297984"/>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9A (Workshop)</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'Bldg$EUI'!$F$304:$F$321</c:f>
              <c:numCache>
                <c:formatCode>0.00</c:formatCode>
                <c:ptCount val="18"/>
                <c:pt idx="0">
                  <c:v>0</c:v>
                </c:pt>
                <c:pt idx="1">
                  <c:v>0</c:v>
                </c:pt>
                <c:pt idx="2">
                  <c:v>2289.9604586582504</c:v>
                </c:pt>
                <c:pt idx="3">
                  <c:v>0</c:v>
                </c:pt>
                <c:pt idx="4">
                  <c:v>1.9689787307965614</c:v>
                </c:pt>
                <c:pt idx="5">
                  <c:v>2.37608842324902</c:v>
                </c:pt>
                <c:pt idx="6">
                  <c:v>9.6277767684749218</c:v>
                </c:pt>
                <c:pt idx="7">
                  <c:v>1.1293485303080069</c:v>
                </c:pt>
                <c:pt idx="8">
                  <c:v>896.64287612148462</c:v>
                </c:pt>
                <c:pt idx="9">
                  <c:v>5.2870829363518848</c:v>
                </c:pt>
                <c:pt idx="10">
                  <c:v>7.5157580017732757</c:v>
                </c:pt>
                <c:pt idx="11">
                  <c:v>0.33121488143161215</c:v>
                </c:pt>
                <c:pt idx="12">
                  <c:v>0</c:v>
                </c:pt>
                <c:pt idx="13">
                  <c:v>86.083756057456142</c:v>
                </c:pt>
                <c:pt idx="14">
                  <c:v>196.82983300291932</c:v>
                </c:pt>
                <c:pt idx="15">
                  <c:v>62.7798975840442</c:v>
                </c:pt>
                <c:pt idx="16">
                  <c:v>0</c:v>
                </c:pt>
                <c:pt idx="17">
                  <c:v>3.1814855579181596</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'Bldg$EUI'!$L$304:$L$321</c:f>
              <c:numCache>
                <c:formatCode>0.00</c:formatCode>
                <c:ptCount val="18"/>
                <c:pt idx="0">
                  <c:v>342.30625753116897</c:v>
                </c:pt>
                <c:pt idx="1">
                  <c:v>244.1937839555597</c:v>
                </c:pt>
                <c:pt idx="2">
                  <c:v>618.10004461668973</c:v>
                </c:pt>
                <c:pt idx="3">
                  <c:v>12.097703283458365</c:v>
                </c:pt>
                <c:pt idx="4">
                  <c:v>1.7110647327968975</c:v>
                </c:pt>
                <c:pt idx="5">
                  <c:v>2.0936455996524983</c:v>
                </c:pt>
                <c:pt idx="6">
                  <c:v>11.200813450183015</c:v>
                </c:pt>
                <c:pt idx="7">
                  <c:v>1.1279333065858175</c:v>
                </c:pt>
                <c:pt idx="8">
                  <c:v>614.90196932328297</c:v>
                </c:pt>
                <c:pt idx="9">
                  <c:v>4.594741451303717</c:v>
                </c:pt>
                <c:pt idx="10">
                  <c:v>6.8653558670044346</c:v>
                </c:pt>
                <c:pt idx="11">
                  <c:v>0.26182358898561903</c:v>
                </c:pt>
                <c:pt idx="12">
                  <c:v>5.8562391665659961</c:v>
                </c:pt>
                <c:pt idx="13">
                  <c:v>86.083756057457961</c:v>
                </c:pt>
                <c:pt idx="14">
                  <c:v>196.82983300292375</c:v>
                </c:pt>
                <c:pt idx="15">
                  <c:v>77.525631606479109</c:v>
                </c:pt>
                <c:pt idx="16">
                  <c:v>11.851874053789402</c:v>
                </c:pt>
                <c:pt idx="17">
                  <c:v>2.6435946745274856</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'Bldg$EUI'!$R$304:$R$321</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'Bldg$EUI'!$X$304:$X$321</c:f>
              <c:numCache>
                <c:formatCode>0.00</c:formatCode>
                <c:ptCount val="18"/>
                <c:pt idx="0">
                  <c:v>173.33606997003236</c:v>
                </c:pt>
                <c:pt idx="1">
                  <c:v>29.026593451825001</c:v>
                </c:pt>
                <c:pt idx="2">
                  <c:v>539.22234395845635</c:v>
                </c:pt>
                <c:pt idx="3">
                  <c:v>3.5707773526976654</c:v>
                </c:pt>
                <c:pt idx="4">
                  <c:v>1.1269760109023477</c:v>
                </c:pt>
                <c:pt idx="5">
                  <c:v>1.3827222737425879</c:v>
                </c:pt>
                <c:pt idx="6">
                  <c:v>11.409624120156955</c:v>
                </c:pt>
                <c:pt idx="7">
                  <c:v>1.1279333065858135</c:v>
                </c:pt>
                <c:pt idx="8">
                  <c:v>436.65352828524811</c:v>
                </c:pt>
                <c:pt idx="9">
                  <c:v>3.1287828349035745</c:v>
                </c:pt>
                <c:pt idx="10">
                  <c:v>4.7758997335682833</c:v>
                </c:pt>
                <c:pt idx="11">
                  <c:v>0.26182358898561892</c:v>
                </c:pt>
                <c:pt idx="12">
                  <c:v>5.8562391665659961</c:v>
                </c:pt>
                <c:pt idx="13">
                  <c:v>86.083756057454977</c:v>
                </c:pt>
                <c:pt idx="14">
                  <c:v>196.82983300291932</c:v>
                </c:pt>
                <c:pt idx="15">
                  <c:v>0</c:v>
                </c:pt>
                <c:pt idx="16">
                  <c:v>5.3949828339597286</c:v>
                </c:pt>
                <c:pt idx="17">
                  <c:v>1.5114631252360238</c:v>
                </c:pt>
              </c:numCache>
            </c:numRef>
          </c:val>
        </c:ser>
        <c:dLbls>
          <c:showLegendKey val="0"/>
          <c:showVal val="0"/>
          <c:showCatName val="0"/>
          <c:showSerName val="0"/>
          <c:showPercent val="0"/>
          <c:showBubbleSize val="0"/>
        </c:dLbls>
        <c:gapWidth val="150"/>
        <c:axId val="209196160"/>
        <c:axId val="209198080"/>
      </c:barChart>
      <c:catAx>
        <c:axId val="209196160"/>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9198080"/>
        <c:crosses val="autoZero"/>
        <c:auto val="1"/>
        <c:lblAlgn val="ctr"/>
        <c:lblOffset val="100"/>
        <c:noMultiLvlLbl val="0"/>
      </c:catAx>
      <c:valAx>
        <c:axId val="209198080"/>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9196160"/>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11A (Retail Building)</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'Bldg$EUI'!$F$327:$F$344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'Bldg$EUI'!$L$327:$L$344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'Bldg$EUI'!$R$327:$R$344</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'Bldg$EUI'!$X$327:$X$344</c:f>
              <c:numCache>
                <c:formatCode>0.00</c:formatCode>
                <c:ptCount val="18"/>
                <c:pt idx="0">
                  <c:v>246.66074041893668</c:v>
                </c:pt>
                <c:pt idx="1">
                  <c:v>133.69</c:v>
                </c:pt>
                <c:pt idx="2">
                  <c:v>186.27112295697913</c:v>
                </c:pt>
                <c:pt idx="3">
                  <c:v>63.935226832394108</c:v>
                </c:pt>
                <c:pt idx="4">
                  <c:v>12.976704865677251</c:v>
                </c:pt>
                <c:pt idx="5">
                  <c:v>12.976704865677251</c:v>
                </c:pt>
                <c:pt idx="6">
                  <c:v>45.326331233110309</c:v>
                </c:pt>
                <c:pt idx="7">
                  <c:v>7.0448994927672368</c:v>
                </c:pt>
                <c:pt idx="8">
                  <c:v>0</c:v>
                </c:pt>
                <c:pt idx="9">
                  <c:v>22.205523201202332</c:v>
                </c:pt>
                <c:pt idx="10">
                  <c:v>22.353466090550445</c:v>
                </c:pt>
                <c:pt idx="11">
                  <c:v>0</c:v>
                </c:pt>
                <c:pt idx="12">
                  <c:v>0</c:v>
                </c:pt>
                <c:pt idx="13">
                  <c:v>7.1633947022355819</c:v>
                </c:pt>
                <c:pt idx="14">
                  <c:v>24.956814766109339</c:v>
                </c:pt>
                <c:pt idx="15">
                  <c:v>8.9470223558143918</c:v>
                </c:pt>
                <c:pt idx="16">
                  <c:v>0</c:v>
                </c:pt>
                <c:pt idx="17">
                  <c:v>13.610745820026303</c:v>
                </c:pt>
              </c:numCache>
            </c:numRef>
          </c:val>
        </c:ser>
        <c:dLbls>
          <c:showLegendKey val="0"/>
          <c:showVal val="0"/>
          <c:showCatName val="0"/>
          <c:showSerName val="0"/>
          <c:showPercent val="0"/>
          <c:showBubbleSize val="0"/>
        </c:dLbls>
        <c:gapWidth val="150"/>
        <c:axId val="209242368"/>
        <c:axId val="209248640"/>
      </c:barChart>
      <c:catAx>
        <c:axId val="209242368"/>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9248640"/>
        <c:crosses val="autoZero"/>
        <c:auto val="1"/>
        <c:lblAlgn val="ctr"/>
        <c:lblOffset val="100"/>
        <c:noMultiLvlLbl val="0"/>
      </c:catAx>
      <c:valAx>
        <c:axId val="209248640"/>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9242368"/>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CA"/>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aseline="0"/>
            </a:pPr>
            <a:r>
              <a:rPr lang="en-US" sz="1200" baseline="0"/>
              <a:t>Archetype 13B (Firehall)</a:t>
            </a:r>
          </a:p>
          <a:p>
            <a:pPr>
              <a:defRPr sz="1200" baseline="0"/>
            </a:pPr>
            <a:r>
              <a:rPr lang="en-US" sz="1200" baseline="0"/>
              <a:t> Payback Period for Energy Conservation Measures According to Year of Construction</a:t>
            </a:r>
          </a:p>
        </c:rich>
      </c:tx>
      <c:overlay val="0"/>
    </c:title>
    <c:autoTitleDeleted val="0"/>
    <c:plotArea>
      <c:layout>
        <c:manualLayout>
          <c:layoutTarget val="inner"/>
          <c:xMode val="edge"/>
          <c:yMode val="edge"/>
          <c:x val="0.18435256623805757"/>
          <c:y val="0.14121015235387091"/>
          <c:w val="0.6879991147368254"/>
          <c:h val="0.43151089968894119"/>
        </c:manualLayout>
      </c:layout>
      <c:barChart>
        <c:barDir val="col"/>
        <c:grouping val="clustered"/>
        <c:varyColors val="0"/>
        <c:ser>
          <c:idx val="0"/>
          <c:order val="0"/>
          <c:tx>
            <c:v>Post-2004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'Bldg$EUI'!$F$350:$F$367</c:f>
              <c:numCache>
                <c:formatCode>0.00</c:formatCode>
                <c:ptCount val="18"/>
                <c:pt idx="0">
                  <c:v>0</c:v>
                </c:pt>
                <c:pt idx="1">
                  <c:v>0</c:v>
                </c:pt>
                <c:pt idx="2">
                  <c:v>2491.0623814858277</c:v>
                </c:pt>
                <c:pt idx="3">
                  <c:v>0</c:v>
                </c:pt>
                <c:pt idx="4">
                  <c:v>6.5181279604902276</c:v>
                </c:pt>
                <c:pt idx="5">
                  <c:v>15.402305595039044</c:v>
                </c:pt>
                <c:pt idx="6">
                  <c:v>5.9922528645338922</c:v>
                </c:pt>
                <c:pt idx="7">
                  <c:v>1.8993417990816241</c:v>
                </c:pt>
                <c:pt idx="8">
                  <c:v>132.45636955422484</c:v>
                </c:pt>
                <c:pt idx="9">
                  <c:v>12.949958622880246</c:v>
                </c:pt>
                <c:pt idx="10">
                  <c:v>5.6035763095996236</c:v>
                </c:pt>
                <c:pt idx="11">
                  <c:v>1.4699131376582752</c:v>
                </c:pt>
                <c:pt idx="12">
                  <c:v>0</c:v>
                </c:pt>
                <c:pt idx="13">
                  <c:v>-33.058926341384826</c:v>
                </c:pt>
                <c:pt idx="14">
                  <c:v>205.48928146614602</c:v>
                </c:pt>
                <c:pt idx="15">
                  <c:v>7.2695044016426831</c:v>
                </c:pt>
                <c:pt idx="16">
                  <c:v>0</c:v>
                </c:pt>
                <c:pt idx="17">
                  <c:v>12.723504417602411</c:v>
                </c:pt>
              </c:numCache>
            </c:numRef>
          </c:val>
        </c:ser>
        <c:ser>
          <c:idx val="1"/>
          <c:order val="1"/>
          <c:tx>
            <c:v>1980-2004</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'Bldg$EUI'!$L$350:$L$367</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1960-1979</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'Bldg$EUI'!$R$350:$R$367</c:f>
              <c:numCache>
                <c:formatCode>0.00</c:formatCode>
                <c:ptCount val="18"/>
                <c:pt idx="0">
                  <c:v>545.61124889165023</c:v>
                </c:pt>
                <c:pt idx="1">
                  <c:v>37.752402692296066</c:v>
                </c:pt>
                <c:pt idx="2">
                  <c:v>793.23049082673367</c:v>
                </c:pt>
                <c:pt idx="3">
                  <c:v>10.044630048638259</c:v>
                </c:pt>
                <c:pt idx="4">
                  <c:v>3.3345326769112891</c:v>
                </c:pt>
                <c:pt idx="5">
                  <c:v>7.3147823463877391</c:v>
                </c:pt>
                <c:pt idx="6">
                  <c:v>6.1501433800822856</c:v>
                </c:pt>
                <c:pt idx="7">
                  <c:v>1.8993417990816241</c:v>
                </c:pt>
                <c:pt idx="8">
                  <c:v>111.98149333394778</c:v>
                </c:pt>
                <c:pt idx="9">
                  <c:v>5.2157485822877847</c:v>
                </c:pt>
                <c:pt idx="10">
                  <c:v>4.8289347012707635</c:v>
                </c:pt>
                <c:pt idx="11">
                  <c:v>0.57273558178990946</c:v>
                </c:pt>
                <c:pt idx="12">
                  <c:v>0</c:v>
                </c:pt>
                <c:pt idx="13">
                  <c:v>-33.058926341384769</c:v>
                </c:pt>
                <c:pt idx="14">
                  <c:v>205.48928146614412</c:v>
                </c:pt>
                <c:pt idx="15">
                  <c:v>4.5810357519206777</c:v>
                </c:pt>
                <c:pt idx="16">
                  <c:v>62.419584208197989</c:v>
                </c:pt>
                <c:pt idx="17">
                  <c:v>5.1298387070501734</c:v>
                </c:pt>
              </c:numCache>
            </c:numRef>
          </c:val>
        </c:ser>
        <c:ser>
          <c:idx val="3"/>
          <c:order val="3"/>
          <c:tx>
            <c:v>pre-1960</c:v>
          </c:tx>
          <c:invertIfNegative val="0"/>
          <c:cat>
            <c:strRef>
              <c:f>'Bldg$EUI'!$A$5:$A$22</c:f>
              <c:strCache>
                <c:ptCount val="18"/>
                <c:pt idx="0">
                  <c:v>Wall Insulation: Additional RSI 1.32 on ext. </c:v>
                </c:pt>
                <c:pt idx="1">
                  <c:v>Roof: Additional RSI 2.11 to 3.52 on interior</c:v>
                </c:pt>
                <c:pt idx="2">
                  <c:v>Windows: Double Glazed to Triple LowE</c:v>
                </c:pt>
                <c:pt idx="3">
                  <c:v>Air tightness: vintage ACH to 0.27 ACH</c:v>
                </c:pt>
                <c:pt idx="4">
                  <c:v>Heating setpoint reduction (2 DegC)</c:v>
                </c:pt>
                <c:pt idx="5">
                  <c:v>Temperature set back of 2 DegC afterhours</c:v>
                </c:pt>
                <c:pt idx="6">
                  <c:v>Lighting: 30% reduction from MNECB</c:v>
                </c:pt>
                <c:pt idx="7">
                  <c:v>Occupancy Sensors (Lights/Plug Loads)</c:v>
                </c:pt>
                <c:pt idx="8">
                  <c:v>HRV</c:v>
                </c:pt>
                <c:pt idx="9">
                  <c:v>DCV for all occupied zones</c:v>
                </c:pt>
                <c:pt idx="10">
                  <c:v>Cold Deck Reset to eliminate reheat</c:v>
                </c:pt>
                <c:pt idx="11">
                  <c:v>VSD/VFD on large hp AHU</c:v>
                </c:pt>
                <c:pt idx="12">
                  <c:v>VSP on large hp heating/cooling pumps</c:v>
                </c:pt>
                <c:pt idx="13">
                  <c:v>Solar Wall for ventilation preheat</c:v>
                </c:pt>
                <c:pt idx="14">
                  <c:v>Solar DHW</c:v>
                </c:pt>
                <c:pt idx="15">
                  <c:v>Dry Bulb Economizer Control</c:v>
                </c:pt>
                <c:pt idx="16">
                  <c:v>DX Cooling COP Upgrade to COP 4.0</c:v>
                </c:pt>
                <c:pt idx="17">
                  <c:v>Retro-commissioning on thermostats and AHU</c:v>
                </c:pt>
              </c:strCache>
            </c:strRef>
          </c:cat>
          <c:val>
            <c:numRef>
              <c:f>'Bldg$EUI'!$X$350:$X$367</c:f>
              <c:numCache>
                <c:formatCode>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dLbls>
          <c:showLegendKey val="0"/>
          <c:showVal val="0"/>
          <c:showCatName val="0"/>
          <c:showSerName val="0"/>
          <c:showPercent val="0"/>
          <c:showBubbleSize val="0"/>
        </c:dLbls>
        <c:gapWidth val="150"/>
        <c:axId val="209296768"/>
        <c:axId val="209303040"/>
      </c:barChart>
      <c:catAx>
        <c:axId val="209296768"/>
        <c:scaling>
          <c:orientation val="minMax"/>
        </c:scaling>
        <c:delete val="0"/>
        <c:axPos val="b"/>
        <c:title>
          <c:tx>
            <c:rich>
              <a:bodyPr/>
              <a:lstStyle/>
              <a:p>
                <a:pPr>
                  <a:defRPr sz="1200" baseline="0"/>
                </a:pPr>
                <a:r>
                  <a:rPr lang="en-US" sz="1200" baseline="0"/>
                  <a:t>Energy Conservation Measures</a:t>
                </a:r>
              </a:p>
            </c:rich>
          </c:tx>
          <c:overlay val="0"/>
        </c:title>
        <c:majorTickMark val="out"/>
        <c:minorTickMark val="none"/>
        <c:tickLblPos val="nextTo"/>
        <c:txPr>
          <a:bodyPr/>
          <a:lstStyle/>
          <a:p>
            <a:pPr>
              <a:defRPr sz="800" baseline="0"/>
            </a:pPr>
            <a:endParaRPr lang="en-US"/>
          </a:p>
        </c:txPr>
        <c:crossAx val="209303040"/>
        <c:crosses val="autoZero"/>
        <c:auto val="1"/>
        <c:lblAlgn val="ctr"/>
        <c:lblOffset val="100"/>
        <c:noMultiLvlLbl val="0"/>
      </c:catAx>
      <c:valAx>
        <c:axId val="209303040"/>
        <c:scaling>
          <c:orientation val="minMax"/>
          <c:max val="40"/>
          <c:min val="0"/>
        </c:scaling>
        <c:delete val="0"/>
        <c:axPos val="l"/>
        <c:majorGridlines/>
        <c:title>
          <c:tx>
            <c:rich>
              <a:bodyPr rot="0" vert="wordArtVert"/>
              <a:lstStyle/>
              <a:p>
                <a:pPr>
                  <a:defRPr/>
                </a:pPr>
                <a:r>
                  <a:rPr lang="en-US"/>
                  <a:t>Payback Years</a:t>
                </a:r>
              </a:p>
            </c:rich>
          </c:tx>
          <c:layout>
            <c:manualLayout>
              <c:xMode val="edge"/>
              <c:yMode val="edge"/>
              <c:x val="8.6795924590351306E-2"/>
              <c:y val="0.10703901406621005"/>
            </c:manualLayout>
          </c:layout>
          <c:overlay val="0"/>
        </c:title>
        <c:numFmt formatCode="0" sourceLinked="0"/>
        <c:majorTickMark val="out"/>
        <c:minorTickMark val="none"/>
        <c:tickLblPos val="nextTo"/>
        <c:crossAx val="209296768"/>
        <c:crosses val="autoZero"/>
        <c:crossBetween val="between"/>
      </c:valAx>
    </c:plotArea>
    <c:legend>
      <c:legendPos val="r"/>
      <c:layout>
        <c:manualLayout>
          <c:xMode val="edge"/>
          <c:yMode val="edge"/>
          <c:x val="0.88897217717303534"/>
          <c:y val="0.23916143123146097"/>
          <c:w val="0.1017942138279911"/>
          <c:h val="0.19334182550393691"/>
        </c:manualLayout>
      </c:layout>
      <c:overlay val="0"/>
    </c:legend>
    <c:plotVisOnly val="1"/>
    <c:dispBlanksAs val="gap"/>
    <c:showDLblsOverMax val="0"/>
  </c:chart>
  <c:txPr>
    <a:bodyPr/>
    <a:lstStyle/>
    <a:p>
      <a:pPr>
        <a:defRPr sz="900"/>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chart" Target="../charts/chart20.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chart" Target="../charts/chart13.xml"/><Relationship Id="rId15" Type="http://schemas.openxmlformats.org/officeDocument/2006/relationships/chart" Target="../charts/chart2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 Id="rId1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17</xdr:col>
      <xdr:colOff>419101</xdr:colOff>
      <xdr:row>402</xdr:row>
      <xdr:rowOff>152399</xdr:rowOff>
    </xdr:from>
    <xdr:to>
      <xdr:col>37</xdr:col>
      <xdr:colOff>0</xdr:colOff>
      <xdr:row>446</xdr:row>
      <xdr:rowOff>123824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508</xdr:row>
      <xdr:rowOff>0</xdr:rowOff>
    </xdr:from>
    <xdr:to>
      <xdr:col>37</xdr:col>
      <xdr:colOff>361949</xdr:colOff>
      <xdr:row>551</xdr:row>
      <xdr:rowOff>133350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595</xdr:row>
      <xdr:rowOff>0</xdr:rowOff>
    </xdr:from>
    <xdr:to>
      <xdr:col>36</xdr:col>
      <xdr:colOff>190499</xdr:colOff>
      <xdr:row>638</xdr:row>
      <xdr:rowOff>133350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9525</xdr:colOff>
      <xdr:row>775</xdr:row>
      <xdr:rowOff>76200</xdr:rowOff>
    </xdr:from>
    <xdr:to>
      <xdr:col>36</xdr:col>
      <xdr:colOff>200024</xdr:colOff>
      <xdr:row>822</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247649</xdr:colOff>
      <xdr:row>826</xdr:row>
      <xdr:rowOff>76200</xdr:rowOff>
    </xdr:from>
    <xdr:to>
      <xdr:col>35</xdr:col>
      <xdr:colOff>238124</xdr:colOff>
      <xdr:row>858</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396</xdr:row>
      <xdr:rowOff>152400</xdr:rowOff>
    </xdr:from>
    <xdr:to>
      <xdr:col>10</xdr:col>
      <xdr:colOff>714375</xdr:colOff>
      <xdr:row>420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704850</xdr:colOff>
      <xdr:row>396</xdr:row>
      <xdr:rowOff>133350</xdr:rowOff>
    </xdr:from>
    <xdr:to>
      <xdr:col>25</xdr:col>
      <xdr:colOff>209550</xdr:colOff>
      <xdr:row>419</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142874</xdr:colOff>
      <xdr:row>399</xdr:row>
      <xdr:rowOff>0</xdr:rowOff>
    </xdr:from>
    <xdr:to>
      <xdr:col>41</xdr:col>
      <xdr:colOff>114300</xdr:colOff>
      <xdr:row>436</xdr:row>
      <xdr:rowOff>142874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57148</xdr:colOff>
      <xdr:row>1</xdr:row>
      <xdr:rowOff>133350</xdr:rowOff>
    </xdr:from>
    <xdr:to>
      <xdr:col>11</xdr:col>
      <xdr:colOff>228599</xdr:colOff>
      <xdr:row>30</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32</xdr:row>
      <xdr:rowOff>0</xdr:rowOff>
    </xdr:from>
    <xdr:to>
      <xdr:col>11</xdr:col>
      <xdr:colOff>171451</xdr:colOff>
      <xdr:row>59</xdr:row>
      <xdr:rowOff>61913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0</xdr:rowOff>
    </xdr:from>
    <xdr:to>
      <xdr:col>11</xdr:col>
      <xdr:colOff>171451</xdr:colOff>
      <xdr:row>88</xdr:row>
      <xdr:rowOff>61913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90</xdr:row>
      <xdr:rowOff>0</xdr:rowOff>
    </xdr:from>
    <xdr:to>
      <xdr:col>11</xdr:col>
      <xdr:colOff>171451</xdr:colOff>
      <xdr:row>117</xdr:row>
      <xdr:rowOff>61913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119</xdr:row>
      <xdr:rowOff>0</xdr:rowOff>
    </xdr:from>
    <xdr:to>
      <xdr:col>11</xdr:col>
      <xdr:colOff>171451</xdr:colOff>
      <xdr:row>146</xdr:row>
      <xdr:rowOff>61913</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148</xdr:row>
      <xdr:rowOff>0</xdr:rowOff>
    </xdr:from>
    <xdr:to>
      <xdr:col>11</xdr:col>
      <xdr:colOff>171451</xdr:colOff>
      <xdr:row>175</xdr:row>
      <xdr:rowOff>61913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177</xdr:row>
      <xdr:rowOff>0</xdr:rowOff>
    </xdr:from>
    <xdr:to>
      <xdr:col>11</xdr:col>
      <xdr:colOff>171451</xdr:colOff>
      <xdr:row>204</xdr:row>
      <xdr:rowOff>61913</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206</xdr:row>
      <xdr:rowOff>0</xdr:rowOff>
    </xdr:from>
    <xdr:to>
      <xdr:col>11</xdr:col>
      <xdr:colOff>171451</xdr:colOff>
      <xdr:row>233</xdr:row>
      <xdr:rowOff>61913</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235</xdr:row>
      <xdr:rowOff>0</xdr:rowOff>
    </xdr:from>
    <xdr:to>
      <xdr:col>11</xdr:col>
      <xdr:colOff>171451</xdr:colOff>
      <xdr:row>262</xdr:row>
      <xdr:rowOff>61913</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264</xdr:row>
      <xdr:rowOff>0</xdr:rowOff>
    </xdr:from>
    <xdr:to>
      <xdr:col>11</xdr:col>
      <xdr:colOff>171451</xdr:colOff>
      <xdr:row>291</xdr:row>
      <xdr:rowOff>61913</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293</xdr:row>
      <xdr:rowOff>0</xdr:rowOff>
    </xdr:from>
    <xdr:to>
      <xdr:col>11</xdr:col>
      <xdr:colOff>171451</xdr:colOff>
      <xdr:row>320</xdr:row>
      <xdr:rowOff>61913</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322</xdr:row>
      <xdr:rowOff>0</xdr:rowOff>
    </xdr:from>
    <xdr:to>
      <xdr:col>11</xdr:col>
      <xdr:colOff>171451</xdr:colOff>
      <xdr:row>349</xdr:row>
      <xdr:rowOff>61913</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351</xdr:row>
      <xdr:rowOff>0</xdr:rowOff>
    </xdr:from>
    <xdr:to>
      <xdr:col>11</xdr:col>
      <xdr:colOff>171451</xdr:colOff>
      <xdr:row>378</xdr:row>
      <xdr:rowOff>61913</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380</xdr:row>
      <xdr:rowOff>0</xdr:rowOff>
    </xdr:from>
    <xdr:to>
      <xdr:col>11</xdr:col>
      <xdr:colOff>171451</xdr:colOff>
      <xdr:row>407</xdr:row>
      <xdr:rowOff>61913</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409</xdr:row>
      <xdr:rowOff>0</xdr:rowOff>
    </xdr:from>
    <xdr:to>
      <xdr:col>11</xdr:col>
      <xdr:colOff>171451</xdr:colOff>
      <xdr:row>436</xdr:row>
      <xdr:rowOff>61913</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0.90305</cdr:x>
      <cdr:y>0.42418</cdr:y>
    </cdr:from>
    <cdr:to>
      <cdr:x>0.9903</cdr:x>
      <cdr:y>0.47951</cdr:y>
    </cdr:to>
    <cdr:sp macro="" textlink="">
      <cdr:nvSpPr>
        <cdr:cNvPr id="2" name="TextBox 1"/>
        <cdr:cNvSpPr txBox="1"/>
      </cdr:nvSpPr>
      <cdr:spPr>
        <a:xfrm xmlns:a="http://schemas.openxmlformats.org/drawingml/2006/main">
          <a:off x="6210302" y="1971675"/>
          <a:ext cx="600075"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CA" sz="800"/>
        </a:p>
      </cdr:txBody>
    </cdr:sp>
  </cdr:relSizeAnchor>
  <cdr:relSizeAnchor xmlns:cdr="http://schemas.openxmlformats.org/drawingml/2006/chartDrawing">
    <cdr:from>
      <cdr:x>0.83241</cdr:x>
      <cdr:y>0.84221</cdr:y>
    </cdr:from>
    <cdr:to>
      <cdr:x>0.99585</cdr:x>
      <cdr:y>0.98975</cdr:y>
    </cdr:to>
    <cdr:sp macro="" textlink="">
      <cdr:nvSpPr>
        <cdr:cNvPr id="3" name="TextBox 2"/>
        <cdr:cNvSpPr txBox="1"/>
      </cdr:nvSpPr>
      <cdr:spPr>
        <a:xfrm xmlns:a="http://schemas.openxmlformats.org/drawingml/2006/main">
          <a:off x="5724527" y="3914775"/>
          <a:ext cx="1123950" cy="68579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5.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6.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7.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8.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9.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0.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1.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2.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3.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4.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5.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6.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7.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8.xml><?xml version="1.0" encoding="utf-8"?>
<c:userShapes xmlns:c="http://schemas.openxmlformats.org/drawingml/2006/chart">
  <cdr:relSizeAnchor xmlns:cdr="http://schemas.openxmlformats.org/drawingml/2006/chartDrawing">
    <cdr:from>
      <cdr:x>0.8301</cdr:x>
      <cdr:y>0.83852</cdr:y>
    </cdr:from>
    <cdr:to>
      <cdr:x>0.99354</cdr:x>
      <cdr:y>0.9932</cdr:y>
    </cdr:to>
    <cdr:sp macro="" textlink="">
      <cdr:nvSpPr>
        <cdr:cNvPr id="2" name="TextBox 1"/>
        <cdr:cNvSpPr txBox="1"/>
      </cdr:nvSpPr>
      <cdr:spPr>
        <a:xfrm xmlns:a="http://schemas.openxmlformats.org/drawingml/2006/main">
          <a:off x="5708650" y="3717925"/>
          <a:ext cx="1123950" cy="68579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CA" sz="800"/>
            <a:t>Payback periods</a:t>
          </a:r>
          <a:r>
            <a:rPr lang="en-CA" sz="800" baseline="0"/>
            <a:t> limited to 40 years, see  data table for actual payback period</a:t>
          </a:r>
          <a:endParaRPr lang="en-CA" sz="800"/>
        </a:p>
      </cdr:txBody>
    </cdr:sp>
  </cdr:relSizeAnchor>
</c:userShapes>
</file>

<file path=xl/drawings/drawing19.xml><?xml version="1.0" encoding="utf-8"?>
<xdr:wsDr xmlns:xdr="http://schemas.openxmlformats.org/drawingml/2006/spreadsheetDrawing" xmlns:a="http://schemas.openxmlformats.org/drawingml/2006/main">
  <xdr:twoCellAnchor>
    <xdr:from>
      <xdr:col>4</xdr:col>
      <xdr:colOff>542925</xdr:colOff>
      <xdr:row>0</xdr:row>
      <xdr:rowOff>0</xdr:rowOff>
    </xdr:from>
    <xdr:to>
      <xdr:col>18</xdr:col>
      <xdr:colOff>466725</xdr:colOff>
      <xdr:row>23</xdr:row>
      <xdr:rowOff>163513</xdr:rowOff>
    </xdr:to>
    <xdr:sp macro="" textlink="">
      <xdr:nvSpPr>
        <xdr:cNvPr id="2" name="Content Placeholder 2"/>
        <xdr:cNvSpPr>
          <a:spLocks noGrp="1"/>
        </xdr:cNvSpPr>
      </xdr:nvSpPr>
      <xdr:spPr bwMode="auto">
        <a:xfrm>
          <a:off x="2981325" y="0"/>
          <a:ext cx="8458200" cy="4545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lvl1pPr marL="342900" indent="-342900" algn="l" defTabSz="457200" rtl="0" fontAlgn="base">
            <a:spcBef>
              <a:spcPct val="20000"/>
            </a:spcBef>
            <a:spcAft>
              <a:spcPct val="0"/>
            </a:spcAft>
            <a:buClr>
              <a:srgbClr val="486879"/>
            </a:buClr>
            <a:buFont typeface="Wingdings" charset="2"/>
            <a:buChar char="§"/>
            <a:defRPr sz="2400" kern="1200">
              <a:solidFill>
                <a:sysClr val="windowText" lastClr="000000"/>
              </a:solidFill>
              <a:latin typeface="Myriad Pro"/>
              <a:ea typeface="Myriad Pro"/>
              <a:cs typeface="Myriad Pro"/>
            </a:defRPr>
          </a:lvl1pPr>
          <a:lvl2pPr marL="742950" indent="-285750" algn="l" defTabSz="457200" rtl="0" fontAlgn="base">
            <a:spcBef>
              <a:spcPct val="20000"/>
            </a:spcBef>
            <a:spcAft>
              <a:spcPct val="0"/>
            </a:spcAft>
            <a:buClr>
              <a:srgbClr val="486879"/>
            </a:buClr>
            <a:buFont typeface="Wingdings" charset="2"/>
            <a:buChar char="§"/>
            <a:defRPr sz="2200" kern="1200">
              <a:solidFill>
                <a:sysClr val="windowText" lastClr="000000"/>
              </a:solidFill>
              <a:latin typeface="Myriad Pro"/>
              <a:ea typeface="Myriad Pro"/>
              <a:cs typeface="Myriad Pro"/>
            </a:defRPr>
          </a:lvl2pPr>
          <a:lvl3pPr marL="1143000" indent="-228600" algn="l" defTabSz="457200" rtl="0" fontAlgn="base">
            <a:spcBef>
              <a:spcPct val="20000"/>
            </a:spcBef>
            <a:spcAft>
              <a:spcPct val="0"/>
            </a:spcAft>
            <a:buClr>
              <a:srgbClr val="486879"/>
            </a:buClr>
            <a:buFont typeface="Wingdings" charset="2"/>
            <a:buChar char="§"/>
            <a:defRPr sz="2000" kern="1200">
              <a:solidFill>
                <a:sysClr val="windowText" lastClr="000000"/>
              </a:solidFill>
              <a:latin typeface="Myriad Pro"/>
              <a:ea typeface="Myriad Pro"/>
              <a:cs typeface="Myriad Pro"/>
            </a:defRPr>
          </a:lvl3pPr>
          <a:lvl4pPr marL="1600200" indent="-228600" algn="l" defTabSz="457200" rtl="0" fontAlgn="base">
            <a:spcBef>
              <a:spcPct val="20000"/>
            </a:spcBef>
            <a:spcAft>
              <a:spcPct val="0"/>
            </a:spcAft>
            <a:buClr>
              <a:srgbClr val="486879"/>
            </a:buClr>
            <a:buFont typeface="Wingdings" charset="2"/>
            <a:buChar char="§"/>
            <a:defRPr sz="1800" kern="1200">
              <a:solidFill>
                <a:sysClr val="windowText" lastClr="000000"/>
              </a:solidFill>
              <a:latin typeface="Myriad Pro"/>
              <a:ea typeface="Myriad Pro"/>
              <a:cs typeface="Myriad Pro"/>
            </a:defRPr>
          </a:lvl4pPr>
          <a:lvl5pPr marL="2057400" indent="-228600" algn="l" defTabSz="457200" rtl="0" fontAlgn="base">
            <a:spcBef>
              <a:spcPct val="20000"/>
            </a:spcBef>
            <a:spcAft>
              <a:spcPct val="0"/>
            </a:spcAft>
            <a:buClr>
              <a:srgbClr val="486879"/>
            </a:buClr>
            <a:buFont typeface="Wingdings" charset="2"/>
            <a:buChar char="§"/>
            <a:defRPr sz="1600" kern="1200">
              <a:solidFill>
                <a:sysClr val="windowText" lastClr="000000"/>
              </a:solidFill>
              <a:latin typeface="Myriad Pro"/>
              <a:ea typeface="Myriad Pro"/>
              <a:cs typeface="Myriad Pro"/>
            </a:defRPr>
          </a:lvl5pPr>
          <a:lvl6pPr marL="25146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6pPr>
          <a:lvl7pPr marL="29718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7pPr>
          <a:lvl8pPr marL="34290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8pPr>
          <a:lvl9pPr marL="38862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9pPr>
        </a:lstStyle>
        <a:p>
          <a:pPr marL="0" indent="0">
            <a:buNone/>
          </a:pPr>
          <a:endParaRPr lang="en-CA"/>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542925</xdr:colOff>
      <xdr:row>0</xdr:row>
      <xdr:rowOff>0</xdr:rowOff>
    </xdr:from>
    <xdr:to>
      <xdr:col>18</xdr:col>
      <xdr:colOff>466725</xdr:colOff>
      <xdr:row>23</xdr:row>
      <xdr:rowOff>163513</xdr:rowOff>
    </xdr:to>
    <xdr:sp macro="" textlink="">
      <xdr:nvSpPr>
        <xdr:cNvPr id="2" name="Content Placeholder 2"/>
        <xdr:cNvSpPr>
          <a:spLocks noGrp="1"/>
        </xdr:cNvSpPr>
      </xdr:nvSpPr>
      <xdr:spPr bwMode="auto">
        <a:xfrm>
          <a:off x="2981325" y="0"/>
          <a:ext cx="8458200" cy="45450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lvl1pPr marL="342900" indent="-342900" algn="l" defTabSz="457200" rtl="0" fontAlgn="base">
            <a:spcBef>
              <a:spcPct val="20000"/>
            </a:spcBef>
            <a:spcAft>
              <a:spcPct val="0"/>
            </a:spcAft>
            <a:buClr>
              <a:srgbClr val="486879"/>
            </a:buClr>
            <a:buFont typeface="Wingdings" charset="2"/>
            <a:buChar char="§"/>
            <a:defRPr sz="2400" kern="1200">
              <a:solidFill>
                <a:sysClr val="windowText" lastClr="000000"/>
              </a:solidFill>
              <a:latin typeface="Myriad Pro"/>
              <a:ea typeface="Myriad Pro"/>
              <a:cs typeface="Myriad Pro"/>
            </a:defRPr>
          </a:lvl1pPr>
          <a:lvl2pPr marL="742950" indent="-285750" algn="l" defTabSz="457200" rtl="0" fontAlgn="base">
            <a:spcBef>
              <a:spcPct val="20000"/>
            </a:spcBef>
            <a:spcAft>
              <a:spcPct val="0"/>
            </a:spcAft>
            <a:buClr>
              <a:srgbClr val="486879"/>
            </a:buClr>
            <a:buFont typeface="Wingdings" charset="2"/>
            <a:buChar char="§"/>
            <a:defRPr sz="2200" kern="1200">
              <a:solidFill>
                <a:sysClr val="windowText" lastClr="000000"/>
              </a:solidFill>
              <a:latin typeface="Myriad Pro"/>
              <a:ea typeface="Myriad Pro"/>
              <a:cs typeface="Myriad Pro"/>
            </a:defRPr>
          </a:lvl2pPr>
          <a:lvl3pPr marL="1143000" indent="-228600" algn="l" defTabSz="457200" rtl="0" fontAlgn="base">
            <a:spcBef>
              <a:spcPct val="20000"/>
            </a:spcBef>
            <a:spcAft>
              <a:spcPct val="0"/>
            </a:spcAft>
            <a:buClr>
              <a:srgbClr val="486879"/>
            </a:buClr>
            <a:buFont typeface="Wingdings" charset="2"/>
            <a:buChar char="§"/>
            <a:defRPr sz="2000" kern="1200">
              <a:solidFill>
                <a:sysClr val="windowText" lastClr="000000"/>
              </a:solidFill>
              <a:latin typeface="Myriad Pro"/>
              <a:ea typeface="Myriad Pro"/>
              <a:cs typeface="Myriad Pro"/>
            </a:defRPr>
          </a:lvl3pPr>
          <a:lvl4pPr marL="1600200" indent="-228600" algn="l" defTabSz="457200" rtl="0" fontAlgn="base">
            <a:spcBef>
              <a:spcPct val="20000"/>
            </a:spcBef>
            <a:spcAft>
              <a:spcPct val="0"/>
            </a:spcAft>
            <a:buClr>
              <a:srgbClr val="486879"/>
            </a:buClr>
            <a:buFont typeface="Wingdings" charset="2"/>
            <a:buChar char="§"/>
            <a:defRPr sz="1800" kern="1200">
              <a:solidFill>
                <a:sysClr val="windowText" lastClr="000000"/>
              </a:solidFill>
              <a:latin typeface="Myriad Pro"/>
              <a:ea typeface="Myriad Pro"/>
              <a:cs typeface="Myriad Pro"/>
            </a:defRPr>
          </a:lvl4pPr>
          <a:lvl5pPr marL="2057400" indent="-228600" algn="l" defTabSz="457200" rtl="0" fontAlgn="base">
            <a:spcBef>
              <a:spcPct val="20000"/>
            </a:spcBef>
            <a:spcAft>
              <a:spcPct val="0"/>
            </a:spcAft>
            <a:buClr>
              <a:srgbClr val="486879"/>
            </a:buClr>
            <a:buFont typeface="Wingdings" charset="2"/>
            <a:buChar char="§"/>
            <a:defRPr sz="1600" kern="1200">
              <a:solidFill>
                <a:sysClr val="windowText" lastClr="000000"/>
              </a:solidFill>
              <a:latin typeface="Myriad Pro"/>
              <a:ea typeface="Myriad Pro"/>
              <a:cs typeface="Myriad Pro"/>
            </a:defRPr>
          </a:lvl5pPr>
          <a:lvl6pPr marL="25146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6pPr>
          <a:lvl7pPr marL="29718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7pPr>
          <a:lvl8pPr marL="34290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8pPr>
          <a:lvl9pPr marL="3886200" indent="-228600" algn="l" defTabSz="457200" rtl="0" eaLnBrk="1" latinLnBrk="0" hangingPunct="1">
            <a:spcBef>
              <a:spcPct val="20000"/>
            </a:spcBef>
            <a:buFont typeface="Arial"/>
            <a:buChar char="•"/>
            <a:defRPr sz="2000" kern="1200">
              <a:solidFill>
                <a:sysClr val="windowText" lastClr="000000"/>
              </a:solidFill>
              <a:latin typeface="Calibri"/>
              <a:ea typeface=""/>
              <a:cs typeface=""/>
            </a:defRPr>
          </a:lvl9pPr>
        </a:lstStyle>
        <a:p>
          <a:pPr marL="0" indent="0">
            <a:buNone/>
          </a:pPr>
          <a:endParaRPr lang="en-CA"/>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cfb%20trenton/QS/hvac%20ecm%20she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cm_summary_v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cfb%20trenton/QS/air%20sealing%20costing%20spreadshee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cfb%20trenton/QS/solarwall%20ecm%20and%20costing%20spread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ocuments/cfb%20trenton/QS/lighting%20ecm%20shee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NDEnergyMasterPlan/E+modeling%20archetypes&amp;%20scenarios/Archetype%203B%20(239)DONE/239%20summa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a-607 with incentives"/>
      <sheetName val="1a-607"/>
      <sheetName val="4b-111"/>
      <sheetName val="4a-414"/>
      <sheetName val="5a-58"/>
      <sheetName val="3b-239"/>
      <sheetName val="6a-56"/>
      <sheetName val="9a-155"/>
      <sheetName val="4c-231"/>
      <sheetName val="11b-119"/>
      <sheetName val="5c-362"/>
      <sheetName val="4d-260"/>
      <sheetName val="2a-34"/>
      <sheetName val="7a-120"/>
      <sheetName val="9a-152"/>
      <sheetName val="cost$"/>
      <sheetName val="3a-358"/>
      <sheetName val="template"/>
      <sheetName val="13a-19"/>
      <sheetName val="mnecb"/>
      <sheetName val="counts"/>
      <sheetName val="Sheet1"/>
    </sheetNames>
    <sheetDataSet>
      <sheetData sheetId="0"/>
      <sheetData sheetId="1">
        <row r="67">
          <cell r="G67">
            <v>18.477049065268048</v>
          </cell>
          <cell r="J67">
            <v>2.0412866573171713</v>
          </cell>
          <cell r="K67">
            <v>0.64761632529098079</v>
          </cell>
          <cell r="L67">
            <v>1.1929092711859866</v>
          </cell>
        </row>
        <row r="70">
          <cell r="J70">
            <v>71.538379083332586</v>
          </cell>
        </row>
        <row r="71">
          <cell r="J71">
            <v>1.0397591760533815</v>
          </cell>
        </row>
        <row r="72">
          <cell r="J72">
            <v>0.79411160439128536</v>
          </cell>
        </row>
        <row r="73">
          <cell r="J73">
            <v>0.94364398074123046</v>
          </cell>
        </row>
        <row r="74">
          <cell r="J74">
            <v>1.9840284415224791</v>
          </cell>
        </row>
        <row r="76">
          <cell r="J76">
            <v>1.6456600773566534</v>
          </cell>
        </row>
        <row r="77">
          <cell r="J77">
            <v>3.0964099723981455</v>
          </cell>
        </row>
        <row r="79">
          <cell r="J79">
            <v>5.2212931781436192</v>
          </cell>
        </row>
      </sheetData>
      <sheetData sheetId="2">
        <row r="45">
          <cell r="G45">
            <v>18.082536214735832</v>
          </cell>
          <cell r="J45">
            <v>24.514344970618733</v>
          </cell>
          <cell r="K45">
            <v>7.7773937089526441</v>
          </cell>
          <cell r="L45">
            <v>14.325959211890771</v>
          </cell>
        </row>
        <row r="48">
          <cell r="H48">
            <v>0</v>
          </cell>
        </row>
        <row r="49">
          <cell r="H49">
            <v>0</v>
          </cell>
        </row>
        <row r="50">
          <cell r="H50">
            <v>0.5487383339094366</v>
          </cell>
        </row>
        <row r="51">
          <cell r="H51">
            <v>0</v>
          </cell>
        </row>
        <row r="52">
          <cell r="H52">
            <v>1.3709816799170411</v>
          </cell>
        </row>
        <row r="54">
          <cell r="H54">
            <v>10.017283097131006</v>
          </cell>
        </row>
        <row r="55">
          <cell r="H55">
            <v>0</v>
          </cell>
        </row>
        <row r="57">
          <cell r="H57">
            <v>50.511454372623575</v>
          </cell>
        </row>
      </sheetData>
      <sheetData sheetId="3">
        <row r="45">
          <cell r="G45">
            <v>18.423720512235892</v>
          </cell>
          <cell r="J45">
            <v>19.048822496861547</v>
          </cell>
          <cell r="K45">
            <v>6.043408152557598</v>
          </cell>
          <cell r="L45">
            <v>11.131957817011095</v>
          </cell>
        </row>
        <row r="48">
          <cell r="H48">
            <v>65.04218024190115</v>
          </cell>
        </row>
        <row r="49">
          <cell r="H49">
            <v>3.1975123134441108</v>
          </cell>
        </row>
        <row r="50">
          <cell r="H50">
            <v>0.34886947062491586</v>
          </cell>
        </row>
        <row r="51">
          <cell r="H51">
            <v>0.68345452198015022</v>
          </cell>
        </row>
        <row r="52">
          <cell r="H52">
            <v>0.8716242758211481</v>
          </cell>
        </row>
        <row r="54">
          <cell r="H54">
            <v>11.486321295047427</v>
          </cell>
        </row>
        <row r="55">
          <cell r="H55">
            <v>2.8892984976636735</v>
          </cell>
        </row>
        <row r="57">
          <cell r="H57">
            <v>102.17929418486787</v>
          </cell>
        </row>
      </sheetData>
      <sheetData sheetId="4">
        <row r="45">
          <cell r="G45">
            <v>24.807561991744834</v>
          </cell>
          <cell r="J45">
            <v>3.3313821138211384</v>
          </cell>
          <cell r="K45">
            <v>1.056910569105691</v>
          </cell>
          <cell r="L45">
            <v>1.9468292682926829</v>
          </cell>
        </row>
        <row r="48">
          <cell r="H48">
            <v>142.76666666666668</v>
          </cell>
        </row>
        <row r="49">
          <cell r="H49">
            <v>8.3447154471544707</v>
          </cell>
        </row>
        <row r="50">
          <cell r="H50">
            <v>1.032520325203252</v>
          </cell>
        </row>
        <row r="51">
          <cell r="H51">
            <v>1.6435772357723577</v>
          </cell>
        </row>
        <row r="52">
          <cell r="H52">
            <v>2.5796747967479674</v>
          </cell>
        </row>
        <row r="54">
          <cell r="H54">
            <v>2.5917073170731708</v>
          </cell>
        </row>
        <row r="55">
          <cell r="H55">
            <v>2.0227642276422766</v>
          </cell>
        </row>
        <row r="57">
          <cell r="H57">
            <v>5.1841999999999997</v>
          </cell>
        </row>
      </sheetData>
      <sheetData sheetId="5">
        <row r="45">
          <cell r="G45">
            <v>7.8991092153392959</v>
          </cell>
          <cell r="J45">
            <v>2.7633609201851588</v>
          </cell>
          <cell r="K45">
            <v>0.87670079955112912</v>
          </cell>
          <cell r="L45">
            <v>1.6148828727731799</v>
          </cell>
        </row>
        <row r="48">
          <cell r="H48">
            <v>0</v>
          </cell>
        </row>
        <row r="49">
          <cell r="H49">
            <v>0</v>
          </cell>
        </row>
        <row r="50">
          <cell r="H50">
            <v>4.453640061719736</v>
          </cell>
        </row>
        <row r="51">
          <cell r="H51">
            <v>3.2402861551409732</v>
          </cell>
        </row>
        <row r="52">
          <cell r="H52">
            <v>11.12708654790293</v>
          </cell>
        </row>
        <row r="54">
          <cell r="H54">
            <v>7.2590826202833494</v>
          </cell>
        </row>
        <row r="55">
          <cell r="H55">
            <v>0</v>
          </cell>
        </row>
        <row r="57">
          <cell r="H57">
            <v>0</v>
          </cell>
        </row>
      </sheetData>
      <sheetData sheetId="6">
        <row r="45">
          <cell r="G45">
            <v>32.88585893790254</v>
          </cell>
          <cell r="J45">
            <v>11.826224328593996</v>
          </cell>
          <cell r="K45">
            <v>3.7519747235387046</v>
          </cell>
          <cell r="L45">
            <v>6.9111374407582939</v>
          </cell>
        </row>
        <row r="48">
          <cell r="H48">
            <v>0</v>
          </cell>
        </row>
        <row r="49">
          <cell r="H49">
            <v>0</v>
          </cell>
        </row>
        <row r="50">
          <cell r="H50">
            <v>0.33438651922064244</v>
          </cell>
        </row>
        <row r="51">
          <cell r="H51">
            <v>0</v>
          </cell>
        </row>
        <row r="52">
          <cell r="H52">
            <v>0.83543970510795151</v>
          </cell>
        </row>
        <row r="54">
          <cell r="H54">
            <v>5.2867298578199051</v>
          </cell>
        </row>
        <row r="55">
          <cell r="H55">
            <v>0.81885202738283303</v>
          </cell>
        </row>
        <row r="57">
          <cell r="H57">
            <v>11.192848867825171</v>
          </cell>
        </row>
      </sheetData>
      <sheetData sheetId="7"/>
      <sheetData sheetId="8">
        <row r="45">
          <cell r="G45">
            <v>18.457303350876263</v>
          </cell>
          <cell r="J45">
            <v>4.8406665130922217</v>
          </cell>
          <cell r="K45">
            <v>1.5357444521231667</v>
          </cell>
          <cell r="L45">
            <v>2.8288412808108734</v>
          </cell>
        </row>
        <row r="48">
          <cell r="H48">
            <v>0</v>
          </cell>
        </row>
        <row r="49">
          <cell r="H49">
            <v>0</v>
          </cell>
        </row>
        <row r="50">
          <cell r="H50">
            <v>1.9503954541964217</v>
          </cell>
        </row>
        <row r="51">
          <cell r="H51">
            <v>0</v>
          </cell>
        </row>
        <row r="52">
          <cell r="H52">
            <v>4.8729171465868077</v>
          </cell>
        </row>
        <row r="54">
          <cell r="H54">
            <v>4.1326883206634415</v>
          </cell>
        </row>
        <row r="55">
          <cell r="H55">
            <v>0</v>
          </cell>
        </row>
        <row r="57">
          <cell r="H57">
            <v>81.606465484143428</v>
          </cell>
        </row>
      </sheetData>
      <sheetData sheetId="9">
        <row r="45">
          <cell r="G45">
            <v>45.326331233110309</v>
          </cell>
          <cell r="J45">
            <v>22.205523201202332</v>
          </cell>
          <cell r="K45">
            <v>7.0448994927672368</v>
          </cell>
          <cell r="L45">
            <v>12.976704865677251</v>
          </cell>
        </row>
        <row r="48">
          <cell r="H48">
            <v>0</v>
          </cell>
        </row>
        <row r="49">
          <cell r="H49">
            <v>0</v>
          </cell>
        </row>
        <row r="50">
          <cell r="H50">
            <v>8.9470223558143918</v>
          </cell>
        </row>
        <row r="51">
          <cell r="H51">
            <v>0</v>
          </cell>
        </row>
        <row r="52">
          <cell r="H52">
            <v>22.353466090550445</v>
          </cell>
        </row>
        <row r="54">
          <cell r="H54">
            <v>13.610745820026303</v>
          </cell>
        </row>
        <row r="55">
          <cell r="H55">
            <v>0</v>
          </cell>
        </row>
        <row r="57">
          <cell r="H57">
            <v>24.956814766109339</v>
          </cell>
        </row>
      </sheetData>
      <sheetData sheetId="10">
        <row r="45">
          <cell r="G45">
            <v>25.138189029751608</v>
          </cell>
          <cell r="J45">
            <v>3.8514173998044967</v>
          </cell>
          <cell r="K45">
            <v>1.2218963831867058</v>
          </cell>
          <cell r="L45">
            <v>2.2507331378299122</v>
          </cell>
        </row>
        <row r="48">
          <cell r="H48">
            <v>52.313457152166826</v>
          </cell>
        </row>
        <row r="49">
          <cell r="H49">
            <v>6.8947539915281855</v>
          </cell>
        </row>
        <row r="50">
          <cell r="H50">
            <v>1.5470837406321278</v>
          </cell>
        </row>
        <row r="51">
          <cell r="H51">
            <v>1.0635386119257086</v>
          </cell>
        </row>
        <row r="52">
          <cell r="H52">
            <v>3.1016617790811338</v>
          </cell>
        </row>
        <row r="54">
          <cell r="H54">
            <v>4.0469208211143695</v>
          </cell>
        </row>
        <row r="55">
          <cell r="H55">
            <v>6.8543499511241448</v>
          </cell>
        </row>
        <row r="57">
          <cell r="H57">
            <v>3.4628901922450313</v>
          </cell>
        </row>
      </sheetData>
      <sheetData sheetId="11">
        <row r="45">
          <cell r="G45">
            <v>18.58637055747689</v>
          </cell>
          <cell r="J45">
            <v>54.411539051710911</v>
          </cell>
          <cell r="K45">
            <v>17.262544115390515</v>
          </cell>
          <cell r="L45">
            <v>31.797606260549333</v>
          </cell>
        </row>
        <row r="48">
          <cell r="H48">
            <v>468.77397575571581</v>
          </cell>
        </row>
        <row r="49">
          <cell r="H49">
            <v>36.51987110633727</v>
          </cell>
        </row>
        <row r="50">
          <cell r="H50">
            <v>9.7437471229093138</v>
          </cell>
        </row>
        <row r="51">
          <cell r="H51">
            <v>13.196255945987417</v>
          </cell>
        </row>
        <row r="52">
          <cell r="H52">
            <v>24.344023323615161</v>
          </cell>
        </row>
        <row r="54">
          <cell r="H54">
            <v>26.998618996470768</v>
          </cell>
        </row>
        <row r="55">
          <cell r="H55">
            <v>0</v>
          </cell>
        </row>
        <row r="57">
          <cell r="H57">
            <v>122.3063909774436</v>
          </cell>
        </row>
      </sheetData>
      <sheetData sheetId="12">
        <row r="45">
          <cell r="G45">
            <v>38.226245400413177</v>
          </cell>
          <cell r="J45">
            <v>8.5065824117956819</v>
          </cell>
          <cell r="K45">
            <v>2.6987888362295944</v>
          </cell>
          <cell r="L45">
            <v>4.9711690363349135</v>
          </cell>
        </row>
        <row r="48">
          <cell r="H48">
            <v>62.342022116903635</v>
          </cell>
        </row>
        <row r="49">
          <cell r="H49">
            <v>5.0131648235913637</v>
          </cell>
        </row>
        <row r="50">
          <cell r="H50">
            <v>1.3375460768825698</v>
          </cell>
        </row>
        <row r="51">
          <cell r="H51">
            <v>1.8114797261716693</v>
          </cell>
        </row>
        <row r="52">
          <cell r="H52">
            <v>3.3417588204318061</v>
          </cell>
        </row>
        <row r="54">
          <cell r="H54">
            <v>4.0876777251184837</v>
          </cell>
        </row>
        <row r="55">
          <cell r="H55">
            <v>1.9505002632964719</v>
          </cell>
        </row>
        <row r="57">
          <cell r="H57">
            <v>9.7937427593470261</v>
          </cell>
        </row>
      </sheetData>
      <sheetData sheetId="13">
        <row r="45">
          <cell r="G45">
            <v>36.183108984403241</v>
          </cell>
          <cell r="J45">
            <v>3.6584375036270993</v>
          </cell>
          <cell r="K45">
            <v>1.1606717968360085</v>
          </cell>
          <cell r="L45">
            <v>2.1379574497719278</v>
          </cell>
        </row>
        <row r="48">
          <cell r="H48">
            <v>24.329131701428786</v>
          </cell>
        </row>
        <row r="49">
          <cell r="H49">
            <v>4.7587543670276355</v>
          </cell>
        </row>
        <row r="50">
          <cell r="H50">
            <v>0.96103624778021512</v>
          </cell>
        </row>
        <row r="51">
          <cell r="H51">
            <v>0.31570272873939437</v>
          </cell>
        </row>
        <row r="52">
          <cell r="H52">
            <v>2.7621087085204916</v>
          </cell>
        </row>
        <row r="54">
          <cell r="H54">
            <v>3.4236916327170164</v>
          </cell>
        </row>
        <row r="55">
          <cell r="H55">
            <v>3.9544088118202811</v>
          </cell>
        </row>
        <row r="57">
          <cell r="H57">
            <v>15.418958993465415</v>
          </cell>
        </row>
      </sheetData>
      <sheetData sheetId="14">
        <row r="45">
          <cell r="G45">
            <v>19.458680371211145</v>
          </cell>
          <cell r="J45">
            <v>3.2059073317839473</v>
          </cell>
          <cell r="K45">
            <v>1.0171025798806939</v>
          </cell>
          <cell r="L45">
            <v>1.8735029521402382</v>
          </cell>
        </row>
        <row r="48">
          <cell r="H48">
            <v>88.116682007963917</v>
          </cell>
        </row>
        <row r="49">
          <cell r="H49">
            <v>5.9195370149056386</v>
          </cell>
        </row>
        <row r="50">
          <cell r="H50">
            <v>1.1228812481882862</v>
          </cell>
        </row>
        <row r="51">
          <cell r="H51">
            <v>1.1066076069101949</v>
          </cell>
        </row>
        <row r="52">
          <cell r="H52">
            <v>3.2272664859614419</v>
          </cell>
        </row>
        <row r="54">
          <cell r="H54">
            <v>3.5791839786001618</v>
          </cell>
        </row>
        <row r="55">
          <cell r="H55">
            <v>3.1631890234289579</v>
          </cell>
        </row>
        <row r="57">
          <cell r="H57">
            <v>8.1070271617243961</v>
          </cell>
        </row>
      </sheetData>
      <sheetData sheetId="15">
        <row r="4">
          <cell r="B4">
            <v>80.5</v>
          </cell>
          <cell r="C4">
            <v>57.5</v>
          </cell>
        </row>
        <row r="5">
          <cell r="B5">
            <v>506</v>
          </cell>
          <cell r="C5">
            <v>68</v>
          </cell>
        </row>
        <row r="6">
          <cell r="B6">
            <v>506</v>
          </cell>
          <cell r="C6">
            <v>68</v>
          </cell>
        </row>
        <row r="15">
          <cell r="B15">
            <v>512</v>
          </cell>
          <cell r="C15">
            <v>276</v>
          </cell>
        </row>
        <row r="18">
          <cell r="B18">
            <v>506</v>
          </cell>
          <cell r="C18">
            <v>173</v>
          </cell>
        </row>
        <row r="19">
          <cell r="B19">
            <v>173</v>
          </cell>
          <cell r="C19">
            <v>69</v>
          </cell>
        </row>
        <row r="22">
          <cell r="B22">
            <v>115</v>
          </cell>
          <cell r="C22">
            <v>135</v>
          </cell>
        </row>
      </sheetData>
      <sheetData sheetId="16">
        <row r="45">
          <cell r="G45">
            <v>9.9548676767069324</v>
          </cell>
          <cell r="J45">
            <v>1.3955830151778508</v>
          </cell>
          <cell r="K45">
            <v>0.44276110887622172</v>
          </cell>
          <cell r="L45">
            <v>0.81556596255000047</v>
          </cell>
        </row>
        <row r="48">
          <cell r="H48">
            <v>0</v>
          </cell>
        </row>
        <row r="49">
          <cell r="H49">
            <v>1.047446280427176</v>
          </cell>
        </row>
        <row r="50">
          <cell r="H50">
            <v>0.8379570243417408</v>
          </cell>
        </row>
        <row r="51">
          <cell r="H51">
            <v>0</v>
          </cell>
        </row>
        <row r="52">
          <cell r="H52">
            <v>2.094892560854352</v>
          </cell>
        </row>
        <row r="54">
          <cell r="H54">
            <v>1.4140524785766875</v>
          </cell>
        </row>
        <row r="55">
          <cell r="H55">
            <v>0</v>
          </cell>
        </row>
        <row r="57">
          <cell r="H57">
            <v>2.3381328637535517</v>
          </cell>
        </row>
      </sheetData>
      <sheetData sheetId="17"/>
      <sheetData sheetId="18">
        <row r="45">
          <cell r="G45">
            <v>17.36103064275936</v>
          </cell>
          <cell r="J45">
            <v>9.5454145009250286</v>
          </cell>
          <cell r="K45">
            <v>3.0283675447097171</v>
          </cell>
          <cell r="L45">
            <v>5.5782530173552987</v>
          </cell>
        </row>
        <row r="48">
          <cell r="H48">
            <v>80.290282794467444</v>
          </cell>
        </row>
        <row r="49">
          <cell r="H49">
            <v>11.144392564531758</v>
          </cell>
        </row>
        <row r="50">
          <cell r="H50">
            <v>1.2157519161307373</v>
          </cell>
        </row>
        <row r="51">
          <cell r="H51">
            <v>1.1981323231433354</v>
          </cell>
        </row>
        <row r="52">
          <cell r="H52">
            <v>3.0393797903268434</v>
          </cell>
        </row>
        <row r="54">
          <cell r="H54">
            <v>7.066558012509911</v>
          </cell>
        </row>
        <row r="55">
          <cell r="H55">
            <v>0</v>
          </cell>
        </row>
        <row r="57">
          <cell r="H57">
            <v>20.353713329222092</v>
          </cell>
        </row>
      </sheetData>
      <sheetData sheetId="19">
        <row r="7">
          <cell r="B7">
            <v>7.5</v>
          </cell>
          <cell r="D7">
            <v>65</v>
          </cell>
        </row>
        <row r="8">
          <cell r="B8">
            <v>19.399999999999999</v>
          </cell>
          <cell r="D8">
            <v>65</v>
          </cell>
        </row>
        <row r="19">
          <cell r="B19">
            <v>26.9</v>
          </cell>
          <cell r="D19">
            <v>400</v>
          </cell>
        </row>
        <row r="26">
          <cell r="B26">
            <v>19.399999999999999</v>
          </cell>
          <cell r="D26">
            <v>65</v>
          </cell>
        </row>
        <row r="39">
          <cell r="B39">
            <v>15.1</v>
          </cell>
          <cell r="D39">
            <v>65</v>
          </cell>
        </row>
        <row r="51">
          <cell r="B51">
            <v>3.2</v>
          </cell>
          <cell r="D51">
            <v>65</v>
          </cell>
        </row>
        <row r="55">
          <cell r="B55">
            <v>7.5</v>
          </cell>
          <cell r="D55">
            <v>65</v>
          </cell>
        </row>
        <row r="56">
          <cell r="B56">
            <v>8.6</v>
          </cell>
          <cell r="D56">
            <v>65</v>
          </cell>
        </row>
        <row r="57">
          <cell r="B57">
            <v>8.6999999999999993</v>
          </cell>
          <cell r="D57">
            <v>65</v>
          </cell>
        </row>
        <row r="58">
          <cell r="B58">
            <v>6.5</v>
          </cell>
          <cell r="D58">
            <v>65</v>
          </cell>
        </row>
        <row r="63">
          <cell r="B63">
            <v>8.6</v>
          </cell>
          <cell r="D63">
            <v>250</v>
          </cell>
        </row>
      </sheetData>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arch"/>
      <sheetName val="Constants"/>
      <sheetName val="BldgAreas"/>
      <sheetName val="BldgEUI"/>
      <sheetName val="BldgEUI2"/>
      <sheetName val="ECMBldgAreas"/>
      <sheetName val="BaseTotalEnergy"/>
      <sheetName val="ECMSuccessScores"/>
      <sheetName val="BaseECMScores"/>
      <sheetName val="BldgECMScores"/>
      <sheetName val="Bldg$EUI"/>
      <sheetName val="Energy$"/>
      <sheetName val="ecm$"/>
      <sheetName val="Payback Charts"/>
    </sheetNames>
    <sheetDataSet>
      <sheetData sheetId="0"/>
      <sheetData sheetId="1"/>
      <sheetData sheetId="2">
        <row r="1">
          <cell r="B1">
            <v>0.8</v>
          </cell>
        </row>
        <row r="3">
          <cell r="B3">
            <v>0.55000000000000004</v>
          </cell>
        </row>
      </sheetData>
      <sheetData sheetId="3">
        <row r="7">
          <cell r="E7">
            <v>0</v>
          </cell>
          <cell r="G7">
            <v>0</v>
          </cell>
          <cell r="I7">
            <v>0</v>
          </cell>
          <cell r="K7">
            <v>0</v>
          </cell>
        </row>
        <row r="8">
          <cell r="E8">
            <v>0</v>
          </cell>
          <cell r="G8">
            <v>0</v>
          </cell>
          <cell r="I8">
            <v>0</v>
          </cell>
          <cell r="K8">
            <v>0</v>
          </cell>
        </row>
        <row r="9">
          <cell r="E9">
            <v>0</v>
          </cell>
          <cell r="G9">
            <v>0</v>
          </cell>
          <cell r="I9">
            <v>0</v>
          </cell>
          <cell r="K9">
            <v>0</v>
          </cell>
        </row>
        <row r="24">
          <cell r="E24">
            <v>0</v>
          </cell>
          <cell r="G24">
            <v>893</v>
          </cell>
          <cell r="I24">
            <v>0</v>
          </cell>
          <cell r="K24">
            <v>0</v>
          </cell>
        </row>
        <row r="25">
          <cell r="E25">
            <v>58</v>
          </cell>
          <cell r="G25">
            <v>2038</v>
          </cell>
          <cell r="I25">
            <v>303</v>
          </cell>
          <cell r="K25">
            <v>34</v>
          </cell>
        </row>
        <row r="26">
          <cell r="E26">
            <v>0</v>
          </cell>
          <cell r="G26">
            <v>12254</v>
          </cell>
          <cell r="I26">
            <v>0</v>
          </cell>
          <cell r="K26">
            <v>5246</v>
          </cell>
        </row>
        <row r="27">
          <cell r="E27">
            <v>0</v>
          </cell>
          <cell r="G27">
            <v>10986</v>
          </cell>
          <cell r="I27">
            <v>0</v>
          </cell>
          <cell r="K27">
            <v>3983</v>
          </cell>
        </row>
        <row r="28">
          <cell r="E28">
            <v>0</v>
          </cell>
          <cell r="G28">
            <v>4869</v>
          </cell>
          <cell r="I28">
            <v>724</v>
          </cell>
          <cell r="K28">
            <v>1565</v>
          </cell>
        </row>
        <row r="29">
          <cell r="E29">
            <v>0</v>
          </cell>
          <cell r="G29">
            <v>0</v>
          </cell>
          <cell r="I29">
            <v>0</v>
          </cell>
          <cell r="K29">
            <v>0</v>
          </cell>
        </row>
        <row r="30">
          <cell r="E30">
            <v>0</v>
          </cell>
          <cell r="G30">
            <v>650</v>
          </cell>
          <cell r="I30">
            <v>7034</v>
          </cell>
          <cell r="K30">
            <v>242</v>
          </cell>
        </row>
        <row r="31">
          <cell r="E31">
            <v>0</v>
          </cell>
          <cell r="G31">
            <v>0</v>
          </cell>
          <cell r="I31">
            <v>0</v>
          </cell>
          <cell r="K31">
            <v>0</v>
          </cell>
        </row>
        <row r="32">
          <cell r="E32">
            <v>0</v>
          </cell>
          <cell r="G32">
            <v>0</v>
          </cell>
          <cell r="I32">
            <v>0</v>
          </cell>
          <cell r="K32">
            <v>1049</v>
          </cell>
        </row>
        <row r="33">
          <cell r="E33">
            <v>0</v>
          </cell>
          <cell r="G33">
            <v>0</v>
          </cell>
          <cell r="I33">
            <v>0</v>
          </cell>
          <cell r="K33">
            <v>0</v>
          </cell>
        </row>
        <row r="34">
          <cell r="E34">
            <v>0</v>
          </cell>
          <cell r="G34">
            <v>0</v>
          </cell>
          <cell r="I34">
            <v>0</v>
          </cell>
          <cell r="K34">
            <v>1289</v>
          </cell>
        </row>
        <row r="35">
          <cell r="E35">
            <v>124</v>
          </cell>
          <cell r="G35">
            <v>179</v>
          </cell>
          <cell r="I35">
            <v>0</v>
          </cell>
          <cell r="K35">
            <v>0</v>
          </cell>
        </row>
        <row r="36">
          <cell r="E36">
            <v>0</v>
          </cell>
          <cell r="G36">
            <v>0</v>
          </cell>
          <cell r="I36">
            <v>0</v>
          </cell>
          <cell r="K36">
            <v>0</v>
          </cell>
        </row>
        <row r="46">
          <cell r="B46">
            <v>29317.617712000007</v>
          </cell>
          <cell r="C46">
            <v>0</v>
          </cell>
          <cell r="D46">
            <v>0</v>
          </cell>
          <cell r="G46">
            <v>29317.617712000007</v>
          </cell>
        </row>
        <row r="47">
          <cell r="B47">
            <v>0</v>
          </cell>
          <cell r="C47">
            <v>0</v>
          </cell>
          <cell r="D47">
            <v>0</v>
          </cell>
          <cell r="G47">
            <v>0</v>
          </cell>
        </row>
        <row r="48">
          <cell r="B48">
            <v>27179.279999999999</v>
          </cell>
          <cell r="C48">
            <v>0</v>
          </cell>
          <cell r="D48">
            <v>0</v>
          </cell>
          <cell r="G48">
            <v>27179.279999999999</v>
          </cell>
        </row>
        <row r="49">
          <cell r="B49">
            <v>12267</v>
          </cell>
          <cell r="C49">
            <v>0</v>
          </cell>
          <cell r="D49">
            <v>0</v>
          </cell>
          <cell r="G49">
            <v>12267</v>
          </cell>
        </row>
        <row r="56">
          <cell r="B56">
            <v>19185</v>
          </cell>
          <cell r="C56">
            <v>0</v>
          </cell>
          <cell r="D56">
            <v>0</v>
          </cell>
          <cell r="G56">
            <v>19185</v>
          </cell>
        </row>
        <row r="57">
          <cell r="B57">
            <v>2554.6</v>
          </cell>
          <cell r="C57">
            <v>0</v>
          </cell>
          <cell r="D57">
            <v>0</v>
          </cell>
          <cell r="G57">
            <v>2554.6</v>
          </cell>
        </row>
        <row r="58">
          <cell r="B58">
            <v>0</v>
          </cell>
          <cell r="C58">
            <v>1335</v>
          </cell>
          <cell r="D58">
            <v>0</v>
          </cell>
          <cell r="G58">
            <v>1335</v>
          </cell>
        </row>
        <row r="59">
          <cell r="B59">
            <v>3471</v>
          </cell>
          <cell r="C59">
            <v>10744</v>
          </cell>
          <cell r="D59">
            <v>0</v>
          </cell>
          <cell r="G59">
            <v>14215</v>
          </cell>
        </row>
        <row r="64">
          <cell r="G64">
            <v>0</v>
          </cell>
        </row>
        <row r="66">
          <cell r="B66">
            <v>1130.8000000000002</v>
          </cell>
          <cell r="C66">
            <v>0</v>
          </cell>
          <cell r="D66">
            <v>692.59</v>
          </cell>
          <cell r="G66">
            <v>1823.3900000000003</v>
          </cell>
        </row>
        <row r="67">
          <cell r="B67">
            <v>8293.7999999999993</v>
          </cell>
          <cell r="C67">
            <v>0</v>
          </cell>
          <cell r="D67">
            <v>0</v>
          </cell>
          <cell r="G67">
            <v>8293.7999999999993</v>
          </cell>
        </row>
        <row r="68">
          <cell r="B68">
            <v>0</v>
          </cell>
          <cell r="C68">
            <v>0</v>
          </cell>
          <cell r="D68">
            <v>0</v>
          </cell>
          <cell r="G68">
            <v>0</v>
          </cell>
        </row>
        <row r="69">
          <cell r="B69">
            <v>3597.2</v>
          </cell>
          <cell r="C69">
            <v>4598.7</v>
          </cell>
          <cell r="D69">
            <v>0</v>
          </cell>
          <cell r="G69">
            <v>8195.9</v>
          </cell>
        </row>
        <row r="76">
          <cell r="B76">
            <v>0</v>
          </cell>
          <cell r="C76">
            <v>927.50000000000182</v>
          </cell>
          <cell r="D76">
            <v>432</v>
          </cell>
        </row>
        <row r="77">
          <cell r="B77">
            <v>0</v>
          </cell>
          <cell r="C77">
            <v>776.6</v>
          </cell>
          <cell r="D77">
            <v>48.5</v>
          </cell>
          <cell r="G77">
            <v>1059.74</v>
          </cell>
        </row>
        <row r="78">
          <cell r="B78">
            <v>0</v>
          </cell>
          <cell r="C78">
            <v>395.79999999999995</v>
          </cell>
          <cell r="D78">
            <v>243</v>
          </cell>
          <cell r="G78">
            <v>638.79999999999995</v>
          </cell>
        </row>
        <row r="79">
          <cell r="B79">
            <v>0</v>
          </cell>
          <cell r="C79">
            <v>282.5</v>
          </cell>
          <cell r="D79">
            <v>276.7</v>
          </cell>
          <cell r="G79">
            <v>559.20000000000005</v>
          </cell>
        </row>
        <row r="86">
          <cell r="B86">
            <v>0</v>
          </cell>
          <cell r="C86">
            <v>0</v>
          </cell>
          <cell r="D86">
            <v>0</v>
          </cell>
          <cell r="G86">
            <v>0</v>
          </cell>
        </row>
        <row r="87">
          <cell r="B87">
            <v>8995</v>
          </cell>
          <cell r="C87">
            <v>0</v>
          </cell>
          <cell r="D87">
            <v>0</v>
          </cell>
          <cell r="G87">
            <v>8995</v>
          </cell>
        </row>
        <row r="88">
          <cell r="B88">
            <v>0</v>
          </cell>
          <cell r="C88">
            <v>0</v>
          </cell>
          <cell r="D88">
            <v>0</v>
          </cell>
          <cell r="G88">
            <v>0</v>
          </cell>
        </row>
        <row r="89">
          <cell r="B89">
            <v>0</v>
          </cell>
          <cell r="C89">
            <v>0</v>
          </cell>
          <cell r="D89">
            <v>0</v>
          </cell>
          <cell r="G89">
            <v>0</v>
          </cell>
        </row>
        <row r="96">
          <cell r="B96">
            <v>0</v>
          </cell>
          <cell r="C96">
            <v>0</v>
          </cell>
          <cell r="D96">
            <v>0</v>
          </cell>
          <cell r="G96">
            <v>0</v>
          </cell>
        </row>
        <row r="97">
          <cell r="B97">
            <v>0</v>
          </cell>
          <cell r="C97">
            <v>1180.2</v>
          </cell>
          <cell r="D97">
            <v>0</v>
          </cell>
          <cell r="G97">
            <v>1180.2</v>
          </cell>
        </row>
        <row r="98">
          <cell r="B98">
            <v>6956.7</v>
          </cell>
          <cell r="C98">
            <v>0</v>
          </cell>
          <cell r="D98">
            <v>0</v>
          </cell>
          <cell r="G98">
            <v>6956.7</v>
          </cell>
        </row>
        <row r="99">
          <cell r="B99">
            <v>0</v>
          </cell>
          <cell r="C99">
            <v>7075.0271849999999</v>
          </cell>
          <cell r="D99">
            <v>0</v>
          </cell>
          <cell r="G99">
            <v>7075.0271849999999</v>
          </cell>
        </row>
        <row r="106">
          <cell r="B106">
            <v>0</v>
          </cell>
          <cell r="C106">
            <v>0</v>
          </cell>
          <cell r="D106">
            <v>0</v>
          </cell>
          <cell r="G106">
            <v>0</v>
          </cell>
        </row>
        <row r="107">
          <cell r="B107">
            <v>1873.2</v>
          </cell>
          <cell r="C107">
            <v>0</v>
          </cell>
          <cell r="D107">
            <v>0</v>
          </cell>
          <cell r="G107">
            <v>1873.2</v>
          </cell>
        </row>
        <row r="108">
          <cell r="B108">
            <v>1427.1999999999998</v>
          </cell>
          <cell r="C108">
            <v>0</v>
          </cell>
          <cell r="D108">
            <v>0</v>
          </cell>
          <cell r="G108">
            <v>2844.1</v>
          </cell>
        </row>
        <row r="109">
          <cell r="B109">
            <v>0</v>
          </cell>
          <cell r="C109">
            <v>0</v>
          </cell>
          <cell r="D109">
            <v>0</v>
          </cell>
          <cell r="G109">
            <v>0</v>
          </cell>
        </row>
        <row r="116">
          <cell r="B116">
            <v>0</v>
          </cell>
          <cell r="C116">
            <v>0</v>
          </cell>
          <cell r="D116">
            <v>0</v>
          </cell>
          <cell r="G116">
            <v>0</v>
          </cell>
        </row>
        <row r="117">
          <cell r="B117">
            <v>133.94</v>
          </cell>
          <cell r="C117">
            <v>0</v>
          </cell>
          <cell r="D117">
            <v>252.06</v>
          </cell>
          <cell r="G117">
            <v>386</v>
          </cell>
        </row>
        <row r="118">
          <cell r="B118">
            <v>0</v>
          </cell>
          <cell r="C118">
            <v>0</v>
          </cell>
          <cell r="D118">
            <v>0</v>
          </cell>
        </row>
        <row r="126">
          <cell r="B126">
            <v>0</v>
          </cell>
          <cell r="C126">
            <v>0</v>
          </cell>
          <cell r="D126">
            <v>0</v>
          </cell>
          <cell r="G126">
            <v>0</v>
          </cell>
        </row>
        <row r="127">
          <cell r="B127">
            <v>1800.6</v>
          </cell>
          <cell r="C127">
            <v>0</v>
          </cell>
          <cell r="D127">
            <v>0</v>
          </cell>
          <cell r="G127">
            <v>1800.6</v>
          </cell>
        </row>
        <row r="128">
          <cell r="B128">
            <v>0</v>
          </cell>
          <cell r="C128">
            <v>0</v>
          </cell>
          <cell r="D128">
            <v>0</v>
          </cell>
          <cell r="G128">
            <v>0</v>
          </cell>
        </row>
        <row r="129">
          <cell r="B129">
            <v>2219</v>
          </cell>
          <cell r="C129">
            <v>2219</v>
          </cell>
          <cell r="D129">
            <v>0</v>
          </cell>
          <cell r="G129">
            <v>4438</v>
          </cell>
        </row>
        <row r="136">
          <cell r="B136">
            <v>0</v>
          </cell>
          <cell r="C136">
            <v>0</v>
          </cell>
          <cell r="D136">
            <v>0</v>
          </cell>
          <cell r="G136">
            <v>0</v>
          </cell>
        </row>
        <row r="137">
          <cell r="B137">
            <v>3042</v>
          </cell>
          <cell r="C137">
            <v>0</v>
          </cell>
          <cell r="D137">
            <v>0</v>
          </cell>
          <cell r="G137">
            <v>3042</v>
          </cell>
        </row>
        <row r="138">
          <cell r="B138">
            <v>0</v>
          </cell>
          <cell r="C138">
            <v>0</v>
          </cell>
          <cell r="D138">
            <v>0</v>
          </cell>
          <cell r="G138">
            <v>0</v>
          </cell>
        </row>
        <row r="139">
          <cell r="B139">
            <v>0</v>
          </cell>
          <cell r="C139">
            <v>0</v>
          </cell>
          <cell r="D139">
            <v>0</v>
          </cell>
          <cell r="G139">
            <v>0</v>
          </cell>
        </row>
        <row r="146">
          <cell r="B146">
            <v>0</v>
          </cell>
          <cell r="C146">
            <v>0</v>
          </cell>
          <cell r="D146">
            <v>0</v>
          </cell>
          <cell r="G146">
            <v>0</v>
          </cell>
        </row>
        <row r="147">
          <cell r="B147">
            <v>0</v>
          </cell>
          <cell r="C147">
            <v>0</v>
          </cell>
          <cell r="D147">
            <v>0</v>
          </cell>
          <cell r="G147">
            <v>0</v>
          </cell>
        </row>
        <row r="148">
          <cell r="B148">
            <v>0</v>
          </cell>
          <cell r="C148">
            <v>0</v>
          </cell>
          <cell r="D148">
            <v>0</v>
          </cell>
          <cell r="G148">
            <v>0</v>
          </cell>
        </row>
        <row r="149">
          <cell r="B149">
            <v>0</v>
          </cell>
          <cell r="C149">
            <v>0</v>
          </cell>
          <cell r="D149">
            <v>0</v>
          </cell>
          <cell r="G149">
            <v>0</v>
          </cell>
        </row>
        <row r="156">
          <cell r="B156">
            <v>12538.800000000003</v>
          </cell>
          <cell r="C156">
            <v>0</v>
          </cell>
          <cell r="D156">
            <v>0</v>
          </cell>
          <cell r="G156">
            <v>12538.800000000003</v>
          </cell>
        </row>
        <row r="157">
          <cell r="B157">
            <v>324.76749999999998</v>
          </cell>
          <cell r="C157">
            <v>0</v>
          </cell>
          <cell r="D157">
            <v>62.2</v>
          </cell>
          <cell r="G157">
            <v>386.96749999999997</v>
          </cell>
        </row>
        <row r="158">
          <cell r="B158">
            <v>0</v>
          </cell>
          <cell r="C158">
            <v>0</v>
          </cell>
          <cell r="D158">
            <v>0</v>
          </cell>
          <cell r="G158">
            <v>0</v>
          </cell>
        </row>
        <row r="159">
          <cell r="B159">
            <v>7691.5</v>
          </cell>
          <cell r="C159">
            <v>24845.8</v>
          </cell>
          <cell r="D159">
            <v>0</v>
          </cell>
          <cell r="G159">
            <v>32537.3</v>
          </cell>
        </row>
        <row r="166">
          <cell r="B166">
            <v>0</v>
          </cell>
          <cell r="C166">
            <v>0</v>
          </cell>
          <cell r="D166">
            <v>0</v>
          </cell>
          <cell r="G166">
            <v>0</v>
          </cell>
        </row>
        <row r="167">
          <cell r="B167">
            <v>0</v>
          </cell>
          <cell r="C167">
            <v>0</v>
          </cell>
          <cell r="D167">
            <v>0</v>
          </cell>
          <cell r="G167">
            <v>0</v>
          </cell>
        </row>
        <row r="168">
          <cell r="B168">
            <v>0</v>
          </cell>
          <cell r="C168">
            <v>0</v>
          </cell>
          <cell r="D168">
            <v>0</v>
          </cell>
          <cell r="G168">
            <v>0</v>
          </cell>
        </row>
        <row r="169">
          <cell r="B169">
            <v>14106</v>
          </cell>
          <cell r="C169">
            <v>0</v>
          </cell>
          <cell r="D169">
            <v>0</v>
          </cell>
          <cell r="G169">
            <v>14106</v>
          </cell>
        </row>
        <row r="176">
          <cell r="B176">
            <v>7522</v>
          </cell>
          <cell r="C176">
            <v>0</v>
          </cell>
          <cell r="D176">
            <v>0</v>
          </cell>
          <cell r="G176">
            <v>7522</v>
          </cell>
        </row>
        <row r="177">
          <cell r="B177">
            <v>15476.9</v>
          </cell>
          <cell r="C177">
            <v>0</v>
          </cell>
          <cell r="D177">
            <v>0</v>
          </cell>
          <cell r="G177">
            <v>15476.9</v>
          </cell>
        </row>
        <row r="178">
          <cell r="B178">
            <v>0</v>
          </cell>
          <cell r="C178">
            <v>0</v>
          </cell>
          <cell r="D178">
            <v>0</v>
          </cell>
          <cell r="G178">
            <v>0</v>
          </cell>
        </row>
        <row r="179">
          <cell r="B179">
            <v>29639</v>
          </cell>
          <cell r="C179">
            <v>16955</v>
          </cell>
          <cell r="D179">
            <v>0</v>
          </cell>
          <cell r="G179">
            <v>46594</v>
          </cell>
        </row>
        <row r="186">
          <cell r="B186">
            <v>0</v>
          </cell>
          <cell r="C186">
            <v>0</v>
          </cell>
          <cell r="D186">
            <v>0</v>
          </cell>
          <cell r="G186">
            <v>0</v>
          </cell>
        </row>
        <row r="187">
          <cell r="B187">
            <v>0</v>
          </cell>
          <cell r="C187">
            <v>0</v>
          </cell>
          <cell r="D187">
            <v>0</v>
          </cell>
          <cell r="G187">
            <v>0</v>
          </cell>
        </row>
        <row r="188">
          <cell r="B188">
            <v>0</v>
          </cell>
          <cell r="C188">
            <v>0</v>
          </cell>
          <cell r="D188">
            <v>0</v>
          </cell>
          <cell r="G188">
            <v>0</v>
          </cell>
        </row>
        <row r="189">
          <cell r="B189">
            <v>0</v>
          </cell>
          <cell r="C189">
            <v>407</v>
          </cell>
          <cell r="D189">
            <v>0</v>
          </cell>
          <cell r="G189">
            <v>407</v>
          </cell>
        </row>
        <row r="196">
          <cell r="B196">
            <v>2648</v>
          </cell>
          <cell r="C196">
            <v>0</v>
          </cell>
          <cell r="D196">
            <v>0</v>
          </cell>
          <cell r="G196">
            <v>2648</v>
          </cell>
        </row>
        <row r="197">
          <cell r="B197">
            <v>0</v>
          </cell>
          <cell r="C197">
            <v>0</v>
          </cell>
          <cell r="D197">
            <v>0</v>
          </cell>
          <cell r="G197">
            <v>0</v>
          </cell>
        </row>
        <row r="198">
          <cell r="B198">
            <v>1147</v>
          </cell>
          <cell r="C198">
            <v>0</v>
          </cell>
          <cell r="D198">
            <v>0</v>
          </cell>
          <cell r="G198">
            <v>1147</v>
          </cell>
        </row>
        <row r="199">
          <cell r="B199">
            <v>0</v>
          </cell>
          <cell r="C199">
            <v>0</v>
          </cell>
          <cell r="D199">
            <v>0</v>
          </cell>
          <cell r="G199">
            <v>0</v>
          </cell>
        </row>
      </sheetData>
      <sheetData sheetId="4"/>
      <sheetData sheetId="5">
        <row r="7">
          <cell r="C7">
            <v>92.938367485484591</v>
          </cell>
          <cell r="G7">
            <v>94.517516748548474</v>
          </cell>
          <cell r="H7">
            <v>1</v>
          </cell>
          <cell r="J7">
            <v>130.68259758820901</v>
          </cell>
          <cell r="N7">
            <v>151.45996248325145</v>
          </cell>
          <cell r="O7">
            <v>1</v>
          </cell>
          <cell r="Q7">
            <v>216.42668762840555</v>
          </cell>
          <cell r="U7">
            <v>154.26355337204109</v>
          </cell>
          <cell r="V7">
            <v>1</v>
          </cell>
          <cell r="X7">
            <v>273.39227726663688</v>
          </cell>
          <cell r="AB7">
            <v>95.875855292541303</v>
          </cell>
          <cell r="AC7">
            <v>1</v>
          </cell>
        </row>
        <row r="8">
          <cell r="C8">
            <v>90.01448789638232</v>
          </cell>
          <cell r="G8">
            <v>90.355090665475672</v>
          </cell>
          <cell r="H8">
            <v>1</v>
          </cell>
          <cell r="J8">
            <v>124.12681375614113</v>
          </cell>
          <cell r="N8">
            <v>147.23818669048683</v>
          </cell>
          <cell r="O8">
            <v>1</v>
          </cell>
          <cell r="Q8">
            <v>205.89492023224653</v>
          </cell>
          <cell r="U8">
            <v>150.01893166592228</v>
          </cell>
          <cell r="V8">
            <v>1</v>
          </cell>
          <cell r="X8">
            <v>257.25610933452435</v>
          </cell>
          <cell r="AB8">
            <v>91.628998660116125</v>
          </cell>
          <cell r="AC8">
            <v>1</v>
          </cell>
        </row>
        <row r="9">
          <cell r="C9">
            <v>89.559754890576144</v>
          </cell>
          <cell r="G9">
            <v>90.353600714604724</v>
          </cell>
          <cell r="H9">
            <v>1</v>
          </cell>
          <cell r="J9">
            <v>111.32118267083519</v>
          </cell>
          <cell r="N9">
            <v>147.11899062081287</v>
          </cell>
          <cell r="O9">
            <v>1</v>
          </cell>
          <cell r="Q9">
            <v>181.00022510049132</v>
          </cell>
          <cell r="U9">
            <v>149.98540777132649</v>
          </cell>
          <cell r="V9">
            <v>1</v>
          </cell>
          <cell r="X9">
            <v>237.82536203662349</v>
          </cell>
          <cell r="AB9">
            <v>91.605407771326483</v>
          </cell>
          <cell r="AC9">
            <v>1</v>
          </cell>
        </row>
        <row r="10">
          <cell r="C10">
            <v>90.448000000000008</v>
          </cell>
          <cell r="G10">
            <v>90.28</v>
          </cell>
          <cell r="H10">
            <v>1</v>
          </cell>
          <cell r="J10">
            <v>128.36800000000002</v>
          </cell>
          <cell r="N10">
            <v>147.21</v>
          </cell>
          <cell r="O10">
            <v>1</v>
          </cell>
          <cell r="Q10">
            <v>214.01599999999999</v>
          </cell>
          <cell r="U10">
            <v>150.02000000000001</v>
          </cell>
          <cell r="V10">
            <v>1</v>
          </cell>
          <cell r="X10">
            <v>272.44</v>
          </cell>
          <cell r="AB10">
            <v>91.63</v>
          </cell>
          <cell r="AC10">
            <v>1</v>
          </cell>
        </row>
        <row r="11">
          <cell r="C11">
            <v>92.938367485484591</v>
          </cell>
          <cell r="G11">
            <v>94.517516748548474</v>
          </cell>
          <cell r="H11">
            <v>1</v>
          </cell>
          <cell r="J11">
            <v>121.64952210808397</v>
          </cell>
          <cell r="N11">
            <v>146.22675837427423</v>
          </cell>
          <cell r="O11">
            <v>1</v>
          </cell>
          <cell r="Q11">
            <v>203.79905600714608</v>
          </cell>
          <cell r="U11">
            <v>150.0124752121483</v>
          </cell>
          <cell r="V11">
            <v>1</v>
          </cell>
          <cell r="X11">
            <v>251.32491290754803</v>
          </cell>
          <cell r="AB11">
            <v>91.568158999553376</v>
          </cell>
          <cell r="AC11">
            <v>1</v>
          </cell>
        </row>
        <row r="12">
          <cell r="C12">
            <v>83.324608485931222</v>
          </cell>
          <cell r="G12">
            <v>90.726088432335857</v>
          </cell>
          <cell r="H12">
            <v>1</v>
          </cell>
          <cell r="J12">
            <v>117.38230281375614</v>
          </cell>
          <cell r="N12">
            <v>147.12793032603844</v>
          </cell>
          <cell r="O12">
            <v>1</v>
          </cell>
          <cell r="Q12">
            <v>196.8113850826262</v>
          </cell>
          <cell r="U12">
            <v>149.93301116569899</v>
          </cell>
          <cell r="V12">
            <v>1</v>
          </cell>
          <cell r="X12">
            <v>255.73655810629745</v>
          </cell>
          <cell r="AB12">
            <v>91.538856632425194</v>
          </cell>
          <cell r="AC12">
            <v>1</v>
          </cell>
        </row>
        <row r="13">
          <cell r="C13">
            <v>86.336000000000013</v>
          </cell>
          <cell r="G13">
            <v>90.23</v>
          </cell>
          <cell r="H13">
            <v>1</v>
          </cell>
          <cell r="J13">
            <v>122.08</v>
          </cell>
          <cell r="N13">
            <v>147.18</v>
          </cell>
          <cell r="O13">
            <v>1</v>
          </cell>
          <cell r="Q13">
            <v>204.184</v>
          </cell>
          <cell r="U13">
            <v>149.97999999999999</v>
          </cell>
          <cell r="V13">
            <v>1</v>
          </cell>
          <cell r="X13">
            <v>264.416</v>
          </cell>
          <cell r="AB13">
            <v>91.59</v>
          </cell>
          <cell r="AC13">
            <v>1</v>
          </cell>
        </row>
        <row r="14">
          <cell r="C14">
            <v>97.519867083519415</v>
          </cell>
          <cell r="G14">
            <v>76.580246538633332</v>
          </cell>
          <cell r="H14">
            <v>1</v>
          </cell>
          <cell r="J14">
            <v>136.23892237606074</v>
          </cell>
          <cell r="N14">
            <v>134.32205091558731</v>
          </cell>
          <cell r="O14">
            <v>1</v>
          </cell>
          <cell r="Q14">
            <v>223.21510245645382</v>
          </cell>
          <cell r="U14">
            <v>137.27761679321125</v>
          </cell>
          <cell r="V14">
            <v>1</v>
          </cell>
          <cell r="X14">
            <v>277.97576346583304</v>
          </cell>
          <cell r="AB14">
            <v>78.895630192050035</v>
          </cell>
          <cell r="AC14">
            <v>1</v>
          </cell>
        </row>
        <row r="15">
          <cell r="C15">
            <v>92.938367485484591</v>
          </cell>
          <cell r="G15">
            <v>85.065765073693626</v>
          </cell>
          <cell r="H15">
            <v>1</v>
          </cell>
          <cell r="J15">
            <v>130.68259758820901</v>
          </cell>
          <cell r="N15">
            <v>136.31396623492631</v>
          </cell>
          <cell r="O15">
            <v>1</v>
          </cell>
          <cell r="Q15">
            <v>216.42668762840555</v>
          </cell>
          <cell r="U15">
            <v>138.83719803483697</v>
          </cell>
          <cell r="V15">
            <v>1</v>
          </cell>
          <cell r="X15">
            <v>273.39227726663688</v>
          </cell>
          <cell r="AB15">
            <v>86.288269763287175</v>
          </cell>
          <cell r="AC15">
            <v>1</v>
          </cell>
        </row>
        <row r="16">
          <cell r="C16">
            <v>60.590739437248772</v>
          </cell>
          <cell r="G16">
            <v>91.299967842786955</v>
          </cell>
          <cell r="H16">
            <v>1</v>
          </cell>
          <cell r="J16">
            <v>95.023702724430549</v>
          </cell>
          <cell r="N16">
            <v>147.19969629298794</v>
          </cell>
          <cell r="O16">
            <v>1</v>
          </cell>
          <cell r="Q16">
            <v>215.43318838767311</v>
          </cell>
          <cell r="U16">
            <v>150.0124752121483</v>
          </cell>
          <cell r="V16">
            <v>1</v>
          </cell>
          <cell r="X16">
            <v>272.55591817775797</v>
          </cell>
          <cell r="AB16">
            <v>91.89694149173738</v>
          </cell>
          <cell r="AC16">
            <v>1</v>
          </cell>
        </row>
        <row r="17">
          <cell r="C17">
            <v>61.460473425636444</v>
          </cell>
          <cell r="G17">
            <v>89.966710138454673</v>
          </cell>
          <cell r="H17">
            <v>1</v>
          </cell>
          <cell r="J17">
            <v>94.872721036176841</v>
          </cell>
          <cell r="N17">
            <v>147.00451272889683</v>
          </cell>
          <cell r="O17">
            <v>1</v>
          </cell>
          <cell r="Q17">
            <v>216.38258508262621</v>
          </cell>
          <cell r="U17">
            <v>149.95337382760161</v>
          </cell>
          <cell r="V17">
            <v>1</v>
          </cell>
          <cell r="X17">
            <v>273.31678642251012</v>
          </cell>
          <cell r="AB17">
            <v>91.605904421616799</v>
          </cell>
          <cell r="AC17">
            <v>1</v>
          </cell>
        </row>
        <row r="18">
          <cell r="C18">
            <v>90.152000000000001</v>
          </cell>
          <cell r="G18">
            <v>90.81</v>
          </cell>
          <cell r="H18">
            <v>1</v>
          </cell>
          <cell r="J18">
            <v>129.928</v>
          </cell>
          <cell r="N18">
            <v>146.91999999999999</v>
          </cell>
          <cell r="O18">
            <v>1</v>
          </cell>
          <cell r="Q18">
            <v>216.42668762840555</v>
          </cell>
          <cell r="U18">
            <v>150.01</v>
          </cell>
          <cell r="V18">
            <v>1</v>
          </cell>
          <cell r="X18">
            <v>273.39227726663688</v>
          </cell>
          <cell r="AB18">
            <v>91.62</v>
          </cell>
          <cell r="AC18">
            <v>1</v>
          </cell>
        </row>
        <row r="19">
          <cell r="C19">
            <v>92.938367485484591</v>
          </cell>
          <cell r="G19">
            <v>94.517516748548474</v>
          </cell>
          <cell r="H19">
            <v>1</v>
          </cell>
          <cell r="J19">
            <v>130.77080267976777</v>
          </cell>
          <cell r="N19">
            <v>146.91735060294775</v>
          </cell>
          <cell r="O19">
            <v>1</v>
          </cell>
          <cell r="Q19">
            <v>216.37006949531042</v>
          </cell>
          <cell r="U19">
            <v>149.99931397945511</v>
          </cell>
          <cell r="V19">
            <v>1</v>
          </cell>
          <cell r="X19">
            <v>273.30625743635557</v>
          </cell>
          <cell r="AB19">
            <v>91.621548905761514</v>
          </cell>
          <cell r="AC19">
            <v>1</v>
          </cell>
        </row>
        <row r="20">
          <cell r="C20">
            <v>92.938367485484591</v>
          </cell>
          <cell r="G20">
            <v>75.91</v>
          </cell>
          <cell r="H20">
            <v>1</v>
          </cell>
          <cell r="J20">
            <v>137.48372666368914</v>
          </cell>
          <cell r="N20">
            <v>107.5811576596695</v>
          </cell>
          <cell r="O20">
            <v>1</v>
          </cell>
          <cell r="Q20">
            <v>225.84536239392588</v>
          </cell>
          <cell r="U20">
            <v>105.07381866904869</v>
          </cell>
          <cell r="V20">
            <v>1</v>
          </cell>
          <cell r="X20">
            <v>273.39227726663688</v>
          </cell>
          <cell r="AB20">
            <v>91.624777132648504</v>
          </cell>
          <cell r="AC20">
            <v>1</v>
          </cell>
        </row>
        <row r="21">
          <cell r="C21">
            <v>85.984000000000009</v>
          </cell>
          <cell r="G21">
            <v>94.84</v>
          </cell>
          <cell r="H21">
            <v>1</v>
          </cell>
          <cell r="J21">
            <v>123.72800000000001</v>
          </cell>
          <cell r="N21">
            <v>151.78</v>
          </cell>
          <cell r="O21">
            <v>1</v>
          </cell>
          <cell r="Q21">
            <v>209.47199999999998</v>
          </cell>
          <cell r="U21">
            <v>154.58000000000001</v>
          </cell>
          <cell r="V21">
            <v>1</v>
          </cell>
          <cell r="X21">
            <v>266.44</v>
          </cell>
          <cell r="AB21">
            <v>96.2</v>
          </cell>
          <cell r="AC21">
            <v>1</v>
          </cell>
        </row>
        <row r="22">
          <cell r="C22">
            <v>91.2</v>
          </cell>
          <cell r="G22">
            <v>94.57</v>
          </cell>
          <cell r="H22">
            <v>1</v>
          </cell>
          <cell r="J22">
            <v>128.94400000000002</v>
          </cell>
          <cell r="N22">
            <v>151.51</v>
          </cell>
          <cell r="O22">
            <v>1</v>
          </cell>
          <cell r="Q22">
            <v>214.68800000000002</v>
          </cell>
          <cell r="U22">
            <v>154.31</v>
          </cell>
          <cell r="V22">
            <v>1</v>
          </cell>
          <cell r="X22">
            <v>271.65600000000001</v>
          </cell>
          <cell r="AB22">
            <v>95.93</v>
          </cell>
          <cell r="AC22">
            <v>1</v>
          </cell>
        </row>
        <row r="23">
          <cell r="C23">
            <v>92.888000000000005</v>
          </cell>
          <cell r="G23">
            <v>90.51</v>
          </cell>
          <cell r="H23">
            <v>1</v>
          </cell>
          <cell r="J23">
            <v>130.49600000000001</v>
          </cell>
          <cell r="N23">
            <v>146.59</v>
          </cell>
          <cell r="O23">
            <v>1</v>
          </cell>
          <cell r="Q23">
            <v>215.74400000000003</v>
          </cell>
          <cell r="U23">
            <v>149.97999999999999</v>
          </cell>
          <cell r="V23">
            <v>1</v>
          </cell>
          <cell r="X23">
            <v>272.44800000000004</v>
          </cell>
          <cell r="AB23">
            <v>91.61</v>
          </cell>
          <cell r="AC23">
            <v>1</v>
          </cell>
        </row>
        <row r="24">
          <cell r="C24">
            <v>92.938367485484591</v>
          </cell>
          <cell r="G24">
            <v>94.517516748548474</v>
          </cell>
          <cell r="H24">
            <v>1</v>
          </cell>
          <cell r="J24">
            <v>130.54400000000001</v>
          </cell>
          <cell r="N24">
            <v>146.85</v>
          </cell>
          <cell r="O24">
            <v>1</v>
          </cell>
          <cell r="Q24">
            <v>215.77600000000004</v>
          </cell>
          <cell r="U24">
            <v>149.86000000000001</v>
          </cell>
          <cell r="V24">
            <v>1</v>
          </cell>
          <cell r="X24">
            <v>273.39227726663688</v>
          </cell>
          <cell r="AB24">
            <v>91.48</v>
          </cell>
          <cell r="AC24">
            <v>1</v>
          </cell>
        </row>
        <row r="25">
          <cell r="C25">
            <v>83.644530736936133</v>
          </cell>
          <cell r="G25">
            <v>85.065765073693626</v>
          </cell>
          <cell r="H25">
            <v>1</v>
          </cell>
          <cell r="J25">
            <v>117.61433782938812</v>
          </cell>
          <cell r="N25">
            <v>136.31396623492631</v>
          </cell>
          <cell r="O25">
            <v>1</v>
          </cell>
          <cell r="Q25">
            <v>194.784018865565</v>
          </cell>
          <cell r="U25">
            <v>138.83719803483697</v>
          </cell>
          <cell r="V25">
            <v>1</v>
          </cell>
          <cell r="X25">
            <v>246.05304953997322</v>
          </cell>
          <cell r="AB25">
            <v>86.288269763287175</v>
          </cell>
          <cell r="AC25">
            <v>1</v>
          </cell>
        </row>
        <row r="30">
          <cell r="C30">
            <v>127.19315315315318</v>
          </cell>
          <cell r="G30">
            <v>65.63</v>
          </cell>
          <cell r="H30">
            <v>1</v>
          </cell>
          <cell r="J30">
            <v>185.92915315315318</v>
          </cell>
          <cell r="N30">
            <v>69.92</v>
          </cell>
          <cell r="O30">
            <v>1</v>
          </cell>
          <cell r="Q30">
            <v>270.60915315315316</v>
          </cell>
          <cell r="U30">
            <v>81.680000000000007</v>
          </cell>
          <cell r="V30">
            <v>1</v>
          </cell>
          <cell r="X30">
            <v>316.31315315315317</v>
          </cell>
          <cell r="AB30">
            <v>86.93</v>
          </cell>
          <cell r="AC30">
            <v>1</v>
          </cell>
        </row>
        <row r="31">
          <cell r="C31">
            <v>123.82515315315317</v>
          </cell>
          <cell r="G31">
            <v>65.599999999999994</v>
          </cell>
          <cell r="H31">
            <v>1</v>
          </cell>
          <cell r="J31">
            <v>177.58515315315316</v>
          </cell>
          <cell r="N31">
            <v>69.36</v>
          </cell>
          <cell r="O31">
            <v>1</v>
          </cell>
          <cell r="Q31">
            <v>261.30515315315313</v>
          </cell>
          <cell r="U31">
            <v>80.34</v>
          </cell>
          <cell r="V31">
            <v>1</v>
          </cell>
          <cell r="X31">
            <v>302.88115315315315</v>
          </cell>
          <cell r="AB31">
            <v>84.99</v>
          </cell>
          <cell r="AC31">
            <v>1</v>
          </cell>
        </row>
        <row r="32">
          <cell r="C32">
            <v>117.80915315315316</v>
          </cell>
          <cell r="G32">
            <v>65.400000000000006</v>
          </cell>
          <cell r="H32">
            <v>1</v>
          </cell>
          <cell r="J32">
            <v>162.84915315315317</v>
          </cell>
          <cell r="N32">
            <v>67.5</v>
          </cell>
          <cell r="O32">
            <v>1</v>
          </cell>
          <cell r="Q32">
            <v>197.95315315315318</v>
          </cell>
          <cell r="U32">
            <v>70.14</v>
          </cell>
          <cell r="V32">
            <v>1</v>
          </cell>
          <cell r="X32">
            <v>240.3851531531532</v>
          </cell>
          <cell r="AB32">
            <v>75.02</v>
          </cell>
          <cell r="AC32">
            <v>1</v>
          </cell>
        </row>
        <row r="33">
          <cell r="C33">
            <v>126.56115315315316</v>
          </cell>
          <cell r="G33">
            <v>65.63</v>
          </cell>
          <cell r="H33">
            <v>1</v>
          </cell>
          <cell r="J33">
            <v>184.19315315315319</v>
          </cell>
          <cell r="N33">
            <v>69.930000000000007</v>
          </cell>
          <cell r="O33">
            <v>1</v>
          </cell>
          <cell r="Q33">
            <v>269.12915315315314</v>
          </cell>
          <cell r="U33">
            <v>81.53</v>
          </cell>
          <cell r="V33">
            <v>1</v>
          </cell>
          <cell r="X33">
            <v>313.88115315315315</v>
          </cell>
          <cell r="AB33">
            <v>86.68</v>
          </cell>
          <cell r="AC33">
            <v>1</v>
          </cell>
        </row>
        <row r="34">
          <cell r="C34">
            <v>127.19315315315318</v>
          </cell>
          <cell r="G34">
            <v>65.63</v>
          </cell>
          <cell r="H34">
            <v>1</v>
          </cell>
          <cell r="J34">
            <v>152.44915315315316</v>
          </cell>
          <cell r="N34">
            <v>69.45</v>
          </cell>
          <cell r="O34">
            <v>1</v>
          </cell>
          <cell r="Q34">
            <v>211.96915315315314</v>
          </cell>
          <cell r="U34">
            <v>75.14</v>
          </cell>
          <cell r="V34">
            <v>1</v>
          </cell>
          <cell r="X34">
            <v>218.13715315315318</v>
          </cell>
          <cell r="AB34">
            <v>75.95</v>
          </cell>
          <cell r="AC34">
            <v>1</v>
          </cell>
        </row>
        <row r="35">
          <cell r="C35">
            <v>101.06515315315316</v>
          </cell>
          <cell r="G35">
            <v>64.97</v>
          </cell>
          <cell r="H35">
            <v>1</v>
          </cell>
          <cell r="J35">
            <v>152.14515315315316</v>
          </cell>
          <cell r="N35">
            <v>69.3</v>
          </cell>
          <cell r="O35">
            <v>1</v>
          </cell>
          <cell r="Q35">
            <v>226.71315315315317</v>
          </cell>
          <cell r="U35">
            <v>81.23</v>
          </cell>
          <cell r="V35">
            <v>1</v>
          </cell>
          <cell r="X35">
            <v>266.54515315315314</v>
          </cell>
          <cell r="AB35">
            <v>86.46</v>
          </cell>
          <cell r="AC35">
            <v>1</v>
          </cell>
        </row>
        <row r="36">
          <cell r="C36">
            <v>103.96115315315316</v>
          </cell>
          <cell r="G36">
            <v>65.069999999999993</v>
          </cell>
          <cell r="H36">
            <v>1</v>
          </cell>
          <cell r="J36">
            <v>155.84915315315317</v>
          </cell>
          <cell r="N36">
            <v>69.37</v>
          </cell>
          <cell r="O36">
            <v>1</v>
          </cell>
          <cell r="Q36">
            <v>232.94515315315317</v>
          </cell>
          <cell r="U36">
            <v>81.28</v>
          </cell>
          <cell r="V36">
            <v>1</v>
          </cell>
          <cell r="X36">
            <v>244.23603603603604</v>
          </cell>
          <cell r="AB36">
            <v>86.49</v>
          </cell>
          <cell r="AC36">
            <v>1</v>
          </cell>
        </row>
        <row r="37">
          <cell r="C37">
            <v>136.53715315315316</v>
          </cell>
          <cell r="G37">
            <v>65.069999999999993</v>
          </cell>
          <cell r="H37">
            <v>1</v>
          </cell>
          <cell r="J37">
            <v>188.40115315315316</v>
          </cell>
          <cell r="N37">
            <v>56.33</v>
          </cell>
          <cell r="O37">
            <v>1</v>
          </cell>
          <cell r="Q37">
            <v>277.14515315315316</v>
          </cell>
          <cell r="U37">
            <v>68.900000000000006</v>
          </cell>
          <cell r="V37">
            <v>1</v>
          </cell>
          <cell r="X37">
            <v>323.03315315315319</v>
          </cell>
          <cell r="AB37">
            <v>74.209999999999994</v>
          </cell>
          <cell r="AC37">
            <v>1</v>
          </cell>
        </row>
        <row r="38">
          <cell r="C38">
            <v>127.19315315315318</v>
          </cell>
          <cell r="G38">
            <v>60.9</v>
          </cell>
          <cell r="H38">
            <v>1</v>
          </cell>
          <cell r="J38">
            <v>185.92915315315318</v>
          </cell>
          <cell r="N38">
            <v>65.209999999999994</v>
          </cell>
          <cell r="O38">
            <v>1</v>
          </cell>
          <cell r="Q38">
            <v>270.60915315315316</v>
          </cell>
          <cell r="U38">
            <v>76.959999999999994</v>
          </cell>
          <cell r="V38">
            <v>1</v>
          </cell>
          <cell r="X38">
            <v>316.31315315315317</v>
          </cell>
          <cell r="AB38">
            <v>82.2</v>
          </cell>
          <cell r="AC38">
            <v>1</v>
          </cell>
        </row>
        <row r="39">
          <cell r="C39">
            <v>80.825153153153167</v>
          </cell>
          <cell r="G39">
            <v>66.08</v>
          </cell>
          <cell r="H39">
            <v>1</v>
          </cell>
          <cell r="J39">
            <v>137.80915315315315</v>
          </cell>
          <cell r="N39">
            <v>70.069999999999993</v>
          </cell>
          <cell r="O39">
            <v>1</v>
          </cell>
          <cell r="Q39">
            <v>222.53715315315318</v>
          </cell>
          <cell r="U39">
            <v>81.66</v>
          </cell>
          <cell r="V39">
            <v>1</v>
          </cell>
          <cell r="X39">
            <v>267.92915315315315</v>
          </cell>
          <cell r="AB39">
            <v>86.92</v>
          </cell>
          <cell r="AC39">
            <v>1</v>
          </cell>
        </row>
        <row r="40">
          <cell r="C40">
            <v>102.38515315315317</v>
          </cell>
          <cell r="G40">
            <v>65.63</v>
          </cell>
          <cell r="H40">
            <v>1</v>
          </cell>
          <cell r="J40">
            <v>150.00915315315316</v>
          </cell>
          <cell r="N40">
            <v>69.930000000000007</v>
          </cell>
          <cell r="O40">
            <v>1</v>
          </cell>
          <cell r="Q40">
            <v>217.75315315315316</v>
          </cell>
          <cell r="U40">
            <v>81.680000000000007</v>
          </cell>
          <cell r="V40">
            <v>1</v>
          </cell>
          <cell r="X40">
            <v>254.31315315315317</v>
          </cell>
          <cell r="AB40">
            <v>86.49</v>
          </cell>
          <cell r="AC40">
            <v>1</v>
          </cell>
        </row>
        <row r="41">
          <cell r="C41">
            <v>127.19315315315318</v>
          </cell>
          <cell r="G41">
            <v>63.66</v>
          </cell>
          <cell r="H41">
            <v>1</v>
          </cell>
          <cell r="J41">
            <v>185.92915315315318</v>
          </cell>
          <cell r="N41">
            <v>67.819999999999993</v>
          </cell>
          <cell r="O41">
            <v>1</v>
          </cell>
          <cell r="Q41">
            <v>270.60915315315316</v>
          </cell>
          <cell r="U41">
            <v>79.22</v>
          </cell>
          <cell r="V41">
            <v>1</v>
          </cell>
          <cell r="X41">
            <v>316.31315315315317</v>
          </cell>
          <cell r="AB41">
            <v>86.93</v>
          </cell>
          <cell r="AC41">
            <v>1</v>
          </cell>
        </row>
        <row r="42">
          <cell r="C42">
            <v>134.42499436936939</v>
          </cell>
          <cell r="G42">
            <v>55.987545045045046</v>
          </cell>
          <cell r="H42">
            <v>1</v>
          </cell>
          <cell r="J42">
            <v>195.00854504504505</v>
          </cell>
          <cell r="N42">
            <v>57.814144144144144</v>
          </cell>
          <cell r="O42">
            <v>1</v>
          </cell>
          <cell r="Q42">
            <v>286.08677139639639</v>
          </cell>
          <cell r="U42">
            <v>61.043175675675684</v>
          </cell>
          <cell r="V42">
            <v>1</v>
          </cell>
          <cell r="X42">
            <v>334.63494369369369</v>
          </cell>
          <cell r="AB42">
            <v>62.500945945945951</v>
          </cell>
          <cell r="AC42">
            <v>1</v>
          </cell>
        </row>
        <row r="43">
          <cell r="C43">
            <v>127.19315315315318</v>
          </cell>
          <cell r="G43">
            <v>43.76</v>
          </cell>
          <cell r="H43">
            <v>1</v>
          </cell>
          <cell r="J43">
            <v>185.92115315315317</v>
          </cell>
          <cell r="N43">
            <v>48.05</v>
          </cell>
          <cell r="O43">
            <v>1</v>
          </cell>
          <cell r="Q43">
            <v>270.60915315315316</v>
          </cell>
          <cell r="U43">
            <v>59.81</v>
          </cell>
          <cell r="V43">
            <v>1</v>
          </cell>
          <cell r="X43">
            <v>316.31315315315317</v>
          </cell>
          <cell r="AB43">
            <v>65.06</v>
          </cell>
          <cell r="AC43">
            <v>1</v>
          </cell>
        </row>
        <row r="44">
          <cell r="C44">
            <v>125.36915315315318</v>
          </cell>
          <cell r="G44">
            <v>66.39</v>
          </cell>
          <cell r="H44">
            <v>1</v>
          </cell>
          <cell r="J44">
            <v>184.10515315315317</v>
          </cell>
          <cell r="N44">
            <v>70.680000000000007</v>
          </cell>
          <cell r="O44">
            <v>1</v>
          </cell>
          <cell r="Q44">
            <v>268.78515315315315</v>
          </cell>
          <cell r="U44">
            <v>82.44</v>
          </cell>
          <cell r="V44">
            <v>1</v>
          </cell>
          <cell r="X44">
            <v>314.48915315315315</v>
          </cell>
          <cell r="AB44">
            <v>87.69</v>
          </cell>
          <cell r="AC44">
            <v>1</v>
          </cell>
        </row>
        <row r="45">
          <cell r="C45">
            <v>123.89715315315317</v>
          </cell>
          <cell r="G45">
            <v>65.739999999999995</v>
          </cell>
          <cell r="H45">
            <v>1</v>
          </cell>
          <cell r="J45">
            <v>182.63315315315316</v>
          </cell>
          <cell r="N45">
            <v>70.03</v>
          </cell>
          <cell r="O45">
            <v>1</v>
          </cell>
          <cell r="Q45">
            <v>267.31315315315311</v>
          </cell>
          <cell r="U45">
            <v>81.790000000000006</v>
          </cell>
          <cell r="V45">
            <v>1</v>
          </cell>
          <cell r="X45">
            <v>313.01715315315312</v>
          </cell>
          <cell r="AB45">
            <v>87.04</v>
          </cell>
          <cell r="AC45">
            <v>1</v>
          </cell>
        </row>
        <row r="46">
          <cell r="C46">
            <v>127.19315315315318</v>
          </cell>
          <cell r="G46">
            <v>65.33</v>
          </cell>
          <cell r="H46">
            <v>1</v>
          </cell>
          <cell r="J46">
            <v>185.92915315315318</v>
          </cell>
          <cell r="N46">
            <v>69.67</v>
          </cell>
          <cell r="O46">
            <v>1</v>
          </cell>
          <cell r="Q46">
            <v>270.60915315315316</v>
          </cell>
          <cell r="U46">
            <v>81.58</v>
          </cell>
          <cell r="V46">
            <v>1</v>
          </cell>
          <cell r="X46">
            <v>316.31315315315317</v>
          </cell>
          <cell r="AB46">
            <v>86.85</v>
          </cell>
          <cell r="AC46">
            <v>1</v>
          </cell>
        </row>
        <row r="47">
          <cell r="C47">
            <v>127.19315315315318</v>
          </cell>
          <cell r="G47">
            <v>65.63</v>
          </cell>
          <cell r="H47">
            <v>1</v>
          </cell>
          <cell r="J47">
            <v>185.92115315315317</v>
          </cell>
          <cell r="N47">
            <v>69.2</v>
          </cell>
          <cell r="O47">
            <v>1</v>
          </cell>
          <cell r="Q47">
            <v>270.60915315315316</v>
          </cell>
          <cell r="U47">
            <v>80.19</v>
          </cell>
          <cell r="V47">
            <v>1</v>
          </cell>
          <cell r="X47">
            <v>316.31315315315317</v>
          </cell>
          <cell r="AB47">
            <v>84.69</v>
          </cell>
          <cell r="AC47">
            <v>1</v>
          </cell>
        </row>
        <row r="48">
          <cell r="C48">
            <v>115.10515315315317</v>
          </cell>
          <cell r="G48">
            <v>63.78</v>
          </cell>
          <cell r="H48">
            <v>1</v>
          </cell>
          <cell r="J48">
            <v>167.96915315315317</v>
          </cell>
          <cell r="N48">
            <v>67.66</v>
          </cell>
          <cell r="O48">
            <v>1</v>
          </cell>
          <cell r="Q48">
            <v>244.18515315315318</v>
          </cell>
          <cell r="U48">
            <v>78.23</v>
          </cell>
          <cell r="V48">
            <v>1</v>
          </cell>
          <cell r="X48">
            <v>285.32115315315315</v>
          </cell>
          <cell r="AB48">
            <v>82.95</v>
          </cell>
          <cell r="AC48">
            <v>1</v>
          </cell>
        </row>
        <row r="53">
          <cell r="C53">
            <v>17.792000000000002</v>
          </cell>
          <cell r="G53">
            <v>25.89</v>
          </cell>
          <cell r="H53">
            <v>1</v>
          </cell>
          <cell r="J53">
            <v>27.216000000000001</v>
          </cell>
          <cell r="N53">
            <v>27.18</v>
          </cell>
          <cell r="O53">
            <v>1</v>
          </cell>
          <cell r="Q53">
            <v>47.808</v>
          </cell>
          <cell r="U53">
            <v>30.24</v>
          </cell>
          <cell r="V53">
            <v>1</v>
          </cell>
          <cell r="X53">
            <v>57.423999999999999</v>
          </cell>
          <cell r="AB53">
            <v>31.85</v>
          </cell>
          <cell r="AC53">
            <v>1</v>
          </cell>
        </row>
        <row r="54">
          <cell r="C54">
            <v>16.048000000000002</v>
          </cell>
          <cell r="G54">
            <v>25.85</v>
          </cell>
          <cell r="H54">
            <v>1</v>
          </cell>
          <cell r="J54">
            <v>24.816000000000003</v>
          </cell>
          <cell r="N54">
            <v>27.13</v>
          </cell>
          <cell r="O54">
            <v>1</v>
          </cell>
          <cell r="Q54">
            <v>45.256</v>
          </cell>
          <cell r="U54">
            <v>30.14</v>
          </cell>
          <cell r="V54">
            <v>1</v>
          </cell>
          <cell r="X54">
            <v>53.528000000000006</v>
          </cell>
          <cell r="AB54">
            <v>31.8</v>
          </cell>
          <cell r="AC54">
            <v>1</v>
          </cell>
        </row>
        <row r="55">
          <cell r="C55">
            <v>16.36</v>
          </cell>
          <cell r="G55">
            <v>25.86</v>
          </cell>
          <cell r="H55">
            <v>1</v>
          </cell>
          <cell r="J55">
            <v>24.720000000000002</v>
          </cell>
          <cell r="N55">
            <v>27.14</v>
          </cell>
          <cell r="O55">
            <v>1</v>
          </cell>
          <cell r="Q55">
            <v>40.623999999999995</v>
          </cell>
          <cell r="U55">
            <v>30.03</v>
          </cell>
          <cell r="V55">
            <v>1</v>
          </cell>
          <cell r="X55">
            <v>45.472000000000001</v>
          </cell>
          <cell r="AB55">
            <v>31.51</v>
          </cell>
          <cell r="AC55">
            <v>1</v>
          </cell>
        </row>
        <row r="56">
          <cell r="C56">
            <v>17.608000000000001</v>
          </cell>
          <cell r="G56">
            <v>25.82</v>
          </cell>
          <cell r="H56">
            <v>1</v>
          </cell>
          <cell r="J56">
            <v>26.783999999999999</v>
          </cell>
          <cell r="N56">
            <v>27.11</v>
          </cell>
          <cell r="O56">
            <v>1</v>
          </cell>
          <cell r="Q56">
            <v>47.472000000000001</v>
          </cell>
          <cell r="U56">
            <v>30.17</v>
          </cell>
          <cell r="V56">
            <v>1</v>
          </cell>
          <cell r="X56">
            <v>56.887999999999998</v>
          </cell>
          <cell r="AB56">
            <v>31.78</v>
          </cell>
          <cell r="AC56">
            <v>1</v>
          </cell>
        </row>
        <row r="57">
          <cell r="C57">
            <v>17.792000000000002</v>
          </cell>
          <cell r="G57">
            <v>25.89</v>
          </cell>
          <cell r="H57">
            <v>1</v>
          </cell>
          <cell r="J57">
            <v>19.376000000000001</v>
          </cell>
          <cell r="N57">
            <v>27.05</v>
          </cell>
          <cell r="O57">
            <v>1</v>
          </cell>
          <cell r="Q57">
            <v>25.687999999999999</v>
          </cell>
          <cell r="U57">
            <v>29.93</v>
          </cell>
          <cell r="V57">
            <v>1</v>
          </cell>
          <cell r="X57">
            <v>33.744</v>
          </cell>
          <cell r="AB57">
            <v>31.53</v>
          </cell>
          <cell r="AC57">
            <v>1</v>
          </cell>
        </row>
        <row r="58">
          <cell r="C58">
            <v>12.856</v>
          </cell>
          <cell r="G58">
            <v>25.76</v>
          </cell>
          <cell r="H58">
            <v>1</v>
          </cell>
          <cell r="J58">
            <v>20.384000000000004</v>
          </cell>
          <cell r="N58">
            <v>27.01</v>
          </cell>
          <cell r="O58">
            <v>1</v>
          </cell>
          <cell r="Q58">
            <v>37.607999999999997</v>
          </cell>
          <cell r="U58">
            <v>29.98</v>
          </cell>
          <cell r="V58">
            <v>1</v>
          </cell>
          <cell r="X58">
            <v>45.976000000000006</v>
          </cell>
          <cell r="AB58">
            <v>31.57</v>
          </cell>
          <cell r="AC58">
            <v>1</v>
          </cell>
        </row>
        <row r="59">
          <cell r="C59">
            <v>17.792000000000002</v>
          </cell>
          <cell r="G59">
            <v>25.89</v>
          </cell>
          <cell r="H59">
            <v>1</v>
          </cell>
          <cell r="J59">
            <v>27.216000000000001</v>
          </cell>
          <cell r="N59">
            <v>27.18</v>
          </cell>
          <cell r="O59">
            <v>1</v>
          </cell>
          <cell r="Q59">
            <v>47.808</v>
          </cell>
          <cell r="U59">
            <v>30.24</v>
          </cell>
          <cell r="V59">
            <v>1</v>
          </cell>
          <cell r="X59">
            <v>57.423999999999999</v>
          </cell>
          <cell r="AB59">
            <v>31.85</v>
          </cell>
          <cell r="AC59">
            <v>1</v>
          </cell>
        </row>
        <row r="60">
          <cell r="C60">
            <v>19.264000000000003</v>
          </cell>
          <cell r="G60">
            <v>21.53</v>
          </cell>
          <cell r="H60">
            <v>1</v>
          </cell>
          <cell r="J60">
            <v>28.84</v>
          </cell>
          <cell r="N60">
            <v>22.83</v>
          </cell>
          <cell r="O60">
            <v>1</v>
          </cell>
          <cell r="Q60">
            <v>49.52</v>
          </cell>
          <cell r="U60">
            <v>25.9</v>
          </cell>
          <cell r="V60">
            <v>1</v>
          </cell>
          <cell r="X60">
            <v>59.128</v>
          </cell>
          <cell r="AB60">
            <v>27.51</v>
          </cell>
          <cell r="AC60">
            <v>1</v>
          </cell>
        </row>
        <row r="61">
          <cell r="C61">
            <v>17.792000000000002</v>
          </cell>
          <cell r="G61">
            <v>23.915776435719657</v>
          </cell>
          <cell r="H61">
            <v>1</v>
          </cell>
          <cell r="J61">
            <v>27.216000000000001</v>
          </cell>
          <cell r="N61">
            <v>25.210325582624424</v>
          </cell>
          <cell r="O61">
            <v>1</v>
          </cell>
          <cell r="Q61">
            <v>47.808</v>
          </cell>
          <cell r="U61">
            <v>28.268891210924927</v>
          </cell>
          <cell r="V61">
            <v>1</v>
          </cell>
          <cell r="X61">
            <v>57.423999999999999</v>
          </cell>
          <cell r="AB61">
            <v>29.882509474384936</v>
          </cell>
          <cell r="AC61">
            <v>1</v>
          </cell>
        </row>
        <row r="62">
          <cell r="C62">
            <v>15.936</v>
          </cell>
          <cell r="G62">
            <v>25.92</v>
          </cell>
          <cell r="H62">
            <v>1</v>
          </cell>
          <cell r="J62">
            <v>25.224</v>
          </cell>
          <cell r="N62">
            <v>27.19</v>
          </cell>
          <cell r="O62">
            <v>1</v>
          </cell>
          <cell r="Q62">
            <v>45.728000000000002</v>
          </cell>
          <cell r="U62">
            <v>30.23</v>
          </cell>
          <cell r="V62">
            <v>1</v>
          </cell>
          <cell r="X62">
            <v>55.32</v>
          </cell>
          <cell r="AB62">
            <v>31.84</v>
          </cell>
          <cell r="AC62">
            <v>1</v>
          </cell>
        </row>
        <row r="63">
          <cell r="C63">
            <v>15.496</v>
          </cell>
          <cell r="G63">
            <v>25.87</v>
          </cell>
          <cell r="H63">
            <v>1</v>
          </cell>
          <cell r="J63">
            <v>24.712</v>
          </cell>
          <cell r="N63">
            <v>27.14</v>
          </cell>
          <cell r="O63">
            <v>1</v>
          </cell>
          <cell r="Q63">
            <v>45.120000000000005</v>
          </cell>
          <cell r="U63">
            <v>30.18</v>
          </cell>
          <cell r="V63">
            <v>1</v>
          </cell>
          <cell r="X63">
            <v>54.712000000000003</v>
          </cell>
          <cell r="AB63">
            <v>31.79</v>
          </cell>
          <cell r="AC63">
            <v>1</v>
          </cell>
        </row>
        <row r="64">
          <cell r="C64">
            <v>17.792000000000002</v>
          </cell>
          <cell r="G64">
            <v>25.11</v>
          </cell>
          <cell r="H64">
            <v>1</v>
          </cell>
          <cell r="J64">
            <v>27.216000000000001</v>
          </cell>
          <cell r="N64">
            <v>26.36</v>
          </cell>
          <cell r="O64">
            <v>1</v>
          </cell>
          <cell r="Q64">
            <v>47.808</v>
          </cell>
          <cell r="U64">
            <v>29.33</v>
          </cell>
          <cell r="V64">
            <v>1</v>
          </cell>
          <cell r="X64">
            <v>57.423999999999999</v>
          </cell>
          <cell r="AB64">
            <v>30.89</v>
          </cell>
          <cell r="AC64">
            <v>1</v>
          </cell>
        </row>
        <row r="65">
          <cell r="C65">
            <v>20.303782009109312</v>
          </cell>
          <cell r="G65">
            <v>22.540957321187587</v>
          </cell>
          <cell r="H65">
            <v>1</v>
          </cell>
          <cell r="J65">
            <v>30.467518218623486</v>
          </cell>
          <cell r="N65">
            <v>22.844642375168689</v>
          </cell>
          <cell r="O65">
            <v>1</v>
          </cell>
          <cell r="Q65">
            <v>52.708999493927131</v>
          </cell>
          <cell r="U65">
            <v>23.705334008097164</v>
          </cell>
          <cell r="V65">
            <v>1</v>
          </cell>
          <cell r="X65">
            <v>63.19995204959514</v>
          </cell>
          <cell r="AB65">
            <v>24.148730600539814</v>
          </cell>
          <cell r="AC65">
            <v>1</v>
          </cell>
        </row>
        <row r="66">
          <cell r="C66">
            <v>17.792000000000002</v>
          </cell>
          <cell r="G66">
            <v>25.89</v>
          </cell>
          <cell r="H66">
            <v>1</v>
          </cell>
          <cell r="J66">
            <v>27.216000000000001</v>
          </cell>
          <cell r="N66">
            <v>27.18</v>
          </cell>
          <cell r="O66">
            <v>1</v>
          </cell>
          <cell r="Q66">
            <v>47.808</v>
          </cell>
          <cell r="U66">
            <v>30.24</v>
          </cell>
          <cell r="V66">
            <v>1</v>
          </cell>
          <cell r="X66">
            <v>57.423999999999999</v>
          </cell>
          <cell r="AB66">
            <v>31.85</v>
          </cell>
          <cell r="AC66">
            <v>1</v>
          </cell>
        </row>
        <row r="67">
          <cell r="C67">
            <v>16.295999999999999</v>
          </cell>
          <cell r="G67">
            <v>26</v>
          </cell>
          <cell r="H67">
            <v>1</v>
          </cell>
          <cell r="J67">
            <v>25.720000000000002</v>
          </cell>
          <cell r="N67">
            <v>27.29</v>
          </cell>
          <cell r="O67">
            <v>1</v>
          </cell>
          <cell r="Q67">
            <v>46.311999999999998</v>
          </cell>
          <cell r="U67">
            <v>30.35</v>
          </cell>
          <cell r="V67">
            <v>1</v>
          </cell>
          <cell r="X67">
            <v>55.927999999999997</v>
          </cell>
          <cell r="AB67">
            <v>31.96</v>
          </cell>
          <cell r="AC67">
            <v>1</v>
          </cell>
        </row>
        <row r="68">
          <cell r="C68">
            <v>17.792000000000002</v>
          </cell>
          <cell r="G68">
            <v>25.16</v>
          </cell>
          <cell r="H68">
            <v>1</v>
          </cell>
          <cell r="J68">
            <v>27.216000000000001</v>
          </cell>
          <cell r="N68">
            <v>26.45</v>
          </cell>
          <cell r="O68">
            <v>1</v>
          </cell>
          <cell r="Q68">
            <v>47.808</v>
          </cell>
          <cell r="U68">
            <v>29.51</v>
          </cell>
          <cell r="V68">
            <v>1</v>
          </cell>
          <cell r="X68">
            <v>57.423999999999999</v>
          </cell>
          <cell r="AB68">
            <v>31.12</v>
          </cell>
          <cell r="AC68">
            <v>1</v>
          </cell>
        </row>
        <row r="69">
          <cell r="C69">
            <v>17.855999999999998</v>
          </cell>
          <cell r="G69">
            <v>25.7</v>
          </cell>
          <cell r="H69">
            <v>1</v>
          </cell>
          <cell r="J69">
            <v>27.272000000000002</v>
          </cell>
          <cell r="N69">
            <v>27</v>
          </cell>
          <cell r="O69">
            <v>1</v>
          </cell>
          <cell r="Q69">
            <v>47.88000000000001</v>
          </cell>
          <cell r="U69">
            <v>30.03</v>
          </cell>
          <cell r="V69">
            <v>1</v>
          </cell>
          <cell r="X69">
            <v>57.463999999999999</v>
          </cell>
          <cell r="AB69">
            <v>31.62</v>
          </cell>
          <cell r="AC69">
            <v>1</v>
          </cell>
        </row>
        <row r="70">
          <cell r="C70">
            <v>17.792000000000002</v>
          </cell>
          <cell r="G70">
            <v>25.89</v>
          </cell>
          <cell r="H70">
            <v>1</v>
          </cell>
          <cell r="J70">
            <v>27.216000000000001</v>
          </cell>
          <cell r="N70">
            <v>27.1</v>
          </cell>
          <cell r="O70">
            <v>1</v>
          </cell>
          <cell r="Q70">
            <v>47.808</v>
          </cell>
          <cell r="U70">
            <v>29.97</v>
          </cell>
          <cell r="V70">
            <v>1</v>
          </cell>
          <cell r="X70">
            <v>57.423999999999999</v>
          </cell>
          <cell r="AB70">
            <v>31.56</v>
          </cell>
          <cell r="AC70">
            <v>1</v>
          </cell>
        </row>
        <row r="71">
          <cell r="C71">
            <v>16.056000000000001</v>
          </cell>
          <cell r="G71">
            <v>25.37</v>
          </cell>
          <cell r="H71">
            <v>1</v>
          </cell>
          <cell r="J71">
            <v>24.536000000000001</v>
          </cell>
          <cell r="N71">
            <v>26.54</v>
          </cell>
          <cell r="O71">
            <v>1</v>
          </cell>
          <cell r="Q71">
            <v>43.072000000000003</v>
          </cell>
          <cell r="U71">
            <v>29.29</v>
          </cell>
          <cell r="V71">
            <v>1</v>
          </cell>
          <cell r="X71">
            <v>51.720000000000006</v>
          </cell>
          <cell r="AB71">
            <v>30.75</v>
          </cell>
          <cell r="AC71">
            <v>1</v>
          </cell>
        </row>
        <row r="76">
          <cell r="C76">
            <v>57.714649459952298</v>
          </cell>
          <cell r="G76">
            <v>26.107588722120912</v>
          </cell>
          <cell r="H76">
            <v>1</v>
          </cell>
          <cell r="J76">
            <v>81.137361200729401</v>
          </cell>
          <cell r="N76">
            <v>25.132697433020056</v>
          </cell>
          <cell r="O76">
            <v>1</v>
          </cell>
          <cell r="Q76">
            <v>123.28795539346332</v>
          </cell>
          <cell r="U76">
            <v>27.092228924112774</v>
          </cell>
          <cell r="V76">
            <v>1</v>
          </cell>
          <cell r="X76">
            <v>159.94471174077711</v>
          </cell>
          <cell r="AB76">
            <v>29.88</v>
          </cell>
          <cell r="AC76">
            <v>1</v>
          </cell>
        </row>
        <row r="77">
          <cell r="C77">
            <v>55.187744143638646</v>
          </cell>
          <cell r="G77">
            <v>25.912610464300741</v>
          </cell>
          <cell r="H77">
            <v>1</v>
          </cell>
          <cell r="J77">
            <v>74.443450974891277</v>
          </cell>
          <cell r="N77">
            <v>24.820732220507782</v>
          </cell>
          <cell r="O77">
            <v>1</v>
          </cell>
          <cell r="Q77">
            <v>115.17577780894936</v>
          </cell>
          <cell r="U77">
            <v>26.653527844017386</v>
          </cell>
          <cell r="V77">
            <v>1</v>
          </cell>
          <cell r="X77">
            <v>145.33344087529804</v>
          </cell>
          <cell r="AB77">
            <v>29.090000000000003</v>
          </cell>
          <cell r="AC77">
            <v>1</v>
          </cell>
        </row>
        <row r="78">
          <cell r="C78">
            <v>54.470817786505826</v>
          </cell>
          <cell r="G78">
            <v>25.815121335390657</v>
          </cell>
          <cell r="H78">
            <v>1</v>
          </cell>
          <cell r="J78">
            <v>72.238123158928303</v>
          </cell>
          <cell r="N78">
            <v>24.577009398232565</v>
          </cell>
          <cell r="O78">
            <v>1</v>
          </cell>
          <cell r="Q78">
            <v>109.05073306214054</v>
          </cell>
          <cell r="U78">
            <v>26.244073502595032</v>
          </cell>
          <cell r="V78">
            <v>1</v>
          </cell>
          <cell r="X78">
            <v>122.47751690279141</v>
          </cell>
          <cell r="AB78">
            <v>27.6</v>
          </cell>
          <cell r="AC78">
            <v>1</v>
          </cell>
        </row>
        <row r="79">
          <cell r="C79">
            <v>57.714649459952298</v>
          </cell>
          <cell r="G79">
            <v>26.107588722120912</v>
          </cell>
          <cell r="H79">
            <v>1</v>
          </cell>
          <cell r="J79">
            <v>81.137361200729401</v>
          </cell>
          <cell r="N79">
            <v>25.132697433020056</v>
          </cell>
          <cell r="O79">
            <v>1</v>
          </cell>
          <cell r="Q79">
            <v>123.28795539346332</v>
          </cell>
          <cell r="U79">
            <v>27.092228924112774</v>
          </cell>
          <cell r="V79">
            <v>1</v>
          </cell>
          <cell r="X79">
            <v>159.94471174077711</v>
          </cell>
          <cell r="AB79">
            <v>29.88</v>
          </cell>
          <cell r="AC79">
            <v>1</v>
          </cell>
        </row>
        <row r="80">
          <cell r="C80">
            <v>57.714649459952298</v>
          </cell>
          <cell r="G80">
            <v>26.107588722120912</v>
          </cell>
          <cell r="H80">
            <v>1</v>
          </cell>
          <cell r="J80">
            <v>81.137361200729401</v>
          </cell>
          <cell r="N80">
            <v>25.132697433020056</v>
          </cell>
          <cell r="O80">
            <v>1</v>
          </cell>
          <cell r="Q80">
            <v>123.28795539346332</v>
          </cell>
          <cell r="U80">
            <v>27.092228924112774</v>
          </cell>
          <cell r="V80">
            <v>1</v>
          </cell>
          <cell r="X80">
            <v>159.94471174077711</v>
          </cell>
          <cell r="AB80">
            <v>29.88</v>
          </cell>
          <cell r="AC80">
            <v>1</v>
          </cell>
        </row>
        <row r="81">
          <cell r="C81">
            <v>50.971905456585766</v>
          </cell>
          <cell r="G81">
            <v>24.729999999999997</v>
          </cell>
          <cell r="H81">
            <v>1</v>
          </cell>
          <cell r="J81">
            <v>72.947256838266227</v>
          </cell>
          <cell r="N81">
            <v>23.63136484780474</v>
          </cell>
          <cell r="O81">
            <v>1</v>
          </cell>
          <cell r="Q81">
            <v>113.89777865058211</v>
          </cell>
          <cell r="U81">
            <v>25.347173516622242</v>
          </cell>
          <cell r="V81">
            <v>1</v>
          </cell>
          <cell r="X81">
            <v>149.96229148548181</v>
          </cell>
          <cell r="AB81">
            <v>27.800000000000004</v>
          </cell>
          <cell r="AC81">
            <v>1</v>
          </cell>
        </row>
        <row r="82">
          <cell r="C82">
            <v>57.714649459952298</v>
          </cell>
          <cell r="G82">
            <v>26.107588722120912</v>
          </cell>
          <cell r="H82">
            <v>1</v>
          </cell>
          <cell r="J82">
            <v>81.137361200729401</v>
          </cell>
          <cell r="N82">
            <v>25.132697433020056</v>
          </cell>
          <cell r="O82">
            <v>1</v>
          </cell>
          <cell r="Q82">
            <v>123.28795539346332</v>
          </cell>
          <cell r="U82">
            <v>27.092228924112774</v>
          </cell>
          <cell r="V82">
            <v>1</v>
          </cell>
          <cell r="X82">
            <v>159.94471174077711</v>
          </cell>
          <cell r="AB82">
            <v>29.88</v>
          </cell>
          <cell r="AC82">
            <v>1</v>
          </cell>
        </row>
        <row r="83">
          <cell r="C83">
            <v>59.286692663767703</v>
          </cell>
          <cell r="G83">
            <v>22.802707252069013</v>
          </cell>
          <cell r="H83">
            <v>1</v>
          </cell>
          <cell r="J83">
            <v>82.781616215457973</v>
          </cell>
          <cell r="N83">
            <v>21.808318137186141</v>
          </cell>
          <cell r="O83">
            <v>1</v>
          </cell>
          <cell r="Q83">
            <v>125.00234450834617</v>
          </cell>
          <cell r="U83">
            <v>23.748351802496842</v>
          </cell>
          <cell r="V83">
            <v>1</v>
          </cell>
          <cell r="X83">
            <v>161.64351550007012</v>
          </cell>
          <cell r="AB83">
            <v>26.47</v>
          </cell>
          <cell r="AC83">
            <v>1</v>
          </cell>
        </row>
        <row r="84">
          <cell r="C84">
            <v>57.714649459952298</v>
          </cell>
          <cell r="G84">
            <v>26.107588722120912</v>
          </cell>
          <cell r="H84">
            <v>1</v>
          </cell>
          <cell r="J84">
            <v>81.137361200729401</v>
          </cell>
          <cell r="N84">
            <v>25.132697433020056</v>
          </cell>
          <cell r="O84">
            <v>1</v>
          </cell>
          <cell r="Q84">
            <v>123.28795539346332</v>
          </cell>
          <cell r="U84">
            <v>27.092228924112774</v>
          </cell>
          <cell r="V84">
            <v>1</v>
          </cell>
          <cell r="X84">
            <v>159.94471174077711</v>
          </cell>
          <cell r="AB84">
            <v>29.88</v>
          </cell>
          <cell r="AC84">
            <v>1</v>
          </cell>
        </row>
        <row r="85">
          <cell r="C85">
            <v>57.714649459952298</v>
          </cell>
          <cell r="G85">
            <v>26.107588722120912</v>
          </cell>
          <cell r="H85">
            <v>1</v>
          </cell>
          <cell r="J85">
            <v>81.137361200729401</v>
          </cell>
          <cell r="N85">
            <v>25.132697433020056</v>
          </cell>
          <cell r="O85">
            <v>1</v>
          </cell>
          <cell r="Q85">
            <v>123.28795539346332</v>
          </cell>
          <cell r="U85">
            <v>27.092228924112774</v>
          </cell>
          <cell r="V85">
            <v>1</v>
          </cell>
          <cell r="X85">
            <v>159.94471174077711</v>
          </cell>
          <cell r="AB85">
            <v>29.88</v>
          </cell>
          <cell r="AC85">
            <v>1</v>
          </cell>
        </row>
        <row r="86">
          <cell r="C86">
            <v>51.967999999999996</v>
          </cell>
          <cell r="G86">
            <v>26.107588722120912</v>
          </cell>
          <cell r="H86">
            <v>1</v>
          </cell>
          <cell r="J86">
            <v>73.016000000000005</v>
          </cell>
          <cell r="N86">
            <v>25.132697433020056</v>
          </cell>
          <cell r="O86">
            <v>1</v>
          </cell>
          <cell r="Q86">
            <v>123.28795539346332</v>
          </cell>
          <cell r="U86">
            <v>27.092228924112774</v>
          </cell>
          <cell r="V86">
            <v>1</v>
          </cell>
          <cell r="X86">
            <v>143.952</v>
          </cell>
          <cell r="AB86">
            <v>29.88</v>
          </cell>
          <cell r="AC86">
            <v>1</v>
          </cell>
        </row>
        <row r="87">
          <cell r="C87">
            <v>57.714649459952298</v>
          </cell>
          <cell r="G87">
            <v>25.32</v>
          </cell>
          <cell r="H87">
            <v>1</v>
          </cell>
          <cell r="J87">
            <v>81.137361200729401</v>
          </cell>
          <cell r="N87">
            <v>24.37</v>
          </cell>
          <cell r="O87">
            <v>1</v>
          </cell>
          <cell r="Q87">
            <v>123.28795539346332</v>
          </cell>
          <cell r="U87">
            <v>26.28</v>
          </cell>
          <cell r="V87">
            <v>1</v>
          </cell>
          <cell r="X87">
            <v>159.94471174077711</v>
          </cell>
          <cell r="AB87">
            <v>28.98</v>
          </cell>
          <cell r="AC87">
            <v>1</v>
          </cell>
        </row>
        <row r="88">
          <cell r="C88">
            <v>57.714649459952298</v>
          </cell>
          <cell r="G88">
            <v>26.107588722120912</v>
          </cell>
          <cell r="H88">
            <v>1</v>
          </cell>
          <cell r="J88">
            <v>81.137361200729401</v>
          </cell>
          <cell r="N88">
            <v>25.132697433020056</v>
          </cell>
          <cell r="O88">
            <v>1</v>
          </cell>
          <cell r="Q88">
            <v>123.28795539346332</v>
          </cell>
          <cell r="U88">
            <v>27.092228924112774</v>
          </cell>
          <cell r="V88">
            <v>1</v>
          </cell>
          <cell r="X88">
            <v>159.94471174077711</v>
          </cell>
          <cell r="AB88">
            <v>29.88</v>
          </cell>
          <cell r="AC88">
            <v>1</v>
          </cell>
        </row>
        <row r="89">
          <cell r="C89">
            <v>57.714649459952298</v>
          </cell>
          <cell r="G89">
            <v>26.107588722120912</v>
          </cell>
          <cell r="H89">
            <v>1</v>
          </cell>
          <cell r="J89">
            <v>81.137361200729401</v>
          </cell>
          <cell r="N89">
            <v>25.132697433020056</v>
          </cell>
          <cell r="O89">
            <v>1</v>
          </cell>
          <cell r="Q89">
            <v>123.28795539346332</v>
          </cell>
          <cell r="U89">
            <v>27.092228924112774</v>
          </cell>
          <cell r="V89">
            <v>1</v>
          </cell>
          <cell r="X89">
            <v>159.94471174077711</v>
          </cell>
          <cell r="AB89">
            <v>29.88</v>
          </cell>
          <cell r="AC89">
            <v>1</v>
          </cell>
        </row>
        <row r="90">
          <cell r="C90">
            <v>52.720000000000006</v>
          </cell>
          <cell r="G90">
            <v>26.61</v>
          </cell>
          <cell r="H90">
            <v>1</v>
          </cell>
          <cell r="J90">
            <v>76.144000000000005</v>
          </cell>
          <cell r="N90">
            <v>25.63</v>
          </cell>
          <cell r="O90">
            <v>1</v>
          </cell>
          <cell r="Q90">
            <v>118.28800000000001</v>
          </cell>
          <cell r="U90">
            <v>27.59</v>
          </cell>
          <cell r="V90">
            <v>1</v>
          </cell>
          <cell r="X90">
            <v>154.952</v>
          </cell>
          <cell r="AB90">
            <v>30.38</v>
          </cell>
          <cell r="AC90">
            <v>1</v>
          </cell>
        </row>
        <row r="91">
          <cell r="C91">
            <v>57.714649459952298</v>
          </cell>
          <cell r="G91">
            <v>26.107588722120912</v>
          </cell>
          <cell r="H91">
            <v>1</v>
          </cell>
          <cell r="J91">
            <v>81.137361200729401</v>
          </cell>
          <cell r="N91">
            <v>25.132697433020056</v>
          </cell>
          <cell r="O91">
            <v>1</v>
          </cell>
          <cell r="Q91">
            <v>123.28795539346332</v>
          </cell>
          <cell r="U91">
            <v>27.092228924112774</v>
          </cell>
          <cell r="V91">
            <v>1</v>
          </cell>
          <cell r="X91">
            <v>159.94471174077711</v>
          </cell>
          <cell r="AB91">
            <v>29.88</v>
          </cell>
          <cell r="AC91">
            <v>1</v>
          </cell>
        </row>
        <row r="92">
          <cell r="C92">
            <v>57.714649459952298</v>
          </cell>
          <cell r="G92">
            <v>26.107588722120912</v>
          </cell>
          <cell r="H92">
            <v>1</v>
          </cell>
          <cell r="J92">
            <v>81.137361200729401</v>
          </cell>
          <cell r="N92">
            <v>25.132697433020056</v>
          </cell>
          <cell r="O92">
            <v>1</v>
          </cell>
          <cell r="Q92">
            <v>123.28795539346332</v>
          </cell>
          <cell r="U92">
            <v>27.092228924112774</v>
          </cell>
          <cell r="V92">
            <v>1</v>
          </cell>
          <cell r="X92">
            <v>159.94471174077711</v>
          </cell>
          <cell r="AB92">
            <v>29.88</v>
          </cell>
          <cell r="AC92">
            <v>1</v>
          </cell>
        </row>
        <row r="93">
          <cell r="C93">
            <v>57.714649459952298</v>
          </cell>
          <cell r="G93">
            <v>26.107588722120912</v>
          </cell>
          <cell r="H93">
            <v>1</v>
          </cell>
          <cell r="J93">
            <v>81.137361200729401</v>
          </cell>
          <cell r="N93">
            <v>25.132697433020056</v>
          </cell>
          <cell r="O93">
            <v>1</v>
          </cell>
          <cell r="Q93">
            <v>123.28795539346332</v>
          </cell>
          <cell r="U93">
            <v>27.092228924112774</v>
          </cell>
          <cell r="V93">
            <v>1</v>
          </cell>
          <cell r="X93">
            <v>159.94471174077711</v>
          </cell>
          <cell r="AB93">
            <v>29.88</v>
          </cell>
          <cell r="AC93">
            <v>1</v>
          </cell>
        </row>
        <row r="94">
          <cell r="C94">
            <v>57.714649459952298</v>
          </cell>
          <cell r="G94">
            <v>26.107588722120912</v>
          </cell>
          <cell r="H94">
            <v>1</v>
          </cell>
          <cell r="J94">
            <v>81.137361200729401</v>
          </cell>
          <cell r="N94">
            <v>25.132697433020056</v>
          </cell>
          <cell r="O94">
            <v>1</v>
          </cell>
          <cell r="Q94">
            <v>123.28795539346332</v>
          </cell>
          <cell r="U94">
            <v>27.092228924112774</v>
          </cell>
          <cell r="V94">
            <v>1</v>
          </cell>
          <cell r="X94">
            <v>159.94471174077711</v>
          </cell>
          <cell r="AB94">
            <v>29.88</v>
          </cell>
          <cell r="AC94">
            <v>1</v>
          </cell>
        </row>
        <row r="99">
          <cell r="C99">
            <v>0</v>
          </cell>
          <cell r="G99">
            <v>0</v>
          </cell>
          <cell r="H99">
            <v>0</v>
          </cell>
          <cell r="J99">
            <v>196.85530476502018</v>
          </cell>
          <cell r="N99">
            <v>82.162795769272705</v>
          </cell>
          <cell r="O99">
            <v>1</v>
          </cell>
          <cell r="Q99">
            <v>0</v>
          </cell>
          <cell r="U99">
            <v>0</v>
          </cell>
          <cell r="V99">
            <v>0</v>
          </cell>
          <cell r="X99">
            <v>0</v>
          </cell>
          <cell r="AB99">
            <v>0</v>
          </cell>
          <cell r="AC99">
            <v>0</v>
          </cell>
        </row>
        <row r="100">
          <cell r="C100">
            <v>0</v>
          </cell>
          <cell r="G100">
            <v>0</v>
          </cell>
          <cell r="H100">
            <v>0</v>
          </cell>
          <cell r="J100">
            <v>191.16693926507472</v>
          </cell>
          <cell r="N100">
            <v>80.237705811798065</v>
          </cell>
          <cell r="O100">
            <v>1</v>
          </cell>
          <cell r="Q100">
            <v>0</v>
          </cell>
          <cell r="U100">
            <v>0</v>
          </cell>
          <cell r="V100">
            <v>0</v>
          </cell>
          <cell r="X100">
            <v>0</v>
          </cell>
          <cell r="AB100">
            <v>0</v>
          </cell>
          <cell r="AC100">
            <v>0</v>
          </cell>
        </row>
        <row r="101">
          <cell r="C101">
            <v>0</v>
          </cell>
          <cell r="G101">
            <v>0</v>
          </cell>
          <cell r="H101">
            <v>0</v>
          </cell>
          <cell r="J101">
            <v>182.15854323410747</v>
          </cell>
          <cell r="N101">
            <v>76.95725656962162</v>
          </cell>
          <cell r="O101">
            <v>1</v>
          </cell>
          <cell r="Q101">
            <v>0</v>
          </cell>
          <cell r="U101">
            <v>0</v>
          </cell>
          <cell r="V101">
            <v>0</v>
          </cell>
          <cell r="X101">
            <v>0</v>
          </cell>
          <cell r="AB101">
            <v>0</v>
          </cell>
          <cell r="AC101">
            <v>0</v>
          </cell>
        </row>
        <row r="102">
          <cell r="C102">
            <v>0</v>
          </cell>
          <cell r="G102">
            <v>0</v>
          </cell>
          <cell r="H102">
            <v>0</v>
          </cell>
          <cell r="J102">
            <v>190.69600000000003</v>
          </cell>
          <cell r="N102">
            <v>80.510000000000005</v>
          </cell>
          <cell r="O102">
            <v>1</v>
          </cell>
          <cell r="Q102">
            <v>0</v>
          </cell>
          <cell r="U102">
            <v>0</v>
          </cell>
          <cell r="V102">
            <v>0</v>
          </cell>
          <cell r="X102">
            <v>0</v>
          </cell>
          <cell r="AB102">
            <v>0</v>
          </cell>
          <cell r="AC102">
            <v>0</v>
          </cell>
        </row>
        <row r="103">
          <cell r="C103">
            <v>0</v>
          </cell>
          <cell r="G103">
            <v>0</v>
          </cell>
          <cell r="H103">
            <v>0</v>
          </cell>
          <cell r="J103">
            <v>159.14400000000001</v>
          </cell>
          <cell r="N103">
            <v>69.989999999999995</v>
          </cell>
          <cell r="O103">
            <v>1</v>
          </cell>
          <cell r="Q103">
            <v>0</v>
          </cell>
          <cell r="U103">
            <v>0</v>
          </cell>
          <cell r="V103">
            <v>0</v>
          </cell>
          <cell r="X103">
            <v>0</v>
          </cell>
          <cell r="AB103">
            <v>0</v>
          </cell>
          <cell r="AC103">
            <v>0</v>
          </cell>
        </row>
        <row r="104">
          <cell r="C104">
            <v>0</v>
          </cell>
          <cell r="G104">
            <v>0</v>
          </cell>
          <cell r="H104">
            <v>0</v>
          </cell>
          <cell r="J104">
            <v>154.35219714316869</v>
          </cell>
          <cell r="N104">
            <v>74.003925417075564</v>
          </cell>
          <cell r="O104">
            <v>1</v>
          </cell>
          <cell r="Q104">
            <v>0</v>
          </cell>
          <cell r="U104">
            <v>0</v>
          </cell>
          <cell r="V104">
            <v>0</v>
          </cell>
          <cell r="X104">
            <v>0</v>
          </cell>
          <cell r="AB104">
            <v>0</v>
          </cell>
          <cell r="AC104">
            <v>0</v>
          </cell>
        </row>
        <row r="105">
          <cell r="C105">
            <v>0</v>
          </cell>
          <cell r="G105">
            <v>0</v>
          </cell>
          <cell r="H105">
            <v>0</v>
          </cell>
          <cell r="J105">
            <v>154.352</v>
          </cell>
          <cell r="N105">
            <v>74</v>
          </cell>
          <cell r="O105">
            <v>1</v>
          </cell>
          <cell r="Q105">
            <v>0</v>
          </cell>
          <cell r="U105">
            <v>0</v>
          </cell>
          <cell r="V105">
            <v>0</v>
          </cell>
          <cell r="X105">
            <v>0</v>
          </cell>
          <cell r="AB105">
            <v>0</v>
          </cell>
          <cell r="AC105">
            <v>0</v>
          </cell>
        </row>
        <row r="106">
          <cell r="C106">
            <v>0</v>
          </cell>
          <cell r="G106">
            <v>0</v>
          </cell>
          <cell r="H106">
            <v>0</v>
          </cell>
          <cell r="J106">
            <v>204.36811689019737</v>
          </cell>
          <cell r="N106">
            <v>72.508995747464837</v>
          </cell>
          <cell r="O106">
            <v>1</v>
          </cell>
          <cell r="Q106">
            <v>0</v>
          </cell>
          <cell r="U106">
            <v>0</v>
          </cell>
          <cell r="V106">
            <v>0</v>
          </cell>
          <cell r="X106">
            <v>0</v>
          </cell>
          <cell r="AB106">
            <v>0</v>
          </cell>
          <cell r="AC106">
            <v>0</v>
          </cell>
        </row>
        <row r="107">
          <cell r="C107">
            <v>0</v>
          </cell>
          <cell r="G107">
            <v>0</v>
          </cell>
          <cell r="H107">
            <v>0</v>
          </cell>
          <cell r="J107">
            <v>196.85530476502018</v>
          </cell>
          <cell r="N107">
            <v>78.459999999999994</v>
          </cell>
          <cell r="O107">
            <v>1</v>
          </cell>
          <cell r="Q107">
            <v>0</v>
          </cell>
          <cell r="U107">
            <v>0</v>
          </cell>
          <cell r="V107">
            <v>0</v>
          </cell>
          <cell r="X107">
            <v>0</v>
          </cell>
          <cell r="AB107">
            <v>0</v>
          </cell>
          <cell r="AC107">
            <v>0</v>
          </cell>
        </row>
        <row r="108">
          <cell r="C108">
            <v>0</v>
          </cell>
          <cell r="G108">
            <v>0</v>
          </cell>
          <cell r="H108">
            <v>0</v>
          </cell>
          <cell r="J108">
            <v>194.14109693599389</v>
          </cell>
          <cell r="N108">
            <v>92.392323628829999</v>
          </cell>
          <cell r="O108">
            <v>1</v>
          </cell>
          <cell r="Q108">
            <v>0</v>
          </cell>
          <cell r="U108">
            <v>0</v>
          </cell>
          <cell r="V108">
            <v>0</v>
          </cell>
          <cell r="X108">
            <v>0</v>
          </cell>
          <cell r="AB108">
            <v>0</v>
          </cell>
          <cell r="AC108">
            <v>0</v>
          </cell>
        </row>
        <row r="109">
          <cell r="C109">
            <v>0</v>
          </cell>
          <cell r="G109">
            <v>0</v>
          </cell>
          <cell r="H109">
            <v>0</v>
          </cell>
          <cell r="J109">
            <v>194.25973176316654</v>
          </cell>
          <cell r="N109">
            <v>89.973830552829568</v>
          </cell>
          <cell r="O109">
            <v>1</v>
          </cell>
          <cell r="Q109">
            <v>0</v>
          </cell>
          <cell r="U109">
            <v>0</v>
          </cell>
          <cell r="V109">
            <v>0</v>
          </cell>
          <cell r="X109">
            <v>0</v>
          </cell>
          <cell r="AB109">
            <v>0</v>
          </cell>
          <cell r="AC109">
            <v>0</v>
          </cell>
        </row>
        <row r="110">
          <cell r="C110">
            <v>0</v>
          </cell>
          <cell r="G110">
            <v>0</v>
          </cell>
          <cell r="H110">
            <v>0</v>
          </cell>
          <cell r="J110">
            <v>196.85530476502018</v>
          </cell>
          <cell r="N110">
            <v>79.69</v>
          </cell>
          <cell r="O110">
            <v>1</v>
          </cell>
          <cell r="Q110">
            <v>0</v>
          </cell>
          <cell r="U110">
            <v>0</v>
          </cell>
          <cell r="V110">
            <v>0</v>
          </cell>
          <cell r="X110">
            <v>0</v>
          </cell>
          <cell r="AB110">
            <v>0</v>
          </cell>
          <cell r="AC110">
            <v>0</v>
          </cell>
        </row>
        <row r="111">
          <cell r="C111">
            <v>0</v>
          </cell>
          <cell r="G111">
            <v>0</v>
          </cell>
          <cell r="H111">
            <v>0</v>
          </cell>
          <cell r="J111">
            <v>203.46051422963691</v>
          </cell>
          <cell r="N111">
            <v>73.353981027150795</v>
          </cell>
          <cell r="O111">
            <v>1</v>
          </cell>
          <cell r="Q111">
            <v>0</v>
          </cell>
          <cell r="U111">
            <v>0</v>
          </cell>
          <cell r="V111">
            <v>0</v>
          </cell>
          <cell r="X111">
            <v>0</v>
          </cell>
          <cell r="AB111">
            <v>0</v>
          </cell>
          <cell r="AC111">
            <v>0</v>
          </cell>
        </row>
        <row r="112">
          <cell r="C112">
            <v>0</v>
          </cell>
          <cell r="G112">
            <v>0</v>
          </cell>
          <cell r="H112">
            <v>0</v>
          </cell>
          <cell r="J112">
            <v>196.85530476502018</v>
          </cell>
          <cell r="N112">
            <v>80.819999999999993</v>
          </cell>
          <cell r="O112">
            <v>1</v>
          </cell>
          <cell r="Q112">
            <v>0</v>
          </cell>
          <cell r="U112">
            <v>0</v>
          </cell>
          <cell r="V112">
            <v>0</v>
          </cell>
          <cell r="X112">
            <v>0</v>
          </cell>
          <cell r="AB112">
            <v>0</v>
          </cell>
          <cell r="AC112">
            <v>0</v>
          </cell>
        </row>
        <row r="113">
          <cell r="C113">
            <v>0</v>
          </cell>
          <cell r="G113">
            <v>0</v>
          </cell>
          <cell r="H113">
            <v>0</v>
          </cell>
          <cell r="J113">
            <v>188.92000000000002</v>
          </cell>
          <cell r="N113">
            <v>87.01</v>
          </cell>
          <cell r="O113">
            <v>1</v>
          </cell>
          <cell r="Q113">
            <v>0</v>
          </cell>
          <cell r="U113">
            <v>0</v>
          </cell>
          <cell r="V113">
            <v>0</v>
          </cell>
          <cell r="X113">
            <v>0</v>
          </cell>
          <cell r="AB113">
            <v>0</v>
          </cell>
          <cell r="AC113">
            <v>0</v>
          </cell>
        </row>
        <row r="114">
          <cell r="C114">
            <v>0</v>
          </cell>
          <cell r="G114">
            <v>0</v>
          </cell>
          <cell r="H114">
            <v>0</v>
          </cell>
          <cell r="J114">
            <v>172.14400000000001</v>
          </cell>
          <cell r="N114">
            <v>82.93</v>
          </cell>
          <cell r="O114">
            <v>1</v>
          </cell>
          <cell r="Q114">
            <v>0</v>
          </cell>
          <cell r="U114">
            <v>0</v>
          </cell>
          <cell r="V114">
            <v>0</v>
          </cell>
          <cell r="X114">
            <v>0</v>
          </cell>
          <cell r="AB114">
            <v>0</v>
          </cell>
          <cell r="AC114">
            <v>0</v>
          </cell>
        </row>
        <row r="115">
          <cell r="C115">
            <v>0</v>
          </cell>
          <cell r="G115">
            <v>0</v>
          </cell>
          <cell r="H115">
            <v>0</v>
          </cell>
          <cell r="J115">
            <v>196.96652491549449</v>
          </cell>
          <cell r="N115">
            <v>64.165303674626529</v>
          </cell>
          <cell r="O115">
            <v>1</v>
          </cell>
          <cell r="Q115">
            <v>0</v>
          </cell>
          <cell r="U115">
            <v>0</v>
          </cell>
          <cell r="V115">
            <v>0</v>
          </cell>
          <cell r="X115">
            <v>0</v>
          </cell>
          <cell r="AB115">
            <v>0</v>
          </cell>
          <cell r="AC115">
            <v>0</v>
          </cell>
        </row>
        <row r="116">
          <cell r="C116">
            <v>0</v>
          </cell>
          <cell r="G116">
            <v>0</v>
          </cell>
          <cell r="H116">
            <v>0</v>
          </cell>
          <cell r="J116">
            <v>196.85530476502018</v>
          </cell>
          <cell r="N116">
            <v>78.06</v>
          </cell>
          <cell r="O116">
            <v>1</v>
          </cell>
          <cell r="Q116">
            <v>0</v>
          </cell>
          <cell r="U116">
            <v>0</v>
          </cell>
          <cell r="V116">
            <v>0</v>
          </cell>
          <cell r="X116">
            <v>0</v>
          </cell>
          <cell r="AB116">
            <v>0</v>
          </cell>
          <cell r="AC116">
            <v>0</v>
          </cell>
        </row>
        <row r="117">
          <cell r="C117">
            <v>0</v>
          </cell>
          <cell r="G117">
            <v>0</v>
          </cell>
          <cell r="H117">
            <v>0</v>
          </cell>
          <cell r="J117">
            <v>182.328</v>
          </cell>
          <cell r="N117">
            <v>77.64</v>
          </cell>
          <cell r="O117">
            <v>1</v>
          </cell>
          <cell r="Q117">
            <v>0</v>
          </cell>
          <cell r="U117">
            <v>0</v>
          </cell>
          <cell r="V117">
            <v>0</v>
          </cell>
          <cell r="X117">
            <v>0</v>
          </cell>
          <cell r="AB117">
            <v>0</v>
          </cell>
          <cell r="AC117">
            <v>0</v>
          </cell>
        </row>
        <row r="122">
          <cell r="C122">
            <v>219.16355340477014</v>
          </cell>
          <cell r="G122">
            <v>82.507526788800547</v>
          </cell>
          <cell r="H122">
            <v>1</v>
          </cell>
          <cell r="J122">
            <v>244.45934324230905</v>
          </cell>
          <cell r="N122">
            <v>82.556774974075353</v>
          </cell>
          <cell r="O122">
            <v>1</v>
          </cell>
          <cell r="Q122">
            <v>274.79045973038365</v>
          </cell>
          <cell r="U122">
            <v>82.615632561354985</v>
          </cell>
          <cell r="V122">
            <v>1</v>
          </cell>
          <cell r="X122">
            <v>304.46044936052539</v>
          </cell>
          <cell r="AB122">
            <v>82.690105426892501</v>
          </cell>
          <cell r="AC122">
            <v>1</v>
          </cell>
        </row>
        <row r="123">
          <cell r="C123">
            <v>219.16355340477014</v>
          </cell>
          <cell r="G123">
            <v>82.507526788800547</v>
          </cell>
          <cell r="H123">
            <v>1</v>
          </cell>
          <cell r="J123">
            <v>240.82314552367785</v>
          </cell>
          <cell r="N123">
            <v>82.53875734531627</v>
          </cell>
          <cell r="O123">
            <v>1</v>
          </cell>
          <cell r="Q123">
            <v>269.65903905979951</v>
          </cell>
          <cell r="U123">
            <v>82.58920670584169</v>
          </cell>
          <cell r="V123">
            <v>1</v>
          </cell>
          <cell r="X123">
            <v>294.88660214310408</v>
          </cell>
          <cell r="AB123">
            <v>82.654070169374336</v>
          </cell>
          <cell r="AC123">
            <v>1</v>
          </cell>
        </row>
        <row r="124">
          <cell r="C124">
            <v>215.51486346353269</v>
          </cell>
          <cell r="G124">
            <v>82.508727964051147</v>
          </cell>
          <cell r="H124">
            <v>1</v>
          </cell>
          <cell r="J124">
            <v>236.39032837884548</v>
          </cell>
          <cell r="N124">
            <v>82.553171448323539</v>
          </cell>
          <cell r="O124">
            <v>1</v>
          </cell>
          <cell r="Q124">
            <v>260.53491185620464</v>
          </cell>
          <cell r="U124">
            <v>82.614431386104386</v>
          </cell>
          <cell r="V124">
            <v>1</v>
          </cell>
          <cell r="X124">
            <v>289.73884548911167</v>
          </cell>
          <cell r="AB124">
            <v>82.691306602143101</v>
          </cell>
          <cell r="AC124">
            <v>1</v>
          </cell>
        </row>
        <row r="125">
          <cell r="C125">
            <v>219.16355340477014</v>
          </cell>
          <cell r="G125">
            <v>82.507526788800547</v>
          </cell>
          <cell r="H125">
            <v>1</v>
          </cell>
          <cell r="J125">
            <v>243.32255098513653</v>
          </cell>
          <cell r="N125">
            <v>82.553171448323539</v>
          </cell>
          <cell r="O125">
            <v>1</v>
          </cell>
          <cell r="Q125">
            <v>271.56073971655718</v>
          </cell>
          <cell r="U125">
            <v>82.606023159350158</v>
          </cell>
          <cell r="V125">
            <v>1</v>
          </cell>
          <cell r="X125">
            <v>298.19415831316974</v>
          </cell>
          <cell r="AB125">
            <v>82.672087798133418</v>
          </cell>
          <cell r="AC125">
            <v>1</v>
          </cell>
        </row>
        <row r="126">
          <cell r="C126">
            <v>219.16355340477014</v>
          </cell>
          <cell r="G126">
            <v>82.507526788800547</v>
          </cell>
          <cell r="H126">
            <v>1</v>
          </cell>
          <cell r="J126">
            <v>227.76300725890079</v>
          </cell>
          <cell r="N126">
            <v>82.520739716557202</v>
          </cell>
          <cell r="O126">
            <v>1</v>
          </cell>
          <cell r="Q126">
            <v>241.21617006567578</v>
          </cell>
          <cell r="U126">
            <v>82.543562046318698</v>
          </cell>
          <cell r="V126">
            <v>1</v>
          </cell>
          <cell r="X126">
            <v>248.29157276183892</v>
          </cell>
          <cell r="AB126">
            <v>82.574792602834421</v>
          </cell>
          <cell r="AC126">
            <v>1</v>
          </cell>
        </row>
        <row r="127">
          <cell r="C127">
            <v>204.87437262357412</v>
          </cell>
          <cell r="G127">
            <v>82.490710335292079</v>
          </cell>
          <cell r="H127">
            <v>1</v>
          </cell>
          <cell r="J127">
            <v>229.26495679225718</v>
          </cell>
          <cell r="N127">
            <v>82.535153819564442</v>
          </cell>
          <cell r="O127">
            <v>1</v>
          </cell>
          <cell r="Q127">
            <v>258.53231247839614</v>
          </cell>
          <cell r="U127">
            <v>82.591609056342904</v>
          </cell>
          <cell r="V127">
            <v>1</v>
          </cell>
          <cell r="X127">
            <v>287.14238506740406</v>
          </cell>
          <cell r="AB127">
            <v>82.666081921880405</v>
          </cell>
          <cell r="AC127">
            <v>1</v>
          </cell>
        </row>
        <row r="128">
          <cell r="C128">
            <v>219.16355340477014</v>
          </cell>
          <cell r="G128">
            <v>82.507526788800547</v>
          </cell>
          <cell r="H128">
            <v>1</v>
          </cell>
          <cell r="J128">
            <v>244.45934324230905</v>
          </cell>
          <cell r="N128">
            <v>82.556774974075353</v>
          </cell>
          <cell r="O128">
            <v>1</v>
          </cell>
          <cell r="Q128">
            <v>274.79045973038365</v>
          </cell>
          <cell r="U128">
            <v>82.615632561354985</v>
          </cell>
          <cell r="V128">
            <v>1</v>
          </cell>
          <cell r="X128">
            <v>304.46044936052539</v>
          </cell>
          <cell r="AB128">
            <v>82.690105426892501</v>
          </cell>
          <cell r="AC128">
            <v>1</v>
          </cell>
        </row>
        <row r="129">
          <cell r="C129">
            <v>223.98747321119947</v>
          </cell>
          <cell r="G129">
            <v>73.085508123055646</v>
          </cell>
          <cell r="H129">
            <v>1</v>
          </cell>
          <cell r="J129">
            <v>249.38896647079156</v>
          </cell>
          <cell r="N129">
            <v>73.132353957829238</v>
          </cell>
          <cell r="O129">
            <v>1</v>
          </cell>
          <cell r="Q129">
            <v>279.8065675769098</v>
          </cell>
          <cell r="U129">
            <v>73.193613895610099</v>
          </cell>
          <cell r="V129">
            <v>1</v>
          </cell>
          <cell r="X129">
            <v>309.54862772208776</v>
          </cell>
          <cell r="AB129">
            <v>73.2680867611476</v>
          </cell>
          <cell r="AC129">
            <v>1</v>
          </cell>
        </row>
        <row r="130">
          <cell r="C130">
            <v>219.16355340477014</v>
          </cell>
          <cell r="G130">
            <v>78.78</v>
          </cell>
          <cell r="H130">
            <v>1</v>
          </cell>
          <cell r="J130">
            <v>244.45934324230905</v>
          </cell>
          <cell r="N130">
            <v>78.83</v>
          </cell>
          <cell r="O130">
            <v>1</v>
          </cell>
          <cell r="Q130">
            <v>274.79045973038365</v>
          </cell>
          <cell r="U130">
            <v>78.89</v>
          </cell>
          <cell r="V130">
            <v>1</v>
          </cell>
          <cell r="X130">
            <v>304.46044936052539</v>
          </cell>
          <cell r="AB130">
            <v>78.97</v>
          </cell>
          <cell r="AC130">
            <v>1</v>
          </cell>
        </row>
        <row r="131">
          <cell r="C131">
            <v>219.16355340477014</v>
          </cell>
          <cell r="G131">
            <v>82.507526788800547</v>
          </cell>
          <cell r="H131">
            <v>1</v>
          </cell>
          <cell r="J131">
            <v>244.45934324230905</v>
          </cell>
          <cell r="N131">
            <v>82.556774974075353</v>
          </cell>
          <cell r="O131">
            <v>1</v>
          </cell>
          <cell r="Q131">
            <v>274.79045973038365</v>
          </cell>
          <cell r="U131">
            <v>82.615632561354985</v>
          </cell>
          <cell r="V131">
            <v>1</v>
          </cell>
          <cell r="X131">
            <v>304.46044936052539</v>
          </cell>
          <cell r="AB131">
            <v>82.690105426892501</v>
          </cell>
          <cell r="AC131">
            <v>1</v>
          </cell>
        </row>
        <row r="132">
          <cell r="C132">
            <v>197.24800000000002</v>
          </cell>
          <cell r="G132">
            <v>82.507526788800547</v>
          </cell>
          <cell r="H132">
            <v>1</v>
          </cell>
          <cell r="J132">
            <v>220.00800000000001</v>
          </cell>
          <cell r="N132">
            <v>82.556774974075353</v>
          </cell>
          <cell r="O132">
            <v>1</v>
          </cell>
          <cell r="Q132">
            <v>274.79045973038365</v>
          </cell>
          <cell r="U132">
            <v>82.615632561354985</v>
          </cell>
          <cell r="V132">
            <v>1</v>
          </cell>
          <cell r="X132">
            <v>304.46044936052539</v>
          </cell>
          <cell r="AB132">
            <v>82.690105426892501</v>
          </cell>
          <cell r="AC132">
            <v>1</v>
          </cell>
        </row>
        <row r="133">
          <cell r="C133">
            <v>219.16355340477014</v>
          </cell>
          <cell r="G133">
            <v>82.507526788800547</v>
          </cell>
          <cell r="H133">
            <v>1</v>
          </cell>
          <cell r="J133">
            <v>244.45934324230905</v>
          </cell>
          <cell r="N133">
            <v>82.556774974075353</v>
          </cell>
          <cell r="O133">
            <v>1</v>
          </cell>
          <cell r="Q133">
            <v>274.79045973038365</v>
          </cell>
          <cell r="U133">
            <v>82.615632561354985</v>
          </cell>
          <cell r="V133">
            <v>1</v>
          </cell>
          <cell r="X133">
            <v>304.46044936052539</v>
          </cell>
          <cell r="AB133">
            <v>82.690105426892501</v>
          </cell>
          <cell r="AC133">
            <v>1</v>
          </cell>
        </row>
        <row r="134">
          <cell r="C134">
            <v>219.57470208261321</v>
          </cell>
          <cell r="G134">
            <v>81.959328551676464</v>
          </cell>
          <cell r="H134">
            <v>1</v>
          </cell>
          <cell r="J134">
            <v>244.89479627549258</v>
          </cell>
          <cell r="N134">
            <v>81.976170929830616</v>
          </cell>
          <cell r="O134">
            <v>1</v>
          </cell>
          <cell r="Q134">
            <v>275.25426784479777</v>
          </cell>
          <cell r="U134">
            <v>81.99722174213619</v>
          </cell>
          <cell r="V134">
            <v>1</v>
          </cell>
          <cell r="X134">
            <v>304.96071400795023</v>
          </cell>
          <cell r="AB134">
            <v>82.02308589699274</v>
          </cell>
          <cell r="AC134">
            <v>1</v>
          </cell>
        </row>
        <row r="135">
          <cell r="C135">
            <v>219.16355340477014</v>
          </cell>
          <cell r="G135">
            <v>82.507526788800547</v>
          </cell>
          <cell r="H135">
            <v>1</v>
          </cell>
          <cell r="J135">
            <v>244.45934324230905</v>
          </cell>
          <cell r="N135">
            <v>82.556774974075353</v>
          </cell>
          <cell r="O135">
            <v>1</v>
          </cell>
          <cell r="Q135">
            <v>274.79045973038365</v>
          </cell>
          <cell r="U135">
            <v>82.615632561354985</v>
          </cell>
          <cell r="V135">
            <v>1</v>
          </cell>
          <cell r="X135">
            <v>304.46044936052539</v>
          </cell>
          <cell r="AB135">
            <v>82.690105426892501</v>
          </cell>
          <cell r="AC135">
            <v>1</v>
          </cell>
        </row>
        <row r="136">
          <cell r="C136">
            <v>219.16355340477014</v>
          </cell>
          <cell r="G136">
            <v>82.507526788800547</v>
          </cell>
          <cell r="H136">
            <v>1</v>
          </cell>
          <cell r="J136">
            <v>244.45934324230905</v>
          </cell>
          <cell r="N136">
            <v>82.556774974075353</v>
          </cell>
          <cell r="O136">
            <v>1</v>
          </cell>
          <cell r="Q136">
            <v>274.79045973038365</v>
          </cell>
          <cell r="U136">
            <v>82.615632561354985</v>
          </cell>
          <cell r="V136">
            <v>1</v>
          </cell>
          <cell r="X136">
            <v>304.46044936052539</v>
          </cell>
          <cell r="AB136">
            <v>82.690105426892501</v>
          </cell>
          <cell r="AC136">
            <v>1</v>
          </cell>
        </row>
        <row r="137">
          <cell r="C137">
            <v>219.16355340477014</v>
          </cell>
          <cell r="G137">
            <v>65.87</v>
          </cell>
          <cell r="H137">
            <v>1</v>
          </cell>
          <cell r="J137">
            <v>244.45934324230905</v>
          </cell>
          <cell r="N137">
            <v>65.92</v>
          </cell>
          <cell r="O137">
            <v>1</v>
          </cell>
          <cell r="Q137">
            <v>274.79045973038365</v>
          </cell>
          <cell r="U137">
            <v>65.98</v>
          </cell>
          <cell r="V137">
            <v>1</v>
          </cell>
          <cell r="X137">
            <v>304.46044936052539</v>
          </cell>
          <cell r="AB137">
            <v>66.05</v>
          </cell>
          <cell r="AC137">
            <v>1</v>
          </cell>
        </row>
        <row r="138">
          <cell r="C138">
            <v>219.16355340477014</v>
          </cell>
          <cell r="G138">
            <v>82.507526788800547</v>
          </cell>
          <cell r="H138">
            <v>1</v>
          </cell>
          <cell r="J138">
            <v>244.45934324230905</v>
          </cell>
          <cell r="N138">
            <v>82.556774974075353</v>
          </cell>
          <cell r="O138">
            <v>1</v>
          </cell>
          <cell r="Q138">
            <v>274.79045973038365</v>
          </cell>
          <cell r="U138">
            <v>82.615632561354985</v>
          </cell>
          <cell r="V138">
            <v>1</v>
          </cell>
          <cell r="X138">
            <v>304.46044936052539</v>
          </cell>
          <cell r="AB138">
            <v>82.690105426892501</v>
          </cell>
          <cell r="AC138">
            <v>1</v>
          </cell>
        </row>
        <row r="139">
          <cell r="C139">
            <v>219.16355340477014</v>
          </cell>
          <cell r="G139">
            <v>82.507526788800547</v>
          </cell>
          <cell r="H139">
            <v>1</v>
          </cell>
          <cell r="J139">
            <v>244.45934324230905</v>
          </cell>
          <cell r="N139">
            <v>82.45</v>
          </cell>
          <cell r="O139">
            <v>1</v>
          </cell>
          <cell r="Q139">
            <v>274.79045973038365</v>
          </cell>
          <cell r="U139">
            <v>82.58</v>
          </cell>
          <cell r="V139">
            <v>1</v>
          </cell>
          <cell r="X139">
            <v>304.46044936052539</v>
          </cell>
          <cell r="AB139">
            <v>82.64</v>
          </cell>
          <cell r="AC139">
            <v>1</v>
          </cell>
        </row>
        <row r="140">
          <cell r="C140">
            <v>197.08800000000002</v>
          </cell>
          <cell r="G140">
            <v>82.35</v>
          </cell>
          <cell r="H140">
            <v>1</v>
          </cell>
          <cell r="J140">
            <v>219.83200000000002</v>
          </cell>
          <cell r="N140">
            <v>82.4</v>
          </cell>
          <cell r="O140">
            <v>1</v>
          </cell>
          <cell r="Q140">
            <v>247.11199999999999</v>
          </cell>
          <cell r="U140">
            <v>82.45</v>
          </cell>
          <cell r="V140">
            <v>1</v>
          </cell>
          <cell r="X140">
            <v>273.79200000000003</v>
          </cell>
          <cell r="AB140">
            <v>82.52</v>
          </cell>
          <cell r="AC140">
            <v>1</v>
          </cell>
        </row>
        <row r="145">
          <cell r="C145">
            <v>0</v>
          </cell>
          <cell r="G145">
            <v>0</v>
          </cell>
          <cell r="H145">
            <v>0</v>
          </cell>
          <cell r="J145">
            <v>190.976</v>
          </cell>
          <cell r="N145">
            <v>63.77</v>
          </cell>
          <cell r="O145">
            <v>1</v>
          </cell>
          <cell r="Q145">
            <v>278.03200000000004</v>
          </cell>
          <cell r="U145">
            <v>76.84</v>
          </cell>
          <cell r="V145">
            <v>1</v>
          </cell>
          <cell r="X145">
            <v>0</v>
          </cell>
          <cell r="AB145">
            <v>0</v>
          </cell>
          <cell r="AC145">
            <v>0</v>
          </cell>
        </row>
        <row r="146">
          <cell r="C146">
            <v>0</v>
          </cell>
          <cell r="G146">
            <v>0</v>
          </cell>
          <cell r="H146">
            <v>0</v>
          </cell>
          <cell r="J146">
            <v>181.24800000000002</v>
          </cell>
          <cell r="N146">
            <v>62.2</v>
          </cell>
          <cell r="O146">
            <v>1</v>
          </cell>
          <cell r="Q146">
            <v>265.392</v>
          </cell>
          <cell r="U146">
            <v>74.73</v>
          </cell>
          <cell r="V146">
            <v>1</v>
          </cell>
          <cell r="X146">
            <v>0</v>
          </cell>
          <cell r="AB146">
            <v>0</v>
          </cell>
          <cell r="AC146">
            <v>0</v>
          </cell>
        </row>
        <row r="147">
          <cell r="C147">
            <v>0</v>
          </cell>
          <cell r="G147">
            <v>0</v>
          </cell>
          <cell r="H147">
            <v>0</v>
          </cell>
          <cell r="J147">
            <v>171.70400000000001</v>
          </cell>
          <cell r="N147">
            <v>60.78</v>
          </cell>
          <cell r="O147">
            <v>1</v>
          </cell>
          <cell r="Q147">
            <v>212.96799999999999</v>
          </cell>
          <cell r="U147">
            <v>66.400000000000006</v>
          </cell>
          <cell r="V147">
            <v>1</v>
          </cell>
          <cell r="X147">
            <v>0</v>
          </cell>
          <cell r="AB147">
            <v>0</v>
          </cell>
          <cell r="AC147">
            <v>0</v>
          </cell>
        </row>
        <row r="148">
          <cell r="C148">
            <v>0</v>
          </cell>
          <cell r="G148">
            <v>0</v>
          </cell>
          <cell r="H148">
            <v>0</v>
          </cell>
          <cell r="J148">
            <v>189.12</v>
          </cell>
          <cell r="N148">
            <v>63.51</v>
          </cell>
          <cell r="O148">
            <v>1</v>
          </cell>
          <cell r="Q148">
            <v>276.35200000000003</v>
          </cell>
          <cell r="U148">
            <v>76.599999999999994</v>
          </cell>
          <cell r="V148">
            <v>1</v>
          </cell>
          <cell r="X148">
            <v>0</v>
          </cell>
          <cell r="AB148">
            <v>0</v>
          </cell>
          <cell r="AC148">
            <v>0</v>
          </cell>
        </row>
        <row r="149">
          <cell r="C149">
            <v>0</v>
          </cell>
          <cell r="G149">
            <v>0</v>
          </cell>
          <cell r="H149">
            <v>0</v>
          </cell>
          <cell r="J149">
            <v>158.33600000000001</v>
          </cell>
          <cell r="N149">
            <v>59.5</v>
          </cell>
          <cell r="O149">
            <v>1</v>
          </cell>
          <cell r="Q149">
            <v>212.256</v>
          </cell>
          <cell r="U149">
            <v>68.3</v>
          </cell>
          <cell r="V149">
            <v>1</v>
          </cell>
          <cell r="X149">
            <v>0</v>
          </cell>
          <cell r="AB149">
            <v>0</v>
          </cell>
          <cell r="AC149">
            <v>0</v>
          </cell>
        </row>
        <row r="150">
          <cell r="C150">
            <v>0</v>
          </cell>
          <cell r="G150">
            <v>0</v>
          </cell>
          <cell r="H150">
            <v>0</v>
          </cell>
          <cell r="J150">
            <v>163.33600000000001</v>
          </cell>
          <cell r="N150">
            <v>61</v>
          </cell>
          <cell r="O150">
            <v>1</v>
          </cell>
          <cell r="Q150">
            <v>240.48800000000003</v>
          </cell>
          <cell r="U150">
            <v>72.489999999999995</v>
          </cell>
          <cell r="V150">
            <v>1</v>
          </cell>
          <cell r="X150">
            <v>0</v>
          </cell>
          <cell r="AB150">
            <v>0</v>
          </cell>
          <cell r="AC150">
            <v>0</v>
          </cell>
        </row>
        <row r="151">
          <cell r="C151">
            <v>0</v>
          </cell>
          <cell r="G151">
            <v>0</v>
          </cell>
          <cell r="H151">
            <v>0</v>
          </cell>
          <cell r="J151">
            <v>170.184</v>
          </cell>
          <cell r="N151">
            <v>60.65</v>
          </cell>
          <cell r="O151">
            <v>1</v>
          </cell>
          <cell r="Q151">
            <v>250.16</v>
          </cell>
          <cell r="U151">
            <v>72.180000000000007</v>
          </cell>
          <cell r="V151">
            <v>1</v>
          </cell>
          <cell r="X151">
            <v>0</v>
          </cell>
          <cell r="AB151">
            <v>0</v>
          </cell>
          <cell r="AC151">
            <v>0</v>
          </cell>
        </row>
        <row r="152">
          <cell r="C152">
            <v>0</v>
          </cell>
          <cell r="G152">
            <v>0</v>
          </cell>
          <cell r="H152">
            <v>0</v>
          </cell>
          <cell r="J152">
            <v>196.20000000000002</v>
          </cell>
          <cell r="N152">
            <v>53.43</v>
          </cell>
          <cell r="O152">
            <v>1</v>
          </cell>
          <cell r="Q152">
            <v>283.49600000000004</v>
          </cell>
          <cell r="U152">
            <v>66.5</v>
          </cell>
          <cell r="V152">
            <v>1</v>
          </cell>
          <cell r="X152">
            <v>0</v>
          </cell>
          <cell r="AB152">
            <v>0</v>
          </cell>
          <cell r="AC152">
            <v>0</v>
          </cell>
        </row>
        <row r="153">
          <cell r="C153">
            <v>0</v>
          </cell>
          <cell r="G153">
            <v>0</v>
          </cell>
          <cell r="H153">
            <v>0</v>
          </cell>
          <cell r="J153">
            <v>190.976</v>
          </cell>
          <cell r="N153">
            <v>59.59</v>
          </cell>
          <cell r="O153">
            <v>1</v>
          </cell>
          <cell r="Q153">
            <v>278.03200000000004</v>
          </cell>
          <cell r="U153">
            <v>72.650000000000006</v>
          </cell>
          <cell r="V153">
            <v>1</v>
          </cell>
          <cell r="X153">
            <v>0</v>
          </cell>
          <cell r="AB153">
            <v>0</v>
          </cell>
          <cell r="AC153">
            <v>0</v>
          </cell>
        </row>
        <row r="154">
          <cell r="C154">
            <v>0</v>
          </cell>
          <cell r="G154">
            <v>0</v>
          </cell>
          <cell r="H154">
            <v>0</v>
          </cell>
          <cell r="J154">
            <v>170.80799999999999</v>
          </cell>
          <cell r="N154">
            <v>63.77</v>
          </cell>
          <cell r="O154">
            <v>1</v>
          </cell>
          <cell r="Q154">
            <v>257.536</v>
          </cell>
          <cell r="U154">
            <v>76.84</v>
          </cell>
          <cell r="V154">
            <v>1</v>
          </cell>
          <cell r="X154">
            <v>0</v>
          </cell>
          <cell r="AB154">
            <v>0</v>
          </cell>
          <cell r="AC154">
            <v>0</v>
          </cell>
        </row>
        <row r="155">
          <cell r="C155">
            <v>0</v>
          </cell>
          <cell r="G155">
            <v>0</v>
          </cell>
          <cell r="H155">
            <v>0</v>
          </cell>
          <cell r="J155">
            <v>167.46400000000003</v>
          </cell>
          <cell r="N155">
            <v>63.77</v>
          </cell>
          <cell r="O155">
            <v>1</v>
          </cell>
          <cell r="Q155">
            <v>254.608</v>
          </cell>
          <cell r="U155">
            <v>76.84</v>
          </cell>
          <cell r="V155">
            <v>1</v>
          </cell>
          <cell r="X155">
            <v>0</v>
          </cell>
          <cell r="AB155">
            <v>0</v>
          </cell>
          <cell r="AC155">
            <v>0</v>
          </cell>
        </row>
        <row r="156">
          <cell r="C156">
            <v>0</v>
          </cell>
          <cell r="G156">
            <v>0</v>
          </cell>
          <cell r="H156">
            <v>0</v>
          </cell>
          <cell r="J156">
            <v>190.976</v>
          </cell>
          <cell r="N156">
            <v>63.77</v>
          </cell>
          <cell r="O156">
            <v>1</v>
          </cell>
          <cell r="Q156">
            <v>278.03200000000004</v>
          </cell>
          <cell r="U156">
            <v>76.84</v>
          </cell>
          <cell r="V156">
            <v>1</v>
          </cell>
          <cell r="X156">
            <v>0</v>
          </cell>
          <cell r="AB156">
            <v>0</v>
          </cell>
          <cell r="AC156">
            <v>0</v>
          </cell>
        </row>
        <row r="157">
          <cell r="C157">
            <v>0</v>
          </cell>
          <cell r="G157">
            <v>0</v>
          </cell>
          <cell r="H157">
            <v>0</v>
          </cell>
          <cell r="J157">
            <v>201.62673960797895</v>
          </cell>
          <cell r="N157">
            <v>47.261353607632685</v>
          </cell>
          <cell r="O157">
            <v>1</v>
          </cell>
          <cell r="Q157">
            <v>295.00547413776525</v>
          </cell>
          <cell r="U157">
            <v>50.531115086463927</v>
          </cell>
          <cell r="V157">
            <v>1</v>
          </cell>
          <cell r="X157">
            <v>0</v>
          </cell>
          <cell r="AB157">
            <v>0</v>
          </cell>
          <cell r="AC157">
            <v>0</v>
          </cell>
        </row>
        <row r="158">
          <cell r="C158">
            <v>0</v>
          </cell>
          <cell r="G158">
            <v>0</v>
          </cell>
          <cell r="H158">
            <v>0</v>
          </cell>
          <cell r="J158">
            <v>190.976</v>
          </cell>
          <cell r="N158">
            <v>63.77</v>
          </cell>
          <cell r="O158">
            <v>1</v>
          </cell>
          <cell r="Q158">
            <v>278.03200000000004</v>
          </cell>
          <cell r="U158">
            <v>76.84</v>
          </cell>
          <cell r="V158">
            <v>1</v>
          </cell>
          <cell r="X158">
            <v>0</v>
          </cell>
          <cell r="AB158">
            <v>0</v>
          </cell>
          <cell r="AC158">
            <v>0</v>
          </cell>
        </row>
        <row r="159">
          <cell r="C159">
            <v>0</v>
          </cell>
          <cell r="G159">
            <v>0</v>
          </cell>
          <cell r="H159">
            <v>0</v>
          </cell>
          <cell r="J159">
            <v>185.10400000000001</v>
          </cell>
          <cell r="N159">
            <v>67.02</v>
          </cell>
          <cell r="O159">
            <v>1</v>
          </cell>
          <cell r="Q159">
            <v>272.16000000000003</v>
          </cell>
          <cell r="U159">
            <v>80.09</v>
          </cell>
          <cell r="V159">
            <v>1</v>
          </cell>
          <cell r="X159">
            <v>0</v>
          </cell>
          <cell r="AB159">
            <v>0</v>
          </cell>
          <cell r="AC159">
            <v>0</v>
          </cell>
        </row>
        <row r="160">
          <cell r="C160">
            <v>0</v>
          </cell>
          <cell r="G160">
            <v>0</v>
          </cell>
          <cell r="H160">
            <v>0</v>
          </cell>
          <cell r="J160">
            <v>168.46400000000003</v>
          </cell>
          <cell r="N160">
            <v>64.63</v>
          </cell>
          <cell r="O160">
            <v>1</v>
          </cell>
          <cell r="Q160">
            <v>255.51999999999998</v>
          </cell>
          <cell r="U160">
            <v>77.7</v>
          </cell>
          <cell r="V160">
            <v>1</v>
          </cell>
          <cell r="X160">
            <v>0</v>
          </cell>
          <cell r="AB160">
            <v>0</v>
          </cell>
          <cell r="AC160">
            <v>0</v>
          </cell>
        </row>
        <row r="161">
          <cell r="C161">
            <v>0</v>
          </cell>
          <cell r="G161">
            <v>0</v>
          </cell>
          <cell r="H161">
            <v>0</v>
          </cell>
          <cell r="J161">
            <v>190.976</v>
          </cell>
          <cell r="N161">
            <v>63.77</v>
          </cell>
          <cell r="O161">
            <v>1</v>
          </cell>
          <cell r="Q161">
            <v>278.03200000000004</v>
          </cell>
          <cell r="U161">
            <v>76.84</v>
          </cell>
          <cell r="V161">
            <v>1</v>
          </cell>
          <cell r="X161">
            <v>0</v>
          </cell>
          <cell r="AB161">
            <v>0</v>
          </cell>
          <cell r="AC161">
            <v>0</v>
          </cell>
        </row>
        <row r="162">
          <cell r="C162">
            <v>0</v>
          </cell>
          <cell r="G162">
            <v>0</v>
          </cell>
          <cell r="H162">
            <v>0</v>
          </cell>
          <cell r="J162">
            <v>190.976</v>
          </cell>
          <cell r="N162">
            <v>63.77</v>
          </cell>
          <cell r="O162">
            <v>1</v>
          </cell>
          <cell r="Q162">
            <v>278.03200000000004</v>
          </cell>
          <cell r="U162">
            <v>76.84</v>
          </cell>
          <cell r="V162">
            <v>1</v>
          </cell>
          <cell r="X162">
            <v>0</v>
          </cell>
          <cell r="AB162">
            <v>0</v>
          </cell>
          <cell r="AC162">
            <v>0</v>
          </cell>
        </row>
        <row r="163">
          <cell r="C163">
            <v>0</v>
          </cell>
          <cell r="G163">
            <v>0</v>
          </cell>
          <cell r="H163">
            <v>0</v>
          </cell>
          <cell r="J163">
            <v>176.44000000000003</v>
          </cell>
          <cell r="N163">
            <v>61.56</v>
          </cell>
          <cell r="O163">
            <v>1</v>
          </cell>
          <cell r="Q163">
            <v>254.79200000000003</v>
          </cell>
          <cell r="U163">
            <v>73.319999999999993</v>
          </cell>
          <cell r="V163">
            <v>1</v>
          </cell>
          <cell r="X163">
            <v>0</v>
          </cell>
          <cell r="AB163">
            <v>0</v>
          </cell>
          <cell r="AC163">
            <v>0</v>
          </cell>
        </row>
        <row r="168">
          <cell r="C168">
            <v>0</v>
          </cell>
          <cell r="G168">
            <v>0</v>
          </cell>
          <cell r="H168">
            <v>0</v>
          </cell>
          <cell r="J168">
            <v>309.34400000000005</v>
          </cell>
          <cell r="N168">
            <v>69.22</v>
          </cell>
          <cell r="O168">
            <v>1</v>
          </cell>
          <cell r="Q168">
            <v>0</v>
          </cell>
          <cell r="U168">
            <v>0</v>
          </cell>
          <cell r="V168">
            <v>0</v>
          </cell>
          <cell r="X168">
            <v>0</v>
          </cell>
          <cell r="AB168">
            <v>0</v>
          </cell>
          <cell r="AC168">
            <v>0</v>
          </cell>
        </row>
        <row r="169">
          <cell r="C169">
            <v>0</v>
          </cell>
          <cell r="G169">
            <v>0</v>
          </cell>
          <cell r="H169">
            <v>0</v>
          </cell>
          <cell r="J169">
            <v>291.86399999999998</v>
          </cell>
          <cell r="N169">
            <v>66.3</v>
          </cell>
          <cell r="O169">
            <v>1</v>
          </cell>
          <cell r="Q169">
            <v>0</v>
          </cell>
          <cell r="U169">
            <v>0</v>
          </cell>
          <cell r="V169">
            <v>0</v>
          </cell>
          <cell r="X169">
            <v>0</v>
          </cell>
          <cell r="AB169">
            <v>0</v>
          </cell>
          <cell r="AC169">
            <v>0</v>
          </cell>
        </row>
        <row r="170">
          <cell r="C170">
            <v>0</v>
          </cell>
          <cell r="G170">
            <v>0</v>
          </cell>
          <cell r="H170">
            <v>0</v>
          </cell>
          <cell r="J170">
            <v>300.25600000000003</v>
          </cell>
          <cell r="N170">
            <v>67.66</v>
          </cell>
          <cell r="O170">
            <v>1</v>
          </cell>
          <cell r="Q170">
            <v>0</v>
          </cell>
          <cell r="U170">
            <v>0</v>
          </cell>
          <cell r="V170">
            <v>0</v>
          </cell>
          <cell r="X170">
            <v>0</v>
          </cell>
          <cell r="AB170">
            <v>0</v>
          </cell>
          <cell r="AC170">
            <v>0</v>
          </cell>
        </row>
        <row r="171">
          <cell r="C171">
            <v>0</v>
          </cell>
          <cell r="G171">
            <v>0</v>
          </cell>
          <cell r="H171">
            <v>0</v>
          </cell>
          <cell r="J171">
            <v>305.78400000000005</v>
          </cell>
          <cell r="N171">
            <v>68.819999999999993</v>
          </cell>
          <cell r="O171">
            <v>1</v>
          </cell>
          <cell r="Q171">
            <v>0</v>
          </cell>
          <cell r="U171">
            <v>0</v>
          </cell>
          <cell r="V171">
            <v>0</v>
          </cell>
          <cell r="X171">
            <v>0</v>
          </cell>
          <cell r="AB171">
            <v>0</v>
          </cell>
          <cell r="AC171">
            <v>0</v>
          </cell>
        </row>
        <row r="172">
          <cell r="C172">
            <v>0</v>
          </cell>
          <cell r="G172">
            <v>0</v>
          </cell>
          <cell r="H172">
            <v>0</v>
          </cell>
          <cell r="J172">
            <v>266.584</v>
          </cell>
          <cell r="N172">
            <v>67.55</v>
          </cell>
          <cell r="O172">
            <v>1</v>
          </cell>
          <cell r="Q172">
            <v>0</v>
          </cell>
          <cell r="U172">
            <v>0</v>
          </cell>
          <cell r="V172">
            <v>0</v>
          </cell>
          <cell r="X172">
            <v>0</v>
          </cell>
          <cell r="AB172">
            <v>0</v>
          </cell>
          <cell r="AC172">
            <v>0</v>
          </cell>
        </row>
        <row r="173">
          <cell r="C173">
            <v>0</v>
          </cell>
          <cell r="G173">
            <v>0</v>
          </cell>
          <cell r="H173">
            <v>0</v>
          </cell>
          <cell r="J173">
            <v>266.66399999999999</v>
          </cell>
          <cell r="N173">
            <v>74.75</v>
          </cell>
          <cell r="O173">
            <v>1</v>
          </cell>
          <cell r="Q173">
            <v>0</v>
          </cell>
          <cell r="U173">
            <v>0</v>
          </cell>
          <cell r="V173">
            <v>0</v>
          </cell>
          <cell r="X173">
            <v>0</v>
          </cell>
          <cell r="AB173">
            <v>0</v>
          </cell>
          <cell r="AC173">
            <v>0</v>
          </cell>
        </row>
        <row r="174">
          <cell r="C174">
            <v>0</v>
          </cell>
          <cell r="G174">
            <v>0</v>
          </cell>
          <cell r="H174">
            <v>0</v>
          </cell>
          <cell r="J174">
            <v>234.34400000000002</v>
          </cell>
          <cell r="N174">
            <v>74.75</v>
          </cell>
          <cell r="O174">
            <v>1</v>
          </cell>
          <cell r="Q174">
            <v>0</v>
          </cell>
          <cell r="U174">
            <v>0</v>
          </cell>
          <cell r="V174">
            <v>0</v>
          </cell>
          <cell r="X174">
            <v>0</v>
          </cell>
          <cell r="AB174">
            <v>0</v>
          </cell>
          <cell r="AC174">
            <v>0</v>
          </cell>
        </row>
        <row r="175">
          <cell r="C175">
            <v>0</v>
          </cell>
          <cell r="G175">
            <v>0</v>
          </cell>
          <cell r="H175">
            <v>0</v>
          </cell>
          <cell r="J175">
            <v>314.00800000000004</v>
          </cell>
          <cell r="N175">
            <v>59.03</v>
          </cell>
          <cell r="O175">
            <v>1</v>
          </cell>
          <cell r="Q175">
            <v>0</v>
          </cell>
          <cell r="U175">
            <v>0</v>
          </cell>
          <cell r="V175">
            <v>0</v>
          </cell>
          <cell r="X175">
            <v>0</v>
          </cell>
          <cell r="AB175">
            <v>0</v>
          </cell>
          <cell r="AC175">
            <v>0</v>
          </cell>
        </row>
        <row r="176">
          <cell r="C176">
            <v>0</v>
          </cell>
          <cell r="G176">
            <v>0</v>
          </cell>
          <cell r="H176">
            <v>0</v>
          </cell>
          <cell r="J176">
            <v>309.34400000000005</v>
          </cell>
          <cell r="N176">
            <v>65.52</v>
          </cell>
          <cell r="O176">
            <v>1</v>
          </cell>
          <cell r="Q176">
            <v>0</v>
          </cell>
          <cell r="U176">
            <v>0</v>
          </cell>
          <cell r="V176">
            <v>0</v>
          </cell>
          <cell r="X176">
            <v>0</v>
          </cell>
          <cell r="AB176">
            <v>0</v>
          </cell>
          <cell r="AC176">
            <v>0</v>
          </cell>
        </row>
        <row r="177">
          <cell r="C177">
            <v>0</v>
          </cell>
          <cell r="G177">
            <v>0</v>
          </cell>
          <cell r="H177">
            <v>0</v>
          </cell>
          <cell r="J177">
            <v>279.15199999999999</v>
          </cell>
          <cell r="N177">
            <v>70.260000000000005</v>
          </cell>
          <cell r="O177">
            <v>1</v>
          </cell>
          <cell r="Q177">
            <v>0</v>
          </cell>
          <cell r="U177">
            <v>0</v>
          </cell>
          <cell r="V177">
            <v>0</v>
          </cell>
          <cell r="X177">
            <v>0</v>
          </cell>
          <cell r="AB177">
            <v>0</v>
          </cell>
          <cell r="AC177">
            <v>0</v>
          </cell>
        </row>
        <row r="178">
          <cell r="C178">
            <v>0</v>
          </cell>
          <cell r="G178">
            <v>0</v>
          </cell>
          <cell r="H178">
            <v>0</v>
          </cell>
          <cell r="J178">
            <v>275.904</v>
          </cell>
          <cell r="N178">
            <v>69.290000000000006</v>
          </cell>
          <cell r="O178">
            <v>1</v>
          </cell>
          <cell r="Q178">
            <v>0</v>
          </cell>
          <cell r="U178">
            <v>0</v>
          </cell>
          <cell r="V178">
            <v>0</v>
          </cell>
          <cell r="X178">
            <v>0</v>
          </cell>
          <cell r="AB178">
            <v>0</v>
          </cell>
          <cell r="AC178">
            <v>0</v>
          </cell>
        </row>
        <row r="179">
          <cell r="C179">
            <v>0</v>
          </cell>
          <cell r="G179">
            <v>0</v>
          </cell>
          <cell r="H179">
            <v>0</v>
          </cell>
          <cell r="J179">
            <v>309.34400000000005</v>
          </cell>
          <cell r="N179">
            <v>67.14</v>
          </cell>
          <cell r="O179">
            <v>1</v>
          </cell>
          <cell r="Q179">
            <v>0</v>
          </cell>
          <cell r="U179">
            <v>0</v>
          </cell>
          <cell r="V179">
            <v>0</v>
          </cell>
          <cell r="X179">
            <v>0</v>
          </cell>
          <cell r="AB179">
            <v>0</v>
          </cell>
          <cell r="AC179">
            <v>0</v>
          </cell>
        </row>
        <row r="180">
          <cell r="C180">
            <v>0</v>
          </cell>
          <cell r="G180">
            <v>0</v>
          </cell>
          <cell r="H180">
            <v>0</v>
          </cell>
          <cell r="J180">
            <v>321.28568734491319</v>
          </cell>
          <cell r="N180">
            <v>50.710384615384612</v>
          </cell>
          <cell r="O180">
            <v>1</v>
          </cell>
          <cell r="Q180">
            <v>0</v>
          </cell>
          <cell r="U180">
            <v>0</v>
          </cell>
          <cell r="V180">
            <v>0</v>
          </cell>
          <cell r="X180">
            <v>0</v>
          </cell>
          <cell r="AB180">
            <v>0</v>
          </cell>
          <cell r="AC180">
            <v>0</v>
          </cell>
        </row>
        <row r="181">
          <cell r="C181">
            <v>0</v>
          </cell>
          <cell r="G181">
            <v>0</v>
          </cell>
          <cell r="H181">
            <v>0</v>
          </cell>
          <cell r="J181">
            <v>309.34400000000005</v>
          </cell>
          <cell r="N181">
            <v>69.22</v>
          </cell>
          <cell r="O181">
            <v>1</v>
          </cell>
          <cell r="Q181">
            <v>0</v>
          </cell>
          <cell r="U181">
            <v>0</v>
          </cell>
          <cell r="V181">
            <v>0</v>
          </cell>
          <cell r="X181">
            <v>0</v>
          </cell>
          <cell r="AB181">
            <v>0</v>
          </cell>
          <cell r="AC181">
            <v>0</v>
          </cell>
        </row>
        <row r="182">
          <cell r="C182">
            <v>0</v>
          </cell>
          <cell r="G182">
            <v>0</v>
          </cell>
          <cell r="H182">
            <v>0</v>
          </cell>
          <cell r="J182">
            <v>269.416</v>
          </cell>
          <cell r="N182">
            <v>75.989999999999995</v>
          </cell>
          <cell r="O182">
            <v>1</v>
          </cell>
          <cell r="Q182">
            <v>0</v>
          </cell>
          <cell r="U182">
            <v>0</v>
          </cell>
          <cell r="V182">
            <v>0</v>
          </cell>
          <cell r="X182">
            <v>0</v>
          </cell>
          <cell r="AB182">
            <v>0</v>
          </cell>
          <cell r="AC182">
            <v>0</v>
          </cell>
        </row>
        <row r="183">
          <cell r="C183">
            <v>0</v>
          </cell>
          <cell r="G183">
            <v>0</v>
          </cell>
          <cell r="H183">
            <v>0</v>
          </cell>
          <cell r="J183">
            <v>274.47199999999998</v>
          </cell>
          <cell r="N183">
            <v>70.760000000000005</v>
          </cell>
          <cell r="O183">
            <v>1</v>
          </cell>
          <cell r="Q183">
            <v>0</v>
          </cell>
          <cell r="U183">
            <v>0</v>
          </cell>
          <cell r="V183">
            <v>0</v>
          </cell>
          <cell r="X183">
            <v>0</v>
          </cell>
          <cell r="AB183">
            <v>0</v>
          </cell>
          <cell r="AC183">
            <v>0</v>
          </cell>
        </row>
        <row r="184">
          <cell r="C184">
            <v>0</v>
          </cell>
          <cell r="G184">
            <v>0</v>
          </cell>
          <cell r="H184">
            <v>0</v>
          </cell>
          <cell r="J184">
            <v>309.75200000000001</v>
          </cell>
          <cell r="N184">
            <v>67.25</v>
          </cell>
          <cell r="O184">
            <v>1</v>
          </cell>
          <cell r="Q184">
            <v>0</v>
          </cell>
          <cell r="U184">
            <v>0</v>
          </cell>
          <cell r="V184">
            <v>0</v>
          </cell>
          <cell r="X184">
            <v>0</v>
          </cell>
          <cell r="AB184">
            <v>0</v>
          </cell>
          <cell r="AC184">
            <v>0</v>
          </cell>
        </row>
        <row r="185">
          <cell r="C185">
            <v>0</v>
          </cell>
          <cell r="G185">
            <v>0</v>
          </cell>
          <cell r="H185">
            <v>0</v>
          </cell>
          <cell r="J185">
            <v>309.34400000000005</v>
          </cell>
          <cell r="N185">
            <v>68.260000000000005</v>
          </cell>
          <cell r="O185">
            <v>1</v>
          </cell>
          <cell r="Q185">
            <v>0</v>
          </cell>
          <cell r="U185">
            <v>0</v>
          </cell>
          <cell r="V185">
            <v>0</v>
          </cell>
          <cell r="X185">
            <v>0</v>
          </cell>
          <cell r="AB185">
            <v>0</v>
          </cell>
          <cell r="AC185">
            <v>0</v>
          </cell>
        </row>
        <row r="186">
          <cell r="C186">
            <v>0</v>
          </cell>
          <cell r="G186">
            <v>0</v>
          </cell>
          <cell r="H186">
            <v>0</v>
          </cell>
          <cell r="J186">
            <v>284.70400000000001</v>
          </cell>
          <cell r="N186">
            <v>65.97</v>
          </cell>
          <cell r="O186">
            <v>1</v>
          </cell>
          <cell r="Q186">
            <v>0</v>
          </cell>
          <cell r="U186">
            <v>0</v>
          </cell>
          <cell r="V186">
            <v>0</v>
          </cell>
          <cell r="X186">
            <v>0</v>
          </cell>
          <cell r="AB186">
            <v>0</v>
          </cell>
          <cell r="AC186">
            <v>0</v>
          </cell>
        </row>
        <row r="191">
          <cell r="C191">
            <v>0</v>
          </cell>
          <cell r="G191">
            <v>0</v>
          </cell>
          <cell r="H191">
            <v>0</v>
          </cell>
          <cell r="J191">
            <v>110.56800000000001</v>
          </cell>
          <cell r="N191">
            <v>87.61</v>
          </cell>
          <cell r="O191">
            <v>1</v>
          </cell>
          <cell r="Q191">
            <v>0</v>
          </cell>
          <cell r="U191">
            <v>0</v>
          </cell>
          <cell r="V191">
            <v>0</v>
          </cell>
          <cell r="X191">
            <v>238.44800000000004</v>
          </cell>
          <cell r="AB191">
            <v>109.15</v>
          </cell>
          <cell r="AC191">
            <v>1</v>
          </cell>
        </row>
        <row r="192">
          <cell r="C192">
            <v>0</v>
          </cell>
          <cell r="G192">
            <v>0</v>
          </cell>
          <cell r="H192">
            <v>0</v>
          </cell>
          <cell r="J192">
            <v>103.28</v>
          </cell>
          <cell r="N192">
            <v>86.3</v>
          </cell>
          <cell r="O192">
            <v>1</v>
          </cell>
          <cell r="Q192">
            <v>0</v>
          </cell>
          <cell r="U192">
            <v>0</v>
          </cell>
          <cell r="V192">
            <v>0</v>
          </cell>
          <cell r="X192">
            <v>223.96</v>
          </cell>
          <cell r="AB192">
            <v>106.5</v>
          </cell>
          <cell r="AC192">
            <v>1</v>
          </cell>
        </row>
        <row r="193">
          <cell r="C193">
            <v>0</v>
          </cell>
          <cell r="G193">
            <v>0</v>
          </cell>
          <cell r="H193">
            <v>0</v>
          </cell>
          <cell r="J193">
            <v>89.56</v>
          </cell>
          <cell r="N193">
            <v>83.16</v>
          </cell>
          <cell r="O193">
            <v>1</v>
          </cell>
          <cell r="Q193">
            <v>0</v>
          </cell>
          <cell r="U193">
            <v>0</v>
          </cell>
          <cell r="V193">
            <v>0</v>
          </cell>
          <cell r="X193">
            <v>166.56800000000001</v>
          </cell>
          <cell r="AB193">
            <v>94.23</v>
          </cell>
          <cell r="AC193">
            <v>1</v>
          </cell>
        </row>
        <row r="194">
          <cell r="C194">
            <v>0</v>
          </cell>
          <cell r="G194">
            <v>0</v>
          </cell>
          <cell r="H194">
            <v>0</v>
          </cell>
          <cell r="J194">
            <v>109.232</v>
          </cell>
          <cell r="N194">
            <v>87.47</v>
          </cell>
          <cell r="O194">
            <v>1</v>
          </cell>
          <cell r="Q194">
            <v>0</v>
          </cell>
          <cell r="U194">
            <v>0</v>
          </cell>
          <cell r="V194">
            <v>0</v>
          </cell>
          <cell r="X194">
            <v>236.17600000000004</v>
          </cell>
          <cell r="AB194">
            <v>108.88</v>
          </cell>
          <cell r="AC194">
            <v>1</v>
          </cell>
        </row>
        <row r="195">
          <cell r="C195">
            <v>0</v>
          </cell>
          <cell r="G195">
            <v>0</v>
          </cell>
          <cell r="H195">
            <v>0</v>
          </cell>
          <cell r="J195">
            <v>83.503999999999991</v>
          </cell>
          <cell r="N195">
            <v>83.9</v>
          </cell>
          <cell r="O195">
            <v>1</v>
          </cell>
          <cell r="Q195">
            <v>0</v>
          </cell>
          <cell r="U195">
            <v>0</v>
          </cell>
          <cell r="V195">
            <v>0</v>
          </cell>
          <cell r="X195">
            <v>145.70400000000001</v>
          </cell>
          <cell r="AB195">
            <v>96.07</v>
          </cell>
          <cell r="AC195">
            <v>1</v>
          </cell>
        </row>
        <row r="196">
          <cell r="C196">
            <v>0</v>
          </cell>
          <cell r="G196">
            <v>0</v>
          </cell>
          <cell r="H196">
            <v>0</v>
          </cell>
          <cell r="J196">
            <v>87.888000000000005</v>
          </cell>
          <cell r="N196">
            <v>86.87</v>
          </cell>
          <cell r="O196">
            <v>1</v>
          </cell>
          <cell r="Q196">
            <v>0</v>
          </cell>
          <cell r="U196">
            <v>0</v>
          </cell>
          <cell r="V196">
            <v>0</v>
          </cell>
          <cell r="X196">
            <v>199.184</v>
          </cell>
          <cell r="AB196">
            <v>108.28</v>
          </cell>
          <cell r="AC196">
            <v>1</v>
          </cell>
        </row>
        <row r="197">
          <cell r="C197">
            <v>0</v>
          </cell>
          <cell r="G197">
            <v>0</v>
          </cell>
          <cell r="H197">
            <v>0</v>
          </cell>
          <cell r="J197">
            <v>94.632000000000005</v>
          </cell>
          <cell r="N197">
            <v>86.97</v>
          </cell>
          <cell r="O197">
            <v>1</v>
          </cell>
          <cell r="Q197">
            <v>0</v>
          </cell>
          <cell r="U197">
            <v>0</v>
          </cell>
          <cell r="V197">
            <v>0</v>
          </cell>
          <cell r="X197">
            <v>206.29600000000002</v>
          </cell>
          <cell r="AB197">
            <v>108.38</v>
          </cell>
          <cell r="AC197">
            <v>1</v>
          </cell>
        </row>
        <row r="198">
          <cell r="C198">
            <v>0</v>
          </cell>
          <cell r="G198">
            <v>0</v>
          </cell>
          <cell r="H198">
            <v>0</v>
          </cell>
          <cell r="J198">
            <v>121.25600000000001</v>
          </cell>
          <cell r="N198">
            <v>68.75</v>
          </cell>
          <cell r="O198">
            <v>1</v>
          </cell>
          <cell r="Q198">
            <v>0</v>
          </cell>
          <cell r="U198">
            <v>0</v>
          </cell>
          <cell r="V198">
            <v>0</v>
          </cell>
          <cell r="X198">
            <v>249.98400000000004</v>
          </cell>
          <cell r="AB198">
            <v>96.3</v>
          </cell>
          <cell r="AC198">
            <v>1</v>
          </cell>
        </row>
        <row r="199">
          <cell r="C199">
            <v>0</v>
          </cell>
          <cell r="G199">
            <v>0</v>
          </cell>
          <cell r="H199">
            <v>0</v>
          </cell>
          <cell r="J199">
            <v>110.56800000000001</v>
          </cell>
          <cell r="N199">
            <v>81.400000000000006</v>
          </cell>
          <cell r="O199">
            <v>1</v>
          </cell>
          <cell r="Q199">
            <v>0</v>
          </cell>
          <cell r="U199">
            <v>0</v>
          </cell>
          <cell r="V199">
            <v>0</v>
          </cell>
          <cell r="X199">
            <v>238.44800000000004</v>
          </cell>
          <cell r="AB199">
            <v>102.94</v>
          </cell>
          <cell r="AC199">
            <v>1</v>
          </cell>
        </row>
        <row r="200">
          <cell r="C200">
            <v>0</v>
          </cell>
          <cell r="G200">
            <v>0</v>
          </cell>
          <cell r="H200">
            <v>0</v>
          </cell>
          <cell r="J200">
            <v>99.328000000000003</v>
          </cell>
          <cell r="N200">
            <v>87.73</v>
          </cell>
          <cell r="O200">
            <v>1</v>
          </cell>
          <cell r="Q200">
            <v>0</v>
          </cell>
          <cell r="U200">
            <v>0</v>
          </cell>
          <cell r="V200">
            <v>0</v>
          </cell>
          <cell r="X200">
            <v>226.8</v>
          </cell>
          <cell r="AB200">
            <v>109.2</v>
          </cell>
          <cell r="AC200">
            <v>1</v>
          </cell>
        </row>
        <row r="201">
          <cell r="C201">
            <v>0</v>
          </cell>
          <cell r="G201">
            <v>0</v>
          </cell>
          <cell r="H201">
            <v>0</v>
          </cell>
          <cell r="J201">
            <v>95.223855465221334</v>
          </cell>
          <cell r="N201">
            <v>87.61</v>
          </cell>
          <cell r="O201">
            <v>1</v>
          </cell>
          <cell r="Q201">
            <v>0</v>
          </cell>
          <cell r="U201">
            <v>0</v>
          </cell>
          <cell r="V201">
            <v>0</v>
          </cell>
          <cell r="X201">
            <v>203.95553387533877</v>
          </cell>
          <cell r="AB201">
            <v>109.15</v>
          </cell>
          <cell r="AC201">
            <v>1</v>
          </cell>
        </row>
        <row r="202">
          <cell r="C202">
            <v>0</v>
          </cell>
          <cell r="G202">
            <v>0</v>
          </cell>
          <cell r="H202">
            <v>0</v>
          </cell>
          <cell r="J202">
            <v>110.56800000000001</v>
          </cell>
          <cell r="N202">
            <v>84.98</v>
          </cell>
          <cell r="O202">
            <v>1</v>
          </cell>
          <cell r="Q202">
            <v>0</v>
          </cell>
          <cell r="U202">
            <v>0</v>
          </cell>
          <cell r="V202">
            <v>0</v>
          </cell>
          <cell r="X202">
            <v>238.44800000000004</v>
          </cell>
          <cell r="AB202">
            <v>105.87</v>
          </cell>
          <cell r="AC202">
            <v>1</v>
          </cell>
        </row>
        <row r="203">
          <cell r="C203">
            <v>0</v>
          </cell>
          <cell r="G203">
            <v>0</v>
          </cell>
          <cell r="H203">
            <v>0</v>
          </cell>
          <cell r="J203">
            <v>119.4</v>
          </cell>
          <cell r="N203">
            <v>75.832560975609752</v>
          </cell>
          <cell r="O203">
            <v>1</v>
          </cell>
          <cell r="Q203">
            <v>0</v>
          </cell>
          <cell r="U203">
            <v>0</v>
          </cell>
          <cell r="V203">
            <v>0</v>
          </cell>
          <cell r="X203">
            <v>220.35553387533878</v>
          </cell>
          <cell r="AB203">
            <v>85.024661246612482</v>
          </cell>
          <cell r="AC203">
            <v>1</v>
          </cell>
        </row>
        <row r="204">
          <cell r="C204">
            <v>0</v>
          </cell>
          <cell r="G204">
            <v>0</v>
          </cell>
          <cell r="H204">
            <v>0</v>
          </cell>
          <cell r="J204">
            <v>110.56800000000001</v>
          </cell>
          <cell r="N204">
            <v>85.05</v>
          </cell>
          <cell r="O204">
            <v>1</v>
          </cell>
          <cell r="Q204">
            <v>0</v>
          </cell>
          <cell r="U204">
            <v>0</v>
          </cell>
          <cell r="V204">
            <v>0</v>
          </cell>
          <cell r="X204">
            <v>238.44800000000001</v>
          </cell>
          <cell r="AB204">
            <v>106.59</v>
          </cell>
          <cell r="AC204">
            <v>1</v>
          </cell>
        </row>
        <row r="205">
          <cell r="C205">
            <v>0</v>
          </cell>
          <cell r="G205">
            <v>0</v>
          </cell>
          <cell r="H205">
            <v>0</v>
          </cell>
          <cell r="J205">
            <v>105.79185546522132</v>
          </cell>
          <cell r="N205">
            <v>88.19</v>
          </cell>
          <cell r="O205">
            <v>1</v>
          </cell>
          <cell r="Q205">
            <v>0</v>
          </cell>
          <cell r="U205">
            <v>0</v>
          </cell>
          <cell r="V205">
            <v>0</v>
          </cell>
          <cell r="X205">
            <v>233.67553387533877</v>
          </cell>
          <cell r="AB205">
            <v>109.73</v>
          </cell>
          <cell r="AC205">
            <v>1</v>
          </cell>
        </row>
        <row r="206">
          <cell r="C206">
            <v>0</v>
          </cell>
          <cell r="G206">
            <v>0</v>
          </cell>
          <cell r="H206">
            <v>0</v>
          </cell>
          <cell r="J206">
            <v>108.86385546522132</v>
          </cell>
          <cell r="N206">
            <v>87.66</v>
          </cell>
          <cell r="O206">
            <v>1</v>
          </cell>
          <cell r="Q206">
            <v>0</v>
          </cell>
          <cell r="U206">
            <v>0</v>
          </cell>
          <cell r="V206">
            <v>0</v>
          </cell>
          <cell r="X206">
            <v>236.74753387533877</v>
          </cell>
          <cell r="AB206">
            <v>109.2</v>
          </cell>
          <cell r="AC206">
            <v>1</v>
          </cell>
        </row>
        <row r="207">
          <cell r="C207">
            <v>0</v>
          </cell>
          <cell r="G207">
            <v>0</v>
          </cell>
          <cell r="H207">
            <v>0</v>
          </cell>
          <cell r="J207">
            <v>110.56800000000001</v>
          </cell>
          <cell r="N207">
            <v>84.37</v>
          </cell>
          <cell r="O207">
            <v>1</v>
          </cell>
          <cell r="Q207">
            <v>0</v>
          </cell>
          <cell r="U207">
            <v>0</v>
          </cell>
          <cell r="V207">
            <v>0</v>
          </cell>
          <cell r="X207">
            <v>238.44800000000004</v>
          </cell>
          <cell r="AB207">
            <v>105.65</v>
          </cell>
          <cell r="AC207">
            <v>1</v>
          </cell>
        </row>
        <row r="208">
          <cell r="C208">
            <v>0</v>
          </cell>
          <cell r="G208">
            <v>0</v>
          </cell>
          <cell r="H208">
            <v>0</v>
          </cell>
          <cell r="J208">
            <v>110.56800000000001</v>
          </cell>
          <cell r="N208">
            <v>86.7</v>
          </cell>
          <cell r="O208">
            <v>1</v>
          </cell>
          <cell r="Q208">
            <v>0</v>
          </cell>
          <cell r="U208">
            <v>0</v>
          </cell>
          <cell r="V208">
            <v>0</v>
          </cell>
          <cell r="X208">
            <v>238.44800000000001</v>
          </cell>
          <cell r="AB208">
            <v>105.54</v>
          </cell>
          <cell r="AC208">
            <v>1</v>
          </cell>
        </row>
        <row r="209">
          <cell r="C209">
            <v>0</v>
          </cell>
          <cell r="G209">
            <v>0</v>
          </cell>
          <cell r="H209">
            <v>0</v>
          </cell>
          <cell r="J209">
            <v>99.839855465221319</v>
          </cell>
          <cell r="N209">
            <v>85.06</v>
          </cell>
          <cell r="O209">
            <v>1</v>
          </cell>
          <cell r="Q209">
            <v>0</v>
          </cell>
          <cell r="U209">
            <v>0</v>
          </cell>
          <cell r="V209">
            <v>0</v>
          </cell>
          <cell r="X209">
            <v>214.93153387533877</v>
          </cell>
          <cell r="AB209">
            <v>104.44</v>
          </cell>
          <cell r="AC209">
            <v>1</v>
          </cell>
        </row>
        <row r="214">
          <cell r="C214">
            <v>0</v>
          </cell>
          <cell r="G214">
            <v>0</v>
          </cell>
          <cell r="H214">
            <v>0</v>
          </cell>
          <cell r="J214">
            <v>276.45600000000002</v>
          </cell>
          <cell r="N214">
            <v>90.62</v>
          </cell>
          <cell r="O214">
            <v>1</v>
          </cell>
          <cell r="Q214">
            <v>0</v>
          </cell>
          <cell r="U214">
            <v>0</v>
          </cell>
          <cell r="V214">
            <v>0</v>
          </cell>
          <cell r="X214">
            <v>0</v>
          </cell>
          <cell r="AB214">
            <v>0</v>
          </cell>
          <cell r="AC214">
            <v>0</v>
          </cell>
        </row>
        <row r="215">
          <cell r="C215">
            <v>0</v>
          </cell>
          <cell r="G215">
            <v>0</v>
          </cell>
          <cell r="H215">
            <v>0</v>
          </cell>
          <cell r="J215">
            <v>269.97600000000006</v>
          </cell>
          <cell r="N215">
            <v>90.28</v>
          </cell>
          <cell r="O215">
            <v>1</v>
          </cell>
          <cell r="Q215">
            <v>0</v>
          </cell>
          <cell r="U215">
            <v>0</v>
          </cell>
          <cell r="V215">
            <v>0</v>
          </cell>
          <cell r="X215">
            <v>0</v>
          </cell>
          <cell r="AB215">
            <v>0</v>
          </cell>
          <cell r="AC215">
            <v>0</v>
          </cell>
        </row>
        <row r="216">
          <cell r="C216">
            <v>0</v>
          </cell>
          <cell r="G216">
            <v>0</v>
          </cell>
          <cell r="H216">
            <v>0</v>
          </cell>
          <cell r="J216">
            <v>256.77600000000001</v>
          </cell>
          <cell r="N216">
            <v>90.03</v>
          </cell>
          <cell r="O216">
            <v>1</v>
          </cell>
          <cell r="Q216">
            <v>0</v>
          </cell>
          <cell r="U216">
            <v>0</v>
          </cell>
          <cell r="V216">
            <v>0</v>
          </cell>
          <cell r="X216">
            <v>0</v>
          </cell>
          <cell r="AB216">
            <v>0</v>
          </cell>
          <cell r="AC216">
            <v>0</v>
          </cell>
        </row>
        <row r="217">
          <cell r="C217">
            <v>0</v>
          </cell>
          <cell r="G217">
            <v>0</v>
          </cell>
          <cell r="H217">
            <v>0</v>
          </cell>
          <cell r="J217">
            <v>273.45600000000002</v>
          </cell>
          <cell r="N217">
            <v>90.55</v>
          </cell>
          <cell r="O217">
            <v>1</v>
          </cell>
          <cell r="Q217">
            <v>0</v>
          </cell>
          <cell r="U217">
            <v>0</v>
          </cell>
          <cell r="V217">
            <v>0</v>
          </cell>
          <cell r="X217">
            <v>0</v>
          </cell>
          <cell r="AB217">
            <v>0</v>
          </cell>
          <cell r="AC217">
            <v>0</v>
          </cell>
        </row>
        <row r="218">
          <cell r="C218">
            <v>0</v>
          </cell>
          <cell r="G218">
            <v>0</v>
          </cell>
          <cell r="H218">
            <v>0</v>
          </cell>
          <cell r="J218">
            <v>247.69600000000003</v>
          </cell>
          <cell r="N218">
            <v>90.12</v>
          </cell>
          <cell r="O218">
            <v>1</v>
          </cell>
          <cell r="Q218">
            <v>0</v>
          </cell>
          <cell r="U218">
            <v>0</v>
          </cell>
          <cell r="V218">
            <v>0</v>
          </cell>
          <cell r="X218">
            <v>0</v>
          </cell>
          <cell r="AB218">
            <v>0</v>
          </cell>
          <cell r="AC218">
            <v>0</v>
          </cell>
        </row>
        <row r="219">
          <cell r="C219">
            <v>0</v>
          </cell>
          <cell r="G219">
            <v>0</v>
          </cell>
          <cell r="H219">
            <v>0</v>
          </cell>
          <cell r="J219">
            <v>250.77600000000004</v>
          </cell>
          <cell r="N219">
            <v>90.23</v>
          </cell>
          <cell r="O219">
            <v>1</v>
          </cell>
          <cell r="Q219">
            <v>0</v>
          </cell>
          <cell r="U219">
            <v>0</v>
          </cell>
          <cell r="V219">
            <v>0</v>
          </cell>
          <cell r="X219">
            <v>0</v>
          </cell>
          <cell r="AB219">
            <v>0</v>
          </cell>
          <cell r="AC219">
            <v>0</v>
          </cell>
        </row>
        <row r="220">
          <cell r="C220">
            <v>0</v>
          </cell>
          <cell r="G220">
            <v>0</v>
          </cell>
          <cell r="H220">
            <v>0</v>
          </cell>
          <cell r="J220">
            <v>260.73600000000005</v>
          </cell>
          <cell r="N220">
            <v>90.49</v>
          </cell>
          <cell r="O220">
            <v>1</v>
          </cell>
          <cell r="Q220">
            <v>0</v>
          </cell>
          <cell r="U220">
            <v>0</v>
          </cell>
          <cell r="V220">
            <v>0</v>
          </cell>
          <cell r="X220">
            <v>0</v>
          </cell>
          <cell r="AB220">
            <v>0</v>
          </cell>
          <cell r="AC220">
            <v>0</v>
          </cell>
        </row>
        <row r="221">
          <cell r="C221">
            <v>0</v>
          </cell>
          <cell r="G221">
            <v>0</v>
          </cell>
          <cell r="H221">
            <v>0</v>
          </cell>
          <cell r="J221">
            <v>284.73600000000005</v>
          </cell>
          <cell r="N221">
            <v>71.510000000000005</v>
          </cell>
          <cell r="O221">
            <v>1</v>
          </cell>
          <cell r="Q221">
            <v>0</v>
          </cell>
          <cell r="U221">
            <v>0</v>
          </cell>
          <cell r="V221">
            <v>0</v>
          </cell>
          <cell r="X221">
            <v>0</v>
          </cell>
          <cell r="AB221">
            <v>0</v>
          </cell>
          <cell r="AC221">
            <v>0</v>
          </cell>
        </row>
        <row r="222">
          <cell r="C222">
            <v>0</v>
          </cell>
          <cell r="G222">
            <v>0</v>
          </cell>
          <cell r="H222">
            <v>0</v>
          </cell>
          <cell r="J222">
            <v>276.45600000000002</v>
          </cell>
          <cell r="N222">
            <v>82.56</v>
          </cell>
          <cell r="O222">
            <v>1</v>
          </cell>
          <cell r="Q222">
            <v>0</v>
          </cell>
          <cell r="U222">
            <v>0</v>
          </cell>
          <cell r="V222">
            <v>0</v>
          </cell>
          <cell r="X222">
            <v>0</v>
          </cell>
          <cell r="AB222">
            <v>0</v>
          </cell>
          <cell r="AC222">
            <v>0</v>
          </cell>
        </row>
        <row r="223">
          <cell r="C223">
            <v>0</v>
          </cell>
          <cell r="G223">
            <v>0</v>
          </cell>
          <cell r="H223">
            <v>0</v>
          </cell>
          <cell r="J223">
            <v>227.44800000000001</v>
          </cell>
          <cell r="N223">
            <v>90.85</v>
          </cell>
          <cell r="O223">
            <v>1</v>
          </cell>
          <cell r="Q223">
            <v>0</v>
          </cell>
          <cell r="U223">
            <v>0</v>
          </cell>
          <cell r="V223">
            <v>0</v>
          </cell>
          <cell r="X223">
            <v>0</v>
          </cell>
          <cell r="AB223">
            <v>0</v>
          </cell>
          <cell r="AC223">
            <v>0</v>
          </cell>
        </row>
        <row r="224">
          <cell r="C224">
            <v>0</v>
          </cell>
          <cell r="G224">
            <v>0</v>
          </cell>
          <cell r="H224">
            <v>0</v>
          </cell>
          <cell r="J224">
            <v>168.048</v>
          </cell>
          <cell r="N224">
            <v>91.05</v>
          </cell>
          <cell r="O224">
            <v>1</v>
          </cell>
          <cell r="Q224">
            <v>0</v>
          </cell>
          <cell r="U224">
            <v>0</v>
          </cell>
          <cell r="V224">
            <v>0</v>
          </cell>
          <cell r="X224">
            <v>0</v>
          </cell>
          <cell r="AB224">
            <v>0</v>
          </cell>
          <cell r="AC224">
            <v>0</v>
          </cell>
        </row>
        <row r="225">
          <cell r="C225">
            <v>0</v>
          </cell>
          <cell r="G225">
            <v>0</v>
          </cell>
          <cell r="H225">
            <v>0</v>
          </cell>
          <cell r="J225">
            <v>276.45600000000002</v>
          </cell>
          <cell r="N225">
            <v>87.9</v>
          </cell>
          <cell r="O225">
            <v>1</v>
          </cell>
          <cell r="Q225">
            <v>0</v>
          </cell>
          <cell r="U225">
            <v>0</v>
          </cell>
          <cell r="V225">
            <v>0</v>
          </cell>
          <cell r="X225">
            <v>0</v>
          </cell>
          <cell r="AB225">
            <v>0</v>
          </cell>
          <cell r="AC225">
            <v>0</v>
          </cell>
        </row>
        <row r="226">
          <cell r="C226">
            <v>0</v>
          </cell>
          <cell r="G226">
            <v>0</v>
          </cell>
          <cell r="H226">
            <v>0</v>
          </cell>
          <cell r="J226">
            <v>278.83334750733133</v>
          </cell>
          <cell r="N226">
            <v>85.274203323558169</v>
          </cell>
          <cell r="O226">
            <v>1</v>
          </cell>
          <cell r="Q226">
            <v>0</v>
          </cell>
          <cell r="U226">
            <v>0</v>
          </cell>
          <cell r="V226">
            <v>0</v>
          </cell>
          <cell r="X226">
            <v>0</v>
          </cell>
          <cell r="AB226">
            <v>0</v>
          </cell>
          <cell r="AC226">
            <v>0</v>
          </cell>
        </row>
        <row r="227">
          <cell r="C227">
            <v>0</v>
          </cell>
          <cell r="G227">
            <v>0</v>
          </cell>
          <cell r="H227">
            <v>0</v>
          </cell>
          <cell r="J227">
            <v>276.45600000000002</v>
          </cell>
          <cell r="N227">
            <v>90.05</v>
          </cell>
          <cell r="O227">
            <v>1</v>
          </cell>
          <cell r="Q227">
            <v>0</v>
          </cell>
          <cell r="U227">
            <v>0</v>
          </cell>
          <cell r="V227">
            <v>0</v>
          </cell>
          <cell r="X227">
            <v>0</v>
          </cell>
          <cell r="AB227">
            <v>0</v>
          </cell>
          <cell r="AC227">
            <v>0</v>
          </cell>
        </row>
        <row r="228">
          <cell r="C228">
            <v>0</v>
          </cell>
          <cell r="G228">
            <v>0</v>
          </cell>
          <cell r="H228">
            <v>0</v>
          </cell>
          <cell r="J228">
            <v>261.36</v>
          </cell>
          <cell r="N228">
            <v>92.92</v>
          </cell>
          <cell r="O228">
            <v>1</v>
          </cell>
          <cell r="Q228">
            <v>0</v>
          </cell>
          <cell r="U228">
            <v>0</v>
          </cell>
          <cell r="V228">
            <v>0</v>
          </cell>
          <cell r="X228">
            <v>0</v>
          </cell>
          <cell r="AB228">
            <v>0</v>
          </cell>
          <cell r="AC228">
            <v>0</v>
          </cell>
        </row>
        <row r="229">
          <cell r="C229">
            <v>0</v>
          </cell>
          <cell r="G229">
            <v>0</v>
          </cell>
          <cell r="H229">
            <v>0</v>
          </cell>
          <cell r="J229">
            <v>275.35200000000003</v>
          </cell>
          <cell r="N229">
            <v>90.65</v>
          </cell>
          <cell r="O229">
            <v>1</v>
          </cell>
          <cell r="Q229">
            <v>0</v>
          </cell>
          <cell r="U229">
            <v>0</v>
          </cell>
          <cell r="V229">
            <v>0</v>
          </cell>
          <cell r="X229">
            <v>0</v>
          </cell>
          <cell r="AB229">
            <v>0</v>
          </cell>
          <cell r="AC229">
            <v>0</v>
          </cell>
        </row>
        <row r="230">
          <cell r="C230">
            <v>0</v>
          </cell>
          <cell r="G230">
            <v>0</v>
          </cell>
          <cell r="H230">
            <v>0</v>
          </cell>
          <cell r="J230">
            <v>276.45600000000002</v>
          </cell>
          <cell r="N230">
            <v>90.58</v>
          </cell>
          <cell r="O230">
            <v>1</v>
          </cell>
          <cell r="Q230">
            <v>0</v>
          </cell>
          <cell r="U230">
            <v>0</v>
          </cell>
          <cell r="V230">
            <v>0</v>
          </cell>
          <cell r="X230">
            <v>0</v>
          </cell>
          <cell r="AB230">
            <v>0</v>
          </cell>
          <cell r="AC230">
            <v>0</v>
          </cell>
        </row>
        <row r="231">
          <cell r="C231">
            <v>0</v>
          </cell>
          <cell r="G231">
            <v>0</v>
          </cell>
          <cell r="H231">
            <v>0</v>
          </cell>
          <cell r="J231">
            <v>276.45600000000002</v>
          </cell>
          <cell r="N231">
            <v>90.62</v>
          </cell>
          <cell r="O231">
            <v>1</v>
          </cell>
          <cell r="Q231">
            <v>0</v>
          </cell>
          <cell r="U231">
            <v>0</v>
          </cell>
          <cell r="V231">
            <v>0</v>
          </cell>
          <cell r="X231">
            <v>0</v>
          </cell>
          <cell r="AB231">
            <v>0</v>
          </cell>
          <cell r="AC231">
            <v>0</v>
          </cell>
        </row>
        <row r="232">
          <cell r="C232">
            <v>0</v>
          </cell>
          <cell r="G232">
            <v>0</v>
          </cell>
          <cell r="H232">
            <v>0</v>
          </cell>
          <cell r="J232">
            <v>249.70400000000001</v>
          </cell>
          <cell r="N232">
            <v>89.6</v>
          </cell>
          <cell r="O232">
            <v>1</v>
          </cell>
          <cell r="Q232">
            <v>0</v>
          </cell>
          <cell r="U232">
            <v>0</v>
          </cell>
          <cell r="V232">
            <v>0</v>
          </cell>
          <cell r="X232">
            <v>0</v>
          </cell>
          <cell r="AB232">
            <v>0</v>
          </cell>
          <cell r="AC232">
            <v>0</v>
          </cell>
        </row>
        <row r="237">
          <cell r="C237">
            <v>0</v>
          </cell>
          <cell r="G237">
            <v>0</v>
          </cell>
          <cell r="H237">
            <v>0</v>
          </cell>
          <cell r="J237">
            <v>0</v>
          </cell>
          <cell r="N237">
            <v>0</v>
          </cell>
          <cell r="O237">
            <v>0</v>
          </cell>
          <cell r="Q237">
            <v>0</v>
          </cell>
          <cell r="U237">
            <v>0</v>
          </cell>
          <cell r="V237">
            <v>0</v>
          </cell>
          <cell r="X237">
            <v>0</v>
          </cell>
          <cell r="AB237">
            <v>0</v>
          </cell>
          <cell r="AC237">
            <v>0</v>
          </cell>
        </row>
        <row r="238">
          <cell r="C238">
            <v>0</v>
          </cell>
          <cell r="G238">
            <v>0</v>
          </cell>
          <cell r="H238">
            <v>0</v>
          </cell>
          <cell r="J238">
            <v>0</v>
          </cell>
          <cell r="N238">
            <v>0</v>
          </cell>
          <cell r="O238">
            <v>0</v>
          </cell>
          <cell r="Q238">
            <v>0</v>
          </cell>
          <cell r="U238">
            <v>0</v>
          </cell>
          <cell r="V238">
            <v>0</v>
          </cell>
          <cell r="X238">
            <v>0</v>
          </cell>
          <cell r="AB238">
            <v>0</v>
          </cell>
          <cell r="AC238">
            <v>0</v>
          </cell>
        </row>
        <row r="239">
          <cell r="C239">
            <v>0</v>
          </cell>
          <cell r="G239">
            <v>0</v>
          </cell>
          <cell r="H239">
            <v>0</v>
          </cell>
          <cell r="J239">
            <v>0</v>
          </cell>
          <cell r="N239">
            <v>0</v>
          </cell>
          <cell r="O239">
            <v>0</v>
          </cell>
          <cell r="Q239">
            <v>0</v>
          </cell>
          <cell r="U239">
            <v>0</v>
          </cell>
          <cell r="V239">
            <v>0</v>
          </cell>
          <cell r="X239">
            <v>0</v>
          </cell>
          <cell r="AB239">
            <v>0</v>
          </cell>
          <cell r="AC239">
            <v>0</v>
          </cell>
        </row>
        <row r="240">
          <cell r="C240">
            <v>0</v>
          </cell>
          <cell r="G240">
            <v>0</v>
          </cell>
          <cell r="H240">
            <v>0</v>
          </cell>
          <cell r="J240">
            <v>0</v>
          </cell>
          <cell r="N240">
            <v>0</v>
          </cell>
          <cell r="O240">
            <v>0</v>
          </cell>
          <cell r="Q240">
            <v>0</v>
          </cell>
          <cell r="U240">
            <v>0</v>
          </cell>
          <cell r="V240">
            <v>0</v>
          </cell>
          <cell r="X240">
            <v>0</v>
          </cell>
          <cell r="AB240">
            <v>0</v>
          </cell>
          <cell r="AC240">
            <v>0</v>
          </cell>
        </row>
        <row r="241">
          <cell r="C241">
            <v>0</v>
          </cell>
          <cell r="G241">
            <v>0</v>
          </cell>
          <cell r="H241">
            <v>0</v>
          </cell>
          <cell r="J241">
            <v>0</v>
          </cell>
          <cell r="N241">
            <v>0</v>
          </cell>
          <cell r="O241">
            <v>0</v>
          </cell>
          <cell r="Q241">
            <v>0</v>
          </cell>
          <cell r="U241">
            <v>0</v>
          </cell>
          <cell r="V241">
            <v>0</v>
          </cell>
          <cell r="X241">
            <v>0</v>
          </cell>
          <cell r="AB241">
            <v>0</v>
          </cell>
          <cell r="AC241">
            <v>0</v>
          </cell>
        </row>
        <row r="242">
          <cell r="C242">
            <v>0</v>
          </cell>
          <cell r="G242">
            <v>0</v>
          </cell>
          <cell r="H242">
            <v>0</v>
          </cell>
          <cell r="J242">
            <v>0</v>
          </cell>
          <cell r="N242">
            <v>0</v>
          </cell>
          <cell r="O242">
            <v>0</v>
          </cell>
          <cell r="Q242">
            <v>0</v>
          </cell>
          <cell r="U242">
            <v>0</v>
          </cell>
          <cell r="V242">
            <v>0</v>
          </cell>
          <cell r="X242">
            <v>0</v>
          </cell>
          <cell r="AB242">
            <v>0</v>
          </cell>
          <cell r="AC242">
            <v>0</v>
          </cell>
        </row>
        <row r="243">
          <cell r="C243">
            <v>0</v>
          </cell>
          <cell r="G243">
            <v>0</v>
          </cell>
          <cell r="H243">
            <v>0</v>
          </cell>
          <cell r="J243">
            <v>0</v>
          </cell>
          <cell r="N243">
            <v>0</v>
          </cell>
          <cell r="O243">
            <v>0</v>
          </cell>
          <cell r="Q243">
            <v>0</v>
          </cell>
          <cell r="U243">
            <v>0</v>
          </cell>
          <cell r="V243">
            <v>0</v>
          </cell>
          <cell r="X243">
            <v>0</v>
          </cell>
          <cell r="AB243">
            <v>0</v>
          </cell>
          <cell r="AC243">
            <v>0</v>
          </cell>
        </row>
        <row r="244">
          <cell r="C244">
            <v>0</v>
          </cell>
          <cell r="G244">
            <v>0</v>
          </cell>
          <cell r="H244">
            <v>0</v>
          </cell>
          <cell r="J244">
            <v>0</v>
          </cell>
          <cell r="N244">
            <v>0</v>
          </cell>
          <cell r="O244">
            <v>0</v>
          </cell>
          <cell r="Q244">
            <v>0</v>
          </cell>
          <cell r="U244">
            <v>0</v>
          </cell>
          <cell r="V244">
            <v>0</v>
          </cell>
          <cell r="X244">
            <v>0</v>
          </cell>
          <cell r="AB244">
            <v>0</v>
          </cell>
          <cell r="AC244">
            <v>0</v>
          </cell>
        </row>
        <row r="245">
          <cell r="C245">
            <v>0</v>
          </cell>
          <cell r="G245">
            <v>0</v>
          </cell>
          <cell r="H245">
            <v>0</v>
          </cell>
          <cell r="J245">
            <v>0</v>
          </cell>
          <cell r="N245">
            <v>0</v>
          </cell>
          <cell r="O245">
            <v>0</v>
          </cell>
          <cell r="Q245">
            <v>0</v>
          </cell>
          <cell r="U245">
            <v>0</v>
          </cell>
          <cell r="V245">
            <v>0</v>
          </cell>
          <cell r="X245">
            <v>0</v>
          </cell>
          <cell r="AB245">
            <v>0</v>
          </cell>
          <cell r="AC245">
            <v>0</v>
          </cell>
        </row>
        <row r="246">
          <cell r="C246">
            <v>0</v>
          </cell>
          <cell r="G246">
            <v>0</v>
          </cell>
          <cell r="H246">
            <v>0</v>
          </cell>
          <cell r="J246">
            <v>0</v>
          </cell>
          <cell r="N246">
            <v>0</v>
          </cell>
          <cell r="O246">
            <v>0</v>
          </cell>
          <cell r="Q246">
            <v>0</v>
          </cell>
          <cell r="U246">
            <v>0</v>
          </cell>
          <cell r="V246">
            <v>0</v>
          </cell>
          <cell r="X246">
            <v>0</v>
          </cell>
          <cell r="AB246">
            <v>0</v>
          </cell>
          <cell r="AC246">
            <v>0</v>
          </cell>
        </row>
        <row r="247">
          <cell r="C247">
            <v>0</v>
          </cell>
          <cell r="G247">
            <v>0</v>
          </cell>
          <cell r="H247">
            <v>0</v>
          </cell>
          <cell r="J247">
            <v>0</v>
          </cell>
          <cell r="N247">
            <v>0</v>
          </cell>
          <cell r="O247">
            <v>0</v>
          </cell>
          <cell r="Q247">
            <v>0</v>
          </cell>
          <cell r="U247">
            <v>0</v>
          </cell>
          <cell r="V247">
            <v>0</v>
          </cell>
          <cell r="X247">
            <v>0</v>
          </cell>
          <cell r="AB247">
            <v>0</v>
          </cell>
          <cell r="AC247">
            <v>0</v>
          </cell>
        </row>
        <row r="248">
          <cell r="C248">
            <v>0</v>
          </cell>
          <cell r="G248">
            <v>0</v>
          </cell>
          <cell r="H248">
            <v>0</v>
          </cell>
          <cell r="J248">
            <v>0</v>
          </cell>
          <cell r="N248">
            <v>0</v>
          </cell>
          <cell r="O248">
            <v>0</v>
          </cell>
          <cell r="Q248">
            <v>0</v>
          </cell>
          <cell r="U248">
            <v>0</v>
          </cell>
          <cell r="V248">
            <v>0</v>
          </cell>
          <cell r="X248">
            <v>0</v>
          </cell>
          <cell r="AB248">
            <v>0</v>
          </cell>
          <cell r="AC248">
            <v>0</v>
          </cell>
        </row>
        <row r="249">
          <cell r="C249">
            <v>0</v>
          </cell>
          <cell r="G249">
            <v>0</v>
          </cell>
          <cell r="H249">
            <v>0</v>
          </cell>
          <cell r="J249">
            <v>0</v>
          </cell>
          <cell r="N249">
            <v>0</v>
          </cell>
          <cell r="O249">
            <v>0</v>
          </cell>
          <cell r="Q249">
            <v>0</v>
          </cell>
          <cell r="U249">
            <v>0</v>
          </cell>
          <cell r="V249">
            <v>0</v>
          </cell>
          <cell r="X249">
            <v>0</v>
          </cell>
          <cell r="AB249">
            <v>0</v>
          </cell>
          <cell r="AC249">
            <v>0</v>
          </cell>
        </row>
        <row r="250">
          <cell r="C250">
            <v>0</v>
          </cell>
          <cell r="G250">
            <v>0</v>
          </cell>
          <cell r="H250">
            <v>0</v>
          </cell>
          <cell r="J250">
            <v>0</v>
          </cell>
          <cell r="N250">
            <v>0</v>
          </cell>
          <cell r="O250">
            <v>0</v>
          </cell>
          <cell r="Q250">
            <v>0</v>
          </cell>
          <cell r="U250">
            <v>0</v>
          </cell>
          <cell r="V250">
            <v>0</v>
          </cell>
          <cell r="X250">
            <v>0</v>
          </cell>
          <cell r="AB250">
            <v>0</v>
          </cell>
          <cell r="AC250">
            <v>0</v>
          </cell>
        </row>
        <row r="251">
          <cell r="C251">
            <v>0</v>
          </cell>
          <cell r="G251">
            <v>0</v>
          </cell>
          <cell r="H251">
            <v>0</v>
          </cell>
          <cell r="J251">
            <v>0</v>
          </cell>
          <cell r="N251">
            <v>0</v>
          </cell>
          <cell r="O251">
            <v>0</v>
          </cell>
          <cell r="Q251">
            <v>0</v>
          </cell>
          <cell r="U251">
            <v>0</v>
          </cell>
          <cell r="V251">
            <v>0</v>
          </cell>
          <cell r="X251">
            <v>0</v>
          </cell>
          <cell r="AB251">
            <v>0</v>
          </cell>
          <cell r="AC251">
            <v>0</v>
          </cell>
        </row>
        <row r="252">
          <cell r="C252">
            <v>0</v>
          </cell>
          <cell r="G252">
            <v>0</v>
          </cell>
          <cell r="H252">
            <v>0</v>
          </cell>
          <cell r="J252">
            <v>0</v>
          </cell>
          <cell r="N252">
            <v>0</v>
          </cell>
          <cell r="O252">
            <v>0</v>
          </cell>
          <cell r="Q252">
            <v>0</v>
          </cell>
          <cell r="U252">
            <v>0</v>
          </cell>
          <cell r="V252">
            <v>0</v>
          </cell>
          <cell r="X252">
            <v>0</v>
          </cell>
          <cell r="AB252">
            <v>0</v>
          </cell>
          <cell r="AC252">
            <v>0</v>
          </cell>
        </row>
        <row r="253">
          <cell r="C253">
            <v>0</v>
          </cell>
          <cell r="G253">
            <v>0</v>
          </cell>
          <cell r="H253">
            <v>0</v>
          </cell>
          <cell r="J253">
            <v>0</v>
          </cell>
          <cell r="N253">
            <v>0</v>
          </cell>
          <cell r="O253">
            <v>0</v>
          </cell>
          <cell r="Q253">
            <v>0</v>
          </cell>
          <cell r="U253">
            <v>0</v>
          </cell>
          <cell r="V253">
            <v>0</v>
          </cell>
          <cell r="X253">
            <v>0</v>
          </cell>
          <cell r="AB253">
            <v>0</v>
          </cell>
          <cell r="AC253">
            <v>0</v>
          </cell>
        </row>
        <row r="254">
          <cell r="C254">
            <v>0</v>
          </cell>
          <cell r="G254">
            <v>0</v>
          </cell>
          <cell r="H254">
            <v>0</v>
          </cell>
          <cell r="J254">
            <v>0</v>
          </cell>
          <cell r="N254">
            <v>0</v>
          </cell>
          <cell r="O254">
            <v>0</v>
          </cell>
          <cell r="Q254">
            <v>0</v>
          </cell>
          <cell r="U254">
            <v>0</v>
          </cell>
          <cell r="V254">
            <v>0</v>
          </cell>
          <cell r="X254">
            <v>0</v>
          </cell>
          <cell r="AB254">
            <v>0</v>
          </cell>
          <cell r="AC254">
            <v>0</v>
          </cell>
        </row>
        <row r="255">
          <cell r="C255">
            <v>0</v>
          </cell>
          <cell r="G255">
            <v>0</v>
          </cell>
          <cell r="H255">
            <v>0</v>
          </cell>
          <cell r="J255">
            <v>0</v>
          </cell>
          <cell r="N255">
            <v>0</v>
          </cell>
          <cell r="O255">
            <v>0</v>
          </cell>
          <cell r="Q255">
            <v>0</v>
          </cell>
          <cell r="U255">
            <v>0</v>
          </cell>
          <cell r="V255">
            <v>0</v>
          </cell>
          <cell r="X255">
            <v>0</v>
          </cell>
          <cell r="AB255">
            <v>0</v>
          </cell>
          <cell r="AC255">
            <v>0</v>
          </cell>
        </row>
        <row r="260">
          <cell r="C260">
            <v>277.05599999999998</v>
          </cell>
          <cell r="G260">
            <v>91.63</v>
          </cell>
          <cell r="H260">
            <v>1</v>
          </cell>
          <cell r="J260">
            <v>309.44000000000005</v>
          </cell>
          <cell r="N260">
            <v>93.49</v>
          </cell>
          <cell r="O260">
            <v>1</v>
          </cell>
          <cell r="Q260">
            <v>322.87200000000001</v>
          </cell>
          <cell r="U260">
            <v>87.76</v>
          </cell>
          <cell r="V260">
            <v>1</v>
          </cell>
          <cell r="X260">
            <v>322.87200000000001</v>
          </cell>
          <cell r="AB260">
            <v>87.76</v>
          </cell>
          <cell r="AC260">
            <v>1</v>
          </cell>
        </row>
        <row r="261">
          <cell r="C261">
            <v>276.94400000000002</v>
          </cell>
          <cell r="G261">
            <v>91.63</v>
          </cell>
          <cell r="H261">
            <v>1</v>
          </cell>
          <cell r="J261">
            <v>309.43200000000002</v>
          </cell>
          <cell r="N261">
            <v>93.49</v>
          </cell>
          <cell r="O261">
            <v>1</v>
          </cell>
          <cell r="Q261">
            <v>322.88000000000005</v>
          </cell>
          <cell r="U261">
            <v>87.76</v>
          </cell>
          <cell r="V261">
            <v>1</v>
          </cell>
          <cell r="X261">
            <v>322.88000000000005</v>
          </cell>
          <cell r="AB261">
            <v>87.76</v>
          </cell>
          <cell r="AC261">
            <v>1</v>
          </cell>
        </row>
        <row r="262">
          <cell r="C262">
            <v>277.13600000000002</v>
          </cell>
          <cell r="G262">
            <v>91.63</v>
          </cell>
          <cell r="H262">
            <v>1</v>
          </cell>
          <cell r="J262">
            <v>309.44000000000005</v>
          </cell>
          <cell r="N262">
            <v>93.49</v>
          </cell>
          <cell r="O262">
            <v>1</v>
          </cell>
          <cell r="Q262">
            <v>322.87200000000001</v>
          </cell>
          <cell r="U262">
            <v>87.76</v>
          </cell>
          <cell r="V262">
            <v>1</v>
          </cell>
          <cell r="X262">
            <v>322.87200000000001</v>
          </cell>
          <cell r="AB262">
            <v>87.76</v>
          </cell>
          <cell r="AC262">
            <v>1</v>
          </cell>
        </row>
        <row r="263">
          <cell r="C263">
            <v>277.05599999999998</v>
          </cell>
          <cell r="G263">
            <v>91.63</v>
          </cell>
          <cell r="H263">
            <v>1</v>
          </cell>
          <cell r="J263">
            <v>309.44000000000005</v>
          </cell>
          <cell r="N263">
            <v>93.49</v>
          </cell>
          <cell r="O263">
            <v>1</v>
          </cell>
          <cell r="Q263">
            <v>322.87200000000001</v>
          </cell>
          <cell r="U263">
            <v>87.76</v>
          </cell>
          <cell r="V263">
            <v>1</v>
          </cell>
          <cell r="X263">
            <v>322.87200000000001</v>
          </cell>
          <cell r="AB263">
            <v>87.76</v>
          </cell>
          <cell r="AC263">
            <v>1</v>
          </cell>
        </row>
        <row r="264">
          <cell r="C264">
            <v>277.05599999999998</v>
          </cell>
          <cell r="G264">
            <v>91.63</v>
          </cell>
          <cell r="H264">
            <v>1</v>
          </cell>
          <cell r="J264">
            <v>297.21600000000001</v>
          </cell>
          <cell r="N264">
            <v>93.12</v>
          </cell>
          <cell r="O264">
            <v>1</v>
          </cell>
          <cell r="Q264">
            <v>288.08800000000002</v>
          </cell>
          <cell r="U264">
            <v>86.44</v>
          </cell>
          <cell r="V264">
            <v>1</v>
          </cell>
          <cell r="X264">
            <v>288.08800000000002</v>
          </cell>
          <cell r="AB264">
            <v>86.44</v>
          </cell>
          <cell r="AC264">
            <v>1</v>
          </cell>
        </row>
        <row r="265">
          <cell r="C265">
            <v>274.8</v>
          </cell>
          <cell r="G265">
            <v>91.63</v>
          </cell>
          <cell r="H265">
            <v>1</v>
          </cell>
          <cell r="J265">
            <v>300.52800000000002</v>
          </cell>
          <cell r="N265">
            <v>93.63</v>
          </cell>
          <cell r="O265">
            <v>1</v>
          </cell>
          <cell r="Q265">
            <v>321.96800000000002</v>
          </cell>
          <cell r="U265">
            <v>87.72</v>
          </cell>
          <cell r="V265">
            <v>1</v>
          </cell>
          <cell r="X265">
            <v>321.96800000000002</v>
          </cell>
          <cell r="AB265">
            <v>87.72</v>
          </cell>
          <cell r="AC265">
            <v>1</v>
          </cell>
        </row>
        <row r="266">
          <cell r="C266">
            <v>277.05599999999998</v>
          </cell>
          <cell r="G266">
            <v>91.63</v>
          </cell>
          <cell r="H266">
            <v>1</v>
          </cell>
          <cell r="J266">
            <v>309.44000000000005</v>
          </cell>
          <cell r="N266">
            <v>93.49</v>
          </cell>
          <cell r="O266">
            <v>1</v>
          </cell>
          <cell r="Q266">
            <v>322.87200000000001</v>
          </cell>
          <cell r="U266">
            <v>87.76</v>
          </cell>
          <cell r="V266">
            <v>1</v>
          </cell>
          <cell r="X266">
            <v>322.87200000000001</v>
          </cell>
          <cell r="AB266">
            <v>87.76</v>
          </cell>
          <cell r="AC266">
            <v>1</v>
          </cell>
        </row>
        <row r="267">
          <cell r="C267">
            <v>282.38400000000001</v>
          </cell>
          <cell r="G267">
            <v>79.900000000000006</v>
          </cell>
          <cell r="H267">
            <v>1</v>
          </cell>
          <cell r="J267">
            <v>315.21600000000001</v>
          </cell>
          <cell r="N267">
            <v>81.040000000000006</v>
          </cell>
          <cell r="O267">
            <v>1</v>
          </cell>
          <cell r="Q267">
            <v>329.04</v>
          </cell>
          <cell r="U267">
            <v>75.180000000000007</v>
          </cell>
          <cell r="V267">
            <v>1</v>
          </cell>
          <cell r="X267">
            <v>329.04</v>
          </cell>
          <cell r="AB267">
            <v>75.180000000000007</v>
          </cell>
          <cell r="AC267">
            <v>1</v>
          </cell>
        </row>
        <row r="268">
          <cell r="C268">
            <v>277.05599999999998</v>
          </cell>
          <cell r="G268">
            <v>91.63</v>
          </cell>
          <cell r="H268">
            <v>1</v>
          </cell>
          <cell r="J268">
            <v>309.44000000000005</v>
          </cell>
          <cell r="N268">
            <v>93.49</v>
          </cell>
          <cell r="O268">
            <v>1</v>
          </cell>
          <cell r="Q268">
            <v>322.87200000000001</v>
          </cell>
          <cell r="U268">
            <v>87.76</v>
          </cell>
          <cell r="V268">
            <v>1</v>
          </cell>
          <cell r="X268">
            <v>322.87200000000001</v>
          </cell>
          <cell r="AB268">
            <v>87.76</v>
          </cell>
          <cell r="AC268">
            <v>1</v>
          </cell>
        </row>
        <row r="269">
          <cell r="C269">
            <v>234.58400000000003</v>
          </cell>
          <cell r="G269">
            <v>82.98</v>
          </cell>
          <cell r="H269">
            <v>1</v>
          </cell>
          <cell r="J269">
            <v>223.63200000000003</v>
          </cell>
          <cell r="N269">
            <v>100.59</v>
          </cell>
          <cell r="O269">
            <v>1</v>
          </cell>
          <cell r="Q269">
            <v>233.99800000000002</v>
          </cell>
          <cell r="U269">
            <v>87.77</v>
          </cell>
          <cell r="V269">
            <v>1</v>
          </cell>
          <cell r="X269">
            <v>233.99800000000002</v>
          </cell>
          <cell r="AB269">
            <v>87.77</v>
          </cell>
          <cell r="AC269">
            <v>1</v>
          </cell>
        </row>
        <row r="270">
          <cell r="C270">
            <v>249.352</v>
          </cell>
          <cell r="G270">
            <v>88.5</v>
          </cell>
          <cell r="H270">
            <v>1</v>
          </cell>
          <cell r="J270">
            <v>278.49600000000004</v>
          </cell>
          <cell r="N270">
            <v>93.49</v>
          </cell>
          <cell r="O270">
            <v>1</v>
          </cell>
          <cell r="Q270">
            <v>322.87200000000001</v>
          </cell>
          <cell r="U270">
            <v>87.76</v>
          </cell>
          <cell r="V270">
            <v>1</v>
          </cell>
          <cell r="X270">
            <v>290.35200000000003</v>
          </cell>
          <cell r="AB270">
            <v>87.76</v>
          </cell>
          <cell r="AC270">
            <v>1</v>
          </cell>
        </row>
        <row r="271">
          <cell r="C271">
            <v>277.05599999999998</v>
          </cell>
          <cell r="G271">
            <v>81.96</v>
          </cell>
          <cell r="H271">
            <v>1</v>
          </cell>
          <cell r="J271">
            <v>309.44000000000005</v>
          </cell>
          <cell r="N271">
            <v>90.68</v>
          </cell>
          <cell r="O271">
            <v>1</v>
          </cell>
          <cell r="Q271">
            <v>306.72800000000001</v>
          </cell>
          <cell r="U271">
            <v>85.12</v>
          </cell>
          <cell r="V271">
            <v>1</v>
          </cell>
          <cell r="X271">
            <v>306.72800000000001</v>
          </cell>
          <cell r="AB271">
            <v>85.12</v>
          </cell>
          <cell r="AC271">
            <v>1</v>
          </cell>
        </row>
        <row r="272">
          <cell r="C272">
            <v>277.05599999999998</v>
          </cell>
          <cell r="G272">
            <v>91.63</v>
          </cell>
          <cell r="H272">
            <v>1</v>
          </cell>
          <cell r="J272">
            <v>310.86400000000003</v>
          </cell>
          <cell r="N272">
            <v>91.09</v>
          </cell>
          <cell r="O272">
            <v>1</v>
          </cell>
          <cell r="Q272">
            <v>312.40000000000003</v>
          </cell>
          <cell r="U272">
            <v>102.72</v>
          </cell>
          <cell r="V272">
            <v>1</v>
          </cell>
          <cell r="X272">
            <v>312.40000000000003</v>
          </cell>
          <cell r="AB272">
            <v>102.72</v>
          </cell>
          <cell r="AC272">
            <v>1</v>
          </cell>
        </row>
        <row r="273">
          <cell r="C273">
            <v>277.05599999999998</v>
          </cell>
          <cell r="G273">
            <v>91.63</v>
          </cell>
          <cell r="H273">
            <v>1</v>
          </cell>
          <cell r="J273">
            <v>311.45600000000002</v>
          </cell>
          <cell r="N273">
            <v>90.85</v>
          </cell>
          <cell r="O273">
            <v>1</v>
          </cell>
          <cell r="Q273">
            <v>323.01600000000002</v>
          </cell>
          <cell r="U273">
            <v>86.71</v>
          </cell>
          <cell r="V273">
            <v>1</v>
          </cell>
          <cell r="X273">
            <v>323.01600000000002</v>
          </cell>
          <cell r="AB273">
            <v>86.71</v>
          </cell>
          <cell r="AC273">
            <v>1</v>
          </cell>
        </row>
        <row r="274">
          <cell r="C274">
            <v>277.05599999999998</v>
          </cell>
          <cell r="G274">
            <v>91.63</v>
          </cell>
          <cell r="H274">
            <v>1</v>
          </cell>
          <cell r="J274">
            <v>309.44000000000005</v>
          </cell>
          <cell r="N274">
            <v>93.49</v>
          </cell>
          <cell r="O274">
            <v>1</v>
          </cell>
          <cell r="Q274">
            <v>322.87200000000001</v>
          </cell>
          <cell r="U274">
            <v>87.76</v>
          </cell>
          <cell r="V274">
            <v>1</v>
          </cell>
          <cell r="X274">
            <v>322.87200000000001</v>
          </cell>
          <cell r="AB274">
            <v>87.76</v>
          </cell>
          <cell r="AC274">
            <v>1</v>
          </cell>
        </row>
        <row r="275">
          <cell r="C275">
            <v>277.05599999999998</v>
          </cell>
          <cell r="G275">
            <v>87.95</v>
          </cell>
          <cell r="H275">
            <v>1</v>
          </cell>
          <cell r="J275">
            <v>309.44000000000005</v>
          </cell>
          <cell r="N275">
            <v>89.81</v>
          </cell>
          <cell r="O275">
            <v>1</v>
          </cell>
          <cell r="Q275">
            <v>322.87200000000001</v>
          </cell>
          <cell r="U275">
            <v>84.08</v>
          </cell>
          <cell r="V275">
            <v>1</v>
          </cell>
          <cell r="X275">
            <v>322.87200000000001</v>
          </cell>
          <cell r="AB275">
            <v>84.08</v>
          </cell>
          <cell r="AC275">
            <v>1</v>
          </cell>
        </row>
        <row r="276">
          <cell r="C276">
            <v>277.05599999999998</v>
          </cell>
          <cell r="G276">
            <v>91.63</v>
          </cell>
          <cell r="H276">
            <v>1</v>
          </cell>
          <cell r="J276">
            <v>309.44000000000005</v>
          </cell>
          <cell r="N276">
            <v>93.49</v>
          </cell>
          <cell r="O276">
            <v>1</v>
          </cell>
          <cell r="Q276">
            <v>322.87200000000001</v>
          </cell>
          <cell r="U276">
            <v>87.76</v>
          </cell>
          <cell r="V276">
            <v>1</v>
          </cell>
          <cell r="X276">
            <v>322.87200000000001</v>
          </cell>
          <cell r="AB276">
            <v>87.76</v>
          </cell>
          <cell r="AC276">
            <v>1</v>
          </cell>
        </row>
        <row r="277">
          <cell r="C277">
            <v>277.05599999999998</v>
          </cell>
          <cell r="G277">
            <v>91.63</v>
          </cell>
          <cell r="H277">
            <v>1</v>
          </cell>
          <cell r="J277">
            <v>309.44000000000005</v>
          </cell>
          <cell r="N277">
            <v>93.49</v>
          </cell>
          <cell r="O277">
            <v>1</v>
          </cell>
          <cell r="Q277">
            <v>322.87200000000001</v>
          </cell>
          <cell r="U277">
            <v>87.76</v>
          </cell>
          <cell r="V277">
            <v>1</v>
          </cell>
          <cell r="X277">
            <v>322.87200000000001</v>
          </cell>
          <cell r="AB277">
            <v>87.76</v>
          </cell>
          <cell r="AC277">
            <v>1</v>
          </cell>
        </row>
        <row r="278">
          <cell r="C278">
            <v>277.05599999999998</v>
          </cell>
          <cell r="G278">
            <v>91.63</v>
          </cell>
          <cell r="H278">
            <v>1</v>
          </cell>
          <cell r="J278">
            <v>309.44000000000005</v>
          </cell>
          <cell r="N278">
            <v>93.49</v>
          </cell>
          <cell r="O278">
            <v>1</v>
          </cell>
          <cell r="Q278">
            <v>322.87200000000001</v>
          </cell>
          <cell r="U278">
            <v>87.76</v>
          </cell>
          <cell r="V278">
            <v>1</v>
          </cell>
          <cell r="X278">
            <v>322.87200000000001</v>
          </cell>
          <cell r="AB278">
            <v>87.76</v>
          </cell>
          <cell r="AC278">
            <v>1</v>
          </cell>
        </row>
        <row r="283">
          <cell r="C283">
            <v>0</v>
          </cell>
          <cell r="G283">
            <v>0</v>
          </cell>
          <cell r="H283">
            <v>0</v>
          </cell>
          <cell r="J283">
            <v>0</v>
          </cell>
          <cell r="N283">
            <v>0</v>
          </cell>
          <cell r="O283">
            <v>0</v>
          </cell>
          <cell r="Q283">
            <v>0</v>
          </cell>
          <cell r="U283">
            <v>0</v>
          </cell>
          <cell r="V283">
            <v>0</v>
          </cell>
          <cell r="X283">
            <v>291.43220919948465</v>
          </cell>
          <cell r="AB283">
            <v>174.76973850064417</v>
          </cell>
          <cell r="AC283">
            <v>1</v>
          </cell>
        </row>
        <row r="284">
          <cell r="C284">
            <v>0</v>
          </cell>
          <cell r="G284">
            <v>0</v>
          </cell>
          <cell r="H284">
            <v>0</v>
          </cell>
          <cell r="J284">
            <v>0</v>
          </cell>
          <cell r="N284">
            <v>0</v>
          </cell>
          <cell r="O284">
            <v>0</v>
          </cell>
          <cell r="Q284">
            <v>0</v>
          </cell>
          <cell r="U284">
            <v>0</v>
          </cell>
          <cell r="V284">
            <v>0</v>
          </cell>
          <cell r="X284">
            <v>283.54702539162997</v>
          </cell>
          <cell r="AB284">
            <v>174.45621826046249</v>
          </cell>
          <cell r="AC284">
            <v>1</v>
          </cell>
        </row>
        <row r="285">
          <cell r="C285">
            <v>0</v>
          </cell>
          <cell r="G285">
            <v>0</v>
          </cell>
          <cell r="H285">
            <v>0</v>
          </cell>
          <cell r="J285">
            <v>0</v>
          </cell>
          <cell r="N285">
            <v>0</v>
          </cell>
          <cell r="O285">
            <v>0</v>
          </cell>
          <cell r="Q285">
            <v>0</v>
          </cell>
          <cell r="U285">
            <v>0</v>
          </cell>
          <cell r="V285">
            <v>0</v>
          </cell>
          <cell r="X285">
            <v>206.12688037987499</v>
          </cell>
          <cell r="AB285">
            <v>170.6013995251563</v>
          </cell>
          <cell r="AC285">
            <v>1</v>
          </cell>
        </row>
        <row r="286">
          <cell r="C286">
            <v>0</v>
          </cell>
          <cell r="G286">
            <v>0</v>
          </cell>
          <cell r="H286">
            <v>0</v>
          </cell>
          <cell r="J286">
            <v>0</v>
          </cell>
          <cell r="N286">
            <v>0</v>
          </cell>
          <cell r="O286">
            <v>0</v>
          </cell>
          <cell r="Q286">
            <v>0</v>
          </cell>
          <cell r="U286">
            <v>0</v>
          </cell>
          <cell r="V286">
            <v>0</v>
          </cell>
          <cell r="X286">
            <v>289.37517522146265</v>
          </cell>
          <cell r="AB286">
            <v>174.74103097317172</v>
          </cell>
          <cell r="AC286">
            <v>1</v>
          </cell>
        </row>
        <row r="287">
          <cell r="C287">
            <v>0</v>
          </cell>
          <cell r="G287">
            <v>0</v>
          </cell>
          <cell r="H287">
            <v>0</v>
          </cell>
          <cell r="J287">
            <v>0</v>
          </cell>
          <cell r="N287">
            <v>0</v>
          </cell>
          <cell r="O287">
            <v>0</v>
          </cell>
          <cell r="Q287">
            <v>0</v>
          </cell>
          <cell r="U287">
            <v>0</v>
          </cell>
          <cell r="V287">
            <v>0</v>
          </cell>
          <cell r="X287">
            <v>201.33882090705214</v>
          </cell>
          <cell r="AB287">
            <v>173.51647386618487</v>
          </cell>
          <cell r="AC287">
            <v>1</v>
          </cell>
        </row>
        <row r="288">
          <cell r="C288">
            <v>0</v>
          </cell>
          <cell r="G288">
            <v>0</v>
          </cell>
          <cell r="H288">
            <v>0</v>
          </cell>
          <cell r="J288">
            <v>0</v>
          </cell>
          <cell r="N288">
            <v>0</v>
          </cell>
          <cell r="O288">
            <v>0</v>
          </cell>
          <cell r="Q288">
            <v>0</v>
          </cell>
          <cell r="U288">
            <v>0</v>
          </cell>
          <cell r="V288">
            <v>0</v>
          </cell>
          <cell r="X288">
            <v>241.7318514598027</v>
          </cell>
          <cell r="AB288">
            <v>173.57518567524662</v>
          </cell>
          <cell r="AC288">
            <v>1</v>
          </cell>
        </row>
        <row r="289">
          <cell r="C289">
            <v>0</v>
          </cell>
          <cell r="G289">
            <v>0</v>
          </cell>
          <cell r="H289">
            <v>0</v>
          </cell>
          <cell r="J289">
            <v>0</v>
          </cell>
          <cell r="N289">
            <v>0</v>
          </cell>
          <cell r="O289">
            <v>0</v>
          </cell>
          <cell r="Q289">
            <v>0</v>
          </cell>
          <cell r="U289">
            <v>0</v>
          </cell>
          <cell r="V289">
            <v>0</v>
          </cell>
          <cell r="X289">
            <v>291.43220919948465</v>
          </cell>
          <cell r="AB289">
            <v>174.76973850064417</v>
          </cell>
          <cell r="AC289">
            <v>1</v>
          </cell>
        </row>
        <row r="290">
          <cell r="C290">
            <v>0</v>
          </cell>
          <cell r="G290">
            <v>0</v>
          </cell>
          <cell r="H290">
            <v>0</v>
          </cell>
          <cell r="J290">
            <v>0</v>
          </cell>
          <cell r="N290">
            <v>0</v>
          </cell>
          <cell r="O290">
            <v>0</v>
          </cell>
          <cell r="Q290">
            <v>0</v>
          </cell>
          <cell r="U290">
            <v>0</v>
          </cell>
          <cell r="V290">
            <v>0</v>
          </cell>
          <cell r="X290">
            <v>306.78368567976037</v>
          </cell>
          <cell r="AB290">
            <v>147.48039290029959</v>
          </cell>
          <cell r="AC290">
            <v>1</v>
          </cell>
        </row>
        <row r="291">
          <cell r="C291">
            <v>0</v>
          </cell>
          <cell r="G291">
            <v>0</v>
          </cell>
          <cell r="H291">
            <v>0</v>
          </cell>
          <cell r="J291">
            <v>0</v>
          </cell>
          <cell r="N291">
            <v>0</v>
          </cell>
          <cell r="O291">
            <v>0</v>
          </cell>
          <cell r="Q291">
            <v>0</v>
          </cell>
          <cell r="U291">
            <v>0</v>
          </cell>
          <cell r="V291">
            <v>0</v>
          </cell>
          <cell r="X291">
            <v>291.43220919948465</v>
          </cell>
          <cell r="AB291">
            <v>164.05</v>
          </cell>
          <cell r="AC291">
            <v>1</v>
          </cell>
        </row>
        <row r="292">
          <cell r="C292">
            <v>0</v>
          </cell>
          <cell r="G292">
            <v>0</v>
          </cell>
          <cell r="H292">
            <v>0</v>
          </cell>
          <cell r="J292">
            <v>0</v>
          </cell>
          <cell r="N292">
            <v>0</v>
          </cell>
          <cell r="O292">
            <v>0</v>
          </cell>
          <cell r="Q292">
            <v>0</v>
          </cell>
          <cell r="U292">
            <v>0</v>
          </cell>
          <cell r="V292">
            <v>0</v>
          </cell>
          <cell r="X292">
            <v>231.60532063300465</v>
          </cell>
          <cell r="AB292">
            <v>176.01334920874424</v>
          </cell>
          <cell r="AC292">
            <v>1</v>
          </cell>
        </row>
        <row r="293">
          <cell r="C293">
            <v>0</v>
          </cell>
          <cell r="G293">
            <v>0</v>
          </cell>
          <cell r="H293">
            <v>0</v>
          </cell>
          <cell r="J293">
            <v>0</v>
          </cell>
          <cell r="N293">
            <v>0</v>
          </cell>
          <cell r="O293">
            <v>0</v>
          </cell>
          <cell r="Q293">
            <v>0</v>
          </cell>
          <cell r="U293">
            <v>0</v>
          </cell>
          <cell r="V293">
            <v>0</v>
          </cell>
          <cell r="X293">
            <v>209.40751245594282</v>
          </cell>
          <cell r="AB293">
            <v>174.08060943007146</v>
          </cell>
          <cell r="AC293">
            <v>1</v>
          </cell>
        </row>
        <row r="294">
          <cell r="C294">
            <v>0</v>
          </cell>
          <cell r="G294">
            <v>0</v>
          </cell>
          <cell r="H294">
            <v>0</v>
          </cell>
          <cell r="J294">
            <v>0</v>
          </cell>
          <cell r="N294">
            <v>0</v>
          </cell>
          <cell r="O294">
            <v>0</v>
          </cell>
          <cell r="Q294">
            <v>0</v>
          </cell>
          <cell r="U294">
            <v>0</v>
          </cell>
          <cell r="V294">
            <v>0</v>
          </cell>
          <cell r="X294">
            <v>291.43220919948465</v>
          </cell>
          <cell r="AB294">
            <v>169.53</v>
          </cell>
          <cell r="AC294">
            <v>1</v>
          </cell>
        </row>
        <row r="295">
          <cell r="C295">
            <v>0</v>
          </cell>
          <cell r="G295">
            <v>0</v>
          </cell>
          <cell r="H295">
            <v>0</v>
          </cell>
          <cell r="J295">
            <v>0</v>
          </cell>
          <cell r="N295">
            <v>0</v>
          </cell>
          <cell r="O295">
            <v>0</v>
          </cell>
          <cell r="Q295">
            <v>0</v>
          </cell>
          <cell r="U295">
            <v>0</v>
          </cell>
          <cell r="V295">
            <v>0</v>
          </cell>
          <cell r="X295">
            <v>310.76356068572488</v>
          </cell>
          <cell r="AB295">
            <v>142.55081935691047</v>
          </cell>
          <cell r="AC295">
            <v>1</v>
          </cell>
        </row>
        <row r="296">
          <cell r="C296">
            <v>0</v>
          </cell>
          <cell r="G296">
            <v>0</v>
          </cell>
          <cell r="H296">
            <v>0</v>
          </cell>
          <cell r="J296">
            <v>0</v>
          </cell>
          <cell r="N296">
            <v>0</v>
          </cell>
          <cell r="O296">
            <v>0</v>
          </cell>
          <cell r="Q296">
            <v>0</v>
          </cell>
          <cell r="U296">
            <v>0</v>
          </cell>
          <cell r="V296">
            <v>0</v>
          </cell>
          <cell r="X296">
            <v>291.43220919948465</v>
          </cell>
          <cell r="AB296">
            <v>174.76973850064417</v>
          </cell>
          <cell r="AC296">
            <v>1</v>
          </cell>
        </row>
        <row r="297">
          <cell r="C297">
            <v>0</v>
          </cell>
          <cell r="G297">
            <v>0</v>
          </cell>
          <cell r="H297">
            <v>0</v>
          </cell>
          <cell r="J297">
            <v>0</v>
          </cell>
          <cell r="N297">
            <v>0</v>
          </cell>
          <cell r="O297">
            <v>0</v>
          </cell>
          <cell r="Q297">
            <v>0</v>
          </cell>
          <cell r="U297">
            <v>0</v>
          </cell>
          <cell r="V297">
            <v>0</v>
          </cell>
          <cell r="X297">
            <v>287.54420919948467</v>
          </cell>
          <cell r="AB297">
            <v>176.86</v>
          </cell>
          <cell r="AC297">
            <v>1</v>
          </cell>
        </row>
        <row r="298">
          <cell r="C298">
            <v>0</v>
          </cell>
          <cell r="G298">
            <v>0</v>
          </cell>
          <cell r="H298">
            <v>0</v>
          </cell>
          <cell r="J298">
            <v>0</v>
          </cell>
          <cell r="N298">
            <v>0</v>
          </cell>
          <cell r="O298">
            <v>0</v>
          </cell>
          <cell r="Q298">
            <v>0</v>
          </cell>
          <cell r="U298">
            <v>0</v>
          </cell>
          <cell r="V298">
            <v>0</v>
          </cell>
          <cell r="X298">
            <v>291.43220919948465</v>
          </cell>
          <cell r="AB298">
            <v>169.81</v>
          </cell>
          <cell r="AC298">
            <v>1</v>
          </cell>
        </row>
        <row r="299">
          <cell r="C299">
            <v>0</v>
          </cell>
          <cell r="G299">
            <v>0</v>
          </cell>
          <cell r="H299">
            <v>0</v>
          </cell>
          <cell r="J299">
            <v>0</v>
          </cell>
          <cell r="N299">
            <v>0</v>
          </cell>
          <cell r="O299">
            <v>0</v>
          </cell>
          <cell r="Q299">
            <v>0</v>
          </cell>
          <cell r="U299">
            <v>0</v>
          </cell>
          <cell r="V299">
            <v>0</v>
          </cell>
          <cell r="X299">
            <v>292.41567004938014</v>
          </cell>
          <cell r="AB299">
            <v>172.74041243827486</v>
          </cell>
          <cell r="AC299">
            <v>1</v>
          </cell>
        </row>
        <row r="300">
          <cell r="C300">
            <v>0</v>
          </cell>
          <cell r="G300">
            <v>0</v>
          </cell>
          <cell r="H300">
            <v>0</v>
          </cell>
          <cell r="J300">
            <v>0</v>
          </cell>
          <cell r="N300">
            <v>0</v>
          </cell>
          <cell r="O300">
            <v>0</v>
          </cell>
          <cell r="Q300">
            <v>0</v>
          </cell>
          <cell r="U300">
            <v>0</v>
          </cell>
          <cell r="V300">
            <v>0</v>
          </cell>
          <cell r="X300">
            <v>291.43220919948465</v>
          </cell>
          <cell r="AB300">
            <v>169.4</v>
          </cell>
          <cell r="AC300">
            <v>1</v>
          </cell>
        </row>
        <row r="301">
          <cell r="C301">
            <v>0</v>
          </cell>
          <cell r="G301">
            <v>0</v>
          </cell>
          <cell r="H301">
            <v>0</v>
          </cell>
          <cell r="J301">
            <v>0</v>
          </cell>
          <cell r="N301">
            <v>0</v>
          </cell>
          <cell r="O301">
            <v>0</v>
          </cell>
          <cell r="Q301">
            <v>0</v>
          </cell>
          <cell r="U301">
            <v>0</v>
          </cell>
          <cell r="V301">
            <v>0</v>
          </cell>
          <cell r="X301">
            <v>262.28820919948464</v>
          </cell>
          <cell r="AB301">
            <v>169.04</v>
          </cell>
          <cell r="AC301">
            <v>1</v>
          </cell>
        </row>
        <row r="306">
          <cell r="C306">
            <v>299.43200000000002</v>
          </cell>
          <cell r="G306">
            <v>126.34</v>
          </cell>
          <cell r="H306">
            <v>1</v>
          </cell>
          <cell r="J306">
            <v>344.52</v>
          </cell>
          <cell r="N306">
            <v>138.53</v>
          </cell>
          <cell r="O306">
            <v>1</v>
          </cell>
          <cell r="Q306">
            <v>0</v>
          </cell>
          <cell r="U306">
            <v>0</v>
          </cell>
          <cell r="V306">
            <v>0</v>
          </cell>
          <cell r="X306">
            <v>505.99200000000002</v>
          </cell>
          <cell r="AB306">
            <v>199.27</v>
          </cell>
          <cell r="AC306">
            <v>1</v>
          </cell>
        </row>
        <row r="307">
          <cell r="C307">
            <v>291.072</v>
          </cell>
          <cell r="G307">
            <v>124.52</v>
          </cell>
          <cell r="H307">
            <v>1</v>
          </cell>
          <cell r="J307">
            <v>334.512</v>
          </cell>
          <cell r="N307">
            <v>134.21</v>
          </cell>
          <cell r="O307">
            <v>1</v>
          </cell>
          <cell r="Q307">
            <v>0</v>
          </cell>
          <cell r="U307">
            <v>0</v>
          </cell>
          <cell r="V307">
            <v>0</v>
          </cell>
          <cell r="X307">
            <v>485.49600000000004</v>
          </cell>
          <cell r="AB307">
            <v>190.87</v>
          </cell>
          <cell r="AC307">
            <v>1</v>
          </cell>
        </row>
        <row r="308">
          <cell r="C308">
            <v>293.904</v>
          </cell>
          <cell r="G308">
            <v>124.37</v>
          </cell>
          <cell r="H308">
            <v>1</v>
          </cell>
          <cell r="J308">
            <v>334.79200000000003</v>
          </cell>
          <cell r="N308">
            <v>134.4</v>
          </cell>
          <cell r="O308">
            <v>1</v>
          </cell>
          <cell r="Q308">
            <v>0</v>
          </cell>
          <cell r="U308">
            <v>0</v>
          </cell>
          <cell r="V308">
            <v>0</v>
          </cell>
          <cell r="X308">
            <v>435.65600000000006</v>
          </cell>
          <cell r="AB308">
            <v>170.41</v>
          </cell>
          <cell r="AC308">
            <v>1</v>
          </cell>
        </row>
        <row r="309">
          <cell r="C309">
            <v>298.77600000000001</v>
          </cell>
          <cell r="G309">
            <v>126.32</v>
          </cell>
          <cell r="H309">
            <v>1</v>
          </cell>
          <cell r="J309">
            <v>342.84800000000001</v>
          </cell>
          <cell r="N309">
            <v>138.32</v>
          </cell>
          <cell r="O309">
            <v>1</v>
          </cell>
          <cell r="Q309">
            <v>0</v>
          </cell>
          <cell r="U309">
            <v>0</v>
          </cell>
          <cell r="V309">
            <v>0</v>
          </cell>
          <cell r="X309">
            <v>503.904</v>
          </cell>
          <cell r="AB309">
            <v>199.06</v>
          </cell>
          <cell r="AC309">
            <v>1</v>
          </cell>
        </row>
        <row r="310">
          <cell r="C310">
            <v>299.43200000000002</v>
          </cell>
          <cell r="G310">
            <v>126.34</v>
          </cell>
          <cell r="H310">
            <v>1</v>
          </cell>
          <cell r="J310">
            <v>308.82400000000001</v>
          </cell>
          <cell r="N310">
            <v>128.19999999999999</v>
          </cell>
          <cell r="O310">
            <v>1</v>
          </cell>
          <cell r="Q310">
            <v>0</v>
          </cell>
          <cell r="U310">
            <v>0</v>
          </cell>
          <cell r="V310">
            <v>0</v>
          </cell>
          <cell r="X310">
            <v>387.61599999999999</v>
          </cell>
          <cell r="AB310">
            <v>159.04</v>
          </cell>
          <cell r="AC310">
            <v>1</v>
          </cell>
        </row>
        <row r="311">
          <cell r="C311">
            <v>255.79200000000003</v>
          </cell>
          <cell r="G311">
            <v>125.74</v>
          </cell>
          <cell r="H311">
            <v>1</v>
          </cell>
          <cell r="J311">
            <v>295.30400000000003</v>
          </cell>
          <cell r="N311">
            <v>137.66</v>
          </cell>
          <cell r="O311">
            <v>1</v>
          </cell>
          <cell r="Q311">
            <v>0</v>
          </cell>
          <cell r="U311">
            <v>0</v>
          </cell>
          <cell r="V311">
            <v>0</v>
          </cell>
          <cell r="X311">
            <v>437.84799999999996</v>
          </cell>
          <cell r="AB311">
            <v>196.77</v>
          </cell>
          <cell r="AC311">
            <v>1</v>
          </cell>
        </row>
        <row r="312">
          <cell r="C312">
            <v>264.62399999999997</v>
          </cell>
          <cell r="G312">
            <v>125.6</v>
          </cell>
          <cell r="H312">
            <v>1</v>
          </cell>
          <cell r="J312">
            <v>305.35200000000003</v>
          </cell>
          <cell r="N312">
            <v>137.63</v>
          </cell>
          <cell r="O312">
            <v>1</v>
          </cell>
          <cell r="Q312">
            <v>0</v>
          </cell>
          <cell r="U312">
            <v>0</v>
          </cell>
          <cell r="V312">
            <v>0</v>
          </cell>
          <cell r="X312">
            <v>450.8</v>
          </cell>
          <cell r="AB312">
            <v>197.17</v>
          </cell>
          <cell r="AC312">
            <v>1</v>
          </cell>
        </row>
        <row r="313">
          <cell r="C313">
            <v>310.56</v>
          </cell>
          <cell r="G313">
            <v>106.46</v>
          </cell>
          <cell r="H313">
            <v>1</v>
          </cell>
          <cell r="J313">
            <v>354.096</v>
          </cell>
          <cell r="N313">
            <v>121.44</v>
          </cell>
          <cell r="O313">
            <v>1</v>
          </cell>
          <cell r="Q313">
            <v>0</v>
          </cell>
          <cell r="U313">
            <v>0</v>
          </cell>
          <cell r="V313">
            <v>0</v>
          </cell>
          <cell r="X313">
            <v>515.46400000000006</v>
          </cell>
          <cell r="Y313">
            <v>644.33000000000004</v>
          </cell>
          <cell r="AB313">
            <v>182.48</v>
          </cell>
          <cell r="AC313">
            <v>1</v>
          </cell>
        </row>
        <row r="314">
          <cell r="C314">
            <v>299.43200000000002</v>
          </cell>
          <cell r="G314">
            <v>118.37</v>
          </cell>
          <cell r="H314">
            <v>1</v>
          </cell>
          <cell r="J314">
            <v>344.52</v>
          </cell>
          <cell r="N314">
            <v>130.55000000000001</v>
          </cell>
          <cell r="O314">
            <v>1</v>
          </cell>
          <cell r="Q314">
            <v>0</v>
          </cell>
          <cell r="U314">
            <v>0</v>
          </cell>
          <cell r="V314">
            <v>0</v>
          </cell>
          <cell r="X314">
            <v>505.99200000000002</v>
          </cell>
          <cell r="AB314">
            <v>191.29</v>
          </cell>
          <cell r="AC314">
            <v>1</v>
          </cell>
        </row>
        <row r="315">
          <cell r="C315">
            <v>295.416</v>
          </cell>
          <cell r="G315">
            <v>126.19</v>
          </cell>
          <cell r="H315">
            <v>1</v>
          </cell>
          <cell r="J315">
            <v>338.39200000000005</v>
          </cell>
          <cell r="N315">
            <v>138.36000000000001</v>
          </cell>
          <cell r="O315">
            <v>1</v>
          </cell>
          <cell r="Q315">
            <v>0</v>
          </cell>
          <cell r="U315">
            <v>0</v>
          </cell>
          <cell r="V315">
            <v>0</v>
          </cell>
          <cell r="X315">
            <v>496.75200000000007</v>
          </cell>
          <cell r="AB315">
            <v>199.14</v>
          </cell>
          <cell r="AC315">
            <v>1</v>
          </cell>
        </row>
        <row r="316">
          <cell r="C316">
            <v>269.488</v>
          </cell>
          <cell r="G316">
            <v>126.34</v>
          </cell>
          <cell r="H316">
            <v>1</v>
          </cell>
          <cell r="J316">
            <v>310.06400000000002</v>
          </cell>
          <cell r="N316">
            <v>138.53</v>
          </cell>
          <cell r="O316">
            <v>1</v>
          </cell>
          <cell r="Q316">
            <v>0</v>
          </cell>
          <cell r="U316">
            <v>0</v>
          </cell>
          <cell r="V316">
            <v>0</v>
          </cell>
          <cell r="X316">
            <v>455.39200000000005</v>
          </cell>
          <cell r="AB316">
            <v>199.27</v>
          </cell>
          <cell r="AC316">
            <v>1</v>
          </cell>
        </row>
        <row r="317">
          <cell r="C317">
            <v>299.43200000000002</v>
          </cell>
          <cell r="G317">
            <v>122.54</v>
          </cell>
          <cell r="H317">
            <v>1</v>
          </cell>
          <cell r="J317">
            <v>344.52</v>
          </cell>
          <cell r="N317">
            <v>134.37</v>
          </cell>
          <cell r="O317">
            <v>1</v>
          </cell>
          <cell r="Q317">
            <v>0</v>
          </cell>
          <cell r="U317">
            <v>0</v>
          </cell>
          <cell r="V317">
            <v>0</v>
          </cell>
          <cell r="X317">
            <v>505.99200000000002</v>
          </cell>
          <cell r="AB317">
            <v>193.29</v>
          </cell>
          <cell r="AC317">
            <v>1</v>
          </cell>
        </row>
        <row r="318">
          <cell r="C318">
            <v>325.05032400813838</v>
          </cell>
          <cell r="G318">
            <v>92.182234655815549</v>
          </cell>
          <cell r="H318">
            <v>1</v>
          </cell>
          <cell r="J318">
            <v>376.92796668362155</v>
          </cell>
          <cell r="N318">
            <v>95.31937775517126</v>
          </cell>
          <cell r="O318">
            <v>1</v>
          </cell>
          <cell r="Q318">
            <v>0</v>
          </cell>
          <cell r="U318">
            <v>0</v>
          </cell>
          <cell r="V318">
            <v>0</v>
          </cell>
          <cell r="X318">
            <v>538.39996668362153</v>
          </cell>
          <cell r="AB318">
            <v>156.05937775517125</v>
          </cell>
          <cell r="AC318">
            <v>1</v>
          </cell>
        </row>
        <row r="319">
          <cell r="C319">
            <v>299.43200000000002</v>
          </cell>
          <cell r="G319">
            <v>126.34</v>
          </cell>
          <cell r="H319">
            <v>1</v>
          </cell>
          <cell r="J319">
            <v>344.52</v>
          </cell>
          <cell r="N319">
            <v>133.75</v>
          </cell>
          <cell r="O319">
            <v>1</v>
          </cell>
          <cell r="Q319">
            <v>0</v>
          </cell>
          <cell r="U319">
            <v>0</v>
          </cell>
          <cell r="V319">
            <v>0</v>
          </cell>
          <cell r="X319">
            <v>505.99200000000002</v>
          </cell>
          <cell r="AB319">
            <v>194.49</v>
          </cell>
          <cell r="AC319">
            <v>1</v>
          </cell>
        </row>
        <row r="320">
          <cell r="C320">
            <v>285.35200000000003</v>
          </cell>
          <cell r="G320">
            <v>127.8</v>
          </cell>
          <cell r="H320">
            <v>1</v>
          </cell>
          <cell r="J320">
            <v>330.44000000000005</v>
          </cell>
          <cell r="N320">
            <v>139.99</v>
          </cell>
          <cell r="O320">
            <v>1</v>
          </cell>
          <cell r="Q320">
            <v>0</v>
          </cell>
          <cell r="U320">
            <v>0</v>
          </cell>
          <cell r="V320">
            <v>0</v>
          </cell>
          <cell r="X320">
            <v>491.91200000000003</v>
          </cell>
          <cell r="AB320">
            <v>200.73</v>
          </cell>
          <cell r="AC320">
            <v>1</v>
          </cell>
        </row>
        <row r="321">
          <cell r="C321">
            <v>296.84000000000003</v>
          </cell>
          <cell r="G321">
            <v>126.44</v>
          </cell>
          <cell r="H321">
            <v>1</v>
          </cell>
          <cell r="J321">
            <v>341.92800000000005</v>
          </cell>
          <cell r="N321">
            <v>138.63</v>
          </cell>
          <cell r="O321">
            <v>1</v>
          </cell>
          <cell r="Q321">
            <v>0</v>
          </cell>
          <cell r="U321">
            <v>0</v>
          </cell>
          <cell r="V321">
            <v>0</v>
          </cell>
          <cell r="X321">
            <v>503.40000000000003</v>
          </cell>
          <cell r="AB321">
            <v>199.37</v>
          </cell>
          <cell r="AC321">
            <v>1</v>
          </cell>
        </row>
        <row r="322">
          <cell r="C322">
            <v>299.88800000000003</v>
          </cell>
          <cell r="G322">
            <v>126.1</v>
          </cell>
          <cell r="H322">
            <v>1</v>
          </cell>
          <cell r="J322">
            <v>345.14400000000001</v>
          </cell>
          <cell r="N322">
            <v>138.29</v>
          </cell>
          <cell r="O322">
            <v>1</v>
          </cell>
          <cell r="Q322">
            <v>0</v>
          </cell>
          <cell r="U322">
            <v>0</v>
          </cell>
          <cell r="V322">
            <v>0</v>
          </cell>
          <cell r="X322">
            <v>507.45600000000007</v>
          </cell>
          <cell r="AB322">
            <v>198.97</v>
          </cell>
          <cell r="AC322">
            <v>1</v>
          </cell>
        </row>
        <row r="323">
          <cell r="C323">
            <v>299.43200000000002</v>
          </cell>
          <cell r="G323">
            <v>126.34</v>
          </cell>
          <cell r="H323">
            <v>1</v>
          </cell>
          <cell r="J323">
            <v>344.52</v>
          </cell>
          <cell r="N323">
            <v>138.38999999999999</v>
          </cell>
          <cell r="O323">
            <v>1</v>
          </cell>
          <cell r="Q323">
            <v>0</v>
          </cell>
          <cell r="U323">
            <v>0</v>
          </cell>
          <cell r="V323">
            <v>0</v>
          </cell>
          <cell r="X323">
            <v>505.99200000000002</v>
          </cell>
          <cell r="AB323">
            <v>198.56</v>
          </cell>
          <cell r="AC323">
            <v>1</v>
          </cell>
        </row>
        <row r="324">
          <cell r="C324">
            <v>269.93600000000004</v>
          </cell>
          <cell r="G324">
            <v>121.67</v>
          </cell>
          <cell r="H324">
            <v>1</v>
          </cell>
          <cell r="J324">
            <v>310.52800000000002</v>
          </cell>
          <cell r="N324">
            <v>132.63999999999999</v>
          </cell>
          <cell r="O324">
            <v>1</v>
          </cell>
          <cell r="Q324">
            <v>0</v>
          </cell>
          <cell r="U324">
            <v>0</v>
          </cell>
          <cell r="V324">
            <v>0</v>
          </cell>
          <cell r="X324">
            <v>455.84799999999996</v>
          </cell>
          <cell r="AB324">
            <v>187.3</v>
          </cell>
          <cell r="AC324">
            <v>1</v>
          </cell>
        </row>
        <row r="329">
          <cell r="C329">
            <v>0</v>
          </cell>
          <cell r="G329">
            <v>0</v>
          </cell>
          <cell r="H329">
            <v>0</v>
          </cell>
          <cell r="J329">
            <v>0</v>
          </cell>
          <cell r="N329">
            <v>0</v>
          </cell>
          <cell r="O329">
            <v>0</v>
          </cell>
          <cell r="Q329">
            <v>0</v>
          </cell>
          <cell r="U329">
            <v>0</v>
          </cell>
          <cell r="V329">
            <v>0</v>
          </cell>
          <cell r="X329">
            <v>466.84200638737553</v>
          </cell>
          <cell r="AB329">
            <v>139.20199553301188</v>
          </cell>
          <cell r="AC329">
            <v>1</v>
          </cell>
        </row>
        <row r="330">
          <cell r="C330">
            <v>0</v>
          </cell>
          <cell r="G330">
            <v>0</v>
          </cell>
          <cell r="H330">
            <v>0</v>
          </cell>
          <cell r="J330">
            <v>0</v>
          </cell>
          <cell r="N330">
            <v>0</v>
          </cell>
          <cell r="O330">
            <v>0</v>
          </cell>
          <cell r="Q330">
            <v>0</v>
          </cell>
          <cell r="U330">
            <v>0</v>
          </cell>
          <cell r="V330">
            <v>0</v>
          </cell>
          <cell r="X330">
            <v>443.98522136639741</v>
          </cell>
          <cell r="AB330">
            <v>137.32987872335985</v>
          </cell>
          <cell r="AC330">
            <v>1</v>
          </cell>
        </row>
        <row r="331">
          <cell r="C331">
            <v>0</v>
          </cell>
          <cell r="G331">
            <v>0</v>
          </cell>
          <cell r="H331">
            <v>0</v>
          </cell>
          <cell r="J331">
            <v>0</v>
          </cell>
          <cell r="N331">
            <v>0</v>
          </cell>
          <cell r="O331">
            <v>0</v>
          </cell>
          <cell r="Q331">
            <v>0</v>
          </cell>
          <cell r="U331">
            <v>0</v>
          </cell>
          <cell r="V331">
            <v>0</v>
          </cell>
          <cell r="X331">
            <v>377.92624251153279</v>
          </cell>
          <cell r="AB331">
            <v>137.42120149456241</v>
          </cell>
          <cell r="AC331">
            <v>1</v>
          </cell>
        </row>
        <row r="332">
          <cell r="C332">
            <v>0</v>
          </cell>
          <cell r="G332">
            <v>0</v>
          </cell>
          <cell r="H332">
            <v>0</v>
          </cell>
          <cell r="J332">
            <v>0</v>
          </cell>
          <cell r="N332">
            <v>0</v>
          </cell>
          <cell r="O332">
            <v>0</v>
          </cell>
          <cell r="Q332">
            <v>0</v>
          </cell>
          <cell r="U332">
            <v>0</v>
          </cell>
          <cell r="V332">
            <v>0</v>
          </cell>
          <cell r="X332">
            <v>456.36597991942728</v>
          </cell>
          <cell r="AB332">
            <v>138.76495084225689</v>
          </cell>
          <cell r="AC332">
            <v>1</v>
          </cell>
        </row>
        <row r="333">
          <cell r="C333">
            <v>0</v>
          </cell>
          <cell r="G333">
            <v>0</v>
          </cell>
          <cell r="H333">
            <v>0</v>
          </cell>
          <cell r="J333">
            <v>0</v>
          </cell>
          <cell r="N333">
            <v>0</v>
          </cell>
          <cell r="O333">
            <v>0</v>
          </cell>
          <cell r="Q333">
            <v>0</v>
          </cell>
          <cell r="U333">
            <v>0</v>
          </cell>
          <cell r="V333">
            <v>0</v>
          </cell>
          <cell r="X333">
            <v>321.74316905671401</v>
          </cell>
          <cell r="AB333">
            <v>137.5973239818816</v>
          </cell>
          <cell r="AC333">
            <v>1</v>
          </cell>
        </row>
        <row r="334">
          <cell r="C334">
            <v>0</v>
          </cell>
          <cell r="G334">
            <v>0</v>
          </cell>
          <cell r="H334">
            <v>0</v>
          </cell>
          <cell r="J334">
            <v>0</v>
          </cell>
          <cell r="N334">
            <v>0</v>
          </cell>
          <cell r="O334">
            <v>0</v>
          </cell>
          <cell r="Q334">
            <v>0</v>
          </cell>
          <cell r="U334">
            <v>0</v>
          </cell>
          <cell r="V334">
            <v>0</v>
          </cell>
          <cell r="X334">
            <v>413.00070970839329</v>
          </cell>
          <cell r="AB334">
            <v>138.9019349990607</v>
          </cell>
          <cell r="AC334">
            <v>1</v>
          </cell>
        </row>
        <row r="335">
          <cell r="C335">
            <v>0</v>
          </cell>
          <cell r="G335">
            <v>0</v>
          </cell>
          <cell r="H335">
            <v>0</v>
          </cell>
          <cell r="J335">
            <v>0</v>
          </cell>
          <cell r="N335">
            <v>0</v>
          </cell>
          <cell r="O335">
            <v>0</v>
          </cell>
          <cell r="Q335">
            <v>0</v>
          </cell>
          <cell r="U335">
            <v>0</v>
          </cell>
          <cell r="V335">
            <v>0</v>
          </cell>
          <cell r="X335">
            <v>403.32049596092435</v>
          </cell>
          <cell r="AB335">
            <v>135.07290166363998</v>
          </cell>
          <cell r="AC335">
            <v>1</v>
          </cell>
        </row>
        <row r="336">
          <cell r="C336">
            <v>0</v>
          </cell>
          <cell r="G336">
            <v>0</v>
          </cell>
          <cell r="H336">
            <v>0</v>
          </cell>
          <cell r="J336">
            <v>0</v>
          </cell>
          <cell r="N336">
            <v>0</v>
          </cell>
          <cell r="O336">
            <v>0</v>
          </cell>
          <cell r="Q336">
            <v>0</v>
          </cell>
          <cell r="U336">
            <v>0</v>
          </cell>
          <cell r="V336">
            <v>0</v>
          </cell>
          <cell r="X336">
            <v>479.30756465652206</v>
          </cell>
          <cell r="AB336">
            <v>117.81942096144614</v>
          </cell>
          <cell r="AC336">
            <v>1</v>
          </cell>
        </row>
        <row r="337">
          <cell r="C337">
            <v>0</v>
          </cell>
          <cell r="G337">
            <v>0</v>
          </cell>
          <cell r="H337">
            <v>0</v>
          </cell>
          <cell r="J337">
            <v>0</v>
          </cell>
          <cell r="N337">
            <v>0</v>
          </cell>
          <cell r="O337">
            <v>0</v>
          </cell>
          <cell r="Q337">
            <v>0</v>
          </cell>
          <cell r="U337">
            <v>0</v>
          </cell>
          <cell r="V337">
            <v>0</v>
          </cell>
          <cell r="X337">
            <v>466.84200638737553</v>
          </cell>
          <cell r="AB337">
            <v>131.33000000000001</v>
          </cell>
          <cell r="AC337">
            <v>1</v>
          </cell>
        </row>
        <row r="338">
          <cell r="C338">
            <v>0</v>
          </cell>
          <cell r="G338">
            <v>0</v>
          </cell>
          <cell r="H338">
            <v>0</v>
          </cell>
          <cell r="J338">
            <v>0</v>
          </cell>
          <cell r="N338">
            <v>0</v>
          </cell>
          <cell r="O338">
            <v>0</v>
          </cell>
          <cell r="Q338">
            <v>0</v>
          </cell>
          <cell r="U338">
            <v>0</v>
          </cell>
          <cell r="V338">
            <v>0</v>
          </cell>
          <cell r="X338">
            <v>399.34143235852798</v>
          </cell>
          <cell r="AB338">
            <v>139.95866992297579</v>
          </cell>
          <cell r="AC338">
            <v>1</v>
          </cell>
        </row>
        <row r="339">
          <cell r="C339">
            <v>0</v>
          </cell>
          <cell r="G339">
            <v>0</v>
          </cell>
          <cell r="H339">
            <v>0</v>
          </cell>
          <cell r="J339">
            <v>0</v>
          </cell>
          <cell r="N339">
            <v>0</v>
          </cell>
          <cell r="O339">
            <v>0</v>
          </cell>
          <cell r="Q339">
            <v>0</v>
          </cell>
          <cell r="U339">
            <v>0</v>
          </cell>
          <cell r="V339">
            <v>0</v>
          </cell>
          <cell r="X339">
            <v>347.00043834930176</v>
          </cell>
          <cell r="AB339">
            <v>139.54771745256434</v>
          </cell>
          <cell r="AC339">
            <v>1</v>
          </cell>
        </row>
        <row r="340">
          <cell r="C340">
            <v>0</v>
          </cell>
          <cell r="G340">
            <v>0</v>
          </cell>
          <cell r="H340">
            <v>0</v>
          </cell>
          <cell r="J340">
            <v>0</v>
          </cell>
          <cell r="N340">
            <v>0</v>
          </cell>
          <cell r="O340">
            <v>0</v>
          </cell>
          <cell r="Q340">
            <v>0</v>
          </cell>
          <cell r="U340">
            <v>0</v>
          </cell>
          <cell r="V340">
            <v>0</v>
          </cell>
          <cell r="X340">
            <v>466.84200638737553</v>
          </cell>
          <cell r="AB340">
            <v>135.02000000000001</v>
          </cell>
          <cell r="AC340">
            <v>1</v>
          </cell>
        </row>
        <row r="341">
          <cell r="C341">
            <v>0</v>
          </cell>
          <cell r="G341">
            <v>0</v>
          </cell>
          <cell r="H341">
            <v>0</v>
          </cell>
          <cell r="J341">
            <v>0</v>
          </cell>
          <cell r="N341">
            <v>0</v>
          </cell>
          <cell r="O341">
            <v>0</v>
          </cell>
          <cell r="Q341">
            <v>0</v>
          </cell>
          <cell r="U341">
            <v>0</v>
          </cell>
          <cell r="V341">
            <v>0</v>
          </cell>
          <cell r="X341">
            <v>503.267938511735</v>
          </cell>
          <cell r="AB341">
            <v>95.472170607400443</v>
          </cell>
          <cell r="AC341">
            <v>1</v>
          </cell>
        </row>
        <row r="342">
          <cell r="C342">
            <v>0</v>
          </cell>
          <cell r="G342">
            <v>0</v>
          </cell>
          <cell r="H342">
            <v>0</v>
          </cell>
          <cell r="J342">
            <v>0</v>
          </cell>
          <cell r="N342">
            <v>0</v>
          </cell>
          <cell r="O342">
            <v>0</v>
          </cell>
          <cell r="Q342">
            <v>0</v>
          </cell>
          <cell r="U342">
            <v>0</v>
          </cell>
          <cell r="V342">
            <v>0</v>
          </cell>
          <cell r="X342">
            <v>466.84200638737553</v>
          </cell>
          <cell r="AB342">
            <v>139.20199553301188</v>
          </cell>
          <cell r="AC342">
            <v>1</v>
          </cell>
        </row>
        <row r="343">
          <cell r="C343">
            <v>0</v>
          </cell>
          <cell r="G343">
            <v>0</v>
          </cell>
          <cell r="H343">
            <v>0</v>
          </cell>
          <cell r="J343">
            <v>0</v>
          </cell>
          <cell r="N343">
            <v>0</v>
          </cell>
          <cell r="O343">
            <v>0</v>
          </cell>
          <cell r="Q343">
            <v>0</v>
          </cell>
          <cell r="U343">
            <v>0</v>
          </cell>
          <cell r="V343">
            <v>0</v>
          </cell>
          <cell r="X343">
            <v>458.80049220364458</v>
          </cell>
          <cell r="AB343">
            <v>140.87</v>
          </cell>
          <cell r="AC343">
            <v>1</v>
          </cell>
        </row>
        <row r="344">
          <cell r="C344">
            <v>0</v>
          </cell>
          <cell r="G344">
            <v>0</v>
          </cell>
          <cell r="H344">
            <v>0</v>
          </cell>
          <cell r="J344">
            <v>0</v>
          </cell>
          <cell r="N344">
            <v>0</v>
          </cell>
          <cell r="O344">
            <v>0</v>
          </cell>
          <cell r="Q344">
            <v>0</v>
          </cell>
          <cell r="U344">
            <v>0</v>
          </cell>
          <cell r="V344">
            <v>0</v>
          </cell>
          <cell r="X344">
            <v>460.03151418373096</v>
          </cell>
          <cell r="AB344">
            <v>139.43</v>
          </cell>
          <cell r="AC344">
            <v>1</v>
          </cell>
        </row>
        <row r="345">
          <cell r="C345">
            <v>0</v>
          </cell>
          <cell r="G345">
            <v>0</v>
          </cell>
          <cell r="H345">
            <v>0</v>
          </cell>
          <cell r="J345">
            <v>0</v>
          </cell>
          <cell r="N345">
            <v>0</v>
          </cell>
          <cell r="O345">
            <v>0</v>
          </cell>
          <cell r="Q345">
            <v>0</v>
          </cell>
          <cell r="U345">
            <v>0</v>
          </cell>
          <cell r="V345">
            <v>0</v>
          </cell>
          <cell r="X345">
            <v>467.25295885778701</v>
          </cell>
          <cell r="AB345">
            <v>137.61689314713925</v>
          </cell>
          <cell r="AC345">
            <v>1</v>
          </cell>
        </row>
        <row r="346">
          <cell r="C346">
            <v>0</v>
          </cell>
          <cell r="G346">
            <v>0</v>
          </cell>
          <cell r="H346">
            <v>0</v>
          </cell>
          <cell r="J346">
            <v>0</v>
          </cell>
          <cell r="N346">
            <v>0</v>
          </cell>
          <cell r="O346">
            <v>0</v>
          </cell>
          <cell r="Q346">
            <v>0</v>
          </cell>
          <cell r="U346">
            <v>0</v>
          </cell>
          <cell r="V346">
            <v>0</v>
          </cell>
          <cell r="X346">
            <v>466.84200638737553</v>
          </cell>
          <cell r="AB346">
            <v>134.86000000000001</v>
          </cell>
          <cell r="AC346">
            <v>1</v>
          </cell>
        </row>
        <row r="347">
          <cell r="C347">
            <v>0</v>
          </cell>
          <cell r="G347">
            <v>0</v>
          </cell>
          <cell r="H347">
            <v>0</v>
          </cell>
          <cell r="J347">
            <v>0</v>
          </cell>
          <cell r="N347">
            <v>0</v>
          </cell>
          <cell r="O347">
            <v>0</v>
          </cell>
          <cell r="Q347">
            <v>0</v>
          </cell>
          <cell r="U347">
            <v>0</v>
          </cell>
          <cell r="V347">
            <v>0</v>
          </cell>
          <cell r="X347">
            <v>420.15199999999999</v>
          </cell>
          <cell r="AB347">
            <v>134.13999999999999</v>
          </cell>
          <cell r="AC347">
            <v>1</v>
          </cell>
        </row>
        <row r="352">
          <cell r="C352">
            <v>181.96800000000002</v>
          </cell>
          <cell r="G352">
            <v>159.77000000000001</v>
          </cell>
          <cell r="H352">
            <v>1</v>
          </cell>
          <cell r="J352">
            <v>0</v>
          </cell>
          <cell r="N352">
            <v>0</v>
          </cell>
          <cell r="O352">
            <v>0</v>
          </cell>
          <cell r="Q352">
            <v>451.88000000000005</v>
          </cell>
          <cell r="U352">
            <v>184.24</v>
          </cell>
          <cell r="V352">
            <v>1</v>
          </cell>
          <cell r="X352">
            <v>0</v>
          </cell>
          <cell r="AB352">
            <v>0</v>
          </cell>
          <cell r="AC352">
            <v>1</v>
          </cell>
        </row>
        <row r="353">
          <cell r="C353">
            <v>175.85599999999999</v>
          </cell>
          <cell r="G353">
            <v>159.18</v>
          </cell>
          <cell r="H353">
            <v>1</v>
          </cell>
          <cell r="J353">
            <v>0</v>
          </cell>
          <cell r="N353">
            <v>0</v>
          </cell>
          <cell r="O353">
            <v>0</v>
          </cell>
          <cell r="Q353">
            <v>440.19200000000001</v>
          </cell>
          <cell r="U353">
            <v>182.89</v>
          </cell>
          <cell r="V353">
            <v>1</v>
          </cell>
          <cell r="X353">
            <v>0</v>
          </cell>
          <cell r="AB353">
            <v>0</v>
          </cell>
          <cell r="AC353">
            <v>1</v>
          </cell>
        </row>
        <row r="354">
          <cell r="C354">
            <v>172.03200000000001</v>
          </cell>
          <cell r="G354">
            <v>158.74</v>
          </cell>
          <cell r="H354">
            <v>1</v>
          </cell>
          <cell r="J354">
            <v>0</v>
          </cell>
          <cell r="N354">
            <v>0</v>
          </cell>
          <cell r="O354">
            <v>0</v>
          </cell>
          <cell r="Q354">
            <v>371.72800000000007</v>
          </cell>
          <cell r="U354">
            <v>174.52</v>
          </cell>
          <cell r="V354">
            <v>1</v>
          </cell>
          <cell r="X354">
            <v>0</v>
          </cell>
          <cell r="AB354">
            <v>0</v>
          </cell>
          <cell r="AC354">
            <v>1</v>
          </cell>
        </row>
        <row r="355">
          <cell r="C355">
            <v>181.28</v>
          </cell>
          <cell r="G355">
            <v>159.71</v>
          </cell>
          <cell r="H355">
            <v>1</v>
          </cell>
          <cell r="J355">
            <v>0</v>
          </cell>
          <cell r="N355">
            <v>0</v>
          </cell>
          <cell r="O355">
            <v>0</v>
          </cell>
          <cell r="Q355">
            <v>449.78400000000005</v>
          </cell>
          <cell r="U355">
            <v>184.04</v>
          </cell>
          <cell r="V355">
            <v>1</v>
          </cell>
          <cell r="X355">
            <v>0</v>
          </cell>
          <cell r="AB355">
            <v>0</v>
          </cell>
          <cell r="AC355">
            <v>1</v>
          </cell>
        </row>
        <row r="356">
          <cell r="C356">
            <v>181.96800000000002</v>
          </cell>
          <cell r="G356">
            <v>159.77000000000001</v>
          </cell>
          <cell r="H356">
            <v>1</v>
          </cell>
          <cell r="J356">
            <v>0</v>
          </cell>
          <cell r="N356">
            <v>0</v>
          </cell>
          <cell r="O356">
            <v>0</v>
          </cell>
          <cell r="Q356">
            <v>270.06400000000002</v>
          </cell>
          <cell r="U356">
            <v>170.04</v>
          </cell>
          <cell r="V356">
            <v>1</v>
          </cell>
          <cell r="X356">
            <v>0</v>
          </cell>
          <cell r="AB356">
            <v>0</v>
          </cell>
          <cell r="AC356">
            <v>1</v>
          </cell>
        </row>
        <row r="357">
          <cell r="C357">
            <v>144.78399999999999</v>
          </cell>
          <cell r="G357">
            <v>158.86000000000001</v>
          </cell>
          <cell r="H357">
            <v>1</v>
          </cell>
          <cell r="J357">
            <v>0</v>
          </cell>
          <cell r="N357">
            <v>0</v>
          </cell>
          <cell r="O357">
            <v>0</v>
          </cell>
          <cell r="Q357">
            <v>379.70400000000001</v>
          </cell>
          <cell r="U357">
            <v>182.37</v>
          </cell>
          <cell r="V357">
            <v>1</v>
          </cell>
          <cell r="X357">
            <v>0</v>
          </cell>
          <cell r="AB357">
            <v>0</v>
          </cell>
          <cell r="AC357">
            <v>1</v>
          </cell>
        </row>
        <row r="358">
          <cell r="C358">
            <v>167.208</v>
          </cell>
          <cell r="G358">
            <v>159.21</v>
          </cell>
          <cell r="H358">
            <v>1</v>
          </cell>
          <cell r="J358">
            <v>0</v>
          </cell>
          <cell r="N358">
            <v>0</v>
          </cell>
          <cell r="O358">
            <v>0</v>
          </cell>
          <cell r="Q358">
            <v>420.08000000000004</v>
          </cell>
          <cell r="U358">
            <v>183.19</v>
          </cell>
          <cell r="V358">
            <v>1</v>
          </cell>
          <cell r="X358">
            <v>0</v>
          </cell>
          <cell r="AB358">
            <v>0</v>
          </cell>
          <cell r="AC358">
            <v>1</v>
          </cell>
        </row>
        <row r="359">
          <cell r="C359">
            <v>198.82400000000001</v>
          </cell>
          <cell r="G359">
            <v>131.11000000000001</v>
          </cell>
          <cell r="H359">
            <v>1</v>
          </cell>
          <cell r="J359">
            <v>0</v>
          </cell>
          <cell r="N359">
            <v>0</v>
          </cell>
          <cell r="O359">
            <v>0</v>
          </cell>
          <cell r="Q359">
            <v>470.45600000000007</v>
          </cell>
          <cell r="U359">
            <v>155.93</v>
          </cell>
          <cell r="V359">
            <v>1</v>
          </cell>
          <cell r="X359">
            <v>0</v>
          </cell>
          <cell r="AB359">
            <v>0</v>
          </cell>
          <cell r="AC359">
            <v>1</v>
          </cell>
        </row>
        <row r="360">
          <cell r="C360">
            <v>181.96800000000002</v>
          </cell>
          <cell r="G360">
            <v>145.66</v>
          </cell>
          <cell r="H360">
            <v>1</v>
          </cell>
          <cell r="J360">
            <v>0</v>
          </cell>
          <cell r="N360">
            <v>0</v>
          </cell>
          <cell r="O360">
            <v>0</v>
          </cell>
          <cell r="Q360">
            <v>451.88000000000005</v>
          </cell>
          <cell r="U360">
            <v>170.13</v>
          </cell>
          <cell r="V360">
            <v>1</v>
          </cell>
          <cell r="X360">
            <v>0</v>
          </cell>
          <cell r="AB360">
            <v>0</v>
          </cell>
          <cell r="AC360">
            <v>1</v>
          </cell>
        </row>
        <row r="361">
          <cell r="C361">
            <v>143.55199999999999</v>
          </cell>
          <cell r="G361">
            <v>161.29</v>
          </cell>
          <cell r="H361">
            <v>1</v>
          </cell>
          <cell r="J361">
            <v>0</v>
          </cell>
          <cell r="N361">
            <v>0</v>
          </cell>
          <cell r="O361">
            <v>0</v>
          </cell>
          <cell r="Q361">
            <v>412.17600000000004</v>
          </cell>
          <cell r="U361">
            <v>185.01</v>
          </cell>
          <cell r="V361">
            <v>1</v>
          </cell>
          <cell r="X361">
            <v>0</v>
          </cell>
          <cell r="AB361">
            <v>0</v>
          </cell>
          <cell r="AC361">
            <v>1</v>
          </cell>
        </row>
        <row r="362">
          <cell r="C362">
            <v>145.56800000000001</v>
          </cell>
          <cell r="G362">
            <v>159.77000000000001</v>
          </cell>
          <cell r="H362">
            <v>1</v>
          </cell>
          <cell r="J362">
            <v>0</v>
          </cell>
          <cell r="N362">
            <v>0</v>
          </cell>
          <cell r="O362">
            <v>0</v>
          </cell>
          <cell r="Q362">
            <v>361.50400000000002</v>
          </cell>
          <cell r="U362">
            <v>184.24</v>
          </cell>
          <cell r="V362">
            <v>1</v>
          </cell>
          <cell r="X362">
            <v>0</v>
          </cell>
          <cell r="AB362">
            <v>0</v>
          </cell>
          <cell r="AC362">
            <v>1</v>
          </cell>
        </row>
        <row r="363">
          <cell r="C363">
            <v>181.96800000000002</v>
          </cell>
          <cell r="G363">
            <v>154.97</v>
          </cell>
          <cell r="H363">
            <v>1</v>
          </cell>
          <cell r="J363">
            <v>0</v>
          </cell>
          <cell r="N363">
            <v>0</v>
          </cell>
          <cell r="O363">
            <v>0</v>
          </cell>
          <cell r="Q363">
            <v>451.88000000000005</v>
          </cell>
          <cell r="U363">
            <v>178.67</v>
          </cell>
          <cell r="V363">
            <v>1</v>
          </cell>
          <cell r="X363">
            <v>0</v>
          </cell>
          <cell r="AB363">
            <v>0</v>
          </cell>
          <cell r="AC363">
            <v>1</v>
          </cell>
        </row>
        <row r="364">
          <cell r="C364">
            <v>188.21800000000002</v>
          </cell>
          <cell r="G364">
            <v>151.43666666666667</v>
          </cell>
          <cell r="H364">
            <v>1</v>
          </cell>
          <cell r="J364">
            <v>0</v>
          </cell>
          <cell r="N364">
            <v>0</v>
          </cell>
          <cell r="O364">
            <v>0</v>
          </cell>
          <cell r="Q364">
            <v>467.92048605056675</v>
          </cell>
          <cell r="U364">
            <v>162.85268526591111</v>
          </cell>
          <cell r="V364">
            <v>1</v>
          </cell>
          <cell r="X364">
            <v>0</v>
          </cell>
          <cell r="AB364">
            <v>0</v>
          </cell>
          <cell r="AC364">
            <v>1</v>
          </cell>
        </row>
        <row r="365">
          <cell r="C365">
            <v>181.96800000000002</v>
          </cell>
          <cell r="G365">
            <v>153.84</v>
          </cell>
          <cell r="H365">
            <v>1</v>
          </cell>
          <cell r="J365">
            <v>0</v>
          </cell>
          <cell r="N365">
            <v>0</v>
          </cell>
          <cell r="O365">
            <v>0</v>
          </cell>
          <cell r="Q365">
            <v>451.88000000000005</v>
          </cell>
          <cell r="U365">
            <v>178.31</v>
          </cell>
          <cell r="V365">
            <v>1</v>
          </cell>
          <cell r="X365">
            <v>0</v>
          </cell>
          <cell r="AB365">
            <v>0</v>
          </cell>
          <cell r="AC365">
            <v>1</v>
          </cell>
        </row>
        <row r="366">
          <cell r="C366">
            <v>167.44800000000001</v>
          </cell>
          <cell r="G366">
            <v>164.77</v>
          </cell>
          <cell r="H366">
            <v>1</v>
          </cell>
          <cell r="J366">
            <v>0</v>
          </cell>
          <cell r="N366">
            <v>0</v>
          </cell>
          <cell r="O366">
            <v>0</v>
          </cell>
          <cell r="Q366">
            <v>437.36000000000007</v>
          </cell>
          <cell r="U366">
            <v>189.24</v>
          </cell>
          <cell r="V366">
            <v>1</v>
          </cell>
          <cell r="X366">
            <v>0</v>
          </cell>
          <cell r="AB366">
            <v>0</v>
          </cell>
          <cell r="AC366">
            <v>1</v>
          </cell>
        </row>
        <row r="367">
          <cell r="C367">
            <v>176.12800000000001</v>
          </cell>
          <cell r="G367">
            <v>159.94</v>
          </cell>
          <cell r="H367">
            <v>1</v>
          </cell>
          <cell r="J367">
            <v>0</v>
          </cell>
          <cell r="N367">
            <v>0</v>
          </cell>
          <cell r="O367">
            <v>0</v>
          </cell>
          <cell r="Q367">
            <v>446.03999999999996</v>
          </cell>
          <cell r="U367">
            <v>184.41</v>
          </cell>
          <cell r="V367">
            <v>1</v>
          </cell>
          <cell r="X367">
            <v>0</v>
          </cell>
          <cell r="AB367">
            <v>0</v>
          </cell>
          <cell r="AC367">
            <v>1</v>
          </cell>
        </row>
        <row r="368">
          <cell r="C368">
            <v>181.96800000000002</v>
          </cell>
          <cell r="G368">
            <v>158.29</v>
          </cell>
          <cell r="H368">
            <v>1</v>
          </cell>
          <cell r="J368">
            <v>0</v>
          </cell>
          <cell r="N368">
            <v>0</v>
          </cell>
          <cell r="O368">
            <v>0</v>
          </cell>
          <cell r="Q368">
            <v>451.88800000000003</v>
          </cell>
          <cell r="U368">
            <v>181.89</v>
          </cell>
          <cell r="V368">
            <v>1</v>
          </cell>
          <cell r="X368">
            <v>0</v>
          </cell>
          <cell r="AB368">
            <v>0</v>
          </cell>
          <cell r="AC368">
            <v>1</v>
          </cell>
        </row>
        <row r="369">
          <cell r="C369">
            <v>181.96800000000002</v>
          </cell>
          <cell r="G369">
            <v>159.77000000000001</v>
          </cell>
          <cell r="H369">
            <v>1</v>
          </cell>
          <cell r="J369">
            <v>0</v>
          </cell>
          <cell r="N369">
            <v>0</v>
          </cell>
          <cell r="O369">
            <v>0</v>
          </cell>
          <cell r="Q369">
            <v>451.88000000000005</v>
          </cell>
          <cell r="U369">
            <v>182.66</v>
          </cell>
          <cell r="V369">
            <v>1</v>
          </cell>
          <cell r="X369">
            <v>0</v>
          </cell>
          <cell r="AB369">
            <v>0</v>
          </cell>
          <cell r="AC369">
            <v>1</v>
          </cell>
        </row>
        <row r="370">
          <cell r="C370">
            <v>165.03200000000001</v>
          </cell>
          <cell r="G370">
            <v>157.88999999999999</v>
          </cell>
          <cell r="H370">
            <v>1</v>
          </cell>
          <cell r="J370">
            <v>0</v>
          </cell>
          <cell r="N370">
            <v>0</v>
          </cell>
          <cell r="O370">
            <v>0</v>
          </cell>
          <cell r="Q370">
            <v>407.96000000000004</v>
          </cell>
          <cell r="U370">
            <v>179.92</v>
          </cell>
          <cell r="V370">
            <v>1</v>
          </cell>
          <cell r="X370">
            <v>0</v>
          </cell>
          <cell r="AB370">
            <v>0</v>
          </cell>
          <cell r="AC370">
            <v>1</v>
          </cell>
        </row>
      </sheetData>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004"/>
      <sheetName val="bldg 424 5D"/>
      <sheetName val="bldg 405 5B"/>
      <sheetName val="bldg 358 3A"/>
      <sheetName val="bldg 34 2A"/>
      <sheetName val="bldg 56 6A"/>
      <sheetName val="bldg 155 9A"/>
      <sheetName val="bldg 362 5C"/>
      <sheetName val="bldg 58 5A"/>
      <sheetName val="bldg 19 13"/>
      <sheetName val="bldg 119 11"/>
      <sheetName val="bldg 152 9A"/>
      <sheetName val="bldg 120 7A"/>
      <sheetName val="bldg 260 4D"/>
      <sheetName val="bldg 231 4C"/>
      <sheetName val="bldg 414 4A"/>
      <sheetName val="bldg 111 4B"/>
      <sheetName val="bldg 239 3B"/>
      <sheetName val="bldg 607 1A"/>
      <sheetName val="fuel"/>
      <sheetName val="Sheet3"/>
    </sheetNames>
    <sheetDataSet>
      <sheetData sheetId="0"/>
      <sheetData sheetId="1">
        <row r="20">
          <cell r="I20">
            <v>51.56506639824822</v>
          </cell>
        </row>
        <row r="21">
          <cell r="I21">
            <v>56.415726481599215</v>
          </cell>
        </row>
        <row r="22">
          <cell r="I22">
            <v>56.415726481599215</v>
          </cell>
        </row>
        <row r="26">
          <cell r="M26">
            <v>454.19834825174826</v>
          </cell>
        </row>
        <row r="27">
          <cell r="L27">
            <v>454.19834825174826</v>
          </cell>
        </row>
        <row r="28">
          <cell r="K28">
            <v>454.19834825174826</v>
          </cell>
        </row>
        <row r="29">
          <cell r="K29">
            <v>210.55000000000004</v>
          </cell>
        </row>
        <row r="30">
          <cell r="K30">
            <v>159.31</v>
          </cell>
        </row>
        <row r="31">
          <cell r="K31">
            <v>314.52999999999997</v>
          </cell>
        </row>
        <row r="32">
          <cell r="L32">
            <v>329.39</v>
          </cell>
        </row>
        <row r="33">
          <cell r="L33">
            <v>133.69</v>
          </cell>
        </row>
        <row r="34">
          <cell r="L34">
            <v>186.44</v>
          </cell>
        </row>
        <row r="35">
          <cell r="M35">
            <v>329.39</v>
          </cell>
        </row>
        <row r="36">
          <cell r="M36">
            <v>133.69</v>
          </cell>
        </row>
        <row r="37">
          <cell r="M37">
            <v>186.44</v>
          </cell>
        </row>
        <row r="41">
          <cell r="J41">
            <v>45.70538461538461</v>
          </cell>
          <cell r="K41">
            <v>45.70538461538461</v>
          </cell>
          <cell r="L41">
            <v>45.70538461538461</v>
          </cell>
          <cell r="M41">
            <v>45.70538461538461</v>
          </cell>
        </row>
      </sheetData>
      <sheetData sheetId="2"/>
      <sheetData sheetId="3">
        <row r="20">
          <cell r="I20">
            <v>16.341614350750525</v>
          </cell>
        </row>
        <row r="21">
          <cell r="I21">
            <v>17.743198254591686</v>
          </cell>
        </row>
        <row r="22">
          <cell r="I22">
            <v>17.743198254591686</v>
          </cell>
        </row>
        <row r="26">
          <cell r="M26">
            <v>154.48941259516204</v>
          </cell>
        </row>
        <row r="27">
          <cell r="L27">
            <v>154.48941259516204</v>
          </cell>
        </row>
        <row r="28">
          <cell r="K28">
            <v>154.48941259516204</v>
          </cell>
        </row>
        <row r="29">
          <cell r="K29">
            <v>202.23341163879803</v>
          </cell>
        </row>
        <row r="30">
          <cell r="K30">
            <v>153.01735838602193</v>
          </cell>
        </row>
        <row r="31">
          <cell r="K31">
            <v>302.10626911779218</v>
          </cell>
        </row>
        <row r="32">
          <cell r="L32">
            <v>316.37930876135681</v>
          </cell>
        </row>
        <row r="33">
          <cell r="L33">
            <v>128.40933175963386</v>
          </cell>
        </row>
        <row r="34">
          <cell r="L34">
            <v>179.07574099234148</v>
          </cell>
        </row>
        <row r="35">
          <cell r="M35">
            <v>316.37930876135681</v>
          </cell>
        </row>
        <row r="36">
          <cell r="M36">
            <v>128.40933175963386</v>
          </cell>
        </row>
        <row r="37">
          <cell r="M37">
            <v>179.07574099234148</v>
          </cell>
        </row>
        <row r="41">
          <cell r="J41">
            <v>8.4725301393811971</v>
          </cell>
          <cell r="K41">
            <v>8.4725301393811971</v>
          </cell>
          <cell r="L41">
            <v>8.4725301393811971</v>
          </cell>
          <cell r="M41">
            <v>8.4725301393811971</v>
          </cell>
        </row>
      </sheetData>
      <sheetData sheetId="4">
        <row r="20">
          <cell r="I20">
            <v>24.936357326334601</v>
          </cell>
        </row>
        <row r="21">
          <cell r="I21">
            <v>27.788500891221801</v>
          </cell>
        </row>
        <row r="22">
          <cell r="I22">
            <v>27.788500891221801</v>
          </cell>
        </row>
        <row r="26">
          <cell r="M26">
            <v>123.10346691891893</v>
          </cell>
        </row>
        <row r="27">
          <cell r="L27">
            <v>123.10346691891893</v>
          </cell>
        </row>
        <row r="28">
          <cell r="K28">
            <v>123.10346691891893</v>
          </cell>
        </row>
        <row r="29">
          <cell r="K29">
            <v>140.52334621621623</v>
          </cell>
        </row>
        <row r="30">
          <cell r="K30">
            <v>106.32521627027027</v>
          </cell>
        </row>
        <row r="31">
          <cell r="K31">
            <v>209.92072232432432</v>
          </cell>
        </row>
        <row r="32">
          <cell r="L32">
            <v>219.83844697297295</v>
          </cell>
        </row>
        <row r="33">
          <cell r="L33">
            <v>89.226151297297292</v>
          </cell>
        </row>
        <row r="34">
          <cell r="L34">
            <v>124.43207156756758</v>
          </cell>
        </row>
        <row r="35">
          <cell r="M35">
            <v>219.83844697297295</v>
          </cell>
        </row>
        <row r="36">
          <cell r="M36">
            <v>89.226151297297292</v>
          </cell>
        </row>
        <row r="37">
          <cell r="M37">
            <v>124.43207156756758</v>
          </cell>
        </row>
        <row r="41">
          <cell r="J41">
            <v>43.184917945945941</v>
          </cell>
          <cell r="K41">
            <v>43.184917945945941</v>
          </cell>
          <cell r="L41">
            <v>43.184917945945941</v>
          </cell>
          <cell r="M41">
            <v>43.184917945945941</v>
          </cell>
        </row>
      </sheetData>
      <sheetData sheetId="5">
        <row r="20">
          <cell r="I20">
            <v>22.815562238588029</v>
          </cell>
        </row>
        <row r="21">
          <cell r="I21">
            <v>24.825497003909874</v>
          </cell>
        </row>
        <row r="22">
          <cell r="I22">
            <v>24.825497003909874</v>
          </cell>
        </row>
        <row r="26">
          <cell r="M26">
            <v>237.82346498165131</v>
          </cell>
        </row>
        <row r="27">
          <cell r="L27">
            <v>237.82346498165131</v>
          </cell>
        </row>
        <row r="28">
          <cell r="K28">
            <v>237.82346498165131</v>
          </cell>
        </row>
        <row r="29">
          <cell r="K29">
            <v>221.6735117818622</v>
          </cell>
        </row>
        <row r="30">
          <cell r="K30">
            <v>167.72646479206111</v>
          </cell>
        </row>
        <row r="31">
          <cell r="K31">
            <v>331.14685186772317</v>
          </cell>
        </row>
        <row r="32">
          <cell r="L32">
            <v>346.79191662706046</v>
          </cell>
        </row>
        <row r="33">
          <cell r="L33">
            <v>140.75294129716056</v>
          </cell>
        </row>
        <row r="34">
          <cell r="L34">
            <v>196.2897627005955</v>
          </cell>
        </row>
        <row r="35">
          <cell r="M35">
            <v>346.79191662706046</v>
          </cell>
        </row>
        <row r="36">
          <cell r="M36">
            <v>140.75294129716056</v>
          </cell>
        </row>
        <row r="37">
          <cell r="M37">
            <v>196.2897627005955</v>
          </cell>
        </row>
        <row r="41">
          <cell r="J41">
            <v>109.89585711651486</v>
          </cell>
          <cell r="K41">
            <v>109.89585711651486</v>
          </cell>
          <cell r="L41">
            <v>109.89585711651486</v>
          </cell>
          <cell r="M41">
            <v>109.89585711651486</v>
          </cell>
        </row>
      </sheetData>
      <sheetData sheetId="6"/>
      <sheetData sheetId="7">
        <row r="20">
          <cell r="I20">
            <v>18.033096347028373</v>
          </cell>
        </row>
        <row r="21">
          <cell r="I21">
            <v>19.744298011317522</v>
          </cell>
        </row>
        <row r="22">
          <cell r="I22">
            <v>19.744298011317522</v>
          </cell>
        </row>
        <row r="26">
          <cell r="M26">
            <v>186.20822859507578</v>
          </cell>
        </row>
        <row r="27">
          <cell r="L27">
            <v>186.20822859507578</v>
          </cell>
        </row>
        <row r="28">
          <cell r="K28">
            <v>186.20822859507578</v>
          </cell>
        </row>
        <row r="29">
          <cell r="K29">
            <v>187.74633975470198</v>
          </cell>
        </row>
        <row r="30">
          <cell r="K30">
            <v>142.05589829646911</v>
          </cell>
        </row>
        <row r="31">
          <cell r="K31">
            <v>280.46476486842272</v>
          </cell>
        </row>
        <row r="32">
          <cell r="L32">
            <v>293.71534956922955</v>
          </cell>
        </row>
        <row r="33">
          <cell r="L33">
            <v>119.21067756735268</v>
          </cell>
        </row>
        <row r="34">
          <cell r="L34">
            <v>166.24757817082229</v>
          </cell>
        </row>
        <row r="35">
          <cell r="M35">
            <v>293.71534956922955</v>
          </cell>
        </row>
        <row r="36">
          <cell r="M36">
            <v>119.21067756735268</v>
          </cell>
        </row>
        <row r="37">
          <cell r="M37">
            <v>166.24757817082229</v>
          </cell>
        </row>
        <row r="41">
          <cell r="J41">
            <v>44.677172816495698</v>
          </cell>
          <cell r="K41">
            <v>44.677172816495698</v>
          </cell>
          <cell r="L41">
            <v>44.677172816495698</v>
          </cell>
          <cell r="M41">
            <v>44.677172816495698</v>
          </cell>
        </row>
      </sheetData>
      <sheetData sheetId="8">
        <row r="20">
          <cell r="I20">
            <v>10.494723777314908</v>
          </cell>
        </row>
        <row r="21">
          <cell r="I21">
            <v>11.447718239841132</v>
          </cell>
        </row>
        <row r="22">
          <cell r="I22">
            <v>11.447718239841132</v>
          </cell>
        </row>
        <row r="26">
          <cell r="M26">
            <v>121.78486165853658</v>
          </cell>
        </row>
        <row r="27">
          <cell r="L27">
            <v>121.78486165853658</v>
          </cell>
        </row>
        <row r="28">
          <cell r="K28">
            <v>121.78486165853658</v>
          </cell>
        </row>
        <row r="29">
          <cell r="K29">
            <v>169.24419829268294</v>
          </cell>
        </row>
        <row r="30">
          <cell r="K30">
            <v>128.05648648780488</v>
          </cell>
        </row>
        <row r="31">
          <cell r="K31">
            <v>252.82535117073166</v>
          </cell>
        </row>
        <row r="32">
          <cell r="L32">
            <v>264.77010912195118</v>
          </cell>
        </row>
        <row r="33">
          <cell r="L33">
            <v>107.46263058536584</v>
          </cell>
        </row>
        <row r="34">
          <cell r="L34">
            <v>149.86410985365853</v>
          </cell>
        </row>
        <row r="35">
          <cell r="M35">
            <v>264.77010912195118</v>
          </cell>
        </row>
        <row r="36">
          <cell r="M36">
            <v>107.46263058536584</v>
          </cell>
        </row>
        <row r="37">
          <cell r="M37">
            <v>149.86410985365853</v>
          </cell>
        </row>
        <row r="41">
          <cell r="J41">
            <v>35.4163965203252</v>
          </cell>
          <cell r="K41">
            <v>35.4163965203252</v>
          </cell>
          <cell r="L41">
            <v>35.4163965203252</v>
          </cell>
          <cell r="M41">
            <v>35.4163965203252</v>
          </cell>
        </row>
      </sheetData>
      <sheetData sheetId="9">
        <row r="20">
          <cell r="I20">
            <v>49.738771172532168</v>
          </cell>
        </row>
        <row r="21">
          <cell r="I21">
            <v>53.099671128740049</v>
          </cell>
        </row>
        <row r="22">
          <cell r="I22">
            <v>53.099671128740049</v>
          </cell>
        </row>
        <row r="26">
          <cell r="M26">
            <v>212.36935762859633</v>
          </cell>
        </row>
        <row r="27">
          <cell r="L27">
            <v>212.36935762859633</v>
          </cell>
        </row>
        <row r="28">
          <cell r="K28">
            <v>212.36935762859633</v>
          </cell>
        </row>
        <row r="29">
          <cell r="K29">
            <v>161.80776678291195</v>
          </cell>
        </row>
        <row r="30">
          <cell r="K30">
            <v>122.42980444638188</v>
          </cell>
        </row>
        <row r="31">
          <cell r="K31">
            <v>241.71644210985176</v>
          </cell>
        </row>
        <row r="32">
          <cell r="L32">
            <v>253.1363585876199</v>
          </cell>
        </row>
        <row r="33">
          <cell r="L33">
            <v>102.74082327811682</v>
          </cell>
        </row>
        <row r="34">
          <cell r="L34">
            <v>143.27922127288579</v>
          </cell>
        </row>
        <row r="35">
          <cell r="M35">
            <v>253.1363585876199</v>
          </cell>
        </row>
        <row r="36">
          <cell r="M36">
            <v>102.74082327811682</v>
          </cell>
        </row>
        <row r="37">
          <cell r="M37">
            <v>143.27922127288579</v>
          </cell>
        </row>
        <row r="41">
          <cell r="J41">
            <v>51.594884045335654</v>
          </cell>
          <cell r="K41">
            <v>51.594884045335654</v>
          </cell>
          <cell r="L41">
            <v>51.594884045335654</v>
          </cell>
          <cell r="M41">
            <v>51.594884045335654</v>
          </cell>
        </row>
      </sheetData>
      <sheetData sheetId="10">
        <row r="20">
          <cell r="I20">
            <v>58.352679032740269</v>
          </cell>
        </row>
        <row r="21">
          <cell r="I21">
            <v>63.935226832394108</v>
          </cell>
        </row>
        <row r="22">
          <cell r="I22">
            <v>63.935226832394108</v>
          </cell>
        </row>
        <row r="26">
          <cell r="M26">
            <v>246.66074041893668</v>
          </cell>
        </row>
        <row r="27">
          <cell r="L27">
            <v>246.66074041893668</v>
          </cell>
        </row>
        <row r="28">
          <cell r="K28">
            <v>246.66074041893668</v>
          </cell>
        </row>
        <row r="29">
          <cell r="K29">
            <v>210.55</v>
          </cell>
        </row>
        <row r="30">
          <cell r="K30">
            <v>159.31</v>
          </cell>
        </row>
        <row r="31">
          <cell r="K31">
            <v>314.52999999999992</v>
          </cell>
        </row>
        <row r="32">
          <cell r="L32">
            <v>329.39</v>
          </cell>
        </row>
        <row r="33">
          <cell r="L33">
            <v>133.69</v>
          </cell>
        </row>
        <row r="34">
          <cell r="L34">
            <v>186.44</v>
          </cell>
        </row>
        <row r="35">
          <cell r="M35">
            <v>329.39</v>
          </cell>
        </row>
        <row r="36">
          <cell r="M36">
            <v>133.69</v>
          </cell>
        </row>
        <row r="37">
          <cell r="M37">
            <v>186.44</v>
          </cell>
        </row>
        <row r="41">
          <cell r="J41">
            <v>186.27112295697913</v>
          </cell>
          <cell r="K41">
            <v>186.27112295697913</v>
          </cell>
          <cell r="L41">
            <v>186.27112295697913</v>
          </cell>
          <cell r="M41">
            <v>186.27112295697913</v>
          </cell>
        </row>
      </sheetData>
      <sheetData sheetId="11">
        <row r="20">
          <cell r="I20">
            <v>22.866280297976314</v>
          </cell>
        </row>
        <row r="21">
          <cell r="I21">
            <v>24.792278520624581</v>
          </cell>
        </row>
        <row r="22">
          <cell r="I22">
            <v>24.792278520624581</v>
          </cell>
        </row>
        <row r="26">
          <cell r="M26">
            <v>236.47269344019693</v>
          </cell>
        </row>
        <row r="27">
          <cell r="L27">
            <v>236.47269344019693</v>
          </cell>
        </row>
        <row r="28">
          <cell r="K28">
            <v>236.47269344019693</v>
          </cell>
        </row>
        <row r="29">
          <cell r="K29">
            <v>214.19377838351889</v>
          </cell>
        </row>
        <row r="30">
          <cell r="K30">
            <v>162.06701892319353</v>
          </cell>
        </row>
        <row r="31">
          <cell r="K31">
            <v>319.97325630476462</v>
          </cell>
        </row>
        <row r="32">
          <cell r="L32">
            <v>335.09042347065918</v>
          </cell>
        </row>
        <row r="33">
          <cell r="L33">
            <v>136.00363919303084</v>
          </cell>
        </row>
        <row r="34">
          <cell r="L34">
            <v>189.66653071395515</v>
          </cell>
        </row>
        <row r="35">
          <cell r="M35">
            <v>335.09042347065918</v>
          </cell>
        </row>
        <row r="36">
          <cell r="M36">
            <v>136.00363919303084</v>
          </cell>
        </row>
        <row r="37">
          <cell r="M37">
            <v>189.66653071395515</v>
          </cell>
        </row>
        <row r="41">
          <cell r="J41">
            <v>35.595145369386231</v>
          </cell>
          <cell r="K41">
            <v>35.595145369386231</v>
          </cell>
          <cell r="L41">
            <v>35.595145369386231</v>
          </cell>
          <cell r="M41">
            <v>35.595145369386231</v>
          </cell>
        </row>
      </sheetData>
      <sheetData sheetId="12">
        <row r="20">
          <cell r="I20">
            <v>20.232590674446556</v>
          </cell>
        </row>
        <row r="21">
          <cell r="I21">
            <v>22.459880774226281</v>
          </cell>
        </row>
        <row r="22">
          <cell r="I22">
            <v>22.459880774226281</v>
          </cell>
        </row>
        <row r="26">
          <cell r="M26">
            <v>82.331616525645046</v>
          </cell>
        </row>
        <row r="27">
          <cell r="L27">
            <v>82.331616525645046</v>
          </cell>
        </row>
        <row r="28">
          <cell r="K28">
            <v>82.331616525645046</v>
          </cell>
        </row>
        <row r="29">
          <cell r="K29">
            <v>186.13404946783197</v>
          </cell>
        </row>
        <row r="30">
          <cell r="K30">
            <v>140.83597920076139</v>
          </cell>
        </row>
        <row r="31">
          <cell r="K31">
            <v>278.0562459231403</v>
          </cell>
        </row>
        <row r="32">
          <cell r="L32">
            <v>291.19303991550305</v>
          </cell>
        </row>
        <row r="33">
          <cell r="L33">
            <v>118.18694406722609</v>
          </cell>
        </row>
        <row r="34">
          <cell r="L34">
            <v>164.81991062827163</v>
          </cell>
        </row>
        <row r="35">
          <cell r="M35">
            <v>291.19303991550305</v>
          </cell>
        </row>
        <row r="36">
          <cell r="M36">
            <v>118.18694406722609</v>
          </cell>
        </row>
        <row r="37">
          <cell r="M37">
            <v>164.81991062827163</v>
          </cell>
        </row>
        <row r="41">
          <cell r="J41">
            <v>37.385187158327234</v>
          </cell>
          <cell r="K41">
            <v>37.385187158327234</v>
          </cell>
          <cell r="L41">
            <v>37.385187158327234</v>
          </cell>
          <cell r="M41">
            <v>37.385187158327234</v>
          </cell>
        </row>
      </sheetData>
      <sheetData sheetId="13">
        <row r="20">
          <cell r="I20">
            <v>111.08008157635869</v>
          </cell>
        </row>
        <row r="21">
          <cell r="I21">
            <v>121.20779102234019</v>
          </cell>
        </row>
        <row r="22">
          <cell r="I22">
            <v>121.20779102234019</v>
          </cell>
        </row>
        <row r="26">
          <cell r="M26">
            <v>379.41905055012694</v>
          </cell>
        </row>
        <row r="27">
          <cell r="L27">
            <v>379.41905055012694</v>
          </cell>
        </row>
        <row r="28">
          <cell r="K28">
            <v>379.41905055012694</v>
          </cell>
        </row>
        <row r="29">
          <cell r="K29">
            <v>232.4360544741094</v>
          </cell>
        </row>
        <row r="30">
          <cell r="K30">
            <v>175.86980687851042</v>
          </cell>
        </row>
        <row r="31">
          <cell r="K31">
            <v>347.22447026236819</v>
          </cell>
        </row>
        <row r="32">
          <cell r="L32">
            <v>363.62912364391781</v>
          </cell>
        </row>
        <row r="34">
          <cell r="L34">
            <v>205.81989074401784</v>
          </cell>
        </row>
        <row r="35">
          <cell r="M35">
            <v>363.62912364391781</v>
          </cell>
        </row>
        <row r="36">
          <cell r="M36">
            <v>147.58668308071091</v>
          </cell>
        </row>
        <row r="37">
          <cell r="M37">
            <v>205.81989074401784</v>
          </cell>
        </row>
        <row r="41">
          <cell r="J41">
            <v>111.27258444256367</v>
          </cell>
          <cell r="K41">
            <v>111.27258444256367</v>
          </cell>
          <cell r="M41">
            <v>111.27258444256367</v>
          </cell>
        </row>
      </sheetData>
      <sheetData sheetId="14">
        <row r="20">
          <cell r="I20">
            <v>59.866169156190296</v>
          </cell>
        </row>
        <row r="21">
          <cell r="I21">
            <v>66.553661099530032</v>
          </cell>
        </row>
        <row r="22">
          <cell r="I22">
            <v>66.553661099530032</v>
          </cell>
        </row>
        <row r="26">
          <cell r="M26">
            <v>238.15485080500898</v>
          </cell>
        </row>
        <row r="27">
          <cell r="L27">
            <v>238.15485080500898</v>
          </cell>
        </row>
        <row r="28">
          <cell r="K28">
            <v>238.15485080500898</v>
          </cell>
        </row>
        <row r="29">
          <cell r="K29">
            <v>210.55</v>
          </cell>
        </row>
        <row r="30">
          <cell r="K30">
            <v>159.31</v>
          </cell>
        </row>
        <row r="31">
          <cell r="K31">
            <v>314.52999999999997</v>
          </cell>
        </row>
        <row r="32">
          <cell r="L32">
            <v>329.39</v>
          </cell>
        </row>
        <row r="33">
          <cell r="L33">
            <v>133.69</v>
          </cell>
        </row>
        <row r="34">
          <cell r="L34">
            <v>186.44</v>
          </cell>
        </row>
        <row r="35">
          <cell r="M35">
            <v>329.39</v>
          </cell>
        </row>
        <row r="36">
          <cell r="M36">
            <v>133.69</v>
          </cell>
        </row>
        <row r="37">
          <cell r="M37">
            <v>186.44</v>
          </cell>
        </row>
        <row r="41">
          <cell r="J41">
            <v>66.768126511627898</v>
          </cell>
          <cell r="K41">
            <v>66.768126511627898</v>
          </cell>
          <cell r="L41">
            <v>66.768126511627898</v>
          </cell>
          <cell r="M41">
            <v>66.768126511627898</v>
          </cell>
        </row>
      </sheetData>
      <sheetData sheetId="15">
        <row r="20">
          <cell r="I20">
            <v>22.660764377062893</v>
          </cell>
        </row>
        <row r="21">
          <cell r="I21">
            <v>24.8947336508385</v>
          </cell>
        </row>
        <row r="22">
          <cell r="I22">
            <v>24.8947336508385</v>
          </cell>
        </row>
        <row r="26">
          <cell r="M26">
            <v>83.148142440993112</v>
          </cell>
        </row>
        <row r="27">
          <cell r="L27">
            <v>83.148142440993112</v>
          </cell>
        </row>
        <row r="28">
          <cell r="K28">
            <v>83.148142440993112</v>
          </cell>
        </row>
        <row r="29">
          <cell r="K29">
            <v>105.29277204808496</v>
          </cell>
        </row>
        <row r="30">
          <cell r="K30">
            <v>79.668446995869914</v>
          </cell>
        </row>
        <row r="31">
          <cell r="K31">
            <v>157.29154876411374</v>
          </cell>
        </row>
        <row r="32">
          <cell r="L32">
            <v>164.7228030630192</v>
          </cell>
        </row>
        <row r="33">
          <cell r="L33">
            <v>66.856284469762414</v>
          </cell>
        </row>
        <row r="34">
          <cell r="L34">
            <v>93.235736977653559</v>
          </cell>
        </row>
        <row r="35">
          <cell r="M35">
            <v>164.7228030630192</v>
          </cell>
        </row>
        <row r="36">
          <cell r="M36">
            <v>66.856284469762414</v>
          </cell>
        </row>
        <row r="37">
          <cell r="M37">
            <v>93.235736977653559</v>
          </cell>
        </row>
        <row r="41">
          <cell r="J41">
            <v>74.090467579578828</v>
          </cell>
          <cell r="K41">
            <v>74.090467579578828</v>
          </cell>
          <cell r="L41">
            <v>74.090467579578828</v>
          </cell>
          <cell r="M41">
            <v>74.090467579578828</v>
          </cell>
        </row>
      </sheetData>
      <sheetData sheetId="16">
        <row r="20">
          <cell r="I20">
            <v>31.481753331519322</v>
          </cell>
        </row>
        <row r="21">
          <cell r="I21">
            <v>34.652790695385178</v>
          </cell>
        </row>
        <row r="22">
          <cell r="I22">
            <v>34.652790695385178</v>
          </cell>
        </row>
        <row r="26">
          <cell r="M26">
            <v>175.50886648807469</v>
          </cell>
        </row>
        <row r="27">
          <cell r="L27">
            <v>175.50886648807469</v>
          </cell>
        </row>
        <row r="28">
          <cell r="K28">
            <v>175.50886648807469</v>
          </cell>
        </row>
        <row r="29">
          <cell r="K29">
            <v>70.183636579675081</v>
          </cell>
        </row>
        <row r="30">
          <cell r="K30">
            <v>53.103562780850325</v>
          </cell>
        </row>
        <row r="31">
          <cell r="K31">
            <v>104.84378633771171</v>
          </cell>
        </row>
        <row r="32">
          <cell r="L32">
            <v>109.79714107328033</v>
          </cell>
        </row>
        <row r="33">
          <cell r="L33">
            <v>44.563525881437954</v>
          </cell>
        </row>
        <row r="34">
          <cell r="L34">
            <v>62.146935188385754</v>
          </cell>
        </row>
        <row r="35">
          <cell r="M35">
            <v>109.79714107328033</v>
          </cell>
        </row>
        <row r="36">
          <cell r="M36">
            <v>44.563525881437954</v>
          </cell>
        </row>
        <row r="37">
          <cell r="M37">
            <v>62.146935188385754</v>
          </cell>
        </row>
        <row r="41">
          <cell r="J41">
            <v>128.84637037677149</v>
          </cell>
          <cell r="K41">
            <v>128.84637037677149</v>
          </cell>
          <cell r="L41">
            <v>128.84637037677149</v>
          </cell>
          <cell r="M41">
            <v>128.84637037677149</v>
          </cell>
        </row>
      </sheetData>
      <sheetData sheetId="17">
        <row r="20">
          <cell r="I20">
            <v>87.112848926918204</v>
          </cell>
        </row>
        <row r="21">
          <cell r="I21">
            <v>92.311207743021455</v>
          </cell>
        </row>
        <row r="22">
          <cell r="I22">
            <v>92.311207743021455</v>
          </cell>
        </row>
        <row r="26">
          <cell r="M26">
            <v>301.42262028334966</v>
          </cell>
        </row>
        <row r="27">
          <cell r="L27">
            <v>301.42262028334966</v>
          </cell>
        </row>
        <row r="28">
          <cell r="K28">
            <v>301.42262028334966</v>
          </cell>
        </row>
        <row r="29">
          <cell r="K29">
            <v>222.4154036330481</v>
          </cell>
        </row>
        <row r="30">
          <cell r="K30">
            <v>168.28780789732079</v>
          </cell>
        </row>
        <row r="31">
          <cell r="K31">
            <v>332.25512659559541</v>
          </cell>
        </row>
        <row r="32">
          <cell r="L32">
            <v>347.95255190068735</v>
          </cell>
        </row>
        <row r="33">
          <cell r="L33">
            <v>141.22401002945713</v>
          </cell>
        </row>
        <row r="34">
          <cell r="L34">
            <v>196.94670079955114</v>
          </cell>
        </row>
        <row r="35">
          <cell r="M35">
            <v>347.95255190068735</v>
          </cell>
        </row>
        <row r="36">
          <cell r="M36">
            <v>141.22401002945713</v>
          </cell>
        </row>
        <row r="37">
          <cell r="M37">
            <v>196.94670079955114</v>
          </cell>
        </row>
        <row r="41">
          <cell r="J41">
            <v>0</v>
          </cell>
          <cell r="K41">
            <v>0</v>
          </cell>
          <cell r="L41">
            <v>0</v>
          </cell>
          <cell r="M41">
            <v>0</v>
          </cell>
        </row>
      </sheetData>
      <sheetData sheetId="18">
        <row r="20">
          <cell r="I20">
            <v>14.784730236712818</v>
          </cell>
        </row>
        <row r="21">
          <cell r="I21">
            <v>16.187662506476109</v>
          </cell>
        </row>
        <row r="22">
          <cell r="I22">
            <v>16.187662506476109</v>
          </cell>
        </row>
        <row r="26">
          <cell r="M26">
            <v>234.53880986154533</v>
          </cell>
        </row>
        <row r="27">
          <cell r="L27">
            <v>234.53880986154533</v>
          </cell>
        </row>
        <row r="28">
          <cell r="K28">
            <v>234.53880986154533</v>
          </cell>
        </row>
        <row r="29">
          <cell r="K29">
            <v>198.08231795444397</v>
          </cell>
        </row>
        <row r="30">
          <cell r="K30">
            <v>149.87648574363556</v>
          </cell>
        </row>
        <row r="31">
          <cell r="K31">
            <v>295.90516013398837</v>
          </cell>
        </row>
        <row r="32">
          <cell r="L32">
            <v>309.88522778919156</v>
          </cell>
        </row>
        <row r="33">
          <cell r="L33">
            <v>125.77356963823135</v>
          </cell>
        </row>
        <row r="34">
          <cell r="L34">
            <v>175.39998745868692</v>
          </cell>
        </row>
        <row r="35">
          <cell r="M35">
            <v>309.88522778919156</v>
          </cell>
        </row>
        <row r="36">
          <cell r="M36">
            <v>125.77356963823135</v>
          </cell>
        </row>
        <row r="37">
          <cell r="M37">
            <v>175.39998745868692</v>
          </cell>
        </row>
        <row r="41">
          <cell r="J41">
            <v>87.388368771773116</v>
          </cell>
          <cell r="K41">
            <v>87.388368771773116</v>
          </cell>
          <cell r="L41">
            <v>87.388368771773116</v>
          </cell>
          <cell r="M41">
            <v>87.388368771773116</v>
          </cell>
        </row>
      </sheetData>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10">
          <cell r="U10">
            <v>3.2736835523318653</v>
          </cell>
          <cell r="V10">
            <v>3.3995944581907831</v>
          </cell>
          <cell r="W10">
            <v>1.2591090585891789</v>
          </cell>
          <cell r="X10">
            <v>7.9323870691118277</v>
          </cell>
        </row>
        <row r="12">
          <cell r="X12">
            <v>2.6772511848341236</v>
          </cell>
        </row>
        <row r="13">
          <cell r="X13">
            <v>3.0871429764172786</v>
          </cell>
        </row>
        <row r="14">
          <cell r="X14">
            <v>7.1315752559966326</v>
          </cell>
        </row>
        <row r="15">
          <cell r="X15">
            <v>4.5622402364620793</v>
          </cell>
        </row>
        <row r="17">
          <cell r="X17">
            <v>6.2463026952315133</v>
          </cell>
        </row>
        <row r="18">
          <cell r="X18">
            <v>28.084640171858219</v>
          </cell>
        </row>
        <row r="19">
          <cell r="X19">
            <v>4.4089756097560979</v>
          </cell>
        </row>
        <row r="21">
          <cell r="X21">
            <v>11.043988269794722</v>
          </cell>
        </row>
        <row r="23">
          <cell r="X23">
            <v>3.2455343152616734</v>
          </cell>
        </row>
        <row r="25">
          <cell r="X25">
            <v>10.342102452742873</v>
          </cell>
        </row>
        <row r="26">
          <cell r="X26">
            <v>7.1633947022355819</v>
          </cell>
        </row>
        <row r="27">
          <cell r="X27">
            <v>8.9579772707250456</v>
          </cell>
        </row>
      </sheetData>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sheetName val="template"/>
      <sheetName val="bldg 358 3a"/>
      <sheetName val="Bldg 19 Arch 13"/>
      <sheetName val="bldg 152 9A"/>
      <sheetName val="bldg 120 7A"/>
      <sheetName val="bldg 34 2A"/>
      <sheetName val="bldg 260 4d"/>
      <sheetName val="Bldg 362 5C"/>
      <sheetName val="bldg 119 11B"/>
      <sheetName val="bldg 231 4c"/>
      <sheetName val="bldg 155 9A"/>
      <sheetName val="bldg 56 6a"/>
      <sheetName val="bldg 239 3b"/>
      <sheetName val="bldg 58 5a"/>
      <sheetName val="bldg 414 4a"/>
      <sheetName val="bldg 111 4b"/>
      <sheetName val="mnecb"/>
      <sheetName val="bldg607 1A"/>
      <sheetName val="Sheet1"/>
    </sheetNames>
    <sheetDataSet>
      <sheetData sheetId="0"/>
      <sheetData sheetId="1"/>
      <sheetData sheetId="2"/>
      <sheetData sheetId="3"/>
      <sheetData sheetId="4"/>
      <sheetData sheetId="5"/>
      <sheetData sheetId="6">
        <row r="29">
          <cell r="L29">
            <v>2.7311743022643498</v>
          </cell>
        </row>
      </sheetData>
      <sheetData sheetId="7"/>
      <sheetData sheetId="8"/>
      <sheetData sheetId="9">
        <row r="27">
          <cell r="G27">
            <v>45.326331233110309</v>
          </cell>
          <cell r="H27">
            <v>0</v>
          </cell>
          <cell r="K27">
            <v>18.50460266766861</v>
          </cell>
          <cell r="L27">
            <v>5.9411985722337031</v>
          </cell>
          <cell r="M27">
            <v>0</v>
          </cell>
          <cell r="N27">
            <v>0</v>
          </cell>
          <cell r="O27">
            <v>13.610745820026303</v>
          </cell>
          <cell r="P27">
            <v>10.825662220552321</v>
          </cell>
          <cell r="Q27">
            <v>19.517941010708249</v>
          </cell>
          <cell r="R27">
            <v>7.7775690400150292</v>
          </cell>
          <cell r="S27">
            <v>0</v>
          </cell>
          <cell r="T27">
            <v>19.465057298515877</v>
          </cell>
        </row>
      </sheetData>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4b"/>
      <sheetName val="v3b"/>
      <sheetName val="v2b"/>
      <sheetName val="v1b"/>
      <sheetName val="v1"/>
      <sheetName val="v3"/>
      <sheetName val="v4"/>
      <sheetName val="Sheet1"/>
      <sheetName val="v2"/>
      <sheetName val="summary"/>
      <sheetName val="rsi"/>
    </sheetNames>
    <sheetDataSet>
      <sheetData sheetId="0"/>
      <sheetData sheetId="1"/>
      <sheetData sheetId="2"/>
      <sheetData sheetId="3"/>
      <sheetData sheetId="4">
        <row r="2">
          <cell r="B2">
            <v>285.16000000000003</v>
          </cell>
        </row>
        <row r="7">
          <cell r="T7">
            <v>74.06</v>
          </cell>
        </row>
      </sheetData>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xml"/><Relationship Id="rId1" Type="http://schemas.openxmlformats.org/officeDocument/2006/relationships/printerSettings" Target="../printerSettings/printerSettings21.bin"/><Relationship Id="rId4" Type="http://schemas.openxmlformats.org/officeDocument/2006/relationships/comments" Target="../comments17.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xml"/><Relationship Id="rId1" Type="http://schemas.openxmlformats.org/officeDocument/2006/relationships/printerSettings" Target="../printerSettings/printerSettings22.bin"/><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31.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32.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3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4.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5.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19.xml"/><Relationship Id="rId1" Type="http://schemas.openxmlformats.org/officeDocument/2006/relationships/printerSettings" Target="../printerSettings/printerSettings39.bin"/><Relationship Id="rId4" Type="http://schemas.openxmlformats.org/officeDocument/2006/relationships/comments" Target="../comments33.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20.xml"/><Relationship Id="rId1" Type="http://schemas.openxmlformats.org/officeDocument/2006/relationships/printerSettings" Target="../printerSettings/printerSettings40.bin"/><Relationship Id="rId4" Type="http://schemas.openxmlformats.org/officeDocument/2006/relationships/comments" Target="../comments34.xm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D10" sqref="D10"/>
    </sheetView>
  </sheetViews>
  <sheetFormatPr defaultRowHeight="12.75" x14ac:dyDescent="0.2"/>
  <cols>
    <col min="1" max="1" width="20.140625" style="357" customWidth="1"/>
    <col min="2" max="2" width="67.85546875" style="357" bestFit="1" customWidth="1"/>
    <col min="3" max="16384" width="9.140625" style="357"/>
  </cols>
  <sheetData>
    <row r="1" spans="1:2" x14ac:dyDescent="0.2">
      <c r="A1" s="329" t="s">
        <v>415</v>
      </c>
      <c r="B1" s="329" t="s">
        <v>416</v>
      </c>
    </row>
    <row r="2" spans="1:2" x14ac:dyDescent="0.2">
      <c r="A2" s="357" t="s">
        <v>417</v>
      </c>
    </row>
    <row r="3" spans="1:2" x14ac:dyDescent="0.2">
      <c r="A3" s="357" t="s">
        <v>418</v>
      </c>
      <c r="B3" s="318" t="s">
        <v>419</v>
      </c>
    </row>
    <row r="4" spans="1:2" ht="25.5" x14ac:dyDescent="0.2">
      <c r="A4" s="357" t="s">
        <v>420</v>
      </c>
      <c r="B4" s="318" t="s">
        <v>421</v>
      </c>
    </row>
    <row r="5" spans="1:2" ht="76.5" x14ac:dyDescent="0.2">
      <c r="A5" s="357" t="s">
        <v>422</v>
      </c>
      <c r="B5" s="318" t="s">
        <v>423</v>
      </c>
    </row>
    <row r="6" spans="1:2" ht="40.5" customHeight="1" x14ac:dyDescent="0.2">
      <c r="A6" s="357" t="s">
        <v>424</v>
      </c>
      <c r="B6" s="318" t="s">
        <v>425</v>
      </c>
    </row>
    <row r="7" spans="1:2" ht="25.5" x14ac:dyDescent="0.2">
      <c r="A7" s="357" t="s">
        <v>426</v>
      </c>
      <c r="B7" s="318" t="s">
        <v>427</v>
      </c>
    </row>
    <row r="8" spans="1:2" ht="41.25" customHeight="1" x14ac:dyDescent="0.2">
      <c r="A8" s="357" t="s">
        <v>428</v>
      </c>
      <c r="B8" s="318" t="s">
        <v>429</v>
      </c>
    </row>
    <row r="9" spans="1:2" ht="38.25" x14ac:dyDescent="0.2">
      <c r="A9" s="357" t="s">
        <v>430</v>
      </c>
      <c r="B9" s="318" t="s">
        <v>431</v>
      </c>
    </row>
    <row r="10" spans="1:2" ht="53.25" customHeight="1" x14ac:dyDescent="0.2">
      <c r="A10" s="357" t="s">
        <v>432</v>
      </c>
      <c r="B10" s="318" t="s">
        <v>433</v>
      </c>
    </row>
    <row r="11" spans="1:2" ht="51" x14ac:dyDescent="0.2">
      <c r="A11" s="357" t="s">
        <v>434</v>
      </c>
      <c r="B11" s="318" t="s">
        <v>435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activeCell="D15" sqref="D15"/>
    </sheetView>
  </sheetViews>
  <sheetFormatPr defaultRowHeight="12.75" x14ac:dyDescent="0.2"/>
  <cols>
    <col min="1" max="1" width="9.140625" style="357"/>
    <col min="2" max="2" width="27.28515625" style="357" customWidth="1"/>
    <col min="3" max="16384" width="9.140625" style="357"/>
  </cols>
  <sheetData>
    <row r="1" spans="1:2" x14ac:dyDescent="0.2">
      <c r="A1" s="357" t="s">
        <v>206</v>
      </c>
      <c r="B1" s="357" t="s">
        <v>207</v>
      </c>
    </row>
    <row r="2" spans="1:2" x14ac:dyDescent="0.2">
      <c r="A2" s="357" t="s">
        <v>208</v>
      </c>
      <c r="B2" s="357" t="s">
        <v>209</v>
      </c>
    </row>
    <row r="3" spans="1:2" x14ac:dyDescent="0.2">
      <c r="A3" s="357" t="s">
        <v>210</v>
      </c>
      <c r="B3" s="357" t="s">
        <v>211</v>
      </c>
    </row>
    <row r="4" spans="1:2" x14ac:dyDescent="0.2">
      <c r="A4" s="357" t="s">
        <v>212</v>
      </c>
      <c r="B4" s="357" t="s">
        <v>213</v>
      </c>
    </row>
    <row r="5" spans="1:2" x14ac:dyDescent="0.2">
      <c r="A5" s="357" t="s">
        <v>214</v>
      </c>
      <c r="B5" s="357" t="s">
        <v>215</v>
      </c>
    </row>
    <row r="6" spans="1:2" x14ac:dyDescent="0.2">
      <c r="A6" s="357" t="s">
        <v>216</v>
      </c>
      <c r="B6" s="357" t="s">
        <v>217</v>
      </c>
    </row>
    <row r="7" spans="1:2" x14ac:dyDescent="0.2">
      <c r="A7" s="357" t="s">
        <v>218</v>
      </c>
      <c r="B7" s="357" t="s">
        <v>219</v>
      </c>
    </row>
    <row r="8" spans="1:2" x14ac:dyDescent="0.2">
      <c r="A8" s="357" t="s">
        <v>220</v>
      </c>
      <c r="B8" s="357" t="s">
        <v>221</v>
      </c>
    </row>
    <row r="9" spans="1:2" x14ac:dyDescent="0.2">
      <c r="A9" s="357" t="s">
        <v>222</v>
      </c>
      <c r="B9" s="357" t="s">
        <v>223</v>
      </c>
    </row>
    <row r="10" spans="1:2" x14ac:dyDescent="0.2">
      <c r="A10" s="357" t="s">
        <v>224</v>
      </c>
      <c r="B10" s="357" t="s">
        <v>225</v>
      </c>
    </row>
    <row r="11" spans="1:2" x14ac:dyDescent="0.2">
      <c r="A11" s="357" t="s">
        <v>226</v>
      </c>
      <c r="B11" s="357" t="s">
        <v>227</v>
      </c>
    </row>
    <row r="12" spans="1:2" x14ac:dyDescent="0.2">
      <c r="A12" s="357" t="s">
        <v>228</v>
      </c>
      <c r="B12" s="357" t="s">
        <v>229</v>
      </c>
    </row>
    <row r="13" spans="1:2" x14ac:dyDescent="0.2">
      <c r="A13" s="357" t="s">
        <v>230</v>
      </c>
      <c r="B13" s="357" t="s">
        <v>231</v>
      </c>
    </row>
    <row r="14" spans="1:2" x14ac:dyDescent="0.2">
      <c r="A14" s="357" t="s">
        <v>232</v>
      </c>
      <c r="B14" s="357" t="s">
        <v>233</v>
      </c>
    </row>
    <row r="15" spans="1:2" x14ac:dyDescent="0.2">
      <c r="A15" s="357" t="s">
        <v>234</v>
      </c>
      <c r="B15" s="357" t="s">
        <v>235</v>
      </c>
    </row>
    <row r="16" spans="1:2" x14ac:dyDescent="0.2">
      <c r="A16" s="357" t="s">
        <v>236</v>
      </c>
      <c r="B16" s="357" t="s">
        <v>237</v>
      </c>
    </row>
    <row r="17" spans="1:2" x14ac:dyDescent="0.2">
      <c r="A17" s="357" t="s">
        <v>238</v>
      </c>
      <c r="B17" s="357" t="s">
        <v>239</v>
      </c>
    </row>
    <row r="18" spans="1:2" ht="14.25" x14ac:dyDescent="0.2">
      <c r="A18" s="357" t="s">
        <v>240</v>
      </c>
      <c r="B18" s="357" t="s">
        <v>241</v>
      </c>
    </row>
    <row r="19" spans="1:2" x14ac:dyDescent="0.2">
      <c r="A19" s="357" t="s">
        <v>242</v>
      </c>
      <c r="B19" s="357" t="s">
        <v>243</v>
      </c>
    </row>
    <row r="20" spans="1:2" ht="14.25" x14ac:dyDescent="0.2">
      <c r="A20" s="357" t="s">
        <v>244</v>
      </c>
      <c r="B20" s="357" t="s">
        <v>245</v>
      </c>
    </row>
    <row r="21" spans="1:2" x14ac:dyDescent="0.2">
      <c r="A21" s="357" t="s">
        <v>246</v>
      </c>
      <c r="B21" s="357" t="s">
        <v>247</v>
      </c>
    </row>
    <row r="22" spans="1:2" x14ac:dyDescent="0.2">
      <c r="A22" s="357" t="s">
        <v>248</v>
      </c>
      <c r="B22" s="357" t="s">
        <v>249</v>
      </c>
    </row>
    <row r="23" spans="1:2" x14ac:dyDescent="0.2">
      <c r="A23" s="357" t="s">
        <v>250</v>
      </c>
      <c r="B23" s="357" t="s">
        <v>251</v>
      </c>
    </row>
    <row r="24" spans="1:2" ht="14.25" x14ac:dyDescent="0.2">
      <c r="A24" s="357" t="s">
        <v>252</v>
      </c>
      <c r="B24" s="357" t="s">
        <v>253</v>
      </c>
    </row>
    <row r="25" spans="1:2" x14ac:dyDescent="0.2">
      <c r="A25" s="357" t="s">
        <v>254</v>
      </c>
      <c r="B25" s="357" t="s">
        <v>255</v>
      </c>
    </row>
    <row r="26" spans="1:2" x14ac:dyDescent="0.2">
      <c r="A26" s="357" t="s">
        <v>256</v>
      </c>
      <c r="B26" s="357" t="s">
        <v>257</v>
      </c>
    </row>
    <row r="27" spans="1:2" x14ac:dyDescent="0.2">
      <c r="A27" s="357" t="s">
        <v>258</v>
      </c>
      <c r="B27" s="357" t="s">
        <v>259</v>
      </c>
    </row>
    <row r="28" spans="1:2" x14ac:dyDescent="0.2">
      <c r="A28" s="357" t="s">
        <v>260</v>
      </c>
      <c r="B28" s="357" t="s">
        <v>261</v>
      </c>
    </row>
    <row r="29" spans="1:2" x14ac:dyDescent="0.2">
      <c r="A29" s="357" t="s">
        <v>262</v>
      </c>
      <c r="B29" s="357" t="s">
        <v>263</v>
      </c>
    </row>
    <row r="30" spans="1:2" x14ac:dyDescent="0.2">
      <c r="A30" s="357" t="s">
        <v>264</v>
      </c>
      <c r="B30" s="357" t="s">
        <v>265</v>
      </c>
    </row>
    <row r="31" spans="1:2" x14ac:dyDescent="0.2">
      <c r="A31" s="357" t="s">
        <v>266</v>
      </c>
      <c r="B31" s="357" t="s">
        <v>267</v>
      </c>
    </row>
    <row r="32" spans="1:2" x14ac:dyDescent="0.2">
      <c r="A32" s="357" t="s">
        <v>268</v>
      </c>
      <c r="B32" s="357" t="s">
        <v>269</v>
      </c>
    </row>
    <row r="33" spans="1:2" x14ac:dyDescent="0.2">
      <c r="A33" s="357" t="s">
        <v>270</v>
      </c>
      <c r="B33" s="357" t="s">
        <v>271</v>
      </c>
    </row>
    <row r="34" spans="1:2" x14ac:dyDescent="0.2">
      <c r="A34" s="357" t="s">
        <v>272</v>
      </c>
      <c r="B34" s="357" t="s">
        <v>273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17"/>
  <sheetViews>
    <sheetView workbookViewId="0">
      <selection activeCell="D17" sqref="D17"/>
    </sheetView>
  </sheetViews>
  <sheetFormatPr defaultRowHeight="12.75" x14ac:dyDescent="0.2"/>
  <cols>
    <col min="1" max="1" width="40.7109375" bestFit="1" customWidth="1"/>
  </cols>
  <sheetData>
    <row r="1" spans="1:3" x14ac:dyDescent="0.2">
      <c r="A1" s="292" t="s">
        <v>274</v>
      </c>
      <c r="B1" s="291">
        <v>0.8</v>
      </c>
      <c r="C1" s="292"/>
    </row>
    <row r="2" spans="1:3" x14ac:dyDescent="0.2">
      <c r="A2" s="292" t="s">
        <v>275</v>
      </c>
      <c r="B2" s="291">
        <v>0.8</v>
      </c>
      <c r="C2" s="292"/>
    </row>
    <row r="3" spans="1:3" x14ac:dyDescent="0.2">
      <c r="A3" s="292" t="s">
        <v>12</v>
      </c>
      <c r="B3" s="291">
        <v>0.55000000000000004</v>
      </c>
      <c r="C3" s="292"/>
    </row>
    <row r="4" spans="1:3" x14ac:dyDescent="0.2">
      <c r="A4" s="292" t="s">
        <v>15</v>
      </c>
      <c r="B4" s="291">
        <v>5</v>
      </c>
      <c r="C4" s="292"/>
    </row>
    <row r="5" spans="1:3" x14ac:dyDescent="0.2">
      <c r="A5" s="292" t="s">
        <v>22</v>
      </c>
      <c r="B5" s="291">
        <v>183</v>
      </c>
      <c r="C5" s="292" t="s">
        <v>23</v>
      </c>
    </row>
    <row r="6" spans="1:3" x14ac:dyDescent="0.2">
      <c r="A6" s="292" t="s">
        <v>24</v>
      </c>
      <c r="B6" s="291">
        <v>110</v>
      </c>
      <c r="C6" s="292" t="s">
        <v>23</v>
      </c>
    </row>
    <row r="7" spans="1:3" x14ac:dyDescent="0.2">
      <c r="A7" s="292" t="s">
        <v>25</v>
      </c>
      <c r="B7" s="291">
        <v>0.35</v>
      </c>
      <c r="C7" s="292"/>
    </row>
    <row r="8" spans="1:3" x14ac:dyDescent="0.2">
      <c r="A8" s="292" t="s">
        <v>26</v>
      </c>
      <c r="B8" s="291">
        <v>0.35</v>
      </c>
      <c r="C8" s="292"/>
    </row>
    <row r="9" spans="1:3" x14ac:dyDescent="0.2">
      <c r="A9" s="292" t="s">
        <v>27</v>
      </c>
      <c r="B9" s="291">
        <v>0.15</v>
      </c>
      <c r="C9" s="292"/>
    </row>
    <row r="10" spans="1:3" x14ac:dyDescent="0.2">
      <c r="A10" s="292" t="s">
        <v>28</v>
      </c>
      <c r="B10" s="291">
        <v>0.15</v>
      </c>
      <c r="C10" s="292"/>
    </row>
    <row r="11" spans="1:3" x14ac:dyDescent="0.2">
      <c r="A11" s="292" t="s">
        <v>29</v>
      </c>
      <c r="B11" s="291">
        <v>1</v>
      </c>
      <c r="C11" s="290" t="s">
        <v>13</v>
      </c>
    </row>
    <row r="12" spans="1:3" x14ac:dyDescent="0.2">
      <c r="A12" s="292" t="s">
        <v>31</v>
      </c>
      <c r="B12" s="291">
        <v>1</v>
      </c>
      <c r="C12" s="290" t="s">
        <v>13</v>
      </c>
    </row>
    <row r="13" spans="1:3" x14ac:dyDescent="0.2">
      <c r="A13" s="292" t="s">
        <v>37</v>
      </c>
      <c r="B13" s="293">
        <v>0.113</v>
      </c>
      <c r="C13" s="290"/>
    </row>
    <row r="14" spans="1:3" x14ac:dyDescent="0.2">
      <c r="A14" s="292" t="s">
        <v>38</v>
      </c>
      <c r="B14" s="293">
        <v>1.6199999999999999E-2</v>
      </c>
      <c r="C14" s="290"/>
    </row>
    <row r="15" spans="1:3" x14ac:dyDescent="0.2">
      <c r="A15" s="292" t="s">
        <v>92</v>
      </c>
      <c r="B15" s="291">
        <v>0.02</v>
      </c>
      <c r="C15" s="290"/>
    </row>
    <row r="16" spans="1:3" x14ac:dyDescent="0.2">
      <c r="A16" s="292" t="s">
        <v>104</v>
      </c>
      <c r="B16" s="291">
        <v>0.04</v>
      </c>
      <c r="C16" s="290"/>
    </row>
    <row r="17" spans="1:2" x14ac:dyDescent="0.2">
      <c r="A17" s="292" t="s">
        <v>105</v>
      </c>
      <c r="B17" s="291">
        <v>0.02</v>
      </c>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00"/>
  <sheetViews>
    <sheetView topLeftCell="A28" workbookViewId="0">
      <selection activeCell="D50" sqref="D50:E50"/>
    </sheetView>
  </sheetViews>
  <sheetFormatPr defaultRowHeight="12.75" x14ac:dyDescent="0.2"/>
  <cols>
    <col min="1" max="1" width="4.85546875" style="358" bestFit="1" customWidth="1"/>
    <col min="2" max="2" width="30.42578125" style="358" customWidth="1"/>
    <col min="3" max="3" width="8.28515625" style="358" bestFit="1" customWidth="1"/>
    <col min="4" max="4" width="8.5703125" style="358" bestFit="1" customWidth="1"/>
    <col min="5" max="5" width="9.140625" style="358" customWidth="1"/>
    <col min="6" max="6" width="8.42578125" style="358" customWidth="1"/>
    <col min="7" max="7" width="10.42578125" style="357" bestFit="1" customWidth="1"/>
    <col min="8" max="8" width="10.42578125" style="357" customWidth="1"/>
    <col min="9" max="13" width="9.140625" style="357"/>
    <col min="14" max="14" width="7.28515625" style="357" customWidth="1"/>
    <col min="15" max="15" width="7.5703125" style="357" customWidth="1"/>
    <col min="16" max="16" width="7.85546875" style="357" customWidth="1"/>
    <col min="17" max="17" width="8.28515625" style="357" customWidth="1"/>
    <col min="18" max="18" width="8.7109375" style="357" customWidth="1"/>
    <col min="19" max="19" width="8" style="357" customWidth="1"/>
    <col min="20" max="20" width="6.5703125" style="357" customWidth="1"/>
    <col min="21" max="22" width="8.7109375" style="357" customWidth="1"/>
    <col min="23" max="16384" width="9.140625" style="357"/>
  </cols>
  <sheetData>
    <row r="1" spans="1:33" x14ac:dyDescent="0.2">
      <c r="B1" s="329" t="s">
        <v>276</v>
      </c>
    </row>
    <row r="2" spans="1:33" x14ac:dyDescent="0.2">
      <c r="B2" s="329"/>
    </row>
    <row r="3" spans="1:33" ht="38.25" x14ac:dyDescent="0.2">
      <c r="A3" s="301"/>
      <c r="B3" s="300"/>
      <c r="C3" s="309" t="s">
        <v>17</v>
      </c>
      <c r="D3" s="310" t="s">
        <v>18</v>
      </c>
      <c r="E3" s="308" t="s">
        <v>277</v>
      </c>
      <c r="F3" s="303"/>
      <c r="G3" s="308" t="s">
        <v>278</v>
      </c>
      <c r="H3" s="303"/>
      <c r="I3" s="308" t="s">
        <v>279</v>
      </c>
      <c r="J3" s="303"/>
      <c r="K3" s="308" t="s">
        <v>280</v>
      </c>
      <c r="L3" s="304"/>
    </row>
    <row r="4" spans="1:33" ht="14.25" x14ac:dyDescent="0.2">
      <c r="A4" s="301"/>
      <c r="B4" s="301"/>
      <c r="C4" s="305" t="s">
        <v>281</v>
      </c>
      <c r="D4" s="305" t="s">
        <v>13</v>
      </c>
      <c r="E4" s="305" t="s">
        <v>281</v>
      </c>
      <c r="F4" s="305" t="s">
        <v>13</v>
      </c>
      <c r="G4" s="305" t="s">
        <v>281</v>
      </c>
      <c r="H4" s="305" t="s">
        <v>13</v>
      </c>
      <c r="I4" s="305" t="s">
        <v>281</v>
      </c>
      <c r="J4" s="305" t="s">
        <v>13</v>
      </c>
      <c r="K4" s="305" t="s">
        <v>281</v>
      </c>
      <c r="L4" s="305" t="s">
        <v>13</v>
      </c>
    </row>
    <row r="5" spans="1:33" x14ac:dyDescent="0.2">
      <c r="A5" s="301" t="s">
        <v>206</v>
      </c>
      <c r="B5" s="301" t="s">
        <v>207</v>
      </c>
      <c r="C5" s="307">
        <v>74957</v>
      </c>
      <c r="D5" s="311">
        <f>(C5/$C$40)*100</f>
        <v>28.497076423580221</v>
      </c>
      <c r="E5" s="307"/>
      <c r="F5" s="301"/>
      <c r="G5" s="307">
        <v>6551</v>
      </c>
      <c r="H5" s="301"/>
      <c r="I5" s="307">
        <v>6231</v>
      </c>
      <c r="J5" s="301"/>
      <c r="K5" s="307">
        <v>62176</v>
      </c>
      <c r="L5" s="301"/>
      <c r="O5" s="444"/>
      <c r="P5" s="445"/>
      <c r="Q5" s="445"/>
      <c r="R5" s="445"/>
      <c r="S5" s="298"/>
      <c r="T5" s="298"/>
      <c r="U5" s="298"/>
      <c r="V5" s="298"/>
      <c r="W5" s="298"/>
      <c r="X5" s="298"/>
      <c r="Y5" s="298"/>
      <c r="Z5" s="298"/>
      <c r="AA5" s="298"/>
      <c r="AB5" s="298"/>
      <c r="AC5" s="298"/>
      <c r="AD5" s="298"/>
      <c r="AE5" s="298"/>
      <c r="AF5" s="298"/>
      <c r="AG5" s="298"/>
    </row>
    <row r="6" spans="1:33" x14ac:dyDescent="0.2">
      <c r="A6" s="301" t="s">
        <v>208</v>
      </c>
      <c r="B6" s="301" t="s">
        <v>209</v>
      </c>
      <c r="C6" s="307">
        <v>718</v>
      </c>
      <c r="D6" s="311">
        <f t="shared" ref="D6:D38" si="0">(C6/$C$40)*100</f>
        <v>0.27296851357619167</v>
      </c>
      <c r="E6" s="307"/>
      <c r="F6" s="301"/>
      <c r="G6" s="307">
        <v>718</v>
      </c>
      <c r="H6" s="301"/>
      <c r="I6" s="307"/>
      <c r="J6" s="301"/>
      <c r="K6" s="307"/>
      <c r="L6" s="301"/>
      <c r="O6" s="442"/>
      <c r="P6" s="442"/>
      <c r="Q6" s="442"/>
      <c r="R6" s="442"/>
    </row>
    <row r="7" spans="1:33" x14ac:dyDescent="0.2">
      <c r="A7" s="301" t="s">
        <v>210</v>
      </c>
      <c r="B7" s="301" t="s">
        <v>211</v>
      </c>
      <c r="C7" s="307">
        <v>13531</v>
      </c>
      <c r="D7" s="311">
        <f t="shared" si="0"/>
        <v>5.1442018902499296</v>
      </c>
      <c r="E7" s="307">
        <v>1869</v>
      </c>
      <c r="F7" s="302"/>
      <c r="G7" s="307">
        <v>4831</v>
      </c>
      <c r="H7" s="302"/>
      <c r="I7" s="307"/>
      <c r="J7" s="302"/>
      <c r="K7" s="307">
        <v>6831</v>
      </c>
      <c r="L7" s="302"/>
      <c r="N7" s="358"/>
    </row>
    <row r="8" spans="1:33" x14ac:dyDescent="0.2">
      <c r="A8" s="301" t="s">
        <v>212</v>
      </c>
      <c r="B8" s="301" t="s">
        <v>213</v>
      </c>
      <c r="C8" s="307">
        <v>0</v>
      </c>
      <c r="D8" s="311">
        <f t="shared" si="0"/>
        <v>0</v>
      </c>
      <c r="E8" s="307"/>
      <c r="F8" s="302"/>
      <c r="G8" s="307"/>
      <c r="H8" s="302"/>
      <c r="I8" s="307"/>
      <c r="J8" s="302"/>
      <c r="K8" s="307"/>
      <c r="L8" s="302"/>
      <c r="N8" s="358"/>
    </row>
    <row r="9" spans="1:33" x14ac:dyDescent="0.2">
      <c r="A9" s="301" t="s">
        <v>214</v>
      </c>
      <c r="B9" s="301" t="s">
        <v>215</v>
      </c>
      <c r="C9" s="307">
        <v>0</v>
      </c>
      <c r="D9" s="311">
        <f t="shared" si="0"/>
        <v>0</v>
      </c>
      <c r="E9" s="307"/>
      <c r="F9" s="302"/>
      <c r="G9" s="307"/>
      <c r="H9" s="302"/>
      <c r="I9" s="307"/>
      <c r="J9" s="302"/>
      <c r="K9" s="307"/>
      <c r="L9" s="302"/>
      <c r="N9" s="358"/>
    </row>
    <row r="10" spans="1:33" x14ac:dyDescent="0.2">
      <c r="A10" s="301" t="s">
        <v>216</v>
      </c>
      <c r="B10" s="301" t="s">
        <v>282</v>
      </c>
      <c r="C10" s="307">
        <v>20983</v>
      </c>
      <c r="D10" s="311">
        <f t="shared" si="0"/>
        <v>7.9772957108206546</v>
      </c>
      <c r="E10" s="307">
        <v>1431</v>
      </c>
      <c r="F10" s="302"/>
      <c r="G10" s="307">
        <v>16388</v>
      </c>
      <c r="H10" s="302"/>
      <c r="I10" s="307">
        <v>2093</v>
      </c>
      <c r="J10" s="302"/>
      <c r="K10" s="307">
        <v>1072</v>
      </c>
      <c r="L10" s="302"/>
      <c r="N10" s="358"/>
    </row>
    <row r="11" spans="1:33" x14ac:dyDescent="0.2">
      <c r="A11" s="301" t="s">
        <v>218</v>
      </c>
      <c r="B11" s="301" t="s">
        <v>219</v>
      </c>
      <c r="C11" s="307">
        <v>0</v>
      </c>
      <c r="D11" s="311">
        <f t="shared" si="0"/>
        <v>0</v>
      </c>
      <c r="E11" s="307"/>
      <c r="F11" s="302"/>
      <c r="G11" s="307"/>
      <c r="H11" s="302"/>
      <c r="I11" s="307"/>
      <c r="J11" s="302"/>
      <c r="K11" s="307"/>
      <c r="L11" s="302"/>
      <c r="N11" s="358"/>
    </row>
    <row r="12" spans="1:33" x14ac:dyDescent="0.2">
      <c r="A12" s="301" t="s">
        <v>220</v>
      </c>
      <c r="B12" s="301" t="s">
        <v>221</v>
      </c>
      <c r="C12" s="307">
        <v>0</v>
      </c>
      <c r="D12" s="311">
        <f t="shared" si="0"/>
        <v>0</v>
      </c>
      <c r="E12" s="307"/>
      <c r="F12" s="302"/>
      <c r="G12" s="307"/>
      <c r="H12" s="302"/>
      <c r="I12" s="307"/>
      <c r="J12" s="302"/>
      <c r="K12" s="307"/>
      <c r="L12" s="302"/>
      <c r="N12" s="358"/>
    </row>
    <row r="13" spans="1:33" x14ac:dyDescent="0.2">
      <c r="A13" s="301" t="s">
        <v>222</v>
      </c>
      <c r="B13" s="301" t="s">
        <v>223</v>
      </c>
      <c r="C13" s="307">
        <v>20067</v>
      </c>
      <c r="D13" s="311">
        <f t="shared" si="0"/>
        <v>7.6290517575674617</v>
      </c>
      <c r="E13" s="307"/>
      <c r="F13" s="302"/>
      <c r="G13" s="307"/>
      <c r="H13" s="302"/>
      <c r="I13" s="307"/>
      <c r="J13" s="302"/>
      <c r="K13" s="307">
        <v>20067</v>
      </c>
      <c r="L13" s="302"/>
      <c r="N13" s="358"/>
    </row>
    <row r="14" spans="1:33" x14ac:dyDescent="0.2">
      <c r="A14" s="301" t="s">
        <v>224</v>
      </c>
      <c r="B14" s="301" t="s">
        <v>225</v>
      </c>
      <c r="C14" s="307">
        <v>151</v>
      </c>
      <c r="D14" s="311">
        <f t="shared" si="0"/>
        <v>5.7407027228419137E-2</v>
      </c>
      <c r="E14" s="307"/>
      <c r="F14" s="302"/>
      <c r="G14" s="307">
        <v>151</v>
      </c>
      <c r="H14" s="302"/>
      <c r="I14" s="307"/>
      <c r="J14" s="302"/>
      <c r="K14" s="307"/>
      <c r="L14" s="302"/>
      <c r="N14" s="358"/>
    </row>
    <row r="15" spans="1:33" x14ac:dyDescent="0.2">
      <c r="A15" s="301" t="s">
        <v>226</v>
      </c>
      <c r="B15" s="301" t="s">
        <v>227</v>
      </c>
      <c r="C15" s="307">
        <v>4543</v>
      </c>
      <c r="D15" s="311">
        <f t="shared" si="0"/>
        <v>1.727153143700054</v>
      </c>
      <c r="E15" s="307"/>
      <c r="F15" s="302"/>
      <c r="G15" s="307">
        <v>4543</v>
      </c>
      <c r="H15" s="302"/>
      <c r="I15" s="307"/>
      <c r="J15" s="302"/>
      <c r="K15" s="307"/>
      <c r="L15" s="302"/>
      <c r="N15" s="358"/>
    </row>
    <row r="16" spans="1:33" x14ac:dyDescent="0.2">
      <c r="A16" s="301" t="s">
        <v>228</v>
      </c>
      <c r="B16" s="301" t="s">
        <v>229</v>
      </c>
      <c r="C16" s="307">
        <v>0</v>
      </c>
      <c r="D16" s="311">
        <f t="shared" si="0"/>
        <v>0</v>
      </c>
      <c r="E16" s="307"/>
      <c r="F16" s="302"/>
      <c r="G16" s="307"/>
      <c r="H16" s="302"/>
      <c r="I16" s="307"/>
      <c r="J16" s="302"/>
      <c r="K16" s="307"/>
      <c r="L16" s="302"/>
      <c r="N16" s="358"/>
    </row>
    <row r="17" spans="1:14" x14ac:dyDescent="0.2">
      <c r="A17" s="301" t="s">
        <v>230</v>
      </c>
      <c r="B17" s="301" t="s">
        <v>231</v>
      </c>
      <c r="C17" s="307">
        <v>3111</v>
      </c>
      <c r="D17" s="311">
        <f t="shared" si="0"/>
        <v>1.1827368325007412</v>
      </c>
      <c r="E17" s="307"/>
      <c r="F17" s="302"/>
      <c r="G17" s="307">
        <v>3111</v>
      </c>
      <c r="H17" s="302"/>
      <c r="I17" s="307"/>
      <c r="J17" s="302"/>
      <c r="K17" s="307"/>
      <c r="L17" s="302"/>
      <c r="N17" s="358"/>
    </row>
    <row r="18" spans="1:14" x14ac:dyDescent="0.2">
      <c r="A18" s="301" t="s">
        <v>232</v>
      </c>
      <c r="B18" s="301" t="s">
        <v>233</v>
      </c>
      <c r="C18" s="307">
        <v>0</v>
      </c>
      <c r="D18" s="311">
        <f t="shared" si="0"/>
        <v>0</v>
      </c>
      <c r="E18" s="307"/>
      <c r="F18" s="302"/>
      <c r="G18" s="307"/>
      <c r="H18" s="302"/>
      <c r="I18" s="307"/>
      <c r="J18" s="302"/>
      <c r="K18" s="307"/>
      <c r="L18" s="302"/>
      <c r="N18" s="358"/>
    </row>
    <row r="19" spans="1:14" x14ac:dyDescent="0.2">
      <c r="A19" s="301" t="s">
        <v>234</v>
      </c>
      <c r="B19" s="301" t="s">
        <v>235</v>
      </c>
      <c r="C19" s="307">
        <v>1059</v>
      </c>
      <c r="D19" s="311">
        <f t="shared" si="0"/>
        <v>0.40260954857546927</v>
      </c>
      <c r="E19" s="307"/>
      <c r="F19" s="302"/>
      <c r="G19" s="307">
        <v>664</v>
      </c>
      <c r="H19" s="302"/>
      <c r="I19" s="307">
        <v>101</v>
      </c>
      <c r="J19" s="302"/>
      <c r="K19" s="307">
        <v>294</v>
      </c>
      <c r="L19" s="302"/>
      <c r="N19" s="358"/>
    </row>
    <row r="20" spans="1:14" x14ac:dyDescent="0.2">
      <c r="A20" s="301" t="s">
        <v>236</v>
      </c>
      <c r="B20" s="301" t="s">
        <v>237</v>
      </c>
      <c r="C20" s="307">
        <v>12613</v>
      </c>
      <c r="D20" s="311">
        <f t="shared" si="0"/>
        <v>4.7951975790202033</v>
      </c>
      <c r="E20" s="307"/>
      <c r="F20" s="302"/>
      <c r="G20" s="307">
        <v>12613</v>
      </c>
      <c r="H20" s="302"/>
      <c r="I20" s="307"/>
      <c r="J20" s="302"/>
      <c r="K20" s="307"/>
      <c r="L20" s="302"/>
      <c r="N20" s="358"/>
    </row>
    <row r="21" spans="1:14" x14ac:dyDescent="0.2">
      <c r="A21" s="301" t="s">
        <v>238</v>
      </c>
      <c r="B21" s="301" t="s">
        <v>239</v>
      </c>
      <c r="C21" s="307">
        <v>37676</v>
      </c>
      <c r="D21" s="311">
        <f t="shared" si="0"/>
        <v>14.323623561972976</v>
      </c>
      <c r="E21" s="307"/>
      <c r="F21" s="302"/>
      <c r="G21" s="307">
        <v>17683</v>
      </c>
      <c r="H21" s="302"/>
      <c r="I21" s="307">
        <v>3480</v>
      </c>
      <c r="J21" s="302"/>
      <c r="K21" s="307">
        <v>16513</v>
      </c>
      <c r="L21" s="302"/>
      <c r="N21" s="358"/>
    </row>
    <row r="22" spans="1:14" ht="14.25" x14ac:dyDescent="0.2">
      <c r="A22" s="301" t="s">
        <v>240</v>
      </c>
      <c r="B22" s="301" t="s">
        <v>241</v>
      </c>
      <c r="C22" s="307">
        <v>6006</v>
      </c>
      <c r="D22" s="311">
        <f t="shared" si="0"/>
        <v>2.2833550035356645</v>
      </c>
      <c r="E22" s="307">
        <v>501</v>
      </c>
      <c r="F22" s="302"/>
      <c r="G22" s="307">
        <v>4356</v>
      </c>
      <c r="H22" s="302"/>
      <c r="I22" s="307">
        <v>1148</v>
      </c>
      <c r="J22" s="302"/>
      <c r="K22" s="307"/>
      <c r="L22" s="302"/>
      <c r="N22" s="358"/>
    </row>
    <row r="23" spans="1:14" x14ac:dyDescent="0.2">
      <c r="A23" s="301" t="s">
        <v>242</v>
      </c>
      <c r="B23" s="301" t="s">
        <v>243</v>
      </c>
      <c r="C23" s="307">
        <v>10012</v>
      </c>
      <c r="D23" s="311">
        <f t="shared" si="0"/>
        <v>3.8063520305359764</v>
      </c>
      <c r="E23" s="307"/>
      <c r="F23" s="302"/>
      <c r="G23" s="307"/>
      <c r="H23" s="302"/>
      <c r="I23" s="307"/>
      <c r="J23" s="302"/>
      <c r="K23" s="307">
        <v>10012</v>
      </c>
      <c r="L23" s="302"/>
      <c r="N23" s="358"/>
    </row>
    <row r="24" spans="1:14" ht="12" customHeight="1" x14ac:dyDescent="0.2">
      <c r="A24" s="301" t="s">
        <v>244</v>
      </c>
      <c r="B24" s="301" t="s">
        <v>245</v>
      </c>
      <c r="C24" s="307">
        <v>893</v>
      </c>
      <c r="D24" s="311">
        <f t="shared" si="0"/>
        <v>0.33949983652303506</v>
      </c>
      <c r="E24" s="307"/>
      <c r="F24" s="302"/>
      <c r="G24" s="307">
        <v>893</v>
      </c>
      <c r="H24" s="302"/>
      <c r="I24" s="307"/>
      <c r="J24" s="302"/>
      <c r="K24" s="307"/>
      <c r="L24" s="302"/>
      <c r="N24" s="358"/>
    </row>
    <row r="25" spans="1:14" x14ac:dyDescent="0.2">
      <c r="A25" s="301" t="s">
        <v>246</v>
      </c>
      <c r="B25" s="301" t="s">
        <v>247</v>
      </c>
      <c r="C25" s="307">
        <v>2433</v>
      </c>
      <c r="D25" s="311">
        <f t="shared" si="0"/>
        <v>0.92497547845525674</v>
      </c>
      <c r="E25" s="307">
        <v>58</v>
      </c>
      <c r="F25" s="302"/>
      <c r="G25" s="307">
        <v>2038</v>
      </c>
      <c r="H25" s="302"/>
      <c r="I25" s="307">
        <v>303</v>
      </c>
      <c r="J25" s="302"/>
      <c r="K25" s="307">
        <v>34</v>
      </c>
      <c r="L25" s="302"/>
      <c r="N25" s="358"/>
    </row>
    <row r="26" spans="1:14" x14ac:dyDescent="0.2">
      <c r="A26" s="301" t="s">
        <v>248</v>
      </c>
      <c r="B26" s="301" t="s">
        <v>283</v>
      </c>
      <c r="C26" s="307">
        <v>17501</v>
      </c>
      <c r="D26" s="311">
        <f t="shared" si="0"/>
        <v>6.6535124736726052</v>
      </c>
      <c r="E26" s="307"/>
      <c r="F26" s="302"/>
      <c r="G26" s="307">
        <v>12254</v>
      </c>
      <c r="H26" s="302"/>
      <c r="I26" s="307"/>
      <c r="J26" s="302"/>
      <c r="K26" s="307">
        <v>5246</v>
      </c>
      <c r="L26" s="302"/>
      <c r="N26" s="358"/>
    </row>
    <row r="27" spans="1:14" x14ac:dyDescent="0.2">
      <c r="A27" s="301" t="s">
        <v>250</v>
      </c>
      <c r="B27" s="301" t="s">
        <v>251</v>
      </c>
      <c r="C27" s="307">
        <v>14970</v>
      </c>
      <c r="D27" s="311">
        <f t="shared" si="0"/>
        <v>5.6912794543671161</v>
      </c>
      <c r="E27" s="307"/>
      <c r="F27" s="302"/>
      <c r="G27" s="307">
        <v>10986</v>
      </c>
      <c r="H27" s="302"/>
      <c r="I27" s="307"/>
      <c r="J27" s="302"/>
      <c r="K27" s="307">
        <v>3983</v>
      </c>
      <c r="L27" s="302"/>
      <c r="N27" s="358"/>
    </row>
    <row r="28" spans="1:14" ht="14.25" x14ac:dyDescent="0.2">
      <c r="A28" s="301" t="s">
        <v>252</v>
      </c>
      <c r="B28" s="301" t="s">
        <v>253</v>
      </c>
      <c r="C28" s="307">
        <v>7157</v>
      </c>
      <c r="D28" s="311">
        <f t="shared" si="0"/>
        <v>2.72094101903176</v>
      </c>
      <c r="E28" s="307"/>
      <c r="F28" s="302"/>
      <c r="G28" s="307">
        <v>4869</v>
      </c>
      <c r="H28" s="302"/>
      <c r="I28" s="307">
        <v>724</v>
      </c>
      <c r="J28" s="302"/>
      <c r="K28" s="307">
        <v>1565</v>
      </c>
      <c r="L28" s="302"/>
      <c r="N28" s="358"/>
    </row>
    <row r="29" spans="1:14" x14ac:dyDescent="0.2">
      <c r="A29" s="301" t="s">
        <v>254</v>
      </c>
      <c r="B29" s="301" t="s">
        <v>255</v>
      </c>
      <c r="C29" s="307">
        <v>0</v>
      </c>
      <c r="D29" s="311">
        <f t="shared" si="0"/>
        <v>0</v>
      </c>
      <c r="E29" s="307"/>
      <c r="F29" s="302"/>
      <c r="G29" s="307"/>
      <c r="H29" s="302"/>
      <c r="I29" s="307"/>
      <c r="J29" s="302"/>
      <c r="K29" s="307"/>
      <c r="L29" s="302"/>
      <c r="N29" s="358"/>
    </row>
    <row r="30" spans="1:14" x14ac:dyDescent="0.2">
      <c r="A30" s="301" t="s">
        <v>256</v>
      </c>
      <c r="B30" s="301" t="s">
        <v>257</v>
      </c>
      <c r="C30" s="307">
        <v>7926</v>
      </c>
      <c r="D30" s="311">
        <f t="shared" si="0"/>
        <v>3.0132986610096033</v>
      </c>
      <c r="E30" s="307"/>
      <c r="F30" s="302"/>
      <c r="G30" s="307">
        <v>650</v>
      </c>
      <c r="H30" s="302"/>
      <c r="I30" s="307">
        <v>7034</v>
      </c>
      <c r="J30" s="302"/>
      <c r="K30" s="307">
        <v>242</v>
      </c>
      <c r="L30" s="302"/>
      <c r="N30" s="358"/>
    </row>
    <row r="31" spans="1:14" x14ac:dyDescent="0.2">
      <c r="A31" s="301" t="s">
        <v>258</v>
      </c>
      <c r="B31" s="301" t="s">
        <v>259</v>
      </c>
      <c r="C31" s="307">
        <v>0</v>
      </c>
      <c r="D31" s="311">
        <f t="shared" si="0"/>
        <v>0</v>
      </c>
      <c r="E31" s="307"/>
      <c r="F31" s="302"/>
      <c r="G31" s="307"/>
      <c r="H31" s="302"/>
      <c r="I31" s="307"/>
      <c r="J31" s="302"/>
      <c r="K31" s="307"/>
      <c r="L31" s="302"/>
      <c r="N31" s="358"/>
    </row>
    <row r="32" spans="1:14" x14ac:dyDescent="0.2">
      <c r="A32" s="301" t="s">
        <v>260</v>
      </c>
      <c r="B32" s="301" t="s">
        <v>261</v>
      </c>
      <c r="C32" s="307">
        <v>1049</v>
      </c>
      <c r="D32" s="311">
        <f t="shared" si="0"/>
        <v>0.39880775869279261</v>
      </c>
      <c r="E32" s="307"/>
      <c r="F32" s="302"/>
      <c r="G32" s="307"/>
      <c r="H32" s="302"/>
      <c r="I32" s="307"/>
      <c r="J32" s="302"/>
      <c r="K32" s="307">
        <v>1049</v>
      </c>
      <c r="L32" s="302"/>
      <c r="N32" s="358"/>
    </row>
    <row r="33" spans="1:14" x14ac:dyDescent="0.2">
      <c r="A33" s="301" t="s">
        <v>262</v>
      </c>
      <c r="B33" s="301" t="s">
        <v>263</v>
      </c>
      <c r="C33" s="307">
        <v>0</v>
      </c>
      <c r="D33" s="311">
        <f t="shared" si="0"/>
        <v>0</v>
      </c>
      <c r="E33" s="307"/>
      <c r="F33" s="302"/>
      <c r="G33" s="307"/>
      <c r="H33" s="302"/>
      <c r="I33" s="307"/>
      <c r="J33" s="302"/>
      <c r="K33" s="307"/>
      <c r="L33" s="302"/>
      <c r="N33" s="358"/>
    </row>
    <row r="34" spans="1:14" x14ac:dyDescent="0.2">
      <c r="A34" s="301" t="s">
        <v>264</v>
      </c>
      <c r="B34" s="301" t="s">
        <v>265</v>
      </c>
      <c r="C34" s="307">
        <v>1289</v>
      </c>
      <c r="D34" s="311">
        <f t="shared" si="0"/>
        <v>0.49005071587703497</v>
      </c>
      <c r="E34" s="307"/>
      <c r="F34" s="302"/>
      <c r="G34" s="307"/>
      <c r="H34" s="302"/>
      <c r="I34" s="307"/>
      <c r="J34" s="302"/>
      <c r="K34" s="307">
        <v>1289</v>
      </c>
      <c r="L34" s="302"/>
      <c r="N34" s="358"/>
    </row>
    <row r="35" spans="1:14" x14ac:dyDescent="0.2">
      <c r="A35" s="301" t="s">
        <v>266</v>
      </c>
      <c r="B35" s="301" t="s">
        <v>267</v>
      </c>
      <c r="C35" s="307">
        <v>303</v>
      </c>
      <c r="D35" s="311">
        <f t="shared" si="0"/>
        <v>0.11519423344510595</v>
      </c>
      <c r="E35" s="307">
        <v>124</v>
      </c>
      <c r="F35" s="302"/>
      <c r="G35" s="307">
        <v>179</v>
      </c>
      <c r="H35" s="302"/>
      <c r="I35" s="307"/>
      <c r="J35" s="302"/>
      <c r="K35" s="307"/>
      <c r="L35" s="302"/>
      <c r="N35" s="358"/>
    </row>
    <row r="36" spans="1:14" x14ac:dyDescent="0.2">
      <c r="A36" s="301" t="s">
        <v>268</v>
      </c>
      <c r="B36" s="301" t="s">
        <v>269</v>
      </c>
      <c r="C36" s="307">
        <v>0</v>
      </c>
      <c r="D36" s="311">
        <f t="shared" si="0"/>
        <v>0</v>
      </c>
      <c r="E36" s="307"/>
      <c r="F36" s="302"/>
      <c r="G36" s="307"/>
      <c r="H36" s="302"/>
      <c r="I36" s="307"/>
      <c r="J36" s="302"/>
      <c r="K36" s="307"/>
      <c r="L36" s="302"/>
      <c r="N36" s="358"/>
    </row>
    <row r="37" spans="1:14" x14ac:dyDescent="0.2">
      <c r="A37" s="301" t="s">
        <v>270</v>
      </c>
      <c r="B37" s="301" t="s">
        <v>271</v>
      </c>
      <c r="C37" s="307">
        <v>551</v>
      </c>
      <c r="D37" s="311">
        <f t="shared" si="0"/>
        <v>0.20947862253548971</v>
      </c>
      <c r="E37" s="307">
        <v>50</v>
      </c>
      <c r="F37" s="301"/>
      <c r="G37" s="307">
        <v>384</v>
      </c>
      <c r="H37" s="301"/>
      <c r="I37" s="307">
        <v>102</v>
      </c>
      <c r="J37" s="301"/>
      <c r="K37" s="307">
        <v>15</v>
      </c>
      <c r="L37" s="301"/>
      <c r="N37" s="358"/>
    </row>
    <row r="38" spans="1:14" x14ac:dyDescent="0.2">
      <c r="A38" s="301" t="s">
        <v>272</v>
      </c>
      <c r="B38" s="301" t="s">
        <v>273</v>
      </c>
      <c r="C38" s="307">
        <v>3535</v>
      </c>
      <c r="D38" s="311">
        <f t="shared" si="0"/>
        <v>1.3439327235262362</v>
      </c>
      <c r="E38" s="307">
        <v>117</v>
      </c>
      <c r="F38" s="302"/>
      <c r="G38" s="307">
        <v>3132</v>
      </c>
      <c r="H38" s="302"/>
      <c r="I38" s="307">
        <v>265</v>
      </c>
      <c r="J38" s="302"/>
      <c r="K38" s="307">
        <v>21</v>
      </c>
      <c r="L38" s="302"/>
      <c r="M38" s="70"/>
      <c r="N38" s="358"/>
    </row>
    <row r="39" spans="1:14" x14ac:dyDescent="0.2">
      <c r="A39" s="301"/>
      <c r="B39" s="301"/>
      <c r="C39" s="307"/>
      <c r="D39" s="302"/>
      <c r="E39" s="307"/>
      <c r="F39" s="302"/>
      <c r="G39" s="307"/>
      <c r="H39" s="302"/>
      <c r="I39" s="307"/>
      <c r="J39" s="302"/>
      <c r="K39" s="307"/>
      <c r="L39" s="302"/>
      <c r="M39" s="70"/>
      <c r="N39" s="358"/>
    </row>
    <row r="40" spans="1:14" x14ac:dyDescent="0.2">
      <c r="A40" s="301"/>
      <c r="B40" s="306" t="s">
        <v>1</v>
      </c>
      <c r="C40" s="307">
        <f>SUM(C5:C38)</f>
        <v>263034</v>
      </c>
      <c r="D40" s="302"/>
      <c r="E40" s="307">
        <f>SUM(E5:E38)</f>
        <v>4150</v>
      </c>
      <c r="F40" s="311">
        <f>(E40/$C$40)*100</f>
        <v>1.5777428013108572</v>
      </c>
      <c r="G40" s="307">
        <f>SUM(G5:G38)</f>
        <v>106994</v>
      </c>
      <c r="H40" s="311">
        <f>(G40/$C$40)*100</f>
        <v>40.676870670711772</v>
      </c>
      <c r="I40" s="307">
        <f>SUM(I5:I38)</f>
        <v>21481</v>
      </c>
      <c r="J40" s="311">
        <f>(I40/$C$40)*100</f>
        <v>8.1666248469779568</v>
      </c>
      <c r="K40" s="307">
        <f>SUM(K5:K38)</f>
        <v>130409</v>
      </c>
      <c r="L40" s="311">
        <f>(K40/$C$40)*100</f>
        <v>49.57876168099942</v>
      </c>
      <c r="M40" s="70"/>
      <c r="N40" s="358"/>
    </row>
    <row r="41" spans="1:14" x14ac:dyDescent="0.2">
      <c r="A41" s="312"/>
      <c r="B41" s="313"/>
      <c r="C41" s="314"/>
      <c r="D41" s="315"/>
      <c r="E41" s="314"/>
      <c r="F41" s="316"/>
      <c r="G41" s="314"/>
      <c r="H41" s="316"/>
      <c r="I41" s="314"/>
      <c r="J41" s="316"/>
      <c r="K41" s="314"/>
      <c r="L41" s="316"/>
      <c r="M41" s="70"/>
      <c r="N41" s="358"/>
    </row>
    <row r="42" spans="1:14" x14ac:dyDescent="0.2">
      <c r="A42" s="327"/>
      <c r="B42" s="327"/>
      <c r="C42" s="327"/>
      <c r="D42" s="327"/>
      <c r="E42" s="327"/>
      <c r="F42" s="70"/>
      <c r="G42" s="358"/>
    </row>
    <row r="43" spans="1:14" x14ac:dyDescent="0.2">
      <c r="A43" s="357"/>
      <c r="B43" s="357"/>
      <c r="C43" s="357"/>
      <c r="D43" s="357"/>
      <c r="E43" s="357"/>
      <c r="F43" s="357"/>
      <c r="G43" s="358"/>
    </row>
    <row r="44" spans="1:14" ht="15.75" x14ac:dyDescent="0.25">
      <c r="A44" s="299"/>
      <c r="B44" s="357"/>
      <c r="C44" s="357"/>
      <c r="D44" s="357"/>
      <c r="E44" s="357"/>
      <c r="F44" s="357"/>
    </row>
    <row r="45" spans="1:14" x14ac:dyDescent="0.2">
      <c r="A45" s="294"/>
      <c r="B45" s="357"/>
      <c r="C45" s="357"/>
      <c r="D45" s="357"/>
      <c r="E45" s="357"/>
      <c r="F45" s="357"/>
    </row>
    <row r="46" spans="1:14" x14ac:dyDescent="0.2">
      <c r="A46" s="361"/>
      <c r="B46" s="357"/>
      <c r="C46" s="357"/>
      <c r="D46" s="357"/>
      <c r="E46" s="357"/>
      <c r="F46" s="357"/>
    </row>
    <row r="47" spans="1:14" x14ac:dyDescent="0.2">
      <c r="A47" s="361"/>
      <c r="B47" s="357"/>
      <c r="C47" s="357"/>
      <c r="D47" s="357"/>
      <c r="E47" s="357"/>
      <c r="F47" s="357"/>
    </row>
    <row r="48" spans="1:14" x14ac:dyDescent="0.2">
      <c r="A48" s="361"/>
      <c r="B48" s="357"/>
      <c r="C48" s="357"/>
      <c r="D48" s="357"/>
      <c r="E48" s="357"/>
      <c r="F48" s="357"/>
    </row>
    <row r="49" spans="1:6" x14ac:dyDescent="0.2">
      <c r="A49" s="361"/>
      <c r="B49" s="357"/>
      <c r="C49" s="357"/>
      <c r="D49" s="357"/>
      <c r="E49" s="357"/>
      <c r="F49" s="357"/>
    </row>
    <row r="50" spans="1:6" x14ac:dyDescent="0.2">
      <c r="A50" s="361"/>
      <c r="B50" s="357"/>
      <c r="C50" s="357"/>
      <c r="D50" s="357"/>
      <c r="E50" s="357"/>
      <c r="F50" s="357"/>
    </row>
    <row r="51" spans="1:6" x14ac:dyDescent="0.2">
      <c r="A51" s="361"/>
      <c r="B51" s="357"/>
      <c r="C51" s="357"/>
      <c r="D51" s="357"/>
      <c r="E51" s="357"/>
      <c r="F51" s="357"/>
    </row>
    <row r="52" spans="1:6" x14ac:dyDescent="0.2">
      <c r="A52" s="361"/>
      <c r="B52" s="357"/>
      <c r="C52" s="357"/>
      <c r="D52" s="357"/>
      <c r="E52" s="357"/>
      <c r="F52" s="357"/>
    </row>
    <row r="53" spans="1:6" x14ac:dyDescent="0.2">
      <c r="A53" s="357"/>
      <c r="B53" s="357"/>
      <c r="C53" s="357"/>
      <c r="D53" s="357"/>
      <c r="E53" s="357"/>
      <c r="F53" s="357"/>
    </row>
    <row r="54" spans="1:6" ht="15.75" x14ac:dyDescent="0.25">
      <c r="A54" s="299"/>
      <c r="B54" s="357"/>
      <c r="C54" s="357"/>
      <c r="D54" s="357"/>
      <c r="E54" s="357"/>
      <c r="F54" s="357"/>
    </row>
    <row r="55" spans="1:6" x14ac:dyDescent="0.2">
      <c r="A55" s="294"/>
      <c r="B55" s="357"/>
      <c r="C55" s="357"/>
      <c r="D55" s="357"/>
      <c r="E55" s="357"/>
      <c r="F55" s="357"/>
    </row>
    <row r="56" spans="1:6" x14ac:dyDescent="0.2">
      <c r="A56" s="361"/>
      <c r="B56" s="357"/>
      <c r="C56" s="357"/>
      <c r="D56" s="357"/>
      <c r="E56" s="357"/>
      <c r="F56" s="357"/>
    </row>
    <row r="57" spans="1:6" x14ac:dyDescent="0.2">
      <c r="A57" s="361"/>
      <c r="B57" s="357"/>
      <c r="C57" s="357"/>
      <c r="D57" s="357"/>
      <c r="E57" s="357"/>
      <c r="F57" s="357"/>
    </row>
    <row r="58" spans="1:6" x14ac:dyDescent="0.2">
      <c r="A58" s="361"/>
      <c r="B58" s="357"/>
      <c r="C58" s="357"/>
      <c r="D58" s="357"/>
      <c r="E58" s="357"/>
      <c r="F58" s="357"/>
    </row>
    <row r="59" spans="1:6" x14ac:dyDescent="0.2">
      <c r="A59" s="361"/>
      <c r="B59" s="357"/>
      <c r="C59" s="357"/>
      <c r="D59" s="357"/>
      <c r="E59" s="357"/>
      <c r="F59" s="357"/>
    </row>
    <row r="60" spans="1:6" x14ac:dyDescent="0.2">
      <c r="A60" s="361"/>
      <c r="B60" s="357"/>
      <c r="C60" s="357"/>
      <c r="D60" s="357"/>
      <c r="E60" s="357"/>
      <c r="F60" s="357"/>
    </row>
    <row r="61" spans="1:6" x14ac:dyDescent="0.2">
      <c r="A61" s="361"/>
      <c r="B61" s="357"/>
      <c r="C61" s="357"/>
      <c r="D61" s="357"/>
      <c r="E61" s="357"/>
      <c r="F61" s="357"/>
    </row>
    <row r="62" spans="1:6" x14ac:dyDescent="0.2">
      <c r="A62" s="361"/>
      <c r="B62" s="357"/>
      <c r="C62" s="357"/>
      <c r="D62" s="357"/>
      <c r="E62" s="357"/>
      <c r="F62" s="357"/>
    </row>
    <row r="63" spans="1:6" x14ac:dyDescent="0.2">
      <c r="A63" s="359"/>
      <c r="B63" s="357"/>
      <c r="C63" s="357"/>
      <c r="D63" s="357"/>
      <c r="E63" s="357"/>
      <c r="F63" s="357"/>
    </row>
    <row r="64" spans="1:6" ht="15.75" x14ac:dyDescent="0.25">
      <c r="A64" s="299"/>
      <c r="B64" s="357"/>
      <c r="C64" s="357"/>
      <c r="D64" s="357"/>
      <c r="E64" s="357"/>
      <c r="F64" s="357"/>
    </row>
    <row r="65" spans="1:6" x14ac:dyDescent="0.2">
      <c r="A65" s="294"/>
      <c r="B65" s="357"/>
      <c r="C65" s="357"/>
      <c r="D65" s="357"/>
      <c r="E65" s="357"/>
      <c r="F65" s="357"/>
    </row>
    <row r="66" spans="1:6" x14ac:dyDescent="0.2">
      <c r="A66" s="361"/>
      <c r="B66" s="357"/>
      <c r="C66" s="357"/>
      <c r="D66" s="357"/>
      <c r="E66" s="357"/>
      <c r="F66" s="357"/>
    </row>
    <row r="67" spans="1:6" x14ac:dyDescent="0.2">
      <c r="A67" s="361"/>
      <c r="B67" s="357"/>
      <c r="C67" s="357"/>
      <c r="D67" s="357"/>
      <c r="E67" s="357"/>
      <c r="F67" s="357"/>
    </row>
    <row r="68" spans="1:6" x14ac:dyDescent="0.2">
      <c r="A68" s="361"/>
      <c r="B68" s="357"/>
      <c r="C68" s="357"/>
      <c r="D68" s="357"/>
      <c r="E68" s="357"/>
      <c r="F68" s="357"/>
    </row>
    <row r="69" spans="1:6" x14ac:dyDescent="0.2">
      <c r="A69" s="361"/>
      <c r="B69" s="357"/>
      <c r="C69" s="357"/>
      <c r="D69" s="357"/>
      <c r="E69" s="357"/>
      <c r="F69" s="357"/>
    </row>
    <row r="70" spans="1:6" x14ac:dyDescent="0.2">
      <c r="A70" s="361"/>
      <c r="B70" s="357"/>
      <c r="C70" s="357"/>
      <c r="D70" s="357"/>
      <c r="E70" s="357"/>
      <c r="F70" s="357"/>
    </row>
    <row r="71" spans="1:6" x14ac:dyDescent="0.2">
      <c r="A71" s="361"/>
      <c r="B71" s="357"/>
      <c r="C71" s="357"/>
      <c r="D71" s="357"/>
      <c r="E71" s="357"/>
      <c r="F71" s="357"/>
    </row>
    <row r="72" spans="1:6" x14ac:dyDescent="0.2">
      <c r="A72" s="361"/>
      <c r="B72" s="357"/>
      <c r="C72" s="357"/>
      <c r="D72" s="357"/>
      <c r="E72" s="357"/>
      <c r="F72" s="357"/>
    </row>
    <row r="73" spans="1:6" x14ac:dyDescent="0.2">
      <c r="A73" s="357"/>
      <c r="B73" s="357"/>
      <c r="C73" s="357"/>
      <c r="D73" s="357"/>
      <c r="E73" s="357"/>
      <c r="F73" s="357"/>
    </row>
    <row r="74" spans="1:6" ht="15.75" x14ac:dyDescent="0.25">
      <c r="A74" s="299"/>
      <c r="B74" s="357"/>
      <c r="C74" s="357"/>
      <c r="D74" s="357"/>
      <c r="E74" s="357"/>
      <c r="F74" s="357"/>
    </row>
    <row r="75" spans="1:6" x14ac:dyDescent="0.2">
      <c r="A75" s="294"/>
      <c r="B75" s="357"/>
      <c r="C75" s="357"/>
      <c r="D75" s="357"/>
      <c r="E75" s="357"/>
      <c r="F75" s="357"/>
    </row>
    <row r="76" spans="1:6" x14ac:dyDescent="0.2">
      <c r="A76" s="361"/>
      <c r="B76" s="357"/>
      <c r="C76" s="357"/>
      <c r="D76" s="357"/>
      <c r="E76" s="357"/>
      <c r="F76" s="357"/>
    </row>
    <row r="77" spans="1:6" x14ac:dyDescent="0.2">
      <c r="A77" s="361"/>
      <c r="B77" s="357"/>
      <c r="C77" s="357"/>
      <c r="D77" s="357"/>
      <c r="E77" s="357"/>
      <c r="F77" s="357"/>
    </row>
    <row r="78" spans="1:6" x14ac:dyDescent="0.2">
      <c r="A78" s="361"/>
      <c r="B78" s="357"/>
      <c r="C78" s="357"/>
      <c r="D78" s="357"/>
      <c r="E78" s="357"/>
      <c r="F78" s="357"/>
    </row>
    <row r="79" spans="1:6" x14ac:dyDescent="0.2">
      <c r="A79" s="361"/>
      <c r="B79" s="357"/>
      <c r="C79" s="357"/>
      <c r="D79" s="357"/>
      <c r="E79" s="357"/>
      <c r="F79" s="357"/>
    </row>
    <row r="80" spans="1:6" x14ac:dyDescent="0.2">
      <c r="A80" s="361"/>
      <c r="B80" s="357"/>
      <c r="C80" s="357"/>
      <c r="D80" s="357"/>
      <c r="E80" s="357"/>
      <c r="F80" s="357"/>
    </row>
    <row r="81" spans="1:6" x14ac:dyDescent="0.2">
      <c r="A81" s="361"/>
      <c r="B81" s="357"/>
      <c r="C81" s="357"/>
      <c r="D81" s="357"/>
      <c r="E81" s="357"/>
      <c r="F81" s="357"/>
    </row>
    <row r="82" spans="1:6" x14ac:dyDescent="0.2">
      <c r="A82" s="361"/>
      <c r="B82" s="357"/>
      <c r="C82" s="357"/>
      <c r="D82" s="357"/>
      <c r="E82" s="357"/>
      <c r="F82" s="357"/>
    </row>
    <row r="83" spans="1:6" x14ac:dyDescent="0.2">
      <c r="A83" s="357"/>
      <c r="B83" s="357"/>
      <c r="C83" s="357"/>
      <c r="D83" s="357"/>
      <c r="E83" s="357"/>
      <c r="F83" s="357"/>
    </row>
    <row r="84" spans="1:6" ht="15.75" x14ac:dyDescent="0.25">
      <c r="A84" s="299"/>
      <c r="B84" s="357"/>
      <c r="C84" s="357"/>
      <c r="D84" s="357"/>
      <c r="E84" s="357"/>
      <c r="F84" s="357"/>
    </row>
    <row r="85" spans="1:6" x14ac:dyDescent="0.2">
      <c r="A85" s="294"/>
      <c r="B85" s="357"/>
      <c r="C85" s="357"/>
      <c r="D85" s="357"/>
      <c r="E85" s="357"/>
      <c r="F85" s="357"/>
    </row>
    <row r="86" spans="1:6" x14ac:dyDescent="0.2">
      <c r="A86" s="361"/>
      <c r="B86" s="357"/>
      <c r="C86" s="357"/>
      <c r="D86" s="357"/>
      <c r="E86" s="357"/>
      <c r="F86" s="357"/>
    </row>
    <row r="87" spans="1:6" x14ac:dyDescent="0.2">
      <c r="A87" s="361"/>
      <c r="B87" s="357"/>
      <c r="C87" s="357"/>
      <c r="D87" s="357"/>
      <c r="E87" s="357"/>
      <c r="F87" s="357"/>
    </row>
    <row r="88" spans="1:6" x14ac:dyDescent="0.2">
      <c r="A88" s="361"/>
      <c r="B88" s="357"/>
      <c r="C88" s="357"/>
      <c r="D88" s="357"/>
      <c r="E88" s="357"/>
      <c r="F88" s="357"/>
    </row>
    <row r="89" spans="1:6" x14ac:dyDescent="0.2">
      <c r="A89" s="361"/>
      <c r="B89" s="357"/>
      <c r="C89" s="357"/>
      <c r="D89" s="357"/>
      <c r="E89" s="357"/>
      <c r="F89" s="357"/>
    </row>
    <row r="90" spans="1:6" x14ac:dyDescent="0.2">
      <c r="A90" s="361"/>
      <c r="B90" s="357"/>
      <c r="C90" s="357"/>
      <c r="D90" s="357"/>
      <c r="E90" s="357"/>
      <c r="F90" s="357"/>
    </row>
    <row r="91" spans="1:6" x14ac:dyDescent="0.2">
      <c r="A91" s="361"/>
      <c r="B91" s="357"/>
      <c r="C91" s="357"/>
      <c r="D91" s="357"/>
      <c r="E91" s="357"/>
      <c r="F91" s="357"/>
    </row>
    <row r="92" spans="1:6" x14ac:dyDescent="0.2">
      <c r="A92" s="361"/>
      <c r="B92" s="357"/>
      <c r="C92" s="357"/>
      <c r="D92" s="357"/>
      <c r="E92" s="357"/>
      <c r="F92" s="357"/>
    </row>
    <row r="93" spans="1:6" x14ac:dyDescent="0.2">
      <c r="A93" s="357"/>
      <c r="B93" s="357"/>
      <c r="C93" s="357"/>
      <c r="D93" s="357"/>
      <c r="E93" s="357"/>
      <c r="F93" s="357"/>
    </row>
    <row r="94" spans="1:6" ht="15.75" x14ac:dyDescent="0.25">
      <c r="A94" s="299"/>
      <c r="B94" s="357"/>
      <c r="C94" s="357"/>
      <c r="D94" s="357"/>
      <c r="E94" s="357"/>
      <c r="F94" s="357"/>
    </row>
    <row r="95" spans="1:6" x14ac:dyDescent="0.2">
      <c r="A95" s="294"/>
      <c r="B95" s="357"/>
      <c r="C95" s="357"/>
      <c r="D95" s="357"/>
      <c r="E95" s="357"/>
      <c r="F95" s="357"/>
    </row>
    <row r="96" spans="1:6" x14ac:dyDescent="0.2">
      <c r="A96" s="361"/>
      <c r="B96" s="357"/>
      <c r="C96" s="357"/>
      <c r="D96" s="357"/>
      <c r="E96" s="357"/>
      <c r="F96" s="357"/>
    </row>
    <row r="97" spans="1:6" x14ac:dyDescent="0.2">
      <c r="A97" s="361"/>
      <c r="B97" s="357"/>
      <c r="C97" s="357"/>
      <c r="D97" s="357"/>
      <c r="E97" s="357"/>
      <c r="F97" s="357"/>
    </row>
    <row r="98" spans="1:6" x14ac:dyDescent="0.2">
      <c r="A98" s="361"/>
      <c r="B98" s="357"/>
      <c r="C98" s="357"/>
      <c r="D98" s="357"/>
      <c r="E98" s="357"/>
      <c r="F98" s="357"/>
    </row>
    <row r="99" spans="1:6" x14ac:dyDescent="0.2">
      <c r="A99" s="361"/>
      <c r="B99" s="357"/>
      <c r="C99" s="357"/>
      <c r="D99" s="357"/>
      <c r="E99" s="357"/>
      <c r="F99" s="357"/>
    </row>
    <row r="100" spans="1:6" x14ac:dyDescent="0.2">
      <c r="A100" s="361"/>
      <c r="B100" s="357"/>
      <c r="C100" s="357"/>
      <c r="D100" s="357"/>
      <c r="E100" s="357"/>
      <c r="F100" s="357"/>
    </row>
    <row r="101" spans="1:6" x14ac:dyDescent="0.2">
      <c r="A101" s="361"/>
      <c r="B101" s="357"/>
      <c r="C101" s="357"/>
      <c r="D101" s="357"/>
      <c r="E101" s="357"/>
      <c r="F101" s="357"/>
    </row>
    <row r="102" spans="1:6" x14ac:dyDescent="0.2">
      <c r="A102" s="361"/>
      <c r="B102" s="357"/>
      <c r="C102" s="357"/>
      <c r="D102" s="357"/>
      <c r="E102" s="357"/>
      <c r="F102" s="357"/>
    </row>
    <row r="103" spans="1:6" x14ac:dyDescent="0.2">
      <c r="A103" s="357"/>
      <c r="B103" s="357"/>
      <c r="C103" s="357"/>
      <c r="D103" s="357"/>
      <c r="E103" s="357"/>
      <c r="F103" s="357"/>
    </row>
    <row r="104" spans="1:6" ht="15.75" x14ac:dyDescent="0.25">
      <c r="A104" s="299"/>
      <c r="B104" s="357"/>
      <c r="C104" s="357"/>
      <c r="D104" s="357"/>
      <c r="E104" s="357"/>
      <c r="F104" s="357"/>
    </row>
    <row r="105" spans="1:6" x14ac:dyDescent="0.2">
      <c r="A105" s="294"/>
      <c r="B105" s="357"/>
      <c r="C105" s="357"/>
      <c r="D105" s="357"/>
      <c r="E105" s="357"/>
      <c r="F105" s="357"/>
    </row>
    <row r="106" spans="1:6" x14ac:dyDescent="0.2">
      <c r="A106" s="361"/>
      <c r="B106" s="357"/>
      <c r="C106" s="357"/>
      <c r="D106" s="357"/>
      <c r="E106" s="357"/>
      <c r="F106" s="357"/>
    </row>
    <row r="107" spans="1:6" x14ac:dyDescent="0.2">
      <c r="A107" s="361"/>
      <c r="B107" s="357"/>
      <c r="C107" s="357"/>
      <c r="D107" s="357"/>
      <c r="E107" s="357"/>
      <c r="F107" s="357"/>
    </row>
    <row r="108" spans="1:6" x14ac:dyDescent="0.2">
      <c r="A108" s="361"/>
      <c r="B108" s="357"/>
      <c r="C108" s="357"/>
      <c r="D108" s="357"/>
      <c r="E108" s="357"/>
      <c r="F108" s="357"/>
    </row>
    <row r="109" spans="1:6" x14ac:dyDescent="0.2">
      <c r="A109" s="361"/>
      <c r="B109" s="357"/>
      <c r="C109" s="357"/>
      <c r="D109" s="357"/>
      <c r="E109" s="357"/>
      <c r="F109" s="357"/>
    </row>
    <row r="110" spans="1:6" x14ac:dyDescent="0.2">
      <c r="A110" s="361"/>
      <c r="B110" s="357"/>
      <c r="C110" s="357"/>
      <c r="D110" s="357"/>
      <c r="E110" s="357"/>
      <c r="F110" s="357"/>
    </row>
    <row r="111" spans="1:6" x14ac:dyDescent="0.2">
      <c r="A111" s="361"/>
      <c r="B111" s="357"/>
      <c r="C111" s="357"/>
      <c r="D111" s="357"/>
      <c r="E111" s="357"/>
      <c r="F111" s="357"/>
    </row>
    <row r="112" spans="1:6" x14ac:dyDescent="0.2">
      <c r="A112" s="361"/>
      <c r="B112" s="357"/>
      <c r="C112" s="357"/>
      <c r="D112" s="357"/>
      <c r="E112" s="357"/>
      <c r="F112" s="357"/>
    </row>
    <row r="113" spans="1:6" x14ac:dyDescent="0.2">
      <c r="A113" s="357"/>
      <c r="B113" s="357"/>
      <c r="C113" s="357"/>
      <c r="D113" s="357"/>
      <c r="E113" s="357"/>
      <c r="F113" s="357"/>
    </row>
    <row r="114" spans="1:6" ht="15.75" x14ac:dyDescent="0.25">
      <c r="A114" s="299"/>
      <c r="B114" s="357"/>
      <c r="C114" s="357"/>
      <c r="D114" s="357"/>
      <c r="E114" s="357"/>
      <c r="F114" s="357"/>
    </row>
    <row r="115" spans="1:6" x14ac:dyDescent="0.2">
      <c r="A115" s="294"/>
      <c r="B115" s="357"/>
      <c r="C115" s="357"/>
      <c r="D115" s="357"/>
      <c r="E115" s="357"/>
      <c r="F115" s="357"/>
    </row>
    <row r="116" spans="1:6" x14ac:dyDescent="0.2">
      <c r="A116" s="361"/>
      <c r="B116" s="357"/>
      <c r="C116" s="357"/>
      <c r="D116" s="357"/>
      <c r="E116" s="357"/>
      <c r="F116" s="357"/>
    </row>
    <row r="117" spans="1:6" x14ac:dyDescent="0.2">
      <c r="A117" s="361"/>
      <c r="B117" s="357"/>
      <c r="C117" s="357"/>
      <c r="D117" s="357"/>
      <c r="E117" s="357"/>
      <c r="F117" s="357"/>
    </row>
    <row r="118" spans="1:6" x14ac:dyDescent="0.2">
      <c r="A118" s="361"/>
      <c r="B118" s="357"/>
      <c r="C118" s="357"/>
      <c r="D118" s="357"/>
      <c r="E118" s="357"/>
      <c r="F118" s="357"/>
    </row>
    <row r="119" spans="1:6" x14ac:dyDescent="0.2">
      <c r="A119" s="361"/>
      <c r="B119" s="357"/>
      <c r="C119" s="357"/>
      <c r="D119" s="357"/>
      <c r="E119" s="357"/>
      <c r="F119" s="357"/>
    </row>
    <row r="120" spans="1:6" x14ac:dyDescent="0.2">
      <c r="A120" s="361"/>
      <c r="B120" s="357"/>
      <c r="C120" s="357"/>
      <c r="D120" s="357"/>
      <c r="E120" s="357"/>
      <c r="F120" s="357"/>
    </row>
    <row r="121" spans="1:6" x14ac:dyDescent="0.2">
      <c r="A121" s="361"/>
      <c r="B121" s="357"/>
      <c r="C121" s="357"/>
      <c r="D121" s="357"/>
      <c r="E121" s="357"/>
      <c r="F121" s="357"/>
    </row>
    <row r="122" spans="1:6" x14ac:dyDescent="0.2">
      <c r="A122" s="361"/>
      <c r="B122" s="357"/>
      <c r="C122" s="357"/>
      <c r="D122" s="357"/>
      <c r="E122" s="357"/>
      <c r="F122" s="357"/>
    </row>
    <row r="123" spans="1:6" x14ac:dyDescent="0.2">
      <c r="A123" s="357"/>
      <c r="B123" s="357"/>
      <c r="C123" s="357"/>
      <c r="D123" s="357"/>
      <c r="E123" s="357"/>
      <c r="F123" s="357"/>
    </row>
    <row r="124" spans="1:6" ht="15.75" x14ac:dyDescent="0.25">
      <c r="A124" s="299"/>
      <c r="B124" s="357"/>
      <c r="C124" s="357"/>
      <c r="D124" s="357"/>
      <c r="E124" s="357"/>
      <c r="F124" s="357"/>
    </row>
    <row r="125" spans="1:6" x14ac:dyDescent="0.2">
      <c r="A125" s="294"/>
      <c r="B125" s="357"/>
      <c r="C125" s="357"/>
      <c r="D125" s="357"/>
      <c r="E125" s="357"/>
      <c r="F125" s="357"/>
    </row>
    <row r="126" spans="1:6" x14ac:dyDescent="0.2">
      <c r="A126" s="361"/>
      <c r="B126" s="357"/>
      <c r="C126" s="357"/>
      <c r="D126" s="357"/>
      <c r="E126" s="357"/>
      <c r="F126" s="357"/>
    </row>
    <row r="127" spans="1:6" x14ac:dyDescent="0.2">
      <c r="A127" s="361"/>
      <c r="B127" s="357"/>
      <c r="C127" s="357"/>
      <c r="D127" s="357"/>
      <c r="E127" s="357"/>
      <c r="F127" s="357"/>
    </row>
    <row r="128" spans="1:6" x14ac:dyDescent="0.2">
      <c r="A128" s="361"/>
      <c r="B128" s="357"/>
      <c r="C128" s="357"/>
      <c r="D128" s="357"/>
      <c r="E128" s="357"/>
      <c r="F128" s="357"/>
    </row>
    <row r="129" spans="1:6" x14ac:dyDescent="0.2">
      <c r="A129" s="361"/>
      <c r="B129" s="357"/>
      <c r="C129" s="357"/>
      <c r="D129" s="357"/>
      <c r="E129" s="357"/>
      <c r="F129" s="357"/>
    </row>
    <row r="130" spans="1:6" x14ac:dyDescent="0.2">
      <c r="A130" s="361"/>
      <c r="B130" s="357"/>
      <c r="C130" s="357"/>
      <c r="D130" s="357"/>
      <c r="E130" s="357"/>
      <c r="F130" s="357"/>
    </row>
    <row r="131" spans="1:6" x14ac:dyDescent="0.2">
      <c r="A131" s="361"/>
      <c r="B131" s="357"/>
      <c r="C131" s="357"/>
      <c r="D131" s="357"/>
      <c r="E131" s="357"/>
      <c r="F131" s="357"/>
    </row>
    <row r="132" spans="1:6" x14ac:dyDescent="0.2">
      <c r="A132" s="361"/>
      <c r="B132" s="357"/>
      <c r="C132" s="357"/>
      <c r="D132" s="357"/>
      <c r="E132" s="357"/>
      <c r="F132" s="357"/>
    </row>
    <row r="133" spans="1:6" x14ac:dyDescent="0.2">
      <c r="A133" s="357"/>
      <c r="B133" s="357"/>
      <c r="C133" s="357"/>
      <c r="D133" s="357"/>
      <c r="E133" s="357"/>
      <c r="F133" s="357"/>
    </row>
    <row r="134" spans="1:6" ht="15.75" x14ac:dyDescent="0.25">
      <c r="A134" s="299"/>
      <c r="B134" s="357"/>
      <c r="C134" s="357"/>
      <c r="D134" s="357"/>
      <c r="E134" s="357"/>
      <c r="F134" s="357"/>
    </row>
    <row r="135" spans="1:6" x14ac:dyDescent="0.2">
      <c r="A135" s="294"/>
      <c r="B135" s="357"/>
      <c r="C135" s="357"/>
      <c r="D135" s="357"/>
      <c r="E135" s="357"/>
      <c r="F135" s="357"/>
    </row>
    <row r="136" spans="1:6" x14ac:dyDescent="0.2">
      <c r="A136" s="361"/>
      <c r="B136" s="357"/>
      <c r="C136" s="357"/>
      <c r="D136" s="357"/>
      <c r="E136" s="357"/>
      <c r="F136" s="357"/>
    </row>
    <row r="137" spans="1:6" x14ac:dyDescent="0.2">
      <c r="A137" s="361"/>
      <c r="B137" s="357"/>
      <c r="C137" s="357"/>
      <c r="D137" s="357"/>
      <c r="E137" s="357"/>
      <c r="F137" s="357"/>
    </row>
    <row r="138" spans="1:6" x14ac:dyDescent="0.2">
      <c r="A138" s="361"/>
      <c r="B138" s="357"/>
      <c r="C138" s="357"/>
      <c r="D138" s="357"/>
      <c r="E138" s="357"/>
      <c r="F138" s="357"/>
    </row>
    <row r="139" spans="1:6" x14ac:dyDescent="0.2">
      <c r="A139" s="361"/>
      <c r="B139" s="357"/>
      <c r="C139" s="357"/>
      <c r="D139" s="357"/>
      <c r="E139" s="357"/>
      <c r="F139" s="357"/>
    </row>
    <row r="140" spans="1:6" x14ac:dyDescent="0.2">
      <c r="A140" s="361"/>
      <c r="B140" s="357"/>
      <c r="C140" s="357"/>
      <c r="D140" s="357"/>
      <c r="E140" s="357"/>
      <c r="F140" s="357"/>
    </row>
    <row r="141" spans="1:6" x14ac:dyDescent="0.2">
      <c r="A141" s="361"/>
      <c r="B141" s="357"/>
      <c r="C141" s="357"/>
      <c r="D141" s="357"/>
      <c r="E141" s="357"/>
      <c r="F141" s="357"/>
    </row>
    <row r="142" spans="1:6" x14ac:dyDescent="0.2">
      <c r="A142" s="361"/>
      <c r="B142" s="357"/>
      <c r="C142" s="357"/>
      <c r="D142" s="357"/>
      <c r="E142" s="357"/>
      <c r="F142" s="357"/>
    </row>
    <row r="143" spans="1:6" x14ac:dyDescent="0.2">
      <c r="A143" s="357"/>
      <c r="B143" s="357"/>
      <c r="C143" s="357"/>
      <c r="D143" s="357"/>
      <c r="E143" s="357"/>
      <c r="F143" s="357"/>
    </row>
    <row r="144" spans="1:6" ht="15.75" x14ac:dyDescent="0.25">
      <c r="A144" s="299"/>
      <c r="B144" s="357"/>
      <c r="C144" s="357"/>
      <c r="D144" s="357"/>
      <c r="E144" s="357"/>
      <c r="F144" s="357"/>
    </row>
    <row r="145" spans="1:6" x14ac:dyDescent="0.2">
      <c r="A145" s="294"/>
      <c r="B145" s="357"/>
      <c r="C145" s="357"/>
      <c r="D145" s="357"/>
      <c r="E145" s="357"/>
      <c r="F145" s="357"/>
    </row>
    <row r="146" spans="1:6" x14ac:dyDescent="0.2">
      <c r="A146" s="361"/>
      <c r="B146" s="357"/>
      <c r="C146" s="357"/>
      <c r="D146" s="357"/>
      <c r="E146" s="357"/>
      <c r="F146" s="357"/>
    </row>
    <row r="147" spans="1:6" x14ac:dyDescent="0.2">
      <c r="A147" s="361"/>
      <c r="B147" s="357"/>
      <c r="C147" s="357"/>
      <c r="D147" s="357"/>
      <c r="E147" s="357"/>
      <c r="F147" s="357"/>
    </row>
    <row r="148" spans="1:6" x14ac:dyDescent="0.2">
      <c r="A148" s="361"/>
      <c r="B148" s="357"/>
      <c r="C148" s="357"/>
      <c r="D148" s="357"/>
      <c r="E148" s="357"/>
      <c r="F148" s="357"/>
    </row>
    <row r="149" spans="1:6" x14ac:dyDescent="0.2">
      <c r="A149" s="361"/>
      <c r="B149" s="357"/>
      <c r="C149" s="357"/>
      <c r="D149" s="357"/>
      <c r="E149" s="357"/>
      <c r="F149" s="357"/>
    </row>
    <row r="150" spans="1:6" x14ac:dyDescent="0.2">
      <c r="A150" s="361"/>
      <c r="B150" s="357"/>
      <c r="C150" s="357"/>
      <c r="D150" s="357"/>
      <c r="E150" s="357"/>
      <c r="F150" s="357"/>
    </row>
    <row r="151" spans="1:6" x14ac:dyDescent="0.2">
      <c r="A151" s="361"/>
      <c r="B151" s="357"/>
      <c r="C151" s="357"/>
      <c r="D151" s="357"/>
      <c r="E151" s="357"/>
      <c r="F151" s="357"/>
    </row>
    <row r="152" spans="1:6" x14ac:dyDescent="0.2">
      <c r="A152" s="361"/>
      <c r="B152" s="357"/>
      <c r="C152" s="357"/>
      <c r="D152" s="357"/>
      <c r="E152" s="357"/>
      <c r="F152" s="357"/>
    </row>
    <row r="153" spans="1:6" x14ac:dyDescent="0.2">
      <c r="A153" s="357"/>
      <c r="B153" s="357"/>
      <c r="C153" s="357"/>
      <c r="D153" s="357"/>
      <c r="E153" s="357"/>
      <c r="F153" s="357"/>
    </row>
    <row r="154" spans="1:6" ht="15.75" x14ac:dyDescent="0.25">
      <c r="A154" s="299"/>
      <c r="B154" s="357"/>
      <c r="C154" s="357"/>
      <c r="D154" s="357"/>
      <c r="E154" s="357"/>
      <c r="F154" s="357"/>
    </row>
    <row r="155" spans="1:6" x14ac:dyDescent="0.2">
      <c r="A155" s="294"/>
      <c r="B155" s="357"/>
      <c r="C155" s="357"/>
      <c r="D155" s="357"/>
      <c r="E155" s="357"/>
      <c r="F155" s="357"/>
    </row>
    <row r="156" spans="1:6" x14ac:dyDescent="0.2">
      <c r="A156" s="361"/>
      <c r="B156" s="357"/>
      <c r="C156" s="357"/>
      <c r="D156" s="357"/>
      <c r="E156" s="357"/>
      <c r="F156" s="357"/>
    </row>
    <row r="157" spans="1:6" x14ac:dyDescent="0.2">
      <c r="A157" s="361"/>
      <c r="B157" s="357"/>
      <c r="C157" s="357"/>
      <c r="D157" s="357"/>
      <c r="E157" s="357"/>
      <c r="F157" s="357"/>
    </row>
    <row r="158" spans="1:6" x14ac:dyDescent="0.2">
      <c r="A158" s="361"/>
      <c r="B158" s="357"/>
      <c r="C158" s="357"/>
      <c r="D158" s="357"/>
      <c r="E158" s="357"/>
      <c r="F158" s="357"/>
    </row>
    <row r="159" spans="1:6" x14ac:dyDescent="0.2">
      <c r="A159" s="361"/>
      <c r="B159" s="357"/>
      <c r="C159" s="357"/>
      <c r="D159" s="357"/>
      <c r="E159" s="357"/>
      <c r="F159" s="357"/>
    </row>
    <row r="160" spans="1:6" x14ac:dyDescent="0.2">
      <c r="A160" s="361"/>
      <c r="B160" s="357"/>
      <c r="C160" s="357"/>
      <c r="D160" s="357"/>
      <c r="E160" s="357"/>
      <c r="F160" s="357"/>
    </row>
    <row r="161" spans="1:6" x14ac:dyDescent="0.2">
      <c r="A161" s="361"/>
      <c r="B161" s="357"/>
      <c r="C161" s="357"/>
      <c r="D161" s="357"/>
      <c r="E161" s="357"/>
      <c r="F161" s="357"/>
    </row>
    <row r="162" spans="1:6" x14ac:dyDescent="0.2">
      <c r="A162" s="361"/>
      <c r="B162" s="357"/>
      <c r="C162" s="357"/>
      <c r="D162" s="357"/>
      <c r="E162" s="357"/>
      <c r="F162" s="357"/>
    </row>
    <row r="163" spans="1:6" x14ac:dyDescent="0.2">
      <c r="A163" s="357"/>
      <c r="B163" s="357"/>
      <c r="C163" s="357"/>
      <c r="D163" s="357"/>
      <c r="E163" s="357"/>
      <c r="F163" s="357"/>
    </row>
    <row r="164" spans="1:6" ht="15.75" x14ac:dyDescent="0.25">
      <c r="A164" s="299"/>
      <c r="B164" s="357"/>
      <c r="C164" s="357"/>
      <c r="D164" s="357"/>
      <c r="E164" s="357"/>
      <c r="F164" s="357"/>
    </row>
    <row r="165" spans="1:6" x14ac:dyDescent="0.2">
      <c r="A165" s="294"/>
      <c r="B165" s="357"/>
      <c r="C165" s="357"/>
      <c r="D165" s="357"/>
      <c r="E165" s="357"/>
      <c r="F165" s="357"/>
    </row>
    <row r="166" spans="1:6" x14ac:dyDescent="0.2">
      <c r="A166" s="361"/>
      <c r="B166" s="357"/>
      <c r="C166" s="357"/>
      <c r="D166" s="357"/>
      <c r="E166" s="357"/>
      <c r="F166" s="357"/>
    </row>
    <row r="167" spans="1:6" x14ac:dyDescent="0.2">
      <c r="A167" s="361"/>
      <c r="B167" s="357"/>
      <c r="C167" s="357"/>
      <c r="D167" s="357"/>
      <c r="E167" s="357"/>
      <c r="F167" s="357"/>
    </row>
    <row r="168" spans="1:6" x14ac:dyDescent="0.2">
      <c r="A168" s="361"/>
      <c r="B168" s="357"/>
      <c r="C168" s="357"/>
      <c r="D168" s="357"/>
      <c r="E168" s="357"/>
      <c r="F168" s="357"/>
    </row>
    <row r="169" spans="1:6" x14ac:dyDescent="0.2">
      <c r="A169" s="361"/>
      <c r="B169" s="357"/>
      <c r="C169" s="357"/>
      <c r="D169" s="357"/>
      <c r="E169" s="357"/>
      <c r="F169" s="357"/>
    </row>
    <row r="170" spans="1:6" x14ac:dyDescent="0.2">
      <c r="A170" s="361"/>
      <c r="B170" s="357"/>
      <c r="C170" s="357"/>
      <c r="D170" s="357"/>
      <c r="E170" s="357"/>
      <c r="F170" s="357"/>
    </row>
    <row r="171" spans="1:6" x14ac:dyDescent="0.2">
      <c r="A171" s="361"/>
      <c r="B171" s="357"/>
      <c r="C171" s="357"/>
      <c r="D171" s="357"/>
      <c r="E171" s="357"/>
      <c r="F171" s="357"/>
    </row>
    <row r="172" spans="1:6" x14ac:dyDescent="0.2">
      <c r="A172" s="361"/>
      <c r="B172" s="357"/>
      <c r="C172" s="357"/>
      <c r="D172" s="357"/>
      <c r="E172" s="357"/>
      <c r="F172" s="357"/>
    </row>
    <row r="173" spans="1:6" x14ac:dyDescent="0.2">
      <c r="A173" s="357"/>
      <c r="B173" s="357"/>
      <c r="C173" s="357"/>
      <c r="D173" s="357"/>
      <c r="E173" s="357"/>
      <c r="F173" s="357"/>
    </row>
    <row r="174" spans="1:6" ht="15.75" x14ac:dyDescent="0.25">
      <c r="A174" s="299"/>
      <c r="B174" s="357"/>
      <c r="C174" s="357"/>
      <c r="D174" s="357"/>
      <c r="E174" s="357"/>
      <c r="F174" s="357"/>
    </row>
    <row r="175" spans="1:6" x14ac:dyDescent="0.2">
      <c r="A175" s="294"/>
      <c r="B175" s="357"/>
      <c r="C175" s="357"/>
      <c r="D175" s="357"/>
      <c r="E175" s="357"/>
      <c r="F175" s="357"/>
    </row>
    <row r="176" spans="1:6" x14ac:dyDescent="0.2">
      <c r="A176" s="361"/>
      <c r="B176" s="357"/>
      <c r="C176" s="357"/>
      <c r="D176" s="357"/>
      <c r="E176" s="357"/>
      <c r="F176" s="357"/>
    </row>
    <row r="177" spans="1:6" x14ac:dyDescent="0.2">
      <c r="A177" s="361"/>
      <c r="B177" s="357"/>
      <c r="C177" s="357"/>
      <c r="D177" s="357"/>
      <c r="E177" s="357"/>
      <c r="F177" s="357"/>
    </row>
    <row r="178" spans="1:6" x14ac:dyDescent="0.2">
      <c r="A178" s="361"/>
      <c r="B178" s="357"/>
      <c r="C178" s="357"/>
      <c r="D178" s="357"/>
      <c r="E178" s="357"/>
      <c r="F178" s="357"/>
    </row>
    <row r="179" spans="1:6" x14ac:dyDescent="0.2">
      <c r="A179" s="361"/>
      <c r="B179" s="357"/>
      <c r="C179" s="357"/>
      <c r="D179" s="357"/>
      <c r="E179" s="357"/>
      <c r="F179" s="357"/>
    </row>
    <row r="180" spans="1:6" x14ac:dyDescent="0.2">
      <c r="A180" s="361"/>
      <c r="B180" s="357"/>
      <c r="C180" s="357"/>
      <c r="D180" s="357"/>
      <c r="E180" s="357"/>
      <c r="F180" s="357"/>
    </row>
    <row r="181" spans="1:6" x14ac:dyDescent="0.2">
      <c r="A181" s="361"/>
      <c r="B181" s="357"/>
      <c r="C181" s="357"/>
      <c r="D181" s="357"/>
      <c r="E181" s="357"/>
      <c r="F181" s="357"/>
    </row>
    <row r="182" spans="1:6" x14ac:dyDescent="0.2">
      <c r="A182" s="361"/>
      <c r="B182" s="357"/>
      <c r="C182" s="357"/>
      <c r="D182" s="357"/>
      <c r="E182" s="357"/>
      <c r="F182" s="357"/>
    </row>
    <row r="183" spans="1:6" x14ac:dyDescent="0.2">
      <c r="A183" s="357"/>
      <c r="B183" s="357"/>
      <c r="C183" s="357"/>
      <c r="D183" s="357"/>
      <c r="E183" s="357"/>
      <c r="F183" s="357"/>
    </row>
    <row r="184" spans="1:6" ht="15.75" x14ac:dyDescent="0.25">
      <c r="A184" s="299"/>
      <c r="B184" s="357"/>
      <c r="C184" s="357"/>
      <c r="D184" s="357"/>
      <c r="E184" s="357"/>
      <c r="F184" s="357"/>
    </row>
    <row r="185" spans="1:6" x14ac:dyDescent="0.2">
      <c r="A185" s="294"/>
      <c r="B185" s="357"/>
      <c r="C185" s="357"/>
      <c r="D185" s="357"/>
      <c r="E185" s="357"/>
      <c r="F185" s="357"/>
    </row>
    <row r="186" spans="1:6" x14ac:dyDescent="0.2">
      <c r="A186" s="361"/>
      <c r="B186" s="357"/>
      <c r="C186" s="357"/>
      <c r="D186" s="357"/>
      <c r="E186" s="357"/>
      <c r="F186" s="357"/>
    </row>
    <row r="187" spans="1:6" x14ac:dyDescent="0.2">
      <c r="A187" s="361"/>
      <c r="B187" s="357"/>
      <c r="C187" s="357"/>
      <c r="D187" s="357"/>
      <c r="E187" s="357"/>
      <c r="F187" s="357"/>
    </row>
    <row r="188" spans="1:6" x14ac:dyDescent="0.2">
      <c r="A188" s="361"/>
      <c r="B188" s="357"/>
      <c r="C188" s="357"/>
      <c r="D188" s="357"/>
      <c r="E188" s="357"/>
      <c r="F188" s="357"/>
    </row>
    <row r="189" spans="1:6" x14ac:dyDescent="0.2">
      <c r="A189" s="361"/>
      <c r="B189" s="357"/>
      <c r="C189" s="357"/>
      <c r="D189" s="357"/>
      <c r="E189" s="357"/>
      <c r="F189" s="357"/>
    </row>
    <row r="190" spans="1:6" x14ac:dyDescent="0.2">
      <c r="A190" s="361"/>
      <c r="B190" s="357"/>
      <c r="C190" s="357"/>
      <c r="D190" s="357"/>
      <c r="E190" s="357"/>
      <c r="F190" s="357"/>
    </row>
    <row r="191" spans="1:6" x14ac:dyDescent="0.2">
      <c r="A191" s="361"/>
      <c r="B191" s="357"/>
      <c r="C191" s="357"/>
      <c r="D191" s="357"/>
      <c r="E191" s="357"/>
      <c r="F191" s="357"/>
    </row>
    <row r="192" spans="1:6" x14ac:dyDescent="0.2">
      <c r="A192" s="361"/>
      <c r="B192" s="357"/>
      <c r="C192" s="357"/>
      <c r="D192" s="357"/>
      <c r="E192" s="357"/>
      <c r="F192" s="357"/>
    </row>
    <row r="193" spans="1:6" x14ac:dyDescent="0.2">
      <c r="A193" s="357"/>
      <c r="B193" s="357"/>
      <c r="C193" s="357"/>
      <c r="D193" s="357"/>
      <c r="E193" s="357"/>
      <c r="F193" s="357"/>
    </row>
    <row r="194" spans="1:6" ht="15.75" x14ac:dyDescent="0.25">
      <c r="A194" s="299"/>
      <c r="B194" s="357"/>
      <c r="C194" s="357"/>
      <c r="D194" s="357"/>
      <c r="E194" s="357"/>
      <c r="F194" s="357"/>
    </row>
    <row r="195" spans="1:6" x14ac:dyDescent="0.2">
      <c r="A195" s="294"/>
      <c r="B195" s="357"/>
      <c r="C195" s="357"/>
      <c r="D195" s="357"/>
      <c r="E195" s="357"/>
      <c r="F195" s="357"/>
    </row>
    <row r="196" spans="1:6" x14ac:dyDescent="0.2">
      <c r="A196" s="361"/>
      <c r="B196" s="357"/>
      <c r="C196" s="357"/>
      <c r="D196" s="357"/>
      <c r="E196" s="357"/>
      <c r="F196" s="357"/>
    </row>
    <row r="197" spans="1:6" x14ac:dyDescent="0.2">
      <c r="A197" s="361"/>
      <c r="B197" s="357"/>
      <c r="C197" s="357"/>
      <c r="D197" s="357"/>
      <c r="E197" s="357"/>
      <c r="F197" s="357"/>
    </row>
    <row r="198" spans="1:6" x14ac:dyDescent="0.2">
      <c r="A198" s="361"/>
      <c r="B198" s="357"/>
      <c r="C198" s="357"/>
      <c r="D198" s="357"/>
      <c r="E198" s="357"/>
      <c r="F198" s="357"/>
    </row>
    <row r="199" spans="1:6" x14ac:dyDescent="0.2">
      <c r="A199" s="361"/>
      <c r="B199" s="357"/>
      <c r="C199" s="357"/>
      <c r="D199" s="357"/>
      <c r="E199" s="357"/>
      <c r="F199" s="357"/>
    </row>
    <row r="200" spans="1:6" x14ac:dyDescent="0.2">
      <c r="A200" s="361"/>
      <c r="B200" s="357"/>
      <c r="C200" s="357"/>
      <c r="D200" s="357"/>
      <c r="E200" s="357"/>
      <c r="F200" s="357"/>
    </row>
  </sheetData>
  <pageMargins left="0.7" right="0.7" top="0.75" bottom="0.75" header="0.3" footer="0.3"/>
  <pageSetup orientation="landscape"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0"/>
  <sheetViews>
    <sheetView workbookViewId="0">
      <selection activeCell="D39" sqref="D39"/>
    </sheetView>
  </sheetViews>
  <sheetFormatPr defaultRowHeight="12.75" x14ac:dyDescent="0.2"/>
  <cols>
    <col min="2" max="2" width="24.85546875" customWidth="1"/>
    <col min="3" max="3" width="12" customWidth="1"/>
  </cols>
  <sheetData>
    <row r="1" spans="1:13" ht="52.5" x14ac:dyDescent="0.2">
      <c r="A1" s="318" t="s">
        <v>453</v>
      </c>
      <c r="B1" s="318" t="s">
        <v>454</v>
      </c>
      <c r="C1" s="318" t="s">
        <v>455</v>
      </c>
      <c r="D1" s="318" t="s">
        <v>456</v>
      </c>
      <c r="E1" s="318" t="s">
        <v>457</v>
      </c>
      <c r="F1" s="318" t="s">
        <v>458</v>
      </c>
      <c r="G1" s="318" t="s">
        <v>459</v>
      </c>
      <c r="H1" s="318" t="s">
        <v>460</v>
      </c>
      <c r="I1" s="318" t="s">
        <v>461</v>
      </c>
      <c r="J1" s="318" t="s">
        <v>462</v>
      </c>
      <c r="K1" s="318"/>
      <c r="L1" s="318"/>
      <c r="M1" s="318"/>
    </row>
    <row r="2" spans="1:13" x14ac:dyDescent="0.2">
      <c r="A2" t="s">
        <v>206</v>
      </c>
      <c r="B2" t="s">
        <v>463</v>
      </c>
      <c r="C2" t="s">
        <v>121</v>
      </c>
      <c r="D2">
        <f>SUM(E2:G2)</f>
        <v>62176</v>
      </c>
      <c r="E2">
        <v>62176</v>
      </c>
    </row>
    <row r="3" spans="1:13" x14ac:dyDescent="0.2">
      <c r="C3" t="s">
        <v>120</v>
      </c>
      <c r="D3" s="357">
        <f t="shared" ref="D3:D30" si="0">SUM(E3:G3)</f>
        <v>6231</v>
      </c>
      <c r="F3">
        <v>6231</v>
      </c>
    </row>
    <row r="4" spans="1:13" x14ac:dyDescent="0.2">
      <c r="C4" t="s">
        <v>119</v>
      </c>
      <c r="D4" s="357">
        <f t="shared" si="0"/>
        <v>7269</v>
      </c>
      <c r="F4">
        <v>7269</v>
      </c>
    </row>
    <row r="5" spans="1:13" s="357" customFormat="1" x14ac:dyDescent="0.2">
      <c r="A5" s="357" t="s">
        <v>210</v>
      </c>
      <c r="B5" s="357" t="s">
        <v>469</v>
      </c>
      <c r="C5" s="357" t="s">
        <v>121</v>
      </c>
      <c r="D5" s="357">
        <f t="shared" si="0"/>
        <v>6832</v>
      </c>
      <c r="E5" s="357">
        <v>3118</v>
      </c>
      <c r="F5" s="357">
        <v>3714</v>
      </c>
    </row>
    <row r="6" spans="1:13" s="357" customFormat="1" x14ac:dyDescent="0.2">
      <c r="C6" s="357" t="s">
        <v>119</v>
      </c>
      <c r="D6" s="357">
        <f t="shared" si="0"/>
        <v>4831</v>
      </c>
      <c r="E6" s="357">
        <v>4831</v>
      </c>
    </row>
    <row r="7" spans="1:13" s="357" customFormat="1" x14ac:dyDescent="0.2">
      <c r="C7" s="357" t="s">
        <v>466</v>
      </c>
      <c r="D7" s="357">
        <f t="shared" si="0"/>
        <v>1869</v>
      </c>
      <c r="F7" s="357">
        <v>1869</v>
      </c>
    </row>
    <row r="8" spans="1:13" x14ac:dyDescent="0.2">
      <c r="A8" t="s">
        <v>464</v>
      </c>
      <c r="B8" t="s">
        <v>465</v>
      </c>
      <c r="C8" s="357" t="s">
        <v>121</v>
      </c>
      <c r="D8" s="357">
        <f t="shared" si="0"/>
        <v>330</v>
      </c>
      <c r="E8">
        <v>249</v>
      </c>
      <c r="F8">
        <v>81</v>
      </c>
    </row>
    <row r="9" spans="1:13" x14ac:dyDescent="0.2">
      <c r="C9" s="357" t="s">
        <v>120</v>
      </c>
      <c r="D9" s="357">
        <f t="shared" si="0"/>
        <v>833</v>
      </c>
      <c r="E9">
        <v>326</v>
      </c>
      <c r="F9">
        <v>507</v>
      </c>
    </row>
    <row r="10" spans="1:13" x14ac:dyDescent="0.2">
      <c r="C10" s="357" t="s">
        <v>119</v>
      </c>
      <c r="D10" s="357">
        <f t="shared" si="0"/>
        <v>10451</v>
      </c>
      <c r="E10">
        <v>1702</v>
      </c>
      <c r="F10">
        <v>8006</v>
      </c>
      <c r="G10">
        <v>743</v>
      </c>
    </row>
    <row r="11" spans="1:13" x14ac:dyDescent="0.2">
      <c r="C11" t="s">
        <v>466</v>
      </c>
      <c r="D11" s="357">
        <f t="shared" si="0"/>
        <v>501</v>
      </c>
      <c r="F11">
        <v>428</v>
      </c>
      <c r="G11">
        <v>73</v>
      </c>
    </row>
    <row r="12" spans="1:13" x14ac:dyDescent="0.2">
      <c r="A12" t="s">
        <v>222</v>
      </c>
      <c r="B12" t="s">
        <v>223</v>
      </c>
      <c r="C12" t="s">
        <v>121</v>
      </c>
      <c r="D12" s="357">
        <f t="shared" si="0"/>
        <v>20067</v>
      </c>
      <c r="E12">
        <v>20067</v>
      </c>
    </row>
    <row r="13" spans="1:13" x14ac:dyDescent="0.2">
      <c r="A13" t="s">
        <v>236</v>
      </c>
      <c r="B13" t="s">
        <v>467</v>
      </c>
      <c r="C13" s="357" t="s">
        <v>121</v>
      </c>
      <c r="D13" s="357">
        <f t="shared" si="0"/>
        <v>294</v>
      </c>
      <c r="F13">
        <v>294</v>
      </c>
    </row>
    <row r="14" spans="1:13" s="357" customFormat="1" x14ac:dyDescent="0.2">
      <c r="C14" s="357" t="s">
        <v>120</v>
      </c>
      <c r="D14" s="357">
        <f t="shared" si="0"/>
        <v>101</v>
      </c>
      <c r="F14" s="357">
        <v>101</v>
      </c>
    </row>
    <row r="15" spans="1:13" s="357" customFormat="1" x14ac:dyDescent="0.2">
      <c r="C15" s="357" t="s">
        <v>119</v>
      </c>
      <c r="D15" s="357">
        <f t="shared" si="0"/>
        <v>15831</v>
      </c>
      <c r="F15">
        <v>15831</v>
      </c>
    </row>
    <row r="16" spans="1:13" x14ac:dyDescent="0.2">
      <c r="A16" t="s">
        <v>238</v>
      </c>
      <c r="B16" t="s">
        <v>239</v>
      </c>
      <c r="C16" s="357" t="s">
        <v>121</v>
      </c>
      <c r="D16" s="357">
        <f t="shared" si="0"/>
        <v>15698</v>
      </c>
      <c r="E16">
        <v>9687</v>
      </c>
      <c r="F16">
        <v>6011</v>
      </c>
    </row>
    <row r="17" spans="1:7" s="357" customFormat="1" x14ac:dyDescent="0.2">
      <c r="C17" s="357" t="s">
        <v>120</v>
      </c>
      <c r="D17" s="357">
        <f t="shared" si="0"/>
        <v>3480</v>
      </c>
      <c r="F17" s="357">
        <v>3480</v>
      </c>
    </row>
    <row r="18" spans="1:7" s="357" customFormat="1" x14ac:dyDescent="0.2">
      <c r="C18" s="357" t="s">
        <v>119</v>
      </c>
      <c r="D18" s="357">
        <f t="shared" si="0"/>
        <v>17682</v>
      </c>
      <c r="E18" s="357">
        <v>11024</v>
      </c>
      <c r="F18" s="357">
        <v>6658</v>
      </c>
    </row>
    <row r="19" spans="1:7" x14ac:dyDescent="0.2">
      <c r="A19" t="s">
        <v>240</v>
      </c>
      <c r="B19" t="s">
        <v>468</v>
      </c>
      <c r="C19" s="357" t="s">
        <v>120</v>
      </c>
      <c r="D19" s="357">
        <f t="shared" si="0"/>
        <v>1149</v>
      </c>
      <c r="F19">
        <v>1137</v>
      </c>
      <c r="G19">
        <v>12</v>
      </c>
    </row>
    <row r="20" spans="1:7" x14ac:dyDescent="0.2">
      <c r="C20" s="357" t="s">
        <v>119</v>
      </c>
      <c r="D20" s="357">
        <f t="shared" si="0"/>
        <v>4359</v>
      </c>
      <c r="F20">
        <v>3455</v>
      </c>
      <c r="G20">
        <v>904</v>
      </c>
    </row>
    <row r="21" spans="1:7" x14ac:dyDescent="0.2">
      <c r="C21" s="357" t="s">
        <v>466</v>
      </c>
      <c r="D21" s="357">
        <f t="shared" si="0"/>
        <v>501</v>
      </c>
      <c r="F21">
        <v>501</v>
      </c>
    </row>
    <row r="22" spans="1:7" x14ac:dyDescent="0.2">
      <c r="A22" t="s">
        <v>242</v>
      </c>
      <c r="B22" t="s">
        <v>243</v>
      </c>
      <c r="C22" t="s">
        <v>121</v>
      </c>
      <c r="D22" s="357">
        <f t="shared" si="0"/>
        <v>10012</v>
      </c>
      <c r="E22">
        <v>10012</v>
      </c>
    </row>
    <row r="23" spans="1:7" x14ac:dyDescent="0.2">
      <c r="A23" t="s">
        <v>248</v>
      </c>
      <c r="B23" t="s">
        <v>249</v>
      </c>
      <c r="C23" t="s">
        <v>121</v>
      </c>
      <c r="D23" s="357">
        <f t="shared" si="0"/>
        <v>5221</v>
      </c>
      <c r="E23">
        <v>3443</v>
      </c>
      <c r="F23">
        <v>1778</v>
      </c>
    </row>
    <row r="24" spans="1:7" x14ac:dyDescent="0.2">
      <c r="C24" t="s">
        <v>119</v>
      </c>
      <c r="D24" s="357">
        <f t="shared" si="0"/>
        <v>12146</v>
      </c>
      <c r="F24">
        <v>12146</v>
      </c>
    </row>
    <row r="25" spans="1:7" x14ac:dyDescent="0.2">
      <c r="A25" t="s">
        <v>250</v>
      </c>
      <c r="B25" t="s">
        <v>251</v>
      </c>
      <c r="C25" t="s">
        <v>121</v>
      </c>
      <c r="D25" s="357">
        <f t="shared" si="0"/>
        <v>3983</v>
      </c>
      <c r="E25">
        <v>1504</v>
      </c>
      <c r="F25">
        <v>2479</v>
      </c>
    </row>
    <row r="26" spans="1:7" x14ac:dyDescent="0.2">
      <c r="C26" t="s">
        <v>119</v>
      </c>
      <c r="D26" s="357">
        <f t="shared" si="0"/>
        <v>10986</v>
      </c>
      <c r="E26">
        <v>7670</v>
      </c>
      <c r="F26">
        <v>3316</v>
      </c>
    </row>
    <row r="27" spans="1:7" x14ac:dyDescent="0.2">
      <c r="A27" t="s">
        <v>252</v>
      </c>
      <c r="B27" t="s">
        <v>470</v>
      </c>
      <c r="C27" s="357" t="s">
        <v>121</v>
      </c>
      <c r="D27" s="357">
        <f t="shared" si="0"/>
        <v>1564</v>
      </c>
      <c r="E27">
        <v>805</v>
      </c>
      <c r="F27">
        <v>759</v>
      </c>
    </row>
    <row r="28" spans="1:7" x14ac:dyDescent="0.2">
      <c r="C28" s="357" t="s">
        <v>120</v>
      </c>
      <c r="D28" s="357">
        <f t="shared" si="0"/>
        <v>724</v>
      </c>
      <c r="F28">
        <v>724</v>
      </c>
    </row>
    <row r="29" spans="1:7" x14ac:dyDescent="0.2">
      <c r="C29" s="357" t="s">
        <v>119</v>
      </c>
      <c r="D29" s="357">
        <f t="shared" si="0"/>
        <v>4871</v>
      </c>
      <c r="E29">
        <v>1050</v>
      </c>
      <c r="F29">
        <v>3821</v>
      </c>
    </row>
    <row r="30" spans="1:7" x14ac:dyDescent="0.2">
      <c r="A30" t="s">
        <v>264</v>
      </c>
      <c r="B30" t="s">
        <v>265</v>
      </c>
      <c r="C30" t="s">
        <v>121</v>
      </c>
      <c r="D30" s="357">
        <f t="shared" si="0"/>
        <v>1289</v>
      </c>
      <c r="E30">
        <v>1289</v>
      </c>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568"/>
  <sheetViews>
    <sheetView tabSelected="1" workbookViewId="0">
      <pane xSplit="6270" ySplit="2040" topLeftCell="L182" activePane="bottomLeft"/>
      <selection activeCell="H39" sqref="H39"/>
      <selection pane="topRight" activeCell="Q1" sqref="Q1"/>
      <selection pane="bottomLeft" activeCell="E331" sqref="E331"/>
      <selection pane="bottomRight" activeCell="R422" sqref="R422"/>
    </sheetView>
  </sheetViews>
  <sheetFormatPr defaultRowHeight="12.75" x14ac:dyDescent="0.2"/>
  <cols>
    <col min="1" max="1" width="9.140625" style="357" customWidth="1"/>
    <col min="2" max="2" width="13.28515625" style="357" customWidth="1"/>
    <col min="3" max="3" width="12" style="357" customWidth="1"/>
    <col min="4" max="4" width="15.28515625" style="357" customWidth="1"/>
    <col min="5" max="5" width="6.28515625" style="357" customWidth="1"/>
    <col min="6" max="6" width="11.7109375" style="357" customWidth="1"/>
    <col min="7" max="7" width="11.85546875" style="384" customWidth="1"/>
    <col min="8" max="10" width="11.7109375" style="384" customWidth="1"/>
    <col min="11" max="11" width="11.5703125" style="384" customWidth="1"/>
    <col min="12" max="12" width="11.7109375" style="384" customWidth="1"/>
    <col min="13" max="16" width="9.140625" style="357" customWidth="1"/>
    <col min="17" max="24" width="8.7109375" style="384" customWidth="1"/>
    <col min="25" max="16384" width="9.140625" style="357"/>
  </cols>
  <sheetData>
    <row r="1" spans="1:24" ht="89.25" x14ac:dyDescent="0.2">
      <c r="A1" s="318" t="s">
        <v>453</v>
      </c>
      <c r="B1" s="318" t="s">
        <v>454</v>
      </c>
      <c r="C1" s="318" t="s">
        <v>455</v>
      </c>
      <c r="D1" s="318"/>
      <c r="E1" s="462" t="s">
        <v>481</v>
      </c>
      <c r="F1" s="318" t="s">
        <v>472</v>
      </c>
      <c r="G1" s="461" t="s">
        <v>473</v>
      </c>
      <c r="H1" s="461" t="s">
        <v>474</v>
      </c>
      <c r="I1" s="461" t="s">
        <v>475</v>
      </c>
      <c r="J1" s="461" t="s">
        <v>476</v>
      </c>
      <c r="K1" s="461" t="s">
        <v>477</v>
      </c>
      <c r="L1" s="461" t="s">
        <v>478</v>
      </c>
      <c r="M1" s="318" t="s">
        <v>471</v>
      </c>
      <c r="N1" s="318" t="s">
        <v>497</v>
      </c>
      <c r="O1" s="318" t="s">
        <v>498</v>
      </c>
      <c r="P1" s="318" t="s">
        <v>499</v>
      </c>
      <c r="Q1" s="461" t="s">
        <v>494</v>
      </c>
      <c r="R1" s="461" t="s">
        <v>495</v>
      </c>
      <c r="S1" s="461" t="s">
        <v>496</v>
      </c>
      <c r="T1" s="318" t="s">
        <v>500</v>
      </c>
      <c r="U1" s="318" t="s">
        <v>501</v>
      </c>
      <c r="V1" s="318" t="s">
        <v>502</v>
      </c>
      <c r="W1" s="318" t="s">
        <v>504</v>
      </c>
      <c r="X1" s="318" t="s">
        <v>1079</v>
      </c>
    </row>
    <row r="2" spans="1:24" x14ac:dyDescent="0.2">
      <c r="A2" s="357" t="s">
        <v>206</v>
      </c>
      <c r="B2" s="357" t="s">
        <v>463</v>
      </c>
      <c r="C2" s="357" t="s">
        <v>121</v>
      </c>
      <c r="D2" s="357" t="s">
        <v>479</v>
      </c>
      <c r="F2" s="384">
        <f>G2*Constants!$B$2+H2*Constants!$B$1+I2</f>
        <v>352.44842127741816</v>
      </c>
      <c r="G2" s="384">
        <v>0</v>
      </c>
      <c r="H2" s="357">
        <v>440.56052659677266</v>
      </c>
      <c r="I2" s="357">
        <v>0</v>
      </c>
      <c r="J2" s="357">
        <v>5.3089819112212426</v>
      </c>
      <c r="K2" s="357">
        <v>0</v>
      </c>
      <c r="L2" s="357">
        <v>79.864418699322826</v>
      </c>
      <c r="M2" s="384">
        <f>SUM(G2:L2)</f>
        <v>525.7339272073167</v>
      </c>
      <c r="N2" s="384"/>
      <c r="O2" s="384"/>
      <c r="P2" s="384"/>
      <c r="Q2" s="384">
        <f>(G2+H2+J2)*Constants!$B$14</f>
        <v>7.2230860378295008</v>
      </c>
      <c r="R2" s="384">
        <f>(I2+K2+L2)*Constants!$B$13</f>
        <v>9.0246793130234799</v>
      </c>
      <c r="S2" s="384">
        <f>SUM(Q2:R2)</f>
        <v>16.24776535085298</v>
      </c>
      <c r="T2" s="357"/>
      <c r="U2" s="357"/>
      <c r="V2" s="357"/>
      <c r="W2" s="357"/>
      <c r="X2" s="357"/>
    </row>
    <row r="3" spans="1:24" x14ac:dyDescent="0.2">
      <c r="A3" s="357" t="s">
        <v>206</v>
      </c>
      <c r="B3" s="357" t="s">
        <v>463</v>
      </c>
      <c r="C3" s="357" t="s">
        <v>120</v>
      </c>
      <c r="D3" s="357" t="s">
        <v>479</v>
      </c>
      <c r="F3" s="384">
        <f>G3*Constants!$B$2+H3*Constants!$B$1+I3</f>
        <v>341.12554361801438</v>
      </c>
      <c r="G3" s="384">
        <v>0</v>
      </c>
      <c r="H3" s="357">
        <v>426.40692952251794</v>
      </c>
      <c r="I3" s="357">
        <v>0</v>
      </c>
      <c r="J3" s="357">
        <v>5.3089819112212426</v>
      </c>
      <c r="K3" s="357">
        <v>0</v>
      </c>
      <c r="L3" s="357">
        <v>78.862456791436443</v>
      </c>
      <c r="M3" s="384">
        <f t="shared" ref="M3:M28" si="0">SUM(G3:L3)</f>
        <v>510.57836822517561</v>
      </c>
      <c r="N3" s="384"/>
      <c r="O3" s="384"/>
      <c r="P3" s="384"/>
      <c r="Q3" s="384">
        <f>(G3+H3+J3)*Constants!$B$14</f>
        <v>6.9937977652265744</v>
      </c>
      <c r="R3" s="384">
        <f>(I3+K3+L3)*Constants!$B$13</f>
        <v>8.911457617432319</v>
      </c>
      <c r="S3" s="384">
        <f t="shared" ref="S3:S62" si="1">SUM(Q3:R3)</f>
        <v>15.905255382658893</v>
      </c>
      <c r="T3" s="357"/>
      <c r="U3" s="357"/>
      <c r="V3" s="357"/>
      <c r="W3" s="357"/>
      <c r="X3" s="357"/>
    </row>
    <row r="4" spans="1:24" x14ac:dyDescent="0.2">
      <c r="A4" s="357" t="s">
        <v>206</v>
      </c>
      <c r="B4" s="357" t="s">
        <v>463</v>
      </c>
      <c r="C4" s="357" t="s">
        <v>119</v>
      </c>
      <c r="D4" s="357" t="s">
        <v>479</v>
      </c>
      <c r="F4" s="384">
        <f>G4*Constants!$B$2+H4*Constants!$B$1+I4</f>
        <v>216.93856101302063</v>
      </c>
      <c r="G4" s="384">
        <v>0</v>
      </c>
      <c r="H4" s="357">
        <v>271.17320126627578</v>
      </c>
      <c r="I4" s="357">
        <v>0</v>
      </c>
      <c r="J4" s="357">
        <v>5.3089819112212426</v>
      </c>
      <c r="K4" s="357">
        <v>0</v>
      </c>
      <c r="L4" s="357">
        <v>73.50612067343782</v>
      </c>
      <c r="M4" s="384">
        <f t="shared" si="0"/>
        <v>349.98830385093481</v>
      </c>
      <c r="N4" s="384"/>
      <c r="O4" s="384"/>
      <c r="P4" s="384"/>
      <c r="Q4" s="384">
        <f>(G4+H4+J4)*Constants!$B$14</f>
        <v>4.4790113674754517</v>
      </c>
      <c r="R4" s="384">
        <f>(I4+K4+L4)*Constants!$B$13</f>
        <v>8.3061916360984736</v>
      </c>
      <c r="S4" s="384">
        <f t="shared" si="1"/>
        <v>12.785203003573926</v>
      </c>
      <c r="T4" s="357"/>
      <c r="U4" s="357"/>
      <c r="V4" s="357"/>
      <c r="W4" s="357"/>
      <c r="X4" s="357"/>
    </row>
    <row r="5" spans="1:24" x14ac:dyDescent="0.2">
      <c r="A5" s="357" t="s">
        <v>210</v>
      </c>
      <c r="B5" s="357" t="s">
        <v>469</v>
      </c>
      <c r="C5" s="357" t="s">
        <v>121</v>
      </c>
      <c r="D5" s="357" t="s">
        <v>479</v>
      </c>
      <c r="F5" s="384">
        <f>G5*Constants!$B$2+H5*Constants!$B$1+I5</f>
        <v>409.68606013930378</v>
      </c>
      <c r="G5" s="384">
        <v>0</v>
      </c>
      <c r="H5" s="357">
        <v>512.10757517412969</v>
      </c>
      <c r="I5" s="357">
        <v>0</v>
      </c>
      <c r="J5" s="357">
        <v>0</v>
      </c>
      <c r="K5" s="357">
        <v>7.2427079295547916</v>
      </c>
      <c r="L5" s="357">
        <v>78.124696220746529</v>
      </c>
      <c r="M5" s="384">
        <f t="shared" si="0"/>
        <v>597.47497932443093</v>
      </c>
      <c r="N5" s="384"/>
      <c r="O5" s="384"/>
      <c r="P5" s="384"/>
      <c r="Q5" s="384">
        <f>(G5+H5+J5)*Constants!$B$14</f>
        <v>8.2961427178209011</v>
      </c>
      <c r="R5" s="384">
        <f>(I5+K5+L5)*Constants!$B$13</f>
        <v>9.6465166689840505</v>
      </c>
      <c r="S5" s="384">
        <f t="shared" si="1"/>
        <v>17.942659386804952</v>
      </c>
      <c r="T5" s="357"/>
      <c r="U5" s="357"/>
      <c r="V5" s="357"/>
      <c r="W5" s="357"/>
      <c r="X5" s="357"/>
    </row>
    <row r="6" spans="1:24" x14ac:dyDescent="0.2">
      <c r="A6" s="357" t="s">
        <v>210</v>
      </c>
      <c r="B6" s="357" t="s">
        <v>469</v>
      </c>
      <c r="C6" s="357" t="s">
        <v>119</v>
      </c>
      <c r="D6" s="357" t="s">
        <v>479</v>
      </c>
      <c r="F6" s="384">
        <f>G6*Constants!$B$2+H6*Constants!$B$1+I6</f>
        <v>239.58970926829409</v>
      </c>
      <c r="G6" s="384">
        <v>0</v>
      </c>
      <c r="H6" s="357">
        <v>299.48713658536758</v>
      </c>
      <c r="I6" s="357">
        <v>0</v>
      </c>
      <c r="J6" s="357">
        <v>0</v>
      </c>
      <c r="K6" s="357">
        <v>7.2427079295547916</v>
      </c>
      <c r="L6" s="357">
        <v>67.907425337227195</v>
      </c>
      <c r="M6" s="384">
        <f t="shared" si="0"/>
        <v>374.63726985214959</v>
      </c>
      <c r="N6" s="384"/>
      <c r="O6" s="384"/>
      <c r="P6" s="384"/>
      <c r="Q6" s="384">
        <f>(G6+H6+J6)*Constants!$B$14</f>
        <v>4.8516916126829548</v>
      </c>
      <c r="R6" s="384">
        <f>(I6+K6+L6)*Constants!$B$13</f>
        <v>8.4919650591463647</v>
      </c>
      <c r="S6" s="384">
        <f t="shared" si="1"/>
        <v>13.343656671829319</v>
      </c>
      <c r="T6" s="357"/>
      <c r="U6" s="357"/>
      <c r="V6" s="357"/>
      <c r="W6" s="357"/>
      <c r="X6" s="357"/>
    </row>
    <row r="7" spans="1:24" x14ac:dyDescent="0.2">
      <c r="A7" s="357" t="s">
        <v>210</v>
      </c>
      <c r="B7" s="357" t="s">
        <v>469</v>
      </c>
      <c r="C7" s="357" t="s">
        <v>466</v>
      </c>
      <c r="D7" s="357" t="s">
        <v>479</v>
      </c>
      <c r="F7" s="384">
        <f>G7*Constants!$B$2+H7*Constants!$B$1+I7</f>
        <v>167.11247833081774</v>
      </c>
      <c r="G7" s="384">
        <v>0</v>
      </c>
      <c r="H7" s="357">
        <v>208.89059791352216</v>
      </c>
      <c r="I7" s="357">
        <v>0</v>
      </c>
      <c r="J7" s="357">
        <v>0</v>
      </c>
      <c r="K7" s="357">
        <v>7.2427079295547916</v>
      </c>
      <c r="L7" s="357">
        <v>64.81198791693545</v>
      </c>
      <c r="M7" s="384">
        <f t="shared" si="0"/>
        <v>280.94529376001242</v>
      </c>
      <c r="N7" s="384"/>
      <c r="O7" s="384"/>
      <c r="P7" s="384"/>
      <c r="Q7" s="384">
        <f>(G7+H7+J7)*Constants!$B$14</f>
        <v>3.3840276861990586</v>
      </c>
      <c r="R7" s="384">
        <f>(I7+K7+L7)*Constants!$B$13</f>
        <v>8.1421806306533977</v>
      </c>
      <c r="S7" s="384">
        <f t="shared" si="1"/>
        <v>11.526208316852456</v>
      </c>
      <c r="T7" s="357"/>
      <c r="U7" s="357"/>
      <c r="V7" s="357"/>
      <c r="W7" s="357"/>
      <c r="X7" s="357"/>
    </row>
    <row r="8" spans="1:24" x14ac:dyDescent="0.2">
      <c r="A8" s="357" t="s">
        <v>464</v>
      </c>
      <c r="B8" s="357" t="s">
        <v>465</v>
      </c>
      <c r="C8" s="357" t="s">
        <v>121</v>
      </c>
      <c r="D8" s="357" t="s">
        <v>479</v>
      </c>
      <c r="F8" s="384">
        <f>G8*Constants!$B$2+H8*Constants!$B$1+I8</f>
        <v>259.83360797054229</v>
      </c>
      <c r="G8" s="384">
        <v>0</v>
      </c>
      <c r="H8" s="357">
        <v>324.79200996317786</v>
      </c>
      <c r="I8" s="357">
        <v>0</v>
      </c>
      <c r="J8" s="357">
        <v>0</v>
      </c>
      <c r="K8" s="357">
        <v>0</v>
      </c>
      <c r="L8" s="357">
        <v>44.7912561790056</v>
      </c>
      <c r="M8" s="384">
        <f t="shared" si="0"/>
        <v>369.58326614218345</v>
      </c>
      <c r="N8" s="384"/>
      <c r="O8" s="384"/>
      <c r="P8" s="384"/>
      <c r="Q8" s="384">
        <f>(G8+H8+J8)*Constants!$B$14</f>
        <v>5.2616305614034813</v>
      </c>
      <c r="R8" s="384">
        <f>(I8+K8+L8)*Constants!$B$13</f>
        <v>5.061411948227633</v>
      </c>
      <c r="S8" s="384">
        <f t="shared" si="1"/>
        <v>10.323042509631115</v>
      </c>
      <c r="T8" s="357"/>
      <c r="U8" s="357"/>
      <c r="V8" s="357"/>
      <c r="W8" s="357"/>
      <c r="X8" s="357"/>
    </row>
    <row r="9" spans="1:24" x14ac:dyDescent="0.2">
      <c r="A9" s="357" t="s">
        <v>464</v>
      </c>
      <c r="B9" s="357" t="s">
        <v>465</v>
      </c>
      <c r="C9" s="357" t="s">
        <v>120</v>
      </c>
      <c r="D9" s="357" t="s">
        <v>479</v>
      </c>
      <c r="F9" s="384">
        <f>G9*Constants!$B$2+H9*Constants!$B$1+I9</f>
        <v>235.91577366160357</v>
      </c>
      <c r="G9" s="384">
        <v>0</v>
      </c>
      <c r="H9" s="357">
        <v>294.89471707700443</v>
      </c>
      <c r="I9" s="357">
        <v>0</v>
      </c>
      <c r="J9" s="357">
        <v>0</v>
      </c>
      <c r="K9" s="357">
        <v>0</v>
      </c>
      <c r="L9" s="357">
        <v>43.576714631261552</v>
      </c>
      <c r="M9" s="384">
        <f t="shared" si="0"/>
        <v>338.47143170826598</v>
      </c>
      <c r="N9" s="384"/>
      <c r="O9" s="384"/>
      <c r="P9" s="384"/>
      <c r="Q9" s="384">
        <f>(G9+H9+J9)*Constants!$B$14</f>
        <v>4.7772944166474716</v>
      </c>
      <c r="R9" s="384">
        <f>(I9+K9+L9)*Constants!$B$13</f>
        <v>4.9241687533325553</v>
      </c>
      <c r="S9" s="384">
        <f t="shared" si="1"/>
        <v>9.7014631699800269</v>
      </c>
      <c r="T9" s="357"/>
      <c r="U9" s="357"/>
      <c r="V9" s="357"/>
      <c r="W9" s="357"/>
      <c r="X9" s="357"/>
    </row>
    <row r="10" spans="1:24" x14ac:dyDescent="0.2">
      <c r="A10" s="357" t="s">
        <v>464</v>
      </c>
      <c r="B10" s="357" t="s">
        <v>465</v>
      </c>
      <c r="C10" s="357" t="s">
        <v>119</v>
      </c>
      <c r="D10" s="357" t="s">
        <v>479</v>
      </c>
      <c r="F10" s="384">
        <f>G10*Constants!$B$2+H10*Constants!$B$1+I10</f>
        <v>143.02579413139645</v>
      </c>
      <c r="G10" s="384">
        <v>0</v>
      </c>
      <c r="H10" s="357">
        <v>178.78224266424556</v>
      </c>
      <c r="I10" s="357">
        <v>0</v>
      </c>
      <c r="J10" s="357">
        <v>0</v>
      </c>
      <c r="K10" s="357">
        <v>0</v>
      </c>
      <c r="L10" s="357">
        <v>38.899866254285129</v>
      </c>
      <c r="M10" s="384">
        <f t="shared" si="0"/>
        <v>217.68210891853067</v>
      </c>
      <c r="N10" s="384"/>
      <c r="O10" s="384"/>
      <c r="P10" s="384"/>
      <c r="Q10" s="384">
        <f>(G10+H10+J10)*Constants!$B$14</f>
        <v>2.8962723311607781</v>
      </c>
      <c r="R10" s="384">
        <f>(I10+K10+L10)*Constants!$B$13</f>
        <v>4.3956848867342195</v>
      </c>
      <c r="S10" s="384">
        <f t="shared" si="1"/>
        <v>7.2919572178949981</v>
      </c>
      <c r="T10" s="357"/>
      <c r="U10" s="357"/>
      <c r="V10" s="357"/>
      <c r="W10" s="357"/>
      <c r="X10" s="357"/>
    </row>
    <row r="11" spans="1:24" x14ac:dyDescent="0.2">
      <c r="A11" s="357" t="s">
        <v>464</v>
      </c>
      <c r="B11" s="357" t="s">
        <v>465</v>
      </c>
      <c r="C11" s="357" t="s">
        <v>466</v>
      </c>
      <c r="D11" s="357" t="s">
        <v>479</v>
      </c>
      <c r="F11" s="384">
        <f>G11*Constants!$B$2+H11*Constants!$B$1+I11</f>
        <v>85.416231920773768</v>
      </c>
      <c r="G11" s="384">
        <v>0</v>
      </c>
      <c r="H11" s="357">
        <v>106.7702899009672</v>
      </c>
      <c r="I11" s="357">
        <v>0</v>
      </c>
      <c r="J11" s="357">
        <v>0</v>
      </c>
      <c r="K11" s="357">
        <v>0</v>
      </c>
      <c r="L11" s="357">
        <v>35.685072631465033</v>
      </c>
      <c r="M11" s="384">
        <f t="shared" si="0"/>
        <v>142.45536253243222</v>
      </c>
      <c r="N11" s="384"/>
      <c r="O11" s="384"/>
      <c r="P11" s="384"/>
      <c r="Q11" s="384">
        <f>(G11+H11+J11)*Constants!$B$14</f>
        <v>1.7296786963956685</v>
      </c>
      <c r="R11" s="384">
        <f>(I11+K11+L11)*Constants!$B$13</f>
        <v>4.0324132073555488</v>
      </c>
      <c r="S11" s="384">
        <f t="shared" si="1"/>
        <v>5.7620919037512177</v>
      </c>
      <c r="T11" s="357"/>
      <c r="U11" s="357"/>
      <c r="V11" s="357"/>
      <c r="W11" s="357"/>
      <c r="X11" s="357"/>
    </row>
    <row r="12" spans="1:24" x14ac:dyDescent="0.2">
      <c r="A12" s="357" t="s">
        <v>222</v>
      </c>
      <c r="B12" s="357" t="s">
        <v>223</v>
      </c>
      <c r="C12" s="357" t="s">
        <v>121</v>
      </c>
      <c r="D12" s="357" t="s">
        <v>479</v>
      </c>
      <c r="F12" s="384">
        <f>G12*Constants!$B$2+H12*Constants!$B$1+I12</f>
        <v>92.5406970752029</v>
      </c>
      <c r="G12" s="384">
        <v>0</v>
      </c>
      <c r="H12" s="357">
        <v>115.67587134400361</v>
      </c>
      <c r="I12" s="357">
        <v>0</v>
      </c>
      <c r="J12" s="357">
        <v>29.08525885091041</v>
      </c>
      <c r="K12" s="357">
        <v>0</v>
      </c>
      <c r="L12" s="357">
        <v>33.696422768901016</v>
      </c>
      <c r="M12" s="384">
        <f t="shared" si="0"/>
        <v>178.45755296381503</v>
      </c>
      <c r="N12" s="384"/>
      <c r="O12" s="384"/>
      <c r="P12" s="384"/>
      <c r="Q12" s="384">
        <f>(G12+H12+J12)*Constants!$B$14</f>
        <v>2.3451303091576068</v>
      </c>
      <c r="R12" s="384">
        <f>(I12+K12+L12)*Constants!$B$13</f>
        <v>3.8076957728858147</v>
      </c>
      <c r="S12" s="384">
        <f t="shared" si="1"/>
        <v>6.152826082043422</v>
      </c>
      <c r="T12" s="357"/>
      <c r="U12" s="357"/>
      <c r="V12" s="357"/>
      <c r="W12" s="357"/>
      <c r="X12" s="357"/>
    </row>
    <row r="13" spans="1:24" x14ac:dyDescent="0.2">
      <c r="A13" s="357" t="s">
        <v>236</v>
      </c>
      <c r="B13" s="357" t="s">
        <v>467</v>
      </c>
      <c r="C13" s="357" t="s">
        <v>119</v>
      </c>
      <c r="D13" s="357" t="s">
        <v>479</v>
      </c>
      <c r="F13" s="384">
        <f>G13*Constants!$B$2+H13*Constants!$B$1+I13</f>
        <v>289.91534918266171</v>
      </c>
      <c r="G13" s="384">
        <v>0</v>
      </c>
      <c r="H13" s="357">
        <v>347.13402337632436</v>
      </c>
      <c r="I13" s="357">
        <v>12.208130481602185</v>
      </c>
      <c r="J13" s="357">
        <v>20.994011368139855</v>
      </c>
      <c r="K13" s="357">
        <v>0</v>
      </c>
      <c r="L13" s="357">
        <v>86.408774028263068</v>
      </c>
      <c r="M13" s="384">
        <f t="shared" si="0"/>
        <v>466.74493925432949</v>
      </c>
      <c r="N13" s="384"/>
      <c r="O13" s="384"/>
      <c r="P13" s="384"/>
      <c r="Q13" s="384">
        <f>(G13+H13+J13)*Constants!$B$14</f>
        <v>5.96367416286032</v>
      </c>
      <c r="R13" s="384">
        <f>(I13+K13+L13)*Constants!$B$13</f>
        <v>11.143710209614774</v>
      </c>
      <c r="S13" s="384">
        <f t="shared" si="1"/>
        <v>17.107384372475096</v>
      </c>
      <c r="T13" s="357"/>
      <c r="U13" s="357"/>
      <c r="V13" s="357"/>
      <c r="W13" s="357"/>
      <c r="X13" s="357"/>
    </row>
    <row r="14" spans="1:24" x14ac:dyDescent="0.2">
      <c r="A14" s="357" t="s">
        <v>238</v>
      </c>
      <c r="B14" s="357" t="s">
        <v>239</v>
      </c>
      <c r="C14" s="357" t="s">
        <v>121</v>
      </c>
      <c r="D14" s="357" t="s">
        <v>479</v>
      </c>
      <c r="F14" s="384">
        <f>G14*Constants!$B$2+H14*Constants!$B$1+I14</f>
        <v>346.79706066098663</v>
      </c>
      <c r="G14" s="384">
        <v>0</v>
      </c>
      <c r="H14" s="357">
        <v>433.49632582623326</v>
      </c>
      <c r="I14" s="357">
        <v>0</v>
      </c>
      <c r="J14" s="357">
        <v>42.036155088133007</v>
      </c>
      <c r="K14" s="357">
        <v>0</v>
      </c>
      <c r="L14" s="357">
        <v>111.31366277774178</v>
      </c>
      <c r="M14" s="384">
        <f t="shared" si="0"/>
        <v>586.84614369210806</v>
      </c>
      <c r="N14" s="384"/>
      <c r="O14" s="384"/>
      <c r="P14" s="384"/>
      <c r="Q14" s="384">
        <f>(G14+H14+J14)*Constants!$B$14</f>
        <v>7.7036261908127326</v>
      </c>
      <c r="R14" s="384">
        <f>(I14+K14+L14)*Constants!$B$13</f>
        <v>12.578443893884822</v>
      </c>
      <c r="S14" s="384">
        <f t="shared" si="1"/>
        <v>20.282070084697555</v>
      </c>
      <c r="T14" s="357"/>
      <c r="U14" s="357"/>
      <c r="V14" s="357"/>
      <c r="W14" s="357"/>
      <c r="X14" s="357"/>
    </row>
    <row r="15" spans="1:24" x14ac:dyDescent="0.2">
      <c r="A15" s="357" t="s">
        <v>238</v>
      </c>
      <c r="B15" s="357" t="s">
        <v>239</v>
      </c>
      <c r="C15" s="357" t="s">
        <v>120</v>
      </c>
      <c r="D15" s="357" t="s">
        <v>479</v>
      </c>
      <c r="F15" s="384">
        <f>G15*Constants!$B$2+H15*Constants!$B$1+I15</f>
        <v>322.29398158653458</v>
      </c>
      <c r="G15" s="384">
        <v>0</v>
      </c>
      <c r="H15" s="357">
        <v>402.86747698316822</v>
      </c>
      <c r="I15" s="357">
        <v>0</v>
      </c>
      <c r="J15" s="357">
        <v>42.035342544059638</v>
      </c>
      <c r="K15" s="357">
        <v>0</v>
      </c>
      <c r="L15" s="357">
        <v>108.62170426289677</v>
      </c>
      <c r="M15" s="384">
        <f t="shared" si="0"/>
        <v>553.52452379012459</v>
      </c>
      <c r="N15" s="384"/>
      <c r="O15" s="384"/>
      <c r="P15" s="384"/>
      <c r="Q15" s="384">
        <f>(G15+H15+J15)*Constants!$B$14</f>
        <v>7.2074256763410904</v>
      </c>
      <c r="R15" s="384">
        <f>(I15+K15+L15)*Constants!$B$13</f>
        <v>12.274252581707335</v>
      </c>
      <c r="S15" s="384">
        <f t="shared" si="1"/>
        <v>19.481678258048426</v>
      </c>
      <c r="T15" s="357"/>
      <c r="U15" s="357"/>
      <c r="V15" s="357"/>
      <c r="W15" s="357"/>
      <c r="X15" s="357"/>
    </row>
    <row r="16" spans="1:24" x14ac:dyDescent="0.2">
      <c r="A16" s="357" t="s">
        <v>238</v>
      </c>
      <c r="B16" s="357" t="s">
        <v>239</v>
      </c>
      <c r="C16" s="357" t="s">
        <v>119</v>
      </c>
      <c r="D16" s="357" t="s">
        <v>479</v>
      </c>
      <c r="F16" s="384">
        <f>G16*Constants!$B$2+H16*Constants!$B$1+I16</f>
        <v>231.05178250746482</v>
      </c>
      <c r="G16" s="384">
        <v>0</v>
      </c>
      <c r="H16" s="357">
        <v>288.81472813433101</v>
      </c>
      <c r="I16" s="357">
        <v>0</v>
      </c>
      <c r="J16" s="357">
        <v>42.034529999986269</v>
      </c>
      <c r="K16" s="357">
        <v>0</v>
      </c>
      <c r="L16" s="357">
        <v>98.415338158168169</v>
      </c>
      <c r="M16" s="384">
        <f t="shared" si="0"/>
        <v>429.26459629248541</v>
      </c>
      <c r="N16" s="384"/>
      <c r="O16" s="384"/>
      <c r="P16" s="384"/>
      <c r="Q16" s="384">
        <f>(G16+H16+J16)*Constants!$B$14</f>
        <v>5.3597579817759398</v>
      </c>
      <c r="R16" s="384">
        <f>(I16+K16+L16)*Constants!$B$13</f>
        <v>11.120933211873004</v>
      </c>
      <c r="S16" s="384">
        <f t="shared" si="1"/>
        <v>16.480691193648944</v>
      </c>
      <c r="T16" s="357"/>
      <c r="U16" s="357"/>
      <c r="V16" s="357"/>
      <c r="W16" s="357"/>
      <c r="X16" s="357"/>
    </row>
    <row r="17" spans="1:24" x14ac:dyDescent="0.2">
      <c r="A17" s="357" t="s">
        <v>240</v>
      </c>
      <c r="B17" s="357" t="s">
        <v>468</v>
      </c>
      <c r="C17" s="357" t="s">
        <v>120</v>
      </c>
      <c r="D17" s="357" t="s">
        <v>479</v>
      </c>
      <c r="F17" s="384">
        <f>G17*Constants!$B$2+H17*Constants!$B$1+I17</f>
        <v>105.25764318583188</v>
      </c>
      <c r="G17" s="384">
        <v>0</v>
      </c>
      <c r="H17" s="357">
        <v>129.86383223650185</v>
      </c>
      <c r="I17" s="357">
        <v>1.3665773966303845</v>
      </c>
      <c r="J17" s="357">
        <v>0</v>
      </c>
      <c r="K17" s="357">
        <v>5.7299948224485249</v>
      </c>
      <c r="L17" s="357">
        <v>54.892387374717131</v>
      </c>
      <c r="M17" s="384">
        <f t="shared" si="0"/>
        <v>191.85279183029792</v>
      </c>
      <c r="N17" s="384"/>
      <c r="O17" s="384"/>
      <c r="P17" s="384"/>
      <c r="Q17" s="384">
        <f>(G17+H17+J17)*Constants!$B$14</f>
        <v>2.1037940822313299</v>
      </c>
      <c r="R17" s="384">
        <f>(I17+K17+L17)*Constants!$B$13</f>
        <v>7.0047524340989522</v>
      </c>
      <c r="S17" s="384">
        <f t="shared" si="1"/>
        <v>9.1085465163302821</v>
      </c>
      <c r="T17" s="357"/>
      <c r="U17" s="357"/>
      <c r="V17" s="357"/>
      <c r="W17" s="357"/>
      <c r="X17" s="357"/>
    </row>
    <row r="18" spans="1:24" x14ac:dyDescent="0.2">
      <c r="A18" s="357" t="s">
        <v>240</v>
      </c>
      <c r="B18" s="357" t="s">
        <v>468</v>
      </c>
      <c r="C18" s="357" t="s">
        <v>119</v>
      </c>
      <c r="D18" s="357" t="s">
        <v>479</v>
      </c>
      <c r="F18" s="384">
        <f>G18*Constants!$B$2+H18*Constants!$B$1+I18</f>
        <v>58.782547124923731</v>
      </c>
      <c r="G18" s="384">
        <v>0</v>
      </c>
      <c r="H18" s="357">
        <v>71.853080332561063</v>
      </c>
      <c r="I18" s="357">
        <v>1.3000828588748803</v>
      </c>
      <c r="J18" s="357">
        <v>0</v>
      </c>
      <c r="K18" s="357">
        <v>5.5809553412723965</v>
      </c>
      <c r="L18" s="357">
        <v>48.804697797445876</v>
      </c>
      <c r="M18" s="384">
        <f t="shared" si="0"/>
        <v>127.53881633015422</v>
      </c>
      <c r="N18" s="384"/>
      <c r="O18" s="384"/>
      <c r="P18" s="384"/>
      <c r="Q18" s="384">
        <f>(G18+H18+J18)*Constants!$B$14</f>
        <v>1.1640199013874892</v>
      </c>
      <c r="R18" s="384">
        <f>(I18+K18+L18)*Constants!$B$13</f>
        <v>6.2924881677280267</v>
      </c>
      <c r="S18" s="384">
        <f t="shared" si="1"/>
        <v>7.4565080691155163</v>
      </c>
      <c r="T18" s="357"/>
      <c r="U18" s="357"/>
      <c r="V18" s="357"/>
      <c r="W18" s="357"/>
      <c r="X18" s="357"/>
    </row>
    <row r="19" spans="1:24" x14ac:dyDescent="0.2">
      <c r="A19" s="357" t="s">
        <v>240</v>
      </c>
      <c r="B19" s="357" t="s">
        <v>468</v>
      </c>
      <c r="C19" s="357" t="s">
        <v>466</v>
      </c>
      <c r="D19" s="357" t="s">
        <v>479</v>
      </c>
      <c r="F19" s="384">
        <f>G19*Constants!$B$2+H19*Constants!$B$1+I19</f>
        <v>32.098059832129934</v>
      </c>
      <c r="G19" s="384">
        <v>0</v>
      </c>
      <c r="H19" s="357">
        <v>38.076148067859364</v>
      </c>
      <c r="I19" s="357">
        <v>1.6371413778424408</v>
      </c>
      <c r="J19" s="357">
        <v>0</v>
      </c>
      <c r="K19" s="357">
        <v>5.4548450110464346</v>
      </c>
      <c r="L19" s="357">
        <v>45.431819692675248</v>
      </c>
      <c r="M19" s="384">
        <f t="shared" si="0"/>
        <v>90.599954149423496</v>
      </c>
      <c r="N19" s="384"/>
      <c r="O19" s="384"/>
      <c r="P19" s="384"/>
      <c r="Q19" s="384">
        <f>(G19+H19+J19)*Constants!$B$14</f>
        <v>0.61683359869932164</v>
      </c>
      <c r="R19" s="384">
        <f>(I19+K19+L19)*Constants!$B$13</f>
        <v>5.9351900872167462</v>
      </c>
      <c r="S19" s="384">
        <f t="shared" si="1"/>
        <v>6.5520236859160681</v>
      </c>
      <c r="T19" s="357"/>
      <c r="U19" s="357"/>
      <c r="V19" s="357"/>
      <c r="W19" s="357"/>
      <c r="X19" s="357"/>
    </row>
    <row r="20" spans="1:24" x14ac:dyDescent="0.2">
      <c r="A20" s="357" t="s">
        <v>242</v>
      </c>
      <c r="B20" s="357" t="s">
        <v>243</v>
      </c>
      <c r="C20" s="357" t="s">
        <v>121</v>
      </c>
      <c r="D20" s="357" t="s">
        <v>479</v>
      </c>
      <c r="F20" s="384">
        <f>G20*Constants!$B$2+H20*Constants!$B$1+I20</f>
        <v>489.05336570321299</v>
      </c>
      <c r="G20" s="384">
        <v>0</v>
      </c>
      <c r="H20" s="357">
        <v>611.31670712901621</v>
      </c>
      <c r="I20" s="357">
        <v>0</v>
      </c>
      <c r="J20" s="357">
        <v>0</v>
      </c>
      <c r="K20" s="357">
        <v>51.58209013260354</v>
      </c>
      <c r="L20" s="357">
        <v>145.41861480194893</v>
      </c>
      <c r="M20" s="384">
        <f t="shared" si="0"/>
        <v>808.31741206356867</v>
      </c>
      <c r="N20" s="384"/>
      <c r="O20" s="384"/>
      <c r="P20" s="384"/>
      <c r="Q20" s="384">
        <f>(G20+H20+J20)*Constants!$B$14</f>
        <v>9.9033306554900626</v>
      </c>
      <c r="R20" s="384">
        <f>(I20+K20+L20)*Constants!$B$13</f>
        <v>22.26107965760443</v>
      </c>
      <c r="S20" s="384">
        <f t="shared" si="1"/>
        <v>32.164410313094493</v>
      </c>
      <c r="T20" s="357"/>
      <c r="U20" s="357"/>
      <c r="V20" s="357"/>
      <c r="W20" s="357"/>
      <c r="X20" s="357"/>
    </row>
    <row r="21" spans="1:24" x14ac:dyDescent="0.2">
      <c r="A21" s="357" t="s">
        <v>248</v>
      </c>
      <c r="B21" s="357" t="s">
        <v>249</v>
      </c>
      <c r="C21" s="357" t="s">
        <v>121</v>
      </c>
      <c r="D21" s="357" t="s">
        <v>479</v>
      </c>
      <c r="F21" s="384">
        <f>G21*Constants!$B$2+H21*Constants!$B$1+I21</f>
        <v>155.53562123419727</v>
      </c>
      <c r="G21" s="384">
        <v>0</v>
      </c>
      <c r="H21" s="357">
        <v>194.41952654274655</v>
      </c>
      <c r="I21" s="357">
        <v>0</v>
      </c>
      <c r="J21" s="357">
        <v>0</v>
      </c>
      <c r="K21" s="357">
        <v>1.2143431402829434</v>
      </c>
      <c r="L21" s="357">
        <v>42.280950498904645</v>
      </c>
      <c r="M21" s="384">
        <f t="shared" si="0"/>
        <v>237.91482018193415</v>
      </c>
      <c r="N21" s="384"/>
      <c r="O21" s="384"/>
      <c r="P21" s="384"/>
      <c r="Q21" s="384">
        <f>(G21+H21+J21)*Constants!$B$14</f>
        <v>3.1495963299924941</v>
      </c>
      <c r="R21" s="384">
        <f>(I21+K21+L21)*Constants!$B$13</f>
        <v>4.9149681812281978</v>
      </c>
      <c r="S21" s="384">
        <f t="shared" si="1"/>
        <v>8.0645645112206914</v>
      </c>
      <c r="T21" s="357"/>
      <c r="U21" s="357"/>
      <c r="V21" s="357"/>
      <c r="W21" s="357"/>
      <c r="X21" s="357"/>
    </row>
    <row r="22" spans="1:24" x14ac:dyDescent="0.2">
      <c r="A22" s="357" t="s">
        <v>248</v>
      </c>
      <c r="B22" s="357" t="s">
        <v>249</v>
      </c>
      <c r="C22" s="357" t="s">
        <v>119</v>
      </c>
      <c r="D22" s="357" t="s">
        <v>479</v>
      </c>
      <c r="F22" s="384">
        <f>G22*Constants!$B$2+H22*Constants!$B$1+I22</f>
        <v>107.74584054080927</v>
      </c>
      <c r="G22" s="384">
        <v>0</v>
      </c>
      <c r="H22" s="357">
        <v>134.68230067601158</v>
      </c>
      <c r="I22" s="357">
        <v>0</v>
      </c>
      <c r="J22" s="357">
        <v>0</v>
      </c>
      <c r="K22" s="357">
        <v>1.2143431402829434</v>
      </c>
      <c r="L22" s="357">
        <v>35.574245348447654</v>
      </c>
      <c r="M22" s="384">
        <f t="shared" si="0"/>
        <v>171.47088916474218</v>
      </c>
      <c r="N22" s="384"/>
      <c r="O22" s="384"/>
      <c r="P22" s="384"/>
      <c r="Q22" s="384">
        <f>(G22+H22+J22)*Constants!$B$14</f>
        <v>2.1818532709513874</v>
      </c>
      <c r="R22" s="384">
        <f>(I22+K22+L22)*Constants!$B$13</f>
        <v>4.1571104992265573</v>
      </c>
      <c r="S22" s="384">
        <f t="shared" si="1"/>
        <v>6.3389637701779442</v>
      </c>
      <c r="T22" s="357"/>
      <c r="U22" s="357"/>
      <c r="V22" s="357"/>
      <c r="W22" s="357"/>
      <c r="X22" s="357"/>
    </row>
    <row r="23" spans="1:24" x14ac:dyDescent="0.2">
      <c r="A23" s="357" t="s">
        <v>250</v>
      </c>
      <c r="B23" s="357" t="s">
        <v>251</v>
      </c>
      <c r="C23" s="357" t="s">
        <v>121</v>
      </c>
      <c r="D23" s="357" t="s">
        <v>479</v>
      </c>
      <c r="F23" s="384">
        <f>G23*Constants!$B$2+H23*Constants!$B$1+I23</f>
        <v>551.72359075055283</v>
      </c>
      <c r="G23" s="384">
        <v>0</v>
      </c>
      <c r="H23" s="357">
        <v>689.65448843819104</v>
      </c>
      <c r="I23" s="357">
        <v>0</v>
      </c>
      <c r="J23" s="357">
        <v>0</v>
      </c>
      <c r="K23" s="357">
        <v>2.6189837862368361</v>
      </c>
      <c r="L23" s="357">
        <v>107.76211172303584</v>
      </c>
      <c r="M23" s="384">
        <f t="shared" si="0"/>
        <v>800.03558394746369</v>
      </c>
      <c r="N23" s="384"/>
      <c r="O23" s="384"/>
      <c r="P23" s="384"/>
      <c r="Q23" s="384">
        <f>(G23+H23+J23)*Constants!$B$14</f>
        <v>11.172402712698695</v>
      </c>
      <c r="R23" s="384">
        <f>(I23+K23+L23)*Constants!$B$13</f>
        <v>12.473063792547814</v>
      </c>
      <c r="S23" s="384">
        <f t="shared" si="1"/>
        <v>23.64546650524651</v>
      </c>
      <c r="T23" s="357"/>
      <c r="U23" s="357"/>
      <c r="V23" s="357"/>
      <c r="W23" s="357"/>
      <c r="X23" s="357"/>
    </row>
    <row r="24" spans="1:24" x14ac:dyDescent="0.2">
      <c r="A24" s="357" t="s">
        <v>250</v>
      </c>
      <c r="B24" s="357" t="s">
        <v>251</v>
      </c>
      <c r="C24" s="357" t="s">
        <v>119</v>
      </c>
      <c r="D24" s="357" t="s">
        <v>479</v>
      </c>
      <c r="F24" s="384">
        <f>G24*Constants!$B$2+H24*Constants!$B$1+I24</f>
        <v>321.10881063920078</v>
      </c>
      <c r="G24" s="384">
        <v>0</v>
      </c>
      <c r="H24" s="357">
        <v>401.38601329900098</v>
      </c>
      <c r="I24" s="357">
        <v>0</v>
      </c>
      <c r="J24" s="357">
        <v>0</v>
      </c>
      <c r="K24" s="357">
        <v>2.6189837862368361</v>
      </c>
      <c r="L24" s="357">
        <v>78.905608753278301</v>
      </c>
      <c r="M24" s="384">
        <f t="shared" si="0"/>
        <v>482.91060583851606</v>
      </c>
      <c r="N24" s="384"/>
      <c r="O24" s="384"/>
      <c r="P24" s="384"/>
      <c r="Q24" s="384">
        <f>(G24+H24+J24)*Constants!$B$14</f>
        <v>6.5024534154438154</v>
      </c>
      <c r="R24" s="384">
        <f>(I24+K24+L24)*Constants!$B$13</f>
        <v>9.2122789569652106</v>
      </c>
      <c r="S24" s="384">
        <f t="shared" si="1"/>
        <v>15.714732372409026</v>
      </c>
      <c r="T24" s="357"/>
      <c r="U24" s="357"/>
      <c r="V24" s="357"/>
      <c r="W24" s="357"/>
      <c r="X24" s="357"/>
    </row>
    <row r="25" spans="1:24" x14ac:dyDescent="0.2">
      <c r="A25" s="357" t="s">
        <v>252</v>
      </c>
      <c r="B25" s="357" t="s">
        <v>470</v>
      </c>
      <c r="C25" s="357" t="s">
        <v>121</v>
      </c>
      <c r="D25" s="357" t="s">
        <v>479</v>
      </c>
      <c r="F25" s="384">
        <f>G25*Constants!$B$2+H25*Constants!$B$1+I25</f>
        <v>599.90461713597642</v>
      </c>
      <c r="G25" s="384">
        <v>0</v>
      </c>
      <c r="H25" s="357">
        <v>749.88077141997053</v>
      </c>
      <c r="I25" s="357">
        <v>0</v>
      </c>
      <c r="J25" s="357">
        <v>4.6581114953623546</v>
      </c>
      <c r="K25" s="357">
        <v>0</v>
      </c>
      <c r="L25" s="357">
        <v>121.3604942661965</v>
      </c>
      <c r="M25" s="384">
        <f t="shared" si="0"/>
        <v>875.89937718152942</v>
      </c>
      <c r="N25" s="384"/>
      <c r="O25" s="384"/>
      <c r="P25" s="384"/>
      <c r="Q25" s="384">
        <f>(G25+H25+J25)*Constants!$B$14</f>
        <v>12.223529903228393</v>
      </c>
      <c r="R25" s="384">
        <f>(I25+K25+L25)*Constants!$B$13</f>
        <v>13.713735852080205</v>
      </c>
      <c r="S25" s="384">
        <f t="shared" si="1"/>
        <v>25.937265755308598</v>
      </c>
      <c r="T25" s="357"/>
      <c r="U25" s="357"/>
      <c r="V25" s="357"/>
      <c r="W25" s="357"/>
      <c r="X25" s="357"/>
    </row>
    <row r="26" spans="1:24" x14ac:dyDescent="0.2">
      <c r="A26" s="357" t="s">
        <v>252</v>
      </c>
      <c r="B26" s="357" t="s">
        <v>470</v>
      </c>
      <c r="C26" s="357" t="s">
        <v>120</v>
      </c>
      <c r="D26" s="357" t="s">
        <v>479</v>
      </c>
      <c r="F26" s="384">
        <f>G26*Constants!$B$2+H26*Constants!$B$1+I26</f>
        <v>556.1370135542461</v>
      </c>
      <c r="G26" s="384">
        <v>0</v>
      </c>
      <c r="H26" s="357">
        <v>695.17126694280762</v>
      </c>
      <c r="I26" s="357">
        <v>0</v>
      </c>
      <c r="J26" s="357">
        <v>4.6581114953623546</v>
      </c>
      <c r="K26" s="357">
        <v>0</v>
      </c>
      <c r="L26" s="357">
        <v>117.45718327782959</v>
      </c>
      <c r="M26" s="384">
        <f t="shared" si="0"/>
        <v>817.2865617159996</v>
      </c>
      <c r="N26" s="384"/>
      <c r="O26" s="384"/>
      <c r="P26" s="384"/>
      <c r="Q26" s="384">
        <f>(G26+H26+J26)*Constants!$B$14</f>
        <v>11.337235930698354</v>
      </c>
      <c r="R26" s="384">
        <f>(I26+K26+L26)*Constants!$B$13</f>
        <v>13.272661710394743</v>
      </c>
      <c r="S26" s="384">
        <f t="shared" si="1"/>
        <v>24.609897641093099</v>
      </c>
      <c r="T26" s="357"/>
      <c r="U26" s="357"/>
      <c r="V26" s="357"/>
      <c r="W26" s="357"/>
      <c r="X26" s="357"/>
    </row>
    <row r="27" spans="1:24" x14ac:dyDescent="0.2">
      <c r="A27" s="357" t="s">
        <v>252</v>
      </c>
      <c r="B27" s="357" t="s">
        <v>470</v>
      </c>
      <c r="C27" s="357" t="s">
        <v>119</v>
      </c>
      <c r="D27" s="357" t="s">
        <v>479</v>
      </c>
      <c r="F27" s="384">
        <f>G27*Constants!$B$2+H27*Constants!$B$1+I27</f>
        <v>296.91145489199613</v>
      </c>
      <c r="G27" s="384">
        <v>0</v>
      </c>
      <c r="H27" s="357">
        <v>371.13931861499515</v>
      </c>
      <c r="I27" s="357">
        <v>0</v>
      </c>
      <c r="J27" s="357">
        <v>4.6581114953623546</v>
      </c>
      <c r="K27" s="357">
        <v>0</v>
      </c>
      <c r="L27" s="357">
        <v>93.850872600880308</v>
      </c>
      <c r="M27" s="384">
        <f t="shared" si="0"/>
        <v>469.64830271123776</v>
      </c>
      <c r="N27" s="384"/>
      <c r="O27" s="384"/>
      <c r="P27" s="384"/>
      <c r="Q27" s="384">
        <f>(G27+H27+J27)*Constants!$B$14</f>
        <v>6.0879183677877906</v>
      </c>
      <c r="R27" s="384">
        <f>(I27+K27+L27)*Constants!$B$13</f>
        <v>10.605148603899474</v>
      </c>
      <c r="S27" s="384">
        <f t="shared" si="1"/>
        <v>16.693066971687266</v>
      </c>
      <c r="T27" s="357"/>
      <c r="U27" s="357"/>
      <c r="V27" s="357"/>
      <c r="W27" s="357"/>
      <c r="X27" s="357"/>
    </row>
    <row r="28" spans="1:24" x14ac:dyDescent="0.2">
      <c r="A28" s="357" t="s">
        <v>264</v>
      </c>
      <c r="B28" s="357" t="s">
        <v>265</v>
      </c>
      <c r="C28" s="357" t="s">
        <v>121</v>
      </c>
      <c r="D28" s="357" t="s">
        <v>479</v>
      </c>
      <c r="F28" s="384">
        <f>G28*Constants!$B$2+H28*Constants!$B$1+I28</f>
        <v>424.39090657603379</v>
      </c>
      <c r="G28" s="384">
        <v>0</v>
      </c>
      <c r="H28" s="357">
        <v>530.48863322004217</v>
      </c>
      <c r="I28" s="357">
        <v>0</v>
      </c>
      <c r="J28" s="357">
        <v>0</v>
      </c>
      <c r="K28" s="357">
        <v>22.256155075967655</v>
      </c>
      <c r="L28" s="357">
        <v>172.40065586977471</v>
      </c>
      <c r="M28" s="384">
        <f t="shared" si="0"/>
        <v>725.14544416578451</v>
      </c>
      <c r="N28" s="384"/>
      <c r="O28" s="384"/>
      <c r="P28" s="384"/>
      <c r="Q28" s="384">
        <f>(G28+H28+J28)*Constants!$B$14</f>
        <v>8.5939158581646833</v>
      </c>
      <c r="R28" s="384">
        <f>(I28+K28+L28)*Constants!$B$13</f>
        <v>21.996219636868886</v>
      </c>
      <c r="S28" s="384">
        <f t="shared" si="1"/>
        <v>30.590135495033572</v>
      </c>
      <c r="T28" s="357"/>
      <c r="U28" s="357"/>
      <c r="V28" s="357"/>
      <c r="W28" s="357"/>
      <c r="X28" s="357"/>
    </row>
    <row r="29" spans="1:24" x14ac:dyDescent="0.2">
      <c r="A29" s="357" t="s">
        <v>206</v>
      </c>
      <c r="B29" s="357" t="s">
        <v>463</v>
      </c>
      <c r="C29" s="357" t="s">
        <v>121</v>
      </c>
      <c r="D29" s="357" t="s">
        <v>480</v>
      </c>
      <c r="E29" s="463">
        <v>1</v>
      </c>
      <c r="F29" s="384">
        <f>G29*Constants!$B$2+H29*Constants!$B$1+I29</f>
        <v>203.4758042824979</v>
      </c>
      <c r="G29" s="384">
        <v>0</v>
      </c>
      <c r="H29" s="357">
        <v>254.34475535312237</v>
      </c>
      <c r="I29" s="357">
        <v>0</v>
      </c>
      <c r="J29" s="357">
        <v>5.3089819112212426</v>
      </c>
      <c r="K29" s="357">
        <v>0</v>
      </c>
      <c r="L29" s="357">
        <v>73.734040453721178</v>
      </c>
      <c r="M29" s="384">
        <f>SUM(G29:L29)</f>
        <v>333.38777771806474</v>
      </c>
      <c r="N29" s="384">
        <f>($G$2+$H$2+$J$2)-(G29+H29+J29)</f>
        <v>186.21577124365029</v>
      </c>
      <c r="O29" s="384">
        <f>($I$2+$K$2+$L$2)-(I29+K29+L29)</f>
        <v>6.1303782456016478</v>
      </c>
      <c r="P29" s="384">
        <f>SUM(N29:O29)</f>
        <v>192.34614948925196</v>
      </c>
      <c r="Q29" s="384">
        <f>(G29+H29+J29)*Constants!$B$14</f>
        <v>4.2063905436823656</v>
      </c>
      <c r="R29" s="384">
        <f>(I29+K29+L29)*Constants!$B$13</f>
        <v>8.3319465712704925</v>
      </c>
      <c r="S29" s="384">
        <f t="shared" si="1"/>
        <v>12.538337114952858</v>
      </c>
      <c r="T29" s="384">
        <f>$Q$2-Q29</f>
        <v>3.0166954941471351</v>
      </c>
      <c r="U29" s="384">
        <f>($R$2-R29)</f>
        <v>0.69273274175298738</v>
      </c>
      <c r="V29" s="384">
        <f>SUM(T29:U29)</f>
        <v>3.7094282359001225</v>
      </c>
      <c r="W29" s="384">
        <f>'1a hanger4'!I22</f>
        <v>15.067333612270639</v>
      </c>
      <c r="X29" s="384">
        <f>IF(E29=0, "n/a",W29/V29)</f>
        <v>4.0619019034922585</v>
      </c>
    </row>
    <row r="30" spans="1:24" x14ac:dyDescent="0.2">
      <c r="A30" s="357" t="s">
        <v>206</v>
      </c>
      <c r="B30" s="357" t="s">
        <v>463</v>
      </c>
      <c r="C30" s="357" t="s">
        <v>120</v>
      </c>
      <c r="D30" s="357" t="s">
        <v>480</v>
      </c>
      <c r="E30" s="463">
        <v>1</v>
      </c>
      <c r="F30" s="384">
        <f>G30*Constants!$B$2+H30*Constants!$B$1+I30</f>
        <v>206.74333306266882</v>
      </c>
      <c r="G30" s="384">
        <v>0</v>
      </c>
      <c r="H30" s="357">
        <v>258.42916632833601</v>
      </c>
      <c r="I30" s="357">
        <v>0</v>
      </c>
      <c r="J30" s="357">
        <v>5.3089819112212426</v>
      </c>
      <c r="K30" s="357">
        <v>0</v>
      </c>
      <c r="L30" s="357">
        <v>73.31758897168892</v>
      </c>
      <c r="M30" s="384">
        <f t="shared" ref="M30:M89" si="2">SUM(G30:L30)</f>
        <v>337.05573721124614</v>
      </c>
      <c r="N30" s="384">
        <f>($G$3+$H$3+$J$3)-(G30+H30+J30)</f>
        <v>167.97776319418193</v>
      </c>
      <c r="O30" s="384">
        <f>($I$3+$K$3+$L$3)-(I30+K30+L30)</f>
        <v>5.5448678197475232</v>
      </c>
      <c r="P30" s="384">
        <f t="shared" ref="P30:P55" si="3">SUM(N30:O30)</f>
        <v>173.52263101392947</v>
      </c>
      <c r="Q30" s="384">
        <f>(G30+H30+J30)*Constants!$B$14</f>
        <v>4.2725580014808271</v>
      </c>
      <c r="R30" s="384">
        <f>(I30+K30+L30)*Constants!$B$13</f>
        <v>8.2848875538008482</v>
      </c>
      <c r="S30" s="384">
        <f t="shared" si="1"/>
        <v>12.557445555281674</v>
      </c>
      <c r="T30" s="384">
        <f>$Q$3-Q30</f>
        <v>2.7212397637457473</v>
      </c>
      <c r="U30" s="384">
        <f>($R$3-R30)</f>
        <v>0.62657006363147083</v>
      </c>
      <c r="V30" s="384">
        <f t="shared" ref="V30:V54" si="4">SUM(T30:U30)</f>
        <v>3.3478098273772181</v>
      </c>
      <c r="W30" s="384">
        <f>'1a hanger4'!I21</f>
        <v>15.067333612270639</v>
      </c>
      <c r="X30" s="384">
        <f t="shared" ref="X30:X93" si="5">IF(E30=0, "n/a",W30/V30)</f>
        <v>4.5006539765357196</v>
      </c>
    </row>
    <row r="31" spans="1:24" x14ac:dyDescent="0.2">
      <c r="A31" s="357" t="s">
        <v>206</v>
      </c>
      <c r="B31" s="357" t="s">
        <v>463</v>
      </c>
      <c r="C31" s="357" t="s">
        <v>119</v>
      </c>
      <c r="D31" s="357" t="s">
        <v>480</v>
      </c>
      <c r="E31" s="463">
        <v>1</v>
      </c>
      <c r="F31" s="384">
        <f>G31*Constants!$B$2+H31*Constants!$B$1+I31</f>
        <v>173.17477674732214</v>
      </c>
      <c r="G31" s="384">
        <v>0</v>
      </c>
      <c r="H31" s="357">
        <v>216.46847093415266</v>
      </c>
      <c r="I31" s="357">
        <v>0</v>
      </c>
      <c r="J31" s="357">
        <v>5.3089819112212426</v>
      </c>
      <c r="K31" s="357">
        <v>0</v>
      </c>
      <c r="L31" s="357">
        <v>71.865098255397783</v>
      </c>
      <c r="M31" s="384">
        <f t="shared" si="2"/>
        <v>293.6425511007717</v>
      </c>
      <c r="N31" s="384">
        <f>($G$4+$H$4+$J$4)-(G31+H31+J31)</f>
        <v>54.704730332123091</v>
      </c>
      <c r="O31" s="384">
        <f>($I$4+$K$4+$L$4)-(I31+K31+L31)</f>
        <v>1.6410224180400377</v>
      </c>
      <c r="P31" s="384">
        <f t="shared" si="3"/>
        <v>56.345752750163129</v>
      </c>
      <c r="Q31" s="384">
        <f>(G31+H31+J31)*Constants!$B$14</f>
        <v>3.5927947360950574</v>
      </c>
      <c r="R31" s="384">
        <f>(I31+K31+L31)*Constants!$B$13</f>
        <v>8.12075610285995</v>
      </c>
      <c r="S31" s="384">
        <f t="shared" si="1"/>
        <v>11.713550838955008</v>
      </c>
      <c r="T31" s="384">
        <f>$Q$4-Q31</f>
        <v>0.8862166313803943</v>
      </c>
      <c r="U31" s="384">
        <f>($R$4-R31)</f>
        <v>0.18543553323852358</v>
      </c>
      <c r="V31" s="384">
        <f t="shared" si="4"/>
        <v>1.0716521646189179</v>
      </c>
      <c r="W31" s="384">
        <f>'1a hanger4'!I20</f>
        <v>13.829027210156996</v>
      </c>
      <c r="X31" s="384">
        <f t="shared" si="5"/>
        <v>12.904399082770137</v>
      </c>
    </row>
    <row r="32" spans="1:24" x14ac:dyDescent="0.2">
      <c r="A32" s="357" t="s">
        <v>210</v>
      </c>
      <c r="B32" s="357" t="s">
        <v>469</v>
      </c>
      <c r="C32" s="357" t="s">
        <v>121</v>
      </c>
      <c r="D32" s="357" t="s">
        <v>480</v>
      </c>
      <c r="E32" s="463">
        <v>1</v>
      </c>
      <c r="F32" s="384">
        <f>G32*Constants!$B$2+H32*Constants!$B$1+I32</f>
        <v>225.75386228040315</v>
      </c>
      <c r="G32" s="384">
        <v>0</v>
      </c>
      <c r="H32" s="357">
        <v>282.19232785050394</v>
      </c>
      <c r="I32" s="357">
        <v>0</v>
      </c>
      <c r="J32" s="357">
        <v>0</v>
      </c>
      <c r="K32" s="357">
        <v>7.2427079295547916</v>
      </c>
      <c r="L32" s="357">
        <v>69.167222570127905</v>
      </c>
      <c r="M32" s="384">
        <f t="shared" si="2"/>
        <v>358.60225835018662</v>
      </c>
      <c r="N32" s="384">
        <f>($G$5+$H$5+$J$5)-(G32+H32+J32)</f>
        <v>229.91524732362575</v>
      </c>
      <c r="O32" s="384">
        <f>($I$5+$K$5+$L$5)-(I32+K32+L32)</f>
        <v>8.9574736506186241</v>
      </c>
      <c r="P32" s="384">
        <f t="shared" si="3"/>
        <v>238.87272097424437</v>
      </c>
      <c r="Q32" s="384">
        <f>(G32+H32+J32)*Constants!$B$14</f>
        <v>4.5715157111781632</v>
      </c>
      <c r="R32" s="384">
        <f>(I32+K32+L32)*Constants!$B$13</f>
        <v>8.6343221464641449</v>
      </c>
      <c r="S32" s="384">
        <f t="shared" si="1"/>
        <v>13.205837857642308</v>
      </c>
      <c r="T32" s="384">
        <f>$Q$5-Q32</f>
        <v>3.7246270066427378</v>
      </c>
      <c r="U32" s="384">
        <f>($R$5-R32)</f>
        <v>1.0121945225199056</v>
      </c>
      <c r="V32" s="384">
        <f t="shared" si="4"/>
        <v>4.7368215291626434</v>
      </c>
      <c r="W32" s="384">
        <f>'bldg 34 2A'!I22</f>
        <v>31.471340332030376</v>
      </c>
      <c r="X32" s="384">
        <f t="shared" si="5"/>
        <v>6.643978486053232</v>
      </c>
    </row>
    <row r="33" spans="1:25" x14ac:dyDescent="0.2">
      <c r="A33" s="357" t="s">
        <v>210</v>
      </c>
      <c r="B33" s="357" t="s">
        <v>469</v>
      </c>
      <c r="C33" s="357" t="s">
        <v>119</v>
      </c>
      <c r="D33" s="357" t="s">
        <v>480</v>
      </c>
      <c r="E33" s="463">
        <v>1</v>
      </c>
      <c r="F33" s="384">
        <f>G33*Constants!$B$2+H33*Constants!$B$1+I33</f>
        <v>185.63134749984124</v>
      </c>
      <c r="G33" s="384">
        <v>0</v>
      </c>
      <c r="H33" s="357">
        <v>232.03918437480152</v>
      </c>
      <c r="I33" s="357">
        <v>0</v>
      </c>
      <c r="J33" s="357">
        <v>0</v>
      </c>
      <c r="K33" s="357">
        <v>7.2427079295547916</v>
      </c>
      <c r="L33" s="357">
        <v>66.937426514278613</v>
      </c>
      <c r="M33" s="384">
        <f t="shared" si="2"/>
        <v>306.21931881863492</v>
      </c>
      <c r="N33" s="384">
        <f>($G$6+$H$6+$J$6)-(G33+H33+J33)</f>
        <v>67.447952210566058</v>
      </c>
      <c r="O33" s="384">
        <f>($I$6+$K$6+$L$6)-(I33+K33+L33)</f>
        <v>0.96999882294858253</v>
      </c>
      <c r="P33" s="384">
        <f t="shared" si="3"/>
        <v>68.41795103351464</v>
      </c>
      <c r="Q33" s="384">
        <f>(G33+H33+J33)*Constants!$B$14</f>
        <v>3.7590347868717844</v>
      </c>
      <c r="R33" s="384">
        <f>(I33+K33+L33)*Constants!$B$13</f>
        <v>8.3823551921531756</v>
      </c>
      <c r="S33" s="384">
        <f t="shared" si="1"/>
        <v>12.141389979024961</v>
      </c>
      <c r="T33" s="384">
        <f>$Q$6-Q33</f>
        <v>1.0926568258111704</v>
      </c>
      <c r="U33" s="384">
        <f>($R$6-R33)</f>
        <v>0.10960986699318909</v>
      </c>
      <c r="V33" s="384">
        <f t="shared" si="4"/>
        <v>1.2022666928043595</v>
      </c>
      <c r="W33" s="384">
        <f>'bldg 34 2A'!I20</f>
        <v>28.054967042997546</v>
      </c>
      <c r="X33" s="384">
        <f t="shared" si="5"/>
        <v>23.335061356110302</v>
      </c>
    </row>
    <row r="34" spans="1:25" x14ac:dyDescent="0.2">
      <c r="A34" s="357" t="s">
        <v>210</v>
      </c>
      <c r="B34" s="357" t="s">
        <v>469</v>
      </c>
      <c r="C34" s="357" t="s">
        <v>466</v>
      </c>
      <c r="D34" s="357" t="s">
        <v>480</v>
      </c>
      <c r="E34" s="463">
        <v>0</v>
      </c>
      <c r="F34" s="384">
        <f>G34*Constants!$B$2+H34*Constants!$B$1+I34</f>
        <v>0</v>
      </c>
      <c r="G34" s="384">
        <v>0</v>
      </c>
      <c r="H34" s="357"/>
      <c r="I34" s="357"/>
      <c r="J34" s="357"/>
      <c r="K34" s="357"/>
      <c r="L34" s="357"/>
      <c r="M34" s="384">
        <f t="shared" si="2"/>
        <v>0</v>
      </c>
      <c r="N34" s="384">
        <f>($G$7+$H$7+$J$7)-(G34+H34+J34)</f>
        <v>208.89059791352216</v>
      </c>
      <c r="O34" s="384">
        <f>($I$7+$K$7+$L$7)-(I34+K34+L34)</f>
        <v>72.054695846490247</v>
      </c>
      <c r="P34" s="384">
        <f t="shared" si="3"/>
        <v>280.94529376001242</v>
      </c>
      <c r="Q34" s="384">
        <f>(G34+H34+J34)*Constants!$B$14</f>
        <v>0</v>
      </c>
      <c r="R34" s="384">
        <f>(I34+K34+L34)*Constants!$B$13</f>
        <v>0</v>
      </c>
      <c r="S34" s="384">
        <f t="shared" si="1"/>
        <v>0</v>
      </c>
      <c r="T34" s="384">
        <f>$Q$7-Q34</f>
        <v>3.3840276861990586</v>
      </c>
      <c r="U34" s="384">
        <f>($R$7-R34)</f>
        <v>8.1421806306533977</v>
      </c>
      <c r="V34" s="384">
        <f t="shared" si="4"/>
        <v>11.526208316852456</v>
      </c>
      <c r="W34" s="384">
        <v>0</v>
      </c>
      <c r="X34" s="384" t="str">
        <f t="shared" si="5"/>
        <v>n/a</v>
      </c>
    </row>
    <row r="35" spans="1:25" x14ac:dyDescent="0.2">
      <c r="A35" s="357" t="s">
        <v>464</v>
      </c>
      <c r="B35" s="357" t="s">
        <v>465</v>
      </c>
      <c r="C35" s="357" t="s">
        <v>121</v>
      </c>
      <c r="D35" s="357" t="s">
        <v>480</v>
      </c>
      <c r="E35" s="463">
        <v>1</v>
      </c>
      <c r="F35" s="384">
        <f>G35*Constants!$B$2+H35*Constants!$B$1+I35</f>
        <v>135.14681559797447</v>
      </c>
      <c r="G35" s="384">
        <v>0</v>
      </c>
      <c r="H35" s="357">
        <v>168.93351949746807</v>
      </c>
      <c r="I35" s="357">
        <v>0</v>
      </c>
      <c r="J35" s="357">
        <v>0</v>
      </c>
      <c r="K35" s="357">
        <v>0</v>
      </c>
      <c r="L35" s="357">
        <v>38.522840323587346</v>
      </c>
      <c r="M35" s="384">
        <f t="shared" si="2"/>
        <v>207.4563598210554</v>
      </c>
      <c r="N35" s="384">
        <f>($G$8+$H$8+$J$8)-(G35+H35+J35)</f>
        <v>155.85849046570979</v>
      </c>
      <c r="O35" s="384">
        <f>($I$8+$K$8+$L$8)-(I35+K35+L35)</f>
        <v>6.2684158554182545</v>
      </c>
      <c r="P35" s="384">
        <f t="shared" si="3"/>
        <v>162.12690632112805</v>
      </c>
      <c r="Q35" s="384">
        <f>(G35+H35+J35)*Constants!$B$14</f>
        <v>2.7367230158589826</v>
      </c>
      <c r="R35" s="384">
        <f>(I35+K35+L35)*Constants!$B$13</f>
        <v>4.3530809565653703</v>
      </c>
      <c r="S35" s="384">
        <f t="shared" si="1"/>
        <v>7.0898039724243525</v>
      </c>
      <c r="T35" s="384">
        <f>$Q$8-Q35</f>
        <v>2.5249075455444987</v>
      </c>
      <c r="U35" s="384">
        <f>($R$8-R35)</f>
        <v>0.70833099166226265</v>
      </c>
      <c r="V35" s="384">
        <f t="shared" si="4"/>
        <v>3.2332385372067614</v>
      </c>
      <c r="W35" s="384">
        <f>'3b B782'!I22</f>
        <v>31.903478469684025</v>
      </c>
      <c r="X35" s="384">
        <f t="shared" si="5"/>
        <v>9.8673444914602157</v>
      </c>
    </row>
    <row r="36" spans="1:25" x14ac:dyDescent="0.2">
      <c r="A36" s="357" t="s">
        <v>464</v>
      </c>
      <c r="B36" s="357" t="s">
        <v>465</v>
      </c>
      <c r="C36" s="357" t="s">
        <v>120</v>
      </c>
      <c r="D36" s="357" t="s">
        <v>480</v>
      </c>
      <c r="E36" s="463">
        <v>1</v>
      </c>
      <c r="F36" s="384">
        <f>G36*Constants!$B$2+H36*Constants!$B$1+I36</f>
        <v>173.77729538574579</v>
      </c>
      <c r="G36" s="384">
        <v>0</v>
      </c>
      <c r="H36" s="357">
        <v>217.22161923218221</v>
      </c>
      <c r="I36" s="357">
        <v>0</v>
      </c>
      <c r="J36" s="357">
        <v>0</v>
      </c>
      <c r="K36" s="357">
        <v>0</v>
      </c>
      <c r="L36" s="357">
        <v>40.419482219235</v>
      </c>
      <c r="M36" s="384">
        <f t="shared" si="2"/>
        <v>257.64110145141723</v>
      </c>
      <c r="N36" s="384">
        <f>($G$9+$H$9+$J$9)-(G36+H36+J36)</f>
        <v>77.673097844822223</v>
      </c>
      <c r="O36" s="384">
        <f>($I$9+$K$9+$L$9)-(I36+K36+L36)</f>
        <v>3.157232412026552</v>
      </c>
      <c r="P36" s="384">
        <f t="shared" si="3"/>
        <v>80.830330256848782</v>
      </c>
      <c r="Q36" s="384">
        <f>(G36+H36+J36)*Constants!$B$14</f>
        <v>3.5189902315613515</v>
      </c>
      <c r="R36" s="384">
        <f>(I36+K36+L36)*Constants!$B$13</f>
        <v>4.5674014907735554</v>
      </c>
      <c r="S36" s="384">
        <f t="shared" si="1"/>
        <v>8.0863917223349073</v>
      </c>
      <c r="T36" s="384">
        <f>$Q$9-Q36</f>
        <v>1.2583041850861201</v>
      </c>
      <c r="U36" s="384">
        <f>($R$9-R36)</f>
        <v>0.35676726255899993</v>
      </c>
      <c r="V36" s="384">
        <f t="shared" si="4"/>
        <v>1.61507144764512</v>
      </c>
      <c r="W36" s="384">
        <f>'3b B782'!I21</f>
        <v>31.903478469684025</v>
      </c>
      <c r="X36" s="384">
        <f t="shared" si="5"/>
        <v>19.753601932720304</v>
      </c>
    </row>
    <row r="37" spans="1:25" x14ac:dyDescent="0.2">
      <c r="A37" s="357" t="s">
        <v>464</v>
      </c>
      <c r="B37" s="357" t="s">
        <v>465</v>
      </c>
      <c r="C37" s="357" t="s">
        <v>119</v>
      </c>
      <c r="D37" s="357" t="s">
        <v>480</v>
      </c>
      <c r="E37" s="463">
        <v>1</v>
      </c>
      <c r="F37" s="384">
        <f>G37*Constants!$B$2+H37*Constants!$B$1+I37</f>
        <v>127.52801373733939</v>
      </c>
      <c r="G37" s="384">
        <v>0</v>
      </c>
      <c r="H37" s="357">
        <v>159.41001717167424</v>
      </c>
      <c r="I37" s="357">
        <v>0</v>
      </c>
      <c r="J37" s="357">
        <v>0</v>
      </c>
      <c r="K37" s="357">
        <v>0</v>
      </c>
      <c r="L37" s="357">
        <v>38.12854602965146</v>
      </c>
      <c r="M37" s="384">
        <f t="shared" si="2"/>
        <v>197.5385632013257</v>
      </c>
      <c r="N37" s="384">
        <f>($G$10+$H$10+$J$10)-(G37+H37+J37)</f>
        <v>19.372225492571317</v>
      </c>
      <c r="O37" s="384">
        <f>($I$10+$K$10+$L$10)-(I37+K37+L37)</f>
        <v>0.77132022463366923</v>
      </c>
      <c r="P37" s="384">
        <f t="shared" si="3"/>
        <v>20.143545717204987</v>
      </c>
      <c r="Q37" s="384">
        <f>(G37+H37+J37)*Constants!$B$14</f>
        <v>2.5824422781811225</v>
      </c>
      <c r="R37" s="384">
        <f>(I37+K37+L37)*Constants!$B$13</f>
        <v>4.3085257013506153</v>
      </c>
      <c r="S37" s="384">
        <f t="shared" si="1"/>
        <v>6.8909679795317373</v>
      </c>
      <c r="T37" s="384">
        <f>$Q$10-Q37</f>
        <v>0.3138300529796556</v>
      </c>
      <c r="U37" s="384">
        <f>($R$10-R37)</f>
        <v>8.7159185383604232E-2</v>
      </c>
      <c r="V37" s="384">
        <f t="shared" si="4"/>
        <v>0.40098923836325984</v>
      </c>
      <c r="W37" s="384">
        <f>'3b B782'!I20</f>
        <v>28.629086497011102</v>
      </c>
      <c r="X37" s="384">
        <f t="shared" si="5"/>
        <v>71.396146724206474</v>
      </c>
    </row>
    <row r="38" spans="1:25" x14ac:dyDescent="0.2">
      <c r="A38" s="357" t="s">
        <v>464</v>
      </c>
      <c r="B38" s="357" t="s">
        <v>465</v>
      </c>
      <c r="C38" s="357" t="s">
        <v>466</v>
      </c>
      <c r="D38" s="357" t="s">
        <v>480</v>
      </c>
      <c r="E38" s="463">
        <v>0</v>
      </c>
      <c r="F38" s="384">
        <f>G38*Constants!$B$2+H38*Constants!$B$1+I38</f>
        <v>0</v>
      </c>
      <c r="G38" s="384">
        <v>0</v>
      </c>
      <c r="H38" s="357"/>
      <c r="I38" s="357"/>
      <c r="J38" s="357"/>
      <c r="K38" s="357"/>
      <c r="L38" s="357"/>
      <c r="M38" s="384">
        <f t="shared" si="2"/>
        <v>0</v>
      </c>
      <c r="N38" s="384">
        <f>($G$11+$H$11+$J$11)-(G38+H38+J38)</f>
        <v>106.7702899009672</v>
      </c>
      <c r="O38" s="384">
        <f>($I$11+$K$11+$L$11)-(I38+K38+L38)</f>
        <v>35.685072631465033</v>
      </c>
      <c r="P38" s="384">
        <f t="shared" si="3"/>
        <v>142.45536253243222</v>
      </c>
      <c r="Q38" s="384">
        <f>(G38+H38+J38)*Constants!$B$14</f>
        <v>0</v>
      </c>
      <c r="R38" s="384">
        <f>(I38+K38+L38)*Constants!$B$13</f>
        <v>0</v>
      </c>
      <c r="S38" s="384">
        <f t="shared" si="1"/>
        <v>0</v>
      </c>
      <c r="T38" s="384">
        <f>$Q$11-Q38</f>
        <v>1.7296786963956685</v>
      </c>
      <c r="U38" s="384">
        <f>($R$11-R38)</f>
        <v>4.0324132073555488</v>
      </c>
      <c r="V38" s="384">
        <f t="shared" si="4"/>
        <v>5.7620919037512177</v>
      </c>
      <c r="W38" s="384">
        <v>0</v>
      </c>
      <c r="X38" s="384" t="str">
        <f t="shared" si="5"/>
        <v>n/a</v>
      </c>
    </row>
    <row r="39" spans="1:25" x14ac:dyDescent="0.2">
      <c r="A39" s="357" t="s">
        <v>222</v>
      </c>
      <c r="B39" s="357" t="s">
        <v>223</v>
      </c>
      <c r="C39" s="357" t="s">
        <v>121</v>
      </c>
      <c r="D39" s="357" t="s">
        <v>480</v>
      </c>
      <c r="E39" s="463">
        <v>1</v>
      </c>
      <c r="F39" s="384">
        <f>G39*Constants!$B$2+H39*Constants!$B$1+I39</f>
        <v>0</v>
      </c>
      <c r="G39" s="384">
        <v>0</v>
      </c>
      <c r="H39" s="357">
        <v>0</v>
      </c>
      <c r="I39" s="357">
        <v>0</v>
      </c>
      <c r="J39" s="357">
        <v>0</v>
      </c>
      <c r="K39" s="357">
        <v>0</v>
      </c>
      <c r="L39" s="357">
        <v>0</v>
      </c>
      <c r="M39" s="384">
        <f t="shared" si="2"/>
        <v>0</v>
      </c>
      <c r="N39" s="384">
        <f>($G$12+$H$12+$J$12)-(G39+H39+J39)</f>
        <v>144.76113019491402</v>
      </c>
      <c r="O39" s="384">
        <f>($I$12+$K$12+$L$12)-(I39+K39+L39)</f>
        <v>33.696422768901016</v>
      </c>
      <c r="P39" s="384">
        <f t="shared" si="3"/>
        <v>178.45755296381503</v>
      </c>
      <c r="Q39" s="384">
        <f>(G39+H39+J39)*Constants!$B$14</f>
        <v>0</v>
      </c>
      <c r="R39" s="384">
        <f>(I39+K39+L39)*Constants!$B$13</f>
        <v>0</v>
      </c>
      <c r="S39" s="384">
        <f t="shared" si="1"/>
        <v>0</v>
      </c>
      <c r="T39" s="384">
        <f>$Q$12-Q39</f>
        <v>2.3451303091576068</v>
      </c>
      <c r="U39" s="384">
        <f>($R$12-R39)</f>
        <v>3.8076957728858147</v>
      </c>
      <c r="V39" s="384">
        <f t="shared" si="4"/>
        <v>6.152826082043422</v>
      </c>
      <c r="W39" s="384">
        <f>'4c B45'!I22</f>
        <v>30.587151928799376</v>
      </c>
      <c r="X39" s="384">
        <f t="shared" si="5"/>
        <v>4.9712362288389338</v>
      </c>
      <c r="Y39" s="357" t="s">
        <v>1081</v>
      </c>
    </row>
    <row r="40" spans="1:25" x14ac:dyDescent="0.2">
      <c r="A40" s="357" t="s">
        <v>236</v>
      </c>
      <c r="B40" s="357" t="s">
        <v>467</v>
      </c>
      <c r="C40" s="357" t="s">
        <v>119</v>
      </c>
      <c r="D40" s="357" t="s">
        <v>480</v>
      </c>
      <c r="E40" s="463">
        <v>1</v>
      </c>
      <c r="F40" s="384">
        <f>G40*Constants!$B$2+H40*Constants!$B$1+I40</f>
        <v>260.84897801931049</v>
      </c>
      <c r="G40" s="384">
        <v>0</v>
      </c>
      <c r="H40" s="357">
        <v>315.42904690062733</v>
      </c>
      <c r="I40" s="357">
        <v>8.5057404988085956</v>
      </c>
      <c r="J40" s="357">
        <v>20.992910187370466</v>
      </c>
      <c r="K40" s="357">
        <v>0</v>
      </c>
      <c r="L40" s="357">
        <v>83.475889167108932</v>
      </c>
      <c r="M40" s="384">
        <f t="shared" si="2"/>
        <v>428.40358675391531</v>
      </c>
      <c r="N40" s="384">
        <f>($G$13+$H$13+$J$13)-(G40+H40+J40)</f>
        <v>31.706077656466448</v>
      </c>
      <c r="O40" s="384">
        <f>($I$13+$K$13+$L$13)-(I40+K40+L40)</f>
        <v>6.6352748439477267</v>
      </c>
      <c r="P40" s="384">
        <f t="shared" si="3"/>
        <v>38.341352500414175</v>
      </c>
      <c r="Q40" s="384">
        <f>(G40+H40+J40)*Constants!$B$14</f>
        <v>5.4500357048255639</v>
      </c>
      <c r="R40" s="384">
        <f>(I40+K40+L40)*Constants!$B$13</f>
        <v>10.39392415224868</v>
      </c>
      <c r="S40" s="384">
        <f t="shared" si="1"/>
        <v>15.843959857074243</v>
      </c>
      <c r="T40" s="384">
        <f>$Q$13-Q40</f>
        <v>0.51363845803475616</v>
      </c>
      <c r="U40" s="384">
        <f>($R$13-R40)</f>
        <v>0.74978605736609438</v>
      </c>
      <c r="V40" s="384">
        <f t="shared" si="4"/>
        <v>1.2634245154008505</v>
      </c>
      <c r="W40" s="384">
        <f>'5a B720'!I20</f>
        <v>8.9471162272170695</v>
      </c>
      <c r="X40" s="384">
        <f t="shared" si="5"/>
        <v>7.0816389251227969</v>
      </c>
    </row>
    <row r="41" spans="1:25" x14ac:dyDescent="0.2">
      <c r="A41" s="357" t="s">
        <v>238</v>
      </c>
      <c r="B41" s="357" t="s">
        <v>239</v>
      </c>
      <c r="C41" s="357" t="s">
        <v>121</v>
      </c>
      <c r="D41" s="357" t="s">
        <v>480</v>
      </c>
      <c r="E41" s="463">
        <v>1</v>
      </c>
      <c r="F41" s="384">
        <f>G41*Constants!$B$2+H41*Constants!$B$1+I41</f>
        <v>209.56421699784505</v>
      </c>
      <c r="G41" s="384">
        <v>0</v>
      </c>
      <c r="H41" s="357">
        <v>261.95527124730631</v>
      </c>
      <c r="I41" s="357">
        <v>0</v>
      </c>
      <c r="J41" s="357">
        <v>42.033717455913177</v>
      </c>
      <c r="K41" s="357">
        <v>0</v>
      </c>
      <c r="L41" s="357">
        <v>100.73027622300154</v>
      </c>
      <c r="M41" s="384">
        <f t="shared" si="2"/>
        <v>404.71926492622106</v>
      </c>
      <c r="N41" s="384">
        <f>($G$14+$H$14+$J$14)-(G41+H41+J41)</f>
        <v>171.54349221114677</v>
      </c>
      <c r="O41" s="384">
        <f>($I$14+$K$14+$L$14)-(I41+K41+L41)</f>
        <v>10.583386554740244</v>
      </c>
      <c r="P41" s="384">
        <f t="shared" si="3"/>
        <v>182.126878765887</v>
      </c>
      <c r="Q41" s="384">
        <f>(G41+H41+J41)*Constants!$B$14</f>
        <v>4.9246216169921553</v>
      </c>
      <c r="R41" s="384">
        <f>(I41+K41+L41)*Constants!$B$13</f>
        <v>11.382521213199174</v>
      </c>
      <c r="S41" s="384">
        <f t="shared" si="1"/>
        <v>16.307142830191331</v>
      </c>
      <c r="T41" s="384">
        <f>$Q$14-Q41</f>
        <v>2.7790045738205773</v>
      </c>
      <c r="U41" s="384">
        <f>($R$14-R41)</f>
        <v>1.1959226806856478</v>
      </c>
      <c r="V41" s="384">
        <f t="shared" si="4"/>
        <v>3.9749272545062251</v>
      </c>
      <c r="W41" s="384">
        <f>'6a B007'!I22</f>
        <v>15.937819966972764</v>
      </c>
      <c r="X41" s="384">
        <f t="shared" si="5"/>
        <v>4.0095878355772827</v>
      </c>
    </row>
    <row r="42" spans="1:25" x14ac:dyDescent="0.2">
      <c r="A42" s="357" t="s">
        <v>238</v>
      </c>
      <c r="B42" s="357" t="s">
        <v>239</v>
      </c>
      <c r="C42" s="357" t="s">
        <v>120</v>
      </c>
      <c r="D42" s="357" t="s">
        <v>480</v>
      </c>
      <c r="E42" s="463">
        <v>1</v>
      </c>
      <c r="F42" s="384">
        <f>G42*Constants!$B$2+H42*Constants!$B$1+I42</f>
        <v>241.83261727201685</v>
      </c>
      <c r="G42" s="384">
        <v>0</v>
      </c>
      <c r="H42" s="357">
        <v>302.29077159002105</v>
      </c>
      <c r="I42" s="357">
        <v>0</v>
      </c>
      <c r="J42" s="357">
        <v>42.034529999986269</v>
      </c>
      <c r="K42" s="357">
        <v>0</v>
      </c>
      <c r="L42" s="357">
        <v>102.51462300796967</v>
      </c>
      <c r="M42" s="384">
        <f t="shared" si="2"/>
        <v>446.83992459797696</v>
      </c>
      <c r="N42" s="384">
        <f>($G$15+$H$15+$J$15)-(G42+H42+J42)</f>
        <v>100.57751793722053</v>
      </c>
      <c r="O42" s="384">
        <f>($I$15+$K$15+$L$15)-(I42+K42+L42)</f>
        <v>6.1070812549270954</v>
      </c>
      <c r="P42" s="384">
        <f t="shared" si="3"/>
        <v>106.68459919214763</v>
      </c>
      <c r="Q42" s="384">
        <f>(G42+H42+J42)*Constants!$B$14</f>
        <v>5.5780698857581186</v>
      </c>
      <c r="R42" s="384">
        <f>(I42+K42+L42)*Constants!$B$13</f>
        <v>11.584152399900574</v>
      </c>
      <c r="S42" s="384">
        <f t="shared" si="1"/>
        <v>17.162222285658693</v>
      </c>
      <c r="T42" s="384">
        <f>$Q$15-Q42</f>
        <v>1.6293557905829719</v>
      </c>
      <c r="U42" s="384">
        <f>($R$15-R42)</f>
        <v>0.69010018180676092</v>
      </c>
      <c r="V42" s="384">
        <f t="shared" si="4"/>
        <v>2.3194559723897328</v>
      </c>
      <c r="W42" s="384">
        <f>'6a B007'!I21</f>
        <v>15.937819966972764</v>
      </c>
      <c r="X42" s="384">
        <f t="shared" si="5"/>
        <v>6.8713612832892217</v>
      </c>
    </row>
    <row r="43" spans="1:25" x14ac:dyDescent="0.2">
      <c r="A43" s="357" t="s">
        <v>238</v>
      </c>
      <c r="B43" s="357" t="s">
        <v>239</v>
      </c>
      <c r="C43" s="357" t="s">
        <v>119</v>
      </c>
      <c r="D43" s="357" t="s">
        <v>480</v>
      </c>
      <c r="E43" s="463">
        <v>1</v>
      </c>
      <c r="F43" s="384">
        <f>G43*Constants!$B$2+H43*Constants!$B$1+I43</f>
        <v>194.13498009875477</v>
      </c>
      <c r="G43" s="384">
        <v>0</v>
      </c>
      <c r="H43" s="357">
        <v>242.66872512344344</v>
      </c>
      <c r="I43" s="357">
        <v>0</v>
      </c>
      <c r="J43" s="357">
        <v>42.033717455913177</v>
      </c>
      <c r="K43" s="357">
        <v>0</v>
      </c>
      <c r="L43" s="357">
        <v>97.339529805118175</v>
      </c>
      <c r="M43" s="384">
        <f t="shared" si="2"/>
        <v>382.04197238447478</v>
      </c>
      <c r="N43" s="384">
        <f>($G$16+$H$16+$J$16)-(G43+H43+J43)</f>
        <v>46.146815554960654</v>
      </c>
      <c r="O43" s="384">
        <f>($I$16+$K$16+$L$16)-(I43+K43+L43)</f>
        <v>1.0758083530499931</v>
      </c>
      <c r="P43" s="384">
        <f t="shared" si="3"/>
        <v>47.222623908010647</v>
      </c>
      <c r="Q43" s="384">
        <f>(G43+H43+J43)*Constants!$B$14</f>
        <v>4.6121795697855772</v>
      </c>
      <c r="R43" s="384">
        <f>(I43+K43+L43)*Constants!$B$13</f>
        <v>10.999366867978354</v>
      </c>
      <c r="S43" s="384">
        <f t="shared" si="1"/>
        <v>15.611546437763931</v>
      </c>
      <c r="T43" s="384">
        <f>$Q$16-Q43</f>
        <v>0.74757841199036257</v>
      </c>
      <c r="U43" s="384">
        <f>($R$16-R43)</f>
        <v>0.12156634389464926</v>
      </c>
      <c r="V43" s="384">
        <f t="shared" si="4"/>
        <v>0.86914475588501183</v>
      </c>
      <c r="W43" s="384">
        <f>'6a B007'!I20</f>
        <v>14.595308009238332</v>
      </c>
      <c r="X43" s="384">
        <f t="shared" si="5"/>
        <v>16.792724008760281</v>
      </c>
    </row>
    <row r="44" spans="1:25" x14ac:dyDescent="0.2">
      <c r="A44" s="357" t="s">
        <v>240</v>
      </c>
      <c r="B44" s="357" t="s">
        <v>468</v>
      </c>
      <c r="C44" s="357" t="s">
        <v>120</v>
      </c>
      <c r="D44" s="357" t="s">
        <v>480</v>
      </c>
      <c r="E44" s="463">
        <v>1</v>
      </c>
      <c r="F44" s="384">
        <f>G44*Constants!$B$2+H44*Constants!$B$1+I44</f>
        <v>63.589414330118082</v>
      </c>
      <c r="G44" s="384">
        <v>0</v>
      </c>
      <c r="H44" s="357">
        <v>77.878861202266634</v>
      </c>
      <c r="I44" s="357">
        <v>1.2863253683047744</v>
      </c>
      <c r="J44" s="357">
        <v>0</v>
      </c>
      <c r="K44" s="357">
        <v>5.5855411714624461</v>
      </c>
      <c r="L44" s="357">
        <v>50.432667514908232</v>
      </c>
      <c r="M44" s="384">
        <f t="shared" si="2"/>
        <v>135.18339525694211</v>
      </c>
      <c r="N44" s="384">
        <f>($G$17+$H$17+$J$17)-(G44+H44+J44)</f>
        <v>51.984971034235215</v>
      </c>
      <c r="O44" s="384">
        <f>($I$17+$K$17+$L$17)-(I44+K44+L44)</f>
        <v>4.6844255391205891</v>
      </c>
      <c r="P44" s="384">
        <f t="shared" si="3"/>
        <v>56.669396573355804</v>
      </c>
      <c r="Q44" s="384">
        <f>(G44+H44+J44)*Constants!$B$14</f>
        <v>1.2616375514767193</v>
      </c>
      <c r="R44" s="384">
        <f>(I44+K44+L44)*Constants!$B$13</f>
        <v>6.4754123481783257</v>
      </c>
      <c r="S44" s="384">
        <f t="shared" si="1"/>
        <v>7.7370498996550445</v>
      </c>
      <c r="T44" s="384">
        <f>$Q$17-Q44</f>
        <v>0.84215653075461061</v>
      </c>
      <c r="U44" s="384">
        <f>($R$17-R44)</f>
        <v>0.52934008592062654</v>
      </c>
      <c r="V44" s="384">
        <f t="shared" si="4"/>
        <v>1.3714966166752371</v>
      </c>
      <c r="W44" s="384">
        <f>'6b B096'!I21</f>
        <v>63.281486920449836</v>
      </c>
      <c r="X44" s="384">
        <f t="shared" si="5"/>
        <v>46.140461559326283</v>
      </c>
    </row>
    <row r="45" spans="1:25" x14ac:dyDescent="0.2">
      <c r="A45" s="357" t="s">
        <v>240</v>
      </c>
      <c r="B45" s="357" t="s">
        <v>468</v>
      </c>
      <c r="C45" s="357" t="s">
        <v>119</v>
      </c>
      <c r="D45" s="357" t="s">
        <v>480</v>
      </c>
      <c r="E45" s="463">
        <v>1</v>
      </c>
      <c r="F45" s="384">
        <f>G45*Constants!$B$2+H45*Constants!$B$1+I45</f>
        <v>38.575544975554109</v>
      </c>
      <c r="G45" s="384">
        <v>0</v>
      </c>
      <c r="H45" s="357">
        <v>46.365036136347292</v>
      </c>
      <c r="I45" s="357">
        <v>1.4835160664762732</v>
      </c>
      <c r="J45" s="357">
        <v>0</v>
      </c>
      <c r="K45" s="357">
        <v>5.4915316525667244</v>
      </c>
      <c r="L45" s="357">
        <v>46.878649117631205</v>
      </c>
      <c r="M45" s="384">
        <f t="shared" si="2"/>
        <v>100.2187329730215</v>
      </c>
      <c r="N45" s="384">
        <f>($G$18+$H$18+$J$18)-(G45+H45+J45)</f>
        <v>25.488044196213771</v>
      </c>
      <c r="O45" s="384">
        <f>($I$18+$K$18+$L$18)-(I45+K45+L45)</f>
        <v>1.8320391609189528</v>
      </c>
      <c r="P45" s="384">
        <f t="shared" si="3"/>
        <v>27.320083357132724</v>
      </c>
      <c r="Q45" s="384">
        <f>(G45+H45+J45)*Constants!$B$14</f>
        <v>0.75111358540882611</v>
      </c>
      <c r="R45" s="384">
        <f>(I45+K45+L45)*Constants!$B$13</f>
        <v>6.0854677425441848</v>
      </c>
      <c r="S45" s="384">
        <f t="shared" si="1"/>
        <v>6.8365813279530112</v>
      </c>
      <c r="T45" s="384">
        <f>$Q$18-Q45</f>
        <v>0.41290631597866312</v>
      </c>
      <c r="U45" s="384">
        <f>($R$18-R45)</f>
        <v>0.20702042518384189</v>
      </c>
      <c r="V45" s="384">
        <f t="shared" si="4"/>
        <v>0.61992674116250501</v>
      </c>
      <c r="W45" s="384">
        <f>'6b B096'!I20</f>
        <v>57.45220395772796</v>
      </c>
      <c r="X45" s="384">
        <f t="shared" si="5"/>
        <v>92.675795610932809</v>
      </c>
    </row>
    <row r="46" spans="1:25" x14ac:dyDescent="0.2">
      <c r="A46" s="357" t="s">
        <v>240</v>
      </c>
      <c r="B46" s="357" t="s">
        <v>468</v>
      </c>
      <c r="C46" s="357" t="s">
        <v>466</v>
      </c>
      <c r="D46" s="357" t="s">
        <v>480</v>
      </c>
      <c r="E46" s="463">
        <v>0</v>
      </c>
      <c r="F46" s="384">
        <f>G46*Constants!$B$2+H46*Constants!$B$1+I46</f>
        <v>0</v>
      </c>
      <c r="G46" s="384">
        <v>0</v>
      </c>
      <c r="H46" s="357"/>
      <c r="I46" s="357"/>
      <c r="J46" s="357"/>
      <c r="K46" s="357"/>
      <c r="L46" s="357"/>
      <c r="M46" s="384">
        <f t="shared" si="2"/>
        <v>0</v>
      </c>
      <c r="N46" s="384">
        <f>($G$19+$H$19+$J$19)-(G46+H46+J46)</f>
        <v>38.076148067859364</v>
      </c>
      <c r="O46" s="384">
        <f>($I$19+$K$19+$L$19)-(I46+K46+L46)</f>
        <v>52.523806081564125</v>
      </c>
      <c r="P46" s="384">
        <f t="shared" si="3"/>
        <v>90.599954149423496</v>
      </c>
      <c r="Q46" s="384">
        <f>(G46+H46+J46)*Constants!$B$14</f>
        <v>0</v>
      </c>
      <c r="R46" s="384">
        <f>(I46+K46+L46)*Constants!$B$13</f>
        <v>0</v>
      </c>
      <c r="S46" s="384">
        <f t="shared" si="1"/>
        <v>0</v>
      </c>
      <c r="T46" s="384">
        <f>$Q$19-Q46</f>
        <v>0.61683359869932164</v>
      </c>
      <c r="U46" s="384">
        <f>($R$19-R46)</f>
        <v>5.9351900872167462</v>
      </c>
      <c r="V46" s="384">
        <f t="shared" si="4"/>
        <v>6.5520236859160681</v>
      </c>
      <c r="W46" s="384">
        <v>0</v>
      </c>
      <c r="X46" s="384" t="str">
        <f t="shared" si="5"/>
        <v>n/a</v>
      </c>
    </row>
    <row r="47" spans="1:25" x14ac:dyDescent="0.2">
      <c r="A47" s="357" t="s">
        <v>242</v>
      </c>
      <c r="B47" s="357" t="s">
        <v>243</v>
      </c>
      <c r="C47" s="357" t="s">
        <v>121</v>
      </c>
      <c r="D47" s="357" t="s">
        <v>480</v>
      </c>
      <c r="E47" s="463">
        <v>1</v>
      </c>
      <c r="F47" s="384">
        <f>G47*Constants!$B$2+H47*Constants!$B$1+I47</f>
        <v>272.10725591741061</v>
      </c>
      <c r="G47" s="384">
        <v>0</v>
      </c>
      <c r="H47" s="357">
        <v>340.13406989676326</v>
      </c>
      <c r="I47" s="357">
        <v>0</v>
      </c>
      <c r="J47" s="357">
        <v>0</v>
      </c>
      <c r="K47" s="357">
        <v>51.581058882675762</v>
      </c>
      <c r="L47" s="357">
        <v>136.08064670681051</v>
      </c>
      <c r="M47" s="384">
        <f t="shared" si="2"/>
        <v>527.79577548624957</v>
      </c>
      <c r="N47" s="384">
        <f>($G$20+$H$20+$J$20)-(G47+H47+J47)</f>
        <v>271.18263723225294</v>
      </c>
      <c r="O47" s="384">
        <f>($I$20+$K$20+$L$20)-(I47+K47+L47)</f>
        <v>9.3389993450661848</v>
      </c>
      <c r="P47" s="384">
        <f t="shared" si="3"/>
        <v>280.5216365773191</v>
      </c>
      <c r="Q47" s="384">
        <f>(G47+H47+J47)*Constants!$B$14</f>
        <v>5.5101719323275642</v>
      </c>
      <c r="R47" s="384">
        <f>(I47+K47+L47)*Constants!$B$13</f>
        <v>21.205772731611951</v>
      </c>
      <c r="S47" s="384">
        <f t="shared" si="1"/>
        <v>26.715944663939517</v>
      </c>
      <c r="T47" s="384">
        <f>$Q$20-Q47</f>
        <v>4.3931587231624984</v>
      </c>
      <c r="U47" s="384">
        <f>($R$20-R47)</f>
        <v>1.055306925992479</v>
      </c>
      <c r="V47" s="384">
        <f t="shared" si="4"/>
        <v>5.4484656491549774</v>
      </c>
      <c r="W47" s="384">
        <f>'7a B40'!I22</f>
        <v>32.630759843834483</v>
      </c>
      <c r="X47" s="384">
        <f t="shared" si="5"/>
        <v>5.9889814757105624</v>
      </c>
    </row>
    <row r="48" spans="1:25" x14ac:dyDescent="0.2">
      <c r="A48" s="357" t="s">
        <v>248</v>
      </c>
      <c r="B48" s="357" t="s">
        <v>249</v>
      </c>
      <c r="C48" s="357" t="s">
        <v>121</v>
      </c>
      <c r="D48" s="357" t="s">
        <v>480</v>
      </c>
      <c r="E48" s="463">
        <v>1</v>
      </c>
      <c r="F48" s="384">
        <f>G48*Constants!$B$2+H48*Constants!$B$1+I48</f>
        <v>98.03050197046241</v>
      </c>
      <c r="G48" s="384">
        <v>0</v>
      </c>
      <c r="H48" s="357">
        <v>122.538127463078</v>
      </c>
      <c r="I48" s="357">
        <v>0</v>
      </c>
      <c r="J48" s="357">
        <v>0</v>
      </c>
      <c r="K48" s="357">
        <v>1.2143431402829434</v>
      </c>
      <c r="L48" s="357">
        <v>34.397734523469772</v>
      </c>
      <c r="M48" s="384">
        <f t="shared" si="2"/>
        <v>158.15020512683071</v>
      </c>
      <c r="N48" s="384">
        <f>($G$21+$H$21+$J$21)-(G48+H48+J48)</f>
        <v>71.881399079668554</v>
      </c>
      <c r="O48" s="384">
        <f>($I$21+$K$21+$L$21)-(I48+K48+L48)</f>
        <v>7.8832159754348723</v>
      </c>
      <c r="P48" s="384">
        <f t="shared" si="3"/>
        <v>79.764615055103434</v>
      </c>
      <c r="Q48" s="384">
        <f>(G48+H48+J48)*Constants!$B$14</f>
        <v>1.9851176649018634</v>
      </c>
      <c r="R48" s="384">
        <f>(I48+K48+L48)*Constants!$B$13</f>
        <v>4.0241647760040564</v>
      </c>
      <c r="S48" s="384">
        <f t="shared" si="1"/>
        <v>6.0092824409059196</v>
      </c>
      <c r="T48" s="384">
        <f>$Q$21-Q48</f>
        <v>1.1644786650906307</v>
      </c>
      <c r="U48" s="384">
        <f>($R$21-R48)</f>
        <v>0.89080340522414136</v>
      </c>
      <c r="V48" s="384">
        <f t="shared" si="4"/>
        <v>2.0552820703147718</v>
      </c>
      <c r="W48" s="384">
        <f>'8a B624'!I22</f>
        <v>29.624537477973568</v>
      </c>
      <c r="X48" s="384">
        <f t="shared" si="5"/>
        <v>14.413854869777797</v>
      </c>
    </row>
    <row r="49" spans="1:24" x14ac:dyDescent="0.2">
      <c r="A49" s="357" t="s">
        <v>248</v>
      </c>
      <c r="B49" s="357" t="s">
        <v>249</v>
      </c>
      <c r="C49" s="357" t="s">
        <v>119</v>
      </c>
      <c r="D49" s="357" t="s">
        <v>480</v>
      </c>
      <c r="E49" s="463">
        <v>1</v>
      </c>
      <c r="F49" s="384">
        <f>G49*Constants!$B$2+H49*Constants!$B$1+I49</f>
        <v>89.157859678283799</v>
      </c>
      <c r="G49" s="384">
        <v>0</v>
      </c>
      <c r="H49" s="357">
        <v>111.44732459785475</v>
      </c>
      <c r="I49" s="357">
        <v>0</v>
      </c>
      <c r="J49" s="357">
        <v>0</v>
      </c>
      <c r="K49" s="357">
        <v>1.2143431402829434</v>
      </c>
      <c r="L49" s="357">
        <v>33.028353071446375</v>
      </c>
      <c r="M49" s="384">
        <f t="shared" si="2"/>
        <v>145.69002080958407</v>
      </c>
      <c r="N49" s="384">
        <f>($G$22+$H$22+$J$22)-(G49+H49+J49)</f>
        <v>23.234976078156834</v>
      </c>
      <c r="O49" s="384">
        <f>($I$22+$K$22+$L$22)-(I49+K49+L49)</f>
        <v>2.5458922770012791</v>
      </c>
      <c r="P49" s="384">
        <f t="shared" si="3"/>
        <v>25.780868355158113</v>
      </c>
      <c r="Q49" s="384">
        <f>(G49+H49+J49)*Constants!$B$14</f>
        <v>1.8054466584852469</v>
      </c>
      <c r="R49" s="384">
        <f>(I49+K49+L49)*Constants!$B$13</f>
        <v>3.8694246719254131</v>
      </c>
      <c r="S49" s="384">
        <f t="shared" si="1"/>
        <v>5.6748713304106602</v>
      </c>
      <c r="T49" s="384">
        <f>$Q$22-Q49</f>
        <v>0.37640661246614049</v>
      </c>
      <c r="U49" s="384">
        <f>($R$22-R49)</f>
        <v>0.28768582730114423</v>
      </c>
      <c r="V49" s="384">
        <f t="shared" si="4"/>
        <v>0.66409243976728471</v>
      </c>
      <c r="W49" s="384">
        <f>'8a B624'!I20</f>
        <v>27.374335789280469</v>
      </c>
      <c r="X49" s="384">
        <f t="shared" si="5"/>
        <v>41.220670722999273</v>
      </c>
    </row>
    <row r="50" spans="1:24" x14ac:dyDescent="0.2">
      <c r="A50" s="357" t="s">
        <v>250</v>
      </c>
      <c r="B50" s="357" t="s">
        <v>251</v>
      </c>
      <c r="C50" s="357" t="s">
        <v>121</v>
      </c>
      <c r="D50" s="357" t="s">
        <v>480</v>
      </c>
      <c r="E50" s="463">
        <v>1</v>
      </c>
      <c r="F50" s="384">
        <f>G50*Constants!$B$2+H50*Constants!$B$1+I50</f>
        <v>354.40851496495185</v>
      </c>
      <c r="G50" s="384">
        <v>0</v>
      </c>
      <c r="H50" s="357">
        <v>443.0106437061898</v>
      </c>
      <c r="I50" s="357">
        <v>0</v>
      </c>
      <c r="J50" s="357">
        <v>0</v>
      </c>
      <c r="K50" s="357">
        <v>2.6189837862368361</v>
      </c>
      <c r="L50" s="357">
        <v>83.945873286826441</v>
      </c>
      <c r="M50" s="384">
        <f t="shared" si="2"/>
        <v>529.57550077925305</v>
      </c>
      <c r="N50" s="384">
        <f>($G$23+$H$23+$J$23)-(G50+H50+J50)</f>
        <v>246.64384473200124</v>
      </c>
      <c r="O50" s="384">
        <f>($I$23+$K$23+$L$23)-(I50+K50+L50)</f>
        <v>23.816238436209403</v>
      </c>
      <c r="P50" s="384">
        <f t="shared" si="3"/>
        <v>270.46008316821064</v>
      </c>
      <c r="Q50" s="384">
        <f>(G50+H50+J50)*Constants!$B$14</f>
        <v>7.176772428040274</v>
      </c>
      <c r="R50" s="384">
        <f>(I50+K50+L50)*Constants!$B$13</f>
        <v>9.7818288492561507</v>
      </c>
      <c r="S50" s="384">
        <f t="shared" si="1"/>
        <v>16.958601277296424</v>
      </c>
      <c r="T50" s="384">
        <f>$Q$23-Q50</f>
        <v>3.9956302846584206</v>
      </c>
      <c r="U50" s="384">
        <f>($R$23-R50)</f>
        <v>2.6912349432916631</v>
      </c>
      <c r="V50" s="384">
        <f t="shared" si="4"/>
        <v>6.6868652279500838</v>
      </c>
      <c r="W50" s="384">
        <f>'9a B581'!I22</f>
        <v>38.411418629422975</v>
      </c>
      <c r="X50" s="384">
        <f t="shared" si="5"/>
        <v>5.7443087784794979</v>
      </c>
    </row>
    <row r="51" spans="1:24" x14ac:dyDescent="0.2">
      <c r="A51" s="357" t="s">
        <v>250</v>
      </c>
      <c r="B51" s="357" t="s">
        <v>251</v>
      </c>
      <c r="C51" s="357" t="s">
        <v>119</v>
      </c>
      <c r="D51" s="357" t="s">
        <v>480</v>
      </c>
      <c r="E51" s="463">
        <v>1</v>
      </c>
      <c r="F51" s="384">
        <f>G51*Constants!$B$2+H51*Constants!$B$1+I51</f>
        <v>262.41752354471981</v>
      </c>
      <c r="G51" s="384">
        <v>0</v>
      </c>
      <c r="H51" s="357">
        <v>328.02190443089978</v>
      </c>
      <c r="I51" s="357">
        <v>0</v>
      </c>
      <c r="J51" s="357">
        <v>0</v>
      </c>
      <c r="K51" s="357">
        <v>2.6189837862368361</v>
      </c>
      <c r="L51" s="357">
        <v>71.594085190191706</v>
      </c>
      <c r="M51" s="384">
        <f t="shared" si="2"/>
        <v>402.23497340732831</v>
      </c>
      <c r="N51" s="384">
        <f>($G$24+$H$24+$J$24)-(G51+H51+J51)</f>
        <v>73.364108868101198</v>
      </c>
      <c r="O51" s="384">
        <f>($I$24+$K$24+$L$24)-(I51+K51+L51)</f>
        <v>7.3115235630865953</v>
      </c>
      <c r="P51" s="384">
        <f t="shared" si="3"/>
        <v>80.675632431187793</v>
      </c>
      <c r="Q51" s="384">
        <f>(G51+H51+J51)*Constants!$B$14</f>
        <v>5.3139548517805766</v>
      </c>
      <c r="R51" s="384">
        <f>(I51+K51+L51)*Constants!$B$13</f>
        <v>8.3860767943364252</v>
      </c>
      <c r="S51" s="384">
        <f t="shared" si="1"/>
        <v>13.700031646117001</v>
      </c>
      <c r="T51" s="384">
        <f>$Q$24-Q51</f>
        <v>1.1884985636632388</v>
      </c>
      <c r="U51" s="384">
        <f>($R$24-R51)</f>
        <v>0.82620216262878543</v>
      </c>
      <c r="V51" s="384">
        <f t="shared" si="4"/>
        <v>2.0147007262920242</v>
      </c>
      <c r="W51" s="384">
        <f>'9a B581'!I20</f>
        <v>34.841784773526655</v>
      </c>
      <c r="X51" s="384">
        <f t="shared" si="5"/>
        <v>17.293776846773447</v>
      </c>
    </row>
    <row r="52" spans="1:24" x14ac:dyDescent="0.2">
      <c r="A52" s="357" t="s">
        <v>252</v>
      </c>
      <c r="B52" s="357" t="s">
        <v>470</v>
      </c>
      <c r="C52" s="357" t="s">
        <v>121</v>
      </c>
      <c r="D52" s="357" t="s">
        <v>480</v>
      </c>
      <c r="E52" s="463">
        <v>1</v>
      </c>
      <c r="F52" s="384">
        <f>G52*Constants!$B$2+H52*Constants!$B$1+I52</f>
        <v>332.86762501965813</v>
      </c>
      <c r="G52" s="384">
        <v>0</v>
      </c>
      <c r="H52" s="357">
        <v>416.08453127457267</v>
      </c>
      <c r="I52" s="357">
        <v>0</v>
      </c>
      <c r="J52" s="357">
        <v>4.6581114953623546</v>
      </c>
      <c r="K52" s="357">
        <v>0</v>
      </c>
      <c r="L52" s="357">
        <v>97.492559509133287</v>
      </c>
      <c r="M52" s="384">
        <f t="shared" si="2"/>
        <v>518.23520227906829</v>
      </c>
      <c r="N52" s="384">
        <f>($G$25+$H$25+$J$25)-(G52+H52+J52)</f>
        <v>333.79624014539792</v>
      </c>
      <c r="O52" s="384">
        <f>($I$25+$K$25+$L$25)-(I52+K52+L52)</f>
        <v>23.86793475706321</v>
      </c>
      <c r="P52" s="384">
        <f t="shared" si="3"/>
        <v>357.66417490246113</v>
      </c>
      <c r="Q52" s="384">
        <f>(G52+H52+J52)*Constants!$B$14</f>
        <v>6.8160308128729463</v>
      </c>
      <c r="R52" s="384">
        <f>(I52+K52+L52)*Constants!$B$13</f>
        <v>11.016659224532061</v>
      </c>
      <c r="S52" s="384">
        <f t="shared" si="1"/>
        <v>17.832690037405008</v>
      </c>
      <c r="T52" s="384">
        <f>$Q$25-Q52</f>
        <v>5.4074990903554463</v>
      </c>
      <c r="U52" s="384">
        <f>($R$25-R52)</f>
        <v>2.6970766275481441</v>
      </c>
      <c r="V52" s="384">
        <f t="shared" si="4"/>
        <v>8.1045757179035895</v>
      </c>
      <c r="W52" s="384">
        <f>'9b B688'!I22</f>
        <v>50.815736437752044</v>
      </c>
      <c r="X52" s="384">
        <f t="shared" si="5"/>
        <v>6.2700057605108723</v>
      </c>
    </row>
    <row r="53" spans="1:24" x14ac:dyDescent="0.2">
      <c r="A53" s="357" t="s">
        <v>252</v>
      </c>
      <c r="B53" s="357" t="s">
        <v>470</v>
      </c>
      <c r="C53" s="357" t="s">
        <v>120</v>
      </c>
      <c r="D53" s="357" t="s">
        <v>480</v>
      </c>
      <c r="E53" s="463">
        <v>1</v>
      </c>
      <c r="F53" s="384">
        <f>G53*Constants!$B$2+H53*Constants!$B$1+I53</f>
        <v>315.7123025801867</v>
      </c>
      <c r="G53" s="384">
        <v>0</v>
      </c>
      <c r="H53" s="357">
        <v>394.64037822523335</v>
      </c>
      <c r="I53" s="357">
        <v>0</v>
      </c>
      <c r="J53" s="357">
        <v>4.6581114953623546</v>
      </c>
      <c r="K53" s="357">
        <v>0</v>
      </c>
      <c r="L53" s="357">
        <v>95.952886761795952</v>
      </c>
      <c r="M53" s="384">
        <f t="shared" si="2"/>
        <v>495.25137648239161</v>
      </c>
      <c r="N53" s="384">
        <f>($G$26+$H$26+$J$26)-(G53+H53+J53)</f>
        <v>300.53088871757433</v>
      </c>
      <c r="O53" s="384">
        <f>($I$26+$K$26+$L$26)-(I53+K53+L53)</f>
        <v>21.504296516033634</v>
      </c>
      <c r="P53" s="384">
        <f t="shared" si="3"/>
        <v>322.03518523360799</v>
      </c>
      <c r="Q53" s="384">
        <f>(G53+H53+J53)*Constants!$B$14</f>
        <v>6.4686355334736501</v>
      </c>
      <c r="R53" s="384">
        <f>(I53+K53+L53)*Constants!$B$13</f>
        <v>10.842676204082943</v>
      </c>
      <c r="S53" s="384">
        <f t="shared" si="1"/>
        <v>17.311311737556593</v>
      </c>
      <c r="T53" s="384">
        <f>$Q$26-Q53</f>
        <v>4.8686003972247036</v>
      </c>
      <c r="U53" s="384">
        <f>($R$26-R53)</f>
        <v>2.4299855063117999</v>
      </c>
      <c r="V53" s="384">
        <f t="shared" si="4"/>
        <v>7.2985859035365035</v>
      </c>
      <c r="W53" s="384">
        <f>'9b B688'!I21</f>
        <v>50.815736437752044</v>
      </c>
      <c r="X53" s="384">
        <f t="shared" si="5"/>
        <v>6.9624084869823157</v>
      </c>
    </row>
    <row r="54" spans="1:24" x14ac:dyDescent="0.2">
      <c r="A54" s="357" t="s">
        <v>252</v>
      </c>
      <c r="B54" s="357" t="s">
        <v>470</v>
      </c>
      <c r="C54" s="357" t="s">
        <v>119</v>
      </c>
      <c r="D54" s="357" t="s">
        <v>480</v>
      </c>
      <c r="E54" s="463">
        <v>1</v>
      </c>
      <c r="F54" s="384">
        <f>G54*Constants!$B$2+H54*Constants!$B$1+I54</f>
        <v>217.41622635603755</v>
      </c>
      <c r="G54" s="384">
        <v>0</v>
      </c>
      <c r="H54" s="357">
        <v>271.77028294504692</v>
      </c>
      <c r="I54" s="357">
        <v>0</v>
      </c>
      <c r="J54" s="357">
        <v>4.6581114953623546</v>
      </c>
      <c r="K54" s="357">
        <v>0</v>
      </c>
      <c r="L54" s="357">
        <v>86.747929184453014</v>
      </c>
      <c r="M54" s="384">
        <f t="shared" si="2"/>
        <v>363.17632362486228</v>
      </c>
      <c r="N54" s="384">
        <f>($G$27+$H$27+$J$27)-(G54+H54+J54)</f>
        <v>99.369035669948232</v>
      </c>
      <c r="O54" s="384">
        <f>($I$27+$K$27+$L$27)-(I54+K54+L54)</f>
        <v>7.1029434164272942</v>
      </c>
      <c r="P54" s="384">
        <f t="shared" si="3"/>
        <v>106.47197908637553</v>
      </c>
      <c r="Q54" s="384">
        <f>(G54+H54+J54)*Constants!$B$14</f>
        <v>4.4781399899346299</v>
      </c>
      <c r="R54" s="384">
        <f>(I54+K54+L54)*Constants!$B$13</f>
        <v>9.8025159978431908</v>
      </c>
      <c r="S54" s="384">
        <f t="shared" si="1"/>
        <v>14.28065598777782</v>
      </c>
      <c r="T54" s="384">
        <f>$Q$27-Q54</f>
        <v>1.6097783778531607</v>
      </c>
      <c r="U54" s="384">
        <f>($R$27-R54)</f>
        <v>0.80263260605628339</v>
      </c>
      <c r="V54" s="384">
        <f t="shared" si="4"/>
        <v>2.4124109839094441</v>
      </c>
      <c r="W54" s="384">
        <f>'9b B688'!I20</f>
        <v>46.601849475553813</v>
      </c>
      <c r="X54" s="384">
        <f t="shared" si="5"/>
        <v>19.31754157412804</v>
      </c>
    </row>
    <row r="55" spans="1:24" x14ac:dyDescent="0.2">
      <c r="A55" s="357" t="s">
        <v>264</v>
      </c>
      <c r="B55" s="357" t="s">
        <v>265</v>
      </c>
      <c r="C55" s="357" t="s">
        <v>121</v>
      </c>
      <c r="D55" s="357" t="s">
        <v>480</v>
      </c>
      <c r="E55" s="463">
        <v>1</v>
      </c>
      <c r="F55" s="384">
        <f>G55*Constants!$B$2+H55*Constants!$B$1+I55</f>
        <v>192.58566320848823</v>
      </c>
      <c r="G55" s="384">
        <v>0</v>
      </c>
      <c r="H55" s="357">
        <v>240.73207901061028</v>
      </c>
      <c r="I55" s="357">
        <v>0</v>
      </c>
      <c r="J55" s="357">
        <v>0</v>
      </c>
      <c r="K55" s="357">
        <v>22.256155075967655</v>
      </c>
      <c r="L55" s="357">
        <v>156.65834878181772</v>
      </c>
      <c r="M55" s="384">
        <f t="shared" si="2"/>
        <v>419.64658286839563</v>
      </c>
      <c r="N55" s="384">
        <f>($G$28+$H$28+$J$28)-(G55+H55+J55)</f>
        <v>289.7565542094319</v>
      </c>
      <c r="O55" s="384">
        <f>($I$28+$K$28+$L$28)-(I55+K55+L55)</f>
        <v>15.742307087956988</v>
      </c>
      <c r="P55" s="384">
        <f t="shared" si="3"/>
        <v>305.49886129738888</v>
      </c>
      <c r="Q55" s="384">
        <f>(G55+H55+J55)*Constants!$B$14</f>
        <v>3.8998596799718861</v>
      </c>
      <c r="R55" s="384">
        <f>(I55+K55+L55)*Constants!$B$13</f>
        <v>20.21733893592975</v>
      </c>
      <c r="S55" s="384">
        <f t="shared" si="1"/>
        <v>24.117198615901636</v>
      </c>
      <c r="T55" s="384">
        <f>$Q$28-Q55</f>
        <v>4.6940561781927972</v>
      </c>
      <c r="U55" s="384">
        <f>($R$28-R55)</f>
        <v>1.778880700939137</v>
      </c>
      <c r="V55" s="384">
        <f t="shared" ref="V55" si="6">SUM(T55:U55)</f>
        <v>6.4729368791319342</v>
      </c>
      <c r="W55" s="384">
        <f>'13b B19T'!I22</f>
        <v>73.923185905481247</v>
      </c>
      <c r="X55" s="384">
        <f t="shared" si="5"/>
        <v>11.420347098363001</v>
      </c>
    </row>
    <row r="56" spans="1:24" x14ac:dyDescent="0.2">
      <c r="A56" s="357" t="s">
        <v>206</v>
      </c>
      <c r="B56" s="357" t="s">
        <v>463</v>
      </c>
      <c r="C56" s="357" t="s">
        <v>121</v>
      </c>
      <c r="D56" s="357" t="s">
        <v>482</v>
      </c>
      <c r="E56" s="463">
        <v>1</v>
      </c>
      <c r="F56" s="384">
        <f>G56*Constants!$B$2+H56*Constants!$B$1+I56</f>
        <v>352.44665102669751</v>
      </c>
      <c r="G56" s="384">
        <v>0</v>
      </c>
      <c r="H56" s="357">
        <v>440.55831378337189</v>
      </c>
      <c r="I56" s="357">
        <v>0</v>
      </c>
      <c r="J56" s="357">
        <v>5.3089819112212426</v>
      </c>
      <c r="K56" s="357">
        <v>0</v>
      </c>
      <c r="L56" s="357">
        <v>79.019123980213735</v>
      </c>
      <c r="M56" s="384">
        <f t="shared" si="2"/>
        <v>524.8864196748068</v>
      </c>
      <c r="N56" s="384">
        <f>($G$2+$H$2+$J$2)-(G56+H56+J56)</f>
        <v>2.2128134007743938E-3</v>
      </c>
      <c r="O56" s="384">
        <f>($I$2+$K$2+$L$2)-(I56+K56+L56)</f>
        <v>0.84529471910909137</v>
      </c>
      <c r="P56" s="384">
        <f>SUM(N56:O56)</f>
        <v>0.84750753250986577</v>
      </c>
      <c r="Q56" s="384">
        <f>(G56+H56+J56)*Constants!$B$14</f>
        <v>7.2230501902524082</v>
      </c>
      <c r="R56" s="384">
        <f>(I56+K56+L56)*Constants!$B$13</f>
        <v>8.9291610097641527</v>
      </c>
      <c r="S56" s="384">
        <f t="shared" si="1"/>
        <v>16.152211200016559</v>
      </c>
      <c r="T56" s="384">
        <f>$Q$2-Q56</f>
        <v>3.5847577092518179E-5</v>
      </c>
      <c r="U56" s="384">
        <f>($R$2-R56)</f>
        <v>9.5518303259327197E-2</v>
      </c>
      <c r="V56" s="384">
        <f>SUM(T56:U56)</f>
        <v>9.5554150836419716E-2</v>
      </c>
      <c r="W56" s="384">
        <f>'h1a-hanger4'!J66</f>
        <v>0.58675852405418027</v>
      </c>
      <c r="X56" s="384">
        <f t="shared" si="5"/>
        <v>6.1405864519549667</v>
      </c>
    </row>
    <row r="57" spans="1:24" x14ac:dyDescent="0.2">
      <c r="A57" s="357" t="s">
        <v>206</v>
      </c>
      <c r="B57" s="357" t="s">
        <v>463</v>
      </c>
      <c r="C57" s="357" t="s">
        <v>120</v>
      </c>
      <c r="D57" s="357" t="s">
        <v>482</v>
      </c>
      <c r="E57" s="463">
        <v>1</v>
      </c>
      <c r="F57" s="384">
        <f>G57*Constants!$B$2+H57*Constants!$B$1+I57</f>
        <v>341.12412741743697</v>
      </c>
      <c r="G57" s="384">
        <v>0</v>
      </c>
      <c r="H57" s="357">
        <v>426.40515927179621</v>
      </c>
      <c r="I57" s="357">
        <v>0</v>
      </c>
      <c r="J57" s="357">
        <v>5.3089819112212426</v>
      </c>
      <c r="K57" s="357">
        <v>0</v>
      </c>
      <c r="L57" s="357">
        <v>78.017162072327352</v>
      </c>
      <c r="M57" s="384">
        <f t="shared" si="2"/>
        <v>509.73130325534476</v>
      </c>
      <c r="N57" s="384">
        <f>($G$3+$H$3+$J$3)-(G57+H57+J57)</f>
        <v>1.7702507217336461E-3</v>
      </c>
      <c r="O57" s="384">
        <f>($I$3+$K$3+$L$3)-(I57+K57+L57)</f>
        <v>0.84529471910909137</v>
      </c>
      <c r="P57" s="384">
        <f t="shared" ref="P57:P82" si="7">SUM(N57:O57)</f>
        <v>0.84706496983082502</v>
      </c>
      <c r="Q57" s="384">
        <f>(G57+H57+J57)*Constants!$B$14</f>
        <v>6.9937690871648819</v>
      </c>
      <c r="R57" s="384">
        <f>(I57+K57+L57)*Constants!$B$13</f>
        <v>8.8159393141729918</v>
      </c>
      <c r="S57" s="384">
        <f t="shared" si="1"/>
        <v>15.809708401337874</v>
      </c>
      <c r="T57" s="384">
        <f>$Q$3-Q57</f>
        <v>2.8678061692488654E-5</v>
      </c>
      <c r="U57" s="384">
        <f>($R$3-R57)</f>
        <v>9.5518303259327197E-2</v>
      </c>
      <c r="V57" s="384">
        <f t="shared" ref="V57:V82" si="8">SUM(T57:U57)</f>
        <v>9.5546981321019686E-2</v>
      </c>
      <c r="W57" s="384">
        <f>'h1a-hanger4'!J66</f>
        <v>0.58675852405418027</v>
      </c>
      <c r="X57" s="384">
        <f t="shared" si="5"/>
        <v>6.1410472203489421</v>
      </c>
    </row>
    <row r="58" spans="1:24" x14ac:dyDescent="0.2">
      <c r="A58" s="357" t="s">
        <v>206</v>
      </c>
      <c r="B58" s="357" t="s">
        <v>463</v>
      </c>
      <c r="C58" s="357" t="s">
        <v>119</v>
      </c>
      <c r="D58" s="357" t="s">
        <v>482</v>
      </c>
      <c r="E58" s="463">
        <v>1</v>
      </c>
      <c r="F58" s="384">
        <f>G58*Constants!$B$2+H58*Constants!$B$1+I58</f>
        <v>216.93714481244416</v>
      </c>
      <c r="G58" s="384">
        <v>0</v>
      </c>
      <c r="H58" s="357">
        <v>271.17143101555519</v>
      </c>
      <c r="I58" s="357">
        <v>0</v>
      </c>
      <c r="J58" s="357">
        <v>5.3089819112212426</v>
      </c>
      <c r="K58" s="357">
        <v>0</v>
      </c>
      <c r="L58" s="357">
        <v>72.660825954328772</v>
      </c>
      <c r="M58" s="384">
        <f t="shared" si="2"/>
        <v>349.14123888110521</v>
      </c>
      <c r="N58" s="384">
        <f>($G$4+$H$4+$J$4)-(G58+H58+J58)</f>
        <v>1.7702507205967777E-3</v>
      </c>
      <c r="O58" s="384">
        <f>($I$4+$K$4+$L$4)-(I58+K58+L58)</f>
        <v>0.84529471910904874</v>
      </c>
      <c r="P58" s="384">
        <f t="shared" si="7"/>
        <v>0.84706496982964552</v>
      </c>
      <c r="Q58" s="384">
        <f>(G58+H58+J58)*Constants!$B$14</f>
        <v>4.4789826894137779</v>
      </c>
      <c r="R58" s="384">
        <f>(I58+K58+L58)*Constants!$B$13</f>
        <v>8.2106733328391517</v>
      </c>
      <c r="S58" s="384">
        <f t="shared" si="1"/>
        <v>12.68965602225293</v>
      </c>
      <c r="T58" s="384">
        <f>$Q$4-Q58</f>
        <v>2.8678061673836908E-5</v>
      </c>
      <c r="U58" s="384">
        <f>($R$4-R58)</f>
        <v>9.5518303259321868E-2</v>
      </c>
      <c r="V58" s="384">
        <f t="shared" si="8"/>
        <v>9.5546981320995705E-2</v>
      </c>
      <c r="W58" s="384">
        <f>'h1a-hanger4'!J66</f>
        <v>0.58675852405418027</v>
      </c>
      <c r="X58" s="384">
        <f t="shared" si="5"/>
        <v>6.141047220350484</v>
      </c>
    </row>
    <row r="59" spans="1:24" x14ac:dyDescent="0.2">
      <c r="A59" s="357" t="s">
        <v>210</v>
      </c>
      <c r="B59" s="357" t="s">
        <v>469</v>
      </c>
      <c r="C59" s="357" t="s">
        <v>121</v>
      </c>
      <c r="D59" s="357" t="s">
        <v>482</v>
      </c>
      <c r="E59" s="463">
        <v>0</v>
      </c>
      <c r="F59" s="384">
        <f>G59*Constants!$B$2+H59*Constants!$B$1+I59</f>
        <v>409.68606013930378</v>
      </c>
      <c r="G59" s="384">
        <v>0</v>
      </c>
      <c r="H59" s="357">
        <v>512.10757517412969</v>
      </c>
      <c r="I59" s="357">
        <v>0</v>
      </c>
      <c r="J59" s="357">
        <v>0</v>
      </c>
      <c r="K59" s="357">
        <v>7.2427079295547916</v>
      </c>
      <c r="L59" s="357">
        <v>78.124696220746529</v>
      </c>
      <c r="M59" s="384">
        <f t="shared" si="2"/>
        <v>597.47497932443093</v>
      </c>
      <c r="N59" s="384">
        <f>($G$5+$H$5+$J$5)-(G59+H59+J59)</f>
        <v>0</v>
      </c>
      <c r="O59" s="384">
        <f>($I$5+$K$5+$L$5)-(I59+K59+L59)</f>
        <v>0</v>
      </c>
      <c r="P59" s="384">
        <f t="shared" si="7"/>
        <v>0</v>
      </c>
      <c r="Q59" s="384">
        <f>(G59+H59+J59)*Constants!$B$14</f>
        <v>8.2961427178209011</v>
      </c>
      <c r="R59" s="384">
        <f>(I59+K59+L59)*Constants!$B$13</f>
        <v>9.6465166689840505</v>
      </c>
      <c r="S59" s="384">
        <f t="shared" si="1"/>
        <v>17.942659386804952</v>
      </c>
      <c r="T59" s="384">
        <f>$Q$5-Q59</f>
        <v>0</v>
      </c>
      <c r="U59" s="384">
        <f>($R$5-R59)</f>
        <v>0</v>
      </c>
      <c r="V59" s="384">
        <f t="shared" si="8"/>
        <v>0</v>
      </c>
      <c r="W59" s="384">
        <f>'h2a-34T'!H57</f>
        <v>0.40743243243243243</v>
      </c>
      <c r="X59" s="384" t="str">
        <f t="shared" si="5"/>
        <v>n/a</v>
      </c>
    </row>
    <row r="60" spans="1:24" x14ac:dyDescent="0.2">
      <c r="A60" s="357" t="s">
        <v>210</v>
      </c>
      <c r="B60" s="357" t="s">
        <v>469</v>
      </c>
      <c r="C60" s="357" t="s">
        <v>119</v>
      </c>
      <c r="D60" s="357" t="s">
        <v>482</v>
      </c>
      <c r="E60" s="463">
        <v>0</v>
      </c>
      <c r="F60" s="384">
        <f>G60*Constants!$B$2+H60*Constants!$B$1+I60</f>
        <v>239.58970926829409</v>
      </c>
      <c r="G60" s="384">
        <v>0</v>
      </c>
      <c r="H60" s="357">
        <v>299.48713658536758</v>
      </c>
      <c r="I60" s="357">
        <v>0</v>
      </c>
      <c r="J60" s="357">
        <v>0</v>
      </c>
      <c r="K60" s="357">
        <v>7.2427079295547916</v>
      </c>
      <c r="L60" s="357">
        <v>67.907425337227195</v>
      </c>
      <c r="M60" s="384">
        <f t="shared" si="2"/>
        <v>374.63726985214959</v>
      </c>
      <c r="N60" s="384">
        <f>($G$6+$H$6+$J$6)-(G60+H60+J60)</f>
        <v>0</v>
      </c>
      <c r="O60" s="384">
        <f>($I$6+$K$6+$L$6)-(I60+K60+L60)</f>
        <v>0</v>
      </c>
      <c r="P60" s="384">
        <f t="shared" si="7"/>
        <v>0</v>
      </c>
      <c r="Q60" s="384">
        <f>(G60+H60+J60)*Constants!$B$14</f>
        <v>4.8516916126829548</v>
      </c>
      <c r="R60" s="384">
        <f>(I60+K60+L60)*Constants!$B$13</f>
        <v>8.4919650591463647</v>
      </c>
      <c r="S60" s="384">
        <f t="shared" si="1"/>
        <v>13.343656671829319</v>
      </c>
      <c r="T60" s="384">
        <f>$Q$6-Q60</f>
        <v>0</v>
      </c>
      <c r="U60" s="384">
        <f>($R$6-R60)</f>
        <v>0</v>
      </c>
      <c r="V60" s="384">
        <f t="shared" si="8"/>
        <v>0</v>
      </c>
      <c r="W60" s="384">
        <f>'h2a-34T'!H57</f>
        <v>0.40743243243243243</v>
      </c>
      <c r="X60" s="384" t="str">
        <f t="shared" si="5"/>
        <v>n/a</v>
      </c>
    </row>
    <row r="61" spans="1:24" x14ac:dyDescent="0.2">
      <c r="A61" s="357" t="s">
        <v>210</v>
      </c>
      <c r="B61" s="357" t="s">
        <v>469</v>
      </c>
      <c r="C61" s="357" t="s">
        <v>466</v>
      </c>
      <c r="D61" s="357" t="s">
        <v>482</v>
      </c>
      <c r="E61" s="463">
        <v>0</v>
      </c>
      <c r="F61" s="384">
        <f>G61*Constants!$B$2+H61*Constants!$B$1+I61</f>
        <v>167.11247833081774</v>
      </c>
      <c r="G61" s="384">
        <v>0</v>
      </c>
      <c r="H61" s="357">
        <v>208.89059791352216</v>
      </c>
      <c r="I61" s="357">
        <v>0</v>
      </c>
      <c r="J61" s="357">
        <v>0</v>
      </c>
      <c r="K61" s="357">
        <v>7.2427079295547916</v>
      </c>
      <c r="L61" s="357">
        <v>64.81198791693545</v>
      </c>
      <c r="M61" s="384">
        <f t="shared" si="2"/>
        <v>280.94529376001242</v>
      </c>
      <c r="N61" s="384">
        <f>($G$7+$H$7+$J$7)-(G61+H61+J61)</f>
        <v>0</v>
      </c>
      <c r="O61" s="384">
        <f>($I$7+$K$7+$L$7)-(I61+K61+L61)</f>
        <v>0</v>
      </c>
      <c r="P61" s="384">
        <f t="shared" si="7"/>
        <v>0</v>
      </c>
      <c r="Q61" s="384">
        <f>(G61+H61+J61)*Constants!$B$14</f>
        <v>3.3840276861990586</v>
      </c>
      <c r="R61" s="384">
        <f>(I61+K61+L61)*Constants!$B$13</f>
        <v>8.1421806306533977</v>
      </c>
      <c r="S61" s="384">
        <f t="shared" si="1"/>
        <v>11.526208316852456</v>
      </c>
      <c r="T61" s="384">
        <f>$Q$7-Q61</f>
        <v>0</v>
      </c>
      <c r="U61" s="384">
        <f>($R$7-R61)</f>
        <v>0</v>
      </c>
      <c r="V61" s="384">
        <f t="shared" si="8"/>
        <v>0</v>
      </c>
      <c r="W61" s="384">
        <f>'h2a-34T'!H57</f>
        <v>0.40743243243243243</v>
      </c>
      <c r="X61" s="384" t="str">
        <f t="shared" si="5"/>
        <v>n/a</v>
      </c>
    </row>
    <row r="62" spans="1:24" x14ac:dyDescent="0.2">
      <c r="A62" s="357" t="s">
        <v>464</v>
      </c>
      <c r="B62" s="357" t="s">
        <v>465</v>
      </c>
      <c r="C62" s="357" t="s">
        <v>121</v>
      </c>
      <c r="D62" s="357" t="s">
        <v>482</v>
      </c>
      <c r="E62" s="463">
        <v>0</v>
      </c>
      <c r="F62" s="384">
        <f>G62*Constants!$B$2+H62*Constants!$B$1+I62</f>
        <v>259.83360797054229</v>
      </c>
      <c r="G62" s="384">
        <v>0</v>
      </c>
      <c r="H62" s="357">
        <v>324.79200996317786</v>
      </c>
      <c r="I62" s="357">
        <v>0</v>
      </c>
      <c r="J62" s="357">
        <v>0</v>
      </c>
      <c r="K62" s="357">
        <v>0</v>
      </c>
      <c r="L62" s="357">
        <v>44.7912561790056</v>
      </c>
      <c r="M62" s="384">
        <f t="shared" si="2"/>
        <v>369.58326614218345</v>
      </c>
      <c r="N62" s="384">
        <f>($G$8+$H$8+$J$8)-(G62+H62+J62)</f>
        <v>0</v>
      </c>
      <c r="O62" s="384">
        <f>($I$8+$K$8+$L$8)-(I62+K62+L62)</f>
        <v>0</v>
      </c>
      <c r="P62" s="384">
        <f t="shared" si="7"/>
        <v>0</v>
      </c>
      <c r="Q62" s="384">
        <f>(G62+H62+J62)*Constants!$B$14</f>
        <v>5.2616305614034813</v>
      </c>
      <c r="R62" s="384">
        <f>(I62+K62+L62)*Constants!$B$13</f>
        <v>5.061411948227633</v>
      </c>
      <c r="S62" s="384">
        <f t="shared" si="1"/>
        <v>10.323042509631115</v>
      </c>
      <c r="T62" s="384">
        <f>$Q$8-Q62</f>
        <v>0</v>
      </c>
      <c r="U62" s="384">
        <f>($R$8-R62)</f>
        <v>0</v>
      </c>
      <c r="V62" s="384">
        <f t="shared" si="8"/>
        <v>0</v>
      </c>
      <c r="W62" s="384">
        <f>'h3b-B782'!H56</f>
        <v>0.64368061485909478</v>
      </c>
      <c r="X62" s="384" t="str">
        <f t="shared" si="5"/>
        <v>n/a</v>
      </c>
    </row>
    <row r="63" spans="1:24" x14ac:dyDescent="0.2">
      <c r="A63" s="357" t="s">
        <v>464</v>
      </c>
      <c r="B63" s="357" t="s">
        <v>465</v>
      </c>
      <c r="C63" s="357" t="s">
        <v>120</v>
      </c>
      <c r="D63" s="357" t="s">
        <v>482</v>
      </c>
      <c r="E63" s="463">
        <v>0</v>
      </c>
      <c r="F63" s="384">
        <f>G63*Constants!$B$2+H63*Constants!$B$1+I63</f>
        <v>235.91577366160357</v>
      </c>
      <c r="G63" s="384">
        <v>0</v>
      </c>
      <c r="H63" s="357">
        <v>294.89471707700443</v>
      </c>
      <c r="I63" s="357">
        <v>0</v>
      </c>
      <c r="J63" s="357">
        <v>0</v>
      </c>
      <c r="K63" s="357">
        <v>0</v>
      </c>
      <c r="L63" s="357">
        <v>43.576714631261552</v>
      </c>
      <c r="M63" s="384">
        <f t="shared" si="2"/>
        <v>338.47143170826598</v>
      </c>
      <c r="N63" s="384">
        <f>($G$9+$H$9+$J$9)-(G63+H63+J63)</f>
        <v>0</v>
      </c>
      <c r="O63" s="384">
        <f>($I$9+$K$9+$L$9)-(I63+K63+L63)</f>
        <v>0</v>
      </c>
      <c r="P63" s="384">
        <f t="shared" si="7"/>
        <v>0</v>
      </c>
      <c r="Q63" s="384">
        <f>(G63+H63+J63)*Constants!$B$14</f>
        <v>4.7772944166474716</v>
      </c>
      <c r="R63" s="384">
        <f>(I63+K63+L63)*Constants!$B$13</f>
        <v>4.9241687533325553</v>
      </c>
      <c r="S63" s="384">
        <f t="shared" ref="S63:S120" si="9">SUM(Q63:R63)</f>
        <v>9.7014631699800269</v>
      </c>
      <c r="T63" s="384">
        <f>$Q$9-Q63</f>
        <v>0</v>
      </c>
      <c r="U63" s="384">
        <f>($R$9-R63)</f>
        <v>0</v>
      </c>
      <c r="V63" s="384">
        <f t="shared" si="8"/>
        <v>0</v>
      </c>
      <c r="W63" s="384">
        <f>'h3b-B782'!H56</f>
        <v>0.64368061485909478</v>
      </c>
      <c r="X63" s="384" t="str">
        <f t="shared" si="5"/>
        <v>n/a</v>
      </c>
    </row>
    <row r="64" spans="1:24" x14ac:dyDescent="0.2">
      <c r="A64" s="357" t="s">
        <v>464</v>
      </c>
      <c r="B64" s="357" t="s">
        <v>465</v>
      </c>
      <c r="C64" s="357" t="s">
        <v>119</v>
      </c>
      <c r="D64" s="357" t="s">
        <v>482</v>
      </c>
      <c r="E64" s="463">
        <v>0</v>
      </c>
      <c r="F64" s="384">
        <f>G64*Constants!$B$2+H64*Constants!$B$1+I64</f>
        <v>143.02579413139645</v>
      </c>
      <c r="G64" s="384">
        <v>0</v>
      </c>
      <c r="H64" s="357">
        <v>178.78224266424556</v>
      </c>
      <c r="I64" s="357">
        <v>0</v>
      </c>
      <c r="J64" s="357">
        <v>0</v>
      </c>
      <c r="K64" s="357">
        <v>0</v>
      </c>
      <c r="L64" s="357">
        <v>38.899866254285129</v>
      </c>
      <c r="M64" s="384">
        <f t="shared" si="2"/>
        <v>217.68210891853067</v>
      </c>
      <c r="N64" s="384">
        <f>($G$10+$H$10+$J$10)-(G64+H64+J64)</f>
        <v>0</v>
      </c>
      <c r="O64" s="384">
        <f>($I$10+$K$10+$L$10)-(I64+K64+L64)</f>
        <v>0</v>
      </c>
      <c r="P64" s="384">
        <f t="shared" si="7"/>
        <v>0</v>
      </c>
      <c r="Q64" s="384">
        <f>(G64+H64+J64)*Constants!$B$14</f>
        <v>2.8962723311607781</v>
      </c>
      <c r="R64" s="384">
        <f>(I64+K64+L64)*Constants!$B$13</f>
        <v>4.3956848867342195</v>
      </c>
      <c r="S64" s="384">
        <f t="shared" si="9"/>
        <v>7.2919572178949981</v>
      </c>
      <c r="T64" s="384">
        <f>$Q$10-Q64</f>
        <v>0</v>
      </c>
      <c r="U64" s="384">
        <f>($R$10-R64)</f>
        <v>0</v>
      </c>
      <c r="V64" s="384">
        <f t="shared" si="8"/>
        <v>0</v>
      </c>
      <c r="W64" s="384">
        <f>'h3b-B782'!H56</f>
        <v>0.64368061485909478</v>
      </c>
      <c r="X64" s="384" t="str">
        <f t="shared" si="5"/>
        <v>n/a</v>
      </c>
    </row>
    <row r="65" spans="1:24" x14ac:dyDescent="0.2">
      <c r="A65" s="357" t="s">
        <v>464</v>
      </c>
      <c r="B65" s="357" t="s">
        <v>465</v>
      </c>
      <c r="C65" s="357" t="s">
        <v>466</v>
      </c>
      <c r="D65" s="357" t="s">
        <v>482</v>
      </c>
      <c r="E65" s="463">
        <v>0</v>
      </c>
      <c r="F65" s="384">
        <f>G65*Constants!$B$2+H65*Constants!$B$1+I65</f>
        <v>85.416231920773768</v>
      </c>
      <c r="G65" s="384">
        <v>0</v>
      </c>
      <c r="H65" s="357">
        <v>106.7702899009672</v>
      </c>
      <c r="I65" s="357">
        <v>0</v>
      </c>
      <c r="J65" s="357">
        <v>0</v>
      </c>
      <c r="K65" s="357">
        <v>0</v>
      </c>
      <c r="L65" s="357">
        <v>35.685072631465033</v>
      </c>
      <c r="M65" s="384">
        <f t="shared" si="2"/>
        <v>142.45536253243222</v>
      </c>
      <c r="N65" s="384">
        <f>($G$11+$H$11+$J$11)-(G65+H65+J65)</f>
        <v>0</v>
      </c>
      <c r="O65" s="384">
        <f>($I$11+$K$11+$L$11)-(I65+K65+L65)</f>
        <v>0</v>
      </c>
      <c r="P65" s="384">
        <f t="shared" si="7"/>
        <v>0</v>
      </c>
      <c r="Q65" s="384">
        <f>(G65+H65+J65)*Constants!$B$14</f>
        <v>1.7296786963956685</v>
      </c>
      <c r="R65" s="384">
        <f>(I65+K65+L65)*Constants!$B$13</f>
        <v>4.0324132073555488</v>
      </c>
      <c r="S65" s="384">
        <f t="shared" si="9"/>
        <v>5.7620919037512177</v>
      </c>
      <c r="T65" s="384">
        <f>$Q$11-Q65</f>
        <v>0</v>
      </c>
      <c r="U65" s="384">
        <f>($R$11-R65)</f>
        <v>0</v>
      </c>
      <c r="V65" s="384">
        <f t="shared" si="8"/>
        <v>0</v>
      </c>
      <c r="W65" s="384">
        <f>'h3b-B782'!H56</f>
        <v>0.64368061485909478</v>
      </c>
      <c r="X65" s="384" t="str">
        <f t="shared" si="5"/>
        <v>n/a</v>
      </c>
    </row>
    <row r="66" spans="1:24" x14ac:dyDescent="0.2">
      <c r="A66" s="357" t="s">
        <v>222</v>
      </c>
      <c r="B66" s="357" t="s">
        <v>223</v>
      </c>
      <c r="C66" s="357" t="s">
        <v>121</v>
      </c>
      <c r="D66" s="357" t="s">
        <v>482</v>
      </c>
      <c r="E66" s="463">
        <v>0</v>
      </c>
      <c r="F66" s="384">
        <f>G66*Constants!$B$2+H66*Constants!$B$1+I66</f>
        <v>0</v>
      </c>
      <c r="G66" s="384">
        <v>0</v>
      </c>
      <c r="H66" s="357"/>
      <c r="I66" s="357"/>
      <c r="J66" s="357"/>
      <c r="K66" s="357"/>
      <c r="L66" s="357"/>
      <c r="M66" s="384">
        <f t="shared" si="2"/>
        <v>0</v>
      </c>
      <c r="N66" s="384">
        <f>($G$12+$H$12+$J$12)-(G66+H66+J66)</f>
        <v>144.76113019491402</v>
      </c>
      <c r="O66" s="384">
        <f>($I$12+$K$12+$L$12)-(I66+K66+L66)</f>
        <v>33.696422768901016</v>
      </c>
      <c r="P66" s="384">
        <f t="shared" si="7"/>
        <v>178.45755296381503</v>
      </c>
      <c r="Q66" s="384">
        <f>(G66+H66+J66)*Constants!$B$14</f>
        <v>0</v>
      </c>
      <c r="R66" s="384">
        <f>(I66+K66+L66)*Constants!$B$13</f>
        <v>0</v>
      </c>
      <c r="S66" s="384">
        <f t="shared" si="9"/>
        <v>0</v>
      </c>
      <c r="T66" s="384">
        <f>$Q$12-Q66</f>
        <v>2.3451303091576068</v>
      </c>
      <c r="U66" s="384">
        <f>($R$12-R66)</f>
        <v>3.8076957728858147</v>
      </c>
      <c r="V66" s="384">
        <f t="shared" si="8"/>
        <v>6.152826082043422</v>
      </c>
      <c r="W66" s="384">
        <f>'h4c-B45'!H57</f>
        <v>1.1337427926798695</v>
      </c>
      <c r="X66" s="384" t="str">
        <f t="shared" si="5"/>
        <v>n/a</v>
      </c>
    </row>
    <row r="67" spans="1:24" x14ac:dyDescent="0.2">
      <c r="A67" s="357" t="s">
        <v>236</v>
      </c>
      <c r="B67" s="357" t="s">
        <v>467</v>
      </c>
      <c r="C67" s="357" t="s">
        <v>119</v>
      </c>
      <c r="D67" s="357" t="s">
        <v>482</v>
      </c>
      <c r="E67" s="463">
        <v>1</v>
      </c>
      <c r="F67" s="384">
        <f>G67*Constants!$B$2+H67*Constants!$B$1+I67</f>
        <v>0</v>
      </c>
      <c r="G67" s="384">
        <v>0</v>
      </c>
      <c r="H67" s="357"/>
      <c r="I67" s="357"/>
      <c r="J67" s="357"/>
      <c r="K67" s="357"/>
      <c r="L67" s="357"/>
      <c r="M67" s="384">
        <f>SUM(G67:L67)</f>
        <v>0</v>
      </c>
      <c r="N67" s="384">
        <f>($G$13+$H$13+$J$13)-(G67+H67+J67)</f>
        <v>368.12803474446423</v>
      </c>
      <c r="O67" s="384">
        <f>($I$13+$K$13+$L$13)-(I67+K67+L67)</f>
        <v>98.61690450986525</v>
      </c>
      <c r="P67" s="384">
        <f t="shared" si="7"/>
        <v>466.74493925432949</v>
      </c>
      <c r="Q67" s="384">
        <f>(G67+H67+J67)*Constants!$B$14</f>
        <v>0</v>
      </c>
      <c r="R67" s="384">
        <f>(I67+K67+L67)*Constants!$B$13</f>
        <v>0</v>
      </c>
      <c r="S67" s="384">
        <f t="shared" ref="S67" si="10">SUM(Q67:R67)</f>
        <v>0</v>
      </c>
      <c r="T67" s="384">
        <f>$Q$13-Q67</f>
        <v>5.96367416286032</v>
      </c>
      <c r="U67" s="384">
        <f>($R$13-R67)</f>
        <v>11.143710209614774</v>
      </c>
      <c r="V67" s="384">
        <f t="shared" si="8"/>
        <v>17.107384372475096</v>
      </c>
      <c r="W67" s="384">
        <f>'h5a-B720'!L71</f>
        <v>0.47807817331324826</v>
      </c>
      <c r="X67" s="384">
        <f t="shared" si="5"/>
        <v>2.7945719982912849E-2</v>
      </c>
    </row>
    <row r="68" spans="1:24" x14ac:dyDescent="0.2">
      <c r="A68" s="357" t="s">
        <v>238</v>
      </c>
      <c r="B68" s="357" t="s">
        <v>239</v>
      </c>
      <c r="C68" s="357" t="s">
        <v>121</v>
      </c>
      <c r="D68" s="357" t="s">
        <v>482</v>
      </c>
      <c r="E68" s="463">
        <v>1</v>
      </c>
      <c r="F68" s="384">
        <f>G68*Constants!$B$2+H68*Constants!$B$1+I68</f>
        <v>346.79706066098663</v>
      </c>
      <c r="G68" s="384">
        <v>0</v>
      </c>
      <c r="H68" s="357">
        <v>433.49632582623326</v>
      </c>
      <c r="I68" s="357">
        <v>0</v>
      </c>
      <c r="J68" s="357">
        <v>42.036155088133007</v>
      </c>
      <c r="K68" s="357">
        <v>0</v>
      </c>
      <c r="L68" s="357">
        <v>95.197663627897782</v>
      </c>
      <c r="M68" s="384">
        <f t="shared" si="2"/>
        <v>570.73014454226404</v>
      </c>
      <c r="N68" s="384">
        <f>($G$14+$H$14+$J$14)-(G68+H68+J68)</f>
        <v>0</v>
      </c>
      <c r="O68" s="384">
        <f>($I$14+$K$14+$L$14)-(I68+K68+L68)</f>
        <v>16.115999149844001</v>
      </c>
      <c r="P68" s="384">
        <f t="shared" si="7"/>
        <v>16.115999149844001</v>
      </c>
      <c r="Q68" s="384">
        <f>(G68+H68+J68)*Constants!$B$14</f>
        <v>7.7036261908127326</v>
      </c>
      <c r="R68" s="384">
        <f>(I68+K68+L68)*Constants!$B$13</f>
        <v>10.75733598995245</v>
      </c>
      <c r="S68" s="384">
        <f t="shared" si="9"/>
        <v>18.460962180765183</v>
      </c>
      <c r="T68" s="384">
        <f>$Q$14-Q68</f>
        <v>0</v>
      </c>
      <c r="U68" s="384">
        <f>($R$14-R68)</f>
        <v>1.8211079039323721</v>
      </c>
      <c r="V68" s="384">
        <f t="shared" si="8"/>
        <v>1.8211079039323721</v>
      </c>
      <c r="W68" s="384">
        <f>'h6a-007'!H61</f>
        <v>1.543214390172565</v>
      </c>
      <c r="X68" s="384">
        <f t="shared" si="5"/>
        <v>0.84740414713497014</v>
      </c>
    </row>
    <row r="69" spans="1:24" x14ac:dyDescent="0.2">
      <c r="A69" s="357" t="s">
        <v>238</v>
      </c>
      <c r="B69" s="357" t="s">
        <v>239</v>
      </c>
      <c r="C69" s="357" t="s">
        <v>120</v>
      </c>
      <c r="D69" s="357" t="s">
        <v>482</v>
      </c>
      <c r="E69" s="463">
        <v>1</v>
      </c>
      <c r="F69" s="384">
        <f>G69*Constants!$B$2+H69*Constants!$B$1+I69</f>
        <v>322.29398158653458</v>
      </c>
      <c r="G69" s="384">
        <v>0</v>
      </c>
      <c r="H69" s="357">
        <v>402.86747698316822</v>
      </c>
      <c r="I69" s="357">
        <v>0</v>
      </c>
      <c r="J69" s="357">
        <v>42.035342544059638</v>
      </c>
      <c r="K69" s="357">
        <v>0</v>
      </c>
      <c r="L69" s="357">
        <v>92.505705113052883</v>
      </c>
      <c r="M69" s="384">
        <f t="shared" si="2"/>
        <v>537.40852464028069</v>
      </c>
      <c r="N69" s="384">
        <f>($G$15+$H$15+$J$15)-(G69+H69+J69)</f>
        <v>0</v>
      </c>
      <c r="O69" s="384">
        <f>($I$15+$K$15+$L$15)-(I69+K69+L69)</f>
        <v>16.115999149843887</v>
      </c>
      <c r="P69" s="384">
        <f t="shared" si="7"/>
        <v>16.115999149843887</v>
      </c>
      <c r="Q69" s="384">
        <f>(G69+H69+J69)*Constants!$B$14</f>
        <v>7.2074256763410904</v>
      </c>
      <c r="R69" s="384">
        <f>(I69+K69+L69)*Constants!$B$13</f>
        <v>10.453144677774976</v>
      </c>
      <c r="S69" s="384">
        <f t="shared" si="9"/>
        <v>17.660570354116068</v>
      </c>
      <c r="T69" s="384">
        <f>$Q$15-Q69</f>
        <v>0</v>
      </c>
      <c r="U69" s="384">
        <f>($R$15-R69)</f>
        <v>1.8211079039323597</v>
      </c>
      <c r="V69" s="384">
        <f t="shared" si="8"/>
        <v>1.8211079039323597</v>
      </c>
      <c r="W69" s="384">
        <f>'h6a-007'!H61</f>
        <v>1.543214390172565</v>
      </c>
      <c r="X69" s="384">
        <f t="shared" si="5"/>
        <v>0.84740414713497603</v>
      </c>
    </row>
    <row r="70" spans="1:24" x14ac:dyDescent="0.2">
      <c r="A70" s="357" t="s">
        <v>238</v>
      </c>
      <c r="B70" s="357" t="s">
        <v>239</v>
      </c>
      <c r="C70" s="357" t="s">
        <v>119</v>
      </c>
      <c r="D70" s="357" t="s">
        <v>482</v>
      </c>
      <c r="E70" s="463">
        <v>1</v>
      </c>
      <c r="F70" s="384">
        <f>G70*Constants!$B$2+H70*Constants!$B$1+I70</f>
        <v>231.05178250746482</v>
      </c>
      <c r="G70" s="384">
        <v>0</v>
      </c>
      <c r="H70" s="357">
        <v>288.81472813433101</v>
      </c>
      <c r="I70" s="357">
        <v>0</v>
      </c>
      <c r="J70" s="357">
        <v>42.034529999986269</v>
      </c>
      <c r="K70" s="357">
        <v>0</v>
      </c>
      <c r="L70" s="357">
        <v>82.299339008324111</v>
      </c>
      <c r="M70" s="384">
        <f t="shared" si="2"/>
        <v>413.14859714264139</v>
      </c>
      <c r="N70" s="384">
        <f>($G$16+$H$16+$J$16)-(G70+H70+J70)</f>
        <v>0</v>
      </c>
      <c r="O70" s="384">
        <f>($I$16+$K$16+$L$16)-(I70+K70+L70)</f>
        <v>16.115999149844058</v>
      </c>
      <c r="P70" s="384">
        <f t="shared" si="7"/>
        <v>16.115999149844058</v>
      </c>
      <c r="Q70" s="384">
        <f>(G70+H70+J70)*Constants!$B$14</f>
        <v>5.3597579817759398</v>
      </c>
      <c r="R70" s="384">
        <f>(I70+K70+L70)*Constants!$B$13</f>
        <v>9.2998253079406243</v>
      </c>
      <c r="S70" s="384">
        <f t="shared" si="9"/>
        <v>14.659583289716565</v>
      </c>
      <c r="T70" s="384">
        <f>$Q$16-Q70</f>
        <v>0</v>
      </c>
      <c r="U70" s="384">
        <f>($R$16-R70)</f>
        <v>1.8211079039323792</v>
      </c>
      <c r="V70" s="384">
        <f t="shared" si="8"/>
        <v>1.8211079039323792</v>
      </c>
      <c r="W70" s="384">
        <f>'h6a-007'!H61</f>
        <v>1.543214390172565</v>
      </c>
      <c r="X70" s="384">
        <f t="shared" si="5"/>
        <v>0.84740414713496692</v>
      </c>
    </row>
    <row r="71" spans="1:24" x14ac:dyDescent="0.2">
      <c r="A71" s="357" t="s">
        <v>240</v>
      </c>
      <c r="B71" s="357" t="s">
        <v>468</v>
      </c>
      <c r="C71" s="357" t="s">
        <v>120</v>
      </c>
      <c r="D71" s="357" t="s">
        <v>482</v>
      </c>
      <c r="E71" s="463">
        <v>1</v>
      </c>
      <c r="F71" s="384">
        <f>G71*Constants!$B$2+H71*Constants!$B$1+I71</f>
        <v>105.25764318583188</v>
      </c>
      <c r="G71" s="384">
        <v>0</v>
      </c>
      <c r="H71" s="357">
        <v>129.86383223650185</v>
      </c>
      <c r="I71" s="357">
        <v>1.3665773966303845</v>
      </c>
      <c r="J71" s="357">
        <v>0</v>
      </c>
      <c r="K71" s="357">
        <v>5.7299948224485249</v>
      </c>
      <c r="L71" s="357">
        <v>52.81271338353632</v>
      </c>
      <c r="M71" s="384">
        <f t="shared" si="2"/>
        <v>189.77311783911711</v>
      </c>
      <c r="N71" s="384">
        <f>($G$17+$H$17+$J$17)-(G71+H71+J71)</f>
        <v>0</v>
      </c>
      <c r="O71" s="384">
        <f>($I$17+$K$17+$L$17)-(I71+K71+L71)</f>
        <v>2.0796739911808118</v>
      </c>
      <c r="P71" s="384">
        <f t="shared" si="7"/>
        <v>2.0796739911808118</v>
      </c>
      <c r="Q71" s="384">
        <f>(G71+H71+J71)*Constants!$B$14</f>
        <v>2.1037940822313299</v>
      </c>
      <c r="R71" s="384">
        <f>(I71+K71+L71)*Constants!$B$13</f>
        <v>6.7697492730955213</v>
      </c>
      <c r="S71" s="384">
        <f t="shared" si="9"/>
        <v>8.8735433553268521</v>
      </c>
      <c r="T71" s="384">
        <f>$Q$17-Q71</f>
        <v>0</v>
      </c>
      <c r="U71" s="384">
        <f>($R$17-R71)</f>
        <v>0.23500316100343088</v>
      </c>
      <c r="V71" s="384">
        <f t="shared" si="8"/>
        <v>0.23500316100343088</v>
      </c>
      <c r="W71" s="384">
        <f>'h6b-B96'!H52</f>
        <v>2.5813356164383561</v>
      </c>
      <c r="X71" s="384">
        <f t="shared" si="5"/>
        <v>10.984259128330066</v>
      </c>
    </row>
    <row r="72" spans="1:24" x14ac:dyDescent="0.2">
      <c r="A72" s="357" t="s">
        <v>240</v>
      </c>
      <c r="B72" s="357" t="s">
        <v>468</v>
      </c>
      <c r="C72" s="357" t="s">
        <v>119</v>
      </c>
      <c r="D72" s="357" t="s">
        <v>482</v>
      </c>
      <c r="E72" s="463">
        <v>1</v>
      </c>
      <c r="F72" s="384">
        <f>G72*Constants!$B$2+H72*Constants!$B$1+I72</f>
        <v>58.782547124923731</v>
      </c>
      <c r="G72" s="384">
        <v>0</v>
      </c>
      <c r="H72" s="357">
        <v>71.853080332561063</v>
      </c>
      <c r="I72" s="357">
        <v>1.3000828588748803</v>
      </c>
      <c r="J72" s="357">
        <v>0</v>
      </c>
      <c r="K72" s="357">
        <v>5.5809553412723965</v>
      </c>
      <c r="L72" s="357">
        <v>46.725023806265078</v>
      </c>
      <c r="M72" s="384">
        <f t="shared" si="2"/>
        <v>125.45914233897341</v>
      </c>
      <c r="N72" s="384">
        <f>($G$18+$H$18+$J$18)-(G72+H72+J72)</f>
        <v>0</v>
      </c>
      <c r="O72" s="384">
        <f>($I$18+$K$18+$L$18)-(I72+K72+L72)</f>
        <v>2.0796739911807975</v>
      </c>
      <c r="P72" s="384">
        <f t="shared" si="7"/>
        <v>2.0796739911807975</v>
      </c>
      <c r="Q72" s="384">
        <f>(G72+H72+J72)*Constants!$B$14</f>
        <v>1.1640199013874892</v>
      </c>
      <c r="R72" s="384">
        <f>(I72+K72+L72)*Constants!$B$13</f>
        <v>6.0574850067245967</v>
      </c>
      <c r="S72" s="384">
        <f t="shared" si="9"/>
        <v>7.2215049081120863</v>
      </c>
      <c r="T72" s="384">
        <f>$Q$18-Q72</f>
        <v>0</v>
      </c>
      <c r="U72" s="384">
        <f>($R$18-R72)</f>
        <v>0.23500316100342999</v>
      </c>
      <c r="V72" s="384">
        <f t="shared" si="8"/>
        <v>0.23500316100342999</v>
      </c>
      <c r="W72" s="384">
        <f>'h6b-B96'!H52</f>
        <v>2.5813356164383561</v>
      </c>
      <c r="X72" s="384">
        <f t="shared" si="5"/>
        <v>10.984259128330109</v>
      </c>
    </row>
    <row r="73" spans="1:24" x14ac:dyDescent="0.2">
      <c r="A73" s="357" t="s">
        <v>240</v>
      </c>
      <c r="B73" s="357" t="s">
        <v>468</v>
      </c>
      <c r="C73" s="357" t="s">
        <v>466</v>
      </c>
      <c r="D73" s="357" t="s">
        <v>482</v>
      </c>
      <c r="E73" s="463">
        <v>1</v>
      </c>
      <c r="F73" s="384">
        <f>G73*Constants!$B$2+H73*Constants!$B$1+I73</f>
        <v>32.098059832129934</v>
      </c>
      <c r="G73" s="384">
        <v>0</v>
      </c>
      <c r="H73" s="357">
        <v>38.076148067859364</v>
      </c>
      <c r="I73" s="357">
        <v>1.6371413778424408</v>
      </c>
      <c r="J73" s="357">
        <v>0</v>
      </c>
      <c r="K73" s="357">
        <v>5.4548450110464346</v>
      </c>
      <c r="L73" s="357">
        <v>43.35214570149445</v>
      </c>
      <c r="M73" s="384">
        <f t="shared" si="2"/>
        <v>88.520280158242684</v>
      </c>
      <c r="N73" s="384">
        <f>($G$19+$H$19+$J$19)-(G73+H73+J73)</f>
        <v>0</v>
      </c>
      <c r="O73" s="384">
        <f>($I$19+$K$19+$L$19)-(I73+K73+L73)</f>
        <v>2.0796739911807975</v>
      </c>
      <c r="P73" s="384">
        <f t="shared" si="7"/>
        <v>2.0796739911807975</v>
      </c>
      <c r="Q73" s="384">
        <f>(G73+H73+J73)*Constants!$B$14</f>
        <v>0.61683359869932164</v>
      </c>
      <c r="R73" s="384">
        <f>(I73+K73+L73)*Constants!$B$13</f>
        <v>5.7001869262133162</v>
      </c>
      <c r="S73" s="384">
        <f t="shared" si="9"/>
        <v>6.3170205249126381</v>
      </c>
      <c r="T73" s="384">
        <f>$Q$19-Q73</f>
        <v>0</v>
      </c>
      <c r="U73" s="384">
        <f>($R$19-R73)</f>
        <v>0.23500316100342999</v>
      </c>
      <c r="V73" s="384">
        <f t="shared" si="8"/>
        <v>0.23500316100342999</v>
      </c>
      <c r="W73" s="384">
        <f>'h6b-B96'!H52</f>
        <v>2.5813356164383561</v>
      </c>
      <c r="X73" s="384">
        <f t="shared" si="5"/>
        <v>10.984259128330109</v>
      </c>
    </row>
    <row r="74" spans="1:24" x14ac:dyDescent="0.2">
      <c r="A74" s="357" t="s">
        <v>242</v>
      </c>
      <c r="B74" s="357" t="s">
        <v>243</v>
      </c>
      <c r="C74" s="357" t="s">
        <v>121</v>
      </c>
      <c r="D74" s="357" t="s">
        <v>482</v>
      </c>
      <c r="E74" s="463">
        <v>1</v>
      </c>
      <c r="F74" s="384">
        <f>G74*Constants!$B$2+H74*Constants!$B$1+I74</f>
        <v>489.05006570344403</v>
      </c>
      <c r="G74" s="384">
        <v>0</v>
      </c>
      <c r="H74" s="357">
        <v>611.31258212930504</v>
      </c>
      <c r="I74" s="357">
        <v>0</v>
      </c>
      <c r="J74" s="357">
        <v>0</v>
      </c>
      <c r="K74" s="357">
        <v>51.58209013260354</v>
      </c>
      <c r="L74" s="357">
        <v>133.34577189860451</v>
      </c>
      <c r="M74" s="384">
        <f t="shared" si="2"/>
        <v>796.24044416051311</v>
      </c>
      <c r="N74" s="384">
        <f>($G$20+$H$20+$J$20)-(G74+H74+J74)</f>
        <v>4.1249997111663106E-3</v>
      </c>
      <c r="O74" s="384">
        <f>($I$20+$K$20+$L$20)-(I74+K74+L74)</f>
        <v>12.072842903344394</v>
      </c>
      <c r="P74" s="384">
        <f t="shared" si="7"/>
        <v>12.076967903055561</v>
      </c>
      <c r="Q74" s="384">
        <f>(G74+H74+J74)*Constants!$B$14</f>
        <v>9.9032638304947405</v>
      </c>
      <c r="R74" s="384">
        <f>(I74+K74+L74)*Constants!$B$13</f>
        <v>20.896848409526513</v>
      </c>
      <c r="S74" s="384">
        <f t="shared" si="9"/>
        <v>30.800112240021253</v>
      </c>
      <c r="T74" s="384">
        <f>$Q$20-Q74</f>
        <v>6.6824995322178893E-5</v>
      </c>
      <c r="U74" s="384">
        <f>($R$20-R74)</f>
        <v>1.3642312480779175</v>
      </c>
      <c r="V74" s="384">
        <f t="shared" si="8"/>
        <v>1.3642980730732397</v>
      </c>
      <c r="W74" s="384">
        <f>'h7a-B40'!H59</f>
        <v>2.6416471962616823</v>
      </c>
      <c r="X74" s="384">
        <f t="shared" si="5"/>
        <v>1.9362683627567292</v>
      </c>
    </row>
    <row r="75" spans="1:24" x14ac:dyDescent="0.2">
      <c r="A75" s="357" t="s">
        <v>248</v>
      </c>
      <c r="B75" s="357" t="s">
        <v>249</v>
      </c>
      <c r="C75" s="357" t="s">
        <v>121</v>
      </c>
      <c r="D75" s="357" t="s">
        <v>482</v>
      </c>
      <c r="E75" s="463">
        <v>1</v>
      </c>
      <c r="F75" s="384">
        <f>G75*Constants!$B$2+H75*Constants!$B$1+I75</f>
        <v>155.53562123419727</v>
      </c>
      <c r="G75" s="384">
        <v>0</v>
      </c>
      <c r="H75" s="357">
        <v>194.41952654274655</v>
      </c>
      <c r="I75" s="357">
        <v>0</v>
      </c>
      <c r="J75" s="357">
        <v>0</v>
      </c>
      <c r="K75" s="357">
        <v>1.2143431402829434</v>
      </c>
      <c r="L75" s="357">
        <v>42.17190441361349</v>
      </c>
      <c r="M75" s="384">
        <f t="shared" si="2"/>
        <v>237.80577409664301</v>
      </c>
      <c r="N75" s="384">
        <f>($G$21+$H$21+$J$21)-(G75+H75+J75)</f>
        <v>0</v>
      </c>
      <c r="O75" s="384">
        <f>($I$21+$K$21+$L$21)-(I75+K75+L75)</f>
        <v>0.10904608529115478</v>
      </c>
      <c r="P75" s="384">
        <f t="shared" si="7"/>
        <v>0.10904608529115478</v>
      </c>
      <c r="Q75" s="384">
        <f>(G75+H75+J75)*Constants!$B$14</f>
        <v>3.1495963299924941</v>
      </c>
      <c r="R75" s="384">
        <f>(I75+K75+L75)*Constants!$B$13</f>
        <v>4.902645973590297</v>
      </c>
      <c r="S75" s="384">
        <f t="shared" si="9"/>
        <v>8.0522423035827906</v>
      </c>
      <c r="T75" s="384">
        <f>$Q$21-Q75</f>
        <v>0</v>
      </c>
      <c r="U75" s="384">
        <f>($R$21-R75)</f>
        <v>1.2322207637900817E-2</v>
      </c>
      <c r="V75" s="384">
        <f t="shared" si="8"/>
        <v>1.2322207637900817E-2</v>
      </c>
      <c r="W75" s="384">
        <f>'h8a-B624'!H60</f>
        <v>0.33204845814977973</v>
      </c>
      <c r="X75" s="384">
        <f t="shared" si="5"/>
        <v>26.947156541045494</v>
      </c>
    </row>
    <row r="76" spans="1:24" x14ac:dyDescent="0.2">
      <c r="A76" s="357" t="s">
        <v>248</v>
      </c>
      <c r="B76" s="357" t="s">
        <v>249</v>
      </c>
      <c r="C76" s="357" t="s">
        <v>119</v>
      </c>
      <c r="D76" s="357" t="s">
        <v>482</v>
      </c>
      <c r="E76" s="463">
        <v>1</v>
      </c>
      <c r="F76" s="384">
        <f>G76*Constants!$B$2+H76*Constants!$B$1+I76</f>
        <v>107.74584054080927</v>
      </c>
      <c r="G76" s="384">
        <v>0</v>
      </c>
      <c r="H76" s="357">
        <v>134.68230067601158</v>
      </c>
      <c r="I76" s="357">
        <v>0</v>
      </c>
      <c r="J76" s="357">
        <v>0</v>
      </c>
      <c r="K76" s="357">
        <v>1.2143431402829434</v>
      </c>
      <c r="L76" s="357">
        <v>35.465199263156492</v>
      </c>
      <c r="M76" s="384">
        <f t="shared" si="2"/>
        <v>171.36184307945103</v>
      </c>
      <c r="N76" s="384">
        <f>($G$22+$H$22+$J$22)-(G76+H76+J76)</f>
        <v>0</v>
      </c>
      <c r="O76" s="384">
        <f>($I$22+$K$22+$L$22)-(I76+K76+L76)</f>
        <v>0.10904608529116189</v>
      </c>
      <c r="P76" s="384">
        <f t="shared" si="7"/>
        <v>0.10904608529116189</v>
      </c>
      <c r="Q76" s="384">
        <f>(G76+H76+J76)*Constants!$B$14</f>
        <v>2.1818532709513874</v>
      </c>
      <c r="R76" s="384">
        <f>(I76+K76+L76)*Constants!$B$13</f>
        <v>4.1447882915886565</v>
      </c>
      <c r="S76" s="384">
        <f t="shared" si="9"/>
        <v>6.3266415625400434</v>
      </c>
      <c r="T76" s="384">
        <f>$Q$22-Q76</f>
        <v>0</v>
      </c>
      <c r="U76" s="384">
        <f>($R$22-R76)</f>
        <v>1.2322207637900817E-2</v>
      </c>
      <c r="V76" s="384">
        <f t="shared" si="8"/>
        <v>1.2322207637900817E-2</v>
      </c>
      <c r="W76" s="384">
        <f>'h8a-B624'!H60</f>
        <v>0.33204845814977973</v>
      </c>
      <c r="X76" s="384">
        <f t="shared" si="5"/>
        <v>26.947156541045494</v>
      </c>
    </row>
    <row r="77" spans="1:24" x14ac:dyDescent="0.2">
      <c r="A77" s="357" t="s">
        <v>250</v>
      </c>
      <c r="B77" s="357" t="s">
        <v>251</v>
      </c>
      <c r="C77" s="357" t="s">
        <v>121</v>
      </c>
      <c r="D77" s="357" t="s">
        <v>482</v>
      </c>
      <c r="E77" s="463">
        <v>1</v>
      </c>
      <c r="F77" s="384">
        <f>G77*Constants!$B$2+H77*Constants!$B$1+I77</f>
        <v>551.07419441563616</v>
      </c>
      <c r="G77" s="384">
        <v>0</v>
      </c>
      <c r="H77" s="357">
        <v>688.8427430195452</v>
      </c>
      <c r="I77" s="357">
        <v>0</v>
      </c>
      <c r="J77" s="357">
        <v>0</v>
      </c>
      <c r="K77" s="357">
        <v>2.6189837862368361</v>
      </c>
      <c r="L77" s="357">
        <v>106.69102643568051</v>
      </c>
      <c r="M77" s="384">
        <f t="shared" si="2"/>
        <v>798.15275324146262</v>
      </c>
      <c r="N77" s="384">
        <f>($G$23+$H$23+$J$23)-(G77+H77+J77)</f>
        <v>0.81174541864584171</v>
      </c>
      <c r="O77" s="384">
        <f>($I$23+$K$23+$L$23)-(I77+K77+L77)</f>
        <v>1.0710852873553307</v>
      </c>
      <c r="P77" s="384">
        <f t="shared" si="7"/>
        <v>1.8828307060011724</v>
      </c>
      <c r="Q77" s="384">
        <f>(G77+H77+J77)*Constants!$B$14</f>
        <v>11.159252436916631</v>
      </c>
      <c r="R77" s="384">
        <f>(I77+K77+L77)*Constants!$B$13</f>
        <v>12.352031155076661</v>
      </c>
      <c r="S77" s="384">
        <f t="shared" si="9"/>
        <v>23.511283591993291</v>
      </c>
      <c r="T77" s="384">
        <f>$Q$23-Q77</f>
        <v>1.3150275782063403E-2</v>
      </c>
      <c r="U77" s="384">
        <f>($R$23-R77)</f>
        <v>0.12103263747115278</v>
      </c>
      <c r="V77" s="384">
        <f t="shared" si="8"/>
        <v>0.13418291325321619</v>
      </c>
      <c r="W77" s="384">
        <f>'h9a-581'!H59</f>
        <v>1.1734561494551117</v>
      </c>
      <c r="X77" s="384">
        <f t="shared" si="5"/>
        <v>8.7451980360620585</v>
      </c>
    </row>
    <row r="78" spans="1:24" x14ac:dyDescent="0.2">
      <c r="A78" s="357" t="s">
        <v>250</v>
      </c>
      <c r="B78" s="357" t="s">
        <v>251</v>
      </c>
      <c r="C78" s="357" t="s">
        <v>119</v>
      </c>
      <c r="D78" s="357" t="s">
        <v>482</v>
      </c>
      <c r="E78" s="463">
        <v>1</v>
      </c>
      <c r="F78" s="384">
        <f>G78*Constants!$B$2+H78*Constants!$B$1+I78</f>
        <v>320.91622462010764</v>
      </c>
      <c r="G78" s="384">
        <v>0</v>
      </c>
      <c r="H78" s="357">
        <v>401.14528077513455</v>
      </c>
      <c r="I78" s="357">
        <v>0</v>
      </c>
      <c r="J78" s="357">
        <v>0</v>
      </c>
      <c r="K78" s="357">
        <v>2.6189837862368361</v>
      </c>
      <c r="L78" s="357">
        <v>77.517035644589669</v>
      </c>
      <c r="M78" s="384">
        <f t="shared" si="2"/>
        <v>481.28130020596103</v>
      </c>
      <c r="N78" s="384">
        <f>($G$24+$H$24+$J$24)-(G78+H78+J78)</f>
        <v>0.24073252386642707</v>
      </c>
      <c r="O78" s="384">
        <f>($I$24+$K$24+$L$24)-(I78+K78+L78)</f>
        <v>1.3885731086886324</v>
      </c>
      <c r="P78" s="384">
        <f t="shared" si="7"/>
        <v>1.6293056325550594</v>
      </c>
      <c r="Q78" s="384">
        <f>(G78+H78+J78)*Constants!$B$14</f>
        <v>6.4985535485571795</v>
      </c>
      <c r="R78" s="384">
        <f>(I78+K78+L78)*Constants!$B$13</f>
        <v>9.0553701956833965</v>
      </c>
      <c r="S78" s="384">
        <f t="shared" si="9"/>
        <v>15.553923744240576</v>
      </c>
      <c r="T78" s="384">
        <f>$Q$24-Q78</f>
        <v>3.8998668866359054E-3</v>
      </c>
      <c r="U78" s="384">
        <f>($R$24-R78)</f>
        <v>0.15690876128181408</v>
      </c>
      <c r="V78" s="384">
        <f t="shared" si="8"/>
        <v>0.16080862816844999</v>
      </c>
      <c r="W78" s="384">
        <f>'h9a-581'!H59</f>
        <v>1.1734561494551117</v>
      </c>
      <c r="X78" s="384">
        <f t="shared" si="5"/>
        <v>7.2972213171664819</v>
      </c>
    </row>
    <row r="79" spans="1:24" x14ac:dyDescent="0.2">
      <c r="A79" s="357" t="s">
        <v>252</v>
      </c>
      <c r="B79" s="357" t="s">
        <v>470</v>
      </c>
      <c r="C79" s="357" t="s">
        <v>121</v>
      </c>
      <c r="D79" s="357" t="s">
        <v>482</v>
      </c>
      <c r="E79" s="463">
        <v>0</v>
      </c>
      <c r="F79" s="384">
        <f>G79*Constants!$B$2+H79*Constants!$B$1+I79</f>
        <v>599.90461713597642</v>
      </c>
      <c r="G79" s="384">
        <v>0</v>
      </c>
      <c r="H79" s="357">
        <v>749.88077141997053</v>
      </c>
      <c r="I79" s="357">
        <v>0</v>
      </c>
      <c r="J79" s="357">
        <v>4.6581114953623546</v>
      </c>
      <c r="K79" s="357">
        <v>0</v>
      </c>
      <c r="L79" s="357">
        <v>121.3604942661965</v>
      </c>
      <c r="M79" s="384">
        <f t="shared" si="2"/>
        <v>875.89937718152942</v>
      </c>
      <c r="N79" s="384">
        <f>($G$25+$H$25+$J$25)-(G79+H79+J79)</f>
        <v>0</v>
      </c>
      <c r="O79" s="384">
        <f>($I$25+$K$25+$L$25)-(I79+K79+L79)</f>
        <v>0</v>
      </c>
      <c r="P79" s="384">
        <f t="shared" si="7"/>
        <v>0</v>
      </c>
      <c r="Q79" s="384">
        <f>(G79+H79+J79)*Constants!$B$14</f>
        <v>12.223529903228393</v>
      </c>
      <c r="R79" s="384">
        <f>(I79+K79+L79)*Constants!$B$13</f>
        <v>13.713735852080205</v>
      </c>
      <c r="S79" s="384">
        <f t="shared" si="9"/>
        <v>25.937265755308598</v>
      </c>
      <c r="T79" s="384">
        <f>$Q$25-Q79</f>
        <v>0</v>
      </c>
      <c r="U79" s="384">
        <f>($R$25-R79)</f>
        <v>0</v>
      </c>
      <c r="V79" s="384">
        <f t="shared" si="8"/>
        <v>0</v>
      </c>
      <c r="W79" s="384">
        <f>'h9b-688'!H55</f>
        <v>0.81310679611650483</v>
      </c>
      <c r="X79" s="384" t="str">
        <f t="shared" si="5"/>
        <v>n/a</v>
      </c>
    </row>
    <row r="80" spans="1:24" x14ac:dyDescent="0.2">
      <c r="A80" s="357" t="s">
        <v>252</v>
      </c>
      <c r="B80" s="357" t="s">
        <v>470</v>
      </c>
      <c r="C80" s="357" t="s">
        <v>120</v>
      </c>
      <c r="D80" s="357" t="s">
        <v>482</v>
      </c>
      <c r="E80" s="463">
        <v>0</v>
      </c>
      <c r="F80" s="384">
        <f>G80*Constants!$B$2+H80*Constants!$B$1+I80</f>
        <v>556.1370135542461</v>
      </c>
      <c r="G80" s="384">
        <v>0</v>
      </c>
      <c r="H80" s="357">
        <v>695.17126694280762</v>
      </c>
      <c r="I80" s="357">
        <v>0</v>
      </c>
      <c r="J80" s="357">
        <v>4.6581114953623546</v>
      </c>
      <c r="K80" s="357">
        <v>0</v>
      </c>
      <c r="L80" s="357">
        <v>117.45718327782959</v>
      </c>
      <c r="M80" s="384">
        <f t="shared" si="2"/>
        <v>817.2865617159996</v>
      </c>
      <c r="N80" s="384">
        <f>($G$26+$H$26+$J$26)-(G80+H80+J80)</f>
        <v>0</v>
      </c>
      <c r="O80" s="384">
        <f>($I$26+$K$26+$L$26)-(I80+K80+L80)</f>
        <v>0</v>
      </c>
      <c r="P80" s="384">
        <f t="shared" si="7"/>
        <v>0</v>
      </c>
      <c r="Q80" s="384">
        <f>(G80+H80+J80)*Constants!$B$14</f>
        <v>11.337235930698354</v>
      </c>
      <c r="R80" s="384">
        <f>(I80+K80+L80)*Constants!$B$13</f>
        <v>13.272661710394743</v>
      </c>
      <c r="S80" s="384">
        <f t="shared" si="9"/>
        <v>24.609897641093099</v>
      </c>
      <c r="T80" s="384">
        <f>$Q$26-Q80</f>
        <v>0</v>
      </c>
      <c r="U80" s="384">
        <f>($R$26-R80)</f>
        <v>0</v>
      </c>
      <c r="V80" s="384">
        <f t="shared" si="8"/>
        <v>0</v>
      </c>
      <c r="W80" s="384">
        <f>'h9b-688'!H55</f>
        <v>0.81310679611650483</v>
      </c>
      <c r="X80" s="384" t="str">
        <f t="shared" si="5"/>
        <v>n/a</v>
      </c>
    </row>
    <row r="81" spans="1:24" x14ac:dyDescent="0.2">
      <c r="A81" s="357" t="s">
        <v>252</v>
      </c>
      <c r="B81" s="357" t="s">
        <v>470</v>
      </c>
      <c r="C81" s="357" t="s">
        <v>119</v>
      </c>
      <c r="D81" s="357" t="s">
        <v>482</v>
      </c>
      <c r="E81" s="463">
        <v>0</v>
      </c>
      <c r="F81" s="384">
        <f>G81*Constants!$B$2+H81*Constants!$B$1+I81</f>
        <v>296.91145489199613</v>
      </c>
      <c r="G81" s="384">
        <v>0</v>
      </c>
      <c r="H81" s="357">
        <v>371.13931861499515</v>
      </c>
      <c r="I81" s="357">
        <v>0</v>
      </c>
      <c r="J81" s="357">
        <v>4.6581114953623546</v>
      </c>
      <c r="K81" s="357">
        <v>0</v>
      </c>
      <c r="L81" s="357">
        <v>93.850872600880308</v>
      </c>
      <c r="M81" s="384">
        <f t="shared" si="2"/>
        <v>469.64830271123776</v>
      </c>
      <c r="N81" s="384">
        <f>($G$27+$H$27+$J$27)-(G81+H81+J81)</f>
        <v>0</v>
      </c>
      <c r="O81" s="384">
        <f>($I$27+$K$27+$L$27)-(I81+K81+L81)</f>
        <v>0</v>
      </c>
      <c r="P81" s="384">
        <f t="shared" si="7"/>
        <v>0</v>
      </c>
      <c r="Q81" s="384">
        <f>(G81+H81+J81)*Constants!$B$14</f>
        <v>6.0879183677877906</v>
      </c>
      <c r="R81" s="384">
        <f>(I81+K81+L81)*Constants!$B$13</f>
        <v>10.605148603899474</v>
      </c>
      <c r="S81" s="384">
        <f t="shared" si="9"/>
        <v>16.693066971687266</v>
      </c>
      <c r="T81" s="384">
        <f>$Q$27-Q81</f>
        <v>0</v>
      </c>
      <c r="U81" s="384">
        <f>($R$27-R81)</f>
        <v>0</v>
      </c>
      <c r="V81" s="384">
        <f t="shared" si="8"/>
        <v>0</v>
      </c>
      <c r="W81" s="384">
        <f>'h9b-688'!H55</f>
        <v>0.81310679611650483</v>
      </c>
      <c r="X81" s="384" t="str">
        <f t="shared" si="5"/>
        <v>n/a</v>
      </c>
    </row>
    <row r="82" spans="1:24" x14ac:dyDescent="0.2">
      <c r="A82" s="357" t="s">
        <v>264</v>
      </c>
      <c r="B82" s="357" t="s">
        <v>265</v>
      </c>
      <c r="C82" s="357" t="s">
        <v>121</v>
      </c>
      <c r="D82" s="357" t="s">
        <v>482</v>
      </c>
      <c r="E82" s="463">
        <v>0</v>
      </c>
      <c r="F82" s="384">
        <f>G82*Constants!$B$2+H82*Constants!$B$1+I82</f>
        <v>0</v>
      </c>
      <c r="G82" s="384">
        <v>0</v>
      </c>
      <c r="H82" s="357"/>
      <c r="I82" s="357"/>
      <c r="J82" s="357"/>
      <c r="K82" s="357"/>
      <c r="L82" s="357"/>
      <c r="M82" s="384">
        <f t="shared" si="2"/>
        <v>0</v>
      </c>
      <c r="N82" s="384">
        <f>($G$28+$H$28+$J$28)-(G82+H82+J82)</f>
        <v>530.48863322004217</v>
      </c>
      <c r="O82" s="384">
        <f>($I$28+$K$28+$L$28)-(I82+K82+L82)</f>
        <v>194.65681094574236</v>
      </c>
      <c r="P82" s="384">
        <f t="shared" si="7"/>
        <v>725.14544416578451</v>
      </c>
      <c r="Q82" s="384">
        <f>(G82+H82+J82)*Constants!$B$14</f>
        <v>0</v>
      </c>
      <c r="R82" s="384">
        <f>(I82+K82+L82)*Constants!$B$13</f>
        <v>0</v>
      </c>
      <c r="S82" s="384">
        <f t="shared" si="9"/>
        <v>0</v>
      </c>
      <c r="T82" s="384">
        <f>$Q$28-Q82</f>
        <v>8.5939158581646833</v>
      </c>
      <c r="U82" s="384">
        <f>($R$28-R82)</f>
        <v>21.996219636868886</v>
      </c>
      <c r="V82" s="384">
        <f t="shared" si="8"/>
        <v>30.590135495033572</v>
      </c>
      <c r="W82" s="384">
        <f>'h13a-19T'!H57</f>
        <v>2.4794407894736841</v>
      </c>
      <c r="X82" s="384" t="str">
        <f t="shared" si="5"/>
        <v>n/a</v>
      </c>
    </row>
    <row r="83" spans="1:24" x14ac:dyDescent="0.2">
      <c r="A83" s="357" t="s">
        <v>206</v>
      </c>
      <c r="B83" s="357" t="s">
        <v>463</v>
      </c>
      <c r="C83" s="357" t="s">
        <v>121</v>
      </c>
      <c r="D83" s="357" t="s">
        <v>483</v>
      </c>
      <c r="E83" s="463">
        <v>1</v>
      </c>
      <c r="F83" s="384">
        <f>G83*Constants!$B$2+H83*Constants!$B$1+I83</f>
        <v>284.38298916881826</v>
      </c>
      <c r="G83" s="357">
        <v>0</v>
      </c>
      <c r="H83" s="357">
        <v>355.47873646102283</v>
      </c>
      <c r="I83" s="357">
        <v>0</v>
      </c>
      <c r="J83" s="357">
        <v>5.3089819112212426</v>
      </c>
      <c r="K83" s="357">
        <v>0</v>
      </c>
      <c r="L83" s="357">
        <v>78.938135009744101</v>
      </c>
      <c r="M83" s="384">
        <f t="shared" si="2"/>
        <v>439.72585338198814</v>
      </c>
      <c r="N83" s="384">
        <f>($G$2+$H$2+$J$2)-(G83+H83+J83)</f>
        <v>85.081790135749827</v>
      </c>
      <c r="O83" s="384">
        <f>($I$2+$K$2+$L$2)-(I83+K83+L83)</f>
        <v>0.92628368957872453</v>
      </c>
      <c r="P83" s="384">
        <f>SUM(N83:O83)</f>
        <v>86.008073825328552</v>
      </c>
      <c r="Q83" s="384">
        <f>(G83+H83+J83)*Constants!$B$14</f>
        <v>5.8447610376303532</v>
      </c>
      <c r="R83" s="384">
        <f>(I83+K83+L83)*Constants!$B$13</f>
        <v>8.9200092561010837</v>
      </c>
      <c r="S83" s="384">
        <f t="shared" si="9"/>
        <v>14.764770293731438</v>
      </c>
      <c r="T83" s="384">
        <f>$Q$2-Q83</f>
        <v>1.3783250001991476</v>
      </c>
      <c r="U83" s="384">
        <f>($R$2-R83)</f>
        <v>0.10467005692239617</v>
      </c>
      <c r="V83" s="384">
        <f>SUM(T83:U83)</f>
        <v>1.4829950571215438</v>
      </c>
      <c r="W83" s="384">
        <f>'h1a-hanger4'!J64</f>
        <v>0.1489957963568426</v>
      </c>
      <c r="X83" s="384">
        <f t="shared" si="5"/>
        <v>0.10046951649726986</v>
      </c>
    </row>
    <row r="84" spans="1:24" x14ac:dyDescent="0.2">
      <c r="A84" s="357" t="s">
        <v>206</v>
      </c>
      <c r="B84" s="357" t="s">
        <v>463</v>
      </c>
      <c r="C84" s="357" t="s">
        <v>120</v>
      </c>
      <c r="D84" s="357" t="s">
        <v>483</v>
      </c>
      <c r="E84" s="463">
        <v>1</v>
      </c>
      <c r="F84" s="384">
        <f>G84*Constants!$B$2+H84*Constants!$B$1+I84</f>
        <v>276.0575000296123</v>
      </c>
      <c r="G84" s="384">
        <v>0</v>
      </c>
      <c r="H84" s="357">
        <v>345.07187503701533</v>
      </c>
      <c r="I84" s="357">
        <v>0</v>
      </c>
      <c r="J84" s="357">
        <v>5.3089819112212426</v>
      </c>
      <c r="K84" s="357">
        <v>0</v>
      </c>
      <c r="L84" s="357">
        <v>78.007868256043963</v>
      </c>
      <c r="M84" s="384">
        <f t="shared" si="2"/>
        <v>428.38872520428049</v>
      </c>
      <c r="N84" s="384">
        <f>($G$3+$H$3+$J$3)-(G84+H84+J84)</f>
        <v>81.33505448550261</v>
      </c>
      <c r="O84" s="384">
        <f>($I$3+$K$3+$L$3)-(I84+K84+L84)</f>
        <v>0.85458853539248025</v>
      </c>
      <c r="P84" s="384">
        <f t="shared" ref="P84:P109" si="11">SUM(N84:O84)</f>
        <v>82.18964302089509</v>
      </c>
      <c r="Q84" s="384">
        <f>(G84+H84+J84)*Constants!$B$14</f>
        <v>5.6761698825614317</v>
      </c>
      <c r="R84" s="384">
        <f>(I84+K84+L84)*Constants!$B$13</f>
        <v>8.8148891129329687</v>
      </c>
      <c r="S84" s="384">
        <f t="shared" si="9"/>
        <v>14.4910589954944</v>
      </c>
      <c r="T84" s="384">
        <f>$Q$3-Q84</f>
        <v>1.3176278826651426</v>
      </c>
      <c r="U84" s="384">
        <f>($R$3-R84)</f>
        <v>9.6568504499350283E-2</v>
      </c>
      <c r="V84" s="384">
        <f t="shared" ref="V84:V109" si="12">SUM(T84:U84)</f>
        <v>1.4141963871644929</v>
      </c>
      <c r="W84" s="384">
        <f>'h1a-hanger4'!J64</f>
        <v>0.1489957963568426</v>
      </c>
      <c r="X84" s="384">
        <f t="shared" si="5"/>
        <v>0.10535721750469447</v>
      </c>
    </row>
    <row r="85" spans="1:24" x14ac:dyDescent="0.2">
      <c r="A85" s="357" t="s">
        <v>206</v>
      </c>
      <c r="B85" s="357" t="s">
        <v>463</v>
      </c>
      <c r="C85" s="357" t="s">
        <v>119</v>
      </c>
      <c r="D85" s="357" t="s">
        <v>483</v>
      </c>
      <c r="E85" s="463">
        <v>1</v>
      </c>
      <c r="F85" s="384">
        <f>G85*Constants!$B$2+H85*Constants!$B$1+I85</f>
        <v>172.53394598644795</v>
      </c>
      <c r="G85" s="384">
        <v>0</v>
      </c>
      <c r="H85" s="357">
        <v>215.66743248305991</v>
      </c>
      <c r="I85" s="357">
        <v>0</v>
      </c>
      <c r="J85" s="357">
        <v>5.3089819112212426</v>
      </c>
      <c r="K85" s="357">
        <v>0</v>
      </c>
      <c r="L85" s="357">
        <v>73.025055040101947</v>
      </c>
      <c r="M85" s="384">
        <f t="shared" si="2"/>
        <v>294.00146943438313</v>
      </c>
      <c r="N85" s="384">
        <f>($G$4+$H$4+$J$4)-(G85+H85+J85)</f>
        <v>55.505768783215842</v>
      </c>
      <c r="O85" s="384">
        <f>($I$4+$K$4+$L$4)-(I85+K85+L85)</f>
        <v>0.4810656333358736</v>
      </c>
      <c r="P85" s="384">
        <f t="shared" si="11"/>
        <v>55.986834416551716</v>
      </c>
      <c r="Q85" s="384">
        <f>(G85+H85+J85)*Constants!$B$14</f>
        <v>3.5798179131873549</v>
      </c>
      <c r="R85" s="384">
        <f>(I85+K85+L85)*Constants!$B$13</f>
        <v>8.2518312195315211</v>
      </c>
      <c r="S85" s="384">
        <f t="shared" si="9"/>
        <v>11.831649132718876</v>
      </c>
      <c r="T85" s="384">
        <f>$Q$4-Q85</f>
        <v>0.89919345428809683</v>
      </c>
      <c r="U85" s="384">
        <f>($R$4-R85)</f>
        <v>5.4360416566952452E-2</v>
      </c>
      <c r="V85" s="384">
        <f t="shared" si="12"/>
        <v>0.95355387085504928</v>
      </c>
      <c r="W85" s="384">
        <f>'h1a-hanger4'!J64</f>
        <v>0.1489957963568426</v>
      </c>
      <c r="X85" s="384">
        <f t="shared" si="5"/>
        <v>0.15625315035765988</v>
      </c>
    </row>
    <row r="86" spans="1:24" x14ac:dyDescent="0.2">
      <c r="A86" s="357" t="s">
        <v>210</v>
      </c>
      <c r="B86" s="357" t="s">
        <v>469</v>
      </c>
      <c r="C86" s="357" t="s">
        <v>121</v>
      </c>
      <c r="D86" s="357" t="s">
        <v>483</v>
      </c>
      <c r="E86" s="463">
        <v>1</v>
      </c>
      <c r="F86" s="384">
        <f>G86*Constants!$B$2+H86*Constants!$B$1+I86</f>
        <v>253.85199536720276</v>
      </c>
      <c r="G86" s="384">
        <v>0</v>
      </c>
      <c r="H86" s="357">
        <v>317.31499420900343</v>
      </c>
      <c r="I86" s="357">
        <v>0</v>
      </c>
      <c r="J86" s="357">
        <v>0</v>
      </c>
      <c r="K86" s="357">
        <v>7.2427079295547916</v>
      </c>
      <c r="L86" s="357">
        <v>78.518101316121957</v>
      </c>
      <c r="M86" s="384">
        <f t="shared" si="2"/>
        <v>403.07580345468017</v>
      </c>
      <c r="N86" s="384">
        <f>($G$5+$H$5+$J$5)-(G86+H86+J86)</f>
        <v>194.79258096512626</v>
      </c>
      <c r="O86" s="384">
        <f>($I$5+$K$5+$L$5)-(I86+K86+L86)</f>
        <v>-0.393405095375428</v>
      </c>
      <c r="P86" s="384">
        <f t="shared" si="11"/>
        <v>194.39917586975082</v>
      </c>
      <c r="Q86" s="384">
        <f>(G86+H86+J86)*Constants!$B$14</f>
        <v>5.1405029061858549</v>
      </c>
      <c r="R86" s="384">
        <f>(I86+K86+L86)*Constants!$B$13</f>
        <v>9.6909714447614732</v>
      </c>
      <c r="S86" s="384">
        <f t="shared" si="9"/>
        <v>14.831474350947328</v>
      </c>
      <c r="T86" s="384">
        <f>$Q$5-Q86</f>
        <v>3.1556398116350461</v>
      </c>
      <c r="U86" s="384">
        <f>($R$5-R86)</f>
        <v>-4.4454775777422739E-2</v>
      </c>
      <c r="V86" s="384">
        <f t="shared" si="12"/>
        <v>3.1111850358576234</v>
      </c>
      <c r="W86" s="384">
        <f>'h2a-34T'!H55</f>
        <v>0.25864864864864867</v>
      </c>
      <c r="X86" s="384">
        <f t="shared" si="5"/>
        <v>8.3135090220485736E-2</v>
      </c>
    </row>
    <row r="87" spans="1:24" x14ac:dyDescent="0.2">
      <c r="A87" s="357" t="s">
        <v>210</v>
      </c>
      <c r="B87" s="357" t="s">
        <v>469</v>
      </c>
      <c r="C87" s="357" t="s">
        <v>119</v>
      </c>
      <c r="D87" s="357" t="s">
        <v>483</v>
      </c>
      <c r="E87" s="463">
        <v>1</v>
      </c>
      <c r="F87" s="384">
        <f>G87*Constants!$B$2+H87*Constants!$B$1+I87</f>
        <v>151.75646600491925</v>
      </c>
      <c r="G87" s="384">
        <v>0</v>
      </c>
      <c r="H87" s="357">
        <v>189.69558250614907</v>
      </c>
      <c r="I87" s="357">
        <v>0</v>
      </c>
      <c r="J87" s="357">
        <v>0</v>
      </c>
      <c r="K87" s="357">
        <v>7.2427079295547916</v>
      </c>
      <c r="L87" s="357">
        <v>68.272301055457092</v>
      </c>
      <c r="M87" s="384">
        <f t="shared" si="2"/>
        <v>265.21059149116093</v>
      </c>
      <c r="N87" s="384">
        <f>($G$6+$H$6+$J$6)-(G87+H87+J87)</f>
        <v>109.79155407921851</v>
      </c>
      <c r="O87" s="384">
        <f>($I$6+$K$6+$L$6)-(I87+K87+L87)</f>
        <v>-0.36487571822989651</v>
      </c>
      <c r="P87" s="384">
        <f t="shared" si="11"/>
        <v>109.42667836098862</v>
      </c>
      <c r="Q87" s="384">
        <f>(G87+H87+J87)*Constants!$B$14</f>
        <v>3.0730684365996148</v>
      </c>
      <c r="R87" s="384">
        <f>(I87+K87+L87)*Constants!$B$13</f>
        <v>8.5331960153063431</v>
      </c>
      <c r="S87" s="384">
        <f t="shared" si="9"/>
        <v>11.606264451905957</v>
      </c>
      <c r="T87" s="384">
        <f>$Q$6-Q87</f>
        <v>1.77862317608334</v>
      </c>
      <c r="U87" s="384">
        <f>($R$6-R87)</f>
        <v>-4.1230956159978405E-2</v>
      </c>
      <c r="V87" s="384">
        <f t="shared" si="12"/>
        <v>1.7373922199233616</v>
      </c>
      <c r="W87" s="384">
        <f>'h2a-34T'!H55</f>
        <v>0.25864864864864867</v>
      </c>
      <c r="X87" s="384">
        <f t="shared" si="5"/>
        <v>0.14887176636491325</v>
      </c>
    </row>
    <row r="88" spans="1:24" x14ac:dyDescent="0.2">
      <c r="A88" s="357" t="s">
        <v>210</v>
      </c>
      <c r="B88" s="357" t="s">
        <v>469</v>
      </c>
      <c r="C88" s="357" t="s">
        <v>466</v>
      </c>
      <c r="D88" s="357" t="s">
        <v>483</v>
      </c>
      <c r="E88" s="463">
        <v>1</v>
      </c>
      <c r="F88" s="384">
        <f>G88*Constants!$B$2+H88*Constants!$B$1+I88</f>
        <v>104.03312453431616</v>
      </c>
      <c r="G88" s="384">
        <v>0</v>
      </c>
      <c r="H88" s="357">
        <v>130.04140566789519</v>
      </c>
      <c r="I88" s="357">
        <v>0</v>
      </c>
      <c r="J88" s="357">
        <v>0</v>
      </c>
      <c r="K88" s="357">
        <v>7.2427079295547916</v>
      </c>
      <c r="L88" s="357">
        <v>65.025207472444265</v>
      </c>
      <c r="M88" s="384">
        <f t="shared" si="2"/>
        <v>202.30932106989425</v>
      </c>
      <c r="N88" s="384">
        <f>($G$7+$H$7+$J$7)-(G88+H88+J88)</f>
        <v>78.849192245626966</v>
      </c>
      <c r="O88" s="384">
        <f>($I$7+$K$7+$L$7)-(I88+K88+L88)</f>
        <v>-0.21321955550881455</v>
      </c>
      <c r="P88" s="384">
        <f t="shared" si="11"/>
        <v>78.635972690118152</v>
      </c>
      <c r="Q88" s="384">
        <f>(G88+H88+J88)*Constants!$B$14</f>
        <v>2.106670771819902</v>
      </c>
      <c r="R88" s="384">
        <f>(I88+K88+L88)*Constants!$B$13</f>
        <v>8.1662744404258945</v>
      </c>
      <c r="S88" s="384">
        <f t="shared" si="9"/>
        <v>10.272945212245796</v>
      </c>
      <c r="T88" s="384">
        <f>$Q$7-Q88</f>
        <v>1.2773569143791565</v>
      </c>
      <c r="U88" s="384">
        <f>($R$7-R88)</f>
        <v>-2.4093809772496755E-2</v>
      </c>
      <c r="V88" s="384">
        <f t="shared" si="12"/>
        <v>1.2532631046066598</v>
      </c>
      <c r="W88" s="384">
        <f>'h2a-34T'!H55</f>
        <v>0.25864864864864867</v>
      </c>
      <c r="X88" s="384">
        <f t="shared" si="5"/>
        <v>0.20638016686035474</v>
      </c>
    </row>
    <row r="89" spans="1:24" x14ac:dyDescent="0.2">
      <c r="A89" s="357" t="s">
        <v>464</v>
      </c>
      <c r="B89" s="357" t="s">
        <v>465</v>
      </c>
      <c r="C89" s="357" t="s">
        <v>121</v>
      </c>
      <c r="D89" s="357" t="s">
        <v>483</v>
      </c>
      <c r="E89" s="463">
        <v>0</v>
      </c>
      <c r="F89" s="384">
        <f>G89*Constants!$B$2+H89*Constants!$B$1+I89</f>
        <v>0</v>
      </c>
      <c r="G89" s="384">
        <v>0</v>
      </c>
      <c r="H89" s="357"/>
      <c r="I89" s="357"/>
      <c r="J89" s="357"/>
      <c r="K89" s="357"/>
      <c r="L89" s="357"/>
      <c r="M89" s="384">
        <f t="shared" si="2"/>
        <v>0</v>
      </c>
      <c r="N89" s="384">
        <f>($G$8+$H$8+$J$8)-(G89+H89+J89)</f>
        <v>324.79200996317786</v>
      </c>
      <c r="O89" s="384">
        <f>($I$8+$K$8+$L$8)-(I89+K89+L89)</f>
        <v>44.7912561790056</v>
      </c>
      <c r="P89" s="384">
        <f t="shared" si="11"/>
        <v>369.58326614218345</v>
      </c>
      <c r="Q89" s="384">
        <f>(G89+H89+J89)*Constants!$B$14</f>
        <v>0</v>
      </c>
      <c r="R89" s="384">
        <f>(I89+K89+L89)*Constants!$B$13</f>
        <v>0</v>
      </c>
      <c r="S89" s="384">
        <f t="shared" si="9"/>
        <v>0</v>
      </c>
      <c r="T89" s="384">
        <f>$Q$8-Q89</f>
        <v>5.2616305614034813</v>
      </c>
      <c r="U89" s="384">
        <f>($R$8-R89)</f>
        <v>5.061411948227633</v>
      </c>
      <c r="V89" s="384">
        <f t="shared" si="12"/>
        <v>10.323042509631115</v>
      </c>
      <c r="W89" s="384">
        <f>'h3b-B782'!H54</f>
        <v>0.8172502134927413</v>
      </c>
      <c r="X89" s="384" t="str">
        <f t="shared" si="5"/>
        <v>n/a</v>
      </c>
    </row>
    <row r="90" spans="1:24" x14ac:dyDescent="0.2">
      <c r="A90" s="357" t="s">
        <v>464</v>
      </c>
      <c r="B90" s="357" t="s">
        <v>465</v>
      </c>
      <c r="C90" s="357" t="s">
        <v>120</v>
      </c>
      <c r="D90" s="357" t="s">
        <v>483</v>
      </c>
      <c r="E90" s="463">
        <v>0</v>
      </c>
      <c r="F90" s="384">
        <f>G90*Constants!$B$2+H90*Constants!$B$1+I90</f>
        <v>0</v>
      </c>
      <c r="G90" s="384">
        <v>0</v>
      </c>
      <c r="H90" s="357"/>
      <c r="I90" s="357"/>
      <c r="J90" s="357"/>
      <c r="K90" s="357"/>
      <c r="L90" s="357"/>
      <c r="M90" s="384">
        <f t="shared" ref="M90:M147" si="13">SUM(G90:L90)</f>
        <v>0</v>
      </c>
      <c r="N90" s="384">
        <f>($G$9+$H$9+$J$9)-(G90+H90+J90)</f>
        <v>294.89471707700443</v>
      </c>
      <c r="O90" s="384">
        <f>($I$9+$K$9+$L$9)-(I90+K90+L90)</f>
        <v>43.576714631261552</v>
      </c>
      <c r="P90" s="384">
        <f t="shared" si="11"/>
        <v>338.47143170826598</v>
      </c>
      <c r="Q90" s="384">
        <f>(G90+H90+J90)*Constants!$B$14</f>
        <v>0</v>
      </c>
      <c r="R90" s="384">
        <f>(I90+K90+L90)*Constants!$B$13</f>
        <v>0</v>
      </c>
      <c r="S90" s="384">
        <f t="shared" si="9"/>
        <v>0</v>
      </c>
      <c r="T90" s="384">
        <f>$Q$9-Q90</f>
        <v>4.7772944166474716</v>
      </c>
      <c r="U90" s="384">
        <f>($R$9-R90)</f>
        <v>4.9241687533325553</v>
      </c>
      <c r="V90" s="384">
        <f t="shared" si="12"/>
        <v>9.7014631699800269</v>
      </c>
      <c r="W90" s="384">
        <f>'h3b-B782'!H54</f>
        <v>0.8172502134927413</v>
      </c>
      <c r="X90" s="384" t="str">
        <f t="shared" si="5"/>
        <v>n/a</v>
      </c>
    </row>
    <row r="91" spans="1:24" x14ac:dyDescent="0.2">
      <c r="A91" s="357" t="s">
        <v>464</v>
      </c>
      <c r="B91" s="357" t="s">
        <v>465</v>
      </c>
      <c r="C91" s="357" t="s">
        <v>119</v>
      </c>
      <c r="D91" s="357" t="s">
        <v>483</v>
      </c>
      <c r="E91" s="463">
        <v>0</v>
      </c>
      <c r="F91" s="384">
        <f>G91*Constants!$B$2+H91*Constants!$B$1+I91</f>
        <v>0</v>
      </c>
      <c r="G91" s="384">
        <v>0</v>
      </c>
      <c r="H91" s="357"/>
      <c r="I91" s="357"/>
      <c r="J91" s="357"/>
      <c r="K91" s="357"/>
      <c r="L91" s="357"/>
      <c r="M91" s="384">
        <f t="shared" si="13"/>
        <v>0</v>
      </c>
      <c r="N91" s="384">
        <f>($G$10+$H$10+$J$10)-(G91+H91+J91)</f>
        <v>178.78224266424556</v>
      </c>
      <c r="O91" s="384">
        <f>($I$10+$K$10+$L$10)-(I91+K91+L91)</f>
        <v>38.899866254285129</v>
      </c>
      <c r="P91" s="384">
        <f t="shared" si="11"/>
        <v>217.68210891853067</v>
      </c>
      <c r="Q91" s="384">
        <f>(G91+H91+J91)*Constants!$B$14</f>
        <v>0</v>
      </c>
      <c r="R91" s="384">
        <f>(I91+K91+L91)*Constants!$B$13</f>
        <v>0</v>
      </c>
      <c r="S91" s="384">
        <f t="shared" si="9"/>
        <v>0</v>
      </c>
      <c r="T91" s="384">
        <f>$Q$10-Q91</f>
        <v>2.8962723311607781</v>
      </c>
      <c r="U91" s="384">
        <f>($R$10-R91)</f>
        <v>4.3956848867342195</v>
      </c>
      <c r="V91" s="384">
        <f t="shared" si="12"/>
        <v>7.2919572178949981</v>
      </c>
      <c r="W91" s="384">
        <f>'h3b-B782'!H54</f>
        <v>0.8172502134927413</v>
      </c>
      <c r="X91" s="384" t="str">
        <f t="shared" si="5"/>
        <v>n/a</v>
      </c>
    </row>
    <row r="92" spans="1:24" x14ac:dyDescent="0.2">
      <c r="A92" s="357" t="s">
        <v>464</v>
      </c>
      <c r="B92" s="357" t="s">
        <v>465</v>
      </c>
      <c r="C92" s="357" t="s">
        <v>466</v>
      </c>
      <c r="D92" s="357" t="s">
        <v>483</v>
      </c>
      <c r="E92" s="463">
        <v>0</v>
      </c>
      <c r="F92" s="384">
        <f>G92*Constants!$B$2+H92*Constants!$B$1+I92</f>
        <v>0</v>
      </c>
      <c r="G92" s="384">
        <v>0</v>
      </c>
      <c r="H92" s="357"/>
      <c r="I92" s="357"/>
      <c r="J92" s="357"/>
      <c r="K92" s="357"/>
      <c r="L92" s="357"/>
      <c r="M92" s="384">
        <f t="shared" si="13"/>
        <v>0</v>
      </c>
      <c r="N92" s="384">
        <f>($G$11+$H$11+$J$11)-(G92+H92+J92)</f>
        <v>106.7702899009672</v>
      </c>
      <c r="O92" s="384">
        <f>($I$11+$K$11+$L$11)-(I92+K92+L92)</f>
        <v>35.685072631465033</v>
      </c>
      <c r="P92" s="384">
        <f t="shared" si="11"/>
        <v>142.45536253243222</v>
      </c>
      <c r="Q92" s="384">
        <f>(G92+H92+J92)*Constants!$B$14</f>
        <v>0</v>
      </c>
      <c r="R92" s="384">
        <f>(I92+K92+L92)*Constants!$B$13</f>
        <v>0</v>
      </c>
      <c r="S92" s="384">
        <f t="shared" si="9"/>
        <v>0</v>
      </c>
      <c r="T92" s="384">
        <f>$Q$11-Q92</f>
        <v>1.7296786963956685</v>
      </c>
      <c r="U92" s="384">
        <f>($R$11-R92)</f>
        <v>4.0324132073555488</v>
      </c>
      <c r="V92" s="384">
        <f t="shared" si="12"/>
        <v>5.7620919037512177</v>
      </c>
      <c r="W92" s="384">
        <f>'h3b-B782'!H54</f>
        <v>0.8172502134927413</v>
      </c>
      <c r="X92" s="384" t="str">
        <f t="shared" si="5"/>
        <v>n/a</v>
      </c>
    </row>
    <row r="93" spans="1:24" x14ac:dyDescent="0.2">
      <c r="A93" s="357" t="s">
        <v>222</v>
      </c>
      <c r="B93" s="357" t="s">
        <v>223</v>
      </c>
      <c r="C93" s="357" t="s">
        <v>121</v>
      </c>
      <c r="D93" s="357" t="s">
        <v>483</v>
      </c>
      <c r="E93" s="463">
        <v>1</v>
      </c>
      <c r="F93" s="384">
        <f>G93*Constants!$B$2+H93*Constants!$B$1+I93</f>
        <v>57.60239885453133</v>
      </c>
      <c r="G93" s="384">
        <v>0</v>
      </c>
      <c r="H93" s="357">
        <v>72.002998568164159</v>
      </c>
      <c r="I93" s="357">
        <v>0</v>
      </c>
      <c r="J93" s="357">
        <v>29.084753407096056</v>
      </c>
      <c r="K93" s="357">
        <v>0</v>
      </c>
      <c r="L93" s="357">
        <v>33.695917325086711</v>
      </c>
      <c r="M93" s="384">
        <f t="shared" si="13"/>
        <v>134.78366930034693</v>
      </c>
      <c r="N93" s="384">
        <f>($G$12+$H$12+$J$12)-(G93+H93+J93)</f>
        <v>43.673378219653799</v>
      </c>
      <c r="O93" s="384">
        <f>($I$12+$K$12+$L$12)-(I93+K93+L93)</f>
        <v>5.0544381430484009E-4</v>
      </c>
      <c r="P93" s="384">
        <f t="shared" si="11"/>
        <v>43.673883663468104</v>
      </c>
      <c r="Q93" s="384">
        <f>(G93+H93+J93)*Constants!$B$14</f>
        <v>1.6376215819992155</v>
      </c>
      <c r="R93" s="384">
        <f>(I93+K93+L93)*Constants!$B$13</f>
        <v>3.8076386577347985</v>
      </c>
      <c r="S93" s="384">
        <f t="shared" si="9"/>
        <v>5.4452602397340142</v>
      </c>
      <c r="T93" s="384">
        <f>$Q$12-Q93</f>
        <v>0.7075087271583913</v>
      </c>
      <c r="U93" s="384">
        <f>($R$12-R93)</f>
        <v>5.7115151016251531E-5</v>
      </c>
      <c r="V93" s="384">
        <f t="shared" si="12"/>
        <v>0.70756584230940756</v>
      </c>
      <c r="W93" s="384">
        <f>'h4c-B45'!H55</f>
        <v>0.23990975181749813</v>
      </c>
      <c r="X93" s="384">
        <f t="shared" si="5"/>
        <v>0.33906350119228806</v>
      </c>
    </row>
    <row r="94" spans="1:24" x14ac:dyDescent="0.2">
      <c r="A94" s="357" t="s">
        <v>236</v>
      </c>
      <c r="B94" s="357" t="s">
        <v>467</v>
      </c>
      <c r="C94" s="357" t="s">
        <v>119</v>
      </c>
      <c r="D94" s="357" t="s">
        <v>483</v>
      </c>
      <c r="E94" s="463">
        <v>1</v>
      </c>
      <c r="F94" s="384">
        <f>G94*Constants!$B$2+H94*Constants!$B$1+I94</f>
        <v>265.16754471341443</v>
      </c>
      <c r="G94" s="384">
        <v>0</v>
      </c>
      <c r="H94" s="357">
        <v>316.0536366330154</v>
      </c>
      <c r="I94" s="357">
        <v>12.324635407002079</v>
      </c>
      <c r="J94" s="357">
        <v>20.994011368139855</v>
      </c>
      <c r="K94" s="357">
        <v>0</v>
      </c>
      <c r="L94" s="357">
        <v>86.306364216711174</v>
      </c>
      <c r="M94" s="384">
        <f t="shared" si="13"/>
        <v>435.67864762486852</v>
      </c>
      <c r="N94" s="384">
        <f>($G$13+$H$13+$J$13)-(G94+H94+J94)</f>
        <v>31.080386743308964</v>
      </c>
      <c r="O94" s="384">
        <f>($I$13+$K$13+$L$13)-(I94+K94+L94)</f>
        <v>-1.4095113848000551E-2</v>
      </c>
      <c r="P94" s="384">
        <f t="shared" si="11"/>
        <v>31.066291629460963</v>
      </c>
      <c r="Q94" s="384">
        <f>(G94+H94+J94)*Constants!$B$14</f>
        <v>5.4601718976187152</v>
      </c>
      <c r="R94" s="384">
        <f>(I94+K94+L94)*Constants!$B$13</f>
        <v>11.145302957479597</v>
      </c>
      <c r="S94" s="384">
        <f t="shared" si="9"/>
        <v>16.605474855098311</v>
      </c>
      <c r="T94" s="384">
        <f>$Q$13-Q94</f>
        <v>0.5035022652416048</v>
      </c>
      <c r="U94" s="384">
        <f>($R$13-R94)</f>
        <v>-1.5927478648229965E-3</v>
      </c>
      <c r="V94" s="384">
        <f t="shared" si="12"/>
        <v>0.5019095173767818</v>
      </c>
      <c r="W94" s="384">
        <f>'h5a-B720'!L69</f>
        <v>7.587409815269959E-2</v>
      </c>
      <c r="X94" s="384">
        <f t="shared" ref="X94:X157" si="14">IF(E94=0, "n/a",W94/V94)</f>
        <v>0.15117086950104824</v>
      </c>
    </row>
    <row r="95" spans="1:24" x14ac:dyDescent="0.2">
      <c r="A95" s="357" t="s">
        <v>238</v>
      </c>
      <c r="B95" s="357" t="s">
        <v>239</v>
      </c>
      <c r="C95" s="357" t="s">
        <v>121</v>
      </c>
      <c r="D95" s="357" t="s">
        <v>483</v>
      </c>
      <c r="E95" s="463">
        <v>1</v>
      </c>
      <c r="F95" s="384">
        <f>G95*Constants!$B$2+H95*Constants!$B$1+I95</f>
        <v>239.91306315325033</v>
      </c>
      <c r="G95" s="384">
        <v>0</v>
      </c>
      <c r="H95" s="357">
        <v>299.8913289415629</v>
      </c>
      <c r="I95" s="357">
        <v>0</v>
      </c>
      <c r="J95" s="357">
        <v>42.036155088133007</v>
      </c>
      <c r="K95" s="357">
        <v>0</v>
      </c>
      <c r="L95" s="357">
        <v>111.12190237644286</v>
      </c>
      <c r="M95" s="384">
        <f t="shared" si="13"/>
        <v>453.04938640613875</v>
      </c>
      <c r="N95" s="384">
        <f>($G$14+$H$14+$J$14)-(G95+H95+J95)</f>
        <v>133.60499688467036</v>
      </c>
      <c r="O95" s="384">
        <f>($I$14+$K$14+$L$14)-(I95+K95+L95)</f>
        <v>0.19176040129892158</v>
      </c>
      <c r="P95" s="384">
        <f t="shared" si="11"/>
        <v>133.79675728596928</v>
      </c>
      <c r="Q95" s="384">
        <f>(G95+H95+J95)*Constants!$B$14</f>
        <v>5.5392252412810734</v>
      </c>
      <c r="R95" s="384">
        <f>(I95+K95+L95)*Constants!$B$13</f>
        <v>12.556774968538043</v>
      </c>
      <c r="S95" s="384">
        <f t="shared" si="9"/>
        <v>18.096000209819117</v>
      </c>
      <c r="T95" s="384">
        <f>$Q$14-Q95</f>
        <v>2.1644009495316592</v>
      </c>
      <c r="U95" s="384">
        <f>($R$14-R95)</f>
        <v>2.1668925346778778E-2</v>
      </c>
      <c r="V95" s="384">
        <f t="shared" si="12"/>
        <v>2.186069874878438</v>
      </c>
      <c r="W95" s="384">
        <f>'h6a-007'!H59</f>
        <v>0.27990640538169054</v>
      </c>
      <c r="X95" s="384">
        <f t="shared" si="14"/>
        <v>0.12804092339329065</v>
      </c>
    </row>
    <row r="96" spans="1:24" x14ac:dyDescent="0.2">
      <c r="A96" s="357" t="s">
        <v>238</v>
      </c>
      <c r="B96" s="357" t="s">
        <v>239</v>
      </c>
      <c r="C96" s="357" t="s">
        <v>120</v>
      </c>
      <c r="D96" s="357" t="s">
        <v>483</v>
      </c>
      <c r="E96" s="463">
        <v>1</v>
      </c>
      <c r="F96" s="384">
        <f>G96*Constants!$B$2+H96*Constants!$B$1+I96</f>
        <v>223.54972558749296</v>
      </c>
      <c r="G96" s="384">
        <v>0</v>
      </c>
      <c r="H96" s="357">
        <v>279.4371569843662</v>
      </c>
      <c r="I96" s="357">
        <v>0</v>
      </c>
      <c r="J96" s="357">
        <v>42.035342544059638</v>
      </c>
      <c r="K96" s="357">
        <v>0</v>
      </c>
      <c r="L96" s="357">
        <v>108.45188255157692</v>
      </c>
      <c r="M96" s="384">
        <f t="shared" si="13"/>
        <v>429.92438208000272</v>
      </c>
      <c r="N96" s="384">
        <f>($G$15+$H$15+$J$15)-(G96+H96+J96)</f>
        <v>123.43031999880202</v>
      </c>
      <c r="O96" s="384">
        <f>($I$15+$K$15+$L$15)-(I96+K96+L96)</f>
        <v>0.16982171131985524</v>
      </c>
      <c r="P96" s="384">
        <f t="shared" si="11"/>
        <v>123.60014171012187</v>
      </c>
      <c r="Q96" s="384">
        <f>(G96+H96+J96)*Constants!$B$14</f>
        <v>5.2078544923604984</v>
      </c>
      <c r="R96" s="384">
        <f>(I96+K96+L96)*Constants!$B$13</f>
        <v>12.255062728328191</v>
      </c>
      <c r="S96" s="384">
        <f t="shared" si="9"/>
        <v>17.462917220688688</v>
      </c>
      <c r="T96" s="384">
        <f>$Q$15-Q96</f>
        <v>1.9995711839805921</v>
      </c>
      <c r="U96" s="384">
        <f>($R$15-R96)</f>
        <v>1.9189853379144139E-2</v>
      </c>
      <c r="V96" s="384">
        <f t="shared" si="12"/>
        <v>2.0187610373597362</v>
      </c>
      <c r="W96" s="384">
        <f>'h6a-007'!H59</f>
        <v>0.27990640538169054</v>
      </c>
      <c r="X96" s="384">
        <f t="shared" si="14"/>
        <v>0.13865256967103443</v>
      </c>
    </row>
    <row r="97" spans="1:24" x14ac:dyDescent="0.2">
      <c r="A97" s="357" t="s">
        <v>238</v>
      </c>
      <c r="B97" s="357" t="s">
        <v>239</v>
      </c>
      <c r="C97" s="357" t="s">
        <v>119</v>
      </c>
      <c r="D97" s="357" t="s">
        <v>483</v>
      </c>
      <c r="E97" s="463">
        <v>1</v>
      </c>
      <c r="F97" s="384">
        <f>G97*Constants!$B$2+H97*Constants!$B$1+I97</f>
        <v>158.73535998371153</v>
      </c>
      <c r="G97" s="384">
        <v>0</v>
      </c>
      <c r="H97" s="357">
        <v>198.41919997963942</v>
      </c>
      <c r="I97" s="357">
        <v>0</v>
      </c>
      <c r="J97" s="357">
        <v>42.034529999986269</v>
      </c>
      <c r="K97" s="357">
        <v>0</v>
      </c>
      <c r="L97" s="357">
        <v>98.520968887697236</v>
      </c>
      <c r="M97" s="384">
        <f t="shared" si="13"/>
        <v>338.9746988673229</v>
      </c>
      <c r="N97" s="384">
        <f>($G$16+$H$16+$J$16)-(G97+H97+J97)</f>
        <v>90.39552815469159</v>
      </c>
      <c r="O97" s="384">
        <f>($I$16+$K$16+$L$16)-(I97+K97+L97)</f>
        <v>-0.10563072952906793</v>
      </c>
      <c r="P97" s="384">
        <f t="shared" si="11"/>
        <v>90.289897425162522</v>
      </c>
      <c r="Q97" s="384">
        <f>(G97+H97+J97)*Constants!$B$14</f>
        <v>3.8953504256699358</v>
      </c>
      <c r="R97" s="384">
        <f>(I97+K97+L97)*Constants!$B$13</f>
        <v>11.132869484309788</v>
      </c>
      <c r="S97" s="384">
        <f t="shared" si="9"/>
        <v>15.028219909979724</v>
      </c>
      <c r="T97" s="384">
        <f>$Q$16-Q97</f>
        <v>1.4644075561060039</v>
      </c>
      <c r="U97" s="384">
        <f>($R$16-R97)</f>
        <v>-1.1936272436784634E-2</v>
      </c>
      <c r="V97" s="384">
        <f t="shared" si="12"/>
        <v>1.4524712836692193</v>
      </c>
      <c r="W97" s="384">
        <f>'h6a-007'!H59</f>
        <v>0.27990640538169054</v>
      </c>
      <c r="X97" s="384">
        <f t="shared" si="14"/>
        <v>0.19271045736242964</v>
      </c>
    </row>
    <row r="98" spans="1:24" x14ac:dyDescent="0.2">
      <c r="A98" s="357" t="s">
        <v>240</v>
      </c>
      <c r="B98" s="357" t="s">
        <v>468</v>
      </c>
      <c r="C98" s="357" t="s">
        <v>120</v>
      </c>
      <c r="D98" s="357" t="s">
        <v>483</v>
      </c>
      <c r="E98" s="463">
        <v>0</v>
      </c>
      <c r="F98" s="384">
        <f>G98*Constants!$B$2+H98*Constants!$B$1+I98</f>
        <v>105.25764318583188</v>
      </c>
      <c r="G98" s="384">
        <v>0</v>
      </c>
      <c r="H98" s="357">
        <v>129.86383223650185</v>
      </c>
      <c r="I98" s="357">
        <v>1.3665773966303845</v>
      </c>
      <c r="J98" s="357">
        <v>0</v>
      </c>
      <c r="K98" s="357">
        <v>5.7299948224485249</v>
      </c>
      <c r="L98" s="357">
        <v>54.892387374717131</v>
      </c>
      <c r="M98" s="384">
        <f t="shared" si="13"/>
        <v>191.85279183029792</v>
      </c>
      <c r="N98" s="384">
        <f>($G$17+$H$17+$J$17)-(G98+H98+J98)</f>
        <v>0</v>
      </c>
      <c r="O98" s="384">
        <f>($I$17+$K$17+$L$17)-(I98+K98+L98)</f>
        <v>0</v>
      </c>
      <c r="P98" s="384">
        <f t="shared" si="11"/>
        <v>0</v>
      </c>
      <c r="Q98" s="384">
        <f>(G98+H98+J98)*Constants!$B$14</f>
        <v>2.1037940822313299</v>
      </c>
      <c r="R98" s="384">
        <f>(I98+K98+L98)*Constants!$B$13</f>
        <v>7.0047524340989522</v>
      </c>
      <c r="S98" s="384">
        <f t="shared" si="9"/>
        <v>9.1085465163302821</v>
      </c>
      <c r="T98" s="384">
        <f>$Q$17-Q98</f>
        <v>0</v>
      </c>
      <c r="U98" s="384">
        <f>($R$17-R98)</f>
        <v>0</v>
      </c>
      <c r="V98" s="384">
        <f t="shared" si="12"/>
        <v>0</v>
      </c>
      <c r="W98" s="384">
        <f>'h6b-B96'!H50</f>
        <v>1.6386986301369864</v>
      </c>
      <c r="X98" s="384" t="str">
        <f t="shared" si="14"/>
        <v>n/a</v>
      </c>
    </row>
    <row r="99" spans="1:24" x14ac:dyDescent="0.2">
      <c r="A99" s="357" t="s">
        <v>240</v>
      </c>
      <c r="B99" s="357" t="s">
        <v>468</v>
      </c>
      <c r="C99" s="357" t="s">
        <v>119</v>
      </c>
      <c r="D99" s="357" t="s">
        <v>483</v>
      </c>
      <c r="E99" s="463">
        <v>0</v>
      </c>
      <c r="F99" s="384">
        <f>G99*Constants!$B$2+H99*Constants!$B$1+I99</f>
        <v>58.782547124923731</v>
      </c>
      <c r="G99" s="384">
        <v>0</v>
      </c>
      <c r="H99" s="357">
        <v>71.853080332561063</v>
      </c>
      <c r="I99" s="357">
        <v>1.3000828588748803</v>
      </c>
      <c r="J99" s="357">
        <v>0</v>
      </c>
      <c r="K99" s="357">
        <v>5.5809553412723965</v>
      </c>
      <c r="L99" s="357">
        <v>48.804697797445876</v>
      </c>
      <c r="M99" s="384">
        <f t="shared" si="13"/>
        <v>127.53881633015422</v>
      </c>
      <c r="N99" s="384">
        <f>($G$18+$H$18+$J$18)-(G99+H99+J99)</f>
        <v>0</v>
      </c>
      <c r="O99" s="384">
        <f>($I$18+$K$18+$L$18)-(I99+K99+L99)</f>
        <v>0</v>
      </c>
      <c r="P99" s="384">
        <f t="shared" si="11"/>
        <v>0</v>
      </c>
      <c r="Q99" s="384">
        <f>(G99+H99+J99)*Constants!$B$14</f>
        <v>1.1640199013874892</v>
      </c>
      <c r="R99" s="384">
        <f>(I99+K99+L99)*Constants!$B$13</f>
        <v>6.2924881677280267</v>
      </c>
      <c r="S99" s="384">
        <f t="shared" si="9"/>
        <v>7.4565080691155163</v>
      </c>
      <c r="T99" s="384">
        <f>$Q$18-Q99</f>
        <v>0</v>
      </c>
      <c r="U99" s="384">
        <f>($R$18-R99)</f>
        <v>0</v>
      </c>
      <c r="V99" s="384">
        <f t="shared" si="12"/>
        <v>0</v>
      </c>
      <c r="W99" s="384">
        <f>'h6b-B96'!H50</f>
        <v>1.6386986301369864</v>
      </c>
      <c r="X99" s="384" t="str">
        <f t="shared" si="14"/>
        <v>n/a</v>
      </c>
    </row>
    <row r="100" spans="1:24" x14ac:dyDescent="0.2">
      <c r="A100" s="357" t="s">
        <v>240</v>
      </c>
      <c r="B100" s="357" t="s">
        <v>468</v>
      </c>
      <c r="C100" s="357" t="s">
        <v>466</v>
      </c>
      <c r="D100" s="357" t="s">
        <v>483</v>
      </c>
      <c r="E100" s="463">
        <v>0</v>
      </c>
      <c r="F100" s="384">
        <f>G100*Constants!$B$2+H100*Constants!$B$1+I100</f>
        <v>32.098059832129934</v>
      </c>
      <c r="G100" s="384">
        <v>0</v>
      </c>
      <c r="H100" s="357">
        <v>38.076148067859364</v>
      </c>
      <c r="I100" s="357">
        <v>1.6371413778424408</v>
      </c>
      <c r="J100" s="357">
        <v>0</v>
      </c>
      <c r="K100" s="357">
        <v>5.4548450110464346</v>
      </c>
      <c r="L100" s="357">
        <v>45.431819692675248</v>
      </c>
      <c r="M100" s="384">
        <f t="shared" si="13"/>
        <v>90.599954149423496</v>
      </c>
      <c r="N100" s="384">
        <f>($G$19+$H$19+$J$19)-(G100+H100+J100)</f>
        <v>0</v>
      </c>
      <c r="O100" s="384">
        <f>($I$19+$K$19+$L$19)-(I100+K100+L100)</f>
        <v>0</v>
      </c>
      <c r="P100" s="384">
        <f t="shared" si="11"/>
        <v>0</v>
      </c>
      <c r="Q100" s="384">
        <f>(G100+H100+J100)*Constants!$B$14</f>
        <v>0.61683359869932164</v>
      </c>
      <c r="R100" s="384">
        <f>(I100+K100+L100)*Constants!$B$13</f>
        <v>5.9351900872167462</v>
      </c>
      <c r="S100" s="384">
        <f t="shared" si="9"/>
        <v>6.5520236859160681</v>
      </c>
      <c r="T100" s="384">
        <f>$Q$19-Q100</f>
        <v>0</v>
      </c>
      <c r="U100" s="384">
        <f>($R$19-R100)</f>
        <v>0</v>
      </c>
      <c r="V100" s="384">
        <f t="shared" si="12"/>
        <v>0</v>
      </c>
      <c r="W100" s="384">
        <f>'h6b-B96'!H50</f>
        <v>1.6386986301369864</v>
      </c>
      <c r="X100" s="384" t="str">
        <f t="shared" si="14"/>
        <v>n/a</v>
      </c>
    </row>
    <row r="101" spans="1:24" x14ac:dyDescent="0.2">
      <c r="A101" s="357" t="s">
        <v>242</v>
      </c>
      <c r="B101" s="357" t="s">
        <v>243</v>
      </c>
      <c r="C101" s="357" t="s">
        <v>121</v>
      </c>
      <c r="D101" s="357" t="s">
        <v>483</v>
      </c>
      <c r="E101" s="463">
        <v>1</v>
      </c>
      <c r="F101" s="384">
        <f>G101*Constants!$B$2+H101*Constants!$B$1+I101</f>
        <v>381.76707322708535</v>
      </c>
      <c r="G101" s="384">
        <v>0</v>
      </c>
      <c r="H101" s="357">
        <v>477.20884153385668</v>
      </c>
      <c r="I101" s="357">
        <v>0</v>
      </c>
      <c r="J101" s="357">
        <v>0</v>
      </c>
      <c r="K101" s="357">
        <v>51.58209013260354</v>
      </c>
      <c r="L101" s="357">
        <v>145.41758355202126</v>
      </c>
      <c r="M101" s="384">
        <f t="shared" si="13"/>
        <v>674.20851521848147</v>
      </c>
      <c r="N101" s="384">
        <f>($G$20+$H$20+$J$20)-(G101+H101+J101)</f>
        <v>134.10786559515952</v>
      </c>
      <c r="O101" s="384">
        <f>($I$20+$K$20+$L$20)-(I101+K101+L101)</f>
        <v>1.0312499276778908E-3</v>
      </c>
      <c r="P101" s="384">
        <f t="shared" si="11"/>
        <v>134.1088968450872</v>
      </c>
      <c r="Q101" s="384">
        <f>(G101+H101+J101)*Constants!$B$14</f>
        <v>7.730783232848478</v>
      </c>
      <c r="R101" s="384">
        <f>(I101+K101+L101)*Constants!$B$13</f>
        <v>22.260963126362601</v>
      </c>
      <c r="S101" s="384">
        <f t="shared" si="9"/>
        <v>29.991746359211078</v>
      </c>
      <c r="T101" s="384">
        <f>$Q$20-Q101</f>
        <v>2.1725474226415846</v>
      </c>
      <c r="U101" s="384">
        <f>($R$20-R101)</f>
        <v>1.1653124182942065E-4</v>
      </c>
      <c r="V101" s="384">
        <f t="shared" si="12"/>
        <v>2.172663953883414</v>
      </c>
      <c r="W101" s="384">
        <f>'h7a-B40'!H57</f>
        <v>0.37266355140186919</v>
      </c>
      <c r="X101" s="384">
        <f t="shared" si="14"/>
        <v>0.17152378799113011</v>
      </c>
    </row>
    <row r="102" spans="1:24" x14ac:dyDescent="0.2">
      <c r="A102" s="357" t="s">
        <v>248</v>
      </c>
      <c r="B102" s="357" t="s">
        <v>249</v>
      </c>
      <c r="C102" s="357" t="s">
        <v>121</v>
      </c>
      <c r="D102" s="357" t="s">
        <v>483</v>
      </c>
      <c r="E102" s="463">
        <v>1</v>
      </c>
      <c r="F102" s="384">
        <f>G102*Constants!$B$2+H102*Constants!$B$1+I102</f>
        <v>94.821728184507663</v>
      </c>
      <c r="G102" s="384">
        <v>0</v>
      </c>
      <c r="H102" s="357">
        <v>118.52716023063456</v>
      </c>
      <c r="I102" s="357">
        <v>0</v>
      </c>
      <c r="J102" s="357">
        <v>0</v>
      </c>
      <c r="K102" s="357">
        <v>1.2143431402829434</v>
      </c>
      <c r="L102" s="357">
        <v>42.278725068592586</v>
      </c>
      <c r="M102" s="384">
        <f t="shared" si="13"/>
        <v>162.02022843951011</v>
      </c>
      <c r="N102" s="384">
        <f>($G$21+$H$21+$J$21)-(G102+H102+J102)</f>
        <v>75.892366312111989</v>
      </c>
      <c r="O102" s="384">
        <f>($I$21+$K$21+$L$21)-(I102+K102+L102)</f>
        <v>2.225430312059018E-3</v>
      </c>
      <c r="P102" s="384">
        <f t="shared" si="11"/>
        <v>75.894591742424041</v>
      </c>
      <c r="Q102" s="384">
        <f>(G102+H102+J102)*Constants!$B$14</f>
        <v>1.9201399957362799</v>
      </c>
      <c r="R102" s="384">
        <f>(I102+K102+L102)*Constants!$B$13</f>
        <v>4.9147167076029348</v>
      </c>
      <c r="S102" s="384">
        <f t="shared" si="9"/>
        <v>6.8348567033392147</v>
      </c>
      <c r="T102" s="384">
        <f>$Q$21-Q102</f>
        <v>1.2294563342562141</v>
      </c>
      <c r="U102" s="384">
        <f>($R$21-R102)</f>
        <v>2.5147362526301009E-4</v>
      </c>
      <c r="V102" s="384">
        <f t="shared" si="12"/>
        <v>1.2297078078814772</v>
      </c>
      <c r="W102" s="384">
        <f>'h8a-B624'!H58</f>
        <v>0.42158590308370042</v>
      </c>
      <c r="X102" s="384">
        <f t="shared" si="14"/>
        <v>0.34283420856699487</v>
      </c>
    </row>
    <row r="103" spans="1:24" x14ac:dyDescent="0.2">
      <c r="A103" s="357" t="s">
        <v>248</v>
      </c>
      <c r="B103" s="357" t="s">
        <v>249</v>
      </c>
      <c r="C103" s="357" t="s">
        <v>119</v>
      </c>
      <c r="D103" s="357" t="s">
        <v>483</v>
      </c>
      <c r="E103" s="463">
        <v>1</v>
      </c>
      <c r="F103" s="384">
        <f>G103*Constants!$B$2+H103*Constants!$B$1+I103</f>
        <v>66.023473050232639</v>
      </c>
      <c r="G103" s="384">
        <v>0</v>
      </c>
      <c r="H103" s="357">
        <v>82.529341312790791</v>
      </c>
      <c r="I103" s="357">
        <v>0</v>
      </c>
      <c r="J103" s="357">
        <v>0</v>
      </c>
      <c r="K103" s="357">
        <v>1.2143431402829434</v>
      </c>
      <c r="L103" s="357">
        <v>35.574245348447654</v>
      </c>
      <c r="M103" s="384">
        <f t="shared" si="13"/>
        <v>119.31792980152139</v>
      </c>
      <c r="N103" s="384">
        <f>($G$22+$H$22+$J$22)-(G103+H103+J103)</f>
        <v>52.152959363220788</v>
      </c>
      <c r="O103" s="384">
        <f>($I$22+$K$22+$L$22)-(I103+K103+L103)</f>
        <v>0</v>
      </c>
      <c r="P103" s="384">
        <f t="shared" si="11"/>
        <v>52.152959363220788</v>
      </c>
      <c r="Q103" s="384">
        <f>(G103+H103+J103)*Constants!$B$14</f>
        <v>1.3369753292672106</v>
      </c>
      <c r="R103" s="384">
        <f>(I103+K103+L103)*Constants!$B$13</f>
        <v>4.1571104992265573</v>
      </c>
      <c r="S103" s="384">
        <f t="shared" si="9"/>
        <v>5.4940858284937679</v>
      </c>
      <c r="T103" s="384">
        <f>$Q$22-Q103</f>
        <v>0.84487794168417674</v>
      </c>
      <c r="U103" s="384">
        <f>($R$22-R103)</f>
        <v>0</v>
      </c>
      <c r="V103" s="384">
        <f t="shared" si="12"/>
        <v>0.84487794168417674</v>
      </c>
      <c r="W103" s="384">
        <f>'h8a-B624'!H58</f>
        <v>0.42158590308370042</v>
      </c>
      <c r="X103" s="384">
        <f t="shared" si="14"/>
        <v>0.49899030650902371</v>
      </c>
    </row>
    <row r="104" spans="1:24" x14ac:dyDescent="0.2">
      <c r="A104" s="357" t="s">
        <v>250</v>
      </c>
      <c r="B104" s="357" t="s">
        <v>251</v>
      </c>
      <c r="C104" s="357" t="s">
        <v>121</v>
      </c>
      <c r="D104" s="357" t="s">
        <v>483</v>
      </c>
      <c r="E104" s="463">
        <v>1</v>
      </c>
      <c r="F104" s="384">
        <f>G104*Constants!$B$2+H104*Constants!$B$1+I104</f>
        <v>341.09682046638034</v>
      </c>
      <c r="G104" s="384">
        <v>0</v>
      </c>
      <c r="H104" s="357">
        <v>426.37102558297539</v>
      </c>
      <c r="I104" s="357">
        <v>0</v>
      </c>
      <c r="J104" s="357">
        <v>0</v>
      </c>
      <c r="K104" s="357">
        <v>2.6189837862368361</v>
      </c>
      <c r="L104" s="357">
        <v>107.71675631998799</v>
      </c>
      <c r="M104" s="384">
        <f t="shared" si="13"/>
        <v>536.70676568920021</v>
      </c>
      <c r="N104" s="384">
        <f>($G$23+$H$23+$J$23)-(G104+H104+J104)</f>
        <v>263.28346285521565</v>
      </c>
      <c r="O104" s="384">
        <f>($I$23+$K$23+$L$23)-(I104+K104+L104)</f>
        <v>4.5355403047850018E-2</v>
      </c>
      <c r="P104" s="384">
        <f t="shared" si="11"/>
        <v>263.32881825826348</v>
      </c>
      <c r="Q104" s="384">
        <f>(G104+H104+J104)*Constants!$B$14</f>
        <v>6.9072106144442014</v>
      </c>
      <c r="R104" s="384">
        <f>(I104+K104+L104)*Constants!$B$13</f>
        <v>12.467938632003406</v>
      </c>
      <c r="S104" s="384">
        <f t="shared" si="9"/>
        <v>19.375149246447606</v>
      </c>
      <c r="T104" s="384">
        <f>$Q$23-Q104</f>
        <v>4.2651920982544933</v>
      </c>
      <c r="U104" s="384">
        <f>($R$23-R104)</f>
        <v>5.1251605444075921E-3</v>
      </c>
      <c r="V104" s="384">
        <f t="shared" si="12"/>
        <v>4.2703172587989009</v>
      </c>
      <c r="W104" s="384">
        <f>'h9a-581'!H57</f>
        <v>0.49662688116242865</v>
      </c>
      <c r="X104" s="384">
        <f t="shared" si="14"/>
        <v>0.1162974203237802</v>
      </c>
    </row>
    <row r="105" spans="1:24" x14ac:dyDescent="0.2">
      <c r="A105" s="357" t="s">
        <v>250</v>
      </c>
      <c r="B105" s="357" t="s">
        <v>251</v>
      </c>
      <c r="C105" s="357" t="s">
        <v>119</v>
      </c>
      <c r="D105" s="357" t="s">
        <v>483</v>
      </c>
      <c r="E105" s="463">
        <v>1</v>
      </c>
      <c r="F105" s="384">
        <f>G105*Constants!$B$2+H105*Constants!$B$1+I105</f>
        <v>201.01700704152859</v>
      </c>
      <c r="G105" s="384">
        <v>0</v>
      </c>
      <c r="H105" s="357">
        <v>251.2712588019107</v>
      </c>
      <c r="I105" s="357">
        <v>0</v>
      </c>
      <c r="J105" s="357">
        <v>0</v>
      </c>
      <c r="K105" s="357">
        <v>2.6189837862368361</v>
      </c>
      <c r="L105" s="357">
        <v>78.897468039910777</v>
      </c>
      <c r="M105" s="384">
        <f t="shared" si="13"/>
        <v>332.78771062805833</v>
      </c>
      <c r="N105" s="384">
        <f>($G$24+$H$24+$J$24)-(G105+H105+J105)</f>
        <v>150.11475449709027</v>
      </c>
      <c r="O105" s="384">
        <f>($I$24+$K$24+$L$24)-(I105+K105+L105)</f>
        <v>8.1407133675241994E-3</v>
      </c>
      <c r="P105" s="384">
        <f t="shared" si="11"/>
        <v>150.12289521045778</v>
      </c>
      <c r="Q105" s="384">
        <f>(G105+H105+J105)*Constants!$B$14</f>
        <v>4.0705943925909533</v>
      </c>
      <c r="R105" s="384">
        <f>(I105+K105+L105)*Constants!$B$13</f>
        <v>9.2113590563546808</v>
      </c>
      <c r="S105" s="384">
        <f t="shared" si="9"/>
        <v>13.281953448945634</v>
      </c>
      <c r="T105" s="384">
        <f>$Q$24-Q105</f>
        <v>2.431859022852862</v>
      </c>
      <c r="U105" s="384">
        <f>($R$24-R105)</f>
        <v>9.1990061052982242E-4</v>
      </c>
      <c r="V105" s="384">
        <f t="shared" si="12"/>
        <v>2.4327789234633919</v>
      </c>
      <c r="W105" s="384">
        <f>'h9a-581'!H57</f>
        <v>0.49662688116242865</v>
      </c>
      <c r="X105" s="384">
        <f t="shared" si="14"/>
        <v>0.20413974996766771</v>
      </c>
    </row>
    <row r="106" spans="1:24" x14ac:dyDescent="0.2">
      <c r="A106" s="357" t="s">
        <v>252</v>
      </c>
      <c r="B106" s="357" t="s">
        <v>470</v>
      </c>
      <c r="C106" s="357" t="s">
        <v>121</v>
      </c>
      <c r="D106" s="357" t="s">
        <v>483</v>
      </c>
      <c r="E106" s="463">
        <v>1</v>
      </c>
      <c r="F106" s="384">
        <f>G106*Constants!$B$2+H106*Constants!$B$1+I106</f>
        <v>367.90720871492272</v>
      </c>
      <c r="G106" s="384">
        <v>0</v>
      </c>
      <c r="H106" s="357">
        <v>459.88401089365334</v>
      </c>
      <c r="I106" s="357">
        <v>0</v>
      </c>
      <c r="J106" s="357">
        <v>4.6581114953623546</v>
      </c>
      <c r="K106" s="357">
        <v>0</v>
      </c>
      <c r="L106" s="357">
        <v>121.3604942661965</v>
      </c>
      <c r="M106" s="384">
        <f t="shared" si="13"/>
        <v>585.90261665521211</v>
      </c>
      <c r="N106" s="384">
        <f>($G$25+$H$25+$J$25)-(G106+H106+J106)</f>
        <v>289.99676052631725</v>
      </c>
      <c r="O106" s="384">
        <f>($I$25+$K$25+$L$25)-(I106+K106+L106)</f>
        <v>0</v>
      </c>
      <c r="P106" s="384">
        <f t="shared" si="11"/>
        <v>289.99676052631725</v>
      </c>
      <c r="Q106" s="384">
        <f>(G106+H106+J106)*Constants!$B$14</f>
        <v>7.5255823827020532</v>
      </c>
      <c r="R106" s="384">
        <f>(I106+K106+L106)*Constants!$B$13</f>
        <v>13.713735852080205</v>
      </c>
      <c r="S106" s="384">
        <f t="shared" si="9"/>
        <v>21.23931823478226</v>
      </c>
      <c r="T106" s="384">
        <f>$Q$25-Q106</f>
        <v>4.6979475205263395</v>
      </c>
      <c r="U106" s="384">
        <f>($R$25-R106)</f>
        <v>0</v>
      </c>
      <c r="V106" s="384">
        <f t="shared" si="12"/>
        <v>4.6979475205263395</v>
      </c>
      <c r="W106" s="384">
        <f>'h9b-688'!H53</f>
        <v>1.0323624595469256</v>
      </c>
      <c r="X106" s="384">
        <f t="shared" si="14"/>
        <v>0.21974755040074689</v>
      </c>
    </row>
    <row r="107" spans="1:24" x14ac:dyDescent="0.2">
      <c r="A107" s="357" t="s">
        <v>252</v>
      </c>
      <c r="B107" s="357" t="s">
        <v>470</v>
      </c>
      <c r="C107" s="357" t="s">
        <v>120</v>
      </c>
      <c r="D107" s="357" t="s">
        <v>483</v>
      </c>
      <c r="E107" s="463">
        <v>1</v>
      </c>
      <c r="F107" s="384">
        <f>G107*Constants!$B$2+H107*Constants!$B$1+I107</f>
        <v>340.70792733774164</v>
      </c>
      <c r="G107" s="384">
        <v>0</v>
      </c>
      <c r="H107" s="357">
        <v>425.884909172177</v>
      </c>
      <c r="I107" s="357">
        <v>0</v>
      </c>
      <c r="J107" s="357">
        <v>4.6581114953623546</v>
      </c>
      <c r="K107" s="357">
        <v>0</v>
      </c>
      <c r="L107" s="357">
        <v>117.45718327782959</v>
      </c>
      <c r="M107" s="384">
        <f t="shared" si="13"/>
        <v>548.00020394536887</v>
      </c>
      <c r="N107" s="384">
        <f>($G$26+$H$26+$J$26)-(G107+H107+J107)</f>
        <v>269.28635777063067</v>
      </c>
      <c r="O107" s="384">
        <f>($I$26+$K$26+$L$26)-(I107+K107+L107)</f>
        <v>0</v>
      </c>
      <c r="P107" s="384">
        <f t="shared" si="11"/>
        <v>269.28635777063067</v>
      </c>
      <c r="Q107" s="384">
        <f>(G107+H107+J107)*Constants!$B$14</f>
        <v>6.9747969348141368</v>
      </c>
      <c r="R107" s="384">
        <f>(I107+K107+L107)*Constants!$B$13</f>
        <v>13.272661710394743</v>
      </c>
      <c r="S107" s="384">
        <f t="shared" si="9"/>
        <v>20.24745864520888</v>
      </c>
      <c r="T107" s="384">
        <f>$Q$26-Q107</f>
        <v>4.3624389958842169</v>
      </c>
      <c r="U107" s="384">
        <f>($R$26-R107)</f>
        <v>0</v>
      </c>
      <c r="V107" s="384">
        <f t="shared" si="12"/>
        <v>4.3624389958842169</v>
      </c>
      <c r="W107" s="384">
        <f>'h9b-688'!H53</f>
        <v>1.0323624595469256</v>
      </c>
      <c r="X107" s="384">
        <f t="shared" si="14"/>
        <v>0.23664799909429507</v>
      </c>
    </row>
    <row r="108" spans="1:24" x14ac:dyDescent="0.2">
      <c r="A108" s="357" t="s">
        <v>252</v>
      </c>
      <c r="B108" s="357" t="s">
        <v>470</v>
      </c>
      <c r="C108" s="357" t="s">
        <v>119</v>
      </c>
      <c r="D108" s="357" t="s">
        <v>483</v>
      </c>
      <c r="E108" s="463">
        <v>1</v>
      </c>
      <c r="F108" s="384">
        <f>G108*Constants!$B$2+H108*Constants!$B$1+I108</f>
        <v>181.49133083105562</v>
      </c>
      <c r="G108" s="384">
        <v>0</v>
      </c>
      <c r="H108" s="357">
        <v>226.86416353881953</v>
      </c>
      <c r="I108" s="357">
        <v>0</v>
      </c>
      <c r="J108" s="357">
        <v>4.6581114953623546</v>
      </c>
      <c r="K108" s="357">
        <v>0</v>
      </c>
      <c r="L108" s="357">
        <v>93.85387977421496</v>
      </c>
      <c r="M108" s="384">
        <f t="shared" si="13"/>
        <v>325.37615480839685</v>
      </c>
      <c r="N108" s="384">
        <f>($G$27+$H$27+$J$27)-(G108+H108+J108)</f>
        <v>144.27515507617559</v>
      </c>
      <c r="O108" s="384">
        <f>($I$27+$K$27+$L$27)-(I108+K108+L108)</f>
        <v>-3.0071733346517249E-3</v>
      </c>
      <c r="P108" s="384">
        <f t="shared" si="11"/>
        <v>144.27214790284094</v>
      </c>
      <c r="Q108" s="384">
        <f>(G108+H108+J108)*Constants!$B$14</f>
        <v>3.7506608555537464</v>
      </c>
      <c r="R108" s="384">
        <f>(I108+K108+L108)*Constants!$B$13</f>
        <v>10.60548841448629</v>
      </c>
      <c r="S108" s="384">
        <f t="shared" si="9"/>
        <v>14.356149270040037</v>
      </c>
      <c r="T108" s="384">
        <f>$Q$27-Q108</f>
        <v>2.3372575122340442</v>
      </c>
      <c r="U108" s="384">
        <f>($R$27-R108)</f>
        <v>-3.398105868157586E-4</v>
      </c>
      <c r="V108" s="384">
        <f t="shared" si="12"/>
        <v>2.3369177016472285</v>
      </c>
      <c r="W108" s="384">
        <f>'h9b-688'!H53</f>
        <v>1.0323624595469256</v>
      </c>
      <c r="X108" s="384">
        <f t="shared" si="14"/>
        <v>0.44176243725623798</v>
      </c>
    </row>
    <row r="109" spans="1:24" x14ac:dyDescent="0.2">
      <c r="A109" s="357" t="s">
        <v>264</v>
      </c>
      <c r="B109" s="357" t="s">
        <v>265</v>
      </c>
      <c r="C109" s="357" t="s">
        <v>121</v>
      </c>
      <c r="D109" s="357" t="s">
        <v>483</v>
      </c>
      <c r="E109" s="463">
        <v>1</v>
      </c>
      <c r="F109" s="384">
        <f>G109*Constants!$B$2+H109*Constants!$B$1+I109</f>
        <v>307.28057238409906</v>
      </c>
      <c r="G109" s="357">
        <v>0</v>
      </c>
      <c r="H109" s="357">
        <v>384.10071548012382</v>
      </c>
      <c r="I109" s="357">
        <v>0</v>
      </c>
      <c r="J109" s="357">
        <v>0</v>
      </c>
      <c r="K109" s="357">
        <v>22.256155075967655</v>
      </c>
      <c r="L109" s="357">
        <v>172.40370257135939</v>
      </c>
      <c r="M109" s="384">
        <f t="shared" si="13"/>
        <v>578.76057312745093</v>
      </c>
      <c r="N109" s="384">
        <f>($G$28+$H$28+$J$28)-(G109+H109+J109)</f>
        <v>146.38791773991835</v>
      </c>
      <c r="O109" s="384">
        <f>($I$28+$K$28+$L$28)-(I109+K109+L109)</f>
        <v>-3.0467015846795675E-3</v>
      </c>
      <c r="P109" s="384">
        <f t="shared" si="11"/>
        <v>146.38487103833367</v>
      </c>
      <c r="Q109" s="384">
        <f>(G109+H109+J109)*Constants!$B$14</f>
        <v>6.2224315907780055</v>
      </c>
      <c r="R109" s="384">
        <f>(I109+K109+L109)*Constants!$B$13</f>
        <v>21.996563914147956</v>
      </c>
      <c r="S109" s="384">
        <f t="shared" si="9"/>
        <v>28.21899550492596</v>
      </c>
      <c r="T109" s="384">
        <f>$Q$28-Q109</f>
        <v>2.3714842673866778</v>
      </c>
      <c r="U109" s="384">
        <f>($R$28-R109)</f>
        <v>-3.4427727906916061E-4</v>
      </c>
      <c r="V109" s="384">
        <f t="shared" si="12"/>
        <v>2.3711399901076087</v>
      </c>
      <c r="W109" s="384">
        <f>'h13a-19T'!H55</f>
        <v>1.049342105263158</v>
      </c>
      <c r="X109" s="384">
        <f t="shared" si="14"/>
        <v>0.44254751285922012</v>
      </c>
    </row>
    <row r="110" spans="1:24" x14ac:dyDescent="0.2">
      <c r="A110" s="357" t="s">
        <v>206</v>
      </c>
      <c r="B110" s="357" t="s">
        <v>463</v>
      </c>
      <c r="C110" s="357" t="s">
        <v>121</v>
      </c>
      <c r="D110" s="357" t="s">
        <v>484</v>
      </c>
      <c r="E110" s="463">
        <v>1</v>
      </c>
      <c r="F110" s="384">
        <f>G110*Constants!$B$2+H110*Constants!$B$1+I110</f>
        <v>352.44842127741816</v>
      </c>
      <c r="G110" s="384">
        <v>0</v>
      </c>
      <c r="H110" s="357">
        <v>440.56052659677266</v>
      </c>
      <c r="I110" s="357">
        <v>0</v>
      </c>
      <c r="J110" s="357">
        <v>5.3089819112212426</v>
      </c>
      <c r="K110" s="357">
        <v>0</v>
      </c>
      <c r="L110" s="357">
        <v>79.741386274237826</v>
      </c>
      <c r="M110" s="384">
        <f t="shared" si="13"/>
        <v>525.61089478223175</v>
      </c>
      <c r="N110" s="384">
        <f>($G$2+$H$2+$J$2)-(G110+H110+J110)</f>
        <v>0</v>
      </c>
      <c r="O110" s="384">
        <f>($I$2+$K$2+$L$2)-(I110+K110+L110)</f>
        <v>0.12303242508500034</v>
      </c>
      <c r="P110" s="384">
        <f>SUM(N110:O110)</f>
        <v>0.12303242508500034</v>
      </c>
      <c r="Q110" s="384">
        <f>(G110+H110+J110)*Constants!$B$14</f>
        <v>7.2230860378295008</v>
      </c>
      <c r="R110" s="384">
        <f>(I110+K110+L110)*Constants!$B$13</f>
        <v>9.010776648988875</v>
      </c>
      <c r="S110" s="384">
        <f t="shared" si="9"/>
        <v>16.233862686818377</v>
      </c>
      <c r="T110" s="384">
        <f>$Q$2-Q110</f>
        <v>0</v>
      </c>
      <c r="U110" s="384">
        <f>($R$2-R110)</f>
        <v>1.3902664034604939E-2</v>
      </c>
      <c r="V110" s="384">
        <f>SUM(T110:U110)</f>
        <v>1.3902664034604939E-2</v>
      </c>
      <c r="W110" s="384">
        <f>'h1a-hanger4'!J58</f>
        <v>2.5825159582749495</v>
      </c>
      <c r="X110" s="384">
        <f t="shared" si="14"/>
        <v>185.75691334026649</v>
      </c>
    </row>
    <row r="111" spans="1:24" x14ac:dyDescent="0.2">
      <c r="A111" s="357" t="s">
        <v>206</v>
      </c>
      <c r="B111" s="357" t="s">
        <v>463</v>
      </c>
      <c r="C111" s="357" t="s">
        <v>120</v>
      </c>
      <c r="D111" s="357" t="s">
        <v>484</v>
      </c>
      <c r="E111" s="463">
        <v>1</v>
      </c>
      <c r="F111" s="384">
        <f>G111*Constants!$B$2+H111*Constants!$B$1+I111</f>
        <v>341.12554361801438</v>
      </c>
      <c r="G111" s="384">
        <v>0</v>
      </c>
      <c r="H111" s="357">
        <v>426.40692952251794</v>
      </c>
      <c r="I111" s="357">
        <v>0</v>
      </c>
      <c r="J111" s="357">
        <v>5.3089819112212426</v>
      </c>
      <c r="K111" s="357">
        <v>0</v>
      </c>
      <c r="L111" s="357">
        <v>78.758897124278576</v>
      </c>
      <c r="M111" s="384">
        <f t="shared" si="13"/>
        <v>510.47480855801774</v>
      </c>
      <c r="N111" s="384">
        <f>($G$3+$H$3+$J$3)-(G111+H111+J111)</f>
        <v>0</v>
      </c>
      <c r="O111" s="384">
        <f>($I$3+$K$3+$L$3)-(I111+K111+L111)</f>
        <v>0.10355966715786735</v>
      </c>
      <c r="P111" s="384">
        <f t="shared" ref="P111:P136" si="15">SUM(N111:O111)</f>
        <v>0.10355966715786735</v>
      </c>
      <c r="Q111" s="384">
        <f>(G111+H111+J111)*Constants!$B$14</f>
        <v>6.9937977652265744</v>
      </c>
      <c r="R111" s="384">
        <f>(I111+K111+L111)*Constants!$B$13</f>
        <v>8.8997553750434797</v>
      </c>
      <c r="S111" s="384">
        <f t="shared" si="9"/>
        <v>15.893553140270054</v>
      </c>
      <c r="T111" s="384">
        <f>$Q$3-Q111</f>
        <v>0</v>
      </c>
      <c r="U111" s="384">
        <f>($R$3-R111)</f>
        <v>1.1702242388839323E-2</v>
      </c>
      <c r="V111" s="384">
        <f t="shared" ref="V111:V136" si="16">SUM(T111:U111)</f>
        <v>1.1702242388839323E-2</v>
      </c>
      <c r="W111" s="384">
        <f>'h1a-hanger4'!J58</f>
        <v>2.5825159582749495</v>
      </c>
      <c r="X111" s="384">
        <f t="shared" si="14"/>
        <v>220.68556371195572</v>
      </c>
    </row>
    <row r="112" spans="1:24" x14ac:dyDescent="0.2">
      <c r="A112" s="357" t="s">
        <v>206</v>
      </c>
      <c r="B112" s="357" t="s">
        <v>463</v>
      </c>
      <c r="C112" s="357" t="s">
        <v>119</v>
      </c>
      <c r="D112" s="357" t="s">
        <v>484</v>
      </c>
      <c r="E112" s="463">
        <v>1</v>
      </c>
      <c r="F112" s="384">
        <f>G112*Constants!$B$2+H112*Constants!$B$1+I112</f>
        <v>216.93856101302063</v>
      </c>
      <c r="G112" s="384">
        <v>0</v>
      </c>
      <c r="H112" s="357">
        <v>271.17320126627578</v>
      </c>
      <c r="I112" s="357">
        <v>0</v>
      </c>
      <c r="J112" s="357">
        <v>5.3089819112212426</v>
      </c>
      <c r="K112" s="357">
        <v>0</v>
      </c>
      <c r="L112" s="357">
        <v>73.461421842741487</v>
      </c>
      <c r="M112" s="384">
        <f t="shared" si="13"/>
        <v>349.94360502023846</v>
      </c>
      <c r="N112" s="384">
        <f>($G$4+$H$4+$J$4)-(G112+H112+J112)</f>
        <v>0</v>
      </c>
      <c r="O112" s="384">
        <f>($I$4+$K$4+$L$4)-(I112+K112+L112)</f>
        <v>4.4698830696333403E-2</v>
      </c>
      <c r="P112" s="384">
        <f t="shared" si="15"/>
        <v>4.4698830696333403E-2</v>
      </c>
      <c r="Q112" s="384">
        <f>(G112+H112+J112)*Constants!$B$14</f>
        <v>4.4790113674754517</v>
      </c>
      <c r="R112" s="384">
        <f>(I112+K112+L112)*Constants!$B$13</f>
        <v>8.3011406682297881</v>
      </c>
      <c r="S112" s="384">
        <f t="shared" si="9"/>
        <v>12.780152035705239</v>
      </c>
      <c r="T112" s="384">
        <f>$Q$4-Q112</f>
        <v>0</v>
      </c>
      <c r="U112" s="384">
        <f>($R$4-R112)</f>
        <v>5.0509678686854187E-3</v>
      </c>
      <c r="V112" s="384">
        <f t="shared" si="16"/>
        <v>5.0509678686854187E-3</v>
      </c>
      <c r="W112" s="384">
        <f>'h1a-hanger4'!J58</f>
        <v>2.5825159582749495</v>
      </c>
      <c r="X112" s="384">
        <f t="shared" si="14"/>
        <v>511.29130602588521</v>
      </c>
    </row>
    <row r="113" spans="1:24" x14ac:dyDescent="0.2">
      <c r="A113" s="357" t="s">
        <v>210</v>
      </c>
      <c r="B113" s="357" t="s">
        <v>469</v>
      </c>
      <c r="C113" s="357" t="s">
        <v>121</v>
      </c>
      <c r="D113" s="357" t="s">
        <v>484</v>
      </c>
      <c r="E113" s="463">
        <v>1</v>
      </c>
      <c r="F113" s="384">
        <f>G113*Constants!$B$2+H113*Constants!$B$1+I113</f>
        <v>409.68606013930378</v>
      </c>
      <c r="G113" s="384">
        <v>0</v>
      </c>
      <c r="H113" s="357">
        <v>512.10757517412969</v>
      </c>
      <c r="I113" s="357">
        <v>0</v>
      </c>
      <c r="J113" s="357">
        <v>0</v>
      </c>
      <c r="K113" s="357">
        <v>7.2427079295547916</v>
      </c>
      <c r="L113" s="357">
        <v>77.266562587131844</v>
      </c>
      <c r="M113" s="384">
        <f t="shared" si="13"/>
        <v>596.61684569081626</v>
      </c>
      <c r="N113" s="384">
        <f>($G$5+$H$5+$J$5)-(G113+H113+J113)</f>
        <v>0</v>
      </c>
      <c r="O113" s="384">
        <f>($I$5+$K$5+$L$5)-(I113+K113+L113)</f>
        <v>0.85813363361468475</v>
      </c>
      <c r="P113" s="384">
        <f t="shared" si="15"/>
        <v>0.85813363361468475</v>
      </c>
      <c r="Q113" s="384">
        <f>(G113+H113+J113)*Constants!$B$14</f>
        <v>8.2961427178209011</v>
      </c>
      <c r="R113" s="384">
        <f>(I113+K113+L113)*Constants!$B$13</f>
        <v>9.5495475683855915</v>
      </c>
      <c r="S113" s="384">
        <f t="shared" si="9"/>
        <v>17.845690286206491</v>
      </c>
      <c r="T113" s="384">
        <f>$Q$5-Q113</f>
        <v>0</v>
      </c>
      <c r="U113" s="384">
        <f>($R$5-R113)</f>
        <v>9.6969100598458979E-2</v>
      </c>
      <c r="V113" s="384">
        <f t="shared" si="16"/>
        <v>9.6969100598458979E-2</v>
      </c>
      <c r="W113" s="384">
        <f>'h2a-34T'!H49</f>
        <v>5.5</v>
      </c>
      <c r="X113" s="384">
        <f t="shared" si="14"/>
        <v>56.719098826904094</v>
      </c>
    </row>
    <row r="114" spans="1:24" x14ac:dyDescent="0.2">
      <c r="A114" s="357" t="s">
        <v>210</v>
      </c>
      <c r="B114" s="357" t="s">
        <v>469</v>
      </c>
      <c r="C114" s="357" t="s">
        <v>119</v>
      </c>
      <c r="D114" s="357" t="s">
        <v>484</v>
      </c>
      <c r="E114" s="463">
        <v>1</v>
      </c>
      <c r="F114" s="384">
        <f>G114*Constants!$B$2+H114*Constants!$B$1+I114</f>
        <v>239.58970926829409</v>
      </c>
      <c r="G114" s="384">
        <v>0</v>
      </c>
      <c r="H114" s="357">
        <v>299.48713658536758</v>
      </c>
      <c r="I114" s="357">
        <v>0</v>
      </c>
      <c r="J114" s="357">
        <v>0</v>
      </c>
      <c r="K114" s="357">
        <v>7.2427079295547916</v>
      </c>
      <c r="L114" s="357">
        <v>67.391644229359031</v>
      </c>
      <c r="M114" s="384">
        <f t="shared" si="13"/>
        <v>374.12148874428141</v>
      </c>
      <c r="N114" s="384">
        <f>($G$6+$H$6+$J$6)-(G114+H114+J114)</f>
        <v>0</v>
      </c>
      <c r="O114" s="384">
        <f>($I$6+$K$6+$L$6)-(I114+K114+L114)</f>
        <v>0.51578110786816467</v>
      </c>
      <c r="P114" s="384">
        <f t="shared" si="15"/>
        <v>0.51578110786816467</v>
      </c>
      <c r="Q114" s="384">
        <f>(G114+H114+J114)*Constants!$B$14</f>
        <v>4.8516916126829548</v>
      </c>
      <c r="R114" s="384">
        <f>(I114+K114+L114)*Constants!$B$13</f>
        <v>8.4336817939572626</v>
      </c>
      <c r="S114" s="384">
        <f t="shared" si="9"/>
        <v>13.285373406640218</v>
      </c>
      <c r="T114" s="384">
        <f>$Q$6-Q114</f>
        <v>0</v>
      </c>
      <c r="U114" s="384">
        <f>($R$6-R114)</f>
        <v>5.8283265189102096E-2</v>
      </c>
      <c r="V114" s="384">
        <f t="shared" si="16"/>
        <v>5.8283265189102096E-2</v>
      </c>
      <c r="W114" s="384">
        <f>'h2a-34T'!H49</f>
        <v>5.5</v>
      </c>
      <c r="X114" s="384">
        <f t="shared" si="14"/>
        <v>94.366710275326156</v>
      </c>
    </row>
    <row r="115" spans="1:24" x14ac:dyDescent="0.2">
      <c r="A115" s="357" t="s">
        <v>210</v>
      </c>
      <c r="B115" s="357" t="s">
        <v>469</v>
      </c>
      <c r="C115" s="357" t="s">
        <v>466</v>
      </c>
      <c r="D115" s="357" t="s">
        <v>484</v>
      </c>
      <c r="E115" s="463">
        <v>0</v>
      </c>
      <c r="F115" s="384">
        <f>G115*Constants!$B$2+H115*Constants!$B$1+I115</f>
        <v>167.11247833081774</v>
      </c>
      <c r="G115" s="384">
        <v>0</v>
      </c>
      <c r="H115" s="357">
        <v>208.89059791352216</v>
      </c>
      <c r="I115" s="357">
        <v>0</v>
      </c>
      <c r="J115" s="357">
        <v>0</v>
      </c>
      <c r="K115" s="357">
        <v>7.2427079295547916</v>
      </c>
      <c r="L115" s="357">
        <v>64.81198791693545</v>
      </c>
      <c r="M115" s="384">
        <f t="shared" si="13"/>
        <v>280.94529376001242</v>
      </c>
      <c r="N115" s="384">
        <f>($G$7+$H$7+$J$7)-(G115+H115+J115)</f>
        <v>0</v>
      </c>
      <c r="O115" s="384">
        <f>($I$7+$K$7+$L$7)-(I115+K115+L115)</f>
        <v>0</v>
      </c>
      <c r="P115" s="384">
        <f t="shared" si="15"/>
        <v>0</v>
      </c>
      <c r="Q115" s="384">
        <f>(G115+H115+J115)*Constants!$B$14</f>
        <v>3.3840276861990586</v>
      </c>
      <c r="R115" s="384">
        <f>(I115+K115+L115)*Constants!$B$13</f>
        <v>8.1421806306533977</v>
      </c>
      <c r="S115" s="384">
        <f t="shared" si="9"/>
        <v>11.526208316852456</v>
      </c>
      <c r="T115" s="384">
        <f>$Q$7-Q115</f>
        <v>0</v>
      </c>
      <c r="U115" s="384">
        <f>($R$7-R115)</f>
        <v>0</v>
      </c>
      <c r="V115" s="384">
        <f t="shared" si="16"/>
        <v>0</v>
      </c>
      <c r="W115" s="384">
        <f>'h2a-34T'!H49</f>
        <v>5.5</v>
      </c>
      <c r="X115" s="384" t="str">
        <f t="shared" si="14"/>
        <v>n/a</v>
      </c>
    </row>
    <row r="116" spans="1:24" x14ac:dyDescent="0.2">
      <c r="A116" s="357" t="s">
        <v>464</v>
      </c>
      <c r="B116" s="357" t="s">
        <v>465</v>
      </c>
      <c r="C116" s="357" t="s">
        <v>121</v>
      </c>
      <c r="D116" s="357" t="s">
        <v>484</v>
      </c>
      <c r="E116" s="463">
        <v>0</v>
      </c>
      <c r="F116" s="384">
        <f>G116*Constants!$B$2+H116*Constants!$B$1+I116</f>
        <v>0</v>
      </c>
      <c r="G116" s="384">
        <v>0</v>
      </c>
      <c r="H116" s="357"/>
      <c r="I116" s="357"/>
      <c r="J116" s="357"/>
      <c r="K116" s="357"/>
      <c r="L116" s="357"/>
      <c r="M116" s="384">
        <f t="shared" si="13"/>
        <v>0</v>
      </c>
      <c r="N116" s="384">
        <f>($G$8+$H$8+$J$8)-(G116+H116+J116)</f>
        <v>324.79200996317786</v>
      </c>
      <c r="O116" s="384">
        <f>($I$8+$K$8+$L$8)-(I116+K116+L116)</f>
        <v>44.7912561790056</v>
      </c>
      <c r="P116" s="384">
        <f t="shared" si="15"/>
        <v>369.58326614218345</v>
      </c>
      <c r="Q116" s="384">
        <f>(G116+H116+J116)*Constants!$B$14</f>
        <v>0</v>
      </c>
      <c r="R116" s="384">
        <f>(I116+K116+L116)*Constants!$B$13</f>
        <v>0</v>
      </c>
      <c r="S116" s="384">
        <f t="shared" si="9"/>
        <v>0</v>
      </c>
      <c r="T116" s="384">
        <f>$Q$8-Q116</f>
        <v>5.2616305614034813</v>
      </c>
      <c r="U116" s="384">
        <f>($R$8-R116)</f>
        <v>5.061411948227633</v>
      </c>
      <c r="V116" s="384">
        <f t="shared" si="16"/>
        <v>10.323042509631115</v>
      </c>
      <c r="W116" s="384">
        <f>'h3b-B782'!H48</f>
        <v>0</v>
      </c>
      <c r="X116" s="384" t="str">
        <f t="shared" si="14"/>
        <v>n/a</v>
      </c>
    </row>
    <row r="117" spans="1:24" x14ac:dyDescent="0.2">
      <c r="A117" s="357" t="s">
        <v>464</v>
      </c>
      <c r="B117" s="357" t="s">
        <v>465</v>
      </c>
      <c r="C117" s="357" t="s">
        <v>120</v>
      </c>
      <c r="D117" s="357" t="s">
        <v>484</v>
      </c>
      <c r="E117" s="463">
        <v>0</v>
      </c>
      <c r="F117" s="384">
        <f>G117*Constants!$B$2+H117*Constants!$B$1+I117</f>
        <v>0</v>
      </c>
      <c r="G117" s="384">
        <v>0</v>
      </c>
      <c r="H117" s="357"/>
      <c r="I117" s="357"/>
      <c r="J117" s="357"/>
      <c r="K117" s="357"/>
      <c r="L117" s="357"/>
      <c r="M117" s="384">
        <f t="shared" si="13"/>
        <v>0</v>
      </c>
      <c r="N117" s="384">
        <f>($G$9+$H$9+$J$9)-(G117+H117+J117)</f>
        <v>294.89471707700443</v>
      </c>
      <c r="O117" s="384">
        <f>($I$9+$K$9+$L$9)-(I117+K117+L117)</f>
        <v>43.576714631261552</v>
      </c>
      <c r="P117" s="384">
        <f t="shared" si="15"/>
        <v>338.47143170826598</v>
      </c>
      <c r="Q117" s="384">
        <f>(G117+H117+J117)*Constants!$B$14</f>
        <v>0</v>
      </c>
      <c r="R117" s="384">
        <f>(I117+K117+L117)*Constants!$B$13</f>
        <v>0</v>
      </c>
      <c r="S117" s="384">
        <f t="shared" si="9"/>
        <v>0</v>
      </c>
      <c r="T117" s="384">
        <f>$Q$9-Q117</f>
        <v>4.7772944166474716</v>
      </c>
      <c r="U117" s="384">
        <f>($R$9-R117)</f>
        <v>4.9241687533325553</v>
      </c>
      <c r="V117" s="384">
        <f t="shared" si="16"/>
        <v>9.7014631699800269</v>
      </c>
      <c r="W117" s="384">
        <f>'h3b-B782'!H48</f>
        <v>0</v>
      </c>
      <c r="X117" s="384" t="str">
        <f t="shared" si="14"/>
        <v>n/a</v>
      </c>
    </row>
    <row r="118" spans="1:24" x14ac:dyDescent="0.2">
      <c r="A118" s="357" t="s">
        <v>464</v>
      </c>
      <c r="B118" s="357" t="s">
        <v>465</v>
      </c>
      <c r="C118" s="357" t="s">
        <v>119</v>
      </c>
      <c r="D118" s="357" t="s">
        <v>484</v>
      </c>
      <c r="E118" s="463">
        <v>0</v>
      </c>
      <c r="F118" s="384">
        <f>G118*Constants!$B$2+H118*Constants!$B$1+I118</f>
        <v>0</v>
      </c>
      <c r="G118" s="384">
        <v>0</v>
      </c>
      <c r="H118" s="357"/>
      <c r="I118" s="357"/>
      <c r="J118" s="357"/>
      <c r="K118" s="357"/>
      <c r="L118" s="357"/>
      <c r="M118" s="384">
        <f t="shared" si="13"/>
        <v>0</v>
      </c>
      <c r="N118" s="384">
        <f>($G$10+$H$10+$J$10)-(G118+H118+J118)</f>
        <v>178.78224266424556</v>
      </c>
      <c r="O118" s="384">
        <f>($I$10+$K$10+$L$10)-(I118+K118+L118)</f>
        <v>38.899866254285129</v>
      </c>
      <c r="P118" s="384">
        <f t="shared" si="15"/>
        <v>217.68210891853067</v>
      </c>
      <c r="Q118" s="384">
        <f>(G118+H118+J118)*Constants!$B$14</f>
        <v>0</v>
      </c>
      <c r="R118" s="384">
        <f>(I118+K118+L118)*Constants!$B$13</f>
        <v>0</v>
      </c>
      <c r="S118" s="384">
        <f t="shared" si="9"/>
        <v>0</v>
      </c>
      <c r="T118" s="384">
        <f>$Q$10-Q118</f>
        <v>2.8962723311607781</v>
      </c>
      <c r="U118" s="384">
        <f>($R$10-R118)</f>
        <v>4.3956848867342195</v>
      </c>
      <c r="V118" s="384">
        <f t="shared" si="16"/>
        <v>7.2919572178949981</v>
      </c>
      <c r="W118" s="384">
        <f>'h3b-B782'!H48</f>
        <v>0</v>
      </c>
      <c r="X118" s="384" t="str">
        <f t="shared" si="14"/>
        <v>n/a</v>
      </c>
    </row>
    <row r="119" spans="1:24" x14ac:dyDescent="0.2">
      <c r="A119" s="357" t="s">
        <v>464</v>
      </c>
      <c r="B119" s="357" t="s">
        <v>465</v>
      </c>
      <c r="C119" s="357" t="s">
        <v>466</v>
      </c>
      <c r="D119" s="357" t="s">
        <v>484</v>
      </c>
      <c r="E119" s="463">
        <v>0</v>
      </c>
      <c r="F119" s="384">
        <f>G119*Constants!$B$2+H119*Constants!$B$1+I119</f>
        <v>0</v>
      </c>
      <c r="G119" s="384">
        <v>0</v>
      </c>
      <c r="H119" s="357"/>
      <c r="I119" s="357"/>
      <c r="J119" s="357"/>
      <c r="K119" s="357"/>
      <c r="L119" s="357"/>
      <c r="M119" s="384">
        <f t="shared" si="13"/>
        <v>0</v>
      </c>
      <c r="N119" s="384">
        <f>($G$11+$H$11+$J$11)-(G119+H119+J119)</f>
        <v>106.7702899009672</v>
      </c>
      <c r="O119" s="384">
        <f>($I$11+$K$11+$L$11)-(I119+K119+L119)</f>
        <v>35.685072631465033</v>
      </c>
      <c r="P119" s="384">
        <f t="shared" si="15"/>
        <v>142.45536253243222</v>
      </c>
      <c r="Q119" s="384">
        <f>(G119+H119+J119)*Constants!$B$14</f>
        <v>0</v>
      </c>
      <c r="R119" s="384">
        <f>(I119+K119+L119)*Constants!$B$13</f>
        <v>0</v>
      </c>
      <c r="S119" s="384">
        <f t="shared" si="9"/>
        <v>0</v>
      </c>
      <c r="T119" s="384">
        <f>$Q$11-Q119</f>
        <v>1.7296786963956685</v>
      </c>
      <c r="U119" s="384">
        <f>($R$11-R119)</f>
        <v>4.0324132073555488</v>
      </c>
      <c r="V119" s="384">
        <f t="shared" si="16"/>
        <v>5.7620919037512177</v>
      </c>
      <c r="W119" s="384">
        <f>'h3b-B782'!H48</f>
        <v>0</v>
      </c>
      <c r="X119" s="384" t="str">
        <f t="shared" si="14"/>
        <v>n/a</v>
      </c>
    </row>
    <row r="120" spans="1:24" x14ac:dyDescent="0.2">
      <c r="A120" s="357" t="s">
        <v>222</v>
      </c>
      <c r="B120" s="357" t="s">
        <v>223</v>
      </c>
      <c r="C120" s="357" t="s">
        <v>121</v>
      </c>
      <c r="D120" s="357" t="s">
        <v>484</v>
      </c>
      <c r="E120" s="463">
        <v>1</v>
      </c>
      <c r="F120" s="384">
        <f>G120*Constants!$B$2+H120*Constants!$B$1+I120</f>
        <v>92.5406970752029</v>
      </c>
      <c r="G120" s="384">
        <v>0</v>
      </c>
      <c r="H120" s="357">
        <v>115.67587134400361</v>
      </c>
      <c r="I120" s="357">
        <v>0</v>
      </c>
      <c r="J120" s="357">
        <v>29.08525885091041</v>
      </c>
      <c r="K120" s="357">
        <v>0</v>
      </c>
      <c r="L120" s="357">
        <v>33.271344521062566</v>
      </c>
      <c r="M120" s="384">
        <f t="shared" si="13"/>
        <v>178.03247471597658</v>
      </c>
      <c r="N120" s="384">
        <f>($G$12+$H$12+$J$12)-(G120+H120+J120)</f>
        <v>0</v>
      </c>
      <c r="O120" s="384">
        <f>($I$12+$K$12+$L$12)-(I120+K120+L120)</f>
        <v>0.42507824783844939</v>
      </c>
      <c r="P120" s="384">
        <f t="shared" si="15"/>
        <v>0.42507824783844939</v>
      </c>
      <c r="Q120" s="384">
        <f>(G120+H120+J120)*Constants!$B$14</f>
        <v>2.3451303091576068</v>
      </c>
      <c r="R120" s="384">
        <f>(I120+K120+L120)*Constants!$B$13</f>
        <v>3.7596619308800703</v>
      </c>
      <c r="S120" s="384">
        <f t="shared" si="9"/>
        <v>6.1047922400376766</v>
      </c>
      <c r="T120" s="384">
        <f>$Q$12-Q120</f>
        <v>0</v>
      </c>
      <c r="U120" s="384">
        <f>($R$12-R120)</f>
        <v>4.8033842005744454E-2</v>
      </c>
      <c r="V120" s="384">
        <f t="shared" si="16"/>
        <v>4.8033842005744454E-2</v>
      </c>
      <c r="W120" s="384">
        <f>'h4c-B45'!H49</f>
        <v>3.8261469039859612</v>
      </c>
      <c r="X120" s="384">
        <f t="shared" si="14"/>
        <v>79.655233564876724</v>
      </c>
    </row>
    <row r="121" spans="1:24" x14ac:dyDescent="0.2">
      <c r="A121" s="357" t="s">
        <v>236</v>
      </c>
      <c r="B121" s="357" t="s">
        <v>467</v>
      </c>
      <c r="C121" s="357" t="s">
        <v>119</v>
      </c>
      <c r="D121" s="357" t="s">
        <v>484</v>
      </c>
      <c r="E121" s="463">
        <v>0</v>
      </c>
      <c r="F121" s="384">
        <v>289.91399999999999</v>
      </c>
      <c r="G121" s="384">
        <v>0</v>
      </c>
      <c r="H121" s="357">
        <v>347.13402337632436</v>
      </c>
      <c r="I121" s="357">
        <v>12.208130481602185</v>
      </c>
      <c r="J121" s="357">
        <v>20.994011368139855</v>
      </c>
      <c r="K121" s="357">
        <v>0</v>
      </c>
      <c r="L121" s="357">
        <v>86.190299763619024</v>
      </c>
      <c r="M121" s="384">
        <f t="shared" si="13"/>
        <v>466.52646498968545</v>
      </c>
      <c r="N121" s="384">
        <f>($G$13+$H$13+$J$13)-(G121+H121+J121)</f>
        <v>0</v>
      </c>
      <c r="O121" s="384">
        <f>($I$13+$K$13+$L$13)-(I121+K121+L121)</f>
        <v>0.21847426464404407</v>
      </c>
      <c r="P121" s="384">
        <f t="shared" si="15"/>
        <v>0.21847426464404407</v>
      </c>
      <c r="Q121" s="384">
        <f>(G121+H121+J121)*Constants!$B$14</f>
        <v>5.96367416286032</v>
      </c>
      <c r="R121" s="384">
        <f>(I121+K121+L121)*Constants!$B$13</f>
        <v>11.119022617709996</v>
      </c>
      <c r="S121" s="384">
        <f t="shared" ref="S121:S180" si="17">SUM(Q121:R121)</f>
        <v>17.082696780570316</v>
      </c>
      <c r="T121" s="384">
        <f>$Q$13-Q121</f>
        <v>0</v>
      </c>
      <c r="U121" s="384">
        <f>($R$13-R121)</f>
        <v>2.4687591904777761E-2</v>
      </c>
      <c r="V121" s="384">
        <f t="shared" si="16"/>
        <v>2.4687591904777761E-2</v>
      </c>
      <c r="W121" s="384">
        <f>'h5a-B720'!L63</f>
        <v>3.5419804963133275</v>
      </c>
      <c r="X121" s="384" t="str">
        <f t="shared" si="14"/>
        <v>n/a</v>
      </c>
    </row>
    <row r="122" spans="1:24" x14ac:dyDescent="0.2">
      <c r="A122" s="357" t="s">
        <v>238</v>
      </c>
      <c r="B122" s="357" t="s">
        <v>239</v>
      </c>
      <c r="C122" s="357" t="s">
        <v>121</v>
      </c>
      <c r="D122" s="357" t="s">
        <v>484</v>
      </c>
      <c r="E122" s="463">
        <v>1</v>
      </c>
      <c r="F122" s="384">
        <f>G122*Constants!$B$2+H122*Constants!$B$1+I122</f>
        <v>346.79706066098663</v>
      </c>
      <c r="G122" s="384">
        <v>0</v>
      </c>
      <c r="H122" s="357">
        <v>433.49632582623326</v>
      </c>
      <c r="I122" s="357">
        <v>0</v>
      </c>
      <c r="J122" s="357">
        <v>42.036155088133007</v>
      </c>
      <c r="K122" s="357">
        <v>0</v>
      </c>
      <c r="L122" s="357">
        <v>105.21145678725429</v>
      </c>
      <c r="M122" s="384">
        <f t="shared" si="13"/>
        <v>580.74393770162055</v>
      </c>
      <c r="N122" s="384">
        <f>($G$14+$H$14+$J$14)-(G122+H122+J122)</f>
        <v>0</v>
      </c>
      <c r="O122" s="384">
        <f>($I$14+$K$14+$L$14)-(I122+K122+L122)</f>
        <v>6.1022059904874908</v>
      </c>
      <c r="P122" s="384">
        <f t="shared" si="15"/>
        <v>6.1022059904874908</v>
      </c>
      <c r="Q122" s="384">
        <f>(G122+H122+J122)*Constants!$B$14</f>
        <v>7.7036261908127326</v>
      </c>
      <c r="R122" s="384">
        <f>(I122+K122+L122)*Constants!$B$13</f>
        <v>11.888894616959735</v>
      </c>
      <c r="S122" s="384">
        <f t="shared" si="17"/>
        <v>19.592520807772466</v>
      </c>
      <c r="T122" s="384">
        <f>$Q$14-Q122</f>
        <v>0</v>
      </c>
      <c r="U122" s="384">
        <f>($R$14-R122)</f>
        <v>0.68954927692508683</v>
      </c>
      <c r="V122" s="384">
        <f t="shared" si="16"/>
        <v>0.68954927692508683</v>
      </c>
      <c r="W122" s="384">
        <f>'h6a-007'!H53</f>
        <v>6.0544018718923658</v>
      </c>
      <c r="X122" s="384">
        <f t="shared" si="14"/>
        <v>8.7802309051657819</v>
      </c>
    </row>
    <row r="123" spans="1:24" x14ac:dyDescent="0.2">
      <c r="A123" s="357" t="s">
        <v>238</v>
      </c>
      <c r="B123" s="357" t="s">
        <v>239</v>
      </c>
      <c r="C123" s="357" t="s">
        <v>120</v>
      </c>
      <c r="D123" s="357" t="s">
        <v>484</v>
      </c>
      <c r="E123" s="463">
        <v>1</v>
      </c>
      <c r="F123" s="384">
        <f>G123*Constants!$B$2+H123*Constants!$B$1+I123</f>
        <v>322.29398158653458</v>
      </c>
      <c r="G123" s="384">
        <v>0</v>
      </c>
      <c r="H123" s="357">
        <v>402.86747698316822</v>
      </c>
      <c r="I123" s="357">
        <v>0</v>
      </c>
      <c r="J123" s="357">
        <v>42.035342544059638</v>
      </c>
      <c r="K123" s="357">
        <v>0</v>
      </c>
      <c r="L123" s="357">
        <v>102.86970476800182</v>
      </c>
      <c r="M123" s="384">
        <f t="shared" si="13"/>
        <v>547.77252429522969</v>
      </c>
      <c r="N123" s="384">
        <f>($G$15+$H$15+$J$15)-(G123+H123+J123)</f>
        <v>0</v>
      </c>
      <c r="O123" s="384">
        <f>($I$15+$K$15+$L$15)-(I123+K123+L123)</f>
        <v>5.751999494894946</v>
      </c>
      <c r="P123" s="384">
        <f t="shared" si="15"/>
        <v>5.751999494894946</v>
      </c>
      <c r="Q123" s="384">
        <f>(G123+H123+J123)*Constants!$B$14</f>
        <v>7.2074256763410904</v>
      </c>
      <c r="R123" s="384">
        <f>(I123+K123+L123)*Constants!$B$13</f>
        <v>11.624276638784206</v>
      </c>
      <c r="S123" s="384">
        <f t="shared" si="17"/>
        <v>18.831702315125298</v>
      </c>
      <c r="T123" s="384">
        <f>$Q$15-Q123</f>
        <v>0</v>
      </c>
      <c r="U123" s="384">
        <f>($R$15-R123)</f>
        <v>0.64997594292312932</v>
      </c>
      <c r="V123" s="384">
        <f t="shared" si="16"/>
        <v>0.64997594292312932</v>
      </c>
      <c r="W123" s="384">
        <f>'h6a-007'!H53</f>
        <v>6.0544018718923658</v>
      </c>
      <c r="X123" s="384">
        <f t="shared" si="14"/>
        <v>9.3148091676500737</v>
      </c>
    </row>
    <row r="124" spans="1:24" x14ac:dyDescent="0.2">
      <c r="A124" s="357" t="s">
        <v>238</v>
      </c>
      <c r="B124" s="357" t="s">
        <v>239</v>
      </c>
      <c r="C124" s="357" t="s">
        <v>119</v>
      </c>
      <c r="D124" s="357" t="s">
        <v>484</v>
      </c>
      <c r="E124" s="463">
        <v>1</v>
      </c>
      <c r="F124" s="384">
        <f>G124*Constants!$B$2+H124*Constants!$B$1+I124</f>
        <v>231.05178250746482</v>
      </c>
      <c r="G124" s="384">
        <v>0</v>
      </c>
      <c r="H124" s="357">
        <v>288.81472813433101</v>
      </c>
      <c r="I124" s="357">
        <v>0</v>
      </c>
      <c r="J124" s="357">
        <v>42.034529999986269</v>
      </c>
      <c r="K124" s="357">
        <v>0</v>
      </c>
      <c r="L124" s="357">
        <v>96.297035759073509</v>
      </c>
      <c r="M124" s="384">
        <f t="shared" si="13"/>
        <v>427.14629389339075</v>
      </c>
      <c r="N124" s="384">
        <f>($G$16+$H$16+$J$16)-(G124+H124+J124)</f>
        <v>0</v>
      </c>
      <c r="O124" s="384">
        <f>($I$16+$K$16+$L$16)-(I124+K124+L124)</f>
        <v>2.1183023990946594</v>
      </c>
      <c r="P124" s="384">
        <f t="shared" si="15"/>
        <v>2.1183023990946594</v>
      </c>
      <c r="Q124" s="384">
        <f>(G124+H124+J124)*Constants!$B$14</f>
        <v>5.3597579817759398</v>
      </c>
      <c r="R124" s="384">
        <f>(I124+K124+L124)*Constants!$B$13</f>
        <v>10.881565040775307</v>
      </c>
      <c r="S124" s="384">
        <f t="shared" si="17"/>
        <v>16.241323022551246</v>
      </c>
      <c r="T124" s="384">
        <f>$Q$16-Q124</f>
        <v>0</v>
      </c>
      <c r="U124" s="384">
        <f>($R$16-R124)</f>
        <v>0.2393681710976967</v>
      </c>
      <c r="V124" s="384">
        <f t="shared" si="16"/>
        <v>0.2393681710976967</v>
      </c>
      <c r="W124" s="384">
        <f>'h6a-007'!H53</f>
        <v>6.0544018718923658</v>
      </c>
      <c r="X124" s="384">
        <f t="shared" si="14"/>
        <v>25.293262024470653</v>
      </c>
    </row>
    <row r="125" spans="1:24" x14ac:dyDescent="0.2">
      <c r="A125" s="357" t="s">
        <v>240</v>
      </c>
      <c r="B125" s="357" t="s">
        <v>468</v>
      </c>
      <c r="C125" s="357" t="s">
        <v>120</v>
      </c>
      <c r="D125" s="357" t="s">
        <v>484</v>
      </c>
      <c r="E125" s="463">
        <v>1</v>
      </c>
      <c r="F125" s="384">
        <f>G125*Constants!$B$2+H125*Constants!$B$1+I125</f>
        <v>105.25764318583188</v>
      </c>
      <c r="G125" s="384">
        <v>0</v>
      </c>
      <c r="H125" s="357">
        <v>129.86383223650185</v>
      </c>
      <c r="I125" s="357">
        <v>1.3665773966303845</v>
      </c>
      <c r="J125" s="357">
        <v>0</v>
      </c>
      <c r="K125" s="357">
        <v>5.7299948224485249</v>
      </c>
      <c r="L125" s="357">
        <v>54.055473365035787</v>
      </c>
      <c r="M125" s="384">
        <f t="shared" si="13"/>
        <v>191.01587782061657</v>
      </c>
      <c r="N125" s="384">
        <f>($G$17+$H$17+$J$17)-(G125+H125+J125)</f>
        <v>0</v>
      </c>
      <c r="O125" s="384">
        <f>($I$17+$K$17+$L$17)-(I125+K125+L125)</f>
        <v>0.83691400968134388</v>
      </c>
      <c r="P125" s="384">
        <f t="shared" si="15"/>
        <v>0.83691400968134388</v>
      </c>
      <c r="Q125" s="384">
        <f>(G125+H125+J125)*Constants!$B$14</f>
        <v>2.1037940822313299</v>
      </c>
      <c r="R125" s="384">
        <f>(I125+K125+L125)*Constants!$B$13</f>
        <v>6.9101811510049611</v>
      </c>
      <c r="S125" s="384">
        <f t="shared" si="17"/>
        <v>9.013975233236291</v>
      </c>
      <c r="T125" s="384">
        <f>$Q$17-Q125</f>
        <v>0</v>
      </c>
      <c r="U125" s="384">
        <f>($R$17-R125)</f>
        <v>9.4571283093991099E-2</v>
      </c>
      <c r="V125" s="384">
        <f t="shared" si="16"/>
        <v>9.4571283093991099E-2</v>
      </c>
      <c r="W125" s="384">
        <f>'h6b-B96'!H44</f>
        <v>29.537671232876711</v>
      </c>
      <c r="X125" s="384">
        <f t="shared" si="14"/>
        <v>312.33235149744399</v>
      </c>
    </row>
    <row r="126" spans="1:24" x14ac:dyDescent="0.2">
      <c r="A126" s="357" t="s">
        <v>240</v>
      </c>
      <c r="B126" s="357" t="s">
        <v>468</v>
      </c>
      <c r="C126" s="357" t="s">
        <v>119</v>
      </c>
      <c r="D126" s="357" t="s">
        <v>484</v>
      </c>
      <c r="E126" s="463">
        <v>1</v>
      </c>
      <c r="F126" s="384">
        <f>G126*Constants!$B$2+H126*Constants!$B$1+I126</f>
        <v>58.782547124923731</v>
      </c>
      <c r="G126" s="384">
        <v>0</v>
      </c>
      <c r="H126" s="357">
        <v>71.853080332561063</v>
      </c>
      <c r="I126" s="357">
        <v>1.3000828588748803</v>
      </c>
      <c r="J126" s="357">
        <v>0</v>
      </c>
      <c r="K126" s="357">
        <v>5.5809553412723965</v>
      </c>
      <c r="L126" s="357">
        <v>48.426366806767994</v>
      </c>
      <c r="M126" s="384">
        <f t="shared" si="13"/>
        <v>127.16048533947634</v>
      </c>
      <c r="N126" s="384">
        <f>($G$18+$H$18+$J$18)-(G126+H126+J126)</f>
        <v>0</v>
      </c>
      <c r="O126" s="384">
        <f>($I$18+$K$18+$L$18)-(I126+K126+L126)</f>
        <v>0.37833099067788112</v>
      </c>
      <c r="P126" s="384">
        <f t="shared" si="15"/>
        <v>0.37833099067788112</v>
      </c>
      <c r="Q126" s="384">
        <f>(G126+H126+J126)*Constants!$B$14</f>
        <v>1.1640199013874892</v>
      </c>
      <c r="R126" s="384">
        <f>(I126+K126+L126)*Constants!$B$13</f>
        <v>6.2497367657814262</v>
      </c>
      <c r="S126" s="384">
        <f t="shared" si="17"/>
        <v>7.413756667168915</v>
      </c>
      <c r="T126" s="384">
        <f>$Q$18-Q126</f>
        <v>0</v>
      </c>
      <c r="U126" s="384">
        <f>($R$18-R126)</f>
        <v>4.2751401946600431E-2</v>
      </c>
      <c r="V126" s="384">
        <f t="shared" si="16"/>
        <v>4.2751401946600431E-2</v>
      </c>
      <c r="W126" s="384">
        <f>'h6b-B96'!H44</f>
        <v>29.537671232876711</v>
      </c>
      <c r="X126" s="384">
        <f t="shared" si="14"/>
        <v>690.91701997916653</v>
      </c>
    </row>
    <row r="127" spans="1:24" x14ac:dyDescent="0.2">
      <c r="A127" s="357" t="s">
        <v>240</v>
      </c>
      <c r="B127" s="357" t="s">
        <v>468</v>
      </c>
      <c r="C127" s="357" t="s">
        <v>466</v>
      </c>
      <c r="D127" s="357" t="s">
        <v>484</v>
      </c>
      <c r="E127" s="463">
        <v>0</v>
      </c>
      <c r="F127" s="384">
        <f>G127*Constants!$B$2+H127*Constants!$B$1+I127</f>
        <v>32.098059832129934</v>
      </c>
      <c r="G127" s="384">
        <v>0</v>
      </c>
      <c r="H127" s="357">
        <v>38.076148067859364</v>
      </c>
      <c r="I127" s="357">
        <v>1.6371413778424408</v>
      </c>
      <c r="J127" s="357">
        <v>0</v>
      </c>
      <c r="K127" s="357">
        <v>5.4548450110464346</v>
      </c>
      <c r="L127" s="357">
        <v>45.431819692675248</v>
      </c>
      <c r="M127" s="384">
        <f t="shared" si="13"/>
        <v>90.599954149423496</v>
      </c>
      <c r="N127" s="384">
        <f>($G$19+$H$19+$J$19)-(G127+H127+J127)</f>
        <v>0</v>
      </c>
      <c r="O127" s="384">
        <f>($I$19+$K$19+$L$19)-(I127+K127+L127)</f>
        <v>0</v>
      </c>
      <c r="P127" s="384">
        <f t="shared" si="15"/>
        <v>0</v>
      </c>
      <c r="Q127" s="384">
        <f>(G127+H127+J127)*Constants!$B$14</f>
        <v>0.61683359869932164</v>
      </c>
      <c r="R127" s="384">
        <f>(I127+K127+L127)*Constants!$B$13</f>
        <v>5.9351900872167462</v>
      </c>
      <c r="S127" s="384">
        <f t="shared" si="17"/>
        <v>6.5520236859160681</v>
      </c>
      <c r="T127" s="384">
        <f>$Q$19-Q127</f>
        <v>0</v>
      </c>
      <c r="U127" s="384">
        <f>($R$19-R127)</f>
        <v>0</v>
      </c>
      <c r="V127" s="384">
        <f t="shared" si="16"/>
        <v>0</v>
      </c>
      <c r="W127" s="384">
        <f>'h6b-B96'!H44</f>
        <v>29.537671232876711</v>
      </c>
      <c r="X127" s="384" t="str">
        <f t="shared" si="14"/>
        <v>n/a</v>
      </c>
    </row>
    <row r="128" spans="1:24" x14ac:dyDescent="0.2">
      <c r="A128" s="357" t="s">
        <v>242</v>
      </c>
      <c r="B128" s="357" t="s">
        <v>243</v>
      </c>
      <c r="C128" s="357" t="s">
        <v>121</v>
      </c>
      <c r="D128" s="357" t="s">
        <v>484</v>
      </c>
      <c r="E128" s="463">
        <v>1</v>
      </c>
      <c r="F128" s="384">
        <f>G128*Constants!$B$2+H128*Constants!$B$1+I128</f>
        <v>489.05336570321299</v>
      </c>
      <c r="G128" s="384">
        <v>0</v>
      </c>
      <c r="H128" s="357">
        <v>611.31670712901621</v>
      </c>
      <c r="I128" s="357">
        <v>0</v>
      </c>
      <c r="J128" s="357">
        <v>0</v>
      </c>
      <c r="K128" s="357">
        <v>51.58209013260354</v>
      </c>
      <c r="L128" s="357">
        <v>144.21823988612991</v>
      </c>
      <c r="M128" s="384">
        <f t="shared" si="13"/>
        <v>807.11703714774967</v>
      </c>
      <c r="N128" s="384">
        <f>($G$20+$H$20+$J$20)-(G128+H128+J128)</f>
        <v>0</v>
      </c>
      <c r="O128" s="384">
        <f>($I$20+$K$20+$L$20)-(I128+K128+L128)</f>
        <v>1.2003749158189976</v>
      </c>
      <c r="P128" s="384">
        <f t="shared" si="15"/>
        <v>1.2003749158189976</v>
      </c>
      <c r="Q128" s="384">
        <f>(G128+H128+J128)*Constants!$B$14</f>
        <v>9.9033306554900626</v>
      </c>
      <c r="R128" s="384">
        <f>(I128+K128+L128)*Constants!$B$13</f>
        <v>22.125437292116882</v>
      </c>
      <c r="S128" s="384">
        <f t="shared" si="17"/>
        <v>32.028767947606944</v>
      </c>
      <c r="T128" s="384">
        <f>$Q$20-Q128</f>
        <v>0</v>
      </c>
      <c r="U128" s="384">
        <f>($R$20-R128)</f>
        <v>0.13564236548754849</v>
      </c>
      <c r="V128" s="384">
        <f t="shared" si="16"/>
        <v>0.13564236548754849</v>
      </c>
      <c r="W128" s="384">
        <f>'h7a-B40'!H51</f>
        <v>7.9244548286604362</v>
      </c>
      <c r="X128" s="384">
        <f t="shared" si="14"/>
        <v>58.421679688178799</v>
      </c>
    </row>
    <row r="129" spans="1:24" x14ac:dyDescent="0.2">
      <c r="A129" s="357" t="s">
        <v>248</v>
      </c>
      <c r="B129" s="357" t="s">
        <v>249</v>
      </c>
      <c r="C129" s="357" t="s">
        <v>121</v>
      </c>
      <c r="D129" s="357" t="s">
        <v>484</v>
      </c>
      <c r="E129" s="463">
        <v>0</v>
      </c>
      <c r="F129" s="384">
        <f>G129*Constants!$B$2+H129*Constants!$B$1+I129</f>
        <v>0</v>
      </c>
      <c r="G129" s="384">
        <v>0</v>
      </c>
      <c r="H129" s="357"/>
      <c r="I129" s="357"/>
      <c r="J129" s="357"/>
      <c r="K129" s="357"/>
      <c r="L129" s="357"/>
      <c r="M129" s="384">
        <f t="shared" si="13"/>
        <v>0</v>
      </c>
      <c r="N129" s="384">
        <f>($G$21+$H$21+$J$21)-(G129+H129+J129)</f>
        <v>194.41952654274655</v>
      </c>
      <c r="O129" s="384">
        <f>($I$21+$K$21+$L$21)-(I129+K129+L129)</f>
        <v>43.495293639187587</v>
      </c>
      <c r="P129" s="384">
        <f t="shared" si="15"/>
        <v>237.91482018193415</v>
      </c>
      <c r="Q129" s="384">
        <f>(G129+H129+J129)*Constants!$B$14</f>
        <v>0</v>
      </c>
      <c r="R129" s="384">
        <f>(I129+K129+L129)*Constants!$B$13</f>
        <v>0</v>
      </c>
      <c r="S129" s="384">
        <f t="shared" si="17"/>
        <v>0</v>
      </c>
      <c r="T129" s="384">
        <f>$Q$21-Q129</f>
        <v>3.1495963299924941</v>
      </c>
      <c r="U129" s="384">
        <f>($R$21-R129)</f>
        <v>4.9149681812281978</v>
      </c>
      <c r="V129" s="384">
        <f t="shared" si="16"/>
        <v>8.0645645112206914</v>
      </c>
      <c r="W129" s="384">
        <f>'h8a-B624'!H52</f>
        <v>0</v>
      </c>
      <c r="X129" s="384" t="str">
        <f t="shared" si="14"/>
        <v>n/a</v>
      </c>
    </row>
    <row r="130" spans="1:24" x14ac:dyDescent="0.2">
      <c r="A130" s="357" t="s">
        <v>248</v>
      </c>
      <c r="B130" s="357" t="s">
        <v>249</v>
      </c>
      <c r="C130" s="357" t="s">
        <v>119</v>
      </c>
      <c r="D130" s="357" t="s">
        <v>484</v>
      </c>
      <c r="E130" s="463">
        <v>0</v>
      </c>
      <c r="F130" s="384">
        <f>G130*Constants!$B$2+H130*Constants!$B$1+I130</f>
        <v>0</v>
      </c>
      <c r="G130" s="384">
        <v>0</v>
      </c>
      <c r="H130" s="357"/>
      <c r="I130" s="357"/>
      <c r="J130" s="357"/>
      <c r="K130" s="357"/>
      <c r="L130" s="357"/>
      <c r="M130" s="384">
        <f t="shared" si="13"/>
        <v>0</v>
      </c>
      <c r="N130" s="384">
        <f>($G$22+$H$22+$J$22)-(G130+H130+J130)</f>
        <v>134.68230067601158</v>
      </c>
      <c r="O130" s="384">
        <f>($I$22+$K$22+$L$22)-(I130+K130+L130)</f>
        <v>36.788588488730596</v>
      </c>
      <c r="P130" s="384">
        <f t="shared" si="15"/>
        <v>171.47088916474218</v>
      </c>
      <c r="Q130" s="384">
        <f>(G130+H130+J130)*Constants!$B$14</f>
        <v>0</v>
      </c>
      <c r="R130" s="384">
        <f>(I130+K130+L130)*Constants!$B$13</f>
        <v>0</v>
      </c>
      <c r="S130" s="384">
        <f t="shared" si="17"/>
        <v>0</v>
      </c>
      <c r="T130" s="384">
        <f>$Q$22-Q130</f>
        <v>2.1818532709513874</v>
      </c>
      <c r="U130" s="384">
        <f>($R$22-R130)</f>
        <v>4.1571104992265573</v>
      </c>
      <c r="V130" s="384">
        <f t="shared" si="16"/>
        <v>6.3389637701779442</v>
      </c>
      <c r="W130" s="384">
        <f>'h8a-B624'!H52</f>
        <v>0</v>
      </c>
      <c r="X130" s="384" t="str">
        <f t="shared" si="14"/>
        <v>n/a</v>
      </c>
    </row>
    <row r="131" spans="1:24" x14ac:dyDescent="0.2">
      <c r="A131" s="357" t="s">
        <v>250</v>
      </c>
      <c r="B131" s="357" t="s">
        <v>251</v>
      </c>
      <c r="C131" s="357" t="s">
        <v>121</v>
      </c>
      <c r="D131" s="357" t="s">
        <v>484</v>
      </c>
      <c r="E131" s="463">
        <v>1</v>
      </c>
      <c r="F131" s="384">
        <f>G131*Constants!$B$2+H131*Constants!$B$1+I131</f>
        <v>551.72359075055283</v>
      </c>
      <c r="G131" s="384">
        <v>0</v>
      </c>
      <c r="H131" s="357">
        <v>689.65448843819104</v>
      </c>
      <c r="I131" s="357">
        <v>0</v>
      </c>
      <c r="J131" s="357">
        <v>0</v>
      </c>
      <c r="K131" s="357">
        <v>2.6189837862368361</v>
      </c>
      <c r="L131" s="357">
        <v>107.61092704621046</v>
      </c>
      <c r="M131" s="384">
        <f t="shared" si="13"/>
        <v>799.88439927063837</v>
      </c>
      <c r="N131" s="384">
        <f>($G$23+$H$23+$J$23)-(G131+H131+J131)</f>
        <v>0</v>
      </c>
      <c r="O131" s="384">
        <f>($I$23+$K$23+$L$23)-(I131+K131+L131)</f>
        <v>0.15118467682538039</v>
      </c>
      <c r="P131" s="384">
        <f t="shared" si="15"/>
        <v>0.15118467682538039</v>
      </c>
      <c r="Q131" s="384">
        <f>(G131+H131+J131)*Constants!$B$14</f>
        <v>11.172402712698695</v>
      </c>
      <c r="R131" s="384">
        <f>(I131+K131+L131)*Constants!$B$13</f>
        <v>12.455979924066545</v>
      </c>
      <c r="S131" s="384">
        <f t="shared" si="17"/>
        <v>23.628382636765238</v>
      </c>
      <c r="T131" s="384">
        <f>$Q$23-Q131</f>
        <v>0</v>
      </c>
      <c r="U131" s="384">
        <f>($R$23-R131)</f>
        <v>1.7083868481268638E-2</v>
      </c>
      <c r="V131" s="384">
        <f t="shared" si="16"/>
        <v>1.7083868481268638E-2</v>
      </c>
      <c r="W131" s="384">
        <f>'h9a-581'!H50</f>
        <v>2.6401141670991177</v>
      </c>
      <c r="X131" s="384">
        <f t="shared" si="14"/>
        <v>154.53842728851683</v>
      </c>
    </row>
    <row r="132" spans="1:24" x14ac:dyDescent="0.2">
      <c r="A132" s="357" t="s">
        <v>250</v>
      </c>
      <c r="B132" s="357" t="s">
        <v>251</v>
      </c>
      <c r="C132" s="357" t="s">
        <v>119</v>
      </c>
      <c r="D132" s="357" t="s">
        <v>484</v>
      </c>
      <c r="E132" s="463">
        <v>1</v>
      </c>
      <c r="F132" s="384">
        <f>G132*Constants!$B$2+H132*Constants!$B$1+I132</f>
        <v>321.10881063920078</v>
      </c>
      <c r="G132" s="384">
        <v>0</v>
      </c>
      <c r="H132" s="357">
        <v>401.38601329900098</v>
      </c>
      <c r="I132" s="357">
        <v>0</v>
      </c>
      <c r="J132" s="357">
        <v>0</v>
      </c>
      <c r="K132" s="357">
        <v>2.6189837862368361</v>
      </c>
      <c r="L132" s="357">
        <v>78.83583121012812</v>
      </c>
      <c r="M132" s="384">
        <f t="shared" si="13"/>
        <v>482.8408282953659</v>
      </c>
      <c r="N132" s="384">
        <f>($G$24+$H$24+$J$24)-(G132+H132+J132)</f>
        <v>0</v>
      </c>
      <c r="O132" s="384">
        <f>($I$24+$K$24+$L$24)-(I132+K132+L132)</f>
        <v>6.9777543150181032E-2</v>
      </c>
      <c r="P132" s="384">
        <f t="shared" si="15"/>
        <v>6.9777543150181032E-2</v>
      </c>
      <c r="Q132" s="384">
        <f>(G132+H132+J132)*Constants!$B$14</f>
        <v>6.5024534154438154</v>
      </c>
      <c r="R132" s="384">
        <f>(I132+K132+L132)*Constants!$B$13</f>
        <v>9.2043940945892402</v>
      </c>
      <c r="S132" s="384">
        <f t="shared" si="17"/>
        <v>15.706847510033056</v>
      </c>
      <c r="T132" s="384">
        <f>$Q$24-Q132</f>
        <v>0</v>
      </c>
      <c r="U132" s="384">
        <f>($R$24-R132)</f>
        <v>7.884862375970414E-3</v>
      </c>
      <c r="V132" s="384">
        <f t="shared" si="16"/>
        <v>7.884862375970414E-3</v>
      </c>
      <c r="W132" s="384">
        <f>'h9a-581'!H50</f>
        <v>2.6401141670991177</v>
      </c>
      <c r="X132" s="384">
        <f t="shared" si="14"/>
        <v>334.83325912510816</v>
      </c>
    </row>
    <row r="133" spans="1:24" x14ac:dyDescent="0.2">
      <c r="A133" s="357" t="s">
        <v>252</v>
      </c>
      <c r="B133" s="357" t="s">
        <v>470</v>
      </c>
      <c r="C133" s="357" t="s">
        <v>121</v>
      </c>
      <c r="D133" s="357" t="s">
        <v>484</v>
      </c>
      <c r="E133" s="463">
        <v>1</v>
      </c>
      <c r="F133" s="384">
        <f>G133*Constants!$B$2+H133*Constants!$B$1+I133</f>
        <v>599.90461713597642</v>
      </c>
      <c r="G133" s="384">
        <v>0</v>
      </c>
      <c r="H133" s="357">
        <v>749.88077141997053</v>
      </c>
      <c r="I133" s="357">
        <v>0</v>
      </c>
      <c r="J133" s="357">
        <v>4.6581114953623546</v>
      </c>
      <c r="K133" s="357">
        <v>0</v>
      </c>
      <c r="L133" s="357">
        <v>121.01466933271254</v>
      </c>
      <c r="M133" s="384">
        <f t="shared" si="13"/>
        <v>875.55355224804543</v>
      </c>
      <c r="N133" s="384">
        <f>($G$25+$H$25+$J$25)-(G133+H133+J133)</f>
        <v>0</v>
      </c>
      <c r="O133" s="384">
        <f>($I$25+$K$25+$L$25)-(I133+K133+L133)</f>
        <v>0.3458249334839536</v>
      </c>
      <c r="P133" s="384">
        <f t="shared" si="15"/>
        <v>0.3458249334839536</v>
      </c>
      <c r="Q133" s="384">
        <f>(G133+H133+J133)*Constants!$B$14</f>
        <v>12.223529903228393</v>
      </c>
      <c r="R133" s="384">
        <f>(I133+K133+L133)*Constants!$B$13</f>
        <v>13.674657634596517</v>
      </c>
      <c r="S133" s="384">
        <f t="shared" si="17"/>
        <v>25.89818753782491</v>
      </c>
      <c r="T133" s="384">
        <f>$Q$25-Q133</f>
        <v>0</v>
      </c>
      <c r="U133" s="384">
        <f>($R$25-R133)</f>
        <v>3.9078217483687894E-2</v>
      </c>
      <c r="V133" s="384">
        <f t="shared" si="16"/>
        <v>3.9078217483687894E-2</v>
      </c>
      <c r="W133" s="384">
        <f>'h9b-688'!H47</f>
        <v>11.16504854368932</v>
      </c>
      <c r="X133" s="384">
        <f t="shared" si="14"/>
        <v>285.71028216294297</v>
      </c>
    </row>
    <row r="134" spans="1:24" x14ac:dyDescent="0.2">
      <c r="A134" s="357" t="s">
        <v>252</v>
      </c>
      <c r="B134" s="357" t="s">
        <v>470</v>
      </c>
      <c r="C134" s="357" t="s">
        <v>120</v>
      </c>
      <c r="D134" s="357" t="s">
        <v>484</v>
      </c>
      <c r="E134" s="463">
        <v>1</v>
      </c>
      <c r="F134" s="384">
        <f>G134*Constants!$B$2+H134*Constants!$B$1+I134</f>
        <v>556.1370135542461</v>
      </c>
      <c r="G134" s="384">
        <v>0</v>
      </c>
      <c r="H134" s="357">
        <v>695.17126694280762</v>
      </c>
      <c r="I134" s="357">
        <v>0</v>
      </c>
      <c r="J134" s="357">
        <v>4.6581114953623546</v>
      </c>
      <c r="K134" s="357">
        <v>0</v>
      </c>
      <c r="L134" s="357">
        <v>117.10835117101098</v>
      </c>
      <c r="M134" s="384">
        <f t="shared" si="13"/>
        <v>816.93772960918102</v>
      </c>
      <c r="N134" s="384">
        <f>($G$26+$H$26+$J$26)-(G134+H134+J134)</f>
        <v>0</v>
      </c>
      <c r="O134" s="384">
        <f>($I$26+$K$26+$L$26)-(I134+K134+L134)</f>
        <v>0.34883210681860533</v>
      </c>
      <c r="P134" s="384">
        <f t="shared" si="15"/>
        <v>0.34883210681860533</v>
      </c>
      <c r="Q134" s="384">
        <f>(G134+H134+J134)*Constants!$B$14</f>
        <v>11.337235930698354</v>
      </c>
      <c r="R134" s="384">
        <f>(I134+K134+L134)*Constants!$B$13</f>
        <v>13.233243682324241</v>
      </c>
      <c r="S134" s="384">
        <f t="shared" si="17"/>
        <v>24.570479613022595</v>
      </c>
      <c r="T134" s="384">
        <f>$Q$26-Q134</f>
        <v>0</v>
      </c>
      <c r="U134" s="384">
        <f>($R$26-R134)</f>
        <v>3.9418028070501876E-2</v>
      </c>
      <c r="V134" s="384">
        <f t="shared" si="16"/>
        <v>3.9418028070501876E-2</v>
      </c>
      <c r="W134" s="384">
        <f>'h9b-688'!H47</f>
        <v>11.16504854368932</v>
      </c>
      <c r="X134" s="384">
        <f t="shared" si="14"/>
        <v>283.24726248912953</v>
      </c>
    </row>
    <row r="135" spans="1:24" x14ac:dyDescent="0.2">
      <c r="A135" s="357" t="s">
        <v>252</v>
      </c>
      <c r="B135" s="357" t="s">
        <v>470</v>
      </c>
      <c r="C135" s="357" t="s">
        <v>119</v>
      </c>
      <c r="D135" s="357" t="s">
        <v>484</v>
      </c>
      <c r="E135" s="463">
        <v>1</v>
      </c>
      <c r="F135" s="384">
        <f>G135*Constants!$B$2+H135*Constants!$B$1+I135</f>
        <v>296.91145489199613</v>
      </c>
      <c r="G135" s="384">
        <v>0</v>
      </c>
      <c r="H135" s="357">
        <v>371.13931861499515</v>
      </c>
      <c r="I135" s="357">
        <v>0</v>
      </c>
      <c r="J135" s="357">
        <v>4.6581114953623546</v>
      </c>
      <c r="K135" s="357">
        <v>0</v>
      </c>
      <c r="L135" s="357">
        <v>93.697506760813525</v>
      </c>
      <c r="M135" s="384">
        <f t="shared" si="13"/>
        <v>469.49493687117103</v>
      </c>
      <c r="N135" s="384">
        <f>($G$27+$H$27+$J$27)-(G135+H135+J135)</f>
        <v>0</v>
      </c>
      <c r="O135" s="384">
        <f>($I$27+$K$27+$L$27)-(I135+K135+L135)</f>
        <v>0.15336584006678322</v>
      </c>
      <c r="P135" s="384">
        <f t="shared" si="15"/>
        <v>0.15336584006678322</v>
      </c>
      <c r="Q135" s="384">
        <f>(G135+H135+J135)*Constants!$B$14</f>
        <v>6.0879183677877906</v>
      </c>
      <c r="R135" s="384">
        <f>(I135+K135+L135)*Constants!$B$13</f>
        <v>10.587818263971929</v>
      </c>
      <c r="S135" s="384">
        <f t="shared" si="17"/>
        <v>16.675736631759719</v>
      </c>
      <c r="T135" s="384">
        <f>$Q$27-Q135</f>
        <v>0</v>
      </c>
      <c r="U135" s="384">
        <f>($R$27-R135)</f>
        <v>1.7330339927545069E-2</v>
      </c>
      <c r="V135" s="384">
        <f t="shared" si="16"/>
        <v>1.7330339927545069E-2</v>
      </c>
      <c r="W135" s="384">
        <f>'h9b-688'!H47</f>
        <v>11.16504854368932</v>
      </c>
      <c r="X135" s="384">
        <f t="shared" si="14"/>
        <v>644.24867546558892</v>
      </c>
    </row>
    <row r="136" spans="1:24" x14ac:dyDescent="0.2">
      <c r="A136" s="357" t="s">
        <v>264</v>
      </c>
      <c r="B136" s="357" t="s">
        <v>265</v>
      </c>
      <c r="C136" s="357" t="s">
        <v>121</v>
      </c>
      <c r="D136" s="357" t="s">
        <v>484</v>
      </c>
      <c r="E136" s="463">
        <v>1</v>
      </c>
      <c r="F136" s="384">
        <f>G136*Constants!$B$2+H136*Constants!$B$1+I136</f>
        <v>424.39090657603379</v>
      </c>
      <c r="G136" s="384">
        <v>0</v>
      </c>
      <c r="H136" s="357">
        <v>530.48863322004217</v>
      </c>
      <c r="I136" s="357">
        <v>0</v>
      </c>
      <c r="J136" s="357">
        <v>0</v>
      </c>
      <c r="K136" s="357">
        <v>22.256155075967655</v>
      </c>
      <c r="L136" s="357">
        <v>171.96193084158315</v>
      </c>
      <c r="M136" s="384">
        <f t="shared" si="13"/>
        <v>724.70671913759293</v>
      </c>
      <c r="N136" s="384">
        <f>($G$28+$H$28+$J$28)-(G136+H136+J136)</f>
        <v>0</v>
      </c>
      <c r="O136" s="384">
        <f>($I$28+$K$28+$L$28)-(I136+K136+L136)</f>
        <v>0.43872502819155557</v>
      </c>
      <c r="P136" s="384">
        <f t="shared" si="15"/>
        <v>0.43872502819155557</v>
      </c>
      <c r="Q136" s="384">
        <f>(G136+H136+J136)*Constants!$B$14</f>
        <v>8.5939158581646833</v>
      </c>
      <c r="R136" s="384">
        <f>(I136+K136+L136)*Constants!$B$13</f>
        <v>21.946643708683244</v>
      </c>
      <c r="S136" s="384">
        <f t="shared" si="17"/>
        <v>30.540559566847925</v>
      </c>
      <c r="T136" s="384">
        <f>$Q$28-Q136</f>
        <v>0</v>
      </c>
      <c r="U136" s="384">
        <f>($R$28-R136)</f>
        <v>4.9575928185642937E-2</v>
      </c>
      <c r="V136" s="384">
        <f t="shared" si="16"/>
        <v>4.9575928185642937E-2</v>
      </c>
      <c r="W136" s="384">
        <f>'h13a-19T'!H49</f>
        <v>12.609649122807017</v>
      </c>
      <c r="X136" s="384">
        <f t="shared" si="14"/>
        <v>254.35023779259748</v>
      </c>
    </row>
    <row r="137" spans="1:24" x14ac:dyDescent="0.2">
      <c r="A137" s="357" t="s">
        <v>206</v>
      </c>
      <c r="B137" s="357" t="s">
        <v>463</v>
      </c>
      <c r="C137" s="357" t="s">
        <v>121</v>
      </c>
      <c r="D137" s="357" t="s">
        <v>485</v>
      </c>
      <c r="E137" s="463">
        <v>1</v>
      </c>
      <c r="F137" s="384">
        <f>G137*Constants!$B$2+H137*Constants!$B$1+I137</f>
        <v>302.59603668312457</v>
      </c>
      <c r="G137" s="384">
        <v>0</v>
      </c>
      <c r="H137" s="357">
        <v>378.24504585390571</v>
      </c>
      <c r="I137" s="357">
        <v>0</v>
      </c>
      <c r="J137" s="357">
        <v>5.3089819112212426</v>
      </c>
      <c r="K137" s="357">
        <v>0</v>
      </c>
      <c r="L137" s="357">
        <v>79.783429728853193</v>
      </c>
      <c r="M137" s="384">
        <f t="shared" si="13"/>
        <v>463.33745749398014</v>
      </c>
      <c r="N137" s="384">
        <f>($G$2+$H$2+$J$2)-(G137+H137+J137)</f>
        <v>62.315480742866953</v>
      </c>
      <c r="O137" s="384">
        <f>($I$2+$K$2+$L$2)-(I137+K137+L137)</f>
        <v>8.0988970469633159E-2</v>
      </c>
      <c r="P137" s="384">
        <f>SUM(N137:O137)</f>
        <v>62.396469713336586</v>
      </c>
      <c r="Q137" s="384">
        <f>(G137+H137+J137)*Constants!$B$14</f>
        <v>6.2135752497950563</v>
      </c>
      <c r="R137" s="384">
        <f>(I137+K137+L137)*Constants!$B$13</f>
        <v>9.0155275593604109</v>
      </c>
      <c r="S137" s="384">
        <f t="shared" si="17"/>
        <v>15.229102809155467</v>
      </c>
      <c r="T137" s="384">
        <f>$Q$2-Q137</f>
        <v>1.0095107880344445</v>
      </c>
      <c r="U137" s="384">
        <f>($R$2-R137)</f>
        <v>9.1517536630689733E-3</v>
      </c>
      <c r="V137" s="384">
        <f>SUM(T137:U137)</f>
        <v>1.0186625416975135</v>
      </c>
      <c r="W137" s="384">
        <f>'h1a-hanger4'!J54</f>
        <v>10.273859567180445</v>
      </c>
      <c r="X137" s="384">
        <f t="shared" si="14"/>
        <v>10.085635965429672</v>
      </c>
    </row>
    <row r="138" spans="1:24" x14ac:dyDescent="0.2">
      <c r="A138" s="357" t="s">
        <v>206</v>
      </c>
      <c r="B138" s="357" t="s">
        <v>463</v>
      </c>
      <c r="C138" s="357" t="s">
        <v>120</v>
      </c>
      <c r="D138" s="357" t="s">
        <v>485</v>
      </c>
      <c r="E138" s="463">
        <v>1</v>
      </c>
      <c r="F138" s="384">
        <f>G138*Constants!$B$2+H138*Constants!$B$1+I138</f>
        <v>291.43673019030877</v>
      </c>
      <c r="G138" s="384">
        <v>0</v>
      </c>
      <c r="H138" s="357">
        <v>364.29591273788594</v>
      </c>
      <c r="I138" s="357">
        <v>0</v>
      </c>
      <c r="J138" s="357">
        <v>5.3089819112212426</v>
      </c>
      <c r="K138" s="357">
        <v>0</v>
      </c>
      <c r="L138" s="357">
        <v>78.767748377881816</v>
      </c>
      <c r="M138" s="384">
        <f t="shared" si="13"/>
        <v>448.37264302698895</v>
      </c>
      <c r="N138" s="384">
        <f>($G$3+$H$3+$J$3)-(G138+H138+J138)</f>
        <v>62.111016784632</v>
      </c>
      <c r="O138" s="384">
        <f>($I$3+$K$3+$L$3)-(I138+K138+L138)</f>
        <v>9.4708413554627668E-2</v>
      </c>
      <c r="P138" s="384">
        <f t="shared" ref="P138:P163" si="18">SUM(N138:O138)</f>
        <v>62.205725198186627</v>
      </c>
      <c r="Q138" s="384">
        <f>(G138+H138+J138)*Constants!$B$14</f>
        <v>5.9875992933155358</v>
      </c>
      <c r="R138" s="384">
        <f>(I138+K138+L138)*Constants!$B$13</f>
        <v>8.9007555667006457</v>
      </c>
      <c r="S138" s="384">
        <f t="shared" si="17"/>
        <v>14.888354860016182</v>
      </c>
      <c r="T138" s="384">
        <f>$Q$3-Q138</f>
        <v>1.0061984719110386</v>
      </c>
      <c r="U138" s="384">
        <f>($R$3-R138)</f>
        <v>1.0702050731673296E-2</v>
      </c>
      <c r="V138" s="384">
        <f t="shared" ref="V138:V163" si="19">SUM(T138:U138)</f>
        <v>1.0169005226427119</v>
      </c>
      <c r="W138" s="384">
        <f>'h1a-hanger4'!J54</f>
        <v>10.273859567180445</v>
      </c>
      <c r="X138" s="384">
        <f t="shared" si="14"/>
        <v>10.10311169914716</v>
      </c>
    </row>
    <row r="139" spans="1:24" x14ac:dyDescent="0.2">
      <c r="A139" s="357" t="s">
        <v>206</v>
      </c>
      <c r="B139" s="357" t="s">
        <v>463</v>
      </c>
      <c r="C139" s="357" t="s">
        <v>119</v>
      </c>
      <c r="D139" s="357" t="s">
        <v>485</v>
      </c>
      <c r="E139" s="463">
        <v>1</v>
      </c>
      <c r="F139" s="384">
        <f>G139*Constants!$B$2+H139*Constants!$B$1+I139</f>
        <v>168.37491894335918</v>
      </c>
      <c r="G139" s="384">
        <v>0</v>
      </c>
      <c r="H139" s="357">
        <v>210.46864867919896</v>
      </c>
      <c r="I139" s="357">
        <v>0</v>
      </c>
      <c r="J139" s="357">
        <v>5.3089819112212426</v>
      </c>
      <c r="K139" s="357">
        <v>0</v>
      </c>
      <c r="L139" s="357">
        <v>73.391054376595775</v>
      </c>
      <c r="M139" s="384">
        <f t="shared" si="13"/>
        <v>289.16868496701602</v>
      </c>
      <c r="N139" s="384">
        <f>($G$4+$H$4+$J$4)-(G139+H139+J139)</f>
        <v>60.70455258707679</v>
      </c>
      <c r="O139" s="384">
        <f>($I$4+$K$4+$L$4)-(I139+K139+L139)</f>
        <v>0.11506629684204484</v>
      </c>
      <c r="P139" s="384">
        <f t="shared" si="18"/>
        <v>60.819618883918835</v>
      </c>
      <c r="Q139" s="384">
        <f>(G139+H139+J139)*Constants!$B$14</f>
        <v>3.4955976155648072</v>
      </c>
      <c r="R139" s="384">
        <f>(I139+K139+L139)*Constants!$B$13</f>
        <v>8.2931891445553223</v>
      </c>
      <c r="S139" s="384">
        <f t="shared" si="17"/>
        <v>11.788786760120129</v>
      </c>
      <c r="T139" s="384">
        <f>$Q$4-Q139</f>
        <v>0.98341375191064451</v>
      </c>
      <c r="U139" s="384">
        <f>($R$4-R139)</f>
        <v>1.3002491543151251E-2</v>
      </c>
      <c r="V139" s="384">
        <f t="shared" si="19"/>
        <v>0.99641624345379576</v>
      </c>
      <c r="W139" s="384">
        <f>'h1a-hanger4'!J54</f>
        <v>10.273859567180445</v>
      </c>
      <c r="X139" s="384">
        <f t="shared" si="14"/>
        <v>10.310811003611311</v>
      </c>
    </row>
    <row r="140" spans="1:24" x14ac:dyDescent="0.2">
      <c r="A140" s="357" t="s">
        <v>210</v>
      </c>
      <c r="B140" s="357" t="s">
        <v>469</v>
      </c>
      <c r="C140" s="357" t="s">
        <v>121</v>
      </c>
      <c r="D140" s="357" t="s">
        <v>485</v>
      </c>
      <c r="E140" s="463">
        <v>1</v>
      </c>
      <c r="F140" s="384">
        <f>G140*Constants!$B$2+H140*Constants!$B$1+I140</f>
        <v>349.17314904896915</v>
      </c>
      <c r="G140" s="384">
        <v>0</v>
      </c>
      <c r="H140" s="357">
        <v>436.4664363112114</v>
      </c>
      <c r="I140" s="357">
        <v>0</v>
      </c>
      <c r="J140" s="357">
        <v>0</v>
      </c>
      <c r="K140" s="357">
        <v>7.2427079295547916</v>
      </c>
      <c r="L140" s="357">
        <v>78.11718848991876</v>
      </c>
      <c r="M140" s="384">
        <f t="shared" si="13"/>
        <v>521.82633273068495</v>
      </c>
      <c r="N140" s="384">
        <f>($G$5+$H$5+$J$5)-(G140+H140+J140)</f>
        <v>75.641138862918297</v>
      </c>
      <c r="O140" s="384">
        <f>($I$5+$K$5+$L$5)-(I140+K140+L140)</f>
        <v>7.5077308277684551E-3</v>
      </c>
      <c r="P140" s="384">
        <f t="shared" si="18"/>
        <v>75.648646593746065</v>
      </c>
      <c r="Q140" s="384">
        <f>(G140+H140+J140)*Constants!$B$14</f>
        <v>7.0707562682416238</v>
      </c>
      <c r="R140" s="384">
        <f>(I140+K140+L140)*Constants!$B$13</f>
        <v>9.6456682954005117</v>
      </c>
      <c r="S140" s="384">
        <f t="shared" si="17"/>
        <v>16.716424563642136</v>
      </c>
      <c r="T140" s="384">
        <f>$Q$5-Q140</f>
        <v>1.2253864495792772</v>
      </c>
      <c r="U140" s="384">
        <f>($R$5-R140)</f>
        <v>8.4837358353873071E-4</v>
      </c>
      <c r="V140" s="384">
        <f t="shared" si="19"/>
        <v>1.226234823162816</v>
      </c>
      <c r="W140" s="384">
        <f>'h2a-34T'!J45</f>
        <v>9.4964864864864857</v>
      </c>
      <c r="X140" s="384">
        <f t="shared" si="14"/>
        <v>7.7444273373286592</v>
      </c>
    </row>
    <row r="141" spans="1:24" x14ac:dyDescent="0.2">
      <c r="A141" s="357" t="s">
        <v>210</v>
      </c>
      <c r="B141" s="357" t="s">
        <v>469</v>
      </c>
      <c r="C141" s="357" t="s">
        <v>119</v>
      </c>
      <c r="D141" s="357" t="s">
        <v>485</v>
      </c>
      <c r="E141" s="463">
        <v>1</v>
      </c>
      <c r="F141" s="384">
        <f>G141*Constants!$B$2+H141*Constants!$B$1+I141</f>
        <v>180.56212764492747</v>
      </c>
      <c r="G141" s="384">
        <v>0</v>
      </c>
      <c r="H141" s="357">
        <v>225.70265955615932</v>
      </c>
      <c r="I141" s="357">
        <v>0</v>
      </c>
      <c r="J141" s="357">
        <v>0</v>
      </c>
      <c r="K141" s="357">
        <v>7.2427079295547916</v>
      </c>
      <c r="L141" s="357">
        <v>68.000521199491615</v>
      </c>
      <c r="M141" s="384">
        <f t="shared" si="13"/>
        <v>300.94588868520572</v>
      </c>
      <c r="N141" s="384">
        <f>($G$6+$H$6+$J$6)-(G141+H141+J141)</f>
        <v>73.784477029208261</v>
      </c>
      <c r="O141" s="384">
        <f>($I$6+$K$6+$L$6)-(I141+K141+L141)</f>
        <v>-9.3095862264419793E-2</v>
      </c>
      <c r="P141" s="384">
        <f t="shared" si="18"/>
        <v>73.691381166943842</v>
      </c>
      <c r="Q141" s="384">
        <f>(G141+H141+J141)*Constants!$B$14</f>
        <v>3.6563830848097809</v>
      </c>
      <c r="R141" s="384">
        <f>(I141+K141+L141)*Constants!$B$13</f>
        <v>8.5024848915822453</v>
      </c>
      <c r="S141" s="384">
        <f t="shared" si="17"/>
        <v>12.158867976392026</v>
      </c>
      <c r="T141" s="384">
        <f>$Q$6-Q141</f>
        <v>1.1953085278731739</v>
      </c>
      <c r="U141" s="384">
        <f>($R$6-R141)</f>
        <v>-1.0519832435880616E-2</v>
      </c>
      <c r="V141" s="384">
        <f t="shared" si="19"/>
        <v>1.1847886954372933</v>
      </c>
      <c r="W141" s="384">
        <f>'h2a-34T'!J45</f>
        <v>9.4964864864864857</v>
      </c>
      <c r="X141" s="384">
        <f t="shared" si="14"/>
        <v>8.0153419112269901</v>
      </c>
    </row>
    <row r="142" spans="1:24" x14ac:dyDescent="0.2">
      <c r="A142" s="357" t="s">
        <v>210</v>
      </c>
      <c r="B142" s="357" t="s">
        <v>469</v>
      </c>
      <c r="C142" s="357" t="s">
        <v>466</v>
      </c>
      <c r="D142" s="357" t="s">
        <v>485</v>
      </c>
      <c r="E142" s="463">
        <v>1</v>
      </c>
      <c r="F142" s="384">
        <f>G142*Constants!$B$2+H142*Constants!$B$1+I142</f>
        <v>105.71185314740666</v>
      </c>
      <c r="G142" s="384">
        <v>0</v>
      </c>
      <c r="H142" s="357">
        <v>132.13981643425831</v>
      </c>
      <c r="I142" s="357">
        <v>0</v>
      </c>
      <c r="J142" s="357">
        <v>0</v>
      </c>
      <c r="K142" s="357">
        <v>7.2427079295547916</v>
      </c>
      <c r="L142" s="357">
        <v>65.031213657106505</v>
      </c>
      <c r="M142" s="384">
        <f t="shared" si="13"/>
        <v>204.4137380209196</v>
      </c>
      <c r="N142" s="384">
        <f>($G$7+$H$7+$J$7)-(G142+H142+J142)</f>
        <v>76.75078147926385</v>
      </c>
      <c r="O142" s="384">
        <f>($I$7+$K$7+$L$7)-(I142+K142+L142)</f>
        <v>-0.21922574017105489</v>
      </c>
      <c r="P142" s="384">
        <f t="shared" si="18"/>
        <v>76.531555739092795</v>
      </c>
      <c r="Q142" s="384">
        <f>(G142+H142+J142)*Constants!$B$14</f>
        <v>2.1406650262349847</v>
      </c>
      <c r="R142" s="384">
        <f>(I142+K142+L142)*Constants!$B$13</f>
        <v>8.1669531392927279</v>
      </c>
      <c r="S142" s="384">
        <f t="shared" si="17"/>
        <v>10.307618165527712</v>
      </c>
      <c r="T142" s="384">
        <f>$Q$7-Q142</f>
        <v>1.2433626599640739</v>
      </c>
      <c r="U142" s="384">
        <f>($R$7-R142)</f>
        <v>-2.4772508639330226E-2</v>
      </c>
      <c r="V142" s="384">
        <f t="shared" si="19"/>
        <v>1.2185901513247437</v>
      </c>
      <c r="W142" s="384">
        <f>'h2a-34T'!J45</f>
        <v>9.4964864864864857</v>
      </c>
      <c r="X142" s="384">
        <f t="shared" si="14"/>
        <v>7.7930110268515982</v>
      </c>
    </row>
    <row r="143" spans="1:24" x14ac:dyDescent="0.2">
      <c r="A143" s="357" t="s">
        <v>464</v>
      </c>
      <c r="B143" s="357" t="s">
        <v>465</v>
      </c>
      <c r="C143" s="357" t="s">
        <v>121</v>
      </c>
      <c r="D143" s="357" t="s">
        <v>485</v>
      </c>
      <c r="E143" s="463">
        <v>0</v>
      </c>
      <c r="F143" s="384">
        <f>G143*Constants!$B$2+H143*Constants!$B$1+I143</f>
        <v>259.83360797054229</v>
      </c>
      <c r="G143" s="384">
        <v>0</v>
      </c>
      <c r="H143" s="357">
        <v>324.79200996317786</v>
      </c>
      <c r="I143" s="357">
        <v>0</v>
      </c>
      <c r="J143" s="357">
        <v>0</v>
      </c>
      <c r="K143" s="357">
        <v>0</v>
      </c>
      <c r="L143" s="357">
        <v>44.7912561790056</v>
      </c>
      <c r="M143" s="384">
        <f t="shared" si="13"/>
        <v>369.58326614218345</v>
      </c>
      <c r="N143" s="384">
        <f>($G$8+$H$8+$J$8)-(G143+H143+J143)</f>
        <v>0</v>
      </c>
      <c r="O143" s="384">
        <f>($I$8+$K$8+$L$8)-(I143+K143+L143)</f>
        <v>0</v>
      </c>
      <c r="P143" s="384">
        <f t="shared" si="18"/>
        <v>0</v>
      </c>
      <c r="Q143" s="384">
        <f>(G143+H143+J143)*Constants!$B$14</f>
        <v>5.2616305614034813</v>
      </c>
      <c r="R143" s="384">
        <f>(I143+K143+L143)*Constants!$B$13</f>
        <v>5.061411948227633</v>
      </c>
      <c r="S143" s="384">
        <f t="shared" si="17"/>
        <v>10.323042509631115</v>
      </c>
      <c r="T143" s="384">
        <f>$Q$8-Q143</f>
        <v>0</v>
      </c>
      <c r="U143" s="384">
        <f>($R$8-R143)</f>
        <v>0</v>
      </c>
      <c r="V143" s="384">
        <f t="shared" si="19"/>
        <v>0</v>
      </c>
      <c r="W143" s="384">
        <f>'h3b-B782'!J44</f>
        <v>0.73185311699402222</v>
      </c>
      <c r="X143" s="384" t="str">
        <f t="shared" si="14"/>
        <v>n/a</v>
      </c>
    </row>
    <row r="144" spans="1:24" x14ac:dyDescent="0.2">
      <c r="A144" s="357" t="s">
        <v>464</v>
      </c>
      <c r="B144" s="357" t="s">
        <v>465</v>
      </c>
      <c r="C144" s="357" t="s">
        <v>120</v>
      </c>
      <c r="D144" s="357" t="s">
        <v>485</v>
      </c>
      <c r="E144" s="463">
        <v>0</v>
      </c>
      <c r="F144" s="384">
        <f>G144*Constants!$B$2+H144*Constants!$B$1+I144</f>
        <v>235.91577366160357</v>
      </c>
      <c r="G144" s="384">
        <v>0</v>
      </c>
      <c r="H144" s="357">
        <v>294.89471707700443</v>
      </c>
      <c r="I144" s="357">
        <v>0</v>
      </c>
      <c r="J144" s="357">
        <v>0</v>
      </c>
      <c r="K144" s="357">
        <v>0</v>
      </c>
      <c r="L144" s="357">
        <v>43.576714631261552</v>
      </c>
      <c r="M144" s="384">
        <f t="shared" si="13"/>
        <v>338.47143170826598</v>
      </c>
      <c r="N144" s="384">
        <f>($G$9+$H$9+$J$9)-(G144+H144+J144)</f>
        <v>0</v>
      </c>
      <c r="O144" s="384">
        <f>($I$9+$K$9+$L$9)-(I144+K144+L144)</f>
        <v>0</v>
      </c>
      <c r="P144" s="384">
        <f t="shared" si="18"/>
        <v>0</v>
      </c>
      <c r="Q144" s="384">
        <f>(G144+H144+J144)*Constants!$B$14</f>
        <v>4.7772944166474716</v>
      </c>
      <c r="R144" s="384">
        <f>(I144+K144+L144)*Constants!$B$13</f>
        <v>4.9241687533325553</v>
      </c>
      <c r="S144" s="384">
        <f t="shared" si="17"/>
        <v>9.7014631699800269</v>
      </c>
      <c r="T144" s="384">
        <f>$Q$9-Q144</f>
        <v>0</v>
      </c>
      <c r="U144" s="384">
        <f>($R$9-R144)</f>
        <v>0</v>
      </c>
      <c r="V144" s="384">
        <f t="shared" si="19"/>
        <v>0</v>
      </c>
      <c r="W144" s="384">
        <f>'h3b-B782'!J44</f>
        <v>0.73185311699402222</v>
      </c>
      <c r="X144" s="384" t="str">
        <f t="shared" si="14"/>
        <v>n/a</v>
      </c>
    </row>
    <row r="145" spans="1:25" x14ac:dyDescent="0.2">
      <c r="A145" s="357" t="s">
        <v>464</v>
      </c>
      <c r="B145" s="357" t="s">
        <v>465</v>
      </c>
      <c r="C145" s="357" t="s">
        <v>119</v>
      </c>
      <c r="D145" s="357" t="s">
        <v>485</v>
      </c>
      <c r="E145" s="463">
        <v>0</v>
      </c>
      <c r="F145" s="384">
        <f>G145*Constants!$B$2+H145*Constants!$B$1+I145</f>
        <v>143.02579413139645</v>
      </c>
      <c r="G145" s="384">
        <v>0</v>
      </c>
      <c r="H145" s="357">
        <v>178.78224266424556</v>
      </c>
      <c r="I145" s="357">
        <v>0</v>
      </c>
      <c r="J145" s="357">
        <v>0</v>
      </c>
      <c r="K145" s="357">
        <v>0</v>
      </c>
      <c r="L145" s="357">
        <v>38.899866254285129</v>
      </c>
      <c r="M145" s="384">
        <f t="shared" si="13"/>
        <v>217.68210891853067</v>
      </c>
      <c r="N145" s="384">
        <f>($G$10+$H$10+$J$10)-(G145+H145+J145)</f>
        <v>0</v>
      </c>
      <c r="O145" s="384">
        <f>($I$10+$K$10+$L$10)-(I145+K145+L145)</f>
        <v>0</v>
      </c>
      <c r="P145" s="384">
        <f t="shared" si="18"/>
        <v>0</v>
      </c>
      <c r="Q145" s="384">
        <f>(G145+H145+J145)*Constants!$B$14</f>
        <v>2.8962723311607781</v>
      </c>
      <c r="R145" s="384">
        <f>(I145+K145+L145)*Constants!$B$13</f>
        <v>4.3956848867342195</v>
      </c>
      <c r="S145" s="384">
        <f t="shared" si="17"/>
        <v>7.2919572178949981</v>
      </c>
      <c r="T145" s="384">
        <f>$Q$10-Q145</f>
        <v>0</v>
      </c>
      <c r="U145" s="384">
        <f>($R$10-R145)</f>
        <v>0</v>
      </c>
      <c r="V145" s="384">
        <f t="shared" si="19"/>
        <v>0</v>
      </c>
      <c r="W145" s="384">
        <f>'h3b-B782'!J44</f>
        <v>0.73185311699402222</v>
      </c>
      <c r="X145" s="384" t="str">
        <f t="shared" si="14"/>
        <v>n/a</v>
      </c>
    </row>
    <row r="146" spans="1:25" x14ac:dyDescent="0.2">
      <c r="A146" s="357" t="s">
        <v>464</v>
      </c>
      <c r="B146" s="357" t="s">
        <v>465</v>
      </c>
      <c r="C146" s="357" t="s">
        <v>466</v>
      </c>
      <c r="D146" s="357" t="s">
        <v>485</v>
      </c>
      <c r="E146" s="463">
        <v>0</v>
      </c>
      <c r="F146" s="384">
        <f>G146*Constants!$B$2+H146*Constants!$B$1+I146</f>
        <v>85.416231920773768</v>
      </c>
      <c r="G146" s="384">
        <v>0</v>
      </c>
      <c r="H146" s="357">
        <v>106.7702899009672</v>
      </c>
      <c r="I146" s="357">
        <v>0</v>
      </c>
      <c r="J146" s="357">
        <v>0</v>
      </c>
      <c r="K146" s="357">
        <v>0</v>
      </c>
      <c r="L146" s="357">
        <v>35.685072631465033</v>
      </c>
      <c r="M146" s="384">
        <f t="shared" si="13"/>
        <v>142.45536253243222</v>
      </c>
      <c r="N146" s="384">
        <f>($G$11+$H$11+$J$11)-(G146+H146+J146)</f>
        <v>0</v>
      </c>
      <c r="O146" s="384">
        <f>($I$11+$K$11+$L$11)-(I146+K146+L146)</f>
        <v>0</v>
      </c>
      <c r="P146" s="384">
        <f t="shared" si="18"/>
        <v>0</v>
      </c>
      <c r="Q146" s="384">
        <f>(G146+H146+J146)*Constants!$B$14</f>
        <v>1.7296786963956685</v>
      </c>
      <c r="R146" s="384">
        <f>(I146+K146+L146)*Constants!$B$13</f>
        <v>4.0324132073555488</v>
      </c>
      <c r="S146" s="384">
        <f t="shared" si="17"/>
        <v>5.7620919037512177</v>
      </c>
      <c r="T146" s="384">
        <f>$Q$11-Q146</f>
        <v>0</v>
      </c>
      <c r="U146" s="384">
        <f>($R$11-R146)</f>
        <v>0</v>
      </c>
      <c r="V146" s="384">
        <f t="shared" si="19"/>
        <v>0</v>
      </c>
      <c r="W146" s="384">
        <f>'h3b-B782'!J44</f>
        <v>0.73185311699402222</v>
      </c>
      <c r="X146" s="384" t="str">
        <f t="shared" si="14"/>
        <v>n/a</v>
      </c>
    </row>
    <row r="147" spans="1:25" x14ac:dyDescent="0.2">
      <c r="A147" s="357" t="s">
        <v>222</v>
      </c>
      <c r="B147" s="357" t="s">
        <v>223</v>
      </c>
      <c r="C147" s="357" t="s">
        <v>121</v>
      </c>
      <c r="D147" s="357" t="s">
        <v>485</v>
      </c>
      <c r="E147" s="463">
        <v>1</v>
      </c>
      <c r="F147" s="384">
        <f>G147*Constants!$B$2+H147*Constants!$B$1+I147</f>
        <v>89.266229868548336</v>
      </c>
      <c r="G147" s="384">
        <v>0</v>
      </c>
      <c r="H147" s="357">
        <v>111.58278733568541</v>
      </c>
      <c r="I147" s="357">
        <v>0</v>
      </c>
      <c r="J147" s="357">
        <v>29.08525885091041</v>
      </c>
      <c r="K147" s="357">
        <v>0</v>
      </c>
      <c r="L147" s="357">
        <v>33.860692008553215</v>
      </c>
      <c r="M147" s="384">
        <f t="shared" si="13"/>
        <v>174.52873819514906</v>
      </c>
      <c r="N147" s="384">
        <f>($G$12+$H$12+$J$12)-(G147+H147+J147)</f>
        <v>4.0930840083181863</v>
      </c>
      <c r="O147" s="384">
        <f>($I$12+$K$12+$L$12)-(I147+K147+L147)</f>
        <v>-0.16426923965219942</v>
      </c>
      <c r="P147" s="384">
        <f t="shared" si="18"/>
        <v>3.9288147686659869</v>
      </c>
      <c r="Q147" s="384">
        <f>(G147+H147+J147)*Constants!$B$14</f>
        <v>2.2788223482228522</v>
      </c>
      <c r="R147" s="384">
        <f>(I147+K147+L147)*Constants!$B$13</f>
        <v>3.8262581969665135</v>
      </c>
      <c r="S147" s="384">
        <f t="shared" si="17"/>
        <v>6.1050805451893657</v>
      </c>
      <c r="T147" s="384">
        <f>$Q$12-Q147</f>
        <v>6.6307960934754551E-2</v>
      </c>
      <c r="U147" s="384">
        <f>($R$12-R147)</f>
        <v>-1.8562424080698747E-2</v>
      </c>
      <c r="V147" s="384">
        <f t="shared" si="19"/>
        <v>4.7745536854055803E-2</v>
      </c>
      <c r="W147" s="384">
        <f>'h4c-B45'!J45</f>
        <v>16.113060917523189</v>
      </c>
      <c r="X147" s="384">
        <f t="shared" si="14"/>
        <v>337.47784566285475</v>
      </c>
      <c r="Y147" s="357" t="s">
        <v>1081</v>
      </c>
    </row>
    <row r="148" spans="1:25" x14ac:dyDescent="0.2">
      <c r="A148" s="357" t="s">
        <v>236</v>
      </c>
      <c r="B148" s="357" t="s">
        <v>467</v>
      </c>
      <c r="C148" s="357" t="s">
        <v>119</v>
      </c>
      <c r="D148" s="357" t="s">
        <v>485</v>
      </c>
      <c r="E148" s="463">
        <v>1</v>
      </c>
      <c r="F148" s="384">
        <v>213.88800000000001</v>
      </c>
      <c r="G148" s="384">
        <v>0</v>
      </c>
      <c r="H148" s="357">
        <v>252.56197606853064</v>
      </c>
      <c r="I148" s="357">
        <v>11.837693270784319</v>
      </c>
      <c r="J148" s="357">
        <v>20.993791131985969</v>
      </c>
      <c r="K148" s="357">
        <v>0</v>
      </c>
      <c r="L148" s="357">
        <v>87.393890344546193</v>
      </c>
      <c r="M148" s="384">
        <f t="shared" ref="M148:M207" si="20">SUM(G148:L148)</f>
        <v>372.78735081584716</v>
      </c>
      <c r="N148" s="384">
        <f>($G$13+$H$13+$J$13)-(G148+H148+J148)</f>
        <v>94.572267543947646</v>
      </c>
      <c r="O148" s="384">
        <f>($I$13+$K$13+$L$13)-(I148+K148+L148)</f>
        <v>-0.61467910546525673</v>
      </c>
      <c r="P148" s="384">
        <f t="shared" si="18"/>
        <v>93.957588438482389</v>
      </c>
      <c r="Q148" s="384">
        <f>(G148+H148+J148)*Constants!$B$14</f>
        <v>4.4316034286483683</v>
      </c>
      <c r="R148" s="384">
        <f>(I148+K148+L148)*Constants!$B$13</f>
        <v>11.213168948532347</v>
      </c>
      <c r="S148" s="384">
        <f t="shared" si="17"/>
        <v>15.644772377180715</v>
      </c>
      <c r="T148" s="384">
        <f>$Q$13-Q148</f>
        <v>1.5320707342119517</v>
      </c>
      <c r="U148" s="384">
        <f>($R$13-R148)</f>
        <v>-6.945873891757337E-2</v>
      </c>
      <c r="V148" s="384">
        <f t="shared" si="19"/>
        <v>1.4626119952943784</v>
      </c>
      <c r="W148" s="384">
        <f>'h5a-B720'!J59</f>
        <v>2.1742646475858241</v>
      </c>
      <c r="X148" s="384">
        <f t="shared" si="14"/>
        <v>1.4865628441316128</v>
      </c>
    </row>
    <row r="149" spans="1:25" x14ac:dyDescent="0.2">
      <c r="A149" s="357" t="s">
        <v>238</v>
      </c>
      <c r="B149" s="357" t="s">
        <v>239</v>
      </c>
      <c r="C149" s="357" t="s">
        <v>121</v>
      </c>
      <c r="D149" s="357" t="s">
        <v>485</v>
      </c>
      <c r="E149" s="463">
        <v>1</v>
      </c>
      <c r="F149" s="384">
        <f>G149*Constants!$B$2+H149*Constants!$B$1+I149</f>
        <v>298.09511901312447</v>
      </c>
      <c r="G149" s="384">
        <v>0</v>
      </c>
      <c r="H149" s="357">
        <v>372.61889876640555</v>
      </c>
      <c r="I149" s="357">
        <v>0</v>
      </c>
      <c r="J149" s="357">
        <v>42.036155088133007</v>
      </c>
      <c r="K149" s="357">
        <v>0</v>
      </c>
      <c r="L149" s="357">
        <v>111.35997778991994</v>
      </c>
      <c r="M149" s="384">
        <f t="shared" si="20"/>
        <v>526.01503164445853</v>
      </c>
      <c r="N149" s="384">
        <f>($G$14+$H$14+$J$14)-(G149+H149+J149)</f>
        <v>60.87742705982771</v>
      </c>
      <c r="O149" s="384">
        <f>($I$14+$K$14+$L$14)-(I149+K149+L149)</f>
        <v>-4.6315012178155257E-2</v>
      </c>
      <c r="P149" s="384">
        <f t="shared" si="18"/>
        <v>60.831112047649555</v>
      </c>
      <c r="Q149" s="384">
        <f>(G149+H149+J149)*Constants!$B$14</f>
        <v>6.7174118724435239</v>
      </c>
      <c r="R149" s="384">
        <f>(I149+K149+L149)*Constants!$B$13</f>
        <v>12.583677490260953</v>
      </c>
      <c r="S149" s="384">
        <f t="shared" si="17"/>
        <v>19.301089362704477</v>
      </c>
      <c r="T149" s="384">
        <f>$Q$14-Q149</f>
        <v>0.9862143183692087</v>
      </c>
      <c r="U149" s="384">
        <f>($R$14-R149)</f>
        <v>-5.2335963761311888E-3</v>
      </c>
      <c r="V149" s="384">
        <f t="shared" si="19"/>
        <v>0.98098072199307751</v>
      </c>
      <c r="W149" s="384">
        <f>'h6a-007'!J49</f>
        <v>12.783562445159403</v>
      </c>
      <c r="X149" s="384">
        <f t="shared" si="14"/>
        <v>13.031410463588715</v>
      </c>
    </row>
    <row r="150" spans="1:25" x14ac:dyDescent="0.2">
      <c r="A150" s="357" t="s">
        <v>238</v>
      </c>
      <c r="B150" s="357" t="s">
        <v>239</v>
      </c>
      <c r="C150" s="357" t="s">
        <v>120</v>
      </c>
      <c r="D150" s="357" t="s">
        <v>485</v>
      </c>
      <c r="E150" s="463">
        <v>1</v>
      </c>
      <c r="F150" s="384">
        <f>G150*Constants!$B$2+H150*Constants!$B$1+I150</f>
        <v>274.03276384403125</v>
      </c>
      <c r="G150" s="384">
        <v>0</v>
      </c>
      <c r="H150" s="357">
        <v>342.54095480503906</v>
      </c>
      <c r="I150" s="357">
        <v>0</v>
      </c>
      <c r="J150" s="357">
        <v>42.035342544059638</v>
      </c>
      <c r="K150" s="357">
        <v>0</v>
      </c>
      <c r="L150" s="357">
        <v>108.67695725988122</v>
      </c>
      <c r="M150" s="384">
        <f t="shared" si="20"/>
        <v>493.25325460897989</v>
      </c>
      <c r="N150" s="384">
        <f>($G$15+$H$15+$J$15)-(G150+H150+J150)</f>
        <v>60.326522178129153</v>
      </c>
      <c r="O150" s="384">
        <f>($I$15+$K$15+$L$15)-(I150+K150+L150)</f>
        <v>-5.5252996984449965E-2</v>
      </c>
      <c r="P150" s="384">
        <f t="shared" si="18"/>
        <v>60.271269181144703</v>
      </c>
      <c r="Q150" s="384">
        <f>(G150+H150+J150)*Constants!$B$14</f>
        <v>6.2301360170553988</v>
      </c>
      <c r="R150" s="384">
        <f>(I150+K150+L150)*Constants!$B$13</f>
        <v>12.280496170366579</v>
      </c>
      <c r="S150" s="384">
        <f t="shared" si="17"/>
        <v>18.510632187421976</v>
      </c>
      <c r="T150" s="384">
        <f>$Q$15-Q150</f>
        <v>0.97728965928569167</v>
      </c>
      <c r="U150" s="384">
        <f>($R$15-R150)</f>
        <v>-6.2435886592435708E-3</v>
      </c>
      <c r="V150" s="384">
        <f t="shared" si="19"/>
        <v>0.9710460706264481</v>
      </c>
      <c r="W150" s="384">
        <f>'h6a-007'!J49</f>
        <v>12.783562445159403</v>
      </c>
      <c r="X150" s="384">
        <f t="shared" si="14"/>
        <v>13.164733200467388</v>
      </c>
    </row>
    <row r="151" spans="1:25" x14ac:dyDescent="0.2">
      <c r="A151" s="357" t="s">
        <v>238</v>
      </c>
      <c r="B151" s="357" t="s">
        <v>239</v>
      </c>
      <c r="C151" s="357" t="s">
        <v>119</v>
      </c>
      <c r="D151" s="357" t="s">
        <v>485</v>
      </c>
      <c r="E151" s="463">
        <v>1</v>
      </c>
      <c r="F151" s="384">
        <f>G151*Constants!$B$2+H151*Constants!$B$1+I151</f>
        <v>181.72840715234256</v>
      </c>
      <c r="G151" s="384">
        <v>0</v>
      </c>
      <c r="H151" s="357">
        <v>227.16050894042817</v>
      </c>
      <c r="I151" s="357">
        <v>0</v>
      </c>
      <c r="J151" s="357">
        <v>42.034529999986269</v>
      </c>
      <c r="K151" s="357">
        <v>0</v>
      </c>
      <c r="L151" s="357">
        <v>98.518531255477313</v>
      </c>
      <c r="M151" s="384">
        <f t="shared" si="20"/>
        <v>367.71357019589175</v>
      </c>
      <c r="N151" s="384">
        <f>($G$16+$H$16+$J$16)-(G151+H151+J151)</f>
        <v>61.654219193902804</v>
      </c>
      <c r="O151" s="384">
        <f>($I$16+$K$16+$L$16)-(I151+K151+L151)</f>
        <v>-0.10319309730914483</v>
      </c>
      <c r="P151" s="384">
        <f t="shared" si="18"/>
        <v>61.55102609659366</v>
      </c>
      <c r="Q151" s="384">
        <f>(G151+H151+J151)*Constants!$B$14</f>
        <v>4.3609596308347145</v>
      </c>
      <c r="R151" s="384">
        <f>(I151+K151+L151)*Constants!$B$13</f>
        <v>11.132594031868937</v>
      </c>
      <c r="S151" s="384">
        <f t="shared" si="17"/>
        <v>15.493553662703651</v>
      </c>
      <c r="T151" s="384">
        <f>$Q$16-Q151</f>
        <v>0.99879835094122527</v>
      </c>
      <c r="U151" s="384">
        <f>($R$16-R151)</f>
        <v>-1.166081999593338E-2</v>
      </c>
      <c r="V151" s="384">
        <f t="shared" si="19"/>
        <v>0.98713753094529189</v>
      </c>
      <c r="W151" s="384">
        <f>'h6a-007'!J49</f>
        <v>12.783562445159403</v>
      </c>
      <c r="X151" s="384">
        <f t="shared" si="14"/>
        <v>12.950133131821811</v>
      </c>
    </row>
    <row r="152" spans="1:25" x14ac:dyDescent="0.2">
      <c r="A152" s="357" t="s">
        <v>240</v>
      </c>
      <c r="B152" s="357" t="s">
        <v>468</v>
      </c>
      <c r="C152" s="357" t="s">
        <v>120</v>
      </c>
      <c r="D152" s="357" t="s">
        <v>485</v>
      </c>
      <c r="E152" s="463">
        <v>0</v>
      </c>
      <c r="F152" s="384">
        <f>G152*Constants!$B$2+H152*Constants!$B$1+I152</f>
        <v>105.25764318583188</v>
      </c>
      <c r="G152" s="384">
        <v>0</v>
      </c>
      <c r="H152" s="357">
        <v>129.86383223650185</v>
      </c>
      <c r="I152" s="357">
        <v>1.3665773966303845</v>
      </c>
      <c r="J152" s="357">
        <v>0</v>
      </c>
      <c r="K152" s="357">
        <v>5.7299948224485249</v>
      </c>
      <c r="L152" s="357">
        <v>54.892387374717131</v>
      </c>
      <c r="M152" s="384">
        <f t="shared" si="20"/>
        <v>191.85279183029792</v>
      </c>
      <c r="N152" s="384">
        <f>($G$17+$H$17+$J$17)-(G152+H152+J152)</f>
        <v>0</v>
      </c>
      <c r="O152" s="384">
        <f>($I$17+$K$17+$L$17)-(I152+K152+L152)</f>
        <v>0</v>
      </c>
      <c r="P152" s="384">
        <f t="shared" si="18"/>
        <v>0</v>
      </c>
      <c r="Q152" s="384">
        <f>(G152+H152+J152)*Constants!$B$14</f>
        <v>2.1037940822313299</v>
      </c>
      <c r="R152" s="384">
        <f>(I152+K152+L152)*Constants!$B$13</f>
        <v>7.0047524340989522</v>
      </c>
      <c r="S152" s="384">
        <f t="shared" si="17"/>
        <v>9.1085465163302821</v>
      </c>
      <c r="T152" s="384">
        <f>$Q$17-Q152</f>
        <v>0</v>
      </c>
      <c r="U152" s="384">
        <f>($R$17-R152)</f>
        <v>0</v>
      </c>
      <c r="V152" s="384">
        <f t="shared" si="19"/>
        <v>0</v>
      </c>
      <c r="W152" s="384">
        <f>'h6b-B96'!J40</f>
        <v>23.479452054794521</v>
      </c>
      <c r="X152" s="384" t="str">
        <f t="shared" si="14"/>
        <v>n/a</v>
      </c>
    </row>
    <row r="153" spans="1:25" x14ac:dyDescent="0.2">
      <c r="A153" s="357" t="s">
        <v>240</v>
      </c>
      <c r="B153" s="357" t="s">
        <v>468</v>
      </c>
      <c r="C153" s="357" t="s">
        <v>119</v>
      </c>
      <c r="D153" s="357" t="s">
        <v>485</v>
      </c>
      <c r="E153" s="463">
        <v>0</v>
      </c>
      <c r="F153" s="384">
        <f>G153*Constants!$B$2+H153*Constants!$B$1+I153</f>
        <v>58.782547124923731</v>
      </c>
      <c r="G153" s="384">
        <v>0</v>
      </c>
      <c r="H153" s="357">
        <v>71.853080332561063</v>
      </c>
      <c r="I153" s="357">
        <v>1.3000828588748803</v>
      </c>
      <c r="J153" s="357">
        <v>0</v>
      </c>
      <c r="K153" s="357">
        <v>5.5809553412723965</v>
      </c>
      <c r="L153" s="357">
        <v>48.804697797445876</v>
      </c>
      <c r="M153" s="384">
        <f t="shared" si="20"/>
        <v>127.53881633015422</v>
      </c>
      <c r="N153" s="384">
        <f>($G$18+$H$18+$J$18)-(G153+H153+J153)</f>
        <v>0</v>
      </c>
      <c r="O153" s="384">
        <f>($I$18+$K$18+$L$18)-(I153+K153+L153)</f>
        <v>0</v>
      </c>
      <c r="P153" s="384">
        <f t="shared" si="18"/>
        <v>0</v>
      </c>
      <c r="Q153" s="384">
        <f>(G153+H153+J153)*Constants!$B$14</f>
        <v>1.1640199013874892</v>
      </c>
      <c r="R153" s="384">
        <f>(I153+K153+L153)*Constants!$B$13</f>
        <v>6.2924881677280267</v>
      </c>
      <c r="S153" s="384">
        <f t="shared" si="17"/>
        <v>7.4565080691155163</v>
      </c>
      <c r="T153" s="384">
        <f>$Q$18-Q153</f>
        <v>0</v>
      </c>
      <c r="U153" s="384">
        <f>($R$18-R153)</f>
        <v>0</v>
      </c>
      <c r="V153" s="384">
        <f t="shared" si="19"/>
        <v>0</v>
      </c>
      <c r="W153" s="384">
        <f>'h6b-B96'!J40</f>
        <v>23.479452054794521</v>
      </c>
      <c r="X153" s="384" t="str">
        <f t="shared" si="14"/>
        <v>n/a</v>
      </c>
    </row>
    <row r="154" spans="1:25" x14ac:dyDescent="0.2">
      <c r="A154" s="357" t="s">
        <v>240</v>
      </c>
      <c r="B154" s="357" t="s">
        <v>468</v>
      </c>
      <c r="C154" s="357" t="s">
        <v>466</v>
      </c>
      <c r="D154" s="357" t="s">
        <v>485</v>
      </c>
      <c r="E154" s="463">
        <v>0</v>
      </c>
      <c r="F154" s="384">
        <f>G154*Constants!$B$2+H154*Constants!$B$1+I154</f>
        <v>32.098059832129934</v>
      </c>
      <c r="G154" s="384">
        <v>0</v>
      </c>
      <c r="H154" s="357">
        <v>38.076148067859364</v>
      </c>
      <c r="I154" s="357">
        <v>1.6371413778424408</v>
      </c>
      <c r="J154" s="357">
        <v>0</v>
      </c>
      <c r="K154" s="357">
        <v>5.4548450110464346</v>
      </c>
      <c r="L154" s="357">
        <v>45.431819692675248</v>
      </c>
      <c r="M154" s="384">
        <f t="shared" si="20"/>
        <v>90.599954149423496</v>
      </c>
      <c r="N154" s="384">
        <f>($G$19+$H$19+$J$19)-(G154+H154+J154)</f>
        <v>0</v>
      </c>
      <c r="O154" s="384">
        <f>($I$19+$K$19+$L$19)-(I154+K154+L154)</f>
        <v>0</v>
      </c>
      <c r="P154" s="384">
        <f t="shared" si="18"/>
        <v>0</v>
      </c>
      <c r="Q154" s="384">
        <f>(G154+H154+J154)*Constants!$B$14</f>
        <v>0.61683359869932164</v>
      </c>
      <c r="R154" s="384">
        <f>(I154+K154+L154)*Constants!$B$13</f>
        <v>5.9351900872167462</v>
      </c>
      <c r="S154" s="384">
        <f t="shared" si="17"/>
        <v>6.5520236859160681</v>
      </c>
      <c r="T154" s="384">
        <f>$Q$19-Q154</f>
        <v>0</v>
      </c>
      <c r="U154" s="384">
        <f>($R$19-R154)</f>
        <v>0</v>
      </c>
      <c r="V154" s="384">
        <f t="shared" si="19"/>
        <v>0</v>
      </c>
      <c r="W154" s="384">
        <f>'h6b-B96'!J40</f>
        <v>23.479452054794521</v>
      </c>
      <c r="X154" s="384" t="str">
        <f t="shared" si="14"/>
        <v>n/a</v>
      </c>
    </row>
    <row r="155" spans="1:25" x14ac:dyDescent="0.2">
      <c r="A155" s="357" t="s">
        <v>242</v>
      </c>
      <c r="B155" s="357" t="s">
        <v>243</v>
      </c>
      <c r="C155" s="357" t="s">
        <v>121</v>
      </c>
      <c r="D155" s="357" t="s">
        <v>485</v>
      </c>
      <c r="E155" s="463">
        <v>1</v>
      </c>
      <c r="F155" s="384">
        <f>G155*Constants!$B$2+H155*Constants!$B$1+I155</f>
        <v>340.3380511324587</v>
      </c>
      <c r="G155" s="384">
        <v>0</v>
      </c>
      <c r="H155" s="357">
        <v>425.42256391557333</v>
      </c>
      <c r="I155" s="357">
        <v>0</v>
      </c>
      <c r="J155" s="357">
        <v>0</v>
      </c>
      <c r="K155" s="357">
        <v>51.58209013260354</v>
      </c>
      <c r="L155" s="357">
        <v>147.49142715658485</v>
      </c>
      <c r="M155" s="384">
        <f t="shared" si="20"/>
        <v>624.49608120476171</v>
      </c>
      <c r="N155" s="384">
        <f>($G$20+$H$20+$J$20)-(G155+H155+J155)</f>
        <v>185.89414321344287</v>
      </c>
      <c r="O155" s="384">
        <f>($I$20+$K$20+$L$20)-(I155+K155+L155)</f>
        <v>-2.0728123546359143</v>
      </c>
      <c r="P155" s="384">
        <f t="shared" si="18"/>
        <v>183.82133085880696</v>
      </c>
      <c r="Q155" s="384">
        <f>(G155+H155+J155)*Constants!$B$14</f>
        <v>6.8918455354322878</v>
      </c>
      <c r="R155" s="384">
        <f>(I155+K155+L155)*Constants!$B$13</f>
        <v>22.495307453678286</v>
      </c>
      <c r="S155" s="384">
        <f t="shared" si="17"/>
        <v>29.387152989110575</v>
      </c>
      <c r="T155" s="384">
        <f>$Q$20-Q155</f>
        <v>3.0114851200577748</v>
      </c>
      <c r="U155" s="384">
        <f>($R$20-R155)</f>
        <v>-0.23422779607385635</v>
      </c>
      <c r="V155" s="384">
        <f t="shared" si="19"/>
        <v>2.7772573239839184</v>
      </c>
      <c r="W155" s="384">
        <f>'h7a-B40'!J47</f>
        <v>3.0035046728971961</v>
      </c>
      <c r="X155" s="384">
        <f t="shared" si="14"/>
        <v>1.0814643090359126</v>
      </c>
    </row>
    <row r="156" spans="1:25" x14ac:dyDescent="0.2">
      <c r="A156" s="357" t="s">
        <v>248</v>
      </c>
      <c r="B156" s="357" t="s">
        <v>249</v>
      </c>
      <c r="C156" s="357" t="s">
        <v>121</v>
      </c>
      <c r="D156" s="357" t="s">
        <v>485</v>
      </c>
      <c r="E156" s="463">
        <v>1</v>
      </c>
      <c r="F156" s="384">
        <f>G156*Constants!$B$2+H156*Constants!$B$1+I156</f>
        <v>134.80054520659257</v>
      </c>
      <c r="G156" s="384">
        <v>0</v>
      </c>
      <c r="H156" s="357">
        <v>168.50068150824072</v>
      </c>
      <c r="I156" s="357">
        <v>0</v>
      </c>
      <c r="J156" s="357">
        <v>0</v>
      </c>
      <c r="K156" s="357">
        <v>1.2143431402829434</v>
      </c>
      <c r="L156" s="357">
        <v>42.253503525055841</v>
      </c>
      <c r="M156" s="384">
        <f t="shared" si="20"/>
        <v>211.9685281735795</v>
      </c>
      <c r="N156" s="384">
        <f>($G$21+$H$21+$J$21)-(G156+H156+J156)</f>
        <v>25.918845034505836</v>
      </c>
      <c r="O156" s="384">
        <f>($I$21+$K$21+$L$21)-(I156+K156+L156)</f>
        <v>2.744697384880368E-2</v>
      </c>
      <c r="P156" s="384">
        <f t="shared" si="18"/>
        <v>25.946292008354639</v>
      </c>
      <c r="Q156" s="384">
        <f>(G156+H156+J156)*Constants!$B$14</f>
        <v>2.7297110404334997</v>
      </c>
      <c r="R156" s="384">
        <f>(I156+K156+L156)*Constants!$B$13</f>
        <v>4.9118666731832823</v>
      </c>
      <c r="S156" s="384">
        <f t="shared" si="17"/>
        <v>7.6415777136167815</v>
      </c>
      <c r="T156" s="384">
        <f>$Q$21-Q156</f>
        <v>0.4198852895589944</v>
      </c>
      <c r="U156" s="384">
        <f>($R$21-R156)</f>
        <v>3.1015080449154908E-3</v>
      </c>
      <c r="V156" s="384">
        <f t="shared" si="19"/>
        <v>0.42298679760390989</v>
      </c>
      <c r="W156" s="384">
        <f>'h8a-B624'!J48</f>
        <v>3.7753303964757707</v>
      </c>
      <c r="X156" s="384">
        <f t="shared" si="14"/>
        <v>8.9254095349118607</v>
      </c>
    </row>
    <row r="157" spans="1:25" x14ac:dyDescent="0.2">
      <c r="A157" s="357" t="s">
        <v>248</v>
      </c>
      <c r="B157" s="357" t="s">
        <v>249</v>
      </c>
      <c r="C157" s="357" t="s">
        <v>119</v>
      </c>
      <c r="D157" s="357" t="s">
        <v>485</v>
      </c>
      <c r="E157" s="463">
        <v>1</v>
      </c>
      <c r="F157" s="384">
        <f>G157*Constants!$B$2+H157*Constants!$B$1+I157</f>
        <v>87.433299548455025</v>
      </c>
      <c r="G157" s="384">
        <v>0</v>
      </c>
      <c r="H157" s="357">
        <v>109.29162443556878</v>
      </c>
      <c r="I157" s="357">
        <v>0</v>
      </c>
      <c r="J157" s="357">
        <v>0</v>
      </c>
      <c r="K157" s="357">
        <v>1.2143431402829434</v>
      </c>
      <c r="L157" s="357">
        <v>35.509707869397793</v>
      </c>
      <c r="M157" s="384">
        <f t="shared" si="20"/>
        <v>146.01567544524951</v>
      </c>
      <c r="N157" s="384">
        <f>($G$22+$H$22+$J$22)-(G157+H157+J157)</f>
        <v>25.390676240442801</v>
      </c>
      <c r="O157" s="384">
        <f>($I$22+$K$22+$L$22)-(I157+K157+L157)</f>
        <v>6.4537479049860735E-2</v>
      </c>
      <c r="P157" s="384">
        <f t="shared" si="18"/>
        <v>25.455213719492662</v>
      </c>
      <c r="Q157" s="384">
        <f>(G157+H157+J157)*Constants!$B$14</f>
        <v>1.7705243158562141</v>
      </c>
      <c r="R157" s="384">
        <f>(I157+K157+L157)*Constants!$B$13</f>
        <v>4.1498177640939229</v>
      </c>
      <c r="S157" s="384">
        <f t="shared" si="17"/>
        <v>5.9203420799501369</v>
      </c>
      <c r="T157" s="384">
        <f>$Q$22-Q157</f>
        <v>0.41132895509517331</v>
      </c>
      <c r="U157" s="384">
        <f>($R$22-R157)</f>
        <v>7.2927351326343981E-3</v>
      </c>
      <c r="V157" s="384">
        <f t="shared" si="19"/>
        <v>0.41862169022780771</v>
      </c>
      <c r="W157" s="384">
        <f>'h8a-B624'!J48</f>
        <v>3.7753303964757707</v>
      </c>
      <c r="X157" s="384">
        <f t="shared" si="14"/>
        <v>9.0184777440014923</v>
      </c>
    </row>
    <row r="158" spans="1:25" x14ac:dyDescent="0.2">
      <c r="A158" s="357" t="s">
        <v>250</v>
      </c>
      <c r="B158" s="357" t="s">
        <v>251</v>
      </c>
      <c r="C158" s="357" t="s">
        <v>121</v>
      </c>
      <c r="D158" s="357" t="s">
        <v>485</v>
      </c>
      <c r="E158" s="463">
        <v>1</v>
      </c>
      <c r="F158" s="384">
        <f>G158*Constants!$B$2+H158*Constants!$B$1+I158</f>
        <v>423.56922463368647</v>
      </c>
      <c r="G158" s="384">
        <v>0</v>
      </c>
      <c r="H158" s="357">
        <v>529.46153079210808</v>
      </c>
      <c r="I158" s="357">
        <v>0</v>
      </c>
      <c r="J158" s="357">
        <v>0</v>
      </c>
      <c r="K158" s="357">
        <v>2.6189837862368361</v>
      </c>
      <c r="L158" s="357">
        <v>107.57138643842536</v>
      </c>
      <c r="M158" s="384">
        <f t="shared" si="20"/>
        <v>639.65190101677035</v>
      </c>
      <c r="N158" s="384">
        <f>($G$23+$H$23+$J$23)-(G158+H158+J158)</f>
        <v>160.19295764608296</v>
      </c>
      <c r="O158" s="384">
        <f>($I$23+$K$23+$L$23)-(I158+K158+L158)</f>
        <v>0.19072528461047966</v>
      </c>
      <c r="P158" s="384">
        <f t="shared" si="18"/>
        <v>160.38368293069345</v>
      </c>
      <c r="Q158" s="384">
        <f>(G158+H158+J158)*Constants!$B$14</f>
        <v>8.5772767988321501</v>
      </c>
      <c r="R158" s="384">
        <f>(I158+K158+L158)*Constants!$B$13</f>
        <v>12.45151183538683</v>
      </c>
      <c r="S158" s="384">
        <f t="shared" si="17"/>
        <v>21.02878863421898</v>
      </c>
      <c r="T158" s="384">
        <f>$Q$23-Q158</f>
        <v>2.5951259138665446</v>
      </c>
      <c r="U158" s="384">
        <f>($R$23-R158)</f>
        <v>2.1551957160983903E-2</v>
      </c>
      <c r="V158" s="384">
        <f t="shared" si="19"/>
        <v>2.6166778710275285</v>
      </c>
      <c r="W158" s="384">
        <f>'h9a-581'!J46</f>
        <v>4.8920601971977167</v>
      </c>
      <c r="X158" s="384">
        <f t="shared" ref="X158:X221" si="21">IF(E158=0, "n/a",W158/V158)</f>
        <v>1.8695691400778656</v>
      </c>
    </row>
    <row r="159" spans="1:25" x14ac:dyDescent="0.2">
      <c r="A159" s="357" t="s">
        <v>250</v>
      </c>
      <c r="B159" s="357" t="s">
        <v>251</v>
      </c>
      <c r="C159" s="357" t="s">
        <v>119</v>
      </c>
      <c r="D159" s="357" t="s">
        <v>485</v>
      </c>
      <c r="E159" s="463">
        <v>1</v>
      </c>
      <c r="F159" s="384">
        <f>G159*Constants!$B$2+H159*Constants!$B$1+I159</f>
        <v>215.51026793744245</v>
      </c>
      <c r="G159" s="384">
        <v>0</v>
      </c>
      <c r="H159" s="357">
        <v>269.38783492180306</v>
      </c>
      <c r="I159" s="357">
        <v>0</v>
      </c>
      <c r="J159" s="357">
        <v>0</v>
      </c>
      <c r="K159" s="357">
        <v>2.6189837862368361</v>
      </c>
      <c r="L159" s="357">
        <v>78.579980218577475</v>
      </c>
      <c r="M159" s="384">
        <f t="shared" si="20"/>
        <v>350.58679892661735</v>
      </c>
      <c r="N159" s="384">
        <f>($G$24+$H$24+$J$24)-(G159+H159+J159)</f>
        <v>131.99817837719792</v>
      </c>
      <c r="O159" s="384">
        <f>($I$24+$K$24+$L$24)-(I159+K159+L159)</f>
        <v>0.32562853470082587</v>
      </c>
      <c r="P159" s="384">
        <f t="shared" si="18"/>
        <v>132.32380691189874</v>
      </c>
      <c r="Q159" s="384">
        <f>(G159+H159+J159)*Constants!$B$14</f>
        <v>4.364082925733209</v>
      </c>
      <c r="R159" s="384">
        <f>(I159+K159+L159)*Constants!$B$13</f>
        <v>9.1754829325440177</v>
      </c>
      <c r="S159" s="384">
        <f t="shared" si="17"/>
        <v>13.539565858277227</v>
      </c>
      <c r="T159" s="384">
        <f>$Q$24-Q159</f>
        <v>2.1383704897106064</v>
      </c>
      <c r="U159" s="384">
        <f>($R$24-R159)</f>
        <v>3.6796024421192897E-2</v>
      </c>
      <c r="V159" s="384">
        <f t="shared" si="19"/>
        <v>2.1751665141317993</v>
      </c>
      <c r="W159" s="384">
        <f>'h9a-581'!J46</f>
        <v>4.8920601971977167</v>
      </c>
      <c r="X159" s="384">
        <f t="shared" si="21"/>
        <v>2.249050895834678</v>
      </c>
    </row>
    <row r="160" spans="1:25" x14ac:dyDescent="0.2">
      <c r="A160" s="357" t="s">
        <v>252</v>
      </c>
      <c r="B160" s="357" t="s">
        <v>470</v>
      </c>
      <c r="C160" s="357" t="s">
        <v>121</v>
      </c>
      <c r="D160" s="357" t="s">
        <v>485</v>
      </c>
      <c r="E160" s="463">
        <v>0</v>
      </c>
      <c r="F160" s="384">
        <f>G160*Constants!$B$2+H160*Constants!$B$1+I160</f>
        <v>599.90461713597642</v>
      </c>
      <c r="G160" s="384">
        <v>0</v>
      </c>
      <c r="H160" s="357">
        <v>749.88077141997053</v>
      </c>
      <c r="I160" s="357">
        <v>0</v>
      </c>
      <c r="J160" s="357">
        <v>4.6581114953623546</v>
      </c>
      <c r="K160" s="357">
        <v>0</v>
      </c>
      <c r="L160" s="357">
        <v>121.3604942661965</v>
      </c>
      <c r="M160" s="384">
        <f t="shared" si="20"/>
        <v>875.89937718152942</v>
      </c>
      <c r="N160" s="384">
        <f>($G$25+$H$25+$J$25)-(G160+H160+J160)</f>
        <v>0</v>
      </c>
      <c r="O160" s="384">
        <f>($I$25+$K$25+$L$25)-(I160+K160+L160)</f>
        <v>0</v>
      </c>
      <c r="P160" s="384">
        <f t="shared" si="18"/>
        <v>0</v>
      </c>
      <c r="Q160" s="384">
        <f>(G160+H160+J160)*Constants!$B$14</f>
        <v>12.223529903228393</v>
      </c>
      <c r="R160" s="384">
        <f>(I160+K160+L160)*Constants!$B$13</f>
        <v>13.713735852080205</v>
      </c>
      <c r="S160" s="384">
        <f t="shared" si="17"/>
        <v>25.937265755308598</v>
      </c>
      <c r="T160" s="384">
        <f>$Q$25-Q160</f>
        <v>0</v>
      </c>
      <c r="U160" s="384">
        <f>($R$25-R160)</f>
        <v>0</v>
      </c>
      <c r="V160" s="384">
        <f t="shared" si="19"/>
        <v>0</v>
      </c>
      <c r="W160" s="384">
        <f>'h9b-688'!J43</f>
        <v>8.3203883495145625</v>
      </c>
      <c r="X160" s="384" t="str">
        <f t="shared" si="21"/>
        <v>n/a</v>
      </c>
    </row>
    <row r="161" spans="1:24" x14ac:dyDescent="0.2">
      <c r="A161" s="357" t="s">
        <v>252</v>
      </c>
      <c r="B161" s="357" t="s">
        <v>470</v>
      </c>
      <c r="C161" s="357" t="s">
        <v>120</v>
      </c>
      <c r="D161" s="357" t="s">
        <v>485</v>
      </c>
      <c r="E161" s="463">
        <v>0</v>
      </c>
      <c r="F161" s="384">
        <f>G161*Constants!$B$2+H161*Constants!$B$1+I161</f>
        <v>556.1370135542461</v>
      </c>
      <c r="G161" s="384">
        <v>0</v>
      </c>
      <c r="H161" s="357">
        <v>695.17126694280762</v>
      </c>
      <c r="I161" s="357">
        <v>0</v>
      </c>
      <c r="J161" s="357">
        <v>4.6581114953623546</v>
      </c>
      <c r="K161" s="357">
        <v>0</v>
      </c>
      <c r="L161" s="357">
        <v>117.45718327782959</v>
      </c>
      <c r="M161" s="384">
        <f t="shared" si="20"/>
        <v>817.2865617159996</v>
      </c>
      <c r="N161" s="384">
        <f>($G$26+$H$26+$J$26)-(G161+H161+J161)</f>
        <v>0</v>
      </c>
      <c r="O161" s="384">
        <f>($I$26+$K$26+$L$26)-(I161+K161+L161)</f>
        <v>0</v>
      </c>
      <c r="P161" s="384">
        <f t="shared" si="18"/>
        <v>0</v>
      </c>
      <c r="Q161" s="384">
        <f>(G161+H161+J161)*Constants!$B$14</f>
        <v>11.337235930698354</v>
      </c>
      <c r="R161" s="384">
        <f>(I161+K161+L161)*Constants!$B$13</f>
        <v>13.272661710394743</v>
      </c>
      <c r="S161" s="384">
        <f t="shared" si="17"/>
        <v>24.609897641093099</v>
      </c>
      <c r="T161" s="384">
        <f>$Q$26-Q161</f>
        <v>0</v>
      </c>
      <c r="U161" s="384">
        <f>($R$26-R161)</f>
        <v>0</v>
      </c>
      <c r="V161" s="384">
        <f t="shared" si="19"/>
        <v>0</v>
      </c>
      <c r="W161" s="384">
        <f>'h9b-688'!J43</f>
        <v>8.3203883495145625</v>
      </c>
      <c r="X161" s="384" t="str">
        <f t="shared" si="21"/>
        <v>n/a</v>
      </c>
    </row>
    <row r="162" spans="1:24" x14ac:dyDescent="0.2">
      <c r="A162" s="357" t="s">
        <v>252</v>
      </c>
      <c r="B162" s="357" t="s">
        <v>470</v>
      </c>
      <c r="C162" s="357" t="s">
        <v>119</v>
      </c>
      <c r="D162" s="357" t="s">
        <v>485</v>
      </c>
      <c r="E162" s="463">
        <v>0</v>
      </c>
      <c r="F162" s="384">
        <f>G162*Constants!$B$2+H162*Constants!$B$1+I162</f>
        <v>296.91145489199613</v>
      </c>
      <c r="G162" s="384">
        <v>0</v>
      </c>
      <c r="H162" s="357">
        <v>371.13931861499515</v>
      </c>
      <c r="I162" s="357">
        <v>0</v>
      </c>
      <c r="J162" s="357">
        <v>4.6581114953623546</v>
      </c>
      <c r="K162" s="357">
        <v>0</v>
      </c>
      <c r="L162" s="357">
        <v>93.850872600880308</v>
      </c>
      <c r="M162" s="384">
        <f t="shared" si="20"/>
        <v>469.64830271123776</v>
      </c>
      <c r="N162" s="384">
        <f>($G$27+$H$27+$J$27)-(G162+H162+J162)</f>
        <v>0</v>
      </c>
      <c r="O162" s="384">
        <f>($I$27+$K$27+$L$27)-(I162+K162+L162)</f>
        <v>0</v>
      </c>
      <c r="P162" s="384">
        <f t="shared" si="18"/>
        <v>0</v>
      </c>
      <c r="Q162" s="384">
        <f>(G162+H162+J162)*Constants!$B$14</f>
        <v>6.0879183677877906</v>
      </c>
      <c r="R162" s="384">
        <f>(I162+K162+L162)*Constants!$B$13</f>
        <v>10.605148603899474</v>
      </c>
      <c r="S162" s="384">
        <f t="shared" si="17"/>
        <v>16.693066971687266</v>
      </c>
      <c r="T162" s="384">
        <f>$Q$27-Q162</f>
        <v>0</v>
      </c>
      <c r="U162" s="384">
        <f>($R$27-R162)</f>
        <v>0</v>
      </c>
      <c r="V162" s="384">
        <f t="shared" si="19"/>
        <v>0</v>
      </c>
      <c r="W162" s="384">
        <f>'h9b-688'!J43</f>
        <v>8.3203883495145625</v>
      </c>
      <c r="X162" s="384" t="str">
        <f t="shared" si="21"/>
        <v>n/a</v>
      </c>
    </row>
    <row r="163" spans="1:24" x14ac:dyDescent="0.2">
      <c r="A163" s="357" t="s">
        <v>264</v>
      </c>
      <c r="B163" s="357" t="s">
        <v>265</v>
      </c>
      <c r="C163" s="357" t="s">
        <v>121</v>
      </c>
      <c r="D163" s="357" t="s">
        <v>485</v>
      </c>
      <c r="E163" s="463">
        <v>0</v>
      </c>
      <c r="F163" s="384">
        <f>G163*Constants!$B$2+H163*Constants!$B$1+I163</f>
        <v>424.39090657603379</v>
      </c>
      <c r="G163" s="384">
        <v>0</v>
      </c>
      <c r="H163" s="357">
        <v>530.48863322004217</v>
      </c>
      <c r="I163" s="357">
        <v>0</v>
      </c>
      <c r="J163" s="357">
        <v>0</v>
      </c>
      <c r="K163" s="357">
        <v>22.256155075967655</v>
      </c>
      <c r="L163" s="357">
        <v>172.40065586977471</v>
      </c>
      <c r="M163" s="384">
        <f t="shared" si="20"/>
        <v>725.14544416578451</v>
      </c>
      <c r="N163" s="384">
        <f>($G$28+$H$28+$J$28)-(G163+H163+J163)</f>
        <v>0</v>
      </c>
      <c r="O163" s="384">
        <f>($I$28+$K$28+$L$28)-(I163+K163+L163)</f>
        <v>0</v>
      </c>
      <c r="P163" s="384">
        <f t="shared" si="18"/>
        <v>0</v>
      </c>
      <c r="Q163" s="384">
        <f>(G163+H163+J163)*Constants!$B$14</f>
        <v>8.5939158581646833</v>
      </c>
      <c r="R163" s="384">
        <f>(I163+K163+L163)*Constants!$B$13</f>
        <v>21.996219636868886</v>
      </c>
      <c r="S163" s="384">
        <f t="shared" si="17"/>
        <v>30.590135495033572</v>
      </c>
      <c r="T163" s="384">
        <f>$Q$28-Q163</f>
        <v>0</v>
      </c>
      <c r="U163" s="384">
        <f>($R$28-R163)</f>
        <v>0</v>
      </c>
      <c r="V163" s="384">
        <f t="shared" si="19"/>
        <v>0</v>
      </c>
      <c r="W163" s="384">
        <f>'h13a-19T'!J45</f>
        <v>9.5043859649122808</v>
      </c>
      <c r="X163" s="384" t="str">
        <f t="shared" si="21"/>
        <v>n/a</v>
      </c>
    </row>
    <row r="164" spans="1:24" x14ac:dyDescent="0.2">
      <c r="A164" s="357" t="s">
        <v>206</v>
      </c>
      <c r="B164" s="357" t="s">
        <v>463</v>
      </c>
      <c r="C164" s="357" t="s">
        <v>121</v>
      </c>
      <c r="D164" s="357" t="s">
        <v>486</v>
      </c>
      <c r="E164" s="463">
        <v>1</v>
      </c>
      <c r="F164" s="384">
        <f>G164*Constants!$B$2+H164*Constants!$B$1+I164</f>
        <v>352.45444012986877</v>
      </c>
      <c r="G164" s="357">
        <v>0</v>
      </c>
      <c r="H164" s="357">
        <v>440.56805016233596</v>
      </c>
      <c r="I164" s="357">
        <v>0</v>
      </c>
      <c r="J164" s="357">
        <v>5.3089819112212426</v>
      </c>
      <c r="K164" s="357">
        <v>0</v>
      </c>
      <c r="L164" s="357">
        <v>79.849371568197299</v>
      </c>
      <c r="M164" s="384">
        <f t="shared" si="20"/>
        <v>525.72640364175447</v>
      </c>
      <c r="N164" s="384">
        <f>($G$2+$H$2+$J$2)-(G164+H164+J164)</f>
        <v>-7.5235655633036913E-3</v>
      </c>
      <c r="O164" s="384">
        <f>($I$2+$K$2+$L$2)-(I164+K164+L164)</f>
        <v>1.5047131125527358E-2</v>
      </c>
      <c r="P164" s="384">
        <f>SUM(N164:O164)</f>
        <v>7.5235655622236663E-3</v>
      </c>
      <c r="Q164" s="384">
        <f>(G164+H164+J164)*Constants!$B$14</f>
        <v>7.2232079195916263</v>
      </c>
      <c r="R164" s="384">
        <f>(I164+K164+L164)*Constants!$B$13</f>
        <v>9.0229789872062955</v>
      </c>
      <c r="S164" s="384">
        <f t="shared" si="17"/>
        <v>16.246186906797924</v>
      </c>
      <c r="T164" s="384">
        <f>$Q$2-Q164</f>
        <v>-1.2188176212557522E-4</v>
      </c>
      <c r="U164" s="384">
        <f>($R$2-R164)</f>
        <v>1.7003258171843783E-3</v>
      </c>
      <c r="V164" s="384">
        <f>SUM(T164:U164)</f>
        <v>1.578444055058803E-3</v>
      </c>
      <c r="W164" s="384">
        <f>'h1a-hanger4'!J59</f>
        <v>0.44060407909076754</v>
      </c>
      <c r="X164" s="384">
        <f t="shared" si="21"/>
        <v>279.13822962471318</v>
      </c>
    </row>
    <row r="165" spans="1:24" x14ac:dyDescent="0.2">
      <c r="A165" s="357" t="s">
        <v>206</v>
      </c>
      <c r="B165" s="357" t="s">
        <v>463</v>
      </c>
      <c r="C165" s="357" t="s">
        <v>120</v>
      </c>
      <c r="D165" s="357" t="s">
        <v>486</v>
      </c>
      <c r="E165" s="463">
        <v>1</v>
      </c>
      <c r="F165" s="384">
        <f>G165*Constants!$B$2+H165*Constants!$B$1+I165</f>
        <v>341.13156247046277</v>
      </c>
      <c r="G165" s="357">
        <v>0</v>
      </c>
      <c r="H165" s="357">
        <v>426.41445308807846</v>
      </c>
      <c r="I165" s="357">
        <v>0</v>
      </c>
      <c r="J165" s="357">
        <v>5.3089819112212426</v>
      </c>
      <c r="K165" s="357">
        <v>0</v>
      </c>
      <c r="L165" s="357">
        <v>78.848294785671271</v>
      </c>
      <c r="M165" s="384">
        <f t="shared" si="20"/>
        <v>510.57172978497096</v>
      </c>
      <c r="N165" s="384">
        <f>($G$3+$H$3+$J$3)-(G165+H165+J165)</f>
        <v>-7.5235655605183638E-3</v>
      </c>
      <c r="O165" s="384">
        <f>($I$3+$K$3+$L$3)-(I165+K165+L165)</f>
        <v>1.4162005765172125E-2</v>
      </c>
      <c r="P165" s="384">
        <f t="shared" ref="P165:P190" si="22">SUM(N165:O165)</f>
        <v>6.6384402046537616E-3</v>
      </c>
      <c r="Q165" s="384">
        <f>(G165+H165+J165)*Constants!$B$14</f>
        <v>6.9939196469886546</v>
      </c>
      <c r="R165" s="384">
        <f>(I165+K165+L165)*Constants!$B$13</f>
        <v>8.9098573107808541</v>
      </c>
      <c r="S165" s="384">
        <f t="shared" si="17"/>
        <v>15.903776957769509</v>
      </c>
      <c r="T165" s="384">
        <f>$Q$3-Q165</f>
        <v>-1.2188176208027812E-4</v>
      </c>
      <c r="U165" s="384">
        <f>($R$3-R165)</f>
        <v>1.6003066514649333E-3</v>
      </c>
      <c r="V165" s="384">
        <f t="shared" ref="V165:V190" si="23">SUM(T165:U165)</f>
        <v>1.4784248893846552E-3</v>
      </c>
      <c r="W165" s="384">
        <f>'h1a-hanger4'!J59</f>
        <v>0.44060407909076754</v>
      </c>
      <c r="X165" s="384">
        <f t="shared" si="21"/>
        <v>298.02263358414791</v>
      </c>
    </row>
    <row r="166" spans="1:24" x14ac:dyDescent="0.2">
      <c r="A166" s="357" t="s">
        <v>206</v>
      </c>
      <c r="B166" s="357" t="s">
        <v>463</v>
      </c>
      <c r="C166" s="357" t="s">
        <v>119</v>
      </c>
      <c r="D166" s="357" t="s">
        <v>486</v>
      </c>
      <c r="E166" s="463">
        <v>1</v>
      </c>
      <c r="F166" s="384">
        <f>G166*Constants!$B$2+H166*Constants!$B$1+I166</f>
        <v>216.94457986547087</v>
      </c>
      <c r="G166" s="357">
        <v>0</v>
      </c>
      <c r="H166" s="357">
        <v>271.18072483183857</v>
      </c>
      <c r="I166" s="357">
        <v>0</v>
      </c>
      <c r="J166" s="357">
        <v>5.3089819112212426</v>
      </c>
      <c r="K166" s="357">
        <v>0</v>
      </c>
      <c r="L166" s="357">
        <v>73.489303291591696</v>
      </c>
      <c r="M166" s="384">
        <f t="shared" si="20"/>
        <v>349.97901003465148</v>
      </c>
      <c r="N166" s="384">
        <f>($G$4+$H$4+$J$4)-(G166+H166+J166)</f>
        <v>-7.5235655627921005E-3</v>
      </c>
      <c r="O166" s="384">
        <f>($I$4+$K$4+$L$4)-(I166+K166+L166)</f>
        <v>1.6817381846124135E-2</v>
      </c>
      <c r="P166" s="384">
        <f t="shared" si="22"/>
        <v>9.2938162833320348E-3</v>
      </c>
      <c r="Q166" s="384">
        <f>(G166+H166+J166)*Constants!$B$14</f>
        <v>4.4791332492375684</v>
      </c>
      <c r="R166" s="384">
        <f>(I166+K166+L166)*Constants!$B$13</f>
        <v>8.3042912719498627</v>
      </c>
      <c r="S166" s="384">
        <f t="shared" si="17"/>
        <v>12.783424521187431</v>
      </c>
      <c r="T166" s="384">
        <f>$Q$4-Q166</f>
        <v>-1.2188176211669344E-4</v>
      </c>
      <c r="U166" s="384">
        <f>($R$4-R166)</f>
        <v>1.9003641486108336E-3</v>
      </c>
      <c r="V166" s="384">
        <f t="shared" si="23"/>
        <v>1.7784823864941401E-3</v>
      </c>
      <c r="W166" s="384">
        <f>'h1a-hanger4'!J59</f>
        <v>0.44060407909076754</v>
      </c>
      <c r="X166" s="384">
        <f t="shared" si="21"/>
        <v>247.74160398592133</v>
      </c>
    </row>
    <row r="167" spans="1:24" x14ac:dyDescent="0.2">
      <c r="A167" s="357" t="s">
        <v>210</v>
      </c>
      <c r="B167" s="357" t="s">
        <v>469</v>
      </c>
      <c r="C167" s="357" t="s">
        <v>121</v>
      </c>
      <c r="D167" s="357" t="s">
        <v>486</v>
      </c>
      <c r="E167" s="463">
        <v>1</v>
      </c>
      <c r="F167" s="384">
        <f>G167*Constants!$B$2+H167*Constants!$B$1+I167</f>
        <v>409.71849353647934</v>
      </c>
      <c r="G167" s="357">
        <v>0</v>
      </c>
      <c r="H167" s="357">
        <v>512.14811692059914</v>
      </c>
      <c r="I167" s="357">
        <v>0</v>
      </c>
      <c r="J167" s="357">
        <v>0</v>
      </c>
      <c r="K167" s="357">
        <v>7.2427079295547916</v>
      </c>
      <c r="L167" s="357">
        <v>77.655463044010602</v>
      </c>
      <c r="M167" s="384">
        <f t="shared" si="20"/>
        <v>597.04628789416449</v>
      </c>
      <c r="N167" s="384">
        <f>($G$5+$H$5+$J$5)-(G167+H167+J167)</f>
        <v>-4.0541746469443751E-2</v>
      </c>
      <c r="O167" s="384">
        <f>($I$5+$K$5+$L$5)-(I167+K167+L167)</f>
        <v>0.46923317673592635</v>
      </c>
      <c r="P167" s="384">
        <f t="shared" si="22"/>
        <v>0.4286914302664826</v>
      </c>
      <c r="Q167" s="384">
        <f>(G167+H167+J167)*Constants!$B$14</f>
        <v>8.2967994941137064</v>
      </c>
      <c r="R167" s="384">
        <f>(I167+K167+L167)*Constants!$B$13</f>
        <v>9.5934933200128896</v>
      </c>
      <c r="S167" s="384">
        <f t="shared" si="17"/>
        <v>17.890292814126596</v>
      </c>
      <c r="T167" s="384">
        <f>$Q$5-Q167</f>
        <v>-6.5677629280536109E-4</v>
      </c>
      <c r="U167" s="384">
        <f>($R$5-R167)</f>
        <v>5.30233489711609E-2</v>
      </c>
      <c r="V167" s="384">
        <f t="shared" si="23"/>
        <v>5.2366572678355539E-2</v>
      </c>
      <c r="W167" s="384">
        <f>'h2a-34T'!H50</f>
        <v>1.5297297297297296</v>
      </c>
      <c r="X167" s="384">
        <f t="shared" si="21"/>
        <v>29.211950515180586</v>
      </c>
    </row>
    <row r="168" spans="1:24" x14ac:dyDescent="0.2">
      <c r="A168" s="357" t="s">
        <v>210</v>
      </c>
      <c r="B168" s="357" t="s">
        <v>469</v>
      </c>
      <c r="C168" s="357" t="s">
        <v>119</v>
      </c>
      <c r="D168" s="357" t="s">
        <v>486</v>
      </c>
      <c r="E168" s="463">
        <v>1</v>
      </c>
      <c r="F168" s="384">
        <f>G168*Constants!$B$2+H168*Constants!$B$1+I168</f>
        <v>239.61313338847782</v>
      </c>
      <c r="G168" s="357">
        <v>0</v>
      </c>
      <c r="H168" s="357">
        <v>299.51641673559726</v>
      </c>
      <c r="I168" s="357">
        <v>0</v>
      </c>
      <c r="J168" s="357">
        <v>0</v>
      </c>
      <c r="K168" s="357">
        <v>7.2427079295547916</v>
      </c>
      <c r="L168" s="357">
        <v>66.929168010368102</v>
      </c>
      <c r="M168" s="384">
        <f t="shared" si="20"/>
        <v>373.68829267552019</v>
      </c>
      <c r="N168" s="384">
        <f>($G$6+$H$6+$J$6)-(G168+H168+J168)</f>
        <v>-2.9280150229681112E-2</v>
      </c>
      <c r="O168" s="384">
        <f>($I$6+$K$6+$L$6)-(I168+K168+L168)</f>
        <v>0.97825732685909372</v>
      </c>
      <c r="P168" s="384">
        <f t="shared" si="22"/>
        <v>0.94897717662941261</v>
      </c>
      <c r="Q168" s="384">
        <f>(G168+H168+J168)*Constants!$B$14</f>
        <v>4.8521659511166755</v>
      </c>
      <c r="R168" s="384">
        <f>(I168+K168+L168)*Constants!$B$13</f>
        <v>8.3814219812112878</v>
      </c>
      <c r="S168" s="384">
        <f t="shared" si="17"/>
        <v>13.233587932327964</v>
      </c>
      <c r="T168" s="384">
        <f>$Q$6-Q168</f>
        <v>-4.7433843372068907E-4</v>
      </c>
      <c r="U168" s="384">
        <f>($R$6-R168)</f>
        <v>0.11054307793507689</v>
      </c>
      <c r="V168" s="384">
        <f t="shared" si="23"/>
        <v>0.11006873950135621</v>
      </c>
      <c r="W168" s="384">
        <f>'h2a-34T'!H50</f>
        <v>1.5297297297297296</v>
      </c>
      <c r="X168" s="384">
        <f t="shared" si="21"/>
        <v>13.897949014950617</v>
      </c>
    </row>
    <row r="169" spans="1:24" x14ac:dyDescent="0.2">
      <c r="A169" s="357" t="s">
        <v>210</v>
      </c>
      <c r="B169" s="357" t="s">
        <v>469</v>
      </c>
      <c r="C169" s="357" t="s">
        <v>466</v>
      </c>
      <c r="D169" s="357" t="s">
        <v>486</v>
      </c>
      <c r="E169" s="463">
        <v>1</v>
      </c>
      <c r="F169" s="384">
        <f>G169*Constants!$B$2+H169*Constants!$B$1+I169</f>
        <v>167.15031729418979</v>
      </c>
      <c r="G169" s="357">
        <v>0</v>
      </c>
      <c r="H169" s="357">
        <v>208.93789661773721</v>
      </c>
      <c r="I169" s="357">
        <v>0</v>
      </c>
      <c r="J169" s="357">
        <v>0</v>
      </c>
      <c r="K169" s="357">
        <v>7.2427079295547916</v>
      </c>
      <c r="L169" s="357">
        <v>63.53417213004812</v>
      </c>
      <c r="M169" s="384">
        <f t="shared" si="20"/>
        <v>279.71477667734013</v>
      </c>
      <c r="N169" s="384">
        <f>($G$7+$H$7+$J$7)-(G169+H169+J169)</f>
        <v>-4.7298704215052112E-2</v>
      </c>
      <c r="O169" s="384">
        <f>($I$7+$K$7+$L$7)-(I169+K169+L169)</f>
        <v>1.2778157868873308</v>
      </c>
      <c r="P169" s="384">
        <f t="shared" si="22"/>
        <v>1.2305170826722787</v>
      </c>
      <c r="Q169" s="384">
        <f>(G169+H169+J169)*Constants!$B$14</f>
        <v>3.3847939252073425</v>
      </c>
      <c r="R169" s="384">
        <f>(I169+K169+L169)*Constants!$B$13</f>
        <v>7.9977874467351295</v>
      </c>
      <c r="S169" s="384">
        <f t="shared" si="17"/>
        <v>11.382581371942472</v>
      </c>
      <c r="T169" s="384">
        <f>$Q$7-Q169</f>
        <v>-7.6623900828387548E-4</v>
      </c>
      <c r="U169" s="384">
        <f>($R$7-R169)</f>
        <v>0.14439318391826816</v>
      </c>
      <c r="V169" s="384">
        <f t="shared" si="23"/>
        <v>0.14362694490998429</v>
      </c>
      <c r="W169" s="384">
        <f>'h2a-34T'!H50</f>
        <v>1.5297297297297296</v>
      </c>
      <c r="X169" s="384">
        <f t="shared" si="21"/>
        <v>10.650715509464199</v>
      </c>
    </row>
    <row r="170" spans="1:24" x14ac:dyDescent="0.2">
      <c r="A170" s="357" t="s">
        <v>464</v>
      </c>
      <c r="B170" s="357" t="s">
        <v>465</v>
      </c>
      <c r="C170" s="357" t="s">
        <v>121</v>
      </c>
      <c r="D170" s="357" t="s">
        <v>486</v>
      </c>
      <c r="E170" s="463">
        <v>0</v>
      </c>
      <c r="F170" s="384">
        <f>G170*Constants!$B$2+H170*Constants!$B$1+I170</f>
        <v>0</v>
      </c>
      <c r="G170" s="384">
        <v>0</v>
      </c>
      <c r="H170" s="357"/>
      <c r="I170" s="357"/>
      <c r="J170" s="357"/>
      <c r="K170" s="357"/>
      <c r="L170" s="357"/>
      <c r="M170" s="384">
        <f t="shared" si="20"/>
        <v>0</v>
      </c>
      <c r="N170" s="384">
        <f>($G$8+$H$8+$J$8)-(G170+H170+J170)</f>
        <v>324.79200996317786</v>
      </c>
      <c r="O170" s="384">
        <f>($I$8+$K$8+$L$8)-(I170+K170+L170)</f>
        <v>44.7912561790056</v>
      </c>
      <c r="P170" s="384">
        <f t="shared" si="22"/>
        <v>369.58326614218345</v>
      </c>
      <c r="Q170" s="384">
        <f>(G170+H170+J170)*Constants!$B$14</f>
        <v>0</v>
      </c>
      <c r="R170" s="384">
        <f>(I170+K170+L170)*Constants!$B$13</f>
        <v>0</v>
      </c>
      <c r="S170" s="384">
        <f t="shared" si="17"/>
        <v>0</v>
      </c>
      <c r="T170" s="384">
        <f>$Q$8-Q170</f>
        <v>5.2616305614034813</v>
      </c>
      <c r="U170" s="384">
        <f>($R$8-R170)</f>
        <v>5.061411948227633</v>
      </c>
      <c r="V170" s="384">
        <f t="shared" si="23"/>
        <v>10.323042509631115</v>
      </c>
      <c r="W170" s="384">
        <f>'h3b-B782'!H49</f>
        <v>0</v>
      </c>
      <c r="X170" s="384" t="str">
        <f t="shared" si="21"/>
        <v>n/a</v>
      </c>
    </row>
    <row r="171" spans="1:24" x14ac:dyDescent="0.2">
      <c r="A171" s="357" t="s">
        <v>464</v>
      </c>
      <c r="B171" s="357" t="s">
        <v>465</v>
      </c>
      <c r="C171" s="357" t="s">
        <v>120</v>
      </c>
      <c r="D171" s="357" t="s">
        <v>486</v>
      </c>
      <c r="E171" s="463">
        <v>0</v>
      </c>
      <c r="F171" s="384">
        <f>G171*Constants!$B$2+H171*Constants!$B$1+I171</f>
        <v>0</v>
      </c>
      <c r="G171" s="384">
        <v>0</v>
      </c>
      <c r="H171" s="357"/>
      <c r="I171" s="357"/>
      <c r="J171" s="357"/>
      <c r="K171" s="357"/>
      <c r="L171" s="357"/>
      <c r="M171" s="384">
        <f t="shared" si="20"/>
        <v>0</v>
      </c>
      <c r="N171" s="384">
        <f>($G$9+$H$9+$J$9)-(G171+H171+J171)</f>
        <v>294.89471707700443</v>
      </c>
      <c r="O171" s="384">
        <f>($I$9+$K$9+$L$9)-(I171+K171+L171)</f>
        <v>43.576714631261552</v>
      </c>
      <c r="P171" s="384">
        <f t="shared" si="22"/>
        <v>338.47143170826598</v>
      </c>
      <c r="Q171" s="384">
        <f>(G171+H171+J171)*Constants!$B$14</f>
        <v>0</v>
      </c>
      <c r="R171" s="384">
        <f>(I171+K171+L171)*Constants!$B$13</f>
        <v>0</v>
      </c>
      <c r="S171" s="384">
        <f t="shared" si="17"/>
        <v>0</v>
      </c>
      <c r="T171" s="384">
        <f>$Q$9-Q171</f>
        <v>4.7772944166474716</v>
      </c>
      <c r="U171" s="384">
        <f>($R$9-R171)</f>
        <v>4.9241687533325553</v>
      </c>
      <c r="V171" s="384">
        <f t="shared" si="23"/>
        <v>9.7014631699800269</v>
      </c>
      <c r="W171" s="384">
        <f>'h3b-B782'!H49</f>
        <v>0</v>
      </c>
      <c r="X171" s="384" t="str">
        <f t="shared" si="21"/>
        <v>n/a</v>
      </c>
    </row>
    <row r="172" spans="1:24" x14ac:dyDescent="0.2">
      <c r="A172" s="357" t="s">
        <v>464</v>
      </c>
      <c r="B172" s="357" t="s">
        <v>465</v>
      </c>
      <c r="C172" s="357" t="s">
        <v>119</v>
      </c>
      <c r="D172" s="357" t="s">
        <v>486</v>
      </c>
      <c r="E172" s="463">
        <v>0</v>
      </c>
      <c r="F172" s="384">
        <f>G172*Constants!$B$2+H172*Constants!$B$1+I172</f>
        <v>0</v>
      </c>
      <c r="G172" s="384">
        <v>0</v>
      </c>
      <c r="H172" s="357"/>
      <c r="I172" s="357"/>
      <c r="J172" s="357"/>
      <c r="K172" s="357"/>
      <c r="L172" s="357"/>
      <c r="M172" s="384">
        <f t="shared" si="20"/>
        <v>0</v>
      </c>
      <c r="N172" s="384">
        <f>($G$10+$H$10+$J$10)-(G172+H172+J172)</f>
        <v>178.78224266424556</v>
      </c>
      <c r="O172" s="384">
        <f>($I$10+$K$10+$L$10)-(I172+K172+L172)</f>
        <v>38.899866254285129</v>
      </c>
      <c r="P172" s="384">
        <f t="shared" si="22"/>
        <v>217.68210891853067</v>
      </c>
      <c r="Q172" s="384">
        <f>(G172+H172+J172)*Constants!$B$14</f>
        <v>0</v>
      </c>
      <c r="R172" s="384">
        <f>(I172+K172+L172)*Constants!$B$13</f>
        <v>0</v>
      </c>
      <c r="S172" s="384">
        <f t="shared" si="17"/>
        <v>0</v>
      </c>
      <c r="T172" s="384">
        <f>$Q$10-Q172</f>
        <v>2.8962723311607781</v>
      </c>
      <c r="U172" s="384">
        <f>($R$10-R172)</f>
        <v>4.3956848867342195</v>
      </c>
      <c r="V172" s="384">
        <f t="shared" si="23"/>
        <v>7.2919572178949981</v>
      </c>
      <c r="W172" s="384">
        <f>'h3b-B782'!H49</f>
        <v>0</v>
      </c>
      <c r="X172" s="384" t="str">
        <f t="shared" si="21"/>
        <v>n/a</v>
      </c>
    </row>
    <row r="173" spans="1:24" x14ac:dyDescent="0.2">
      <c r="A173" s="357" t="s">
        <v>464</v>
      </c>
      <c r="B173" s="357" t="s">
        <v>465</v>
      </c>
      <c r="C173" s="357" t="s">
        <v>466</v>
      </c>
      <c r="D173" s="357" t="s">
        <v>486</v>
      </c>
      <c r="E173" s="463">
        <v>0</v>
      </c>
      <c r="F173" s="384">
        <f>G173*Constants!$B$2+H173*Constants!$B$1+I173</f>
        <v>0</v>
      </c>
      <c r="G173" s="384">
        <v>0</v>
      </c>
      <c r="H173" s="357"/>
      <c r="I173" s="357"/>
      <c r="J173" s="357"/>
      <c r="K173" s="357"/>
      <c r="L173" s="357"/>
      <c r="M173" s="384">
        <f t="shared" si="20"/>
        <v>0</v>
      </c>
      <c r="N173" s="384">
        <f>($G$11+$H$11+$J$11)-(G173+H173+J173)</f>
        <v>106.7702899009672</v>
      </c>
      <c r="O173" s="384">
        <f>($I$11+$K$11+$L$11)-(I173+K173+L173)</f>
        <v>35.685072631465033</v>
      </c>
      <c r="P173" s="384">
        <f t="shared" si="22"/>
        <v>142.45536253243222</v>
      </c>
      <c r="Q173" s="384">
        <f>(G173+H173+J173)*Constants!$B$14</f>
        <v>0</v>
      </c>
      <c r="R173" s="384">
        <f>(I173+K173+L173)*Constants!$B$13</f>
        <v>0</v>
      </c>
      <c r="S173" s="384">
        <f t="shared" si="17"/>
        <v>0</v>
      </c>
      <c r="T173" s="384">
        <f>$Q$11-Q173</f>
        <v>1.7296786963956685</v>
      </c>
      <c r="U173" s="384">
        <f>($R$11-R173)</f>
        <v>4.0324132073555488</v>
      </c>
      <c r="V173" s="384">
        <f t="shared" si="23"/>
        <v>5.7620919037512177</v>
      </c>
      <c r="W173" s="384">
        <f>'h3b-B782'!H49</f>
        <v>0</v>
      </c>
      <c r="X173" s="384" t="str">
        <f t="shared" si="21"/>
        <v>n/a</v>
      </c>
    </row>
    <row r="174" spans="1:24" x14ac:dyDescent="0.2">
      <c r="A174" s="357" t="s">
        <v>222</v>
      </c>
      <c r="B174" s="357" t="s">
        <v>223</v>
      </c>
      <c r="C174" s="357" t="s">
        <v>121</v>
      </c>
      <c r="D174" s="357" t="s">
        <v>486</v>
      </c>
      <c r="E174" s="463">
        <v>1</v>
      </c>
      <c r="F174" s="384">
        <f>G174*Constants!$B$2+H174*Constants!$B$1+I174</f>
        <v>92.630463896625173</v>
      </c>
      <c r="G174" s="357">
        <v>0</v>
      </c>
      <c r="H174" s="357">
        <v>115.78807987078146</v>
      </c>
      <c r="I174" s="357">
        <v>0</v>
      </c>
      <c r="J174" s="357">
        <v>29.08525885091041</v>
      </c>
      <c r="K174" s="357">
        <v>0</v>
      </c>
      <c r="L174" s="357">
        <v>33.284486060234755</v>
      </c>
      <c r="M174" s="384">
        <f t="shared" si="20"/>
        <v>178.15782478192665</v>
      </c>
      <c r="N174" s="384">
        <f>($G$12+$H$12+$J$12)-(G174+H174+J174)</f>
        <v>-0.11220852677786297</v>
      </c>
      <c r="O174" s="384">
        <f>($I$12+$K$12+$L$12)-(I174+K174+L174)</f>
        <v>0.41193670866626064</v>
      </c>
      <c r="P174" s="384">
        <f t="shared" si="22"/>
        <v>0.29972818188839767</v>
      </c>
      <c r="Q174" s="384">
        <f>(G174+H174+J174)*Constants!$B$14</f>
        <v>2.3469480872914081</v>
      </c>
      <c r="R174" s="384">
        <f>(I174+K174+L174)*Constants!$B$13</f>
        <v>3.7611469248065275</v>
      </c>
      <c r="S174" s="384">
        <f t="shared" si="17"/>
        <v>6.1080950120979356</v>
      </c>
      <c r="T174" s="384">
        <f>$Q$12-Q174</f>
        <v>-1.817778133801351E-3</v>
      </c>
      <c r="U174" s="384">
        <f>($R$12-R174)</f>
        <v>4.6548848079287275E-2</v>
      </c>
      <c r="V174" s="384">
        <f t="shared" si="23"/>
        <v>4.4731069945485924E-2</v>
      </c>
      <c r="W174" s="384">
        <f>'h4c-B45'!H50</f>
        <v>1.0641764853346702</v>
      </c>
      <c r="X174" s="384">
        <f t="shared" si="21"/>
        <v>23.790543947005734</v>
      </c>
    </row>
    <row r="175" spans="1:24" x14ac:dyDescent="0.2">
      <c r="A175" s="357" t="s">
        <v>236</v>
      </c>
      <c r="B175" s="357" t="s">
        <v>467</v>
      </c>
      <c r="C175" s="357" t="s">
        <v>119</v>
      </c>
      <c r="D175" s="357" t="s">
        <v>486</v>
      </c>
      <c r="E175" s="463">
        <v>1</v>
      </c>
      <c r="F175" s="384">
        <v>289.99400000000003</v>
      </c>
      <c r="G175" s="357">
        <v>0</v>
      </c>
      <c r="H175" s="357">
        <v>347.23357011787834</v>
      </c>
      <c r="I175" s="357">
        <v>12.210993551602556</v>
      </c>
      <c r="J175" s="357">
        <v>20.994011368139855</v>
      </c>
      <c r="K175" s="357">
        <v>0</v>
      </c>
      <c r="L175" s="357">
        <v>86.365167269795791</v>
      </c>
      <c r="M175" s="384">
        <f t="shared" si="20"/>
        <v>466.80374230741654</v>
      </c>
      <c r="N175" s="384">
        <f>($G$13+$H$13+$J$13)-(G175+H175+J175)</f>
        <v>-9.9546741553979246E-2</v>
      </c>
      <c r="O175" s="384">
        <f>($I$13+$K$13+$L$13)-(I175+K175+L175)</f>
        <v>4.0743688466903905E-2</v>
      </c>
      <c r="P175" s="384">
        <f t="shared" si="22"/>
        <v>-5.8803053087075341E-2</v>
      </c>
      <c r="Q175" s="384">
        <f>(G175+H175+J175)*Constants!$B$14</f>
        <v>5.9652868200734943</v>
      </c>
      <c r="R175" s="384">
        <f>(I175+K175+L175)*Constants!$B$13</f>
        <v>11.139106172818014</v>
      </c>
      <c r="S175" s="384">
        <f t="shared" si="17"/>
        <v>17.104392992891508</v>
      </c>
      <c r="T175" s="384">
        <f>$Q$13-Q175</f>
        <v>-1.6126572131742734E-3</v>
      </c>
      <c r="U175" s="384">
        <f>($R$13-R175)</f>
        <v>4.6040367967599138E-3</v>
      </c>
      <c r="V175" s="384">
        <f t="shared" si="23"/>
        <v>2.9913795835856405E-3</v>
      </c>
      <c r="W175" s="384">
        <f>'h5a-B720'!L64</f>
        <v>0.673115040038056</v>
      </c>
      <c r="X175" s="384">
        <f t="shared" si="21"/>
        <v>225.01826372406452</v>
      </c>
    </row>
    <row r="176" spans="1:24" x14ac:dyDescent="0.2">
      <c r="A176" s="357" t="s">
        <v>238</v>
      </c>
      <c r="B176" s="357" t="s">
        <v>239</v>
      </c>
      <c r="C176" s="357" t="s">
        <v>121</v>
      </c>
      <c r="D176" s="357" t="s">
        <v>486</v>
      </c>
      <c r="E176" s="463">
        <v>1</v>
      </c>
      <c r="F176" s="384">
        <f>G176*Constants!$B$2+H176*Constants!$B$1+I176</f>
        <v>346.8146116129696</v>
      </c>
      <c r="G176" s="357">
        <v>0</v>
      </c>
      <c r="H176" s="357">
        <v>433.51826451621196</v>
      </c>
      <c r="I176" s="357">
        <v>0</v>
      </c>
      <c r="J176" s="357">
        <v>42.036155088133007</v>
      </c>
      <c r="K176" s="357">
        <v>0</v>
      </c>
      <c r="L176" s="357">
        <v>111.16334212418117</v>
      </c>
      <c r="M176" s="384">
        <f t="shared" si="20"/>
        <v>586.71776172852617</v>
      </c>
      <c r="N176" s="384">
        <f>($G$14+$H$14+$J$14)-(G176+H176+J176)</f>
        <v>-2.1938689978696857E-2</v>
      </c>
      <c r="O176" s="384">
        <f>($I$14+$K$14+$L$14)-(I176+K176+L176)</f>
        <v>0.15032065356061253</v>
      </c>
      <c r="P176" s="384">
        <f t="shared" si="22"/>
        <v>0.12838196358191567</v>
      </c>
      <c r="Q176" s="384">
        <f>(G176+H176+J176)*Constants!$B$14</f>
        <v>7.7039815975903876</v>
      </c>
      <c r="R176" s="384">
        <f>(I176+K176+L176)*Constants!$B$13</f>
        <v>12.561457660032472</v>
      </c>
      <c r="S176" s="384">
        <f t="shared" si="17"/>
        <v>20.265439257622859</v>
      </c>
      <c r="T176" s="384">
        <f>$Q$14-Q176</f>
        <v>-3.5540677765499851E-4</v>
      </c>
      <c r="U176" s="384">
        <f>($R$14-R176)</f>
        <v>1.6986233852350097E-2</v>
      </c>
      <c r="V176" s="384">
        <f t="shared" si="23"/>
        <v>1.6630827074695098E-2</v>
      </c>
      <c r="W176" s="384">
        <f>'h6a-007'!H54</f>
        <v>2.0693185141854342</v>
      </c>
      <c r="X176" s="384">
        <f t="shared" si="21"/>
        <v>124.42667492671119</v>
      </c>
    </row>
    <row r="177" spans="1:24" x14ac:dyDescent="0.2">
      <c r="A177" s="357" t="s">
        <v>238</v>
      </c>
      <c r="B177" s="357" t="s">
        <v>239</v>
      </c>
      <c r="C177" s="357" t="s">
        <v>120</v>
      </c>
      <c r="D177" s="357" t="s">
        <v>486</v>
      </c>
      <c r="E177" s="463">
        <v>1</v>
      </c>
      <c r="F177" s="384">
        <f>G177*Constants!$B$2+H177*Constants!$B$1+I177</f>
        <v>322.30763232696631</v>
      </c>
      <c r="G177" s="357">
        <v>0</v>
      </c>
      <c r="H177" s="357">
        <v>402.88454040870784</v>
      </c>
      <c r="I177" s="357">
        <v>0</v>
      </c>
      <c r="J177" s="357">
        <v>42.035342544059638</v>
      </c>
      <c r="K177" s="357">
        <v>0</v>
      </c>
      <c r="L177" s="357">
        <v>108.48275922636229</v>
      </c>
      <c r="M177" s="384">
        <f t="shared" si="20"/>
        <v>553.40264217912977</v>
      </c>
      <c r="N177" s="384">
        <f>($G$15+$H$15+$J$15)-(G177+H177+J177)</f>
        <v>-1.7063425539618038E-2</v>
      </c>
      <c r="O177" s="384">
        <f>($I$15+$K$15+$L$15)-(I177+K177+L177)</f>
        <v>0.13894503653447998</v>
      </c>
      <c r="P177" s="384">
        <f t="shared" si="22"/>
        <v>0.12188161099486194</v>
      </c>
      <c r="Q177" s="384">
        <f>(G177+H177+J177)*Constants!$B$14</f>
        <v>7.2077021038348326</v>
      </c>
      <c r="R177" s="384">
        <f>(I177+K177+L177)*Constants!$B$13</f>
        <v>12.25855179257894</v>
      </c>
      <c r="S177" s="384">
        <f t="shared" si="17"/>
        <v>19.466253896413772</v>
      </c>
      <c r="T177" s="384">
        <f>$Q$15-Q177</f>
        <v>-2.7642749374212627E-4</v>
      </c>
      <c r="U177" s="384">
        <f>($R$15-R177)</f>
        <v>1.5700789128395343E-2</v>
      </c>
      <c r="V177" s="384">
        <f t="shared" si="23"/>
        <v>1.5424361634653216E-2</v>
      </c>
      <c r="W177" s="384">
        <f>'h6a-007'!H54</f>
        <v>2.0693185141854342</v>
      </c>
      <c r="X177" s="384">
        <f t="shared" si="21"/>
        <v>134.15910254181216</v>
      </c>
    </row>
    <row r="178" spans="1:24" x14ac:dyDescent="0.2">
      <c r="A178" s="357" t="s">
        <v>238</v>
      </c>
      <c r="B178" s="357" t="s">
        <v>239</v>
      </c>
      <c r="C178" s="357" t="s">
        <v>119</v>
      </c>
      <c r="D178" s="357" t="s">
        <v>486</v>
      </c>
      <c r="E178" s="463">
        <v>1</v>
      </c>
      <c r="F178" s="384">
        <f>G178*Constants!$B$2+H178*Constants!$B$1+I178</f>
        <v>231.0758338120325</v>
      </c>
      <c r="G178" s="357">
        <v>0</v>
      </c>
      <c r="H178" s="357">
        <v>288.84479226504061</v>
      </c>
      <c r="I178" s="357">
        <v>0</v>
      </c>
      <c r="J178" s="357">
        <v>42.034529999986269</v>
      </c>
      <c r="K178" s="357">
        <v>0</v>
      </c>
      <c r="L178" s="357">
        <v>98.23576591796872</v>
      </c>
      <c r="M178" s="384">
        <f t="shared" si="20"/>
        <v>429.11508818299558</v>
      </c>
      <c r="N178" s="384">
        <f>($G$16+$H$16+$J$16)-(G178+H178+J178)</f>
        <v>-3.0064130709604342E-2</v>
      </c>
      <c r="O178" s="384">
        <f>($I$16+$K$16+$L$16)-(I178+K178+L178)</f>
        <v>0.17957224019944817</v>
      </c>
      <c r="P178" s="384">
        <f t="shared" si="22"/>
        <v>0.14950810948984383</v>
      </c>
      <c r="Q178" s="384">
        <f>(G178+H178+J178)*Constants!$B$14</f>
        <v>5.3602450206934353</v>
      </c>
      <c r="R178" s="384">
        <f>(I178+K178+L178)*Constants!$B$13</f>
        <v>11.100641548730465</v>
      </c>
      <c r="S178" s="384">
        <f t="shared" si="17"/>
        <v>16.460886569423899</v>
      </c>
      <c r="T178" s="384">
        <f>$Q$16-Q178</f>
        <v>-4.8703891749557471E-4</v>
      </c>
      <c r="U178" s="384">
        <f>($R$16-R178)</f>
        <v>2.0291663142538496E-2</v>
      </c>
      <c r="V178" s="384">
        <f t="shared" si="23"/>
        <v>1.9804624225042922E-2</v>
      </c>
      <c r="W178" s="384">
        <f>'h6a-007'!H54</f>
        <v>2.0693185141854342</v>
      </c>
      <c r="X178" s="384">
        <f t="shared" si="21"/>
        <v>104.48663355948878</v>
      </c>
    </row>
    <row r="179" spans="1:24" x14ac:dyDescent="0.2">
      <c r="A179" s="357" t="s">
        <v>240</v>
      </c>
      <c r="B179" s="357" t="s">
        <v>468</v>
      </c>
      <c r="C179" s="357" t="s">
        <v>120</v>
      </c>
      <c r="D179" s="357" t="s">
        <v>486</v>
      </c>
      <c r="E179" s="463">
        <v>0</v>
      </c>
      <c r="F179" s="384">
        <f>G179*Constants!$B$2+H179*Constants!$B$1+I179</f>
        <v>105.25764318583188</v>
      </c>
      <c r="G179" s="357">
        <v>0</v>
      </c>
      <c r="H179" s="357">
        <v>129.86383223650185</v>
      </c>
      <c r="I179" s="357">
        <v>1.3665773966303845</v>
      </c>
      <c r="J179" s="357">
        <v>0</v>
      </c>
      <c r="K179" s="357">
        <v>5.7299948224485249</v>
      </c>
      <c r="L179" s="357">
        <v>54.892387374717131</v>
      </c>
      <c r="M179" s="384">
        <f t="shared" si="20"/>
        <v>191.85279183029792</v>
      </c>
      <c r="N179" s="384">
        <f>($G$17+$H$17+$J$17)-(G179+H179+J179)</f>
        <v>0</v>
      </c>
      <c r="O179" s="384">
        <f>($I$17+$K$17+$L$17)-(I179+K179+L179)</f>
        <v>0</v>
      </c>
      <c r="P179" s="384">
        <f t="shared" si="22"/>
        <v>0</v>
      </c>
      <c r="Q179" s="384">
        <f>(G179+H179+J179)*Constants!$B$14</f>
        <v>2.1037940822313299</v>
      </c>
      <c r="R179" s="384">
        <f>(I179+K179+L179)*Constants!$B$13</f>
        <v>7.0047524340989522</v>
      </c>
      <c r="S179" s="384">
        <f t="shared" si="17"/>
        <v>9.1085465163302821</v>
      </c>
      <c r="T179" s="384">
        <f>$Q$17-Q179</f>
        <v>0</v>
      </c>
      <c r="U179" s="384">
        <f>($R$17-R179)</f>
        <v>0</v>
      </c>
      <c r="V179" s="384">
        <f t="shared" si="23"/>
        <v>0</v>
      </c>
      <c r="W179" s="384">
        <f>'h6b-B96'!H45</f>
        <v>9.6917808219178081</v>
      </c>
      <c r="X179" s="384" t="str">
        <f t="shared" si="21"/>
        <v>n/a</v>
      </c>
    </row>
    <row r="180" spans="1:24" x14ac:dyDescent="0.2">
      <c r="A180" s="357" t="s">
        <v>240</v>
      </c>
      <c r="B180" s="357" t="s">
        <v>468</v>
      </c>
      <c r="C180" s="357" t="s">
        <v>119</v>
      </c>
      <c r="D180" s="357" t="s">
        <v>486</v>
      </c>
      <c r="E180" s="463">
        <v>0</v>
      </c>
      <c r="F180" s="384">
        <f>G180*Constants!$B$2+H180*Constants!$B$1+I180</f>
        <v>58.782547124923731</v>
      </c>
      <c r="G180" s="357">
        <v>0</v>
      </c>
      <c r="H180" s="357">
        <v>71.853080332561063</v>
      </c>
      <c r="I180" s="357">
        <v>1.3000828588748803</v>
      </c>
      <c r="J180" s="357">
        <v>0</v>
      </c>
      <c r="K180" s="357">
        <v>5.5809553412723965</v>
      </c>
      <c r="L180" s="357">
        <v>48.804697797445876</v>
      </c>
      <c r="M180" s="384">
        <f t="shared" si="20"/>
        <v>127.53881633015422</v>
      </c>
      <c r="N180" s="384">
        <f>($G$18+$H$18+$J$18)-(G180+H180+J180)</f>
        <v>0</v>
      </c>
      <c r="O180" s="384">
        <f>($I$18+$K$18+$L$18)-(I180+K180+L180)</f>
        <v>0</v>
      </c>
      <c r="P180" s="384">
        <f t="shared" si="22"/>
        <v>0</v>
      </c>
      <c r="Q180" s="384">
        <f>(G180+H180+J180)*Constants!$B$14</f>
        <v>1.1640199013874892</v>
      </c>
      <c r="R180" s="384">
        <f>(I180+K180+L180)*Constants!$B$13</f>
        <v>6.2924881677280267</v>
      </c>
      <c r="S180" s="384">
        <f t="shared" si="17"/>
        <v>7.4565080691155163</v>
      </c>
      <c r="T180" s="384">
        <f>$Q$18-Q180</f>
        <v>0</v>
      </c>
      <c r="U180" s="384">
        <f>($R$18-R180)</f>
        <v>0</v>
      </c>
      <c r="V180" s="384">
        <f t="shared" si="23"/>
        <v>0</v>
      </c>
      <c r="W180" s="384">
        <f>'h6b-B96'!H45</f>
        <v>9.6917808219178081</v>
      </c>
      <c r="X180" s="384" t="str">
        <f t="shared" si="21"/>
        <v>n/a</v>
      </c>
    </row>
    <row r="181" spans="1:24" x14ac:dyDescent="0.2">
      <c r="A181" s="357" t="s">
        <v>240</v>
      </c>
      <c r="B181" s="357" t="s">
        <v>468</v>
      </c>
      <c r="C181" s="357" t="s">
        <v>466</v>
      </c>
      <c r="D181" s="357" t="s">
        <v>486</v>
      </c>
      <c r="E181" s="463">
        <v>0</v>
      </c>
      <c r="F181" s="384">
        <f>G181*Constants!$B$2+H181*Constants!$B$1+I181</f>
        <v>32.098059832129934</v>
      </c>
      <c r="G181" s="357">
        <v>0</v>
      </c>
      <c r="H181" s="357">
        <v>38.076148067859364</v>
      </c>
      <c r="I181" s="357">
        <v>1.6371413778424408</v>
      </c>
      <c r="J181" s="357">
        <v>0</v>
      </c>
      <c r="K181" s="357">
        <v>5.4548450110464346</v>
      </c>
      <c r="L181" s="357">
        <v>45.431819692675248</v>
      </c>
      <c r="M181" s="384">
        <f t="shared" si="20"/>
        <v>90.599954149423496</v>
      </c>
      <c r="N181" s="384">
        <f>($G$19+$H$19+$J$19)-(G181+H181+J181)</f>
        <v>0</v>
      </c>
      <c r="O181" s="384">
        <f>($I$19+$K$19+$L$19)-(I181+K181+L181)</f>
        <v>0</v>
      </c>
      <c r="P181" s="384">
        <f t="shared" si="22"/>
        <v>0</v>
      </c>
      <c r="Q181" s="384">
        <f>(G181+H181+J181)*Constants!$B$14</f>
        <v>0.61683359869932164</v>
      </c>
      <c r="R181" s="384">
        <f>(I181+K181+L181)*Constants!$B$13</f>
        <v>5.9351900872167462</v>
      </c>
      <c r="S181" s="384">
        <f t="shared" ref="S181:S240" si="24">SUM(Q181:R181)</f>
        <v>6.5520236859160681</v>
      </c>
      <c r="T181" s="384">
        <f>$Q$19-Q181</f>
        <v>0</v>
      </c>
      <c r="U181" s="384">
        <f>($R$19-R181)</f>
        <v>0</v>
      </c>
      <c r="V181" s="384">
        <f t="shared" si="23"/>
        <v>0</v>
      </c>
      <c r="W181" s="384">
        <f>'h6b-B96'!H45</f>
        <v>9.6917808219178081</v>
      </c>
      <c r="X181" s="384" t="str">
        <f t="shared" si="21"/>
        <v>n/a</v>
      </c>
    </row>
    <row r="182" spans="1:24" x14ac:dyDescent="0.2">
      <c r="A182" s="357" t="s">
        <v>242</v>
      </c>
      <c r="B182" s="357" t="s">
        <v>243</v>
      </c>
      <c r="C182" s="357" t="s">
        <v>121</v>
      </c>
      <c r="D182" s="357" t="s">
        <v>486</v>
      </c>
      <c r="E182" s="463">
        <v>1</v>
      </c>
      <c r="F182" s="384">
        <f>G182*Constants!$B$2+H182*Constants!$B$1+I182</f>
        <v>489.06574070234404</v>
      </c>
      <c r="G182" s="357">
        <v>0</v>
      </c>
      <c r="H182" s="357">
        <v>611.33217587793001</v>
      </c>
      <c r="I182" s="357">
        <v>0</v>
      </c>
      <c r="J182" s="357">
        <v>0</v>
      </c>
      <c r="K182" s="357">
        <v>51.58209013260354</v>
      </c>
      <c r="L182" s="357">
        <v>145.01745858008158</v>
      </c>
      <c r="M182" s="384">
        <f t="shared" si="20"/>
        <v>807.93172459061509</v>
      </c>
      <c r="N182" s="384">
        <f>($G$20+$H$20+$J$20)-(G182+H182+J182)</f>
        <v>-1.546874891380412E-2</v>
      </c>
      <c r="O182" s="384">
        <f>($I$20+$K$20+$L$20)-(I182+K182+L182)</f>
        <v>0.4011562218673248</v>
      </c>
      <c r="P182" s="384">
        <f t="shared" si="22"/>
        <v>0.38568747295352068</v>
      </c>
      <c r="Q182" s="384">
        <f>(G182+H182+J182)*Constants!$B$14</f>
        <v>9.9035812492224657</v>
      </c>
      <c r="R182" s="384">
        <f>(I182+K182+L182)*Constants!$B$13</f>
        <v>22.215749004533421</v>
      </c>
      <c r="S182" s="384">
        <f t="shared" si="24"/>
        <v>32.119330253755891</v>
      </c>
      <c r="T182" s="384">
        <f>$Q$20-Q182</f>
        <v>-2.5059373240310379E-4</v>
      </c>
      <c r="U182" s="384">
        <f>($R$20-R182)</f>
        <v>4.5330653071008697E-2</v>
      </c>
      <c r="V182" s="384">
        <f t="shared" si="23"/>
        <v>4.5080059338605594E-2</v>
      </c>
      <c r="W182" s="384">
        <f>'h7a-B40'!H52</f>
        <v>1.8808411214953271</v>
      </c>
      <c r="X182" s="384">
        <f t="shared" si="21"/>
        <v>41.722241476390764</v>
      </c>
    </row>
    <row r="183" spans="1:24" x14ac:dyDescent="0.2">
      <c r="A183" s="357" t="s">
        <v>248</v>
      </c>
      <c r="B183" s="357" t="s">
        <v>249</v>
      </c>
      <c r="C183" s="357" t="s">
        <v>121</v>
      </c>
      <c r="D183" s="357" t="s">
        <v>486</v>
      </c>
      <c r="E183" s="463">
        <v>1</v>
      </c>
      <c r="F183" s="384">
        <f>G183*Constants!$B$2+H183*Constants!$B$1+I183</f>
        <v>155.79317770231336</v>
      </c>
      <c r="G183" s="357">
        <v>0</v>
      </c>
      <c r="H183" s="357">
        <v>194.74147212789168</v>
      </c>
      <c r="I183" s="357">
        <v>0</v>
      </c>
      <c r="J183" s="357">
        <v>0</v>
      </c>
      <c r="K183" s="357">
        <v>1.2143431402829434</v>
      </c>
      <c r="L183" s="357">
        <v>42.102174263835501</v>
      </c>
      <c r="M183" s="384">
        <f t="shared" si="20"/>
        <v>238.05798953201014</v>
      </c>
      <c r="N183" s="384">
        <f>($G$21+$H$21+$J$21)-(G183+H183+J183)</f>
        <v>-0.32194558514513005</v>
      </c>
      <c r="O183" s="384">
        <f>($I$21+$K$21+$L$21)-(I183+K183+L183)</f>
        <v>0.17877623506914375</v>
      </c>
      <c r="P183" s="384">
        <f t="shared" si="22"/>
        <v>-0.1431693500759863</v>
      </c>
      <c r="Q183" s="384">
        <f>(G183+H183+J183)*Constants!$B$14</f>
        <v>3.1548118484718453</v>
      </c>
      <c r="R183" s="384">
        <f>(I183+K183+L183)*Constants!$B$13</f>
        <v>4.8947664666653843</v>
      </c>
      <c r="S183" s="384">
        <f t="shared" si="24"/>
        <v>8.0495783151372287</v>
      </c>
      <c r="T183" s="384">
        <f>$Q$21-Q183</f>
        <v>-5.2155184793511999E-3</v>
      </c>
      <c r="U183" s="384">
        <f>($R$21-R183)</f>
        <v>2.02017145628135E-2</v>
      </c>
      <c r="V183" s="384">
        <f t="shared" si="23"/>
        <v>1.49861960834623E-2</v>
      </c>
      <c r="W183" s="384">
        <f>'h8a-B624'!H53</f>
        <v>1.5958149779735682</v>
      </c>
      <c r="X183" s="384">
        <f t="shared" si="21"/>
        <v>106.48565980893551</v>
      </c>
    </row>
    <row r="184" spans="1:24" x14ac:dyDescent="0.2">
      <c r="A184" s="357" t="s">
        <v>248</v>
      </c>
      <c r="B184" s="357" t="s">
        <v>249</v>
      </c>
      <c r="C184" s="357" t="s">
        <v>119</v>
      </c>
      <c r="D184" s="357" t="s">
        <v>486</v>
      </c>
      <c r="E184" s="463">
        <v>1</v>
      </c>
      <c r="F184" s="384">
        <f>G184*Constants!$B$2+H184*Constants!$B$1+I184</f>
        <v>108.03722354966884</v>
      </c>
      <c r="G184" s="357">
        <v>0</v>
      </c>
      <c r="H184" s="357">
        <v>135.04652943708604</v>
      </c>
      <c r="I184" s="357">
        <v>0</v>
      </c>
      <c r="J184" s="357">
        <v>0</v>
      </c>
      <c r="K184" s="357">
        <v>1.2143431402829434</v>
      </c>
      <c r="L184" s="357">
        <v>35.374698430465877</v>
      </c>
      <c r="M184" s="384">
        <f t="shared" si="20"/>
        <v>171.63557100783487</v>
      </c>
      <c r="N184" s="384">
        <f>($G$22+$H$22+$J$22)-(G184+H184+J184)</f>
        <v>-0.36422876107445745</v>
      </c>
      <c r="O184" s="384">
        <f>($I$22+$K$22+$L$22)-(I184+K184+L184)</f>
        <v>0.19954691798177748</v>
      </c>
      <c r="P184" s="384">
        <f t="shared" si="22"/>
        <v>-0.16468184309267997</v>
      </c>
      <c r="Q184" s="384">
        <f>(G184+H184+J184)*Constants!$B$14</f>
        <v>2.1877537768807938</v>
      </c>
      <c r="R184" s="384">
        <f>(I184+K184+L184)*Constants!$B$13</f>
        <v>4.1345616974946164</v>
      </c>
      <c r="S184" s="384">
        <f t="shared" si="24"/>
        <v>6.3223154743754097</v>
      </c>
      <c r="T184" s="384">
        <f>$Q$22-Q184</f>
        <v>-5.9005059294063855E-3</v>
      </c>
      <c r="U184" s="384">
        <f>($R$22-R184)</f>
        <v>2.2548801731940848E-2</v>
      </c>
      <c r="V184" s="384">
        <f t="shared" si="23"/>
        <v>1.6648295802534463E-2</v>
      </c>
      <c r="W184" s="384">
        <f>'h8a-B624'!H53</f>
        <v>1.5958149779735682</v>
      </c>
      <c r="X184" s="384">
        <f t="shared" si="21"/>
        <v>95.854554538286635</v>
      </c>
    </row>
    <row r="185" spans="1:24" x14ac:dyDescent="0.2">
      <c r="A185" s="357" t="s">
        <v>250</v>
      </c>
      <c r="B185" s="357" t="s">
        <v>251</v>
      </c>
      <c r="C185" s="357" t="s">
        <v>121</v>
      </c>
      <c r="D185" s="357" t="s">
        <v>486</v>
      </c>
      <c r="E185" s="463">
        <v>1</v>
      </c>
      <c r="F185" s="384">
        <f>G185*Constants!$B$2+H185*Constants!$B$1+I185</f>
        <v>551.81941857647951</v>
      </c>
      <c r="G185" s="384">
        <v>0</v>
      </c>
      <c r="H185" s="357">
        <v>689.77427322059941</v>
      </c>
      <c r="I185" s="357">
        <v>0</v>
      </c>
      <c r="J185" s="357">
        <v>0</v>
      </c>
      <c r="K185" s="357">
        <v>2.6189837862368361</v>
      </c>
      <c r="L185" s="357">
        <v>107.63534918631291</v>
      </c>
      <c r="M185" s="384">
        <f t="shared" si="20"/>
        <v>800.02860619314924</v>
      </c>
      <c r="N185" s="384">
        <f>($G$23+$H$23+$J$23)-(G185+H185+J185)</f>
        <v>-0.11978478240837376</v>
      </c>
      <c r="O185" s="384">
        <f>($I$23+$K$23+$L$23)-(I185+K185+L185)</f>
        <v>0.12676253672293569</v>
      </c>
      <c r="P185" s="384">
        <f t="shared" si="22"/>
        <v>6.9777543145619347E-3</v>
      </c>
      <c r="Q185" s="384">
        <f>(G185+H185+J185)*Constants!$B$14</f>
        <v>11.174343226173709</v>
      </c>
      <c r="R185" s="384">
        <f>(I185+K185+L185)*Constants!$B$13</f>
        <v>12.458739625898122</v>
      </c>
      <c r="S185" s="384">
        <f t="shared" si="24"/>
        <v>23.63308285207183</v>
      </c>
      <c r="T185" s="384">
        <f>$Q$23-Q185</f>
        <v>-1.9405134750147823E-3</v>
      </c>
      <c r="U185" s="384">
        <f>($R$23-R185)</f>
        <v>1.4324166649691605E-2</v>
      </c>
      <c r="V185" s="384">
        <f t="shared" si="23"/>
        <v>1.2383653174676823E-2</v>
      </c>
      <c r="W185" s="384">
        <f>'h9a-581'!H51</f>
        <v>0.62662169174883242</v>
      </c>
      <c r="X185" s="384">
        <f t="shared" si="21"/>
        <v>50.600713933930521</v>
      </c>
    </row>
    <row r="186" spans="1:24" x14ac:dyDescent="0.2">
      <c r="A186" s="357" t="s">
        <v>250</v>
      </c>
      <c r="B186" s="357" t="s">
        <v>251</v>
      </c>
      <c r="C186" s="357" t="s">
        <v>119</v>
      </c>
      <c r="D186" s="357" t="s">
        <v>486</v>
      </c>
      <c r="E186" s="463">
        <v>1</v>
      </c>
      <c r="F186" s="384">
        <f>G186*Constants!$B$2+H186*Constants!$B$1+I186</f>
        <v>321.32186473761953</v>
      </c>
      <c r="G186" s="384">
        <v>0</v>
      </c>
      <c r="H186" s="357">
        <v>401.65233092202442</v>
      </c>
      <c r="I186" s="357">
        <v>0</v>
      </c>
      <c r="J186" s="357">
        <v>0</v>
      </c>
      <c r="K186" s="357">
        <v>2.6189837862368361</v>
      </c>
      <c r="L186" s="357">
        <v>78.769542544135419</v>
      </c>
      <c r="M186" s="384">
        <f t="shared" si="20"/>
        <v>483.04085725239668</v>
      </c>
      <c r="N186" s="384">
        <f>($G$24+$H$24+$J$24)-(G186+H186+J186)</f>
        <v>-0.26631762302343986</v>
      </c>
      <c r="O186" s="384">
        <f>($I$24+$K$24+$L$24)-(I186+K186+L186)</f>
        <v>0.13606620914288214</v>
      </c>
      <c r="P186" s="384">
        <f t="shared" si="22"/>
        <v>-0.13025141388055772</v>
      </c>
      <c r="Q186" s="384">
        <f>(G186+H186+J186)*Constants!$B$14</f>
        <v>6.5067677609367953</v>
      </c>
      <c r="R186" s="384">
        <f>(I186+K186+L186)*Constants!$B$13</f>
        <v>9.196903475332066</v>
      </c>
      <c r="S186" s="384">
        <f t="shared" si="24"/>
        <v>15.70367123626886</v>
      </c>
      <c r="T186" s="384">
        <f>$Q$24-Q186</f>
        <v>-4.3143454929799319E-3</v>
      </c>
      <c r="U186" s="384">
        <f>($R$24-R186)</f>
        <v>1.5375481633144616E-2</v>
      </c>
      <c r="V186" s="384">
        <f t="shared" si="23"/>
        <v>1.1061136140164685E-2</v>
      </c>
      <c r="W186" s="384">
        <f>'h9a-581'!H51</f>
        <v>0.62662169174883242</v>
      </c>
      <c r="X186" s="384">
        <f t="shared" si="21"/>
        <v>56.650753033720719</v>
      </c>
    </row>
    <row r="187" spans="1:24" x14ac:dyDescent="0.2">
      <c r="A187" s="357" t="s">
        <v>252</v>
      </c>
      <c r="B187" s="357" t="s">
        <v>470</v>
      </c>
      <c r="C187" s="357" t="s">
        <v>121</v>
      </c>
      <c r="D187" s="357" t="s">
        <v>486</v>
      </c>
      <c r="E187" s="463">
        <v>1</v>
      </c>
      <c r="F187" s="384">
        <f>G187*Constants!$B$2+H187*Constants!$B$1+I187</f>
        <v>600.00806389868933</v>
      </c>
      <c r="G187" s="384">
        <v>0</v>
      </c>
      <c r="H187" s="357">
        <v>750.01007987336163</v>
      </c>
      <c r="I187" s="357">
        <v>0</v>
      </c>
      <c r="J187" s="357">
        <v>4.6581114953623546</v>
      </c>
      <c r="K187" s="357">
        <v>0</v>
      </c>
      <c r="L187" s="357">
        <v>121.21314277279882</v>
      </c>
      <c r="M187" s="384">
        <f t="shared" si="20"/>
        <v>875.88133414152287</v>
      </c>
      <c r="N187" s="384">
        <f>($G$25+$H$25+$J$25)-(G187+H187+J187)</f>
        <v>-0.12930845339110419</v>
      </c>
      <c r="O187" s="384">
        <f>($I$25+$K$25+$L$25)-(I187+K187+L187)</f>
        <v>0.14735149339767872</v>
      </c>
      <c r="P187" s="384">
        <f t="shared" si="22"/>
        <v>1.8043040006574529E-2</v>
      </c>
      <c r="Q187" s="384">
        <f>(G187+H187+J187)*Constants!$B$14</f>
        <v>12.225624700173329</v>
      </c>
      <c r="R187" s="384">
        <f>(I187+K187+L187)*Constants!$B$13</f>
        <v>13.697085133326267</v>
      </c>
      <c r="S187" s="384">
        <f t="shared" si="24"/>
        <v>25.922709833499596</v>
      </c>
      <c r="T187" s="384">
        <f>$Q$25-Q187</f>
        <v>-2.0947969449363057E-3</v>
      </c>
      <c r="U187" s="384">
        <f>($R$25-R187)</f>
        <v>1.665071875393842E-2</v>
      </c>
      <c r="V187" s="384">
        <f t="shared" si="23"/>
        <v>1.4555921809002115E-2</v>
      </c>
      <c r="W187" s="384">
        <f>'h9b-688'!H48</f>
        <v>1.5264293419633226</v>
      </c>
      <c r="X187" s="384">
        <f t="shared" si="21"/>
        <v>104.8665527331496</v>
      </c>
    </row>
    <row r="188" spans="1:24" x14ac:dyDescent="0.2">
      <c r="A188" s="357" t="s">
        <v>252</v>
      </c>
      <c r="B188" s="357" t="s">
        <v>470</v>
      </c>
      <c r="C188" s="357" t="s">
        <v>120</v>
      </c>
      <c r="D188" s="357" t="s">
        <v>486</v>
      </c>
      <c r="E188" s="463">
        <v>1</v>
      </c>
      <c r="F188" s="384">
        <f>G188*Constants!$B$2+H188*Constants!$B$1+I188</f>
        <v>556.27895213564136</v>
      </c>
      <c r="G188" s="384">
        <v>0</v>
      </c>
      <c r="H188" s="357">
        <v>695.34869016955167</v>
      </c>
      <c r="I188" s="357">
        <v>0</v>
      </c>
      <c r="J188" s="357">
        <v>4.6581114953623546</v>
      </c>
      <c r="K188" s="357">
        <v>0</v>
      </c>
      <c r="L188" s="357">
        <v>117.2797600510856</v>
      </c>
      <c r="M188" s="384">
        <f t="shared" si="20"/>
        <v>817.28656171599971</v>
      </c>
      <c r="N188" s="384">
        <f>($G$26+$H$26+$J$26)-(G188+H188+J188)</f>
        <v>-0.17742322674405386</v>
      </c>
      <c r="O188" s="384">
        <f>($I$26+$K$26+$L$26)-(I188+K188+L188)</f>
        <v>0.17742322674398281</v>
      </c>
      <c r="P188" s="384">
        <f t="shared" si="22"/>
        <v>-7.1054273576010019E-14</v>
      </c>
      <c r="Q188" s="384">
        <f>(G188+H188+J188)*Constants!$B$14</f>
        <v>11.340110186971607</v>
      </c>
      <c r="R188" s="384">
        <f>(I188+K188+L188)*Constants!$B$13</f>
        <v>13.252612885772674</v>
      </c>
      <c r="S188" s="384">
        <f t="shared" si="24"/>
        <v>24.592723072744281</v>
      </c>
      <c r="T188" s="384">
        <f>$Q$26-Q188</f>
        <v>-2.8742562732535504E-3</v>
      </c>
      <c r="U188" s="384">
        <f>($R$26-R188)</f>
        <v>2.0048824622069361E-2</v>
      </c>
      <c r="V188" s="384">
        <f t="shared" si="23"/>
        <v>1.7174568348815811E-2</v>
      </c>
      <c r="W188" s="384">
        <f>'h9b-688'!H48</f>
        <v>1.5264293419633226</v>
      </c>
      <c r="X188" s="384">
        <f t="shared" si="21"/>
        <v>88.877304568098225</v>
      </c>
    </row>
    <row r="189" spans="1:24" x14ac:dyDescent="0.2">
      <c r="A189" s="357" t="s">
        <v>252</v>
      </c>
      <c r="B189" s="357" t="s">
        <v>470</v>
      </c>
      <c r="C189" s="357" t="s">
        <v>119</v>
      </c>
      <c r="D189" s="357" t="s">
        <v>486</v>
      </c>
      <c r="E189" s="463">
        <v>1</v>
      </c>
      <c r="F189" s="384">
        <f>G189*Constants!$B$2+H189*Constants!$B$1+I189</f>
        <v>297.2242009187994</v>
      </c>
      <c r="G189" s="384">
        <v>0</v>
      </c>
      <c r="H189" s="357">
        <v>371.53025114849925</v>
      </c>
      <c r="I189" s="357">
        <v>0</v>
      </c>
      <c r="J189" s="357">
        <v>4.6581114953623546</v>
      </c>
      <c r="K189" s="357">
        <v>0</v>
      </c>
      <c r="L189" s="357">
        <v>93.459940067376678</v>
      </c>
      <c r="M189" s="384">
        <f t="shared" si="20"/>
        <v>469.64830271123827</v>
      </c>
      <c r="N189" s="384">
        <f>($G$27+$H$27+$J$27)-(G189+H189+J189)</f>
        <v>-0.39093253350409896</v>
      </c>
      <c r="O189" s="384">
        <f>($I$27+$K$27+$L$27)-(I189+K189+L189)</f>
        <v>0.39093253350363</v>
      </c>
      <c r="P189" s="384">
        <f t="shared" si="22"/>
        <v>-4.6895820560166612E-13</v>
      </c>
      <c r="Q189" s="384">
        <f>(G189+H189+J189)*Constants!$B$14</f>
        <v>6.094251474830557</v>
      </c>
      <c r="R189" s="384">
        <f>(I189+K189+L189)*Constants!$B$13</f>
        <v>10.560973227613564</v>
      </c>
      <c r="S189" s="384">
        <f t="shared" si="24"/>
        <v>16.655224702444123</v>
      </c>
      <c r="T189" s="384">
        <f>$Q$27-Q189</f>
        <v>-6.3331070427663505E-3</v>
      </c>
      <c r="U189" s="384">
        <f>($R$27-R189)</f>
        <v>4.4175376285910062E-2</v>
      </c>
      <c r="V189" s="384">
        <f t="shared" si="23"/>
        <v>3.7842269243143711E-2</v>
      </c>
      <c r="W189" s="384">
        <f>'h9b-688'!H48</f>
        <v>1.5264293419633226</v>
      </c>
      <c r="X189" s="384">
        <f t="shared" si="21"/>
        <v>40.336622842454993</v>
      </c>
    </row>
    <row r="190" spans="1:24" x14ac:dyDescent="0.2">
      <c r="A190" s="357" t="s">
        <v>264</v>
      </c>
      <c r="B190" s="357" t="s">
        <v>265</v>
      </c>
      <c r="C190" s="357" t="s">
        <v>121</v>
      </c>
      <c r="D190" s="357" t="s">
        <v>486</v>
      </c>
      <c r="E190" s="463">
        <v>1</v>
      </c>
      <c r="F190" s="384">
        <f>G190*Constants!$B$2+H190*Constants!$B$1+I190</f>
        <v>424.98562272535958</v>
      </c>
      <c r="G190" s="384">
        <v>0</v>
      </c>
      <c r="H190" s="357">
        <v>531.23202840669944</v>
      </c>
      <c r="I190" s="357">
        <v>0</v>
      </c>
      <c r="J190" s="357">
        <v>0</v>
      </c>
      <c r="K190" s="357">
        <v>22.256155075967655</v>
      </c>
      <c r="L190" s="357">
        <v>171.81264246393465</v>
      </c>
      <c r="M190" s="384">
        <f t="shared" si="20"/>
        <v>725.30082594660166</v>
      </c>
      <c r="N190" s="384">
        <f>($G$28+$H$28+$J$28)-(G190+H190+J190)</f>
        <v>-0.743395186657267</v>
      </c>
      <c r="O190" s="384">
        <f>($I$28+$K$28+$L$28)-(I190+K190+L190)</f>
        <v>0.58801340584005857</v>
      </c>
      <c r="P190" s="384">
        <f t="shared" si="22"/>
        <v>-0.15538178081720844</v>
      </c>
      <c r="Q190" s="384">
        <f>(G190+H190+J190)*Constants!$B$14</f>
        <v>8.6059588601885313</v>
      </c>
      <c r="R190" s="384">
        <f>(I190+K190+L190)*Constants!$B$13</f>
        <v>21.929774122008961</v>
      </c>
      <c r="S190" s="384">
        <f t="shared" si="24"/>
        <v>30.535732982197494</v>
      </c>
      <c r="T190" s="384">
        <f>$Q$28-Q190</f>
        <v>-1.2043002023848004E-2</v>
      </c>
      <c r="U190" s="384">
        <f>($R$28-R190)</f>
        <v>6.6445514859925225E-2</v>
      </c>
      <c r="V190" s="384">
        <f t="shared" si="23"/>
        <v>5.4402512836077221E-2</v>
      </c>
      <c r="W190" s="384">
        <f>'h13a-19T'!H50</f>
        <v>1.5515350877192982</v>
      </c>
      <c r="X190" s="384">
        <f t="shared" si="21"/>
        <v>28.519548212677265</v>
      </c>
    </row>
    <row r="191" spans="1:24" x14ac:dyDescent="0.2">
      <c r="A191" s="357" t="s">
        <v>206</v>
      </c>
      <c r="B191" s="357" t="s">
        <v>463</v>
      </c>
      <c r="C191" s="357" t="s">
        <v>121</v>
      </c>
      <c r="D191" s="357" t="s">
        <v>488</v>
      </c>
      <c r="E191" s="463">
        <v>1</v>
      </c>
      <c r="F191" s="384">
        <f>G191*Constants!$B$2+H191*Constants!$B$1+I191</f>
        <v>349.76153473361956</v>
      </c>
      <c r="G191" s="384">
        <v>0</v>
      </c>
      <c r="H191" s="357">
        <v>437.20191841702444</v>
      </c>
      <c r="I191" s="357">
        <v>0</v>
      </c>
      <c r="J191" s="357">
        <v>5.3089819112212426</v>
      </c>
      <c r="K191" s="357">
        <v>0</v>
      </c>
      <c r="L191" s="357">
        <v>82.090951543216931</v>
      </c>
      <c r="M191" s="384">
        <f t="shared" si="20"/>
        <v>524.6018518714626</v>
      </c>
      <c r="N191" s="384">
        <f>($G$2+$H$2+$J$2)-(G191+H191+J191)</f>
        <v>3.3586081797482166</v>
      </c>
      <c r="O191" s="384">
        <f>($I$2+$K$2+$L$2)-(I191+K191+L191)</f>
        <v>-2.2265328438941054</v>
      </c>
      <c r="P191" s="384">
        <f>SUM(N191:O191)</f>
        <v>1.1320753358541111</v>
      </c>
      <c r="Q191" s="384">
        <f>(G191+H191+J191)*Constants!$B$14</f>
        <v>7.1686765853175798</v>
      </c>
      <c r="R191" s="384">
        <f>(I191+K191+L191)*Constants!$B$13</f>
        <v>9.2762775243835129</v>
      </c>
      <c r="S191" s="384">
        <f t="shared" si="24"/>
        <v>16.444954109701094</v>
      </c>
      <c r="T191" s="384">
        <f>$Q$2-Q191</f>
        <v>5.4409452511920975E-2</v>
      </c>
      <c r="U191" s="384">
        <f>($R$2-R191)</f>
        <v>-0.25159821136003302</v>
      </c>
      <c r="V191" s="384">
        <f>SUM(T191:U191)</f>
        <v>-0.19718875884811204</v>
      </c>
      <c r="W191" s="384">
        <f>'h1a-hanger4'!J60</f>
        <v>0.35108204888681299</v>
      </c>
      <c r="X191" s="384">
        <f t="shared" si="21"/>
        <v>-1.7804364251678253</v>
      </c>
    </row>
    <row r="192" spans="1:24" x14ac:dyDescent="0.2">
      <c r="A192" s="357" t="s">
        <v>206</v>
      </c>
      <c r="B192" s="357" t="s">
        <v>463</v>
      </c>
      <c r="C192" s="357" t="s">
        <v>120</v>
      </c>
      <c r="D192" s="357" t="s">
        <v>488</v>
      </c>
      <c r="E192" s="463">
        <v>1</v>
      </c>
      <c r="F192" s="384">
        <f>G192*Constants!$B$2+H192*Constants!$B$1+I192</f>
        <v>338.60187419065824</v>
      </c>
      <c r="G192" s="384">
        <v>0</v>
      </c>
      <c r="H192" s="357">
        <v>423.2523427383228</v>
      </c>
      <c r="I192" s="357">
        <v>0</v>
      </c>
      <c r="J192" s="357">
        <v>5.3089819112212426</v>
      </c>
      <c r="K192" s="357">
        <v>0</v>
      </c>
      <c r="L192" s="357">
        <v>80.956663393962188</v>
      </c>
      <c r="M192" s="384">
        <f t="shared" si="20"/>
        <v>509.51798804350619</v>
      </c>
      <c r="N192" s="384">
        <f>($G$3+$H$3+$J$3)-(G192+H192+J192)</f>
        <v>3.1545867841951463</v>
      </c>
      <c r="O192" s="384">
        <f>($I$3+$K$3+$L$3)-(I192+K192+L192)</f>
        <v>-2.0942066025257446</v>
      </c>
      <c r="P192" s="384">
        <f t="shared" ref="P192:P217" si="25">SUM(N192:O192)</f>
        <v>1.0603801816694016</v>
      </c>
      <c r="Q192" s="384">
        <f>(G192+H192+J192)*Constants!$B$14</f>
        <v>6.9426934593226131</v>
      </c>
      <c r="R192" s="384">
        <f>(I192+K192+L192)*Constants!$B$13</f>
        <v>9.1481029635177276</v>
      </c>
      <c r="S192" s="384">
        <f t="shared" si="24"/>
        <v>16.090796422840342</v>
      </c>
      <c r="T192" s="384">
        <f>$Q$3-Q192</f>
        <v>5.1104305903961311E-2</v>
      </c>
      <c r="U192" s="384">
        <f>($R$3-R192)</f>
        <v>-0.23664534608540855</v>
      </c>
      <c r="V192" s="384">
        <f t="shared" ref="V192:V217" si="26">SUM(T192:U192)</f>
        <v>-0.18554104018144724</v>
      </c>
      <c r="W192" s="384">
        <f>'h1a-hanger4'!J60</f>
        <v>0.35108204888681299</v>
      </c>
      <c r="X192" s="384">
        <f t="shared" si="21"/>
        <v>-1.8922069669517712</v>
      </c>
    </row>
    <row r="193" spans="1:24" x14ac:dyDescent="0.2">
      <c r="A193" s="357" t="s">
        <v>206</v>
      </c>
      <c r="B193" s="357" t="s">
        <v>463</v>
      </c>
      <c r="C193" s="357" t="s">
        <v>119</v>
      </c>
      <c r="D193" s="357" t="s">
        <v>488</v>
      </c>
      <c r="E193" s="463">
        <v>1</v>
      </c>
      <c r="F193" s="384">
        <f>G193*Constants!$B$2+H193*Constants!$B$1+I193</f>
        <v>215.34958396616759</v>
      </c>
      <c r="G193" s="384">
        <v>0</v>
      </c>
      <c r="H193" s="357">
        <v>269.18697995770947</v>
      </c>
      <c r="I193" s="357">
        <v>0</v>
      </c>
      <c r="J193" s="357">
        <v>5.3089819112212426</v>
      </c>
      <c r="K193" s="357">
        <v>0</v>
      </c>
      <c r="L193" s="357">
        <v>74.902848492028582</v>
      </c>
      <c r="M193" s="384">
        <f t="shared" si="20"/>
        <v>349.39881036095926</v>
      </c>
      <c r="N193" s="384">
        <f>($G$4+$H$4+$J$4)-(G193+H193+J193)</f>
        <v>1.9862213085663143</v>
      </c>
      <c r="O193" s="384">
        <f>($I$4+$K$4+$L$4)-(I193+K193+L193)</f>
        <v>-1.3967278185907617</v>
      </c>
      <c r="P193" s="384">
        <f t="shared" si="25"/>
        <v>0.58949348997555262</v>
      </c>
      <c r="Q193" s="384">
        <f>(G193+H193+J193)*Constants!$B$14</f>
        <v>4.4468345822766766</v>
      </c>
      <c r="R193" s="384">
        <f>(I193+K193+L193)*Constants!$B$13</f>
        <v>8.4640218795992297</v>
      </c>
      <c r="S193" s="384">
        <f t="shared" si="24"/>
        <v>12.910856461875905</v>
      </c>
      <c r="T193" s="384">
        <f>$Q$4-Q193</f>
        <v>3.2176785198775093E-2</v>
      </c>
      <c r="U193" s="384">
        <f>($R$4-R193)</f>
        <v>-0.15783024350075614</v>
      </c>
      <c r="V193" s="384">
        <f t="shared" si="26"/>
        <v>-0.12565345830198105</v>
      </c>
      <c r="W193" s="384">
        <f>'h1a-hanger4'!J60</f>
        <v>0.35108204888681299</v>
      </c>
      <c r="X193" s="384">
        <f t="shared" si="21"/>
        <v>-2.794050029590613</v>
      </c>
    </row>
    <row r="194" spans="1:24" x14ac:dyDescent="0.2">
      <c r="A194" s="357" t="s">
        <v>210</v>
      </c>
      <c r="B194" s="357" t="s">
        <v>469</v>
      </c>
      <c r="C194" s="357" t="s">
        <v>121</v>
      </c>
      <c r="D194" s="357" t="s">
        <v>488</v>
      </c>
      <c r="E194" s="463">
        <v>1</v>
      </c>
      <c r="F194" s="384">
        <f>G194*Constants!$B$2+H194*Constants!$B$1+I194</f>
        <v>401.94288687276787</v>
      </c>
      <c r="G194" s="384">
        <v>0</v>
      </c>
      <c r="H194" s="357">
        <v>502.42860859095981</v>
      </c>
      <c r="I194" s="357">
        <v>0</v>
      </c>
      <c r="J194" s="357">
        <v>0</v>
      </c>
      <c r="K194" s="357">
        <v>7.2427079295547916</v>
      </c>
      <c r="L194" s="357">
        <v>84.49875969352766</v>
      </c>
      <c r="M194" s="384">
        <f t="shared" si="20"/>
        <v>594.1700762140423</v>
      </c>
      <c r="N194" s="384">
        <f>($G$5+$H$5+$J$5)-(G194+H194+J194)</f>
        <v>9.6789665831698812</v>
      </c>
      <c r="O194" s="384">
        <f>($I$5+$K$5+$L$5)-(I194+K194+L194)</f>
        <v>-6.3740634727811312</v>
      </c>
      <c r="P194" s="384">
        <f t="shared" si="25"/>
        <v>3.3049031103887501</v>
      </c>
      <c r="Q194" s="384">
        <f>(G194+H194+J194)*Constants!$B$14</f>
        <v>8.1393434591735492</v>
      </c>
      <c r="R194" s="384">
        <f>(I194+K194+L194)*Constants!$B$13</f>
        <v>10.366785841408317</v>
      </c>
      <c r="S194" s="384">
        <f t="shared" si="24"/>
        <v>18.506129300581868</v>
      </c>
      <c r="T194" s="384">
        <f>$Q$5-Q194</f>
        <v>0.15679925864735189</v>
      </c>
      <c r="U194" s="384">
        <f>($R$5-R194)</f>
        <v>-0.72026917242426691</v>
      </c>
      <c r="V194" s="384">
        <f t="shared" si="26"/>
        <v>-0.56346991377691502</v>
      </c>
      <c r="W194" s="384">
        <f>'h2a-34T'!H51</f>
        <v>2.0443243243243243</v>
      </c>
      <c r="X194" s="384">
        <f t="shared" si="21"/>
        <v>-3.6280984562623844</v>
      </c>
    </row>
    <row r="195" spans="1:24" x14ac:dyDescent="0.2">
      <c r="A195" s="357" t="s">
        <v>210</v>
      </c>
      <c r="B195" s="357" t="s">
        <v>469</v>
      </c>
      <c r="C195" s="357" t="s">
        <v>119</v>
      </c>
      <c r="D195" s="357" t="s">
        <v>488</v>
      </c>
      <c r="E195" s="463">
        <v>1</v>
      </c>
      <c r="F195" s="384">
        <f>G195*Constants!$B$2+H195*Constants!$B$1+I195</f>
        <v>237.26711765941343</v>
      </c>
      <c r="G195" s="384">
        <v>0</v>
      </c>
      <c r="H195" s="357">
        <v>296.58389707426676</v>
      </c>
      <c r="I195" s="357">
        <v>0</v>
      </c>
      <c r="J195" s="357">
        <v>0</v>
      </c>
      <c r="K195" s="357">
        <v>7.2427079295547916</v>
      </c>
      <c r="L195" s="357">
        <v>70.315905386777487</v>
      </c>
      <c r="M195" s="384">
        <f t="shared" si="20"/>
        <v>374.14251039059906</v>
      </c>
      <c r="N195" s="384">
        <f>($G$6+$H$6+$J$6)-(G195+H195+J195)</f>
        <v>2.9032395111008213</v>
      </c>
      <c r="O195" s="384">
        <f>($I$6+$K$6+$L$6)-(I195+K195+L195)</f>
        <v>-2.4084800495502918</v>
      </c>
      <c r="P195" s="384">
        <f t="shared" si="25"/>
        <v>0.49475946155052952</v>
      </c>
      <c r="Q195" s="384">
        <f>(G195+H195+J195)*Constants!$B$14</f>
        <v>4.8046591326031214</v>
      </c>
      <c r="R195" s="384">
        <f>(I195+K195+L195)*Constants!$B$13</f>
        <v>8.7641233047455476</v>
      </c>
      <c r="S195" s="384">
        <f t="shared" si="24"/>
        <v>13.56878243734867</v>
      </c>
      <c r="T195" s="384">
        <f>$Q$6-Q195</f>
        <v>4.7032480079833405E-2</v>
      </c>
      <c r="U195" s="384">
        <f>($R$6-R195)</f>
        <v>-0.27215824559918289</v>
      </c>
      <c r="V195" s="384">
        <f t="shared" si="26"/>
        <v>-0.22512576551934949</v>
      </c>
      <c r="W195" s="384">
        <f>'h2a-34T'!H51</f>
        <v>2.0443243243243243</v>
      </c>
      <c r="X195" s="384">
        <f t="shared" si="21"/>
        <v>-9.0808100956734581</v>
      </c>
    </row>
    <row r="196" spans="1:24" x14ac:dyDescent="0.2">
      <c r="A196" s="357" t="s">
        <v>210</v>
      </c>
      <c r="B196" s="357" t="s">
        <v>469</v>
      </c>
      <c r="C196" s="357" t="s">
        <v>466</v>
      </c>
      <c r="D196" s="357" t="s">
        <v>488</v>
      </c>
      <c r="E196" s="463">
        <v>1</v>
      </c>
      <c r="F196" s="384">
        <f>G196*Constants!$B$2+H196*Constants!$B$1+I196</f>
        <v>163.10755439804939</v>
      </c>
      <c r="G196" s="384">
        <v>0</v>
      </c>
      <c r="H196" s="357">
        <v>203.88444299756171</v>
      </c>
      <c r="I196" s="357">
        <v>0</v>
      </c>
      <c r="J196" s="357">
        <v>0</v>
      </c>
      <c r="K196" s="357">
        <v>7.2427079295547916</v>
      </c>
      <c r="L196" s="357">
        <v>68.335365994410381</v>
      </c>
      <c r="M196" s="384">
        <f t="shared" si="20"/>
        <v>279.46251692152691</v>
      </c>
      <c r="N196" s="384">
        <f>($G$7+$H$7+$J$7)-(G196+H196+J196)</f>
        <v>5.006154915960451</v>
      </c>
      <c r="O196" s="384">
        <f>($I$7+$K$7+$L$7)-(I196+K196+L196)</f>
        <v>-3.5233780774749306</v>
      </c>
      <c r="P196" s="384">
        <f t="shared" si="25"/>
        <v>1.4827768384855204</v>
      </c>
      <c r="Q196" s="384">
        <f>(G196+H196+J196)*Constants!$B$14</f>
        <v>3.3029279765604995</v>
      </c>
      <c r="R196" s="384">
        <f>(I196+K196+L196)*Constants!$B$13</f>
        <v>8.5403223534080652</v>
      </c>
      <c r="S196" s="384">
        <f t="shared" si="24"/>
        <v>11.843250329968566</v>
      </c>
      <c r="T196" s="384">
        <f>$Q$7-Q196</f>
        <v>8.1099709638559059E-2</v>
      </c>
      <c r="U196" s="384">
        <f>($R$7-R196)</f>
        <v>-0.39814172275466753</v>
      </c>
      <c r="V196" s="384">
        <f t="shared" si="26"/>
        <v>-0.31704201311610847</v>
      </c>
      <c r="W196" s="384">
        <f>'h2a-34T'!H51</f>
        <v>2.0443243243243243</v>
      </c>
      <c r="X196" s="384">
        <f t="shared" si="21"/>
        <v>-6.4481180403546174</v>
      </c>
    </row>
    <row r="197" spans="1:24" x14ac:dyDescent="0.2">
      <c r="A197" s="357" t="s">
        <v>464</v>
      </c>
      <c r="B197" s="357" t="s">
        <v>465</v>
      </c>
      <c r="C197" s="357" t="s">
        <v>121</v>
      </c>
      <c r="D197" s="357" t="s">
        <v>488</v>
      </c>
      <c r="E197" s="463">
        <v>0</v>
      </c>
      <c r="F197" s="384">
        <f>G197*Constants!$B$2+H197*Constants!$B$1+I197</f>
        <v>0</v>
      </c>
      <c r="G197" s="384">
        <v>0</v>
      </c>
      <c r="H197" s="357"/>
      <c r="I197" s="357"/>
      <c r="J197" s="357"/>
      <c r="K197" s="357"/>
      <c r="L197" s="357"/>
      <c r="M197" s="384">
        <f t="shared" si="20"/>
        <v>0</v>
      </c>
      <c r="N197" s="384">
        <f>($G$8+$H$8+$J$8)-(G197+H197+J197)</f>
        <v>324.79200996317786</v>
      </c>
      <c r="O197" s="384">
        <f>($I$8+$K$8+$L$8)-(I197+K197+L197)</f>
        <v>44.7912561790056</v>
      </c>
      <c r="P197" s="384">
        <f t="shared" si="25"/>
        <v>369.58326614218345</v>
      </c>
      <c r="Q197" s="384">
        <f>(G197+H197+J197)*Constants!$B$14</f>
        <v>0</v>
      </c>
      <c r="R197" s="384">
        <f>(I197+K197+L197)*Constants!$B$13</f>
        <v>0</v>
      </c>
      <c r="S197" s="384">
        <f t="shared" si="24"/>
        <v>0</v>
      </c>
      <c r="T197" s="384">
        <f>$Q$8-Q197</f>
        <v>5.2616305614034813</v>
      </c>
      <c r="U197" s="384">
        <f>($R$8-R197)</f>
        <v>5.061411948227633</v>
      </c>
      <c r="V197" s="384">
        <f t="shared" si="26"/>
        <v>10.323042509631115</v>
      </c>
      <c r="W197" s="384">
        <f>'h3b-B782'!H50</f>
        <v>0</v>
      </c>
      <c r="X197" s="384" t="str">
        <f t="shared" si="21"/>
        <v>n/a</v>
      </c>
    </row>
    <row r="198" spans="1:24" x14ac:dyDescent="0.2">
      <c r="A198" s="357" t="s">
        <v>464</v>
      </c>
      <c r="B198" s="357" t="s">
        <v>465</v>
      </c>
      <c r="C198" s="357" t="s">
        <v>120</v>
      </c>
      <c r="D198" s="357" t="s">
        <v>488</v>
      </c>
      <c r="E198" s="463">
        <v>0</v>
      </c>
      <c r="F198" s="384">
        <f>G198*Constants!$B$2+H198*Constants!$B$1+I198</f>
        <v>0</v>
      </c>
      <c r="G198" s="384">
        <v>0</v>
      </c>
      <c r="H198" s="357"/>
      <c r="I198" s="357"/>
      <c r="J198" s="357"/>
      <c r="K198" s="357"/>
      <c r="L198" s="357"/>
      <c r="M198" s="384">
        <f t="shared" si="20"/>
        <v>0</v>
      </c>
      <c r="N198" s="384">
        <f>($G$9+$H$9+$J$9)-(G198+H198+J198)</f>
        <v>294.89471707700443</v>
      </c>
      <c r="O198" s="384">
        <f>($I$9+$K$9+$L$9)-(I198+K198+L198)</f>
        <v>43.576714631261552</v>
      </c>
      <c r="P198" s="384">
        <f t="shared" si="25"/>
        <v>338.47143170826598</v>
      </c>
      <c r="Q198" s="384">
        <f>(G198+H198+J198)*Constants!$B$14</f>
        <v>0</v>
      </c>
      <c r="R198" s="384">
        <f>(I198+K198+L198)*Constants!$B$13</f>
        <v>0</v>
      </c>
      <c r="S198" s="384">
        <f t="shared" si="24"/>
        <v>0</v>
      </c>
      <c r="T198" s="384">
        <f>$Q$9-Q198</f>
        <v>4.7772944166474716</v>
      </c>
      <c r="U198" s="384">
        <f>($R$9-R198)</f>
        <v>4.9241687533325553</v>
      </c>
      <c r="V198" s="384">
        <f t="shared" si="26"/>
        <v>9.7014631699800269</v>
      </c>
      <c r="W198" s="384">
        <f>'h3b-B782'!H50</f>
        <v>0</v>
      </c>
      <c r="X198" s="384" t="str">
        <f t="shared" si="21"/>
        <v>n/a</v>
      </c>
    </row>
    <row r="199" spans="1:24" x14ac:dyDescent="0.2">
      <c r="A199" s="357" t="s">
        <v>464</v>
      </c>
      <c r="B199" s="357" t="s">
        <v>465</v>
      </c>
      <c r="C199" s="357" t="s">
        <v>119</v>
      </c>
      <c r="D199" s="357" t="s">
        <v>488</v>
      </c>
      <c r="E199" s="463">
        <v>0</v>
      </c>
      <c r="F199" s="384">
        <f>G199*Constants!$B$2+H199*Constants!$B$1+I199</f>
        <v>0</v>
      </c>
      <c r="G199" s="384">
        <v>0</v>
      </c>
      <c r="H199" s="357"/>
      <c r="I199" s="357"/>
      <c r="J199" s="357"/>
      <c r="K199" s="357"/>
      <c r="L199" s="357"/>
      <c r="M199" s="384">
        <f t="shared" si="20"/>
        <v>0</v>
      </c>
      <c r="N199" s="384">
        <f>($G$10+$H$10+$J$10)-(G199+H199+J199)</f>
        <v>178.78224266424556</v>
      </c>
      <c r="O199" s="384">
        <f>($I$10+$K$10+$L$10)-(I199+K199+L199)</f>
        <v>38.899866254285129</v>
      </c>
      <c r="P199" s="384">
        <f t="shared" si="25"/>
        <v>217.68210891853067</v>
      </c>
      <c r="Q199" s="384">
        <f>(G199+H199+J199)*Constants!$B$14</f>
        <v>0</v>
      </c>
      <c r="R199" s="384">
        <f>(I199+K199+L199)*Constants!$B$13</f>
        <v>0</v>
      </c>
      <c r="S199" s="384">
        <f t="shared" si="24"/>
        <v>0</v>
      </c>
      <c r="T199" s="384">
        <f>$Q$10-Q199</f>
        <v>2.8962723311607781</v>
      </c>
      <c r="U199" s="384">
        <f>($R$10-R199)</f>
        <v>4.3956848867342195</v>
      </c>
      <c r="V199" s="384">
        <f t="shared" si="26"/>
        <v>7.2919572178949981</v>
      </c>
      <c r="W199" s="384">
        <f>'h3b-B782'!H50</f>
        <v>0</v>
      </c>
      <c r="X199" s="384" t="str">
        <f t="shared" si="21"/>
        <v>n/a</v>
      </c>
    </row>
    <row r="200" spans="1:24" x14ac:dyDescent="0.2">
      <c r="A200" s="357" t="s">
        <v>464</v>
      </c>
      <c r="B200" s="357" t="s">
        <v>465</v>
      </c>
      <c r="C200" s="357" t="s">
        <v>466</v>
      </c>
      <c r="D200" s="357" t="s">
        <v>488</v>
      </c>
      <c r="E200" s="463">
        <v>0</v>
      </c>
      <c r="F200" s="384">
        <f>G200*Constants!$B$2+H200*Constants!$B$1+I200</f>
        <v>0</v>
      </c>
      <c r="G200" s="384">
        <v>0</v>
      </c>
      <c r="H200" s="357"/>
      <c r="I200" s="357"/>
      <c r="J200" s="357"/>
      <c r="K200" s="357"/>
      <c r="L200" s="357"/>
      <c r="M200" s="384">
        <f t="shared" si="20"/>
        <v>0</v>
      </c>
      <c r="N200" s="384">
        <f>($G$11+$H$11+$J$11)-(G200+H200+J200)</f>
        <v>106.7702899009672</v>
      </c>
      <c r="O200" s="384">
        <f>($I$11+$K$11+$L$11)-(I200+K200+L200)</f>
        <v>35.685072631465033</v>
      </c>
      <c r="P200" s="384">
        <f t="shared" si="25"/>
        <v>142.45536253243222</v>
      </c>
      <c r="Q200" s="384">
        <f>(G200+H200+J200)*Constants!$B$14</f>
        <v>0</v>
      </c>
      <c r="R200" s="384">
        <f>(I200+K200+L200)*Constants!$B$13</f>
        <v>0</v>
      </c>
      <c r="S200" s="384">
        <f t="shared" si="24"/>
        <v>0</v>
      </c>
      <c r="T200" s="384">
        <f>$Q$11-Q200</f>
        <v>1.7296786963956685</v>
      </c>
      <c r="U200" s="384">
        <f>($R$11-R200)</f>
        <v>4.0324132073555488</v>
      </c>
      <c r="V200" s="384">
        <f t="shared" si="26"/>
        <v>5.7620919037512177</v>
      </c>
      <c r="W200" s="384">
        <f>'h3b-B782'!H50</f>
        <v>0</v>
      </c>
      <c r="X200" s="384" t="str">
        <f t="shared" si="21"/>
        <v>n/a</v>
      </c>
    </row>
    <row r="201" spans="1:24" x14ac:dyDescent="0.2">
      <c r="A201" s="357" t="s">
        <v>222</v>
      </c>
      <c r="B201" s="357" t="s">
        <v>223</v>
      </c>
      <c r="C201" s="357" t="s">
        <v>121</v>
      </c>
      <c r="D201" s="357" t="s">
        <v>488</v>
      </c>
      <c r="E201" s="463">
        <v>1</v>
      </c>
      <c r="F201" s="384">
        <f>G201*Constants!$B$2+H201*Constants!$B$1+I201</f>
        <v>91.026387407516793</v>
      </c>
      <c r="G201" s="384">
        <v>0</v>
      </c>
      <c r="H201" s="357">
        <v>113.78298425939599</v>
      </c>
      <c r="I201" s="357">
        <v>0</v>
      </c>
      <c r="J201" s="357">
        <v>29.08525885091041</v>
      </c>
      <c r="K201" s="357">
        <v>0</v>
      </c>
      <c r="L201" s="357">
        <v>35.330522620579636</v>
      </c>
      <c r="M201" s="384">
        <f t="shared" si="20"/>
        <v>178.19876573088604</v>
      </c>
      <c r="N201" s="384">
        <f>($G$12+$H$12+$J$12)-(G201+H201+J201)</f>
        <v>1.8928870846076222</v>
      </c>
      <c r="O201" s="384">
        <f>($I$12+$K$12+$L$12)-(I201+K201+L201)</f>
        <v>-1.63409985167862</v>
      </c>
      <c r="P201" s="384">
        <f t="shared" si="25"/>
        <v>0.25878723292900219</v>
      </c>
      <c r="Q201" s="384">
        <f>(G201+H201+J201)*Constants!$B$14</f>
        <v>2.3144655383869637</v>
      </c>
      <c r="R201" s="384">
        <f>(I201+K201+L201)*Constants!$B$13</f>
        <v>3.9923490561254988</v>
      </c>
      <c r="S201" s="384">
        <f t="shared" si="24"/>
        <v>6.3068145945124625</v>
      </c>
      <c r="T201" s="384">
        <f>$Q$12-Q201</f>
        <v>3.0664770770643113E-2</v>
      </c>
      <c r="U201" s="384">
        <f>($R$12-R201)</f>
        <v>-0.18465328323968411</v>
      </c>
      <c r="V201" s="384">
        <f t="shared" si="26"/>
        <v>-0.15398851246904099</v>
      </c>
      <c r="W201" s="384">
        <f>'h4c-B45'!H51</f>
        <v>0.78215091501629486</v>
      </c>
      <c r="X201" s="384">
        <f t="shared" si="21"/>
        <v>-5.0792809312548188</v>
      </c>
    </row>
    <row r="202" spans="1:24" x14ac:dyDescent="0.2">
      <c r="A202" s="357" t="s">
        <v>236</v>
      </c>
      <c r="B202" s="357" t="s">
        <v>467</v>
      </c>
      <c r="C202" s="357" t="s">
        <v>119</v>
      </c>
      <c r="D202" s="357" t="s">
        <v>488</v>
      </c>
      <c r="E202" s="463">
        <v>1</v>
      </c>
      <c r="F202" s="384">
        <v>289.91399999999999</v>
      </c>
      <c r="G202" s="384">
        <v>0</v>
      </c>
      <c r="H202" s="357">
        <v>343.82871917896921</v>
      </c>
      <c r="I202" s="357">
        <v>12.196898437754557</v>
      </c>
      <c r="J202" s="357">
        <v>20.994011368139855</v>
      </c>
      <c r="K202" s="357">
        <v>0</v>
      </c>
      <c r="L202" s="357">
        <v>90.425441002636362</v>
      </c>
      <c r="M202" s="384">
        <f t="shared" si="20"/>
        <v>467.44506998750001</v>
      </c>
      <c r="N202" s="384">
        <f>($G$13+$H$13+$J$13)-(G202+H202+J202)</f>
        <v>3.3053041973551558</v>
      </c>
      <c r="O202" s="384">
        <f>($I$13+$K$13+$L$13)-(I202+K202+L202)</f>
        <v>-4.0054349305256665</v>
      </c>
      <c r="P202" s="384">
        <f t="shared" si="25"/>
        <v>-0.70013073317051067</v>
      </c>
      <c r="Q202" s="384">
        <f>(G202+H202+J202)*Constants!$B$14</f>
        <v>5.9101282348631665</v>
      </c>
      <c r="R202" s="384">
        <f>(I202+K202+L202)*Constants!$B$13</f>
        <v>11.596324356764175</v>
      </c>
      <c r="S202" s="384">
        <f t="shared" si="24"/>
        <v>17.50645259162734</v>
      </c>
      <c r="T202" s="384">
        <f>$Q$13-Q202</f>
        <v>5.354592799715352E-2</v>
      </c>
      <c r="U202" s="384">
        <f>($R$13-R202)</f>
        <v>-0.45261414714940074</v>
      </c>
      <c r="V202" s="384">
        <f t="shared" si="26"/>
        <v>-0.39906821915224722</v>
      </c>
      <c r="W202" s="384">
        <f>'h5a-B720'!L65</f>
        <v>0.94450170459050187</v>
      </c>
      <c r="X202" s="384">
        <f t="shared" si="21"/>
        <v>-2.366767533122371</v>
      </c>
    </row>
    <row r="203" spans="1:24" x14ac:dyDescent="0.2">
      <c r="A203" s="357" t="s">
        <v>238</v>
      </c>
      <c r="B203" s="357" t="s">
        <v>239</v>
      </c>
      <c r="C203" s="357" t="s">
        <v>121</v>
      </c>
      <c r="D203" s="357" t="s">
        <v>488</v>
      </c>
      <c r="E203" s="463">
        <v>1</v>
      </c>
      <c r="F203" s="384">
        <f>G203*Constants!$B$2+H203*Constants!$B$1+I203</f>
        <v>345.3292810469772</v>
      </c>
      <c r="G203" s="384">
        <v>0</v>
      </c>
      <c r="H203" s="357">
        <v>431.66160130872146</v>
      </c>
      <c r="I203" s="357">
        <v>0</v>
      </c>
      <c r="J203" s="357">
        <v>42.036155088133007</v>
      </c>
      <c r="K203" s="357">
        <v>0</v>
      </c>
      <c r="L203" s="357">
        <v>112.75674105192343</v>
      </c>
      <c r="M203" s="384">
        <f t="shared" si="20"/>
        <v>586.45449744877783</v>
      </c>
      <c r="N203" s="384">
        <f>($G$14+$H$14+$J$14)-(G203+H203+J203)</f>
        <v>1.8347245175118019</v>
      </c>
      <c r="O203" s="384">
        <f>($I$14+$K$14+$L$14)-(I203+K203+L203)</f>
        <v>-1.4430782741816444</v>
      </c>
      <c r="P203" s="384">
        <f t="shared" si="25"/>
        <v>0.39164624333015752</v>
      </c>
      <c r="Q203" s="384">
        <f>(G203+H203+J203)*Constants!$B$14</f>
        <v>7.6739036536290417</v>
      </c>
      <c r="R203" s="384">
        <f>(I203+K203+L203)*Constants!$B$13</f>
        <v>12.741511738867347</v>
      </c>
      <c r="S203" s="384">
        <f t="shared" si="24"/>
        <v>20.415415392496389</v>
      </c>
      <c r="T203" s="384">
        <f>$Q$14-Q203</f>
        <v>2.9722537183690889E-2</v>
      </c>
      <c r="U203" s="384">
        <f>($R$14-R203)</f>
        <v>-0.16306784498252469</v>
      </c>
      <c r="V203" s="384">
        <f t="shared" si="26"/>
        <v>-0.1333453077988338</v>
      </c>
      <c r="W203" s="384">
        <f>'h6a-007'!H55</f>
        <v>1.520912547528517</v>
      </c>
      <c r="X203" s="384">
        <f t="shared" si="21"/>
        <v>-11.405819766999095</v>
      </c>
    </row>
    <row r="204" spans="1:24" x14ac:dyDescent="0.2">
      <c r="A204" s="357" t="s">
        <v>238</v>
      </c>
      <c r="B204" s="357" t="s">
        <v>239</v>
      </c>
      <c r="C204" s="357" t="s">
        <v>120</v>
      </c>
      <c r="D204" s="357" t="s">
        <v>488</v>
      </c>
      <c r="E204" s="463">
        <v>1</v>
      </c>
      <c r="F204" s="384">
        <f>G204*Constants!$B$2+H204*Constants!$B$1+I204</f>
        <v>320.9620593415799</v>
      </c>
      <c r="G204" s="384">
        <v>0</v>
      </c>
      <c r="H204" s="357">
        <v>401.20257417697485</v>
      </c>
      <c r="I204" s="357">
        <v>0</v>
      </c>
      <c r="J204" s="357">
        <v>42.035342544059638</v>
      </c>
      <c r="K204" s="357">
        <v>0</v>
      </c>
      <c r="L204" s="357">
        <v>109.95102636681671</v>
      </c>
      <c r="M204" s="384">
        <f t="shared" si="20"/>
        <v>553.18894308785116</v>
      </c>
      <c r="N204" s="384">
        <f>($G$15+$H$15+$J$15)-(G204+H204+J204)</f>
        <v>1.6649028061933677</v>
      </c>
      <c r="O204" s="384">
        <f>($I$15+$K$15+$L$15)-(I204+K204+L204)</f>
        <v>-1.3293221039199352</v>
      </c>
      <c r="P204" s="384">
        <f t="shared" si="25"/>
        <v>0.33558070227343251</v>
      </c>
      <c r="Q204" s="384">
        <f>(G204+H204+J204)*Constants!$B$14</f>
        <v>7.1804542508807581</v>
      </c>
      <c r="R204" s="384">
        <f>(I204+K204+L204)*Constants!$B$13</f>
        <v>12.424465979450288</v>
      </c>
      <c r="S204" s="384">
        <f t="shared" si="24"/>
        <v>19.604920230331047</v>
      </c>
      <c r="T204" s="384">
        <f>$Q$15-Q204</f>
        <v>2.6971425460332377E-2</v>
      </c>
      <c r="U204" s="384">
        <f>($R$15-R204)</f>
        <v>-0.15021339774295228</v>
      </c>
      <c r="V204" s="384">
        <f t="shared" si="26"/>
        <v>-0.1232419722826199</v>
      </c>
      <c r="W204" s="384">
        <f>'h6a-007'!H55</f>
        <v>1.520912547528517</v>
      </c>
      <c r="X204" s="384">
        <f t="shared" si="21"/>
        <v>-12.340865042639393</v>
      </c>
    </row>
    <row r="205" spans="1:24" x14ac:dyDescent="0.2">
      <c r="A205" s="357" t="s">
        <v>238</v>
      </c>
      <c r="B205" s="357" t="s">
        <v>239</v>
      </c>
      <c r="C205" s="357" t="s">
        <v>119</v>
      </c>
      <c r="D205" s="357" t="s">
        <v>488</v>
      </c>
      <c r="E205" s="463">
        <v>1</v>
      </c>
      <c r="F205" s="384">
        <f>G205*Constants!$B$2+H205*Constants!$B$1+I205</f>
        <v>230.05267831493322</v>
      </c>
      <c r="G205" s="384">
        <v>0</v>
      </c>
      <c r="H205" s="357">
        <v>287.5658478936665</v>
      </c>
      <c r="I205" s="357">
        <v>0</v>
      </c>
      <c r="J205" s="357">
        <v>42.034529999986269</v>
      </c>
      <c r="K205" s="357">
        <v>0</v>
      </c>
      <c r="L205" s="357">
        <v>99.428580617573914</v>
      </c>
      <c r="M205" s="384">
        <f t="shared" si="20"/>
        <v>429.02895851122668</v>
      </c>
      <c r="N205" s="384">
        <f>($G$16+$H$16+$J$16)-(G205+H205+J205)</f>
        <v>1.248880240664505</v>
      </c>
      <c r="O205" s="384">
        <f>($I$16+$K$16+$L$16)-(I205+K205+L205)</f>
        <v>-1.0132424594057454</v>
      </c>
      <c r="P205" s="384">
        <f t="shared" si="25"/>
        <v>0.23563778125875956</v>
      </c>
      <c r="Q205" s="384">
        <f>(G205+H205+J205)*Constants!$B$14</f>
        <v>5.3395261218771743</v>
      </c>
      <c r="R205" s="384">
        <f>(I205+K205+L205)*Constants!$B$13</f>
        <v>11.235429609785852</v>
      </c>
      <c r="S205" s="384">
        <f t="shared" si="24"/>
        <v>16.574955731663024</v>
      </c>
      <c r="T205" s="384">
        <f>$Q$16-Q205</f>
        <v>2.0231859898765414E-2</v>
      </c>
      <c r="U205" s="384">
        <f>($R$16-R205)</f>
        <v>-0.11449639791284838</v>
      </c>
      <c r="V205" s="384">
        <f t="shared" si="26"/>
        <v>-9.4264538014082966E-2</v>
      </c>
      <c r="W205" s="384">
        <f>'h6a-007'!H55</f>
        <v>1.520912547528517</v>
      </c>
      <c r="X205" s="384">
        <f t="shared" si="21"/>
        <v>-16.134514416240975</v>
      </c>
    </row>
    <row r="206" spans="1:24" x14ac:dyDescent="0.2">
      <c r="A206" s="357" t="s">
        <v>240</v>
      </c>
      <c r="B206" s="357" t="s">
        <v>468</v>
      </c>
      <c r="C206" s="357" t="s">
        <v>120</v>
      </c>
      <c r="D206" s="357" t="s">
        <v>488</v>
      </c>
      <c r="E206" s="463">
        <v>1</v>
      </c>
      <c r="F206" s="384">
        <f>G206*Constants!$B$2+H206*Constants!$B$1+I206</f>
        <v>102.52357122653319</v>
      </c>
      <c r="G206" s="384">
        <v>0</v>
      </c>
      <c r="H206" s="357">
        <v>126.47490372606622</v>
      </c>
      <c r="I206" s="357">
        <v>1.3436482456802119</v>
      </c>
      <c r="J206" s="357">
        <v>0</v>
      </c>
      <c r="K206" s="357">
        <v>5.7299948224485249</v>
      </c>
      <c r="L206" s="357">
        <v>58.810979272101918</v>
      </c>
      <c r="M206" s="384">
        <f t="shared" si="20"/>
        <v>192.35952606629687</v>
      </c>
      <c r="N206" s="384">
        <f>($G$17+$H$17+$J$17)-(G206+H206+J206)</f>
        <v>3.3889285104356333</v>
      </c>
      <c r="O206" s="384">
        <f>($I$17+$K$17+$L$17)-(I206+K206+L206)</f>
        <v>-3.8956627464346099</v>
      </c>
      <c r="P206" s="384">
        <f t="shared" si="25"/>
        <v>-0.5067342359989766</v>
      </c>
      <c r="Q206" s="384">
        <f>(G206+H206+J206)*Constants!$B$14</f>
        <v>2.0488934403622725</v>
      </c>
      <c r="R206" s="384">
        <f>(I206+K206+L206)*Constants!$B$13</f>
        <v>7.4449623244460632</v>
      </c>
      <c r="S206" s="384">
        <f t="shared" si="24"/>
        <v>9.4938557648083357</v>
      </c>
      <c r="T206" s="384">
        <f>$Q$17-Q206</f>
        <v>5.4900641869057409E-2</v>
      </c>
      <c r="U206" s="384">
        <f>($R$17-R206)</f>
        <v>-0.440209890347111</v>
      </c>
      <c r="V206" s="384">
        <f t="shared" si="26"/>
        <v>-0.38530924847805359</v>
      </c>
      <c r="W206" s="384">
        <f>'h6b-B96'!H46</f>
        <v>7.1232876712328768</v>
      </c>
      <c r="X206" s="384">
        <f t="shared" si="21"/>
        <v>-18.487196192070133</v>
      </c>
    </row>
    <row r="207" spans="1:24" x14ac:dyDescent="0.2">
      <c r="A207" s="357" t="s">
        <v>240</v>
      </c>
      <c r="B207" s="357" t="s">
        <v>468</v>
      </c>
      <c r="C207" s="357" t="s">
        <v>119</v>
      </c>
      <c r="D207" s="357" t="s">
        <v>488</v>
      </c>
      <c r="E207" s="463">
        <v>1</v>
      </c>
      <c r="F207" s="384">
        <f>G207*Constants!$B$2+H207*Constants!$B$1+I207</f>
        <v>57.204104373513665</v>
      </c>
      <c r="G207" s="384">
        <v>0</v>
      </c>
      <c r="H207" s="357">
        <v>69.908688331986198</v>
      </c>
      <c r="I207" s="357">
        <v>1.2771537079247046</v>
      </c>
      <c r="J207" s="357">
        <v>0</v>
      </c>
      <c r="K207" s="357">
        <v>5.5809553412723965</v>
      </c>
      <c r="L207" s="357">
        <v>51.313146911394909</v>
      </c>
      <c r="M207" s="384">
        <f t="shared" si="20"/>
        <v>128.0799442925782</v>
      </c>
      <c r="N207" s="384">
        <f>($G$18+$H$18+$J$18)-(G207+H207+J207)</f>
        <v>1.9443920005748652</v>
      </c>
      <c r="O207" s="384">
        <f>($I$18+$K$18+$L$18)-(I207+K207+L207)</f>
        <v>-2.4855199629988576</v>
      </c>
      <c r="P207" s="384">
        <f t="shared" si="25"/>
        <v>-0.54112796242399241</v>
      </c>
      <c r="Q207" s="384">
        <f>(G207+H207+J207)*Constants!$B$14</f>
        <v>1.1325207509781763</v>
      </c>
      <c r="R207" s="384">
        <f>(I207+K207+L207)*Constants!$B$13</f>
        <v>6.5733519235468973</v>
      </c>
      <c r="S207" s="384">
        <f t="shared" si="24"/>
        <v>7.7058726745250734</v>
      </c>
      <c r="T207" s="384">
        <f>$Q$18-Q207</f>
        <v>3.1499150409312948E-2</v>
      </c>
      <c r="U207" s="384">
        <f>($R$18-R207)</f>
        <v>-0.28086375581887069</v>
      </c>
      <c r="V207" s="384">
        <f t="shared" si="26"/>
        <v>-0.24936460540955774</v>
      </c>
      <c r="W207" s="384">
        <f>'h6b-B96'!H46</f>
        <v>7.1232876712328768</v>
      </c>
      <c r="X207" s="384">
        <f t="shared" si="21"/>
        <v>-28.565752784095206</v>
      </c>
    </row>
    <row r="208" spans="1:24" x14ac:dyDescent="0.2">
      <c r="A208" s="357" t="s">
        <v>240</v>
      </c>
      <c r="B208" s="357" t="s">
        <v>468</v>
      </c>
      <c r="C208" s="357" t="s">
        <v>466</v>
      </c>
      <c r="D208" s="357" t="s">
        <v>488</v>
      </c>
      <c r="E208" s="463">
        <v>1</v>
      </c>
      <c r="F208" s="384">
        <f>G208*Constants!$B$2+H208*Constants!$B$1+I208</f>
        <v>30.913539894043772</v>
      </c>
      <c r="G208" s="384">
        <v>0</v>
      </c>
      <c r="H208" s="357">
        <v>36.638490303283241</v>
      </c>
      <c r="I208" s="357">
        <v>1.6027476514171788</v>
      </c>
      <c r="J208" s="357">
        <v>0</v>
      </c>
      <c r="K208" s="357">
        <v>5.4548450110464346</v>
      </c>
      <c r="L208" s="357">
        <v>47.671997740507237</v>
      </c>
      <c r="M208" s="384">
        <f t="shared" ref="M208:M267" si="27">SUM(G208:L208)</f>
        <v>91.368080706254091</v>
      </c>
      <c r="N208" s="384">
        <f>($G$19+$H$19+$J$19)-(G208+H208+J208)</f>
        <v>1.437657764576123</v>
      </c>
      <c r="O208" s="384">
        <f>($I$19+$K$19+$L$19)-(I208+K208+L208)</f>
        <v>-2.2057843214067248</v>
      </c>
      <c r="P208" s="384">
        <f t="shared" si="25"/>
        <v>-0.76812655683060171</v>
      </c>
      <c r="Q208" s="384">
        <f>(G208+H208+J208)*Constants!$B$14</f>
        <v>0.59354354291318845</v>
      </c>
      <c r="R208" s="384">
        <f>(I208+K208+L208)*Constants!$B$13</f>
        <v>6.1844437155357062</v>
      </c>
      <c r="S208" s="384">
        <f t="shared" si="24"/>
        <v>6.7779872584488947</v>
      </c>
      <c r="T208" s="384">
        <f>$Q$19-Q208</f>
        <v>2.329005578613319E-2</v>
      </c>
      <c r="U208" s="384">
        <f>($R$19-R208)</f>
        <v>-0.24925362831895992</v>
      </c>
      <c r="V208" s="384">
        <f t="shared" si="26"/>
        <v>-0.22596357253282673</v>
      </c>
      <c r="W208" s="384">
        <f>'h6b-B96'!H46</f>
        <v>7.1232876712328768</v>
      </c>
      <c r="X208" s="384">
        <f t="shared" si="21"/>
        <v>-31.524053153293305</v>
      </c>
    </row>
    <row r="209" spans="1:24" x14ac:dyDescent="0.2">
      <c r="A209" s="357" t="s">
        <v>242</v>
      </c>
      <c r="B209" s="357" t="s">
        <v>243</v>
      </c>
      <c r="C209" s="357" t="s">
        <v>121</v>
      </c>
      <c r="D209" s="357" t="s">
        <v>488</v>
      </c>
      <c r="E209" s="463">
        <v>1</v>
      </c>
      <c r="F209" s="384">
        <f>G209*Constants!$B$2+H209*Constants!$B$1+I209</f>
        <v>484.36324103212741</v>
      </c>
      <c r="G209" s="384">
        <v>0</v>
      </c>
      <c r="H209" s="357">
        <v>605.45405129015921</v>
      </c>
      <c r="I209" s="357">
        <v>0</v>
      </c>
      <c r="J209" s="357">
        <v>0</v>
      </c>
      <c r="K209" s="357">
        <v>51.58209013260354</v>
      </c>
      <c r="L209" s="357">
        <v>150.17370821847933</v>
      </c>
      <c r="M209" s="384">
        <f t="shared" si="27"/>
        <v>807.20984964124204</v>
      </c>
      <c r="N209" s="384">
        <f>($G$20+$H$20+$J$20)-(G209+H209+J209)</f>
        <v>5.8626558388569947</v>
      </c>
      <c r="O209" s="384">
        <f>($I$20+$K$20+$L$20)-(I209+K209+L209)</f>
        <v>-4.7550934165304284</v>
      </c>
      <c r="P209" s="384">
        <f t="shared" si="25"/>
        <v>1.1075624223265663</v>
      </c>
      <c r="Q209" s="384">
        <f>(G209+H209+J209)*Constants!$B$14</f>
        <v>9.8083556309005786</v>
      </c>
      <c r="R209" s="384">
        <f>(I209+K209+L209)*Constants!$B$13</f>
        <v>22.798405213672368</v>
      </c>
      <c r="S209" s="384">
        <f t="shared" si="24"/>
        <v>32.606760844572946</v>
      </c>
      <c r="T209" s="384">
        <f>$Q$20-Q209</f>
        <v>9.4975024589484036E-2</v>
      </c>
      <c r="U209" s="384">
        <f>($R$20-R209)</f>
        <v>-0.53732555606793753</v>
      </c>
      <c r="V209" s="384">
        <f t="shared" si="26"/>
        <v>-0.44235053147845349</v>
      </c>
      <c r="W209" s="384">
        <f>'h7a-B40'!H53</f>
        <v>1.6199376947040498</v>
      </c>
      <c r="X209" s="384">
        <f t="shared" si="21"/>
        <v>-3.6621131420138364</v>
      </c>
    </row>
    <row r="210" spans="1:24" x14ac:dyDescent="0.2">
      <c r="A210" s="357" t="s">
        <v>248</v>
      </c>
      <c r="B210" s="357" t="s">
        <v>249</v>
      </c>
      <c r="C210" s="357" t="s">
        <v>121</v>
      </c>
      <c r="D210" s="357" t="s">
        <v>488</v>
      </c>
      <c r="E210" s="463">
        <v>1</v>
      </c>
      <c r="F210" s="384">
        <f>G210*Constants!$B$2+H210*Constants!$B$1+I210</f>
        <v>151.99570341780725</v>
      </c>
      <c r="G210" s="384">
        <v>0</v>
      </c>
      <c r="H210" s="357">
        <v>189.99462927225906</v>
      </c>
      <c r="I210" s="357">
        <v>0</v>
      </c>
      <c r="J210" s="357">
        <v>0</v>
      </c>
      <c r="K210" s="357">
        <v>1.2143431402829434</v>
      </c>
      <c r="L210" s="357">
        <v>44.898056545891947</v>
      </c>
      <c r="M210" s="384">
        <f t="shared" si="27"/>
        <v>236.10702895843394</v>
      </c>
      <c r="N210" s="384">
        <f>($G$21+$H$21+$J$21)-(G210+H210+J210)</f>
        <v>4.4248972704874916</v>
      </c>
      <c r="O210" s="384">
        <f>($I$21+$K$21+$L$21)-(I210+K210+L210)</f>
        <v>-2.6171060469873026</v>
      </c>
      <c r="P210" s="384">
        <f t="shared" si="25"/>
        <v>1.8077912235001889</v>
      </c>
      <c r="Q210" s="384">
        <f>(G210+H210+J210)*Constants!$B$14</f>
        <v>3.0779129942105965</v>
      </c>
      <c r="R210" s="384">
        <f>(I210+K210+L210)*Constants!$B$13</f>
        <v>5.2107011645377623</v>
      </c>
      <c r="S210" s="384">
        <f t="shared" si="24"/>
        <v>8.2886141587483593</v>
      </c>
      <c r="T210" s="384">
        <f>$Q$21-Q210</f>
        <v>7.1683335781897561E-2</v>
      </c>
      <c r="U210" s="384">
        <f>($R$21-R210)</f>
        <v>-0.29573298330956455</v>
      </c>
      <c r="V210" s="384">
        <f t="shared" si="26"/>
        <v>-0.22404964752766698</v>
      </c>
      <c r="W210" s="384">
        <f>'h8a-B624'!H54</f>
        <v>1.3744493392070485</v>
      </c>
      <c r="X210" s="384">
        <f t="shared" si="21"/>
        <v>-6.1345748782636367</v>
      </c>
    </row>
    <row r="211" spans="1:24" x14ac:dyDescent="0.2">
      <c r="A211" s="357" t="s">
        <v>248</v>
      </c>
      <c r="B211" s="357" t="s">
        <v>249</v>
      </c>
      <c r="C211" s="357" t="s">
        <v>119</v>
      </c>
      <c r="D211" s="357" t="s">
        <v>488</v>
      </c>
      <c r="E211" s="463">
        <v>1</v>
      </c>
      <c r="F211" s="384">
        <f>G211*Constants!$B$2+H211*Constants!$B$1+I211</f>
        <v>105.40884198910035</v>
      </c>
      <c r="G211" s="384">
        <v>0</v>
      </c>
      <c r="H211" s="357">
        <v>131.76105248637543</v>
      </c>
      <c r="I211" s="357">
        <v>0</v>
      </c>
      <c r="J211" s="357">
        <v>0</v>
      </c>
      <c r="K211" s="357">
        <v>1.2143431402829434</v>
      </c>
      <c r="L211" s="357">
        <v>37.375360281011446</v>
      </c>
      <c r="M211" s="384">
        <f t="shared" si="27"/>
        <v>170.35075590766982</v>
      </c>
      <c r="N211" s="384">
        <f>($G$22+$H$22+$J$22)-(G211+H211+J211)</f>
        <v>2.9212481896361453</v>
      </c>
      <c r="O211" s="384">
        <f>($I$22+$K$22+$L$22)-(I211+K211+L211)</f>
        <v>-1.8011149325637916</v>
      </c>
      <c r="P211" s="384">
        <f t="shared" si="25"/>
        <v>1.1201332570723537</v>
      </c>
      <c r="Q211" s="384">
        <f>(G211+H211+J211)*Constants!$B$14</f>
        <v>2.1345290502792817</v>
      </c>
      <c r="R211" s="384">
        <f>(I211+K211+L211)*Constants!$B$13</f>
        <v>4.3606364866062659</v>
      </c>
      <c r="S211" s="384">
        <f t="shared" si="24"/>
        <v>6.4951655368855477</v>
      </c>
      <c r="T211" s="384">
        <f>$Q$22-Q211</f>
        <v>4.7324220672105621E-2</v>
      </c>
      <c r="U211" s="384">
        <f>($R$22-R211)</f>
        <v>-0.20352598737970862</v>
      </c>
      <c r="V211" s="384">
        <f t="shared" si="26"/>
        <v>-0.156201766707603</v>
      </c>
      <c r="W211" s="384">
        <f>'h8a-B624'!H54</f>
        <v>1.3744493392070485</v>
      </c>
      <c r="X211" s="384">
        <f t="shared" si="21"/>
        <v>-8.7991920205352478</v>
      </c>
    </row>
    <row r="212" spans="1:24" x14ac:dyDescent="0.2">
      <c r="A212" s="357" t="s">
        <v>250</v>
      </c>
      <c r="B212" s="357" t="s">
        <v>251</v>
      </c>
      <c r="C212" s="357" t="s">
        <v>121</v>
      </c>
      <c r="D212" s="357" t="s">
        <v>488</v>
      </c>
      <c r="E212" s="463">
        <v>1</v>
      </c>
      <c r="F212" s="384">
        <f>G212*Constants!$B$2+H212*Constants!$B$1+I212</f>
        <v>542.31478683218245</v>
      </c>
      <c r="G212" s="384">
        <v>0</v>
      </c>
      <c r="H212" s="357">
        <v>677.89348354022798</v>
      </c>
      <c r="I212" s="357">
        <v>0</v>
      </c>
      <c r="J212" s="357">
        <v>0</v>
      </c>
      <c r="K212" s="357">
        <v>2.6189837862368361</v>
      </c>
      <c r="L212" s="357">
        <v>114.96431713518693</v>
      </c>
      <c r="M212" s="384">
        <f t="shared" si="27"/>
        <v>795.47678446165173</v>
      </c>
      <c r="N212" s="384">
        <f>($G$23+$H$23+$J$23)-(G212+H212+J212)</f>
        <v>11.761004897963062</v>
      </c>
      <c r="O212" s="384">
        <f>($I$23+$K$23+$L$23)-(I212+K212+L212)</f>
        <v>-7.2022054121510877</v>
      </c>
      <c r="P212" s="384">
        <f t="shared" si="25"/>
        <v>4.5587994858119743</v>
      </c>
      <c r="Q212" s="384">
        <f>(G212+H212+J212)*Constants!$B$14</f>
        <v>10.981874433351692</v>
      </c>
      <c r="R212" s="384">
        <f>(I212+K212+L212)*Constants!$B$13</f>
        <v>13.286913004120887</v>
      </c>
      <c r="S212" s="384">
        <f t="shared" si="24"/>
        <v>24.268787437472579</v>
      </c>
      <c r="T212" s="384">
        <f>$Q$23-Q212</f>
        <v>0.19052827934700289</v>
      </c>
      <c r="U212" s="384">
        <f>($R$23-R212)</f>
        <v>-0.81384921157307311</v>
      </c>
      <c r="V212" s="384">
        <f t="shared" si="26"/>
        <v>-0.62332093222607021</v>
      </c>
      <c r="W212" s="384">
        <f>'h9a-581'!H52</f>
        <v>0.6305137519460301</v>
      </c>
      <c r="X212" s="384">
        <f t="shared" si="21"/>
        <v>-1.0115395125497746</v>
      </c>
    </row>
    <row r="213" spans="1:24" x14ac:dyDescent="0.2">
      <c r="A213" s="357" t="s">
        <v>250</v>
      </c>
      <c r="B213" s="357" t="s">
        <v>251</v>
      </c>
      <c r="C213" s="357" t="s">
        <v>119</v>
      </c>
      <c r="D213" s="357" t="s">
        <v>488</v>
      </c>
      <c r="E213" s="463">
        <v>1</v>
      </c>
      <c r="F213" s="384">
        <f>G213*Constants!$B$2+H213*Constants!$B$1+I213</f>
        <v>316.12297258930909</v>
      </c>
      <c r="G213" s="384">
        <v>0</v>
      </c>
      <c r="H213" s="357">
        <v>395.15371573663634</v>
      </c>
      <c r="I213" s="357">
        <v>0</v>
      </c>
      <c r="J213" s="357">
        <v>0</v>
      </c>
      <c r="K213" s="357">
        <v>2.6189837862368361</v>
      </c>
      <c r="L213" s="357">
        <v>82.839899227896055</v>
      </c>
      <c r="M213" s="384">
        <f t="shared" si="27"/>
        <v>480.61259875076922</v>
      </c>
      <c r="N213" s="384">
        <f>($G$24+$H$24+$J$24)-(G213+H213+J213)</f>
        <v>6.2322975623646357</v>
      </c>
      <c r="O213" s="384">
        <f>($I$24+$K$24+$L$24)-(I213+K213+L213)</f>
        <v>-3.9342904746177538</v>
      </c>
      <c r="P213" s="384">
        <f t="shared" si="25"/>
        <v>2.2980070877468819</v>
      </c>
      <c r="Q213" s="384">
        <f>(G213+H213+J213)*Constants!$B$14</f>
        <v>6.4014901949335083</v>
      </c>
      <c r="R213" s="384">
        <f>(I213+K213+L213)*Constants!$B$13</f>
        <v>9.656853780597018</v>
      </c>
      <c r="S213" s="384">
        <f t="shared" si="24"/>
        <v>16.058343975530526</v>
      </c>
      <c r="T213" s="384">
        <f>$Q$24-Q213</f>
        <v>0.10096322051030704</v>
      </c>
      <c r="U213" s="384">
        <f>($R$24-R213)</f>
        <v>-0.44457482363180745</v>
      </c>
      <c r="V213" s="384">
        <f t="shared" si="26"/>
        <v>-0.34361160312150041</v>
      </c>
      <c r="W213" s="384">
        <f>'h9a-581'!H52</f>
        <v>0.6305137519460301</v>
      </c>
      <c r="X213" s="384">
        <f t="shared" si="21"/>
        <v>-1.8349605956789581</v>
      </c>
    </row>
    <row r="214" spans="1:24" x14ac:dyDescent="0.2">
      <c r="A214" s="357" t="s">
        <v>252</v>
      </c>
      <c r="B214" s="357" t="s">
        <v>470</v>
      </c>
      <c r="C214" s="357" t="s">
        <v>121</v>
      </c>
      <c r="D214" s="357" t="s">
        <v>488</v>
      </c>
      <c r="E214" s="463">
        <v>1</v>
      </c>
      <c r="F214" s="384">
        <f>G214*Constants!$B$2+H214*Constants!$B$1+I214</f>
        <v>597.45557517224449</v>
      </c>
      <c r="G214" s="384">
        <v>0</v>
      </c>
      <c r="H214" s="357">
        <v>746.81946896530553</v>
      </c>
      <c r="I214" s="357">
        <v>0</v>
      </c>
      <c r="J214" s="357">
        <v>4.6581114953623546</v>
      </c>
      <c r="K214" s="357">
        <v>0</v>
      </c>
      <c r="L214" s="357">
        <v>123.60083840050548</v>
      </c>
      <c r="M214" s="384">
        <f t="shared" si="27"/>
        <v>875.07841886117342</v>
      </c>
      <c r="N214" s="384">
        <f>($G$25+$H$25+$J$25)-(G214+H214+J214)</f>
        <v>3.0613024546649967</v>
      </c>
      <c r="O214" s="384">
        <f>($I$25+$K$25+$L$25)-(I214+K214+L214)</f>
        <v>-2.2403441343089838</v>
      </c>
      <c r="P214" s="384">
        <f t="shared" si="25"/>
        <v>0.8209583203560129</v>
      </c>
      <c r="Q214" s="384">
        <f>(G214+H214+J214)*Constants!$B$14</f>
        <v>12.173936803462819</v>
      </c>
      <c r="R214" s="384">
        <f>(I214+K214+L214)*Constants!$B$13</f>
        <v>13.966894739257119</v>
      </c>
      <c r="S214" s="384">
        <f t="shared" si="24"/>
        <v>26.140831542719937</v>
      </c>
      <c r="T214" s="384">
        <f>$Q$25-Q214</f>
        <v>4.9593099765573356E-2</v>
      </c>
      <c r="U214" s="384">
        <f>($R$25-R214)</f>
        <v>-0.25315888717691415</v>
      </c>
      <c r="V214" s="384">
        <f t="shared" si="26"/>
        <v>-0.20356578741134079</v>
      </c>
      <c r="W214" s="384">
        <f>'h9b-688'!H49</f>
        <v>2.9201725997842503</v>
      </c>
      <c r="X214" s="384">
        <f t="shared" si="21"/>
        <v>-14.345105024369952</v>
      </c>
    </row>
    <row r="215" spans="1:24" x14ac:dyDescent="0.2">
      <c r="A215" s="357" t="s">
        <v>252</v>
      </c>
      <c r="B215" s="357" t="s">
        <v>470</v>
      </c>
      <c r="C215" s="357" t="s">
        <v>120</v>
      </c>
      <c r="D215" s="357" t="s">
        <v>488</v>
      </c>
      <c r="E215" s="463">
        <v>1</v>
      </c>
      <c r="F215" s="384">
        <f>G215*Constants!$B$2+H215*Constants!$B$1+I215</f>
        <v>553.89005363860178</v>
      </c>
      <c r="G215" s="384">
        <v>0</v>
      </c>
      <c r="H215" s="357">
        <v>692.36256704825223</v>
      </c>
      <c r="I215" s="357">
        <v>0</v>
      </c>
      <c r="J215" s="357">
        <v>4.6581114953623546</v>
      </c>
      <c r="K215" s="357">
        <v>0</v>
      </c>
      <c r="L215" s="357">
        <v>119.55017591874135</v>
      </c>
      <c r="M215" s="384">
        <f t="shared" si="27"/>
        <v>816.57085446235601</v>
      </c>
      <c r="N215" s="384">
        <f>($G$26+$H$26+$J$26)-(G215+H215+J215)</f>
        <v>2.8086998945553887</v>
      </c>
      <c r="O215" s="384">
        <f>($I$26+$K$26+$L$26)-(I215+K215+L215)</f>
        <v>-2.0929926409117598</v>
      </c>
      <c r="P215" s="384">
        <f t="shared" si="25"/>
        <v>0.71570725364362886</v>
      </c>
      <c r="Q215" s="384">
        <f>(G215+H215+J215)*Constants!$B$14</f>
        <v>11.291734992406557</v>
      </c>
      <c r="R215" s="384">
        <f>(I215+K215+L215)*Constants!$B$13</f>
        <v>13.509169878817772</v>
      </c>
      <c r="S215" s="384">
        <f t="shared" si="24"/>
        <v>24.800904871224329</v>
      </c>
      <c r="T215" s="384">
        <f>$Q$26-Q215</f>
        <v>4.55009382917968E-2</v>
      </c>
      <c r="U215" s="384">
        <f>($R$26-R215)</f>
        <v>-0.23650816842302902</v>
      </c>
      <c r="V215" s="384">
        <f t="shared" si="26"/>
        <v>-0.19100723013123222</v>
      </c>
      <c r="W215" s="384">
        <f>'h9b-688'!H49</f>
        <v>2.9201725997842503</v>
      </c>
      <c r="X215" s="384">
        <f t="shared" si="21"/>
        <v>-15.288283054929046</v>
      </c>
    </row>
    <row r="216" spans="1:24" x14ac:dyDescent="0.2">
      <c r="A216" s="357" t="s">
        <v>252</v>
      </c>
      <c r="B216" s="357" t="s">
        <v>470</v>
      </c>
      <c r="C216" s="357" t="s">
        <v>119</v>
      </c>
      <c r="D216" s="357" t="s">
        <v>488</v>
      </c>
      <c r="E216" s="463">
        <v>1</v>
      </c>
      <c r="F216" s="384">
        <f>G216*Constants!$B$2+H216*Constants!$B$1+I216</f>
        <v>295.71580277414188</v>
      </c>
      <c r="G216" s="384">
        <v>0</v>
      </c>
      <c r="H216" s="357">
        <v>369.64475346767733</v>
      </c>
      <c r="I216" s="357">
        <v>0</v>
      </c>
      <c r="J216" s="357">
        <v>4.6581114953623546</v>
      </c>
      <c r="K216" s="357">
        <v>0</v>
      </c>
      <c r="L216" s="357">
        <v>95.038706068064386</v>
      </c>
      <c r="M216" s="384">
        <f t="shared" si="27"/>
        <v>469.34157103110408</v>
      </c>
      <c r="N216" s="384">
        <f>($G$27+$H$27+$J$27)-(G216+H216+J216)</f>
        <v>1.4945651473178145</v>
      </c>
      <c r="O216" s="384">
        <f>($I$27+$K$27+$L$27)-(I216+K216+L216)</f>
        <v>-1.1878334671840776</v>
      </c>
      <c r="P216" s="384">
        <f t="shared" si="25"/>
        <v>0.30673168013373697</v>
      </c>
      <c r="Q216" s="384">
        <f>(G216+H216+J216)*Constants!$B$14</f>
        <v>6.0637064124012419</v>
      </c>
      <c r="R216" s="384">
        <f>(I216+K216+L216)*Constants!$B$13</f>
        <v>10.739373785691276</v>
      </c>
      <c r="S216" s="384">
        <f t="shared" si="24"/>
        <v>16.803080198092516</v>
      </c>
      <c r="T216" s="384">
        <f>$Q$27-Q216</f>
        <v>2.4211955386548745E-2</v>
      </c>
      <c r="U216" s="384">
        <f>($R$27-R216)</f>
        <v>-0.13422518179180187</v>
      </c>
      <c r="V216" s="384">
        <f t="shared" si="26"/>
        <v>-0.11001322640525313</v>
      </c>
      <c r="W216" s="384">
        <f>'h9b-688'!H49</f>
        <v>2.9201725997842503</v>
      </c>
      <c r="X216" s="384">
        <f t="shared" si="21"/>
        <v>-26.543832002774643</v>
      </c>
    </row>
    <row r="217" spans="1:24" x14ac:dyDescent="0.2">
      <c r="A217" s="357" t="s">
        <v>264</v>
      </c>
      <c r="B217" s="357" t="s">
        <v>265</v>
      </c>
      <c r="C217" s="357" t="s">
        <v>121</v>
      </c>
      <c r="D217" s="357" t="s">
        <v>488</v>
      </c>
      <c r="E217" s="463">
        <v>1</v>
      </c>
      <c r="F217" s="384">
        <f>G217*Constants!$B$2+H217*Constants!$B$1+I217</f>
        <v>421.7780552970255</v>
      </c>
      <c r="G217" s="384">
        <v>0</v>
      </c>
      <c r="H217" s="357">
        <v>527.22256912128182</v>
      </c>
      <c r="I217" s="357">
        <v>0</v>
      </c>
      <c r="J217" s="357">
        <v>0</v>
      </c>
      <c r="K217" s="357">
        <v>22.256155075967655</v>
      </c>
      <c r="L217" s="357">
        <v>175.37118991482171</v>
      </c>
      <c r="M217" s="384">
        <f t="shared" si="27"/>
        <v>724.84991411207113</v>
      </c>
      <c r="N217" s="384">
        <f>($G$28+$H$28+$J$28)-(G217+H217+J217)</f>
        <v>3.2660640987603529</v>
      </c>
      <c r="O217" s="384">
        <f>($I$28+$K$28+$L$28)-(I217+K217+L217)</f>
        <v>-2.9705340450470032</v>
      </c>
      <c r="P217" s="384">
        <f t="shared" si="25"/>
        <v>0.29553005371334962</v>
      </c>
      <c r="Q217" s="384">
        <f>(G217+H217+J217)*Constants!$B$14</f>
        <v>8.5410056197647659</v>
      </c>
      <c r="R217" s="384">
        <f>(I217+K217+L217)*Constants!$B$13</f>
        <v>22.331889983959201</v>
      </c>
      <c r="S217" s="384">
        <f t="shared" si="24"/>
        <v>30.872895603723968</v>
      </c>
      <c r="T217" s="384">
        <f>$Q$28-Q217</f>
        <v>5.2910238399917375E-2</v>
      </c>
      <c r="U217" s="384">
        <f>($R$28-R217)</f>
        <v>-0.33567034709031418</v>
      </c>
      <c r="V217" s="384">
        <f t="shared" si="26"/>
        <v>-0.28276010869039681</v>
      </c>
      <c r="W217" s="384">
        <f>'h13a-19T'!H51</f>
        <v>1.3322368421052631</v>
      </c>
      <c r="X217" s="384">
        <f t="shared" si="21"/>
        <v>-4.7115445254124309</v>
      </c>
    </row>
    <row r="218" spans="1:24" x14ac:dyDescent="0.2">
      <c r="A218" s="357" t="s">
        <v>206</v>
      </c>
      <c r="B218" s="357" t="s">
        <v>463</v>
      </c>
      <c r="C218" s="357" t="s">
        <v>121</v>
      </c>
      <c r="D218" s="357" t="s">
        <v>487</v>
      </c>
      <c r="E218" s="463">
        <v>1</v>
      </c>
      <c r="F218" s="384">
        <f>G218*Constants!$B$2+H218*Constants!$B$1+I218</f>
        <v>311.24548170420843</v>
      </c>
      <c r="G218" s="384">
        <v>0</v>
      </c>
      <c r="H218" s="357">
        <v>389.05685213026049</v>
      </c>
      <c r="I218" s="357">
        <v>0</v>
      </c>
      <c r="J218" s="357">
        <v>5.3089819112212426</v>
      </c>
      <c r="K218" s="357">
        <v>0</v>
      </c>
      <c r="L218" s="357">
        <v>81.250525013589666</v>
      </c>
      <c r="M218" s="384">
        <f t="shared" si="27"/>
        <v>475.61635905507137</v>
      </c>
      <c r="N218" s="384">
        <f>($G$2+$H$2+$J$2)-(G218+H218+J218)</f>
        <v>51.503674466512166</v>
      </c>
      <c r="O218" s="384">
        <f>($I$2+$K$2+$L$2)-(I218+K218+L218)</f>
        <v>-1.3861063142668399</v>
      </c>
      <c r="P218" s="384">
        <f>SUM(N218:O218)</f>
        <v>50.117568152245326</v>
      </c>
      <c r="Q218" s="384">
        <f>(G218+H218+J218)*Constants!$B$14</f>
        <v>6.3887265114720035</v>
      </c>
      <c r="R218" s="384">
        <f>(I218+K218+L218)*Constants!$B$13</f>
        <v>9.1813093265356329</v>
      </c>
      <c r="S218" s="384">
        <f t="shared" si="24"/>
        <v>15.570035838007637</v>
      </c>
      <c r="T218" s="384">
        <f>$Q$2-Q218</f>
        <v>0.83435952635749722</v>
      </c>
      <c r="U218" s="384">
        <f>($R$2-R218)</f>
        <v>-0.156630013512153</v>
      </c>
      <c r="V218" s="384">
        <f>SUM(T218:U218)</f>
        <v>0.67772951284534422</v>
      </c>
      <c r="W218" s="384">
        <f>'h1a-hanger4'!J57</f>
        <v>29.12404639576522</v>
      </c>
      <c r="X218" s="384">
        <f t="shared" si="21"/>
        <v>42.972964647049743</v>
      </c>
    </row>
    <row r="219" spans="1:24" x14ac:dyDescent="0.2">
      <c r="A219" s="357" t="s">
        <v>206</v>
      </c>
      <c r="B219" s="357" t="s">
        <v>463</v>
      </c>
      <c r="C219" s="357" t="s">
        <v>120</v>
      </c>
      <c r="D219" s="357" t="s">
        <v>487</v>
      </c>
      <c r="E219" s="463">
        <v>1</v>
      </c>
      <c r="F219" s="384">
        <f>G219*Constants!$B$2+H219*Constants!$B$1+I219</f>
        <v>300.11556137335486</v>
      </c>
      <c r="G219" s="384">
        <v>0</v>
      </c>
      <c r="H219" s="357">
        <v>375.14445171669354</v>
      </c>
      <c r="I219" s="357">
        <v>0</v>
      </c>
      <c r="J219" s="357">
        <v>5.3089819112212426</v>
      </c>
      <c r="K219" s="357">
        <v>0</v>
      </c>
      <c r="L219" s="357">
        <v>80.245465166942154</v>
      </c>
      <c r="M219" s="384">
        <f t="shared" si="27"/>
        <v>460.69889879485692</v>
      </c>
      <c r="N219" s="384">
        <f>($G$3+$H$3+$J$3)-(G219+H219+J219)</f>
        <v>51.262477805824403</v>
      </c>
      <c r="O219" s="384">
        <f>($I$3+$K$3+$L$3)-(I219+K219+L219)</f>
        <v>-1.3830083755057103</v>
      </c>
      <c r="P219" s="384">
        <f t="shared" ref="P219:P244" si="28">SUM(N219:O219)</f>
        <v>49.879469430318693</v>
      </c>
      <c r="Q219" s="384">
        <f>(G219+H219+J219)*Constants!$B$14</f>
        <v>6.1633456247722185</v>
      </c>
      <c r="R219" s="384">
        <f>(I219+K219+L219)*Constants!$B$13</f>
        <v>9.0677375638644637</v>
      </c>
      <c r="S219" s="384">
        <f t="shared" si="24"/>
        <v>15.231083188636681</v>
      </c>
      <c r="T219" s="384">
        <f>$Q$3-Q219</f>
        <v>0.83045214045435589</v>
      </c>
      <c r="U219" s="384">
        <f>($R$3-R219)</f>
        <v>-0.15627994643214471</v>
      </c>
      <c r="V219" s="384">
        <f t="shared" ref="V219:V244" si="29">SUM(T219:U219)</f>
        <v>0.67417219402221118</v>
      </c>
      <c r="W219" s="384">
        <f>'h1a-hanger4'!J57</f>
        <v>29.12404639576522</v>
      </c>
      <c r="X219" s="384">
        <f t="shared" si="21"/>
        <v>43.199714633744897</v>
      </c>
    </row>
    <row r="220" spans="1:24" x14ac:dyDescent="0.2">
      <c r="A220" s="357" t="s">
        <v>206</v>
      </c>
      <c r="B220" s="357" t="s">
        <v>463</v>
      </c>
      <c r="C220" s="357" t="s">
        <v>119</v>
      </c>
      <c r="D220" s="357" t="s">
        <v>487</v>
      </c>
      <c r="E220" s="463">
        <v>1</v>
      </c>
      <c r="F220" s="384">
        <f>G220*Constants!$B$2+H220*Constants!$B$1+I220</f>
        <v>176.77086406124525</v>
      </c>
      <c r="G220" s="384">
        <v>0</v>
      </c>
      <c r="H220" s="357">
        <v>220.96358007655655</v>
      </c>
      <c r="I220" s="357">
        <v>0</v>
      </c>
      <c r="J220" s="357">
        <v>5.3089819112212426</v>
      </c>
      <c r="K220" s="357">
        <v>0</v>
      </c>
      <c r="L220" s="357">
        <v>74.96436470457104</v>
      </c>
      <c r="M220" s="384">
        <f t="shared" si="27"/>
        <v>301.23692669234885</v>
      </c>
      <c r="N220" s="384">
        <f>($G$4+$H$4+$J$4)-(G220+H220+J220)</f>
        <v>50.209621189719201</v>
      </c>
      <c r="O220" s="384">
        <f>($I$4+$K$4+$L$4)-(I220+K220+L220)</f>
        <v>-1.4582440311332192</v>
      </c>
      <c r="P220" s="384">
        <f t="shared" si="28"/>
        <v>48.751377158585981</v>
      </c>
      <c r="Q220" s="384">
        <f>(G220+H220+J220)*Constants!$B$14</f>
        <v>3.6656155042020004</v>
      </c>
      <c r="R220" s="384">
        <f>(I220+K220+L220)*Constants!$B$13</f>
        <v>8.4709732116165277</v>
      </c>
      <c r="S220" s="384">
        <f t="shared" si="24"/>
        <v>12.136588715818528</v>
      </c>
      <c r="T220" s="384">
        <f>$Q$4-Q220</f>
        <v>0.81339586327345126</v>
      </c>
      <c r="U220" s="384">
        <f>($R$4-R220)</f>
        <v>-0.16478157551805417</v>
      </c>
      <c r="V220" s="384">
        <f t="shared" si="29"/>
        <v>0.64861428775539709</v>
      </c>
      <c r="W220" s="384">
        <f>'h1a-hanger4'!J57</f>
        <v>29.12404639576522</v>
      </c>
      <c r="X220" s="384">
        <f t="shared" si="21"/>
        <v>44.901950119773446</v>
      </c>
    </row>
    <row r="221" spans="1:24" x14ac:dyDescent="0.2">
      <c r="A221" s="357" t="s">
        <v>210</v>
      </c>
      <c r="B221" s="357" t="s">
        <v>469</v>
      </c>
      <c r="C221" s="357" t="s">
        <v>121</v>
      </c>
      <c r="D221" s="357" t="s">
        <v>487</v>
      </c>
      <c r="E221" s="463">
        <v>1</v>
      </c>
      <c r="F221" s="384">
        <f>G221*Constants!$B$2+H221*Constants!$B$1+I221</f>
        <v>348.98875917983742</v>
      </c>
      <c r="G221" s="384">
        <v>0</v>
      </c>
      <c r="H221" s="357">
        <v>436.23594897479671</v>
      </c>
      <c r="I221" s="357">
        <v>0</v>
      </c>
      <c r="J221" s="357">
        <v>0</v>
      </c>
      <c r="K221" s="357">
        <v>7.2427079295547916</v>
      </c>
      <c r="L221" s="357">
        <v>79.668285678937124</v>
      </c>
      <c r="M221" s="384">
        <f t="shared" si="27"/>
        <v>523.14694258328859</v>
      </c>
      <c r="N221" s="384">
        <f>($G$5+$H$5+$J$5)-(G221+H221+J221)</f>
        <v>75.871626199332979</v>
      </c>
      <c r="O221" s="384">
        <f>($I$5+$K$5+$L$5)-(I221+K221+L221)</f>
        <v>-1.5435894581905956</v>
      </c>
      <c r="P221" s="384">
        <f t="shared" si="28"/>
        <v>74.328036741142384</v>
      </c>
      <c r="Q221" s="384">
        <f>(G221+H221+J221)*Constants!$B$14</f>
        <v>7.0670223733917066</v>
      </c>
      <c r="R221" s="384">
        <f>(I221+K221+L221)*Constants!$B$13</f>
        <v>9.8209422777595865</v>
      </c>
      <c r="S221" s="384">
        <f t="shared" si="24"/>
        <v>16.887964651151293</v>
      </c>
      <c r="T221" s="384">
        <f>$Q$5-Q221</f>
        <v>1.2291203444291945</v>
      </c>
      <c r="U221" s="384">
        <f>($R$5-R221)</f>
        <v>-0.17442560877553603</v>
      </c>
      <c r="V221" s="384">
        <f t="shared" si="29"/>
        <v>1.0546947356536585</v>
      </c>
      <c r="W221" s="384">
        <f>'h2a-34T'!H48</f>
        <v>68.724662162162161</v>
      </c>
      <c r="X221" s="384">
        <f t="shared" si="21"/>
        <v>65.160714127931342</v>
      </c>
    </row>
    <row r="222" spans="1:24" x14ac:dyDescent="0.2">
      <c r="A222" s="357" t="s">
        <v>210</v>
      </c>
      <c r="B222" s="357" t="s">
        <v>469</v>
      </c>
      <c r="C222" s="357" t="s">
        <v>119</v>
      </c>
      <c r="D222" s="357" t="s">
        <v>487</v>
      </c>
      <c r="E222" s="463">
        <v>1</v>
      </c>
      <c r="F222" s="384">
        <f>G222*Constants!$B$2+H222*Constants!$B$1+I222</f>
        <v>181.81982271319649</v>
      </c>
      <c r="G222" s="384">
        <v>0</v>
      </c>
      <c r="H222" s="357">
        <v>227.2747783914956</v>
      </c>
      <c r="I222" s="357">
        <v>0</v>
      </c>
      <c r="J222" s="357">
        <v>0</v>
      </c>
      <c r="K222" s="357">
        <v>7.2427079295547916</v>
      </c>
      <c r="L222" s="357">
        <v>69.749071709280457</v>
      </c>
      <c r="M222" s="384">
        <f t="shared" si="27"/>
        <v>304.26655803033088</v>
      </c>
      <c r="N222" s="384">
        <f>($G$6+$H$6+$J$6)-(G222+H222+J222)</f>
        <v>72.212358193871978</v>
      </c>
      <c r="O222" s="384">
        <f>($I$6+$K$6+$L$6)-(I222+K222+L222)</f>
        <v>-1.8416463720532619</v>
      </c>
      <c r="P222" s="384">
        <f t="shared" si="28"/>
        <v>70.370711821818716</v>
      </c>
      <c r="Q222" s="384">
        <f>(G222+H222+J222)*Constants!$B$14</f>
        <v>3.6818514099422286</v>
      </c>
      <c r="R222" s="384">
        <f>(I222+K222+L222)*Constants!$B$13</f>
        <v>8.7000710991883832</v>
      </c>
      <c r="S222" s="384">
        <f t="shared" si="24"/>
        <v>12.381922509130611</v>
      </c>
      <c r="T222" s="384">
        <f>$Q$6-Q222</f>
        <v>1.1698402027407262</v>
      </c>
      <c r="U222" s="384">
        <f>($R$6-R222)</f>
        <v>-0.20810604004201849</v>
      </c>
      <c r="V222" s="384">
        <f t="shared" si="29"/>
        <v>0.96173416269870771</v>
      </c>
      <c r="W222" s="384">
        <f>'h2a-34T'!H48</f>
        <v>68.724662162162161</v>
      </c>
      <c r="X222" s="384">
        <f t="shared" ref="X222:X285" si="30">IF(E222=0, "n/a",W222/V222)</f>
        <v>71.459104633774189</v>
      </c>
    </row>
    <row r="223" spans="1:24" x14ac:dyDescent="0.2">
      <c r="A223" s="357" t="s">
        <v>210</v>
      </c>
      <c r="B223" s="357" t="s">
        <v>469</v>
      </c>
      <c r="C223" s="357" t="s">
        <v>466</v>
      </c>
      <c r="D223" s="357" t="s">
        <v>487</v>
      </c>
      <c r="E223" s="463">
        <v>1</v>
      </c>
      <c r="F223" s="384">
        <f>G223*Constants!$B$2+H223*Constants!$B$1+I223</f>
        <v>108.74737887569285</v>
      </c>
      <c r="G223" s="384">
        <v>0</v>
      </c>
      <c r="H223" s="357">
        <v>135.93422359461604</v>
      </c>
      <c r="I223" s="357">
        <v>0</v>
      </c>
      <c r="J223" s="357">
        <v>0</v>
      </c>
      <c r="K223" s="357">
        <v>7.2427079295547916</v>
      </c>
      <c r="L223" s="357">
        <v>66.995236041652518</v>
      </c>
      <c r="M223" s="384">
        <f t="shared" si="27"/>
        <v>210.17216756582337</v>
      </c>
      <c r="N223" s="384">
        <f>($G$7+$H$7+$J$7)-(G223+H223+J223)</f>
        <v>72.956374318906114</v>
      </c>
      <c r="O223" s="384">
        <f>($I$7+$K$7+$L$7)-(I223+K223+L223)</f>
        <v>-2.1832481247170676</v>
      </c>
      <c r="P223" s="384">
        <f t="shared" si="28"/>
        <v>70.773126194189047</v>
      </c>
      <c r="Q223" s="384">
        <f>(G223+H223+J223)*Constants!$B$14</f>
        <v>2.2021344222327799</v>
      </c>
      <c r="R223" s="384">
        <f>(I223+K223+L223)*Constants!$B$13</f>
        <v>8.3888876687464276</v>
      </c>
      <c r="S223" s="384">
        <f t="shared" si="24"/>
        <v>10.591022090979207</v>
      </c>
      <c r="T223" s="384">
        <f>$Q$7-Q223</f>
        <v>1.1818932639662787</v>
      </c>
      <c r="U223" s="384">
        <f>($R$7-R223)</f>
        <v>-0.24670703809302985</v>
      </c>
      <c r="V223" s="384">
        <f t="shared" si="29"/>
        <v>0.93518622587324884</v>
      </c>
      <c r="W223" s="384">
        <f>'h2a-34T'!H48</f>
        <v>68.724662162162161</v>
      </c>
      <c r="X223" s="384">
        <f t="shared" si="30"/>
        <v>73.48767578135481</v>
      </c>
    </row>
    <row r="224" spans="1:24" x14ac:dyDescent="0.2">
      <c r="A224" s="357" t="s">
        <v>464</v>
      </c>
      <c r="B224" s="357" t="s">
        <v>465</v>
      </c>
      <c r="C224" s="357" t="s">
        <v>121</v>
      </c>
      <c r="D224" s="357" t="s">
        <v>487</v>
      </c>
      <c r="E224" s="463">
        <v>0</v>
      </c>
      <c r="F224" s="384">
        <f>G224*Constants!$B$2+H224*Constants!$B$1+I224</f>
        <v>259.83360797054229</v>
      </c>
      <c r="G224" s="384">
        <v>0</v>
      </c>
      <c r="H224" s="357">
        <v>324.79200996317786</v>
      </c>
      <c r="I224" s="357">
        <v>0</v>
      </c>
      <c r="J224" s="357">
        <v>0</v>
      </c>
      <c r="K224" s="357">
        <v>0</v>
      </c>
      <c r="L224" s="357">
        <v>44.7912561790056</v>
      </c>
      <c r="M224" s="384">
        <f t="shared" si="27"/>
        <v>369.58326614218345</v>
      </c>
      <c r="N224" s="384">
        <f>($G$8+$H$8+$J$8)-(G224+H224+J224)</f>
        <v>0</v>
      </c>
      <c r="O224" s="384">
        <f>($I$8+$K$8+$L$8)-(I224+K224+L224)</f>
        <v>0</v>
      </c>
      <c r="P224" s="384">
        <f t="shared" si="28"/>
        <v>0</v>
      </c>
      <c r="Q224" s="384">
        <f>(G224+H224+J224)*Constants!$B$14</f>
        <v>5.2616305614034813</v>
      </c>
      <c r="R224" s="384">
        <f>(I224+K224+L224)*Constants!$B$13</f>
        <v>5.061411948227633</v>
      </c>
      <c r="S224" s="384">
        <f t="shared" si="24"/>
        <v>10.323042509631115</v>
      </c>
      <c r="T224" s="384">
        <f>$Q$8-Q224</f>
        <v>0</v>
      </c>
      <c r="U224" s="384">
        <f>($R$8-R224)</f>
        <v>0</v>
      </c>
      <c r="V224" s="384">
        <f t="shared" si="29"/>
        <v>0</v>
      </c>
      <c r="W224" s="384">
        <f>'h3b-B782'!H47</f>
        <v>0</v>
      </c>
      <c r="X224" s="384" t="str">
        <f t="shared" si="30"/>
        <v>n/a</v>
      </c>
    </row>
    <row r="225" spans="1:24" x14ac:dyDescent="0.2">
      <c r="A225" s="357" t="s">
        <v>464</v>
      </c>
      <c r="B225" s="357" t="s">
        <v>465</v>
      </c>
      <c r="C225" s="357" t="s">
        <v>120</v>
      </c>
      <c r="D225" s="357" t="s">
        <v>487</v>
      </c>
      <c r="E225" s="463">
        <v>0</v>
      </c>
      <c r="F225" s="384">
        <f>G225*Constants!$B$2+H225*Constants!$B$1+I225</f>
        <v>235.91577366160357</v>
      </c>
      <c r="G225" s="384">
        <v>0</v>
      </c>
      <c r="H225" s="357">
        <v>294.89471707700443</v>
      </c>
      <c r="I225" s="357">
        <v>0</v>
      </c>
      <c r="J225" s="357">
        <v>0</v>
      </c>
      <c r="K225" s="357">
        <v>0</v>
      </c>
      <c r="L225" s="357">
        <v>43.576714631261552</v>
      </c>
      <c r="M225" s="384">
        <f t="shared" si="27"/>
        <v>338.47143170826598</v>
      </c>
      <c r="N225" s="384">
        <f>($G$9+$H$9+$J$9)-(G225+H225+J225)</f>
        <v>0</v>
      </c>
      <c r="O225" s="384">
        <f>($I$9+$K$9+$L$9)-(I225+K225+L225)</f>
        <v>0</v>
      </c>
      <c r="P225" s="384">
        <f t="shared" si="28"/>
        <v>0</v>
      </c>
      <c r="Q225" s="384">
        <f>(G225+H225+J225)*Constants!$B$14</f>
        <v>4.7772944166474716</v>
      </c>
      <c r="R225" s="384">
        <f>(I225+K225+L225)*Constants!$B$13</f>
        <v>4.9241687533325553</v>
      </c>
      <c r="S225" s="384">
        <f t="shared" si="24"/>
        <v>9.7014631699800269</v>
      </c>
      <c r="T225" s="384">
        <f>$Q$9-Q225</f>
        <v>0</v>
      </c>
      <c r="U225" s="384">
        <f>($R$9-R225)</f>
        <v>0</v>
      </c>
      <c r="V225" s="384">
        <f t="shared" si="29"/>
        <v>0</v>
      </c>
      <c r="W225" s="384">
        <f>'h3b-B782'!H47</f>
        <v>0</v>
      </c>
      <c r="X225" s="384" t="str">
        <f t="shared" si="30"/>
        <v>n/a</v>
      </c>
    </row>
    <row r="226" spans="1:24" x14ac:dyDescent="0.2">
      <c r="A226" s="357" t="s">
        <v>464</v>
      </c>
      <c r="B226" s="357" t="s">
        <v>465</v>
      </c>
      <c r="C226" s="357" t="s">
        <v>119</v>
      </c>
      <c r="D226" s="357" t="s">
        <v>487</v>
      </c>
      <c r="E226" s="463">
        <v>0</v>
      </c>
      <c r="F226" s="384">
        <f>G226*Constants!$B$2+H226*Constants!$B$1+I226</f>
        <v>143.02579413139645</v>
      </c>
      <c r="G226" s="384">
        <v>0</v>
      </c>
      <c r="H226" s="357">
        <v>178.78224266424556</v>
      </c>
      <c r="I226" s="357">
        <v>0</v>
      </c>
      <c r="J226" s="357">
        <v>0</v>
      </c>
      <c r="K226" s="357">
        <v>0</v>
      </c>
      <c r="L226" s="357">
        <v>38.899866254285129</v>
      </c>
      <c r="M226" s="384">
        <f t="shared" si="27"/>
        <v>217.68210891853067</v>
      </c>
      <c r="N226" s="384">
        <f>($G$10+$H$10+$J$10)-(G226+H226+J226)</f>
        <v>0</v>
      </c>
      <c r="O226" s="384">
        <f>($I$10+$K$10+$L$10)-(I226+K226+L226)</f>
        <v>0</v>
      </c>
      <c r="P226" s="384">
        <f t="shared" si="28"/>
        <v>0</v>
      </c>
      <c r="Q226" s="384">
        <f>(G226+H226+J226)*Constants!$B$14</f>
        <v>2.8962723311607781</v>
      </c>
      <c r="R226" s="384">
        <f>(I226+K226+L226)*Constants!$B$13</f>
        <v>4.3956848867342195</v>
      </c>
      <c r="S226" s="384">
        <f t="shared" si="24"/>
        <v>7.2919572178949981</v>
      </c>
      <c r="T226" s="384">
        <f>$Q$10-Q226</f>
        <v>0</v>
      </c>
      <c r="U226" s="384">
        <f>($R$10-R226)</f>
        <v>0</v>
      </c>
      <c r="V226" s="384">
        <f t="shared" si="29"/>
        <v>0</v>
      </c>
      <c r="W226" s="384">
        <f>'h3b-B782'!H47</f>
        <v>0</v>
      </c>
      <c r="X226" s="384" t="str">
        <f t="shared" si="30"/>
        <v>n/a</v>
      </c>
    </row>
    <row r="227" spans="1:24" x14ac:dyDescent="0.2">
      <c r="A227" s="357" t="s">
        <v>464</v>
      </c>
      <c r="B227" s="357" t="s">
        <v>465</v>
      </c>
      <c r="C227" s="357" t="s">
        <v>466</v>
      </c>
      <c r="D227" s="357" t="s">
        <v>487</v>
      </c>
      <c r="E227" s="463">
        <v>0</v>
      </c>
      <c r="F227" s="384">
        <f>G227*Constants!$B$2+H227*Constants!$B$1+I227</f>
        <v>85.416231920773768</v>
      </c>
      <c r="G227" s="384">
        <v>0</v>
      </c>
      <c r="H227" s="357">
        <v>106.7702899009672</v>
      </c>
      <c r="I227" s="357">
        <v>0</v>
      </c>
      <c r="J227" s="357">
        <v>0</v>
      </c>
      <c r="K227" s="357">
        <v>0</v>
      </c>
      <c r="L227" s="357">
        <v>35.685072631465033</v>
      </c>
      <c r="M227" s="384">
        <f t="shared" si="27"/>
        <v>142.45536253243222</v>
      </c>
      <c r="N227" s="384">
        <f>($G$11+$H$11+$J$11)-(G227+H227+J227)</f>
        <v>0</v>
      </c>
      <c r="O227" s="384">
        <f>($I$11+$K$11+$L$11)-(I227+K227+L227)</f>
        <v>0</v>
      </c>
      <c r="P227" s="384">
        <f t="shared" si="28"/>
        <v>0</v>
      </c>
      <c r="Q227" s="384">
        <f>(G227+H227+J227)*Constants!$B$14</f>
        <v>1.7296786963956685</v>
      </c>
      <c r="R227" s="384">
        <f>(I227+K227+L227)*Constants!$B$13</f>
        <v>4.0324132073555488</v>
      </c>
      <c r="S227" s="384">
        <f t="shared" si="24"/>
        <v>5.7620919037512177</v>
      </c>
      <c r="T227" s="384">
        <f>$Q$11-Q227</f>
        <v>0</v>
      </c>
      <c r="U227" s="384">
        <f>($R$11-R227)</f>
        <v>0</v>
      </c>
      <c r="V227" s="384">
        <f t="shared" si="29"/>
        <v>0</v>
      </c>
      <c r="W227" s="384">
        <f>'h3b-B782'!H47</f>
        <v>0</v>
      </c>
      <c r="X227" s="384" t="str">
        <f t="shared" si="30"/>
        <v>n/a</v>
      </c>
    </row>
    <row r="228" spans="1:24" x14ac:dyDescent="0.2">
      <c r="A228" s="357" t="s">
        <v>222</v>
      </c>
      <c r="B228" s="357" t="s">
        <v>223</v>
      </c>
      <c r="C228" s="357" t="s">
        <v>121</v>
      </c>
      <c r="D228" s="357" t="s">
        <v>487</v>
      </c>
      <c r="E228" s="463">
        <v>1</v>
      </c>
      <c r="F228" s="384">
        <f>G228*Constants!$B$2+H228*Constants!$B$1+I228</f>
        <v>85.345198934622545</v>
      </c>
      <c r="G228" s="384">
        <v>0</v>
      </c>
      <c r="H228" s="357">
        <v>106.68149866827817</v>
      </c>
      <c r="I228" s="357">
        <v>0</v>
      </c>
      <c r="J228" s="357">
        <v>29.08525885091041</v>
      </c>
      <c r="K228" s="357">
        <v>0</v>
      </c>
      <c r="L228" s="357">
        <v>36.258012019846625</v>
      </c>
      <c r="M228" s="384">
        <f t="shared" si="27"/>
        <v>172.02476953903522</v>
      </c>
      <c r="N228" s="384">
        <f>($G$12+$H$12+$J$12)-(G228+H228+J228)</f>
        <v>8.9943726757254296</v>
      </c>
      <c r="O228" s="384">
        <f>($I$12+$K$12+$L$12)-(I228+K228+L228)</f>
        <v>-2.5615892509456089</v>
      </c>
      <c r="P228" s="384">
        <f t="shared" si="28"/>
        <v>6.4327834247798208</v>
      </c>
      <c r="Q228" s="384">
        <f>(G228+H228+J228)*Constants!$B$14</f>
        <v>2.1994214718108549</v>
      </c>
      <c r="R228" s="384">
        <f>(I228+K228+L228)*Constants!$B$13</f>
        <v>4.0971553582426683</v>
      </c>
      <c r="S228" s="384">
        <f t="shared" si="24"/>
        <v>6.2965768300535228</v>
      </c>
      <c r="T228" s="384">
        <f>$Q$12-Q228</f>
        <v>0.14570883734675188</v>
      </c>
      <c r="U228" s="384">
        <f>($R$12-R228)</f>
        <v>-0.28945958535685357</v>
      </c>
      <c r="V228" s="384">
        <f t="shared" si="29"/>
        <v>-0.14375074801010168</v>
      </c>
      <c r="W228" s="384">
        <f>'h4c-B45'!H48</f>
        <v>68.053710203058415</v>
      </c>
      <c r="X228" s="384">
        <f t="shared" si="30"/>
        <v>-473.4146510199455</v>
      </c>
    </row>
    <row r="229" spans="1:24" x14ac:dyDescent="0.2">
      <c r="A229" s="357" t="s">
        <v>236</v>
      </c>
      <c r="B229" s="357" t="s">
        <v>467</v>
      </c>
      <c r="C229" s="357" t="s">
        <v>119</v>
      </c>
      <c r="D229" s="357" t="s">
        <v>487</v>
      </c>
      <c r="E229" s="463">
        <v>1</v>
      </c>
      <c r="F229" s="384">
        <v>289.91399999999999</v>
      </c>
      <c r="G229" s="384">
        <v>0</v>
      </c>
      <c r="H229" s="357">
        <v>223.15758645620997</v>
      </c>
      <c r="I229" s="357">
        <v>11.399643560726831</v>
      </c>
      <c r="J229" s="357">
        <v>20.993791131985969</v>
      </c>
      <c r="K229" s="357">
        <v>0</v>
      </c>
      <c r="L229" s="357">
        <v>91.36320654583632</v>
      </c>
      <c r="M229" s="384">
        <f t="shared" si="27"/>
        <v>346.91422769475912</v>
      </c>
      <c r="N229" s="384">
        <f>($G$13+$H$13+$J$13)-(G229+H229+J229)</f>
        <v>123.97665715626829</v>
      </c>
      <c r="O229" s="384">
        <f>($I$13+$K$13+$L$13)-(I229+K229+L229)</f>
        <v>-4.1459455966978993</v>
      </c>
      <c r="P229" s="384">
        <f t="shared" si="28"/>
        <v>119.83071155957039</v>
      </c>
      <c r="Q229" s="384">
        <f>(G229+H229+J229)*Constants!$B$14</f>
        <v>3.9552523169287741</v>
      </c>
      <c r="R229" s="384">
        <f>(I229+K229+L229)*Constants!$B$13</f>
        <v>11.612202062041636</v>
      </c>
      <c r="S229" s="384">
        <f t="shared" si="24"/>
        <v>15.56745437897041</v>
      </c>
      <c r="T229" s="384">
        <f>$Q$13-Q229</f>
        <v>2.0084218459315459</v>
      </c>
      <c r="U229" s="384">
        <f>($R$13-R229)</f>
        <v>-0.46849185242686175</v>
      </c>
      <c r="V229" s="384">
        <f t="shared" si="29"/>
        <v>1.5399299935046842</v>
      </c>
      <c r="W229" s="384">
        <f>'h5a-B720'!L62</f>
        <v>63.132779671767224</v>
      </c>
      <c r="X229" s="384">
        <f t="shared" si="30"/>
        <v>40.997175156050488</v>
      </c>
    </row>
    <row r="230" spans="1:24" x14ac:dyDescent="0.2">
      <c r="A230" s="357" t="s">
        <v>238</v>
      </c>
      <c r="B230" s="357" t="s">
        <v>239</v>
      </c>
      <c r="C230" s="357" t="s">
        <v>121</v>
      </c>
      <c r="D230" s="357" t="s">
        <v>487</v>
      </c>
      <c r="E230" s="463">
        <v>1</v>
      </c>
      <c r="F230" s="384">
        <f>G230*Constants!$B$2+H230*Constants!$B$1+I230</f>
        <v>294.96974948958194</v>
      </c>
      <c r="G230" s="384">
        <v>0</v>
      </c>
      <c r="H230" s="357">
        <v>368.71218686197744</v>
      </c>
      <c r="I230" s="357">
        <v>0</v>
      </c>
      <c r="J230" s="357">
        <v>42.036155088133007</v>
      </c>
      <c r="K230" s="357">
        <v>0</v>
      </c>
      <c r="L230" s="357">
        <v>118.01877647061812</v>
      </c>
      <c r="M230" s="384">
        <f t="shared" si="27"/>
        <v>528.76711842072859</v>
      </c>
      <c r="N230" s="384">
        <f>($G$14+$H$14+$J$14)-(G230+H230+J230)</f>
        <v>64.784138964255817</v>
      </c>
      <c r="O230" s="384">
        <f>($I$14+$K$14+$L$14)-(I230+K230+L230)</f>
        <v>-6.7051136928763384</v>
      </c>
      <c r="P230" s="384">
        <f t="shared" si="28"/>
        <v>58.079025271379479</v>
      </c>
      <c r="Q230" s="384">
        <f>(G230+H230+J230)*Constants!$B$14</f>
        <v>6.654123139591789</v>
      </c>
      <c r="R230" s="384">
        <f>(I230+K230+L230)*Constants!$B$13</f>
        <v>13.336121741179848</v>
      </c>
      <c r="S230" s="384">
        <f t="shared" si="24"/>
        <v>19.990244880771638</v>
      </c>
      <c r="T230" s="384">
        <f>$Q$14-Q230</f>
        <v>1.0495030512209436</v>
      </c>
      <c r="U230" s="384">
        <f>($R$14-R230)</f>
        <v>-0.7576778472950263</v>
      </c>
      <c r="V230" s="384">
        <f t="shared" si="29"/>
        <v>0.29182520392591726</v>
      </c>
      <c r="W230" s="384">
        <f>'h6a-007'!H52</f>
        <v>91.702252120503076</v>
      </c>
      <c r="X230" s="384">
        <f t="shared" si="30"/>
        <v>314.23691609509711</v>
      </c>
    </row>
    <row r="231" spans="1:24" x14ac:dyDescent="0.2">
      <c r="A231" s="357" t="s">
        <v>238</v>
      </c>
      <c r="B231" s="357" t="s">
        <v>239</v>
      </c>
      <c r="C231" s="357" t="s">
        <v>120</v>
      </c>
      <c r="D231" s="357" t="s">
        <v>487</v>
      </c>
      <c r="E231" s="463">
        <v>1</v>
      </c>
      <c r="F231" s="384">
        <f>G231*Constants!$B$2+H231*Constants!$B$1+I231</f>
        <v>270.85344139401985</v>
      </c>
      <c r="G231" s="384">
        <v>0</v>
      </c>
      <c r="H231" s="357">
        <v>338.56680174252477</v>
      </c>
      <c r="I231" s="357">
        <v>0</v>
      </c>
      <c r="J231" s="357">
        <v>42.035342544059638</v>
      </c>
      <c r="K231" s="357">
        <v>0</v>
      </c>
      <c r="L231" s="357">
        <v>115.34306883723936</v>
      </c>
      <c r="M231" s="384">
        <f t="shared" si="27"/>
        <v>495.94521312382375</v>
      </c>
      <c r="N231" s="384">
        <f>($G$15+$H$15+$J$15)-(G231+H231+J231)</f>
        <v>64.300675240643443</v>
      </c>
      <c r="O231" s="384">
        <f>($I$15+$K$15+$L$15)-(I231+K231+L231)</f>
        <v>-6.7213645743425872</v>
      </c>
      <c r="P231" s="384">
        <f t="shared" si="28"/>
        <v>57.579310666300856</v>
      </c>
      <c r="Q231" s="384">
        <f>(G231+H231+J231)*Constants!$B$14</f>
        <v>6.1657547374426667</v>
      </c>
      <c r="R231" s="384">
        <f>(I231+K231+L231)*Constants!$B$13</f>
        <v>13.033766778608047</v>
      </c>
      <c r="S231" s="384">
        <f t="shared" si="24"/>
        <v>19.199521516050716</v>
      </c>
      <c r="T231" s="384">
        <f>$Q$15-Q231</f>
        <v>1.0416709388984238</v>
      </c>
      <c r="U231" s="384">
        <f>($R$15-R231)</f>
        <v>-0.75951419690071198</v>
      </c>
      <c r="V231" s="384">
        <f t="shared" si="29"/>
        <v>0.28215674199771179</v>
      </c>
      <c r="W231" s="384">
        <f>'h6a-007'!H52</f>
        <v>91.702252120503076</v>
      </c>
      <c r="X231" s="384">
        <f t="shared" si="30"/>
        <v>325.00464625171622</v>
      </c>
    </row>
    <row r="232" spans="1:24" x14ac:dyDescent="0.2">
      <c r="A232" s="357" t="s">
        <v>238</v>
      </c>
      <c r="B232" s="357" t="s">
        <v>239</v>
      </c>
      <c r="C232" s="357" t="s">
        <v>119</v>
      </c>
      <c r="D232" s="357" t="s">
        <v>487</v>
      </c>
      <c r="E232" s="463">
        <v>1</v>
      </c>
      <c r="F232" s="384">
        <f>G232*Constants!$B$2+H232*Constants!$B$1+I232</f>
        <v>178.38722592293038</v>
      </c>
      <c r="G232" s="384">
        <v>0</v>
      </c>
      <c r="H232" s="357">
        <v>222.98403240366295</v>
      </c>
      <c r="I232" s="357">
        <v>0</v>
      </c>
      <c r="J232" s="357">
        <v>42.033717455913177</v>
      </c>
      <c r="K232" s="357">
        <v>0</v>
      </c>
      <c r="L232" s="357">
        <v>105.2918986505111</v>
      </c>
      <c r="M232" s="384">
        <f t="shared" si="27"/>
        <v>370.30964851008724</v>
      </c>
      <c r="N232" s="384">
        <f>($G$16+$H$16+$J$16)-(G232+H232+J232)</f>
        <v>65.831508274741111</v>
      </c>
      <c r="O232" s="384">
        <f>($I$16+$K$16+$L$16)-(I232+K232+L232)</f>
        <v>-6.8765604923429322</v>
      </c>
      <c r="P232" s="384">
        <f t="shared" si="28"/>
        <v>58.954947782398179</v>
      </c>
      <c r="Q232" s="384">
        <f>(G232+H232+J232)*Constants!$B$14</f>
        <v>4.2932875477251331</v>
      </c>
      <c r="R232" s="384">
        <f>(I232+K232+L232)*Constants!$B$13</f>
        <v>11.897984547507754</v>
      </c>
      <c r="S232" s="384">
        <f t="shared" si="24"/>
        <v>16.191272095232886</v>
      </c>
      <c r="T232" s="384">
        <f>$Q$16-Q232</f>
        <v>1.0664704340508067</v>
      </c>
      <c r="U232" s="384">
        <f>($R$16-R232)</f>
        <v>-0.77705133563475037</v>
      </c>
      <c r="V232" s="384">
        <f t="shared" si="29"/>
        <v>0.28941909841605629</v>
      </c>
      <c r="W232" s="384">
        <f>'h6a-007'!H52</f>
        <v>91.702252120503076</v>
      </c>
      <c r="X232" s="384">
        <f t="shared" si="30"/>
        <v>316.84934623310835</v>
      </c>
    </row>
    <row r="233" spans="1:24" x14ac:dyDescent="0.2">
      <c r="A233" s="357" t="s">
        <v>240</v>
      </c>
      <c r="B233" s="357" t="s">
        <v>468</v>
      </c>
      <c r="C233" s="357" t="s">
        <v>120</v>
      </c>
      <c r="D233" s="357" t="s">
        <v>487</v>
      </c>
      <c r="E233" s="463">
        <v>1</v>
      </c>
      <c r="F233" s="384">
        <f>G233*Constants!$B$2+H233*Constants!$B$1+I233</f>
        <v>105.25764318583188</v>
      </c>
      <c r="G233" s="384">
        <v>0</v>
      </c>
      <c r="H233" s="357">
        <v>129.86383223650185</v>
      </c>
      <c r="I233" s="357">
        <v>1.3665773966303845</v>
      </c>
      <c r="J233" s="357">
        <v>0</v>
      </c>
      <c r="K233" s="357">
        <v>5.7299948224485249</v>
      </c>
      <c r="L233" s="357">
        <v>54.892387374717131</v>
      </c>
      <c r="M233" s="384">
        <f t="shared" si="27"/>
        <v>191.85279183029792</v>
      </c>
      <c r="N233" s="384">
        <f>($G$17+$H$17+$J$17)-(G233+H233+J233)</f>
        <v>0</v>
      </c>
      <c r="O233" s="384">
        <f>($I$17+$K$17+$L$17)-(I233+K233+L233)</f>
        <v>0</v>
      </c>
      <c r="P233" s="384">
        <f t="shared" si="28"/>
        <v>0</v>
      </c>
      <c r="Q233" s="384">
        <f>(G233+H233+J233)*Constants!$B$14</f>
        <v>2.1037940822313299</v>
      </c>
      <c r="R233" s="384">
        <f>(I233+K233+L233)*Constants!$B$13</f>
        <v>7.0047524340989522</v>
      </c>
      <c r="S233" s="384">
        <f t="shared" si="24"/>
        <v>9.1085465163302821</v>
      </c>
      <c r="T233" s="384">
        <f>$Q$17-Q233</f>
        <v>0</v>
      </c>
      <c r="U233" s="384">
        <f>($R$17-R233)</f>
        <v>0</v>
      </c>
      <c r="V233" s="384">
        <f t="shared" si="29"/>
        <v>0</v>
      </c>
      <c r="W233" s="384">
        <f>'h6b-B96'!H43</f>
        <v>286.0017123287671</v>
      </c>
      <c r="X233" s="384" t="e">
        <f t="shared" si="30"/>
        <v>#DIV/0!</v>
      </c>
    </row>
    <row r="234" spans="1:24" x14ac:dyDescent="0.2">
      <c r="A234" s="357" t="s">
        <v>240</v>
      </c>
      <c r="B234" s="357" t="s">
        <v>468</v>
      </c>
      <c r="C234" s="357" t="s">
        <v>119</v>
      </c>
      <c r="D234" s="357" t="s">
        <v>487</v>
      </c>
      <c r="E234" s="463">
        <v>1</v>
      </c>
      <c r="F234" s="384">
        <f>G234*Constants!$B$2+H234*Constants!$B$1+I234</f>
        <v>58.782547124923731</v>
      </c>
      <c r="G234" s="384">
        <v>0</v>
      </c>
      <c r="H234" s="357">
        <v>71.853080332561063</v>
      </c>
      <c r="I234" s="357">
        <v>1.3000828588748803</v>
      </c>
      <c r="J234" s="357">
        <v>0</v>
      </c>
      <c r="K234" s="357">
        <v>5.5809553412723965</v>
      </c>
      <c r="L234" s="357">
        <v>48.804697797445876</v>
      </c>
      <c r="M234" s="384">
        <f t="shared" si="27"/>
        <v>127.53881633015422</v>
      </c>
      <c r="N234" s="384">
        <f>($G$18+$H$18+$J$18)-(G234+H234+J234)</f>
        <v>0</v>
      </c>
      <c r="O234" s="384">
        <f>($I$18+$K$18+$L$18)-(I234+K234+L234)</f>
        <v>0</v>
      </c>
      <c r="P234" s="384">
        <f t="shared" si="28"/>
        <v>0</v>
      </c>
      <c r="Q234" s="384">
        <f>(G234+H234+J234)*Constants!$B$14</f>
        <v>1.1640199013874892</v>
      </c>
      <c r="R234" s="384">
        <f>(I234+K234+L234)*Constants!$B$13</f>
        <v>6.2924881677280267</v>
      </c>
      <c r="S234" s="384">
        <f t="shared" si="24"/>
        <v>7.4565080691155163</v>
      </c>
      <c r="T234" s="384">
        <f>$Q$18-Q234</f>
        <v>0</v>
      </c>
      <c r="U234" s="384">
        <f>($R$18-R234)</f>
        <v>0</v>
      </c>
      <c r="V234" s="384">
        <f t="shared" si="29"/>
        <v>0</v>
      </c>
      <c r="W234" s="384">
        <f>'h6b-B96'!H43</f>
        <v>286.0017123287671</v>
      </c>
      <c r="X234" s="384" t="e">
        <f t="shared" si="30"/>
        <v>#DIV/0!</v>
      </c>
    </row>
    <row r="235" spans="1:24" x14ac:dyDescent="0.2">
      <c r="A235" s="357" t="s">
        <v>240</v>
      </c>
      <c r="B235" s="357" t="s">
        <v>468</v>
      </c>
      <c r="C235" s="357" t="s">
        <v>466</v>
      </c>
      <c r="D235" s="357" t="s">
        <v>487</v>
      </c>
      <c r="E235" s="463">
        <v>1</v>
      </c>
      <c r="F235" s="384">
        <f>G235*Constants!$B$2+H235*Constants!$B$1+I235</f>
        <v>32.098059832129934</v>
      </c>
      <c r="G235" s="384">
        <v>0</v>
      </c>
      <c r="H235" s="357">
        <v>38.076148067859364</v>
      </c>
      <c r="I235" s="357">
        <v>1.6371413778424408</v>
      </c>
      <c r="J235" s="357">
        <v>0</v>
      </c>
      <c r="K235" s="357">
        <v>5.4548450110464346</v>
      </c>
      <c r="L235" s="357">
        <v>45.431819692675248</v>
      </c>
      <c r="M235" s="384">
        <f t="shared" si="27"/>
        <v>90.599954149423496</v>
      </c>
      <c r="N235" s="384">
        <f>($G$19+$H$19+$J$19)-(G235+H235+J235)</f>
        <v>0</v>
      </c>
      <c r="O235" s="384">
        <f>($I$19+$K$19+$L$19)-(I235+K235+L235)</f>
        <v>0</v>
      </c>
      <c r="P235" s="384">
        <f t="shared" si="28"/>
        <v>0</v>
      </c>
      <c r="Q235" s="384">
        <f>(G235+H235+J235)*Constants!$B$14</f>
        <v>0.61683359869932164</v>
      </c>
      <c r="R235" s="384">
        <f>(I235+K235+L235)*Constants!$B$13</f>
        <v>5.9351900872167462</v>
      </c>
      <c r="S235" s="384">
        <f t="shared" si="24"/>
        <v>6.5520236859160681</v>
      </c>
      <c r="T235" s="384">
        <f>$Q$19-Q235</f>
        <v>0</v>
      </c>
      <c r="U235" s="384">
        <f>($R$19-R235)</f>
        <v>0</v>
      </c>
      <c r="V235" s="384">
        <f t="shared" si="29"/>
        <v>0</v>
      </c>
      <c r="W235" s="384">
        <f>'h6b-B96'!H43</f>
        <v>286.0017123287671</v>
      </c>
      <c r="X235" s="384" t="e">
        <f t="shared" si="30"/>
        <v>#DIV/0!</v>
      </c>
    </row>
    <row r="236" spans="1:24" x14ac:dyDescent="0.2">
      <c r="A236" s="357" t="s">
        <v>242</v>
      </c>
      <c r="B236" s="357" t="s">
        <v>243</v>
      </c>
      <c r="C236" s="357" t="s">
        <v>121</v>
      </c>
      <c r="D236" s="357" t="s">
        <v>487</v>
      </c>
      <c r="E236" s="463">
        <v>1</v>
      </c>
      <c r="F236" s="384">
        <f>G236*Constants!$B$2+H236*Constants!$B$1+I236</f>
        <v>305.9949535409026</v>
      </c>
      <c r="G236" s="384">
        <v>0</v>
      </c>
      <c r="H236" s="357">
        <v>382.49369192612824</v>
      </c>
      <c r="I236" s="357">
        <v>0</v>
      </c>
      <c r="J236" s="357">
        <v>0</v>
      </c>
      <c r="K236" s="357">
        <v>51.58209013260354</v>
      </c>
      <c r="L236" s="357">
        <v>153.98005170154468</v>
      </c>
      <c r="M236" s="384">
        <f t="shared" si="27"/>
        <v>588.05583376027641</v>
      </c>
      <c r="N236" s="384">
        <f>($G$20+$H$20+$J$20)-(G236+H236+J236)</f>
        <v>228.82301520288797</v>
      </c>
      <c r="O236" s="384">
        <f>($I$20+$K$20+$L$20)-(I236+K236+L236)</f>
        <v>-8.5614368995957761</v>
      </c>
      <c r="P236" s="384">
        <f t="shared" si="28"/>
        <v>220.2615783032922</v>
      </c>
      <c r="Q236" s="384">
        <f>(G236+H236+J236)*Constants!$B$14</f>
        <v>6.196397809203277</v>
      </c>
      <c r="R236" s="384">
        <f>(I236+K236+L236)*Constants!$B$13</f>
        <v>23.228522027258752</v>
      </c>
      <c r="S236" s="384">
        <f t="shared" si="24"/>
        <v>29.424919836462028</v>
      </c>
      <c r="T236" s="384">
        <f>$Q$20-Q236</f>
        <v>3.7069328462867857</v>
      </c>
      <c r="U236" s="384">
        <f>($R$20-R236)</f>
        <v>-0.96744236965432151</v>
      </c>
      <c r="V236" s="384">
        <f t="shared" si="29"/>
        <v>2.7394904766324641</v>
      </c>
      <c r="W236" s="384">
        <f>'h7a-B40'!H50</f>
        <v>115.26528426791278</v>
      </c>
      <c r="X236" s="384">
        <f t="shared" si="30"/>
        <v>42.075446237580408</v>
      </c>
    </row>
    <row r="237" spans="1:24" x14ac:dyDescent="0.2">
      <c r="A237" s="357" t="s">
        <v>248</v>
      </c>
      <c r="B237" s="357" t="s">
        <v>249</v>
      </c>
      <c r="C237" s="357" t="s">
        <v>121</v>
      </c>
      <c r="D237" s="357" t="s">
        <v>487</v>
      </c>
      <c r="E237" s="463">
        <v>1</v>
      </c>
      <c r="F237" s="384">
        <f>G237*Constants!$B$2+H237*Constants!$B$1+I237</f>
        <v>138.43126057971455</v>
      </c>
      <c r="G237" s="384">
        <v>0</v>
      </c>
      <c r="H237" s="357">
        <v>173.03907572464317</v>
      </c>
      <c r="I237" s="357">
        <v>0</v>
      </c>
      <c r="J237" s="357">
        <v>0</v>
      </c>
      <c r="K237" s="357">
        <v>1.2143431402829434</v>
      </c>
      <c r="L237" s="357">
        <v>45.751879975620511</v>
      </c>
      <c r="M237" s="384">
        <f t="shared" si="27"/>
        <v>220.00529884054663</v>
      </c>
      <c r="N237" s="384">
        <f>($G$21+$H$21+$J$21)-(G237+H237+J237)</f>
        <v>21.380450818103384</v>
      </c>
      <c r="O237" s="384">
        <f>($I$21+$K$21+$L$21)-(I237+K237+L237)</f>
        <v>-3.4709294767158667</v>
      </c>
      <c r="P237" s="384">
        <f t="shared" si="28"/>
        <v>17.909521341387517</v>
      </c>
      <c r="Q237" s="384">
        <f>(G237+H237+J237)*Constants!$B$14</f>
        <v>2.8032330267392194</v>
      </c>
      <c r="R237" s="384">
        <f>(I237+K237+L237)*Constants!$B$13</f>
        <v>5.3071832120970903</v>
      </c>
      <c r="S237" s="384">
        <f t="shared" si="24"/>
        <v>8.1104162388363097</v>
      </c>
      <c r="T237" s="384">
        <f>$Q$21-Q237</f>
        <v>0.34636330325327469</v>
      </c>
      <c r="U237" s="384">
        <f>($R$21-R237)</f>
        <v>-0.39221503086889253</v>
      </c>
      <c r="V237" s="384">
        <f t="shared" si="29"/>
        <v>-4.5851727615617843E-2</v>
      </c>
      <c r="W237" s="384">
        <f>'h8a-B624'!H51</f>
        <v>72.193281938325995</v>
      </c>
      <c r="X237" s="384">
        <f t="shared" si="30"/>
        <v>-1574.4942599226249</v>
      </c>
    </row>
    <row r="238" spans="1:24" x14ac:dyDescent="0.2">
      <c r="A238" s="357" t="s">
        <v>248</v>
      </c>
      <c r="B238" s="357" t="s">
        <v>249</v>
      </c>
      <c r="C238" s="357" t="s">
        <v>119</v>
      </c>
      <c r="D238" s="357" t="s">
        <v>487</v>
      </c>
      <c r="E238" s="463">
        <v>1</v>
      </c>
      <c r="F238" s="384">
        <f>G238*Constants!$B$2+H238*Constants!$B$1+I238</f>
        <v>90.901410146775731</v>
      </c>
      <c r="G238" s="384">
        <v>0</v>
      </c>
      <c r="H238" s="357">
        <v>113.62676268346966</v>
      </c>
      <c r="I238" s="357">
        <v>0</v>
      </c>
      <c r="J238" s="357">
        <v>0</v>
      </c>
      <c r="K238" s="357">
        <v>1.2143431402829434</v>
      </c>
      <c r="L238" s="357">
        <v>39.036273103915256</v>
      </c>
      <c r="M238" s="384">
        <f t="shared" si="27"/>
        <v>153.87737892766788</v>
      </c>
      <c r="N238" s="384">
        <f>($G$22+$H$22+$J$22)-(G238+H238+J238)</f>
        <v>21.055537992541915</v>
      </c>
      <c r="O238" s="384">
        <f>($I$22+$K$22+$L$22)-(I238+K238+L238)</f>
        <v>-3.4620277554676022</v>
      </c>
      <c r="P238" s="384">
        <f t="shared" si="28"/>
        <v>17.593510237074312</v>
      </c>
      <c r="Q238" s="384">
        <f>(G238+H238+J238)*Constants!$B$14</f>
        <v>1.8407535554722085</v>
      </c>
      <c r="R238" s="384">
        <f>(I238+K238+L238)*Constants!$B$13</f>
        <v>4.5483196355943969</v>
      </c>
      <c r="S238" s="384">
        <f t="shared" si="24"/>
        <v>6.3890731910666059</v>
      </c>
      <c r="T238" s="384">
        <f>$Q$22-Q238</f>
        <v>0.34109971547917883</v>
      </c>
      <c r="U238" s="384">
        <f>($R$22-R238)</f>
        <v>-0.3912091363678396</v>
      </c>
      <c r="V238" s="384">
        <f t="shared" si="29"/>
        <v>-5.0109420888660772E-2</v>
      </c>
      <c r="W238" s="384">
        <f>'h8a-B624'!H51</f>
        <v>72.193281938325995</v>
      </c>
      <c r="X238" s="384">
        <f t="shared" si="30"/>
        <v>-1440.7127573622101</v>
      </c>
    </row>
    <row r="239" spans="1:24" x14ac:dyDescent="0.2">
      <c r="A239" s="357" t="s">
        <v>250</v>
      </c>
      <c r="B239" s="357" t="s">
        <v>251</v>
      </c>
      <c r="C239" s="357" t="s">
        <v>121</v>
      </c>
      <c r="D239" s="357" t="s">
        <v>487</v>
      </c>
      <c r="E239" s="463">
        <v>1</v>
      </c>
      <c r="F239" s="384">
        <f>G239*Constants!$B$2+H239*Constants!$B$1+I239</f>
        <v>476.98532946601392</v>
      </c>
      <c r="G239" s="384">
        <v>0</v>
      </c>
      <c r="H239" s="357">
        <v>596.23166183251737</v>
      </c>
      <c r="I239" s="357">
        <v>0</v>
      </c>
      <c r="J239" s="357">
        <v>0</v>
      </c>
      <c r="K239" s="357">
        <v>2.6189837862368361</v>
      </c>
      <c r="L239" s="357">
        <v>118.62880110962401</v>
      </c>
      <c r="M239" s="384">
        <f t="shared" si="27"/>
        <v>717.47944672837821</v>
      </c>
      <c r="N239" s="384">
        <f>($G$23+$H$23+$J$23)-(G239+H239+J239)</f>
        <v>93.422826605673663</v>
      </c>
      <c r="O239" s="384">
        <f>($I$23+$K$23+$L$23)-(I239+K239+L239)</f>
        <v>-10.866689386588163</v>
      </c>
      <c r="P239" s="384">
        <f t="shared" si="28"/>
        <v>82.5561372190855</v>
      </c>
      <c r="Q239" s="384">
        <f>(G239+H239+J239)*Constants!$B$14</f>
        <v>9.6589529216867813</v>
      </c>
      <c r="R239" s="384">
        <f>(I239+K239+L239)*Constants!$B$13</f>
        <v>13.700999693232276</v>
      </c>
      <c r="S239" s="384">
        <f t="shared" si="24"/>
        <v>23.359952614919059</v>
      </c>
      <c r="T239" s="384">
        <f>$Q$23-Q239</f>
        <v>1.5134497910119133</v>
      </c>
      <c r="U239" s="384">
        <f>($R$23-R239)</f>
        <v>-1.2279359006844626</v>
      </c>
      <c r="V239" s="384">
        <f t="shared" si="29"/>
        <v>0.28551389032745078</v>
      </c>
      <c r="W239" s="384">
        <f>'h9a-581'!H49</f>
        <v>71.722236637259996</v>
      </c>
      <c r="X239" s="384">
        <f t="shared" si="30"/>
        <v>251.20401867314771</v>
      </c>
    </row>
    <row r="240" spans="1:24" x14ac:dyDescent="0.2">
      <c r="A240" s="357" t="s">
        <v>250</v>
      </c>
      <c r="B240" s="357" t="s">
        <v>251</v>
      </c>
      <c r="C240" s="357" t="s">
        <v>119</v>
      </c>
      <c r="D240" s="357" t="s">
        <v>487</v>
      </c>
      <c r="E240" s="463">
        <v>1</v>
      </c>
      <c r="F240" s="384">
        <f>G240*Constants!$B$2+H240*Constants!$B$1+I240</f>
        <v>243.00541104034002</v>
      </c>
      <c r="G240" s="384">
        <v>0</v>
      </c>
      <c r="H240" s="357">
        <v>303.75676380042501</v>
      </c>
      <c r="I240" s="357">
        <v>0</v>
      </c>
      <c r="J240" s="357">
        <v>0</v>
      </c>
      <c r="K240" s="357">
        <v>2.6189837862368361</v>
      </c>
      <c r="L240" s="357">
        <v>89.728105695871548</v>
      </c>
      <c r="M240" s="384">
        <f t="shared" si="27"/>
        <v>396.10385328253335</v>
      </c>
      <c r="N240" s="384">
        <f>($G$24+$H$24+$J$24)-(G240+H240+J240)</f>
        <v>97.629249498575973</v>
      </c>
      <c r="O240" s="384">
        <f>($I$24+$K$24+$L$24)-(I240+K240+L240)</f>
        <v>-10.822496942593247</v>
      </c>
      <c r="P240" s="384">
        <f t="shared" si="28"/>
        <v>86.806752555982726</v>
      </c>
      <c r="Q240" s="384">
        <f>(G240+H240+J240)*Constants!$B$14</f>
        <v>4.9208595735668847</v>
      </c>
      <c r="R240" s="384">
        <f>(I240+K240+L240)*Constants!$B$13</f>
        <v>10.435221111478247</v>
      </c>
      <c r="S240" s="384">
        <f t="shared" si="24"/>
        <v>15.356080685045132</v>
      </c>
      <c r="T240" s="384">
        <f>$Q$24-Q240</f>
        <v>1.5815938418769306</v>
      </c>
      <c r="U240" s="384">
        <f>($R$24-R240)</f>
        <v>-1.2229421545130368</v>
      </c>
      <c r="V240" s="384">
        <f t="shared" si="29"/>
        <v>0.35865168736389386</v>
      </c>
      <c r="W240" s="384">
        <f>'h9a-581'!H49</f>
        <v>71.722236637259996</v>
      </c>
      <c r="X240" s="384">
        <f t="shared" si="30"/>
        <v>199.97741308404733</v>
      </c>
    </row>
    <row r="241" spans="1:24" x14ac:dyDescent="0.2">
      <c r="A241" s="357" t="s">
        <v>252</v>
      </c>
      <c r="B241" s="357" t="s">
        <v>470</v>
      </c>
      <c r="C241" s="357" t="s">
        <v>121</v>
      </c>
      <c r="D241" s="357" t="s">
        <v>487</v>
      </c>
      <c r="E241" s="463">
        <v>1</v>
      </c>
      <c r="F241" s="384">
        <f>G241*Constants!$B$2+H241*Constants!$B$1+I241</f>
        <v>589.1918628486444</v>
      </c>
      <c r="G241" s="384">
        <v>0</v>
      </c>
      <c r="H241" s="357">
        <v>736.48982856080545</v>
      </c>
      <c r="I241" s="357">
        <v>0</v>
      </c>
      <c r="J241" s="357">
        <v>4.6581114953623546</v>
      </c>
      <c r="K241" s="357">
        <v>0</v>
      </c>
      <c r="L241" s="357">
        <v>123.74518272056841</v>
      </c>
      <c r="M241" s="384">
        <f t="shared" si="27"/>
        <v>864.89312277673628</v>
      </c>
      <c r="N241" s="384">
        <f>($G$25+$H$25+$J$25)-(G241+H241+J241)</f>
        <v>13.390942859165079</v>
      </c>
      <c r="O241" s="384">
        <f>($I$25+$K$25+$L$25)-(I241+K241+L241)</f>
        <v>-2.3846884543719113</v>
      </c>
      <c r="P241" s="384">
        <f t="shared" si="28"/>
        <v>11.006254404793168</v>
      </c>
      <c r="Q241" s="384">
        <f>(G241+H241+J241)*Constants!$B$14</f>
        <v>12.006596628909918</v>
      </c>
      <c r="R241" s="384">
        <f>(I241+K241+L241)*Constants!$B$13</f>
        <v>13.98320564742423</v>
      </c>
      <c r="S241" s="384">
        <f t="shared" ref="S241:S300" si="31">SUM(Q241:R241)</f>
        <v>25.989802276334146</v>
      </c>
      <c r="T241" s="384">
        <f>$Q$25-Q241</f>
        <v>0.21693327431847464</v>
      </c>
      <c r="U241" s="384">
        <f>($R$25-R241)</f>
        <v>-0.26946979534402438</v>
      </c>
      <c r="V241" s="384">
        <f t="shared" si="29"/>
        <v>-5.2536521025549732E-2</v>
      </c>
      <c r="W241" s="384">
        <f>'h9b-688'!H46</f>
        <v>52.702265372168284</v>
      </c>
      <c r="X241" s="384">
        <f t="shared" si="30"/>
        <v>-1003.154840544884</v>
      </c>
    </row>
    <row r="242" spans="1:24" x14ac:dyDescent="0.2">
      <c r="A242" s="357" t="s">
        <v>252</v>
      </c>
      <c r="B242" s="357" t="s">
        <v>470</v>
      </c>
      <c r="C242" s="357" t="s">
        <v>120</v>
      </c>
      <c r="D242" s="357" t="s">
        <v>487</v>
      </c>
      <c r="E242" s="463">
        <v>1</v>
      </c>
      <c r="F242" s="384">
        <f>G242*Constants!$B$2+H242*Constants!$B$1+I242</f>
        <v>545.38576744822933</v>
      </c>
      <c r="G242" s="384">
        <v>0</v>
      </c>
      <c r="H242" s="357">
        <v>681.73220931028663</v>
      </c>
      <c r="I242" s="357">
        <v>0</v>
      </c>
      <c r="J242" s="357">
        <v>4.6581114953623546</v>
      </c>
      <c r="K242" s="357">
        <v>0</v>
      </c>
      <c r="L242" s="357">
        <v>119.87194346554809</v>
      </c>
      <c r="M242" s="384">
        <f t="shared" si="27"/>
        <v>806.26226427119707</v>
      </c>
      <c r="N242" s="384">
        <f>($G$26+$H$26+$J$26)-(G242+H242+J242)</f>
        <v>13.439057632520985</v>
      </c>
      <c r="O242" s="384">
        <f>($I$26+$K$26+$L$26)-(I242+K242+L242)</f>
        <v>-2.4147601877184997</v>
      </c>
      <c r="P242" s="384">
        <f t="shared" si="28"/>
        <v>11.024297444802485</v>
      </c>
      <c r="Q242" s="384">
        <f>(G242+H242+J242)*Constants!$B$14</f>
        <v>11.119523197051514</v>
      </c>
      <c r="R242" s="384">
        <f>(I242+K242+L242)*Constants!$B$13</f>
        <v>13.545529611606934</v>
      </c>
      <c r="S242" s="384">
        <f t="shared" si="31"/>
        <v>24.665052808658448</v>
      </c>
      <c r="T242" s="384">
        <f>$Q$26-Q242</f>
        <v>0.21771273364683985</v>
      </c>
      <c r="U242" s="384">
        <f>($R$26-R242)</f>
        <v>-0.27286790121219084</v>
      </c>
      <c r="V242" s="384">
        <f t="shared" si="29"/>
        <v>-5.5155167565350993E-2</v>
      </c>
      <c r="W242" s="384">
        <f>'h9b-688'!H46</f>
        <v>52.702265372168284</v>
      </c>
      <c r="X242" s="384">
        <f t="shared" si="30"/>
        <v>-955.5272461047939</v>
      </c>
    </row>
    <row r="243" spans="1:24" x14ac:dyDescent="0.2">
      <c r="A243" s="357" t="s">
        <v>252</v>
      </c>
      <c r="B243" s="357" t="s">
        <v>470</v>
      </c>
      <c r="C243" s="357" t="s">
        <v>119</v>
      </c>
      <c r="D243" s="357" t="s">
        <v>487</v>
      </c>
      <c r="E243" s="463">
        <v>1</v>
      </c>
      <c r="F243" s="384">
        <f>G243*Constants!$B$2+H243*Constants!$B$1+I243</f>
        <v>286.10487679662282</v>
      </c>
      <c r="G243" s="384">
        <v>0</v>
      </c>
      <c r="H243" s="357">
        <v>357.63109599577848</v>
      </c>
      <c r="I243" s="357">
        <v>0</v>
      </c>
      <c r="J243" s="357">
        <v>4.6581114953623546</v>
      </c>
      <c r="K243" s="357">
        <v>0</v>
      </c>
      <c r="L243" s="357">
        <v>96.265632788598836</v>
      </c>
      <c r="M243" s="384">
        <f t="shared" si="27"/>
        <v>458.55484027973966</v>
      </c>
      <c r="N243" s="384">
        <f>($G$27+$H$27+$J$27)-(G243+H243+J243)</f>
        <v>13.508222619216667</v>
      </c>
      <c r="O243" s="384">
        <f>($I$27+$K$27+$L$27)-(I243+K243+L243)</f>
        <v>-2.4147601877185281</v>
      </c>
      <c r="P243" s="384">
        <f t="shared" si="28"/>
        <v>11.093462431498139</v>
      </c>
      <c r="Q243" s="384">
        <f>(G243+H243+J243)*Constants!$B$14</f>
        <v>5.8690851613564812</v>
      </c>
      <c r="R243" s="384">
        <f>(I243+K243+L243)*Constants!$B$13</f>
        <v>10.878016505111669</v>
      </c>
      <c r="S243" s="384">
        <f t="shared" si="31"/>
        <v>16.747101666468151</v>
      </c>
      <c r="T243" s="384">
        <f>$Q$27-Q243</f>
        <v>0.21883320643130943</v>
      </c>
      <c r="U243" s="384">
        <f>($R$27-R243)</f>
        <v>-0.2728679012121944</v>
      </c>
      <c r="V243" s="384">
        <f t="shared" si="29"/>
        <v>-5.4034694780884962E-2</v>
      </c>
      <c r="W243" s="384">
        <f>'h9b-688'!H46</f>
        <v>52.702265372168284</v>
      </c>
      <c r="X243" s="384">
        <f t="shared" si="30"/>
        <v>-975.34122448327344</v>
      </c>
    </row>
    <row r="244" spans="1:24" x14ac:dyDescent="0.2">
      <c r="A244" s="357" t="s">
        <v>264</v>
      </c>
      <c r="B244" s="357" t="s">
        <v>265</v>
      </c>
      <c r="C244" s="357" t="s">
        <v>121</v>
      </c>
      <c r="D244" s="357" t="s">
        <v>487</v>
      </c>
      <c r="E244" s="463">
        <v>1</v>
      </c>
      <c r="F244" s="384">
        <f>G244*Constants!$B$2+H244*Constants!$B$1+I244</f>
        <v>368.53877312598047</v>
      </c>
      <c r="G244" s="384">
        <v>0</v>
      </c>
      <c r="H244" s="357">
        <v>460.67346640747559</v>
      </c>
      <c r="I244" s="357">
        <v>0</v>
      </c>
      <c r="J244" s="357">
        <v>0</v>
      </c>
      <c r="K244" s="357">
        <v>22.256155075967655</v>
      </c>
      <c r="L244" s="357">
        <v>177.71715013501256</v>
      </c>
      <c r="M244" s="384">
        <f t="shared" si="27"/>
        <v>660.64677161845589</v>
      </c>
      <c r="N244" s="384">
        <f>($G$28+$H$28+$J$28)-(G244+H244+J244)</f>
        <v>69.815166812566588</v>
      </c>
      <c r="O244" s="384">
        <f>($I$28+$K$28+$L$28)-(I244+K244+L244)</f>
        <v>-5.31649426523785</v>
      </c>
      <c r="P244" s="384">
        <f t="shared" si="28"/>
        <v>64.498672547328738</v>
      </c>
      <c r="Q244" s="384">
        <f>(G244+H244+J244)*Constants!$B$14</f>
        <v>7.4629101558011044</v>
      </c>
      <c r="R244" s="384">
        <f>(I244+K244+L244)*Constants!$B$13</f>
        <v>22.596983488840763</v>
      </c>
      <c r="S244" s="384">
        <f t="shared" si="31"/>
        <v>30.059893644641868</v>
      </c>
      <c r="T244" s="384">
        <f>$Q$28-Q244</f>
        <v>1.1310057023635789</v>
      </c>
      <c r="U244" s="384">
        <f>($R$28-R244)</f>
        <v>-0.60076385197187676</v>
      </c>
      <c r="V244" s="384">
        <f t="shared" si="29"/>
        <v>0.53024185039170213</v>
      </c>
      <c r="W244" s="384">
        <f>'h13a-19T'!H48</f>
        <v>99.220120614035082</v>
      </c>
      <c r="X244" s="384">
        <f t="shared" si="30"/>
        <v>187.12238677640937</v>
      </c>
    </row>
    <row r="245" spans="1:24" x14ac:dyDescent="0.2">
      <c r="A245" s="357" t="s">
        <v>206</v>
      </c>
      <c r="B245" s="357" t="s">
        <v>463</v>
      </c>
      <c r="C245" s="357" t="s">
        <v>121</v>
      </c>
      <c r="D245" s="357" t="s">
        <v>489</v>
      </c>
      <c r="E245" s="463">
        <v>1</v>
      </c>
      <c r="F245" s="384">
        <f>G245*Constants!$B$2+H245*Constants!$B$1+I245</f>
        <v>365.61023538542992</v>
      </c>
      <c r="G245" s="357">
        <v>0</v>
      </c>
      <c r="H245" s="357">
        <v>457.01279423178738</v>
      </c>
      <c r="I245" s="357">
        <v>0</v>
      </c>
      <c r="J245" s="357">
        <v>5.3089819112212426</v>
      </c>
      <c r="K245" s="357">
        <v>0</v>
      </c>
      <c r="L245" s="357">
        <v>63.081114179545729</v>
      </c>
      <c r="M245" s="384">
        <f t="shared" si="27"/>
        <v>525.4028903225543</v>
      </c>
      <c r="N245" s="384">
        <f>($G$2+$H$2+$J$2)-(G245+H245+J245)</f>
        <v>-16.452267635014721</v>
      </c>
      <c r="O245" s="384">
        <f>($I$2+$K$2+$L$2)-(I245+K245+L245)</f>
        <v>16.783304519777097</v>
      </c>
      <c r="P245" s="384">
        <f>SUM(N245:O245)</f>
        <v>0.33103688476237636</v>
      </c>
      <c r="Q245" s="384">
        <f>(G245+H245+J245)*Constants!$B$14</f>
        <v>7.4896127735167388</v>
      </c>
      <c r="R245" s="384">
        <f>(I245+K245+L245)*Constants!$B$13</f>
        <v>7.1281659022886679</v>
      </c>
      <c r="S245" s="384">
        <f t="shared" si="31"/>
        <v>14.617778675805408</v>
      </c>
      <c r="T245" s="384">
        <f>$Q$2-Q245</f>
        <v>-0.26652673568723806</v>
      </c>
      <c r="U245" s="384">
        <f>($R$2-R245)</f>
        <v>1.8965134107348121</v>
      </c>
      <c r="V245" s="384">
        <f>SUM(T245:U245)</f>
        <v>1.629986675047574</v>
      </c>
      <c r="W245" s="384">
        <f>'h1a-hanger4'!G54</f>
        <v>20.817829066410976</v>
      </c>
      <c r="X245" s="384">
        <f t="shared" si="30"/>
        <v>12.771778680830854</v>
      </c>
    </row>
    <row r="246" spans="1:24" x14ac:dyDescent="0.2">
      <c r="A246" s="357" t="s">
        <v>206</v>
      </c>
      <c r="B246" s="357" t="s">
        <v>463</v>
      </c>
      <c r="C246" s="357" t="s">
        <v>120</v>
      </c>
      <c r="D246" s="357" t="s">
        <v>489</v>
      </c>
      <c r="E246" s="463">
        <v>1</v>
      </c>
      <c r="F246" s="384">
        <f>G246*Constants!$B$2+H246*Constants!$B$1+I246</f>
        <v>354.04235502628853</v>
      </c>
      <c r="G246" s="357">
        <v>0</v>
      </c>
      <c r="H246" s="357">
        <v>442.55294378286067</v>
      </c>
      <c r="I246" s="357">
        <v>0</v>
      </c>
      <c r="J246" s="357">
        <v>5.3089819112212426</v>
      </c>
      <c r="K246" s="357">
        <v>0</v>
      </c>
      <c r="L246" s="357">
        <v>62.090658901343573</v>
      </c>
      <c r="M246" s="384">
        <f t="shared" si="27"/>
        <v>509.95258459542549</v>
      </c>
      <c r="N246" s="384">
        <f>($G$3+$H$3+$J$3)-(G246+H246+J246)</f>
        <v>-16.146014260342724</v>
      </c>
      <c r="O246" s="384">
        <f>($I$3+$K$3+$L$3)-(I246+K246+L246)</f>
        <v>16.77179789009287</v>
      </c>
      <c r="P246" s="384">
        <f t="shared" ref="P246:P271" si="32">SUM(N246:O246)</f>
        <v>0.62578362975014556</v>
      </c>
      <c r="Q246" s="384">
        <f>(G246+H246+J246)*Constants!$B$14</f>
        <v>7.2553631962441258</v>
      </c>
      <c r="R246" s="384">
        <f>(I246+K246+L246)*Constants!$B$13</f>
        <v>7.0162444558518242</v>
      </c>
      <c r="S246" s="384">
        <f t="shared" si="31"/>
        <v>14.27160765209595</v>
      </c>
      <c r="T246" s="384">
        <f>$Q$3-Q246</f>
        <v>-0.26156543101755148</v>
      </c>
      <c r="U246" s="384">
        <f>($R$3-R246)</f>
        <v>1.8952131615804948</v>
      </c>
      <c r="V246" s="384">
        <f t="shared" ref="V246:V271" si="33">SUM(T246:U246)</f>
        <v>1.6336477305629433</v>
      </c>
      <c r="W246" s="384">
        <f>'h1a-hanger4'!G54</f>
        <v>20.817829066410976</v>
      </c>
      <c r="X246" s="384">
        <f t="shared" si="30"/>
        <v>12.743156726473277</v>
      </c>
    </row>
    <row r="247" spans="1:24" x14ac:dyDescent="0.2">
      <c r="A247" s="357" t="s">
        <v>206</v>
      </c>
      <c r="B247" s="357" t="s">
        <v>463</v>
      </c>
      <c r="C247" s="357" t="s">
        <v>119</v>
      </c>
      <c r="D247" s="357" t="s">
        <v>489</v>
      </c>
      <c r="E247" s="463">
        <v>1</v>
      </c>
      <c r="F247" s="384">
        <f>G247*Constants!$B$2+H247*Constants!$B$1+I247</f>
        <v>228.88244262522764</v>
      </c>
      <c r="G247" s="357">
        <v>0</v>
      </c>
      <c r="H247" s="357">
        <v>286.10305328153453</v>
      </c>
      <c r="I247" s="357">
        <v>0</v>
      </c>
      <c r="J247" s="357">
        <v>5.3089819112212426</v>
      </c>
      <c r="K247" s="357">
        <v>0</v>
      </c>
      <c r="L247" s="357">
        <v>56.723701279021128</v>
      </c>
      <c r="M247" s="384">
        <f t="shared" si="27"/>
        <v>348.13573647177691</v>
      </c>
      <c r="N247" s="384">
        <f>($G$4+$H$4+$J$4)-(G247+H247+J247)</f>
        <v>-14.929852015258746</v>
      </c>
      <c r="O247" s="384">
        <f>($I$4+$K$4+$L$4)-(I247+K247+L247)</f>
        <v>16.782419394416692</v>
      </c>
      <c r="P247" s="384">
        <f t="shared" si="32"/>
        <v>1.8525673791579464</v>
      </c>
      <c r="Q247" s="384">
        <f>(G247+H247+J247)*Constants!$B$14</f>
        <v>4.7208749701226429</v>
      </c>
      <c r="R247" s="384">
        <f>(I247+K247+L247)*Constants!$B$13</f>
        <v>6.409778244529388</v>
      </c>
      <c r="S247" s="384">
        <f t="shared" si="31"/>
        <v>11.130653214652032</v>
      </c>
      <c r="T247" s="384">
        <f>$Q$4-Q247</f>
        <v>-0.2418636026471912</v>
      </c>
      <c r="U247" s="384">
        <f>($R$4-R247)</f>
        <v>1.8964133915690855</v>
      </c>
      <c r="V247" s="384">
        <f t="shared" si="33"/>
        <v>1.6545497889218943</v>
      </c>
      <c r="W247" s="384">
        <f>'h1a-hanger4'!G54</f>
        <v>20.817829066410976</v>
      </c>
      <c r="X247" s="384">
        <f t="shared" si="30"/>
        <v>12.582171419559327</v>
      </c>
    </row>
    <row r="248" spans="1:24" x14ac:dyDescent="0.2">
      <c r="A248" s="357" t="s">
        <v>210</v>
      </c>
      <c r="B248" s="357" t="s">
        <v>469</v>
      </c>
      <c r="C248" s="357" t="s">
        <v>121</v>
      </c>
      <c r="D248" s="357" t="s">
        <v>489</v>
      </c>
      <c r="E248" s="463">
        <v>1</v>
      </c>
      <c r="F248" s="384">
        <f>G248*Constants!$B$2+H248*Constants!$B$1+I248</f>
        <v>421.53446062246542</v>
      </c>
      <c r="G248" s="357">
        <v>0</v>
      </c>
      <c r="H248" s="357">
        <v>526.91807577808174</v>
      </c>
      <c r="I248" s="357">
        <v>0</v>
      </c>
      <c r="J248" s="357">
        <v>0</v>
      </c>
      <c r="K248" s="357">
        <v>7.2427079295547916</v>
      </c>
      <c r="L248" s="357">
        <v>65.549247084223055</v>
      </c>
      <c r="M248" s="384">
        <f t="shared" si="27"/>
        <v>599.71003079185948</v>
      </c>
      <c r="N248" s="384">
        <f>($G$5+$H$5+$J$5)-(G248+H248+J248)</f>
        <v>-14.81050060395205</v>
      </c>
      <c r="O248" s="384">
        <f>($I$5+$K$5+$L$5)-(I248+K248+L248)</f>
        <v>12.575449136523474</v>
      </c>
      <c r="P248" s="384">
        <f t="shared" si="32"/>
        <v>-2.2350514674285762</v>
      </c>
      <c r="Q248" s="384">
        <f>(G248+H248+J248)*Constants!$B$14</f>
        <v>8.536072827604924</v>
      </c>
      <c r="R248" s="384">
        <f>(I248+K248+L248)*Constants!$B$13</f>
        <v>8.2254909165568968</v>
      </c>
      <c r="S248" s="384">
        <f t="shared" si="31"/>
        <v>16.761563744161819</v>
      </c>
      <c r="T248" s="384">
        <f>$Q$5-Q248</f>
        <v>-0.23993010978402296</v>
      </c>
      <c r="U248" s="384">
        <f>($R$5-R248)</f>
        <v>1.4210257524271537</v>
      </c>
      <c r="V248" s="384">
        <f t="shared" si="33"/>
        <v>1.1810956426431307</v>
      </c>
      <c r="W248" s="384">
        <f>'h2a-34T'!G45</f>
        <v>43.3260914506237</v>
      </c>
      <c r="X248" s="384">
        <f t="shared" si="30"/>
        <v>36.682966125982674</v>
      </c>
    </row>
    <row r="249" spans="1:24" x14ac:dyDescent="0.2">
      <c r="A249" s="357" t="s">
        <v>210</v>
      </c>
      <c r="B249" s="357" t="s">
        <v>469</v>
      </c>
      <c r="C249" s="357" t="s">
        <v>119</v>
      </c>
      <c r="D249" s="357" t="s">
        <v>489</v>
      </c>
      <c r="E249" s="463">
        <v>1</v>
      </c>
      <c r="F249" s="384">
        <f>G249*Constants!$B$2+H249*Constants!$B$1+I249</f>
        <v>248.69148150542384</v>
      </c>
      <c r="G249" s="357">
        <v>0</v>
      </c>
      <c r="H249" s="357">
        <v>310.86435188177978</v>
      </c>
      <c r="I249" s="357">
        <v>0</v>
      </c>
      <c r="J249" s="357">
        <v>0</v>
      </c>
      <c r="K249" s="357">
        <v>7.2427079295547916</v>
      </c>
      <c r="L249" s="357">
        <v>54.223835130524051</v>
      </c>
      <c r="M249" s="384">
        <f t="shared" si="27"/>
        <v>372.33089494185862</v>
      </c>
      <c r="N249" s="384">
        <f>($G$6+$H$6+$J$6)-(G249+H249+J249)</f>
        <v>-11.377215296412203</v>
      </c>
      <c r="O249" s="384">
        <f>($I$6+$K$6+$L$6)-(I249+K249+L249)</f>
        <v>13.683590206703151</v>
      </c>
      <c r="P249" s="384">
        <f t="shared" si="32"/>
        <v>2.3063749102909483</v>
      </c>
      <c r="Q249" s="384">
        <f>(G249+H249+J249)*Constants!$B$14</f>
        <v>5.0360025004848321</v>
      </c>
      <c r="R249" s="384">
        <f>(I249+K249+L249)*Constants!$B$13</f>
        <v>6.9457193657889089</v>
      </c>
      <c r="S249" s="384">
        <f t="shared" si="31"/>
        <v>11.981721866273741</v>
      </c>
      <c r="T249" s="384">
        <f>$Q$6-Q249</f>
        <v>-0.18431088780187732</v>
      </c>
      <c r="U249" s="384">
        <f>($R$6-R249)</f>
        <v>1.5462456933574558</v>
      </c>
      <c r="V249" s="384">
        <f t="shared" si="33"/>
        <v>1.3619348055555784</v>
      </c>
      <c r="W249" s="384">
        <f>'h2a-34T'!G45</f>
        <v>43.3260914506237</v>
      </c>
      <c r="X249" s="384">
        <f t="shared" si="30"/>
        <v>31.812162574808085</v>
      </c>
    </row>
    <row r="250" spans="1:24" x14ac:dyDescent="0.2">
      <c r="A250" s="357" t="s">
        <v>210</v>
      </c>
      <c r="B250" s="357" t="s">
        <v>469</v>
      </c>
      <c r="C250" s="357" t="s">
        <v>466</v>
      </c>
      <c r="D250" s="357" t="s">
        <v>489</v>
      </c>
      <c r="E250" s="463">
        <v>1</v>
      </c>
      <c r="F250" s="384">
        <f>G250*Constants!$B$2+H250*Constants!$B$1+I250</f>
        <v>175.36918038597187</v>
      </c>
      <c r="G250" s="357">
        <v>0</v>
      </c>
      <c r="H250" s="357">
        <v>219.21147548246483</v>
      </c>
      <c r="I250" s="357">
        <v>0</v>
      </c>
      <c r="J250" s="357">
        <v>0</v>
      </c>
      <c r="K250" s="357">
        <v>7.2427079295547916</v>
      </c>
      <c r="L250" s="357">
        <v>49.774753841984442</v>
      </c>
      <c r="M250" s="384">
        <f t="shared" si="27"/>
        <v>276.22893725400405</v>
      </c>
      <c r="N250" s="384">
        <f>($G$7+$H$7+$J$7)-(G250+H250+J250)</f>
        <v>-10.320877568942677</v>
      </c>
      <c r="O250" s="384">
        <f>($I$7+$K$7+$L$7)-(I250+K250+L250)</f>
        <v>15.037234074951016</v>
      </c>
      <c r="P250" s="384">
        <f t="shared" si="32"/>
        <v>4.7163565060083386</v>
      </c>
      <c r="Q250" s="384">
        <f>(G250+H250+J250)*Constants!$B$14</f>
        <v>3.5512259028159301</v>
      </c>
      <c r="R250" s="384">
        <f>(I250+K250+L250)*Constants!$B$13</f>
        <v>6.4429731801839329</v>
      </c>
      <c r="S250" s="384">
        <f t="shared" si="31"/>
        <v>9.994199082999863</v>
      </c>
      <c r="T250" s="384">
        <f>$Q$7-Q250</f>
        <v>-0.16719821661687151</v>
      </c>
      <c r="U250" s="384">
        <f>($R$7-R250)</f>
        <v>1.6992074504694648</v>
      </c>
      <c r="V250" s="384">
        <f t="shared" si="33"/>
        <v>1.5320092338525932</v>
      </c>
      <c r="W250" s="384">
        <f>'h2a-34T'!G45</f>
        <v>43.3260914506237</v>
      </c>
      <c r="X250" s="384">
        <f t="shared" si="30"/>
        <v>28.280568088790282</v>
      </c>
    </row>
    <row r="251" spans="1:24" x14ac:dyDescent="0.2">
      <c r="A251" s="357" t="s">
        <v>464</v>
      </c>
      <c r="B251" s="357" t="s">
        <v>465</v>
      </c>
      <c r="C251" s="357" t="s">
        <v>121</v>
      </c>
      <c r="D251" s="357" t="s">
        <v>489</v>
      </c>
      <c r="E251" s="463">
        <v>1</v>
      </c>
      <c r="F251" s="384">
        <f>G251*Constants!$B$2+H251*Constants!$B$1+I251</f>
        <v>266.83765609990309</v>
      </c>
      <c r="G251" s="357">
        <v>0</v>
      </c>
      <c r="H251" s="357">
        <v>333.54707012487881</v>
      </c>
      <c r="I251" s="357">
        <v>0</v>
      </c>
      <c r="J251" s="357">
        <v>0</v>
      </c>
      <c r="K251" s="357">
        <v>0</v>
      </c>
      <c r="L251" s="357">
        <v>36.476539279876476</v>
      </c>
      <c r="M251" s="384">
        <f t="shared" si="27"/>
        <v>370.02360940475529</v>
      </c>
      <c r="N251" s="384">
        <f>($G$8+$H$8+$J$8)-(G251+H251+J251)</f>
        <v>-8.7550601617009534</v>
      </c>
      <c r="O251" s="384">
        <f>($I$8+$K$8+$L$8)-(I251+K251+L251)</f>
        <v>8.3147168991291238</v>
      </c>
      <c r="P251" s="384">
        <f t="shared" si="32"/>
        <v>-0.44034326257182954</v>
      </c>
      <c r="Q251" s="384">
        <f>(G251+H251+J251)*Constants!$B$14</f>
        <v>5.4034625360230368</v>
      </c>
      <c r="R251" s="384">
        <f>(I251+K251+L251)*Constants!$B$13</f>
        <v>4.1218489386260417</v>
      </c>
      <c r="S251" s="384">
        <f t="shared" si="31"/>
        <v>9.5253114746490795</v>
      </c>
      <c r="T251" s="384">
        <f>$Q$8-Q251</f>
        <v>-0.14183197461955555</v>
      </c>
      <c r="U251" s="384">
        <f>($R$8-R251)</f>
        <v>0.93956300960159123</v>
      </c>
      <c r="V251" s="384">
        <f t="shared" si="33"/>
        <v>0.79773103498203568</v>
      </c>
      <c r="W251" s="384">
        <f>'h3b-B782'!G44</f>
        <v>20.867313328516065</v>
      </c>
      <c r="X251" s="384">
        <f t="shared" si="30"/>
        <v>26.158332086184892</v>
      </c>
    </row>
    <row r="252" spans="1:24" x14ac:dyDescent="0.2">
      <c r="A252" s="357" t="s">
        <v>464</v>
      </c>
      <c r="B252" s="357" t="s">
        <v>465</v>
      </c>
      <c r="C252" s="357" t="s">
        <v>120</v>
      </c>
      <c r="D252" s="357" t="s">
        <v>489</v>
      </c>
      <c r="E252" s="463">
        <v>1</v>
      </c>
      <c r="F252" s="384">
        <f>G252*Constants!$B$2+H252*Constants!$B$1+I252</f>
        <v>242.717206328972</v>
      </c>
      <c r="G252" s="357">
        <v>0</v>
      </c>
      <c r="H252" s="357">
        <v>303.396507911215</v>
      </c>
      <c r="I252" s="357">
        <v>0</v>
      </c>
      <c r="J252" s="357">
        <v>0</v>
      </c>
      <c r="K252" s="357">
        <v>0</v>
      </c>
      <c r="L252" s="357">
        <v>35.244729368894404</v>
      </c>
      <c r="M252" s="384">
        <f t="shared" si="27"/>
        <v>338.64123728010941</v>
      </c>
      <c r="N252" s="384">
        <f>($G$9+$H$9+$J$9)-(G252+H252+J252)</f>
        <v>-8.501790834210567</v>
      </c>
      <c r="O252" s="384">
        <f>($I$9+$K$9+$L$9)-(I252+K252+L252)</f>
        <v>8.331985262367148</v>
      </c>
      <c r="P252" s="384">
        <f t="shared" si="32"/>
        <v>-0.16980557184341905</v>
      </c>
      <c r="Q252" s="384">
        <f>(G252+H252+J252)*Constants!$B$14</f>
        <v>4.9150234281616827</v>
      </c>
      <c r="R252" s="384">
        <f>(I252+K252+L252)*Constants!$B$13</f>
        <v>3.9826544186850676</v>
      </c>
      <c r="S252" s="384">
        <f t="shared" si="31"/>
        <v>8.8976778468467508</v>
      </c>
      <c r="T252" s="384">
        <f>$Q$9-Q252</f>
        <v>-0.13772901151421113</v>
      </c>
      <c r="U252" s="384">
        <f>($R$9-R252)</f>
        <v>0.94151433464748768</v>
      </c>
      <c r="V252" s="384">
        <f t="shared" si="33"/>
        <v>0.80378532313327655</v>
      </c>
      <c r="W252" s="384">
        <f>'h3b-B782'!G44</f>
        <v>20.867313328516065</v>
      </c>
      <c r="X252" s="384">
        <f t="shared" si="30"/>
        <v>25.96130176546659</v>
      </c>
    </row>
    <row r="253" spans="1:24" x14ac:dyDescent="0.2">
      <c r="A253" s="357" t="s">
        <v>464</v>
      </c>
      <c r="B253" s="357" t="s">
        <v>465</v>
      </c>
      <c r="C253" s="357" t="s">
        <v>119</v>
      </c>
      <c r="D253" s="357" t="s">
        <v>489</v>
      </c>
      <c r="E253" s="463">
        <v>1</v>
      </c>
      <c r="F253" s="384">
        <f>G253*Constants!$B$2+H253*Constants!$B$1+I253</f>
        <v>149.62921623363323</v>
      </c>
      <c r="G253" s="357">
        <v>0</v>
      </c>
      <c r="H253" s="357">
        <v>187.03652029204153</v>
      </c>
      <c r="I253" s="357">
        <v>0</v>
      </c>
      <c r="J253" s="357">
        <v>0</v>
      </c>
      <c r="K253" s="357">
        <v>0</v>
      </c>
      <c r="L253" s="357">
        <v>30.582271294616341</v>
      </c>
      <c r="M253" s="384">
        <f t="shared" si="27"/>
        <v>217.61879158665786</v>
      </c>
      <c r="N253" s="384">
        <f>($G$10+$H$10+$J$10)-(G253+H253+J253)</f>
        <v>-8.2542776277959717</v>
      </c>
      <c r="O253" s="384">
        <f>($I$10+$K$10+$L$10)-(I253+K253+L253)</f>
        <v>8.3175949596687886</v>
      </c>
      <c r="P253" s="384">
        <f t="shared" si="32"/>
        <v>6.3317331872816851E-2</v>
      </c>
      <c r="Q253" s="384">
        <f>(G253+H253+J253)*Constants!$B$14</f>
        <v>3.0299916287310724</v>
      </c>
      <c r="R253" s="384">
        <f>(I253+K253+L253)*Constants!$B$13</f>
        <v>3.4557966562916467</v>
      </c>
      <c r="S253" s="384">
        <f t="shared" si="31"/>
        <v>6.4857882850227195</v>
      </c>
      <c r="T253" s="384">
        <f>$Q$10-Q253</f>
        <v>-0.13371929757029433</v>
      </c>
      <c r="U253" s="384">
        <f>($R$10-R253)</f>
        <v>0.93988823044257286</v>
      </c>
      <c r="V253" s="384">
        <f t="shared" si="33"/>
        <v>0.80616893287227853</v>
      </c>
      <c r="W253" s="384">
        <f>'h3b-B782'!G44</f>
        <v>20.867313328516065</v>
      </c>
      <c r="X253" s="384">
        <f t="shared" si="30"/>
        <v>25.884541660726683</v>
      </c>
    </row>
    <row r="254" spans="1:24" x14ac:dyDescent="0.2">
      <c r="A254" s="357" t="s">
        <v>464</v>
      </c>
      <c r="B254" s="357" t="s">
        <v>465</v>
      </c>
      <c r="C254" s="357" t="s">
        <v>466</v>
      </c>
      <c r="D254" s="357" t="s">
        <v>489</v>
      </c>
      <c r="E254" s="463">
        <v>1</v>
      </c>
      <c r="F254" s="384">
        <f>G254*Constants!$B$2+H254*Constants!$B$1+I254</f>
        <v>91.646657377068152</v>
      </c>
      <c r="G254" s="357">
        <v>0</v>
      </c>
      <c r="H254" s="357">
        <v>114.55832172133518</v>
      </c>
      <c r="I254" s="357">
        <v>0</v>
      </c>
      <c r="J254" s="357">
        <v>0</v>
      </c>
      <c r="K254" s="357">
        <v>0</v>
      </c>
      <c r="L254" s="357">
        <v>27.355965429637514</v>
      </c>
      <c r="M254" s="384">
        <f t="shared" si="27"/>
        <v>141.91428715097268</v>
      </c>
      <c r="N254" s="384">
        <f>($G$11+$H$11+$J$11)-(G254+H254+J254)</f>
        <v>-7.7880318203679764</v>
      </c>
      <c r="O254" s="384">
        <f>($I$11+$K$11+$L$11)-(I254+K254+L254)</f>
        <v>8.3291072018275187</v>
      </c>
      <c r="P254" s="384">
        <f t="shared" si="32"/>
        <v>0.54107538145954237</v>
      </c>
      <c r="Q254" s="384">
        <f>(G254+H254+J254)*Constants!$B$14</f>
        <v>1.8558448118856297</v>
      </c>
      <c r="R254" s="384">
        <f>(I254+K254+L254)*Constants!$B$13</f>
        <v>3.0912240935490392</v>
      </c>
      <c r="S254" s="384">
        <f t="shared" si="31"/>
        <v>4.9470689054346693</v>
      </c>
      <c r="T254" s="384">
        <f>$Q$11-Q254</f>
        <v>-0.12616611548996115</v>
      </c>
      <c r="U254" s="384">
        <f>($R$11-R254)</f>
        <v>0.9411891138065096</v>
      </c>
      <c r="V254" s="384">
        <f t="shared" si="33"/>
        <v>0.81502299831654845</v>
      </c>
      <c r="W254" s="384">
        <f>'h3b-B782'!G44</f>
        <v>20.867313328516065</v>
      </c>
      <c r="X254" s="384">
        <f t="shared" si="30"/>
        <v>25.603342938319596</v>
      </c>
    </row>
    <row r="255" spans="1:24" x14ac:dyDescent="0.2">
      <c r="A255" s="357" t="s">
        <v>222</v>
      </c>
      <c r="B255" s="357" t="s">
        <v>223</v>
      </c>
      <c r="C255" s="357" t="s">
        <v>121</v>
      </c>
      <c r="D255" s="357" t="s">
        <v>489</v>
      </c>
      <c r="E255" s="463">
        <v>1</v>
      </c>
      <c r="F255" s="384">
        <f>G255*Constants!$B$2+H255*Constants!$B$1+I255</f>
        <v>97.023781530646261</v>
      </c>
      <c r="G255" s="357">
        <v>0</v>
      </c>
      <c r="H255" s="357">
        <v>121.27972691330781</v>
      </c>
      <c r="I255" s="357">
        <v>0</v>
      </c>
      <c r="J255" s="357">
        <v>29.08525885091041</v>
      </c>
      <c r="K255" s="357">
        <v>0</v>
      </c>
      <c r="L255" s="357">
        <v>28.828998837052925</v>
      </c>
      <c r="M255" s="384">
        <f t="shared" si="27"/>
        <v>179.19398460127115</v>
      </c>
      <c r="N255" s="384">
        <f>($G$12+$H$12+$J$12)-(G255+H255+J255)</f>
        <v>-5.6038555693042156</v>
      </c>
      <c r="O255" s="384">
        <f>($I$12+$K$12+$L$12)-(I255+K255+L255)</f>
        <v>4.8674239318480907</v>
      </c>
      <c r="P255" s="384">
        <f t="shared" si="32"/>
        <v>-0.73643163745612483</v>
      </c>
      <c r="Q255" s="384">
        <f>(G255+H255+J255)*Constants!$B$14</f>
        <v>2.4359127693803351</v>
      </c>
      <c r="R255" s="384">
        <f>(I255+K255+L255)*Constants!$B$13</f>
        <v>3.2576768685869806</v>
      </c>
      <c r="S255" s="384">
        <f t="shared" si="31"/>
        <v>5.6935896379673157</v>
      </c>
      <c r="T255" s="384">
        <f>$Q$12-Q255</f>
        <v>-9.078246022272829E-2</v>
      </c>
      <c r="U255" s="384">
        <f>($R$12-R255)</f>
        <v>0.55001890429883415</v>
      </c>
      <c r="V255" s="384">
        <f t="shared" si="33"/>
        <v>0.45923644407610587</v>
      </c>
      <c r="W255" s="384">
        <f>'h4c-B45'!G45</f>
        <v>23.129877971151434</v>
      </c>
      <c r="X255" s="384">
        <f t="shared" si="30"/>
        <v>50.365946060061141</v>
      </c>
    </row>
    <row r="256" spans="1:24" x14ac:dyDescent="0.2">
      <c r="A256" s="357" t="s">
        <v>236</v>
      </c>
      <c r="B256" s="357" t="s">
        <v>467</v>
      </c>
      <c r="C256" s="357" t="s">
        <v>119</v>
      </c>
      <c r="D256" s="357" t="s">
        <v>489</v>
      </c>
      <c r="E256" s="463">
        <v>1</v>
      </c>
      <c r="F256" s="384">
        <v>289.91399999999999</v>
      </c>
      <c r="G256" s="357">
        <v>0</v>
      </c>
      <c r="H256" s="357">
        <v>357.92008901235607</v>
      </c>
      <c r="I256" s="357">
        <v>13.138628231724288</v>
      </c>
      <c r="J256" s="357">
        <v>20.995112548909216</v>
      </c>
      <c r="K256" s="357">
        <v>0</v>
      </c>
      <c r="L256" s="357">
        <v>70.240577263833657</v>
      </c>
      <c r="M256" s="384">
        <f t="shared" si="27"/>
        <v>462.29440705682322</v>
      </c>
      <c r="N256" s="384">
        <f>($G$13+$H$13+$J$13)-(G256+H256+J256)</f>
        <v>-10.787166816801061</v>
      </c>
      <c r="O256" s="384">
        <f>($I$13+$K$13+$L$13)-(I256+K256+L256)</f>
        <v>15.23769901430731</v>
      </c>
      <c r="P256" s="384">
        <f t="shared" si="32"/>
        <v>4.4505321975062486</v>
      </c>
      <c r="Q256" s="384">
        <f>(G256+H256+J256)*Constants!$B$14</f>
        <v>6.1384262652924972</v>
      </c>
      <c r="R256" s="384">
        <f>(I256+K256+L256)*Constants!$B$13</f>
        <v>9.4218502209980475</v>
      </c>
      <c r="S256" s="384">
        <f t="shared" si="31"/>
        <v>15.560276486290544</v>
      </c>
      <c r="T256" s="384">
        <f>$Q$13-Q256</f>
        <v>-0.1747521024321772</v>
      </c>
      <c r="U256" s="384">
        <f>($R$13-R256)</f>
        <v>1.7218599886167265</v>
      </c>
      <c r="V256" s="384">
        <f t="shared" si="33"/>
        <v>1.5471078861845493</v>
      </c>
      <c r="W256" s="384">
        <f>'h5a-B720'!G59</f>
        <v>18.420654813531829</v>
      </c>
      <c r="X256" s="384">
        <f t="shared" si="30"/>
        <v>11.906509544696672</v>
      </c>
    </row>
    <row r="257" spans="1:24" x14ac:dyDescent="0.2">
      <c r="A257" s="357" t="s">
        <v>238</v>
      </c>
      <c r="B257" s="357" t="s">
        <v>239</v>
      </c>
      <c r="C257" s="357" t="s">
        <v>121</v>
      </c>
      <c r="D257" s="357" t="s">
        <v>489</v>
      </c>
      <c r="E257" s="463">
        <v>1</v>
      </c>
      <c r="F257" s="384">
        <f>G257*Constants!$B$2+H257*Constants!$B$1+I257</f>
        <v>357.93086457098042</v>
      </c>
      <c r="G257" s="357">
        <v>0</v>
      </c>
      <c r="H257" s="357">
        <v>447.41358071372548</v>
      </c>
      <c r="I257" s="357">
        <v>0</v>
      </c>
      <c r="J257" s="357">
        <v>42.036155088133007</v>
      </c>
      <c r="K257" s="357">
        <v>0</v>
      </c>
      <c r="L257" s="357">
        <v>99.977860411125391</v>
      </c>
      <c r="M257" s="384">
        <f t="shared" si="27"/>
        <v>589.42759621298387</v>
      </c>
      <c r="N257" s="384">
        <f>($G$14+$H$14+$J$14)-(G257+H257+J257)</f>
        <v>-13.91725488749222</v>
      </c>
      <c r="O257" s="384">
        <f>($I$14+$K$14+$L$14)-(I257+K257+L257)</f>
        <v>11.335802366616392</v>
      </c>
      <c r="P257" s="384">
        <f t="shared" si="32"/>
        <v>-2.5814525208758283</v>
      </c>
      <c r="Q257" s="384">
        <f>(G257+H257+J257)*Constants!$B$14</f>
        <v>7.9290857199901073</v>
      </c>
      <c r="R257" s="384">
        <f>(I257+K257+L257)*Constants!$B$13</f>
        <v>11.29749822645717</v>
      </c>
      <c r="S257" s="384">
        <f t="shared" si="31"/>
        <v>19.226583946447278</v>
      </c>
      <c r="T257" s="384">
        <f>$Q$14-Q257</f>
        <v>-0.22545952917737466</v>
      </c>
      <c r="U257" s="384">
        <f>($R$14-R257)</f>
        <v>1.2809456674276518</v>
      </c>
      <c r="V257" s="384">
        <f t="shared" si="33"/>
        <v>1.0554861382502772</v>
      </c>
      <c r="W257" s="384">
        <f>'h6a-007'!G49</f>
        <v>24.327597904104884</v>
      </c>
      <c r="X257" s="384">
        <f t="shared" si="30"/>
        <v>23.048713784563525</v>
      </c>
    </row>
    <row r="258" spans="1:24" x14ac:dyDescent="0.2">
      <c r="A258" s="357" t="s">
        <v>238</v>
      </c>
      <c r="B258" s="357" t="s">
        <v>239</v>
      </c>
      <c r="C258" s="357" t="s">
        <v>120</v>
      </c>
      <c r="D258" s="357" t="s">
        <v>489</v>
      </c>
      <c r="E258" s="463">
        <v>1</v>
      </c>
      <c r="F258" s="384">
        <f>G258*Constants!$B$2+H258*Constants!$B$1+I258</f>
        <v>332.71859702935137</v>
      </c>
      <c r="G258" s="357">
        <v>0</v>
      </c>
      <c r="H258" s="357">
        <v>415.89824628668919</v>
      </c>
      <c r="I258" s="357">
        <v>0</v>
      </c>
      <c r="J258" s="357">
        <v>42.035342544059638</v>
      </c>
      <c r="K258" s="357">
        <v>0</v>
      </c>
      <c r="L258" s="357">
        <v>97.237961795955755</v>
      </c>
      <c r="M258" s="384">
        <f t="shared" si="27"/>
        <v>555.17155062670463</v>
      </c>
      <c r="N258" s="384">
        <f>($G$15+$H$15+$J$15)-(G258+H258+J258)</f>
        <v>-13.03076930352097</v>
      </c>
      <c r="O258" s="384">
        <f>($I$15+$K$15+$L$15)-(I258+K258+L258)</f>
        <v>11.383742466941015</v>
      </c>
      <c r="P258" s="384">
        <f t="shared" si="32"/>
        <v>-1.6470268365799541</v>
      </c>
      <c r="Q258" s="384">
        <f>(G258+H258+J258)*Constants!$B$14</f>
        <v>7.41852413905813</v>
      </c>
      <c r="R258" s="384">
        <f>(I258+K258+L258)*Constants!$B$13</f>
        <v>10.987889682943001</v>
      </c>
      <c r="S258" s="384">
        <f t="shared" si="31"/>
        <v>18.406413822001131</v>
      </c>
      <c r="T258" s="384">
        <f>$Q$15-Q258</f>
        <v>-0.21109846271703958</v>
      </c>
      <c r="U258" s="384">
        <f>($R$15-R258)</f>
        <v>1.2863628987643345</v>
      </c>
      <c r="V258" s="384">
        <f t="shared" si="33"/>
        <v>1.0752644360472949</v>
      </c>
      <c r="W258" s="384">
        <f>'h6a-007'!G49</f>
        <v>24.327597904104884</v>
      </c>
      <c r="X258" s="384">
        <f t="shared" si="30"/>
        <v>22.624758234852333</v>
      </c>
    </row>
    <row r="259" spans="1:24" x14ac:dyDescent="0.2">
      <c r="A259" s="357" t="s">
        <v>238</v>
      </c>
      <c r="B259" s="357" t="s">
        <v>239</v>
      </c>
      <c r="C259" s="357" t="s">
        <v>119</v>
      </c>
      <c r="D259" s="357" t="s">
        <v>489</v>
      </c>
      <c r="E259" s="463">
        <v>1</v>
      </c>
      <c r="F259" s="384">
        <f>G259*Constants!$B$2+H259*Constants!$B$1+I259</f>
        <v>224.12955703820222</v>
      </c>
      <c r="G259" s="357">
        <v>0</v>
      </c>
      <c r="H259" s="357">
        <v>280.16194629775276</v>
      </c>
      <c r="I259" s="357">
        <v>0</v>
      </c>
      <c r="J259" s="357">
        <v>42.034529999986269</v>
      </c>
      <c r="K259" s="357">
        <v>0</v>
      </c>
      <c r="L259" s="357">
        <v>83.000564543582684</v>
      </c>
      <c r="M259" s="384">
        <f t="shared" si="27"/>
        <v>405.19704084132172</v>
      </c>
      <c r="N259" s="384">
        <f>($G$16+$H$16+$J$16)-(G259+H259+J259)</f>
        <v>8.6527818365782423</v>
      </c>
      <c r="O259" s="384">
        <f>($I$16+$K$16+$L$16)-(I259+K259+L259)</f>
        <v>15.414773614585485</v>
      </c>
      <c r="P259" s="384">
        <f t="shared" si="32"/>
        <v>24.067555451163727</v>
      </c>
      <c r="Q259" s="384">
        <f>(G259+H259+J259)*Constants!$B$14</f>
        <v>5.2195829160233718</v>
      </c>
      <c r="R259" s="384">
        <f>(I259+K259+L259)*Constants!$B$13</f>
        <v>9.3790637934248426</v>
      </c>
      <c r="S259" s="384">
        <f t="shared" si="31"/>
        <v>14.598646709448214</v>
      </c>
      <c r="T259" s="384">
        <f>$Q$16-Q259</f>
        <v>0.140175065752568</v>
      </c>
      <c r="U259" s="384">
        <f>($R$16-R259)</f>
        <v>1.7418694184481609</v>
      </c>
      <c r="V259" s="384">
        <f t="shared" si="33"/>
        <v>1.8820444842007289</v>
      </c>
      <c r="W259" s="384">
        <f>'h6a-007'!G49</f>
        <v>24.327597904104884</v>
      </c>
      <c r="X259" s="384">
        <f t="shared" si="30"/>
        <v>12.92615456665807</v>
      </c>
    </row>
    <row r="260" spans="1:24" x14ac:dyDescent="0.2">
      <c r="A260" s="357" t="s">
        <v>240</v>
      </c>
      <c r="B260" s="357" t="s">
        <v>468</v>
      </c>
      <c r="C260" s="357" t="s">
        <v>120</v>
      </c>
      <c r="D260" s="357" t="s">
        <v>489</v>
      </c>
      <c r="E260" s="463">
        <v>1</v>
      </c>
      <c r="F260" s="384">
        <f>G260*Constants!$B$2+H260*Constants!$B$1+I260</f>
        <v>110.01590059101208</v>
      </c>
      <c r="G260" s="357">
        <v>0</v>
      </c>
      <c r="H260" s="357">
        <v>136.18998498365499</v>
      </c>
      <c r="I260" s="357">
        <v>1.0639126040880829</v>
      </c>
      <c r="J260" s="357">
        <v>0</v>
      </c>
      <c r="K260" s="357">
        <v>5.7345806526385745</v>
      </c>
      <c r="L260" s="357">
        <v>46.12657296646551</v>
      </c>
      <c r="M260" s="384">
        <f t="shared" si="27"/>
        <v>189.11505120684717</v>
      </c>
      <c r="N260" s="384">
        <f>($G$17+$H$17+$J$17)-(G260+H260+J260)</f>
        <v>-6.3261527471531451</v>
      </c>
      <c r="O260" s="384">
        <f>($I$17+$K$17+$L$17)-(I260+K260+L260)</f>
        <v>9.0638933706038713</v>
      </c>
      <c r="P260" s="384">
        <f t="shared" si="32"/>
        <v>2.7377406234507262</v>
      </c>
      <c r="Q260" s="384">
        <f>(G260+H260+J260)*Constants!$B$14</f>
        <v>2.206277756735211</v>
      </c>
      <c r="R260" s="384">
        <f>(I260+K260+L260)*Constants!$B$13</f>
        <v>5.9805324832207152</v>
      </c>
      <c r="S260" s="384">
        <f t="shared" si="31"/>
        <v>8.1868102399559266</v>
      </c>
      <c r="T260" s="384">
        <f>$Q$17-Q260</f>
        <v>-0.10248367450388107</v>
      </c>
      <c r="U260" s="384">
        <f>($R$17-R260)</f>
        <v>1.024219950878237</v>
      </c>
      <c r="V260" s="384">
        <f t="shared" si="33"/>
        <v>0.92173627637435596</v>
      </c>
      <c r="W260" s="384">
        <f>'h6b-B96'!G40</f>
        <v>34.570760520943097</v>
      </c>
      <c r="X260" s="384">
        <f t="shared" si="30"/>
        <v>37.506129906188541</v>
      </c>
    </row>
    <row r="261" spans="1:24" x14ac:dyDescent="0.2">
      <c r="A261" s="357" t="s">
        <v>240</v>
      </c>
      <c r="B261" s="357" t="s">
        <v>468</v>
      </c>
      <c r="C261" s="357" t="s">
        <v>119</v>
      </c>
      <c r="D261" s="357" t="s">
        <v>489</v>
      </c>
      <c r="E261" s="463">
        <v>1</v>
      </c>
      <c r="F261" s="384">
        <f>G261*Constants!$B$2+H261*Constants!$B$1+I261</f>
        <v>62.968034339368351</v>
      </c>
      <c r="G261" s="357">
        <v>0</v>
      </c>
      <c r="H261" s="357">
        <v>77.374419881362783</v>
      </c>
      <c r="I261" s="357">
        <v>1.0684984342781192</v>
      </c>
      <c r="J261" s="357">
        <v>0</v>
      </c>
      <c r="K261" s="357">
        <v>5.5878340865574438</v>
      </c>
      <c r="L261" s="357">
        <v>39.983853426913832</v>
      </c>
      <c r="M261" s="384">
        <f t="shared" si="27"/>
        <v>124.01460582911218</v>
      </c>
      <c r="N261" s="384">
        <f>($G$18+$H$18+$J$18)-(G261+H261+J261)</f>
        <v>-5.5213395488017198</v>
      </c>
      <c r="O261" s="384">
        <f>($I$18+$K$18+$L$18)-(I261+K261+L261)</f>
        <v>9.0455500498437615</v>
      </c>
      <c r="P261" s="384">
        <f t="shared" si="32"/>
        <v>3.5242105010420417</v>
      </c>
      <c r="Q261" s="384">
        <f>(G261+H261+J261)*Constants!$B$14</f>
        <v>1.253465602078077</v>
      </c>
      <c r="R261" s="384">
        <f>(I261+K261+L261)*Constants!$B$13</f>
        <v>5.270341012095682</v>
      </c>
      <c r="S261" s="384">
        <f t="shared" si="31"/>
        <v>6.5238066141737594</v>
      </c>
      <c r="T261" s="384">
        <f>$Q$18-Q261</f>
        <v>-8.9445700690587771E-2</v>
      </c>
      <c r="U261" s="384">
        <f>($R$18-R261)</f>
        <v>1.0221471556323447</v>
      </c>
      <c r="V261" s="384">
        <f t="shared" si="33"/>
        <v>0.93270145494175694</v>
      </c>
      <c r="W261" s="384">
        <f>'h6b-B96'!G40</f>
        <v>34.570760520943097</v>
      </c>
      <c r="X261" s="384">
        <f t="shared" si="30"/>
        <v>37.065194160227712</v>
      </c>
    </row>
    <row r="262" spans="1:24" x14ac:dyDescent="0.2">
      <c r="A262" s="357" t="s">
        <v>240</v>
      </c>
      <c r="B262" s="357" t="s">
        <v>468</v>
      </c>
      <c r="C262" s="357" t="s">
        <v>466</v>
      </c>
      <c r="D262" s="357" t="s">
        <v>489</v>
      </c>
      <c r="E262" s="463">
        <v>1</v>
      </c>
      <c r="F262" s="384">
        <f>G262*Constants!$B$2+H262*Constants!$B$1+I262</f>
        <v>35.602551263354421</v>
      </c>
      <c r="G262" s="357">
        <v>0</v>
      </c>
      <c r="H262" s="357">
        <v>42.989865116481525</v>
      </c>
      <c r="I262" s="357">
        <v>1.2106591701692004</v>
      </c>
      <c r="J262" s="357">
        <v>0</v>
      </c>
      <c r="K262" s="357">
        <v>5.461723756331482</v>
      </c>
      <c r="L262" s="357">
        <v>36.088190680479201</v>
      </c>
      <c r="M262" s="384">
        <f t="shared" si="27"/>
        <v>85.7504387234614</v>
      </c>
      <c r="N262" s="384">
        <f>($G$19+$H$19+$J$19)-(G262+H262+J262)</f>
        <v>-4.9137170486221606</v>
      </c>
      <c r="O262" s="384">
        <f>($I$19+$K$19+$L$19)-(I262+K262+L262)</f>
        <v>9.7632324745842425</v>
      </c>
      <c r="P262" s="384">
        <f t="shared" si="32"/>
        <v>4.8495154259620818</v>
      </c>
      <c r="Q262" s="384">
        <f>(G262+H262+J262)*Constants!$B$14</f>
        <v>0.69643581488700068</v>
      </c>
      <c r="R262" s="384">
        <f>(I262+K262+L262)*Constants!$B$13</f>
        <v>4.8319448175887265</v>
      </c>
      <c r="S262" s="384">
        <f t="shared" si="31"/>
        <v>5.5283806324757272</v>
      </c>
      <c r="T262" s="384">
        <f>$Q$19-Q262</f>
        <v>-7.9602216187679042E-2</v>
      </c>
      <c r="U262" s="384">
        <f>($R$19-R262)</f>
        <v>1.1032452696280197</v>
      </c>
      <c r="V262" s="384">
        <f t="shared" si="33"/>
        <v>1.0236430534403407</v>
      </c>
      <c r="W262" s="384">
        <f>'h6b-B96'!G40</f>
        <v>34.570760520943097</v>
      </c>
      <c r="X262" s="384">
        <f t="shared" si="30"/>
        <v>33.772280683930738</v>
      </c>
    </row>
    <row r="263" spans="1:24" x14ac:dyDescent="0.2">
      <c r="A263" s="357" t="s">
        <v>242</v>
      </c>
      <c r="B263" s="357" t="s">
        <v>243</v>
      </c>
      <c r="C263" s="357" t="s">
        <v>121</v>
      </c>
      <c r="D263" s="357" t="s">
        <v>489</v>
      </c>
      <c r="E263" s="463">
        <v>1</v>
      </c>
      <c r="F263" s="384">
        <f>G263*Constants!$B$2+H263*Constants!$B$1+I263</f>
        <v>513.01878902254293</v>
      </c>
      <c r="G263" s="357">
        <v>0</v>
      </c>
      <c r="H263" s="357">
        <v>641.27348627817867</v>
      </c>
      <c r="I263" s="357">
        <v>0</v>
      </c>
      <c r="J263" s="357">
        <v>0</v>
      </c>
      <c r="K263" s="357">
        <v>51.58209013260354</v>
      </c>
      <c r="L263" s="357">
        <v>120.01274158363528</v>
      </c>
      <c r="M263" s="384">
        <f t="shared" si="27"/>
        <v>812.86831799441745</v>
      </c>
      <c r="N263" s="384">
        <f>($G$20+$H$20+$J$20)-(G263+H263+J263)</f>
        <v>-29.956779149162458</v>
      </c>
      <c r="O263" s="384">
        <f>($I$20+$K$20+$L$20)-(I263+K263+L263)</f>
        <v>25.405873218313644</v>
      </c>
      <c r="P263" s="384">
        <f t="shared" si="32"/>
        <v>-4.5509059308488133</v>
      </c>
      <c r="Q263" s="384">
        <f>(G263+H263+J263)*Constants!$B$14</f>
        <v>10.388630477706494</v>
      </c>
      <c r="R263" s="384">
        <f>(I263+K263+L263)*Constants!$B$13</f>
        <v>19.390215983934986</v>
      </c>
      <c r="S263" s="384">
        <f t="shared" si="31"/>
        <v>29.778846461641479</v>
      </c>
      <c r="T263" s="384">
        <f>$Q$20-Q263</f>
        <v>-0.48529982221643131</v>
      </c>
      <c r="U263" s="384">
        <f>($R$20-R263)</f>
        <v>2.8708636736694437</v>
      </c>
      <c r="V263" s="384">
        <f t="shared" si="33"/>
        <v>2.3855638514530124</v>
      </c>
      <c r="W263" s="384">
        <f>'h7a-B40'!G47</f>
        <v>43.483984587676723</v>
      </c>
      <c r="X263" s="384">
        <f t="shared" si="30"/>
        <v>18.227969274933159</v>
      </c>
    </row>
    <row r="264" spans="1:24" x14ac:dyDescent="0.2">
      <c r="A264" s="357" t="s">
        <v>248</v>
      </c>
      <c r="B264" s="357" t="s">
        <v>249</v>
      </c>
      <c r="C264" s="357" t="s">
        <v>121</v>
      </c>
      <c r="D264" s="357" t="s">
        <v>489</v>
      </c>
      <c r="E264" s="463">
        <v>1</v>
      </c>
      <c r="F264" s="384">
        <f>G264*Constants!$B$2+H264*Constants!$B$1+I264</f>
        <v>161.6789957916603</v>
      </c>
      <c r="G264" s="357">
        <v>0</v>
      </c>
      <c r="H264" s="357">
        <v>202.09874473957535</v>
      </c>
      <c r="I264" s="357">
        <v>0</v>
      </c>
      <c r="J264" s="357">
        <v>0</v>
      </c>
      <c r="K264" s="357">
        <v>1.2143431402829434</v>
      </c>
      <c r="L264" s="357">
        <v>37.229223690519241</v>
      </c>
      <c r="M264" s="384">
        <f t="shared" si="27"/>
        <v>240.54231157037754</v>
      </c>
      <c r="N264" s="384">
        <f>($G$21+$H$21+$J$21)-(G264+H264+J264)</f>
        <v>-7.6792181968287991</v>
      </c>
      <c r="O264" s="384">
        <f>($I$21+$K$21+$L$21)-(I264+K264+L264)</f>
        <v>5.0517268083854034</v>
      </c>
      <c r="P264" s="384">
        <f t="shared" si="32"/>
        <v>-2.6274913884433957</v>
      </c>
      <c r="Q264" s="384">
        <f>(G264+H264+J264)*Constants!$B$14</f>
        <v>3.2739996647811207</v>
      </c>
      <c r="R264" s="384">
        <f>(I264+K264+L264)*Constants!$B$13</f>
        <v>4.3441230518806471</v>
      </c>
      <c r="S264" s="384">
        <f t="shared" si="31"/>
        <v>7.6181227166617678</v>
      </c>
      <c r="T264" s="384">
        <f>$Q$21-Q264</f>
        <v>-0.12440333478862664</v>
      </c>
      <c r="U264" s="384">
        <f>($R$21-R264)</f>
        <v>0.57084512934755072</v>
      </c>
      <c r="V264" s="384">
        <f t="shared" si="33"/>
        <v>0.44644179455892408</v>
      </c>
      <c r="W264" s="384">
        <f>'h8a-B624'!G48</f>
        <v>11.52444116113182</v>
      </c>
      <c r="X264" s="384">
        <f t="shared" si="30"/>
        <v>25.813983595594465</v>
      </c>
    </row>
    <row r="265" spans="1:24" x14ac:dyDescent="0.2">
      <c r="A265" s="357" t="s">
        <v>248</v>
      </c>
      <c r="B265" s="357" t="s">
        <v>249</v>
      </c>
      <c r="C265" s="357" t="s">
        <v>119</v>
      </c>
      <c r="D265" s="357" t="s">
        <v>489</v>
      </c>
      <c r="E265" s="463">
        <v>1</v>
      </c>
      <c r="F265" s="384">
        <f>G265*Constants!$B$2+H265*Constants!$B$1+I265</f>
        <v>113.65242931306871</v>
      </c>
      <c r="G265" s="357">
        <v>0</v>
      </c>
      <c r="H265" s="357">
        <v>142.06553664133588</v>
      </c>
      <c r="I265" s="357">
        <v>0</v>
      </c>
      <c r="J265" s="357">
        <v>0</v>
      </c>
      <c r="K265" s="357">
        <v>1.2143431402829434</v>
      </c>
      <c r="L265" s="357">
        <v>30.541063792662797</v>
      </c>
      <c r="M265" s="384">
        <f t="shared" si="27"/>
        <v>173.82094357428161</v>
      </c>
      <c r="N265" s="384">
        <f>($G$22+$H$22+$J$22)-(G265+H265+J265)</f>
        <v>-7.3832359653243032</v>
      </c>
      <c r="O265" s="384">
        <f>($I$22+$K$22+$L$22)-(I265+K265+L265)</f>
        <v>5.0331815557848572</v>
      </c>
      <c r="P265" s="384">
        <f t="shared" si="32"/>
        <v>-2.350054409539446</v>
      </c>
      <c r="Q265" s="384">
        <f>(G265+H265+J265)*Constants!$B$14</f>
        <v>2.301461693589641</v>
      </c>
      <c r="R265" s="384">
        <f>(I265+K265+L265)*Constants!$B$13</f>
        <v>3.5883609834228687</v>
      </c>
      <c r="S265" s="384">
        <f t="shared" si="31"/>
        <v>5.8898226770125097</v>
      </c>
      <c r="T265" s="384">
        <f>$Q$22-Q265</f>
        <v>-0.11960842263825366</v>
      </c>
      <c r="U265" s="384">
        <f>($R$22-R265)</f>
        <v>0.5687495158036886</v>
      </c>
      <c r="V265" s="384">
        <f t="shared" si="33"/>
        <v>0.44914109316543493</v>
      </c>
      <c r="W265" s="384">
        <f>'h8a-B624'!G48</f>
        <v>11.52444116113182</v>
      </c>
      <c r="X265" s="384">
        <f t="shared" si="30"/>
        <v>25.658843816562008</v>
      </c>
    </row>
    <row r="266" spans="1:24" x14ac:dyDescent="0.2">
      <c r="A266" s="357" t="s">
        <v>250</v>
      </c>
      <c r="B266" s="357" t="s">
        <v>251</v>
      </c>
      <c r="C266" s="357" t="s">
        <v>121</v>
      </c>
      <c r="D266" s="357" t="s">
        <v>489</v>
      </c>
      <c r="E266" s="463">
        <v>1</v>
      </c>
      <c r="F266" s="384">
        <f>G266*Constants!$B$2+H266*Constants!$B$1+I266</f>
        <v>563.16338635821535</v>
      </c>
      <c r="G266" s="357">
        <v>0</v>
      </c>
      <c r="H266" s="357">
        <v>703.95423294776913</v>
      </c>
      <c r="I266" s="357">
        <v>0</v>
      </c>
      <c r="J266" s="357">
        <v>0</v>
      </c>
      <c r="K266" s="357">
        <v>2.6189837862368361</v>
      </c>
      <c r="L266" s="357">
        <v>96.758193168252177</v>
      </c>
      <c r="M266" s="384">
        <f t="shared" si="27"/>
        <v>803.3314099022582</v>
      </c>
      <c r="N266" s="384">
        <f>($G$23+$H$23+$J$23)-(G266+H266+J266)</f>
        <v>-14.29974450957809</v>
      </c>
      <c r="O266" s="384">
        <f>($I$23+$K$23+$L$23)-(I266+K266+L266)</f>
        <v>11.003918554783667</v>
      </c>
      <c r="P266" s="384">
        <f t="shared" si="32"/>
        <v>-3.2958259547944238</v>
      </c>
      <c r="Q266" s="384">
        <f>(G266+H266+J266)*Constants!$B$14</f>
        <v>11.40405857375386</v>
      </c>
      <c r="R266" s="384">
        <f>(I266+K266+L266)*Constants!$B$13</f>
        <v>11.229620995857259</v>
      </c>
      <c r="S266" s="384">
        <f t="shared" si="31"/>
        <v>22.633679569611118</v>
      </c>
      <c r="T266" s="384">
        <f>$Q$23-Q266</f>
        <v>-0.23165586105516489</v>
      </c>
      <c r="U266" s="384">
        <f>($R$23-R266)</f>
        <v>1.2434427966905552</v>
      </c>
      <c r="V266" s="384">
        <f t="shared" si="33"/>
        <v>1.0117869356353903</v>
      </c>
      <c r="W266" s="384">
        <f>'h9a-581'!G46</f>
        <v>23.653691468204862</v>
      </c>
      <c r="X266" s="384">
        <f t="shared" si="30"/>
        <v>23.378134896899631</v>
      </c>
    </row>
    <row r="267" spans="1:24" x14ac:dyDescent="0.2">
      <c r="A267" s="357" t="s">
        <v>250</v>
      </c>
      <c r="B267" s="357" t="s">
        <v>251</v>
      </c>
      <c r="C267" s="357" t="s">
        <v>119</v>
      </c>
      <c r="D267" s="357" t="s">
        <v>489</v>
      </c>
      <c r="E267" s="463">
        <v>1</v>
      </c>
      <c r="F267" s="384">
        <f>G267*Constants!$B$2+H267*Constants!$B$1+I267</f>
        <v>331.80059098429382</v>
      </c>
      <c r="G267" s="357">
        <v>0</v>
      </c>
      <c r="H267" s="357">
        <v>414.75073873036723</v>
      </c>
      <c r="I267" s="357">
        <v>0</v>
      </c>
      <c r="J267" s="357">
        <v>0</v>
      </c>
      <c r="K267" s="357">
        <v>2.6189837862368361</v>
      </c>
      <c r="L267" s="357">
        <v>68.067993343002641</v>
      </c>
      <c r="M267" s="384">
        <f t="shared" si="27"/>
        <v>485.43771585960667</v>
      </c>
      <c r="N267" s="384">
        <f>($G$24+$H$24+$J$24)-(G267+H267+J267)</f>
        <v>-13.364725431366253</v>
      </c>
      <c r="O267" s="384">
        <f>($I$24+$K$24+$L$24)-(I267+K267+L267)</f>
        <v>10.83761541027566</v>
      </c>
      <c r="P267" s="384">
        <f t="shared" si="32"/>
        <v>-2.5271100210905928</v>
      </c>
      <c r="Q267" s="384">
        <f>(G267+H267+J267)*Constants!$B$14</f>
        <v>6.718961967431949</v>
      </c>
      <c r="R267" s="384">
        <f>(I267+K267+L267)*Constants!$B$13</f>
        <v>7.9876284156040613</v>
      </c>
      <c r="S267" s="384">
        <f t="shared" si="31"/>
        <v>14.70659038303601</v>
      </c>
      <c r="T267" s="384">
        <f>$Q$24-Q267</f>
        <v>-0.21650855198813357</v>
      </c>
      <c r="U267" s="384">
        <f>($R$24-R267)</f>
        <v>1.2246505413611493</v>
      </c>
      <c r="V267" s="384">
        <f t="shared" si="33"/>
        <v>1.0081419893730157</v>
      </c>
      <c r="W267" s="384">
        <f>'h9a-581'!G46</f>
        <v>23.653691468204862</v>
      </c>
      <c r="X267" s="384">
        <f t="shared" si="30"/>
        <v>23.462658749999672</v>
      </c>
    </row>
    <row r="268" spans="1:24" x14ac:dyDescent="0.2">
      <c r="A268" s="357" t="s">
        <v>252</v>
      </c>
      <c r="B268" s="357" t="s">
        <v>470</v>
      </c>
      <c r="C268" s="357" t="s">
        <v>121</v>
      </c>
      <c r="D268" s="357" t="s">
        <v>489</v>
      </c>
      <c r="E268" s="463">
        <v>1</v>
      </c>
      <c r="F268" s="384">
        <f>G268*Constants!$B$2+H268*Constants!$B$1+I268</f>
        <v>618.116058850576</v>
      </c>
      <c r="G268" s="357">
        <v>0</v>
      </c>
      <c r="H268" s="357">
        <v>772.64507356321997</v>
      </c>
      <c r="I268" s="357">
        <v>0</v>
      </c>
      <c r="J268" s="357">
        <v>4.6581114953623546</v>
      </c>
      <c r="K268" s="357">
        <v>0</v>
      </c>
      <c r="L268" s="357">
        <v>105.01951436574522</v>
      </c>
      <c r="M268" s="384">
        <f t="shared" ref="M268:M327" si="34">SUM(G268:L268)</f>
        <v>882.32269942432754</v>
      </c>
      <c r="N268" s="384">
        <f>($G$25+$H$25+$J$25)-(G268+H268+J268)</f>
        <v>-22.764302143249438</v>
      </c>
      <c r="O268" s="384">
        <f>($I$25+$K$25+$L$25)-(I268+K268+L268)</f>
        <v>16.340979900451273</v>
      </c>
      <c r="P268" s="384">
        <f t="shared" si="32"/>
        <v>-6.4233222427981644</v>
      </c>
      <c r="Q268" s="384">
        <f>(G268+H268+J268)*Constants!$B$14</f>
        <v>12.592311597949033</v>
      </c>
      <c r="R268" s="384">
        <f>(I268+K268+L268)*Constants!$B$13</f>
        <v>11.86720512332921</v>
      </c>
      <c r="S268" s="384">
        <f t="shared" si="31"/>
        <v>24.459516721278241</v>
      </c>
      <c r="T268" s="384">
        <f>$Q$25-Q268</f>
        <v>-0.36878169472064037</v>
      </c>
      <c r="U268" s="384">
        <f>($R$25-R268)</f>
        <v>1.8465307287509951</v>
      </c>
      <c r="V268" s="384">
        <f t="shared" si="33"/>
        <v>1.4777490340303547</v>
      </c>
      <c r="W268" s="384">
        <f>'h9b-688'!G43</f>
        <v>26.072087796967061</v>
      </c>
      <c r="X268" s="384">
        <f t="shared" si="30"/>
        <v>17.643109348452132</v>
      </c>
    </row>
    <row r="269" spans="1:24" x14ac:dyDescent="0.2">
      <c r="A269" s="357" t="s">
        <v>252</v>
      </c>
      <c r="B269" s="357" t="s">
        <v>470</v>
      </c>
      <c r="C269" s="357" t="s">
        <v>120</v>
      </c>
      <c r="D269" s="357" t="s">
        <v>489</v>
      </c>
      <c r="E269" s="463">
        <v>1</v>
      </c>
      <c r="F269" s="384">
        <f>G269*Constants!$B$2+H269*Constants!$B$1+I269</f>
        <v>574.02368054870374</v>
      </c>
      <c r="G269" s="357">
        <v>0</v>
      </c>
      <c r="H269" s="357">
        <v>717.5296006858797</v>
      </c>
      <c r="I269" s="357">
        <v>0</v>
      </c>
      <c r="J269" s="357">
        <v>4.6581114953623546</v>
      </c>
      <c r="K269" s="357">
        <v>0</v>
      </c>
      <c r="L269" s="357">
        <v>101.11319620404352</v>
      </c>
      <c r="M269" s="384">
        <f t="shared" si="34"/>
        <v>823.30090838528565</v>
      </c>
      <c r="N269" s="384">
        <f>($G$26+$H$26+$J$26)-(G269+H269+J269)</f>
        <v>-22.35833374307208</v>
      </c>
      <c r="O269" s="384">
        <f>($I$26+$K$26+$L$26)-(I269+K269+L269)</f>
        <v>16.343987073786067</v>
      </c>
      <c r="P269" s="384">
        <f t="shared" si="32"/>
        <v>-6.014346669286013</v>
      </c>
      <c r="Q269" s="384">
        <f>(G269+H269+J269)*Constants!$B$14</f>
        <v>11.699440937336121</v>
      </c>
      <c r="R269" s="384">
        <f>(I269+K269+L269)*Constants!$B$13</f>
        <v>11.425791171056918</v>
      </c>
      <c r="S269" s="384">
        <f t="shared" si="31"/>
        <v>23.125232108393039</v>
      </c>
      <c r="T269" s="384">
        <f>$Q$26-Q269</f>
        <v>-0.36220500663776711</v>
      </c>
      <c r="U269" s="384">
        <f>($R$26-R269)</f>
        <v>1.8468705393378251</v>
      </c>
      <c r="V269" s="384">
        <f t="shared" si="33"/>
        <v>1.484665532700058</v>
      </c>
      <c r="W269" s="384">
        <f>'h9b-688'!G43</f>
        <v>26.072087796967061</v>
      </c>
      <c r="X269" s="384">
        <f t="shared" si="30"/>
        <v>17.560916733583468</v>
      </c>
    </row>
    <row r="270" spans="1:24" x14ac:dyDescent="0.2">
      <c r="A270" s="357" t="s">
        <v>252</v>
      </c>
      <c r="B270" s="357" t="s">
        <v>470</v>
      </c>
      <c r="C270" s="357" t="s">
        <v>119</v>
      </c>
      <c r="D270" s="357" t="s">
        <v>489</v>
      </c>
      <c r="E270" s="463">
        <v>1</v>
      </c>
      <c r="F270" s="384">
        <f>G270*Constants!$B$2+H270*Constants!$B$1+I270</f>
        <v>313.92483875007457</v>
      </c>
      <c r="G270" s="357">
        <v>0</v>
      </c>
      <c r="H270" s="357">
        <v>392.4060484375932</v>
      </c>
      <c r="I270" s="357">
        <v>0</v>
      </c>
      <c r="J270" s="357">
        <v>4.6581114953623546</v>
      </c>
      <c r="K270" s="357">
        <v>0</v>
      </c>
      <c r="L270" s="357">
        <v>77.612136593806937</v>
      </c>
      <c r="M270" s="384">
        <f t="shared" si="34"/>
        <v>474.67629652676248</v>
      </c>
      <c r="N270" s="384">
        <f>($G$27+$H$27+$J$27)-(G270+H270+J270)</f>
        <v>-21.266729822598052</v>
      </c>
      <c r="O270" s="384">
        <f>($I$27+$K$27+$L$27)-(I270+K270+L270)</f>
        <v>16.238736007073371</v>
      </c>
      <c r="P270" s="384">
        <f t="shared" si="32"/>
        <v>-5.0279938155246811</v>
      </c>
      <c r="Q270" s="384">
        <f>(G270+H270+J270)*Constants!$B$14</f>
        <v>6.4324393909138795</v>
      </c>
      <c r="R270" s="384">
        <f>(I270+K270+L270)*Constants!$B$13</f>
        <v>8.7701714351001847</v>
      </c>
      <c r="S270" s="384">
        <f t="shared" si="31"/>
        <v>15.202610826014064</v>
      </c>
      <c r="T270" s="384">
        <f>$Q$27-Q270</f>
        <v>-0.3445210231260889</v>
      </c>
      <c r="U270" s="384">
        <f>($R$27-R270)</f>
        <v>1.8349771687992895</v>
      </c>
      <c r="V270" s="384">
        <f t="shared" si="33"/>
        <v>1.4904561456732006</v>
      </c>
      <c r="W270" s="384">
        <f>'h9b-688'!G43</f>
        <v>26.072087796967061</v>
      </c>
      <c r="X270" s="384">
        <f t="shared" si="30"/>
        <v>17.49269032346535</v>
      </c>
    </row>
    <row r="271" spans="1:24" x14ac:dyDescent="0.2">
      <c r="A271" s="357" t="s">
        <v>264</v>
      </c>
      <c r="B271" s="357" t="s">
        <v>265</v>
      </c>
      <c r="C271" s="357" t="s">
        <v>121</v>
      </c>
      <c r="D271" s="357" t="s">
        <v>489</v>
      </c>
      <c r="E271" s="463">
        <v>1</v>
      </c>
      <c r="F271" s="384">
        <f>G271*Constants!$B$2+H271*Constants!$B$1+I271</f>
        <v>449.88326807523111</v>
      </c>
      <c r="G271" s="357">
        <v>0</v>
      </c>
      <c r="H271" s="357">
        <v>562.35408509403885</v>
      </c>
      <c r="I271" s="357">
        <v>0</v>
      </c>
      <c r="J271" s="357">
        <v>0</v>
      </c>
      <c r="K271" s="357">
        <v>22.256155075967655</v>
      </c>
      <c r="L271" s="357">
        <v>144.85542684283095</v>
      </c>
      <c r="M271" s="384">
        <f t="shared" si="34"/>
        <v>729.46566701283746</v>
      </c>
      <c r="N271" s="384">
        <f>($G$28+$H$28+$J$28)-(G271+H271+J271)</f>
        <v>-31.865451873996676</v>
      </c>
      <c r="O271" s="384">
        <f>($I$28+$K$28+$L$28)-(I271+K271+L271)</f>
        <v>27.545229026943758</v>
      </c>
      <c r="P271" s="384">
        <f t="shared" si="32"/>
        <v>-4.3202228470529178</v>
      </c>
      <c r="Q271" s="384">
        <f>(G271+H271+J271)*Constants!$B$14</f>
        <v>9.1101361785234296</v>
      </c>
      <c r="R271" s="384">
        <f>(I271+K271+L271)*Constants!$B$13</f>
        <v>18.883608756824245</v>
      </c>
      <c r="S271" s="384">
        <f t="shared" si="31"/>
        <v>27.993744935347674</v>
      </c>
      <c r="T271" s="384">
        <f>$Q$28-Q271</f>
        <v>-0.51622032035874632</v>
      </c>
      <c r="U271" s="384">
        <f>($R$28-R271)</f>
        <v>3.1126108800446417</v>
      </c>
      <c r="V271" s="384">
        <f t="shared" si="33"/>
        <v>2.5963905596858954</v>
      </c>
      <c r="W271" s="384">
        <f>'h13a-19T'!G45</f>
        <v>17.286408668943992</v>
      </c>
      <c r="X271" s="384">
        <f t="shared" si="30"/>
        <v>6.6578614702078012</v>
      </c>
    </row>
    <row r="272" spans="1:24" x14ac:dyDescent="0.2">
      <c r="A272" s="357" t="s">
        <v>206</v>
      </c>
      <c r="B272" s="357" t="s">
        <v>463</v>
      </c>
      <c r="C272" s="357" t="s">
        <v>121</v>
      </c>
      <c r="D272" s="357" t="s">
        <v>490</v>
      </c>
      <c r="E272" s="463">
        <v>1</v>
      </c>
      <c r="F272" s="384">
        <f>G272*Constants!$B$2+H272*Constants!$B$1+I272</f>
        <v>352.96214803655039</v>
      </c>
      <c r="G272" s="357">
        <v>0</v>
      </c>
      <c r="H272" s="357">
        <v>441.20268504568793</v>
      </c>
      <c r="I272" s="357">
        <v>0</v>
      </c>
      <c r="J272" s="357">
        <v>5.3089819112212426</v>
      </c>
      <c r="K272" s="357">
        <v>0</v>
      </c>
      <c r="L272" s="357">
        <v>79.253682200699487</v>
      </c>
      <c r="M272" s="384">
        <f t="shared" si="34"/>
        <v>525.76534915760863</v>
      </c>
      <c r="N272" s="384">
        <f>($G$2+$H$2+$J$2)-(G272+H272+J272)</f>
        <v>-0.64215844891526785</v>
      </c>
      <c r="O272" s="384">
        <f>($I$2+$K$2+$L$2)-(I272+K272+L272)</f>
        <v>0.61073649862333923</v>
      </c>
      <c r="P272" s="384">
        <f>SUM(N272:O272)</f>
        <v>-3.1421950291928624E-2</v>
      </c>
      <c r="Q272" s="384">
        <f>(G272+H272+J272)*Constants!$B$14</f>
        <v>7.2334890047019282</v>
      </c>
      <c r="R272" s="384">
        <f>(I272+K272+L272)*Constants!$B$13</f>
        <v>8.9556660886790418</v>
      </c>
      <c r="S272" s="384">
        <f t="shared" si="31"/>
        <v>16.189155093380968</v>
      </c>
      <c r="T272" s="384">
        <f>$Q$2-Q272</f>
        <v>-1.0402966872427477E-2</v>
      </c>
      <c r="U272" s="384">
        <f>($R$2-R272)</f>
        <v>6.9013224344438129E-2</v>
      </c>
      <c r="V272" s="384">
        <f>SUM(T272:U272)</f>
        <v>5.8610257472010652E-2</v>
      </c>
      <c r="W272" s="384">
        <f>'h1a-hanger4'!K54</f>
        <v>3.4016425346411334</v>
      </c>
      <c r="X272" s="384">
        <f t="shared" si="30"/>
        <v>58.038348257821404</v>
      </c>
    </row>
    <row r="273" spans="1:24" x14ac:dyDescent="0.2">
      <c r="A273" s="357" t="s">
        <v>206</v>
      </c>
      <c r="B273" s="357" t="s">
        <v>463</v>
      </c>
      <c r="C273" s="357" t="s">
        <v>120</v>
      </c>
      <c r="D273" s="357" t="s">
        <v>490</v>
      </c>
      <c r="E273" s="463">
        <v>1</v>
      </c>
      <c r="F273" s="384">
        <f>G273*Constants!$B$2+H273*Constants!$B$1+I273</f>
        <v>341.62864887282052</v>
      </c>
      <c r="G273" s="357">
        <v>0</v>
      </c>
      <c r="H273" s="357">
        <v>427.03581109102561</v>
      </c>
      <c r="I273" s="357">
        <v>0</v>
      </c>
      <c r="J273" s="357">
        <v>5.3089819112212426</v>
      </c>
      <c r="K273" s="357">
        <v>0</v>
      </c>
      <c r="L273" s="357">
        <v>78.254375668894085</v>
      </c>
      <c r="M273" s="384">
        <f t="shared" si="34"/>
        <v>510.59916867114089</v>
      </c>
      <c r="N273" s="384">
        <f>($G$3+$H$3+$J$3)-(G273+H273+J273)</f>
        <v>-0.62888156850766563</v>
      </c>
      <c r="O273" s="384">
        <f>($I$3+$K$3+$L$3)-(I273+K273+L273)</f>
        <v>0.6080811225423588</v>
      </c>
      <c r="P273" s="384">
        <f t="shared" ref="P273:P298" si="35">SUM(N273:O273)</f>
        <v>-2.0800445965306835E-2</v>
      </c>
      <c r="Q273" s="384">
        <f>(G273+H273+J273)*Constants!$B$14</f>
        <v>7.0039856466363979</v>
      </c>
      <c r="R273" s="384">
        <f>(I273+K273+L273)*Constants!$B$13</f>
        <v>8.8427444505850321</v>
      </c>
      <c r="S273" s="384">
        <f t="shared" si="31"/>
        <v>15.84673009722143</v>
      </c>
      <c r="T273" s="384">
        <f>$Q$3-Q273</f>
        <v>-1.0187881409823518E-2</v>
      </c>
      <c r="U273" s="384">
        <f>($R$3-R273)</f>
        <v>6.8713166847286899E-2</v>
      </c>
      <c r="V273" s="384">
        <f t="shared" ref="V273:V298" si="36">SUM(T273:U273)</f>
        <v>5.8525285437463381E-2</v>
      </c>
      <c r="W273" s="384">
        <f>'h1a-hanger4'!K54</f>
        <v>3.4016425346411334</v>
      </c>
      <c r="X273" s="384">
        <f t="shared" si="30"/>
        <v>58.122613315161445</v>
      </c>
    </row>
    <row r="274" spans="1:24" x14ac:dyDescent="0.2">
      <c r="A274" s="357" t="s">
        <v>206</v>
      </c>
      <c r="B274" s="357" t="s">
        <v>463</v>
      </c>
      <c r="C274" s="357" t="s">
        <v>119</v>
      </c>
      <c r="D274" s="357" t="s">
        <v>490</v>
      </c>
      <c r="E274" s="463">
        <v>1</v>
      </c>
      <c r="F274" s="384">
        <f>G274*Constants!$B$2+H274*Constants!$B$1+I274</f>
        <v>217.37935344246191</v>
      </c>
      <c r="G274" s="357">
        <v>0</v>
      </c>
      <c r="H274" s="357">
        <v>271.72419180307736</v>
      </c>
      <c r="I274" s="357">
        <v>0</v>
      </c>
      <c r="J274" s="357">
        <v>5.3089819112212426</v>
      </c>
      <c r="K274" s="357">
        <v>0</v>
      </c>
      <c r="L274" s="357">
        <v>72.898482113575653</v>
      </c>
      <c r="M274" s="384">
        <f t="shared" si="34"/>
        <v>349.93165582787424</v>
      </c>
      <c r="N274" s="384">
        <f>($G$4+$H$4+$J$4)-(G274+H274+J274)</f>
        <v>-0.55099053680157795</v>
      </c>
      <c r="O274" s="384">
        <f>($I$4+$K$4+$L$4)-(I274+K274+L274)</f>
        <v>0.60763855986216697</v>
      </c>
      <c r="P274" s="384">
        <f t="shared" si="35"/>
        <v>5.6648023060589026E-2</v>
      </c>
      <c r="Q274" s="384">
        <f>(G274+H274+J274)*Constants!$B$14</f>
        <v>4.4879374141716371</v>
      </c>
      <c r="R274" s="384">
        <f>(I274+K274+L274)*Constants!$B$13</f>
        <v>8.237528478834049</v>
      </c>
      <c r="S274" s="384">
        <f t="shared" si="31"/>
        <v>12.725465893005687</v>
      </c>
      <c r="T274" s="384">
        <f>$Q$4-Q274</f>
        <v>-8.9260466961853524E-3</v>
      </c>
      <c r="U274" s="384">
        <f>($R$4-R274)</f>
        <v>6.8663157264424513E-2</v>
      </c>
      <c r="V274" s="384">
        <f t="shared" si="36"/>
        <v>5.973711056823916E-2</v>
      </c>
      <c r="W274" s="384">
        <f>'h1a-hanger4'!K54</f>
        <v>3.4016425346411334</v>
      </c>
      <c r="X274" s="384">
        <f t="shared" si="30"/>
        <v>56.943539824467308</v>
      </c>
    </row>
    <row r="275" spans="1:24" x14ac:dyDescent="0.2">
      <c r="A275" s="357" t="s">
        <v>210</v>
      </c>
      <c r="B275" s="357" t="s">
        <v>469</v>
      </c>
      <c r="C275" s="357" t="s">
        <v>121</v>
      </c>
      <c r="D275" s="357" t="s">
        <v>490</v>
      </c>
      <c r="E275" s="463">
        <v>1</v>
      </c>
      <c r="F275" s="384">
        <f>G275*Constants!$B$2+H275*Constants!$B$1+I275</f>
        <v>410.60320453722318</v>
      </c>
      <c r="G275" s="357">
        <v>0</v>
      </c>
      <c r="H275" s="357">
        <v>513.25400567152894</v>
      </c>
      <c r="I275" s="357">
        <v>0</v>
      </c>
      <c r="J275" s="357">
        <v>0</v>
      </c>
      <c r="K275" s="357">
        <v>7.2427079295547916</v>
      </c>
      <c r="L275" s="357">
        <v>77.089380139596301</v>
      </c>
      <c r="M275" s="384">
        <f t="shared" si="34"/>
        <v>597.58609374067998</v>
      </c>
      <c r="N275" s="384">
        <f>($G$5+$H$5+$J$5)-(G275+H275+J275)</f>
        <v>-1.1464304973992512</v>
      </c>
      <c r="O275" s="384">
        <f>($I$5+$K$5+$L$5)-(I275+K275+L275)</f>
        <v>1.0353160811502278</v>
      </c>
      <c r="P275" s="384">
        <f t="shared" si="35"/>
        <v>-0.11111441624902341</v>
      </c>
      <c r="Q275" s="384">
        <f>(G275+H275+J275)*Constants!$B$14</f>
        <v>8.3147148918787686</v>
      </c>
      <c r="R275" s="384">
        <f>(I275+K275+L275)*Constants!$B$13</f>
        <v>9.5295259518140742</v>
      </c>
      <c r="S275" s="384">
        <f t="shared" si="31"/>
        <v>17.844240843692845</v>
      </c>
      <c r="T275" s="384">
        <f>$Q$5-Q275</f>
        <v>-1.8572174057867485E-2</v>
      </c>
      <c r="U275" s="384">
        <f>($R$5-R275)</f>
        <v>0.11699071716997622</v>
      </c>
      <c r="V275" s="384">
        <f t="shared" si="36"/>
        <v>9.8418543112108736E-2</v>
      </c>
      <c r="W275" s="384">
        <f>'h2a-34T'!K45</f>
        <v>3.1442567567567568</v>
      </c>
      <c r="X275" s="384">
        <f t="shared" si="30"/>
        <v>31.947808383783208</v>
      </c>
    </row>
    <row r="276" spans="1:24" x14ac:dyDescent="0.2">
      <c r="A276" s="357" t="s">
        <v>210</v>
      </c>
      <c r="B276" s="357" t="s">
        <v>469</v>
      </c>
      <c r="C276" s="357" t="s">
        <v>119</v>
      </c>
      <c r="D276" s="357" t="s">
        <v>490</v>
      </c>
      <c r="E276" s="463">
        <v>1</v>
      </c>
      <c r="F276" s="384">
        <f>G276*Constants!$B$2+H276*Constants!$B$1+I276</f>
        <v>240.1386745464215</v>
      </c>
      <c r="G276" s="357">
        <v>0</v>
      </c>
      <c r="H276" s="357">
        <v>300.17334318302687</v>
      </c>
      <c r="I276" s="357">
        <v>0</v>
      </c>
      <c r="J276" s="357">
        <v>0</v>
      </c>
      <c r="K276" s="357">
        <v>7.2427079295547916</v>
      </c>
      <c r="L276" s="357">
        <v>66.717450001024787</v>
      </c>
      <c r="M276" s="384">
        <f t="shared" si="34"/>
        <v>374.13350111360648</v>
      </c>
      <c r="N276" s="384">
        <f>($G$6+$H$6+$J$6)-(G276+H276+J276)</f>
        <v>-0.68620659765929304</v>
      </c>
      <c r="O276" s="384">
        <f>($I$6+$K$6+$L$6)-(I276+K276+L276)</f>
        <v>1.1899753362024086</v>
      </c>
      <c r="P276" s="384">
        <f t="shared" si="35"/>
        <v>0.50376873854311555</v>
      </c>
      <c r="Q276" s="384">
        <f>(G276+H276+J276)*Constants!$B$14</f>
        <v>4.8628081595650352</v>
      </c>
      <c r="R276" s="384">
        <f>(I276+K276+L276)*Constants!$B$13</f>
        <v>8.3574978461554927</v>
      </c>
      <c r="S276" s="384">
        <f t="shared" si="31"/>
        <v>13.220306005720527</v>
      </c>
      <c r="T276" s="384">
        <f>$Q$6-Q276</f>
        <v>-1.1116546882080414E-2</v>
      </c>
      <c r="U276" s="384">
        <f>($R$6-R276)</f>
        <v>0.13446721299087194</v>
      </c>
      <c r="V276" s="384">
        <f t="shared" si="36"/>
        <v>0.12335066610879153</v>
      </c>
      <c r="W276" s="384">
        <f>'h2a-34T'!K45</f>
        <v>3.1442567567567568</v>
      </c>
      <c r="X276" s="384">
        <f t="shared" si="30"/>
        <v>25.490391385350268</v>
      </c>
    </row>
    <row r="277" spans="1:24" x14ac:dyDescent="0.2">
      <c r="A277" s="357" t="s">
        <v>210</v>
      </c>
      <c r="B277" s="357" t="s">
        <v>469</v>
      </c>
      <c r="C277" s="357" t="s">
        <v>466</v>
      </c>
      <c r="D277" s="357" t="s">
        <v>490</v>
      </c>
      <c r="E277" s="463">
        <v>1</v>
      </c>
      <c r="F277" s="384">
        <f>G277*Constants!$B$2+H277*Constants!$B$1+I277</f>
        <v>167.73712153568857</v>
      </c>
      <c r="G277" s="357">
        <v>0</v>
      </c>
      <c r="H277" s="357">
        <v>209.6714019196107</v>
      </c>
      <c r="I277" s="357">
        <v>0</v>
      </c>
      <c r="J277" s="357">
        <v>0</v>
      </c>
      <c r="K277" s="357">
        <v>7.2427079295547916</v>
      </c>
      <c r="L277" s="357">
        <v>63.556695322531397</v>
      </c>
      <c r="M277" s="384">
        <f t="shared" si="34"/>
        <v>280.4708051716969</v>
      </c>
      <c r="N277" s="384">
        <f>($G$7+$H$7+$J$7)-(G277+H277+J277)</f>
        <v>-0.78080400608854461</v>
      </c>
      <c r="O277" s="384">
        <f>($I$7+$K$7+$L$7)-(I277+K277+L277)</f>
        <v>1.2552925944040538</v>
      </c>
      <c r="P277" s="384">
        <f t="shared" si="35"/>
        <v>0.47448858831550922</v>
      </c>
      <c r="Q277" s="384">
        <f>(G277+H277+J277)*Constants!$B$14</f>
        <v>3.396676711097693</v>
      </c>
      <c r="R277" s="384">
        <f>(I277+K277+L277)*Constants!$B$13</f>
        <v>8.0003325674857404</v>
      </c>
      <c r="S277" s="384">
        <f t="shared" si="31"/>
        <v>11.397009278583432</v>
      </c>
      <c r="T277" s="384">
        <f>$Q$7-Q277</f>
        <v>-1.2649024898634398E-2</v>
      </c>
      <c r="U277" s="384">
        <f>($R$7-R277)</f>
        <v>0.1418480631676573</v>
      </c>
      <c r="V277" s="384">
        <f t="shared" si="36"/>
        <v>0.1291990382690229</v>
      </c>
      <c r="W277" s="384">
        <f>'h2a-34T'!K45</f>
        <v>3.1442567567567568</v>
      </c>
      <c r="X277" s="384">
        <f t="shared" si="30"/>
        <v>24.336533761262771</v>
      </c>
    </row>
    <row r="278" spans="1:24" x14ac:dyDescent="0.2">
      <c r="A278" s="357" t="s">
        <v>464</v>
      </c>
      <c r="B278" s="357" t="s">
        <v>465</v>
      </c>
      <c r="C278" s="357" t="s">
        <v>121</v>
      </c>
      <c r="D278" s="357" t="s">
        <v>490</v>
      </c>
      <c r="E278" s="463">
        <v>1</v>
      </c>
      <c r="F278" s="384">
        <f>G278*Constants!$B$2+H278*Constants!$B$1+I278</f>
        <v>260.04313077783161</v>
      </c>
      <c r="G278" s="357">
        <v>0</v>
      </c>
      <c r="H278" s="357">
        <v>325.05391347228948</v>
      </c>
      <c r="I278" s="357">
        <v>0</v>
      </c>
      <c r="J278" s="357">
        <v>0</v>
      </c>
      <c r="K278" s="357">
        <v>0</v>
      </c>
      <c r="L278" s="357">
        <v>44.535108790974263</v>
      </c>
      <c r="M278" s="384">
        <f t="shared" si="34"/>
        <v>369.58902226326376</v>
      </c>
      <c r="N278" s="384">
        <f>($G$8+$H$8+$J$8)-(G278+H278+J278)</f>
        <v>-0.26190350911161886</v>
      </c>
      <c r="O278" s="384">
        <f>($I$8+$K$8+$L$8)-(I278+K278+L278)</f>
        <v>0.25614738803133719</v>
      </c>
      <c r="P278" s="384">
        <f t="shared" si="35"/>
        <v>-5.7561210802816731E-3</v>
      </c>
      <c r="Q278" s="384">
        <f>(G278+H278+J278)*Constants!$B$14</f>
        <v>5.265873398251089</v>
      </c>
      <c r="R278" s="384">
        <f>(I278+K278+L278)*Constants!$B$13</f>
        <v>5.0324672933800922</v>
      </c>
      <c r="S278" s="384">
        <f t="shared" si="31"/>
        <v>10.298340691631182</v>
      </c>
      <c r="T278" s="384">
        <f>$Q$8-Q278</f>
        <v>-4.2428368476077338E-3</v>
      </c>
      <c r="U278" s="384">
        <f>($R$8-R278)</f>
        <v>2.8944654847540718E-2</v>
      </c>
      <c r="V278" s="384">
        <f t="shared" si="36"/>
        <v>2.4701817999932985E-2</v>
      </c>
      <c r="W278" s="384">
        <f>'h3b-B782'!K44</f>
        <v>0.2423142613151153</v>
      </c>
      <c r="X278" s="384">
        <f t="shared" si="30"/>
        <v>9.809571964127203</v>
      </c>
    </row>
    <row r="279" spans="1:24" x14ac:dyDescent="0.2">
      <c r="A279" s="357" t="s">
        <v>464</v>
      </c>
      <c r="B279" s="357" t="s">
        <v>465</v>
      </c>
      <c r="C279" s="357" t="s">
        <v>120</v>
      </c>
      <c r="D279" s="357" t="s">
        <v>490</v>
      </c>
      <c r="E279" s="463">
        <v>1</v>
      </c>
      <c r="F279" s="384">
        <f>G279*Constants!$B$2+H279*Constants!$B$1+I279</f>
        <v>236.11838912359801</v>
      </c>
      <c r="G279" s="357">
        <v>0</v>
      </c>
      <c r="H279" s="357">
        <v>295.14798640449749</v>
      </c>
      <c r="I279" s="357">
        <v>0</v>
      </c>
      <c r="J279" s="357">
        <v>0</v>
      </c>
      <c r="K279" s="357">
        <v>0</v>
      </c>
      <c r="L279" s="357">
        <v>43.320567243230244</v>
      </c>
      <c r="M279" s="384">
        <f t="shared" si="34"/>
        <v>338.46855364772773</v>
      </c>
      <c r="N279" s="384">
        <f>($G$9+$H$9+$J$9)-(G279+H279+J279)</f>
        <v>-0.25326932749305797</v>
      </c>
      <c r="O279" s="384">
        <f>($I$9+$K$9+$L$9)-(I279+K279+L279)</f>
        <v>0.25614738803130876</v>
      </c>
      <c r="P279" s="384">
        <f t="shared" si="35"/>
        <v>2.8780605382507929E-3</v>
      </c>
      <c r="Q279" s="384">
        <f>(G279+H279+J279)*Constants!$B$14</f>
        <v>4.7813973797528586</v>
      </c>
      <c r="R279" s="384">
        <f>(I279+K279+L279)*Constants!$B$13</f>
        <v>4.8952240984850173</v>
      </c>
      <c r="S279" s="384">
        <f t="shared" si="31"/>
        <v>9.6766214782378768</v>
      </c>
      <c r="T279" s="384">
        <f>$Q$9-Q279</f>
        <v>-4.1029631053870474E-3</v>
      </c>
      <c r="U279" s="384">
        <f>($R$9-R279)</f>
        <v>2.8944654847538054E-2</v>
      </c>
      <c r="V279" s="384">
        <f t="shared" si="36"/>
        <v>2.4841691742151006E-2</v>
      </c>
      <c r="W279" s="384">
        <f>'h3b-B782'!K44</f>
        <v>0.2423142613151153</v>
      </c>
      <c r="X279" s="384">
        <f t="shared" si="30"/>
        <v>9.7543381437247341</v>
      </c>
    </row>
    <row r="280" spans="1:24" x14ac:dyDescent="0.2">
      <c r="A280" s="357" t="s">
        <v>464</v>
      </c>
      <c r="B280" s="357" t="s">
        <v>465</v>
      </c>
      <c r="C280" s="357" t="s">
        <v>119</v>
      </c>
      <c r="D280" s="357" t="s">
        <v>490</v>
      </c>
      <c r="E280" s="463">
        <v>1</v>
      </c>
      <c r="F280" s="384">
        <f>G280*Constants!$B$2+H280*Constants!$B$1+I280</f>
        <v>143.22380469652634</v>
      </c>
      <c r="G280" s="357">
        <v>0</v>
      </c>
      <c r="H280" s="357">
        <v>179.02975587065791</v>
      </c>
      <c r="I280" s="357">
        <v>0</v>
      </c>
      <c r="J280" s="357">
        <v>0</v>
      </c>
      <c r="K280" s="357">
        <v>0</v>
      </c>
      <c r="L280" s="357">
        <v>38.64084080571412</v>
      </c>
      <c r="M280" s="384">
        <f t="shared" si="34"/>
        <v>217.67059667637204</v>
      </c>
      <c r="N280" s="384">
        <f>($G$10+$H$10+$J$10)-(G280+H280+J280)</f>
        <v>-0.24751320641234997</v>
      </c>
      <c r="O280" s="384">
        <f>($I$10+$K$10+$L$10)-(I280+K280+L280)</f>
        <v>0.25902544857100906</v>
      </c>
      <c r="P280" s="384">
        <f t="shared" si="35"/>
        <v>1.1512242158659092E-2</v>
      </c>
      <c r="Q280" s="384">
        <f>(G280+H280+J280)*Constants!$B$14</f>
        <v>2.900282045104658</v>
      </c>
      <c r="R280" s="384">
        <f>(I280+K280+L280)*Constants!$B$13</f>
        <v>4.3664150110456958</v>
      </c>
      <c r="S280" s="384">
        <f t="shared" si="31"/>
        <v>7.2666970561503543</v>
      </c>
      <c r="T280" s="384">
        <f>$Q$10-Q280</f>
        <v>-4.0097139438799445E-3</v>
      </c>
      <c r="U280" s="384">
        <f>($R$10-R280)</f>
        <v>2.9269875688523683E-2</v>
      </c>
      <c r="V280" s="384">
        <f t="shared" si="36"/>
        <v>2.5260161744643739E-2</v>
      </c>
      <c r="W280" s="384">
        <f>'h3b-B782'!K44</f>
        <v>0.2423142613151153</v>
      </c>
      <c r="X280" s="384">
        <f t="shared" si="30"/>
        <v>9.592743853530413</v>
      </c>
    </row>
    <row r="281" spans="1:24" x14ac:dyDescent="0.2">
      <c r="A281" s="357" t="s">
        <v>464</v>
      </c>
      <c r="B281" s="357" t="s">
        <v>465</v>
      </c>
      <c r="C281" s="357" t="s">
        <v>466</v>
      </c>
      <c r="D281" s="357" t="s">
        <v>490</v>
      </c>
      <c r="E281" s="463">
        <v>1</v>
      </c>
      <c r="F281" s="384">
        <f>G281*Constants!$B$2+H281*Constants!$B$1+I281</f>
        <v>85.60042779531301</v>
      </c>
      <c r="G281" s="357">
        <v>0</v>
      </c>
      <c r="H281" s="357">
        <v>107.00053474414126</v>
      </c>
      <c r="I281" s="357">
        <v>0</v>
      </c>
      <c r="J281" s="357">
        <v>0</v>
      </c>
      <c r="K281" s="357">
        <v>0</v>
      </c>
      <c r="L281" s="357">
        <v>35.428925243433696</v>
      </c>
      <c r="M281" s="384">
        <f t="shared" si="34"/>
        <v>142.42945998757494</v>
      </c>
      <c r="N281" s="384">
        <f>($G$11+$H$11+$J$11)-(G281+H281+J281)</f>
        <v>-0.23024484317406291</v>
      </c>
      <c r="O281" s="384">
        <f>($I$11+$K$11+$L$11)-(I281+K281+L281)</f>
        <v>0.25614738803133719</v>
      </c>
      <c r="P281" s="384">
        <f t="shared" si="35"/>
        <v>2.5902544857274279E-2</v>
      </c>
      <c r="Q281" s="384">
        <f>(G281+H281+J281)*Constants!$B$14</f>
        <v>1.7334086628550884</v>
      </c>
      <c r="R281" s="384">
        <f>(I281+K281+L281)*Constants!$B$13</f>
        <v>4.003468552508008</v>
      </c>
      <c r="S281" s="384">
        <f t="shared" si="31"/>
        <v>5.736877215363096</v>
      </c>
      <c r="T281" s="384">
        <f>$Q$11-Q281</f>
        <v>-3.72996645941992E-3</v>
      </c>
      <c r="U281" s="384">
        <f>($R$11-R281)</f>
        <v>2.8944654847540718E-2</v>
      </c>
      <c r="V281" s="384">
        <f t="shared" si="36"/>
        <v>2.5214688388120798E-2</v>
      </c>
      <c r="W281" s="384">
        <f>'h3b-B782'!K44</f>
        <v>0.2423142613151153</v>
      </c>
      <c r="X281" s="384">
        <f t="shared" si="30"/>
        <v>9.6100438595654012</v>
      </c>
    </row>
    <row r="282" spans="1:24" x14ac:dyDescent="0.2">
      <c r="A282" s="357" t="s">
        <v>222</v>
      </c>
      <c r="B282" s="357" t="s">
        <v>223</v>
      </c>
      <c r="C282" s="357" t="s">
        <v>121</v>
      </c>
      <c r="D282" s="357" t="s">
        <v>490</v>
      </c>
      <c r="E282" s="463">
        <v>1</v>
      </c>
      <c r="F282" s="384">
        <f>G282*Constants!$B$2+H282*Constants!$B$1+I282</f>
        <v>92.955565357992356</v>
      </c>
      <c r="G282" s="357">
        <v>0</v>
      </c>
      <c r="H282" s="357">
        <v>116.19445669749044</v>
      </c>
      <c r="I282" s="357">
        <v>0</v>
      </c>
      <c r="J282" s="357">
        <v>29.08525885091041</v>
      </c>
      <c r="K282" s="357">
        <v>0</v>
      </c>
      <c r="L282" s="357">
        <v>33.2763989592057</v>
      </c>
      <c r="M282" s="384">
        <f t="shared" si="34"/>
        <v>178.55611450760654</v>
      </c>
      <c r="N282" s="384">
        <f>($G$12+$H$12+$J$12)-(G282+H282+J282)</f>
        <v>-0.51858535348682722</v>
      </c>
      <c r="O282" s="384">
        <f>($I$12+$K$12+$L$12)-(I282+K282+L282)</f>
        <v>0.42002380969531572</v>
      </c>
      <c r="P282" s="384">
        <f t="shared" si="35"/>
        <v>-9.8561543791511497E-2</v>
      </c>
      <c r="Q282" s="384">
        <f>(G282+H282+J282)*Constants!$B$14</f>
        <v>2.3535313918840934</v>
      </c>
      <c r="R282" s="384">
        <f>(I282+K282+L282)*Constants!$B$13</f>
        <v>3.7602330823902443</v>
      </c>
      <c r="S282" s="384">
        <f t="shared" si="31"/>
        <v>6.1137644742743378</v>
      </c>
      <c r="T282" s="384">
        <f>$Q$12-Q282</f>
        <v>-8.4010827264866528E-3</v>
      </c>
      <c r="U282" s="384">
        <f>($R$12-R282)</f>
        <v>4.7462690495570392E-2</v>
      </c>
      <c r="V282" s="384">
        <f t="shared" si="36"/>
        <v>3.9061607769083739E-2</v>
      </c>
      <c r="W282" s="384">
        <f>'h4c-B45'!K45</f>
        <v>5.3349837051892708</v>
      </c>
      <c r="X282" s="384">
        <f t="shared" si="30"/>
        <v>136.57870246221083</v>
      </c>
    </row>
    <row r="283" spans="1:24" x14ac:dyDescent="0.2">
      <c r="A283" s="357" t="s">
        <v>236</v>
      </c>
      <c r="B283" s="357" t="s">
        <v>467</v>
      </c>
      <c r="C283" s="357" t="s">
        <v>119</v>
      </c>
      <c r="D283" s="357" t="s">
        <v>490</v>
      </c>
      <c r="E283" s="463">
        <v>1</v>
      </c>
      <c r="F283" s="384">
        <v>290.31800000000004</v>
      </c>
      <c r="G283" s="357">
        <v>0</v>
      </c>
      <c r="H283" s="357">
        <v>347.60973346869486</v>
      </c>
      <c r="I283" s="357">
        <v>12.231255277759061</v>
      </c>
      <c r="J283" s="357">
        <v>20.994231604293713</v>
      </c>
      <c r="K283" s="357">
        <v>0</v>
      </c>
      <c r="L283" s="357">
        <v>85.724280062019403</v>
      </c>
      <c r="M283" s="384">
        <f t="shared" si="34"/>
        <v>466.55950041276708</v>
      </c>
      <c r="N283" s="384">
        <f>($G$13+$H$13+$J$13)-(G283+H283+J283)</f>
        <v>-0.47593032852432771</v>
      </c>
      <c r="O283" s="384">
        <f>($I$13+$K$13+$L$13)-(I283+K283+L283)</f>
        <v>0.66136917008678608</v>
      </c>
      <c r="P283" s="384">
        <f t="shared" si="35"/>
        <v>0.18543884156245838</v>
      </c>
      <c r="Q283" s="384">
        <f>(G283+H283+J283)*Constants!$B$14</f>
        <v>5.9713842341824144</v>
      </c>
      <c r="R283" s="384">
        <f>(I283+K283+L283)*Constants!$B$13</f>
        <v>11.068975493394968</v>
      </c>
      <c r="S283" s="384">
        <f t="shared" si="31"/>
        <v>17.040359727577382</v>
      </c>
      <c r="T283" s="384">
        <f>$Q$13-Q283</f>
        <v>-7.7100713220943362E-3</v>
      </c>
      <c r="U283" s="384">
        <f>($R$13-R283)</f>
        <v>7.473471621980643E-2</v>
      </c>
      <c r="V283" s="384">
        <f t="shared" si="36"/>
        <v>6.7024644897712093E-2</v>
      </c>
      <c r="W283" s="384">
        <f>'h5a-B720'!K59</f>
        <v>0.71989217474034728</v>
      </c>
      <c r="X283" s="384">
        <f t="shared" si="30"/>
        <v>10.740708523543718</v>
      </c>
    </row>
    <row r="284" spans="1:24" x14ac:dyDescent="0.2">
      <c r="A284" s="357" t="s">
        <v>238</v>
      </c>
      <c r="B284" s="357" t="s">
        <v>239</v>
      </c>
      <c r="C284" s="357" t="s">
        <v>121</v>
      </c>
      <c r="D284" s="357" t="s">
        <v>490</v>
      </c>
      <c r="E284" s="463">
        <v>1</v>
      </c>
      <c r="F284" s="384">
        <f>G284*Constants!$B$2+H284*Constants!$B$1+I284</f>
        <v>348.21543759534057</v>
      </c>
      <c r="G284" s="357">
        <v>0</v>
      </c>
      <c r="H284" s="357">
        <v>435.2692969941757</v>
      </c>
      <c r="I284" s="357">
        <v>0</v>
      </c>
      <c r="J284" s="357">
        <v>42.036155088133007</v>
      </c>
      <c r="K284" s="357">
        <v>0</v>
      </c>
      <c r="L284" s="357">
        <v>110.27035618762382</v>
      </c>
      <c r="M284" s="384">
        <f t="shared" si="34"/>
        <v>587.57580826993251</v>
      </c>
      <c r="N284" s="384">
        <f>($G$14+$H$14+$J$14)-(G284+H284+J284)</f>
        <v>-1.772971167942444</v>
      </c>
      <c r="O284" s="384">
        <f>($I$14+$K$14+$L$14)-(I284+K284+L284)</f>
        <v>1.0433065901179646</v>
      </c>
      <c r="P284" s="384">
        <f t="shared" si="35"/>
        <v>-0.72966457782447947</v>
      </c>
      <c r="Q284" s="384">
        <f>(G284+H284+J284)*Constants!$B$14</f>
        <v>7.732348323733401</v>
      </c>
      <c r="R284" s="384">
        <f>(I284+K284+L284)*Constants!$B$13</f>
        <v>12.460550249201491</v>
      </c>
      <c r="S284" s="384">
        <f t="shared" si="31"/>
        <v>20.192898572934894</v>
      </c>
      <c r="T284" s="384">
        <f>$Q$14-Q284</f>
        <v>-2.8722132920668386E-2</v>
      </c>
      <c r="U284" s="384">
        <f>($R$14-R284)</f>
        <v>0.11789364468333119</v>
      </c>
      <c r="V284" s="384">
        <f t="shared" si="36"/>
        <v>8.9171511762662803E-2</v>
      </c>
      <c r="W284" s="384">
        <f>'h6a-007'!K49</f>
        <v>4.2325972506580873</v>
      </c>
      <c r="X284" s="384">
        <f t="shared" si="30"/>
        <v>47.465801207043427</v>
      </c>
    </row>
    <row r="285" spans="1:24" x14ac:dyDescent="0.2">
      <c r="A285" s="357" t="s">
        <v>238</v>
      </c>
      <c r="B285" s="357" t="s">
        <v>239</v>
      </c>
      <c r="C285" s="357" t="s">
        <v>120</v>
      </c>
      <c r="D285" s="357" t="s">
        <v>490</v>
      </c>
      <c r="E285" s="463">
        <v>1</v>
      </c>
      <c r="F285" s="384">
        <f>G285*Constants!$B$2+H285*Constants!$B$1+I285</f>
        <v>323.61615330260889</v>
      </c>
      <c r="G285" s="357">
        <v>0</v>
      </c>
      <c r="H285" s="357">
        <v>404.5201916282611</v>
      </c>
      <c r="I285" s="357">
        <v>0</v>
      </c>
      <c r="J285" s="357">
        <v>42.035342544059638</v>
      </c>
      <c r="K285" s="357">
        <v>0</v>
      </c>
      <c r="L285" s="357">
        <v>107.55564643872633</v>
      </c>
      <c r="M285" s="384">
        <f t="shared" si="34"/>
        <v>554.11118061104708</v>
      </c>
      <c r="N285" s="384">
        <f>($G$15+$H$15+$J$15)-(G285+H285+J285)</f>
        <v>-1.6527146450928853</v>
      </c>
      <c r="O285" s="384">
        <f>($I$15+$K$15+$L$15)-(I285+K285+L285)</f>
        <v>1.0660578241704428</v>
      </c>
      <c r="P285" s="384">
        <f t="shared" si="35"/>
        <v>-0.58665682092244253</v>
      </c>
      <c r="Q285" s="384">
        <f>(G285+H285+J285)*Constants!$B$14</f>
        <v>7.2341996535915953</v>
      </c>
      <c r="R285" s="384">
        <f>(I285+K285+L285)*Constants!$B$13</f>
        <v>12.153788047576075</v>
      </c>
      <c r="S285" s="384">
        <f t="shared" si="31"/>
        <v>19.38798770116767</v>
      </c>
      <c r="T285" s="384">
        <f>$Q$15-Q285</f>
        <v>-2.6773977250504899E-2</v>
      </c>
      <c r="U285" s="384">
        <f>($R$15-R285)</f>
        <v>0.12046453413126024</v>
      </c>
      <c r="V285" s="384">
        <f t="shared" si="36"/>
        <v>9.3690556880755338E-2</v>
      </c>
      <c r="W285" s="384">
        <f>'h6a-007'!K49</f>
        <v>4.2325972506580873</v>
      </c>
      <c r="X285" s="384">
        <f t="shared" si="30"/>
        <v>45.176348519788668</v>
      </c>
    </row>
    <row r="286" spans="1:24" x14ac:dyDescent="0.2">
      <c r="A286" s="357" t="s">
        <v>238</v>
      </c>
      <c r="B286" s="357" t="s">
        <v>239</v>
      </c>
      <c r="C286" s="357" t="s">
        <v>119</v>
      </c>
      <c r="D286" s="357" t="s">
        <v>490</v>
      </c>
      <c r="E286" s="463">
        <v>1</v>
      </c>
      <c r="F286" s="384">
        <f>G286*Constants!$B$2+H286*Constants!$B$1+I286</f>
        <v>231.31569682247164</v>
      </c>
      <c r="G286" s="357">
        <v>0</v>
      </c>
      <c r="H286" s="357">
        <v>289.14462102808955</v>
      </c>
      <c r="I286" s="357">
        <v>0</v>
      </c>
      <c r="J286" s="357">
        <v>42.034529999986269</v>
      </c>
      <c r="K286" s="357">
        <v>0</v>
      </c>
      <c r="L286" s="357">
        <v>97.102266935714368</v>
      </c>
      <c r="M286" s="384">
        <f t="shared" si="34"/>
        <v>428.2814179637902</v>
      </c>
      <c r="N286" s="384">
        <f>($G$16+$H$16+$J$16)-(G286+H286+J286)</f>
        <v>-0.32989289375854014</v>
      </c>
      <c r="O286" s="384">
        <f>($I$16+$K$16+$L$16)-(I286+K286+L286)</f>
        <v>1.3130712224538001</v>
      </c>
      <c r="P286" s="384">
        <f t="shared" si="35"/>
        <v>0.98317832869526001</v>
      </c>
      <c r="Q286" s="384">
        <f>(G286+H286+J286)*Constants!$B$14</f>
        <v>5.3651022466548275</v>
      </c>
      <c r="R286" s="384">
        <f>(I286+K286+L286)*Constants!$B$13</f>
        <v>10.972556163735725</v>
      </c>
      <c r="S286" s="384">
        <f t="shared" si="31"/>
        <v>16.337658410390553</v>
      </c>
      <c r="T286" s="384">
        <f>$Q$16-Q286</f>
        <v>-5.3442648788877278E-3</v>
      </c>
      <c r="U286" s="384">
        <f>($R$16-R286)</f>
        <v>0.14837704813727903</v>
      </c>
      <c r="V286" s="384">
        <f t="shared" si="36"/>
        <v>0.14303278325839131</v>
      </c>
      <c r="W286" s="384">
        <f>'h6a-007'!K49</f>
        <v>4.2325972506580873</v>
      </c>
      <c r="X286" s="384">
        <f t="shared" ref="X286:X349" si="37">IF(E286=0, "n/a",W286/V286)</f>
        <v>29.591798147504576</v>
      </c>
    </row>
    <row r="287" spans="1:24" x14ac:dyDescent="0.2">
      <c r="A287" s="357" t="s">
        <v>240</v>
      </c>
      <c r="B287" s="357" t="s">
        <v>468</v>
      </c>
      <c r="C287" s="357" t="s">
        <v>120</v>
      </c>
      <c r="D287" s="357" t="s">
        <v>490</v>
      </c>
      <c r="E287" s="463">
        <v>1</v>
      </c>
      <c r="F287" s="384">
        <f>G287*Constants!$B$2+H287*Constants!$B$1+I287</f>
        <v>105.62634393311073</v>
      </c>
      <c r="G287" s="357">
        <v>0</v>
      </c>
      <c r="H287" s="357">
        <v>130.34763732155059</v>
      </c>
      <c r="I287" s="357">
        <v>1.3482340758702451</v>
      </c>
      <c r="J287" s="357">
        <v>0</v>
      </c>
      <c r="K287" s="357">
        <v>5.7299948224485249</v>
      </c>
      <c r="L287" s="357">
        <v>54.197634100926841</v>
      </c>
      <c r="M287" s="384">
        <f t="shared" si="34"/>
        <v>191.62350032079621</v>
      </c>
      <c r="N287" s="384">
        <f>($G$17+$H$17+$J$17)-(G287+H287+J287)</f>
        <v>-0.48380508504874342</v>
      </c>
      <c r="O287" s="384">
        <f>($I$17+$K$17+$L$17)-(I287+K287+L287)</f>
        <v>0.71309659455042862</v>
      </c>
      <c r="P287" s="384">
        <f t="shared" si="35"/>
        <v>0.2292915095016852</v>
      </c>
      <c r="Q287" s="384">
        <f>(G287+H287+J287)*Constants!$B$14</f>
        <v>2.1116317246091194</v>
      </c>
      <c r="R287" s="384">
        <f>(I287+K287+L287)*Constants!$B$13</f>
        <v>6.9241725189147543</v>
      </c>
      <c r="S287" s="384">
        <f t="shared" si="31"/>
        <v>9.0358042435238737</v>
      </c>
      <c r="T287" s="384">
        <f>$Q$17-Q287</f>
        <v>-7.8376423777894999E-3</v>
      </c>
      <c r="U287" s="384">
        <f>($R$17-R287)</f>
        <v>8.0579915184197937E-2</v>
      </c>
      <c r="V287" s="384">
        <f t="shared" si="36"/>
        <v>7.2742272806408437E-2</v>
      </c>
      <c r="W287" s="384">
        <f>'h6b-B96'!K40</f>
        <v>7.7739726027397262</v>
      </c>
      <c r="X287" s="384">
        <f t="shared" si="37"/>
        <v>106.87008121713316</v>
      </c>
    </row>
    <row r="288" spans="1:24" x14ac:dyDescent="0.2">
      <c r="A288" s="357" t="s">
        <v>240</v>
      </c>
      <c r="B288" s="357" t="s">
        <v>468</v>
      </c>
      <c r="C288" s="357" t="s">
        <v>119</v>
      </c>
      <c r="D288" s="357" t="s">
        <v>490</v>
      </c>
      <c r="E288" s="463">
        <v>1</v>
      </c>
      <c r="F288" s="384">
        <f>G288*Constants!$B$2+H288*Constants!$B$1+I288</f>
        <v>59.081084670294807</v>
      </c>
      <c r="G288" s="357">
        <v>0</v>
      </c>
      <c r="H288" s="357">
        <v>72.240582983618765</v>
      </c>
      <c r="I288" s="357">
        <v>1.2886182833997908</v>
      </c>
      <c r="J288" s="357">
        <v>0</v>
      </c>
      <c r="K288" s="357">
        <v>5.5809553412723965</v>
      </c>
      <c r="L288" s="357">
        <v>48.10765160856058</v>
      </c>
      <c r="M288" s="384">
        <f t="shared" si="34"/>
        <v>127.21780821685152</v>
      </c>
      <c r="N288" s="384">
        <f>($G$18+$H$18+$J$18)-(G288+H288+J288)</f>
        <v>-0.38750265105770154</v>
      </c>
      <c r="O288" s="384">
        <f>($I$18+$K$18+$L$18)-(I288+K288+L288)</f>
        <v>0.70851076436039051</v>
      </c>
      <c r="P288" s="384">
        <f t="shared" si="35"/>
        <v>0.32100811330268897</v>
      </c>
      <c r="Q288" s="384">
        <f>(G288+H288+J288)*Constants!$B$14</f>
        <v>1.1702974443346239</v>
      </c>
      <c r="R288" s="384">
        <f>(I288+K288+L288)*Constants!$B$13</f>
        <v>6.2124264513553022</v>
      </c>
      <c r="S288" s="384">
        <f t="shared" si="31"/>
        <v>7.3827238956899262</v>
      </c>
      <c r="T288" s="384">
        <f>$Q$18-Q288</f>
        <v>-6.2775429471346733E-3</v>
      </c>
      <c r="U288" s="384">
        <f>($R$18-R288)</f>
        <v>8.0061716372724412E-2</v>
      </c>
      <c r="V288" s="384">
        <f t="shared" si="36"/>
        <v>7.3784173425589739E-2</v>
      </c>
      <c r="W288" s="384">
        <f>'h6b-B96'!K40</f>
        <v>7.7739726027397262</v>
      </c>
      <c r="X288" s="384">
        <f t="shared" si="37"/>
        <v>105.36097704719378</v>
      </c>
    </row>
    <row r="289" spans="1:24" x14ac:dyDescent="0.2">
      <c r="A289" s="357" t="s">
        <v>240</v>
      </c>
      <c r="B289" s="357" t="s">
        <v>468</v>
      </c>
      <c r="C289" s="357" t="s">
        <v>466</v>
      </c>
      <c r="D289" s="357" t="s">
        <v>490</v>
      </c>
      <c r="E289" s="463">
        <v>1</v>
      </c>
      <c r="F289" s="384">
        <f>G289*Constants!$B$2+H289*Constants!$B$1+I289</f>
        <v>32.323682677479468</v>
      </c>
      <c r="G289" s="357">
        <v>0</v>
      </c>
      <c r="H289" s="357">
        <v>38.381105775496451</v>
      </c>
      <c r="I289" s="357">
        <v>1.6187980570823015</v>
      </c>
      <c r="J289" s="357">
        <v>0</v>
      </c>
      <c r="K289" s="357">
        <v>5.4548450110464346</v>
      </c>
      <c r="L289" s="357">
        <v>44.693501032079652</v>
      </c>
      <c r="M289" s="384">
        <f t="shared" si="34"/>
        <v>90.148249875704835</v>
      </c>
      <c r="N289" s="384">
        <f>($G$19+$H$19+$J$19)-(G289+H289+J289)</f>
        <v>-0.30495770763708663</v>
      </c>
      <c r="O289" s="384">
        <f>($I$19+$K$19+$L$19)-(I289+K289+L289)</f>
        <v>0.75666198135573381</v>
      </c>
      <c r="P289" s="384">
        <f t="shared" si="35"/>
        <v>0.45170427371864719</v>
      </c>
      <c r="Q289" s="384">
        <f>(G289+H289+J289)*Constants!$B$14</f>
        <v>0.62177391356304246</v>
      </c>
      <c r="R289" s="384">
        <f>(I289+K289+L289)*Constants!$B$13</f>
        <v>5.849687283323548</v>
      </c>
      <c r="S289" s="384">
        <f t="shared" si="31"/>
        <v>6.4714611968865903</v>
      </c>
      <c r="T289" s="384">
        <f>$Q$19-Q289</f>
        <v>-4.9403148637208183E-3</v>
      </c>
      <c r="U289" s="384">
        <f>($R$19-R289)</f>
        <v>8.5502803893198198E-2</v>
      </c>
      <c r="V289" s="384">
        <f t="shared" si="36"/>
        <v>8.056248902947738E-2</v>
      </c>
      <c r="W289" s="384">
        <f>'h6b-B96'!K40</f>
        <v>7.7739726027397262</v>
      </c>
      <c r="X289" s="384">
        <f t="shared" si="37"/>
        <v>96.496181987317598</v>
      </c>
    </row>
    <row r="290" spans="1:24" x14ac:dyDescent="0.2">
      <c r="A290" s="357" t="s">
        <v>242</v>
      </c>
      <c r="B290" s="357" t="s">
        <v>243</v>
      </c>
      <c r="C290" s="357" t="s">
        <v>121</v>
      </c>
      <c r="D290" s="357" t="s">
        <v>490</v>
      </c>
      <c r="E290" s="463">
        <v>1</v>
      </c>
      <c r="F290" s="384">
        <f>G290*Constants!$B$2+H290*Constants!$B$1+I290</f>
        <v>490.42699060688312</v>
      </c>
      <c r="G290" s="357">
        <v>0</v>
      </c>
      <c r="H290" s="357">
        <v>613.03373825860388</v>
      </c>
      <c r="I290" s="357">
        <v>0</v>
      </c>
      <c r="J290" s="357">
        <v>0</v>
      </c>
      <c r="K290" s="357">
        <v>51.58209013260354</v>
      </c>
      <c r="L290" s="357">
        <v>144.12852114242173</v>
      </c>
      <c r="M290" s="384">
        <f t="shared" si="34"/>
        <v>808.74434953362913</v>
      </c>
      <c r="N290" s="384">
        <f>($G$20+$H$20+$J$20)-(G290+H290+J290)</f>
        <v>-1.7170311295876672</v>
      </c>
      <c r="O290" s="384">
        <f>($I$20+$K$20+$L$20)-(I290+K290+L290)</f>
        <v>1.2900936595272015</v>
      </c>
      <c r="P290" s="384">
        <f t="shared" si="35"/>
        <v>-0.42693747006046578</v>
      </c>
      <c r="Q290" s="384">
        <f>(G290+H290+J290)*Constants!$B$14</f>
        <v>9.9311465597893829</v>
      </c>
      <c r="R290" s="384">
        <f>(I290+K290+L290)*Constants!$B$13</f>
        <v>22.115299074077853</v>
      </c>
      <c r="S290" s="384">
        <f t="shared" si="31"/>
        <v>32.046445633867236</v>
      </c>
      <c r="T290" s="384">
        <f>$Q$20-Q290</f>
        <v>-2.7815904299320238E-2</v>
      </c>
      <c r="U290" s="384">
        <f>($R$20-R290)</f>
        <v>0.14578058352657663</v>
      </c>
      <c r="V290" s="384">
        <f t="shared" si="36"/>
        <v>0.1179646792272564</v>
      </c>
      <c r="W290" s="384">
        <f>'h7a-B40'!K47</f>
        <v>0.99445093457943923</v>
      </c>
      <c r="X290" s="384">
        <f t="shared" si="37"/>
        <v>8.4300736550442448</v>
      </c>
    </row>
    <row r="291" spans="1:24" x14ac:dyDescent="0.2">
      <c r="A291" s="357" t="s">
        <v>248</v>
      </c>
      <c r="B291" s="357" t="s">
        <v>249</v>
      </c>
      <c r="C291" s="357" t="s">
        <v>121</v>
      </c>
      <c r="D291" s="357" t="s">
        <v>490</v>
      </c>
      <c r="E291" s="463">
        <v>1</v>
      </c>
      <c r="F291" s="384">
        <f>G291*Constants!$B$2+H291*Constants!$B$1+I291</f>
        <v>155.96409075027992</v>
      </c>
      <c r="G291" s="357">
        <v>0</v>
      </c>
      <c r="H291" s="357">
        <v>194.95511343784989</v>
      </c>
      <c r="I291" s="357">
        <v>0</v>
      </c>
      <c r="J291" s="357">
        <v>0</v>
      </c>
      <c r="K291" s="357">
        <v>1.2143431402829434</v>
      </c>
      <c r="L291" s="357">
        <v>41.930816129806544</v>
      </c>
      <c r="M291" s="384">
        <f t="shared" si="34"/>
        <v>238.10027270793938</v>
      </c>
      <c r="N291" s="384">
        <f>($G$21+$H$21+$J$21)-(G291+H291+J291)</f>
        <v>-0.53558689510333579</v>
      </c>
      <c r="O291" s="384">
        <f>($I$21+$K$21+$L$21)-(I291+K291+L291)</f>
        <v>0.35013436909810025</v>
      </c>
      <c r="P291" s="384">
        <f t="shared" si="35"/>
        <v>-0.18545252600523554</v>
      </c>
      <c r="Q291" s="384">
        <f>(G291+H291+J291)*Constants!$B$14</f>
        <v>3.1582728376931679</v>
      </c>
      <c r="R291" s="384">
        <f>(I291+K291+L291)*Constants!$B$13</f>
        <v>4.8754029975201121</v>
      </c>
      <c r="S291" s="384">
        <f t="shared" si="31"/>
        <v>8.0336758352132804</v>
      </c>
      <c r="T291" s="384">
        <f>$Q$21-Q291</f>
        <v>-8.6765077006738522E-3</v>
      </c>
      <c r="U291" s="384">
        <f>($R$21-R291)</f>
        <v>3.9565183708085705E-2</v>
      </c>
      <c r="V291" s="384">
        <f t="shared" si="36"/>
        <v>3.0888676007411853E-2</v>
      </c>
      <c r="W291" s="384">
        <f>'h8a-B624'!K48</f>
        <v>1.25</v>
      </c>
      <c r="X291" s="384">
        <f t="shared" si="37"/>
        <v>40.467904797863717</v>
      </c>
    </row>
    <row r="292" spans="1:24" x14ac:dyDescent="0.2">
      <c r="A292" s="357" t="s">
        <v>248</v>
      </c>
      <c r="B292" s="357" t="s">
        <v>249</v>
      </c>
      <c r="C292" s="357" t="s">
        <v>119</v>
      </c>
      <c r="D292" s="357" t="s">
        <v>490</v>
      </c>
      <c r="E292" s="463">
        <v>1</v>
      </c>
      <c r="F292" s="384">
        <f>G292*Constants!$B$2+H292*Constants!$B$1+I292</f>
        <v>108.17609040114155</v>
      </c>
      <c r="G292" s="357">
        <v>0</v>
      </c>
      <c r="H292" s="357">
        <v>135.22011300142694</v>
      </c>
      <c r="I292" s="357">
        <v>0</v>
      </c>
      <c r="J292" s="357">
        <v>0</v>
      </c>
      <c r="K292" s="357">
        <v>1.2143431402829434</v>
      </c>
      <c r="L292" s="357">
        <v>35.215951068205314</v>
      </c>
      <c r="M292" s="384">
        <f t="shared" si="34"/>
        <v>171.65040720991522</v>
      </c>
      <c r="N292" s="384">
        <f>($G$22+$H$22+$J$22)-(G292+H292+J292)</f>
        <v>-0.53781232541535928</v>
      </c>
      <c r="O292" s="384">
        <f>($I$22+$K$22+$L$22)-(I292+K292+L292)</f>
        <v>0.35829428024234034</v>
      </c>
      <c r="P292" s="384">
        <f t="shared" si="35"/>
        <v>-0.17951804517301895</v>
      </c>
      <c r="Q292" s="384">
        <f>(G292+H292+J292)*Constants!$B$14</f>
        <v>2.1905658306231164</v>
      </c>
      <c r="R292" s="384">
        <f>(I292+K292+L292)*Constants!$B$13</f>
        <v>4.1166232455591727</v>
      </c>
      <c r="S292" s="384">
        <f t="shared" si="31"/>
        <v>6.3071890761822891</v>
      </c>
      <c r="T292" s="384">
        <f>$Q$22-Q292</f>
        <v>-8.7125596717290144E-3</v>
      </c>
      <c r="U292" s="384">
        <f>($R$22-R292)</f>
        <v>4.0487253667384593E-2</v>
      </c>
      <c r="V292" s="384">
        <f t="shared" si="36"/>
        <v>3.1774693995655579E-2</v>
      </c>
      <c r="W292" s="384">
        <f>'h8a-B624'!K48</f>
        <v>1.25</v>
      </c>
      <c r="X292" s="384">
        <f t="shared" si="37"/>
        <v>39.339481921396548</v>
      </c>
    </row>
    <row r="293" spans="1:24" x14ac:dyDescent="0.2">
      <c r="A293" s="357" t="s">
        <v>250</v>
      </c>
      <c r="B293" s="357" t="s">
        <v>251</v>
      </c>
      <c r="C293" s="357" t="s">
        <v>121</v>
      </c>
      <c r="D293" s="357" t="s">
        <v>490</v>
      </c>
      <c r="E293" s="463">
        <v>1</v>
      </c>
      <c r="F293" s="384">
        <f>G293*Constants!$B$2+H293*Constants!$B$1+I293</f>
        <v>552.43160022171776</v>
      </c>
      <c r="G293" s="357">
        <v>0</v>
      </c>
      <c r="H293" s="357">
        <v>690.53950027714723</v>
      </c>
      <c r="I293" s="357">
        <v>0</v>
      </c>
      <c r="J293" s="357">
        <v>0</v>
      </c>
      <c r="K293" s="357">
        <v>2.6189837862368361</v>
      </c>
      <c r="L293" s="357">
        <v>107.25622453519691</v>
      </c>
      <c r="M293" s="384">
        <f t="shared" si="34"/>
        <v>800.414708598581</v>
      </c>
      <c r="N293" s="384">
        <f>($G$23+$H$23+$J$23)-(G293+H293+J293)</f>
        <v>-0.88501183895618851</v>
      </c>
      <c r="O293" s="384">
        <f>($I$23+$K$23+$L$23)-(I293+K293+L293)</f>
        <v>0.50588718783893682</v>
      </c>
      <c r="P293" s="384">
        <f t="shared" si="35"/>
        <v>-0.37912465111725169</v>
      </c>
      <c r="Q293" s="384">
        <f>(G293+H293+J293)*Constants!$B$14</f>
        <v>11.186739904489784</v>
      </c>
      <c r="R293" s="384">
        <f>(I293+K293+L293)*Constants!$B$13</f>
        <v>12.415898540322013</v>
      </c>
      <c r="S293" s="384">
        <f t="shared" si="31"/>
        <v>23.602638444811795</v>
      </c>
      <c r="T293" s="384">
        <f>$Q$23-Q293</f>
        <v>-1.4337191791089055E-2</v>
      </c>
      <c r="U293" s="384">
        <f>($R$23-R293)</f>
        <v>5.71652522258006E-2</v>
      </c>
      <c r="V293" s="384">
        <f t="shared" si="36"/>
        <v>4.2828060434711546E-2</v>
      </c>
      <c r="W293" s="384">
        <f>'h9a-581'!K46</f>
        <v>1.6197457187337831</v>
      </c>
      <c r="X293" s="384">
        <f t="shared" si="37"/>
        <v>37.819730856198241</v>
      </c>
    </row>
    <row r="294" spans="1:24" x14ac:dyDescent="0.2">
      <c r="A294" s="357" t="s">
        <v>250</v>
      </c>
      <c r="B294" s="357" t="s">
        <v>251</v>
      </c>
      <c r="C294" s="357" t="s">
        <v>119</v>
      </c>
      <c r="D294" s="357" t="s">
        <v>490</v>
      </c>
      <c r="E294" s="463">
        <v>1</v>
      </c>
      <c r="F294" s="384">
        <f>G294*Constants!$B$2+H294*Constants!$B$1+I294</f>
        <v>321.7395996292783</v>
      </c>
      <c r="G294" s="357">
        <v>0</v>
      </c>
      <c r="H294" s="357">
        <v>402.17449953659786</v>
      </c>
      <c r="I294" s="357">
        <v>0</v>
      </c>
      <c r="J294" s="357">
        <v>0</v>
      </c>
      <c r="K294" s="357">
        <v>2.6189837862368361</v>
      </c>
      <c r="L294" s="357">
        <v>78.416002992174555</v>
      </c>
      <c r="M294" s="384">
        <f t="shared" si="34"/>
        <v>483.20948631500926</v>
      </c>
      <c r="N294" s="384">
        <f>($G$24+$H$24+$J$24)-(G294+H294+J294)</f>
        <v>-0.78848623759688508</v>
      </c>
      <c r="O294" s="384">
        <f>($I$24+$K$24+$L$24)-(I294+K294+L294)</f>
        <v>0.48960576110374632</v>
      </c>
      <c r="P294" s="384">
        <f t="shared" si="35"/>
        <v>-0.29888047649313876</v>
      </c>
      <c r="Q294" s="384">
        <f>(G294+H294+J294)*Constants!$B$14</f>
        <v>6.5152268924928851</v>
      </c>
      <c r="R294" s="384">
        <f>(I294+K294+L294)*Constants!$B$13</f>
        <v>9.1569535059604874</v>
      </c>
      <c r="S294" s="384">
        <f t="shared" si="31"/>
        <v>15.672180398453373</v>
      </c>
      <c r="T294" s="384">
        <f>$Q$24-Q294</f>
        <v>-1.2773477049069726E-2</v>
      </c>
      <c r="U294" s="384">
        <f>($R$24-R294)</f>
        <v>5.5325451004723192E-2</v>
      </c>
      <c r="V294" s="384">
        <f t="shared" si="36"/>
        <v>4.2551973955653466E-2</v>
      </c>
      <c r="W294" s="384">
        <f>'h9a-581'!K46</f>
        <v>1.6197457187337831</v>
      </c>
      <c r="X294" s="384">
        <f t="shared" si="37"/>
        <v>38.065113510875875</v>
      </c>
    </row>
    <row r="295" spans="1:24" x14ac:dyDescent="0.2">
      <c r="A295" s="357" t="s">
        <v>252</v>
      </c>
      <c r="B295" s="357" t="s">
        <v>470</v>
      </c>
      <c r="C295" s="357" t="s">
        <v>121</v>
      </c>
      <c r="D295" s="357" t="s">
        <v>490</v>
      </c>
      <c r="E295" s="463">
        <v>1</v>
      </c>
      <c r="F295" s="384">
        <f>G295*Constants!$B$2+H295*Constants!$B$1+I295</f>
        <v>600.56138379226275</v>
      </c>
      <c r="G295" s="357">
        <v>0</v>
      </c>
      <c r="H295" s="357">
        <v>750.70172974032835</v>
      </c>
      <c r="I295" s="357">
        <v>0</v>
      </c>
      <c r="J295" s="357">
        <v>4.6581114953623546</v>
      </c>
      <c r="K295" s="357">
        <v>0</v>
      </c>
      <c r="L295" s="357">
        <v>120.7169591725827</v>
      </c>
      <c r="M295" s="384">
        <f t="shared" si="34"/>
        <v>876.07680040827347</v>
      </c>
      <c r="N295" s="384">
        <f>($G$25+$H$25+$J$25)-(G295+H295+J295)</f>
        <v>-0.82095832035781768</v>
      </c>
      <c r="O295" s="384">
        <f>($I$25+$K$25+$L$25)-(I295+K295+L295)</f>
        <v>0.64353509361379224</v>
      </c>
      <c r="P295" s="384">
        <f t="shared" si="35"/>
        <v>-0.17742322674402544</v>
      </c>
      <c r="Q295" s="384">
        <f>(G295+H295+J295)*Constants!$B$14</f>
        <v>12.23682942801819</v>
      </c>
      <c r="R295" s="384">
        <f>(I295+K295+L295)*Constants!$B$13</f>
        <v>13.641016386501846</v>
      </c>
      <c r="S295" s="384">
        <f t="shared" si="31"/>
        <v>25.877845814520036</v>
      </c>
      <c r="T295" s="384">
        <f>$Q$25-Q295</f>
        <v>-1.3299524789797346E-2</v>
      </c>
      <c r="U295" s="384">
        <f>($R$25-R295)</f>
        <v>7.2719465578359177E-2</v>
      </c>
      <c r="V295" s="384">
        <f t="shared" si="36"/>
        <v>5.9419940788561831E-2</v>
      </c>
      <c r="W295" s="384">
        <f>'h9b-688'!K43</f>
        <v>2.7548543689320391</v>
      </c>
      <c r="X295" s="384">
        <f t="shared" si="37"/>
        <v>46.362455639847099</v>
      </c>
    </row>
    <row r="296" spans="1:24" x14ac:dyDescent="0.2">
      <c r="A296" s="357" t="s">
        <v>252</v>
      </c>
      <c r="B296" s="357" t="s">
        <v>470</v>
      </c>
      <c r="C296" s="357" t="s">
        <v>120</v>
      </c>
      <c r="D296" s="357" t="s">
        <v>490</v>
      </c>
      <c r="E296" s="463">
        <v>1</v>
      </c>
      <c r="F296" s="384">
        <f>G296*Constants!$B$2+H296*Constants!$B$1+I296</f>
        <v>556.78415725586058</v>
      </c>
      <c r="G296" s="357">
        <v>0</v>
      </c>
      <c r="H296" s="357">
        <v>695.98019656982569</v>
      </c>
      <c r="I296" s="357">
        <v>0</v>
      </c>
      <c r="J296" s="357">
        <v>4.6581114953623546</v>
      </c>
      <c r="K296" s="357">
        <v>0</v>
      </c>
      <c r="L296" s="357">
        <v>116.81966253088503</v>
      </c>
      <c r="M296" s="384">
        <f t="shared" si="34"/>
        <v>817.4579705960731</v>
      </c>
      <c r="N296" s="384">
        <f>($G$26+$H$26+$J$26)-(G296+H296+J296)</f>
        <v>-0.80892962701807392</v>
      </c>
      <c r="O296" s="384">
        <f>($I$26+$K$26+$L$26)-(I296+K296+L296)</f>
        <v>0.63752074694455985</v>
      </c>
      <c r="P296" s="384">
        <f t="shared" si="35"/>
        <v>-0.17140888007351407</v>
      </c>
      <c r="Q296" s="384">
        <f>(G296+H296+J296)*Constants!$B$14</f>
        <v>11.350340590656046</v>
      </c>
      <c r="R296" s="384">
        <f>(I296+K296+L296)*Constants!$B$13</f>
        <v>13.200621865990009</v>
      </c>
      <c r="S296" s="384">
        <f t="shared" si="31"/>
        <v>24.550962456646054</v>
      </c>
      <c r="T296" s="384">
        <f>$Q$26-Q296</f>
        <v>-1.3104659957692277E-2</v>
      </c>
      <c r="U296" s="384">
        <f>($R$26-R296)</f>
        <v>7.2039844404734765E-2</v>
      </c>
      <c r="V296" s="384">
        <f t="shared" si="36"/>
        <v>5.8935184447042488E-2</v>
      </c>
      <c r="W296" s="384">
        <f>'h9b-688'!K43</f>
        <v>2.7548543689320391</v>
      </c>
      <c r="X296" s="384">
        <f t="shared" si="37"/>
        <v>46.743798204406644</v>
      </c>
    </row>
    <row r="297" spans="1:24" x14ac:dyDescent="0.2">
      <c r="A297" s="357" t="s">
        <v>252</v>
      </c>
      <c r="B297" s="357" t="s">
        <v>470</v>
      </c>
      <c r="C297" s="357" t="s">
        <v>119</v>
      </c>
      <c r="D297" s="357" t="s">
        <v>490</v>
      </c>
      <c r="E297" s="463">
        <v>1</v>
      </c>
      <c r="F297" s="384">
        <f>G297*Constants!$B$2+H297*Constants!$B$1+I297</f>
        <v>297.51770103626154</v>
      </c>
      <c r="G297" s="357">
        <v>0</v>
      </c>
      <c r="H297" s="357">
        <v>371.89712629532693</v>
      </c>
      <c r="I297" s="357">
        <v>0</v>
      </c>
      <c r="J297" s="357">
        <v>4.6581114953623546</v>
      </c>
      <c r="K297" s="357">
        <v>0</v>
      </c>
      <c r="L297" s="357">
        <v>93.225380547274497</v>
      </c>
      <c r="M297" s="384">
        <f t="shared" si="34"/>
        <v>469.78061833796374</v>
      </c>
      <c r="N297" s="384">
        <f>($G$27+$H$27+$J$27)-(G297+H297+J297)</f>
        <v>-0.75780768033177992</v>
      </c>
      <c r="O297" s="384">
        <f>($I$27+$K$27+$L$27)-(I297+K297+L297)</f>
        <v>0.62549205360581084</v>
      </c>
      <c r="P297" s="384">
        <f t="shared" si="35"/>
        <v>-0.13231562672596908</v>
      </c>
      <c r="Q297" s="384">
        <f>(G297+H297+J297)*Constants!$B$14</f>
        <v>6.1001948522091656</v>
      </c>
      <c r="R297" s="384">
        <f>(I297+K297+L297)*Constants!$B$13</f>
        <v>10.534468001842018</v>
      </c>
      <c r="S297" s="384">
        <f t="shared" si="31"/>
        <v>16.634662854051186</v>
      </c>
      <c r="T297" s="384">
        <f>$Q$27-Q297</f>
        <v>-1.2276484421374967E-2</v>
      </c>
      <c r="U297" s="384">
        <f>($R$27-R297)</f>
        <v>7.0680602057455744E-2</v>
      </c>
      <c r="V297" s="384">
        <f t="shared" si="36"/>
        <v>5.8404117636080777E-2</v>
      </c>
      <c r="W297" s="384">
        <f>'h9b-688'!K43</f>
        <v>2.7548543689320391</v>
      </c>
      <c r="X297" s="384">
        <f t="shared" si="37"/>
        <v>47.168838096274065</v>
      </c>
    </row>
    <row r="298" spans="1:24" x14ac:dyDescent="0.2">
      <c r="A298" s="357" t="s">
        <v>264</v>
      </c>
      <c r="B298" s="357" t="s">
        <v>265</v>
      </c>
      <c r="C298" s="357" t="s">
        <v>121</v>
      </c>
      <c r="D298" s="357" t="s">
        <v>490</v>
      </c>
      <c r="E298" s="463">
        <v>1</v>
      </c>
      <c r="F298" s="384">
        <f>G298*Constants!$B$2+H298*Constants!$B$1+I298</f>
        <v>426.52359768529863</v>
      </c>
      <c r="G298" s="357">
        <v>0</v>
      </c>
      <c r="H298" s="357">
        <v>533.15449710662324</v>
      </c>
      <c r="I298" s="357">
        <v>0</v>
      </c>
      <c r="J298" s="357">
        <v>0</v>
      </c>
      <c r="K298" s="357">
        <v>22.256155075967655</v>
      </c>
      <c r="L298" s="357">
        <v>169.76525899904078</v>
      </c>
      <c r="M298" s="384">
        <f t="shared" si="34"/>
        <v>725.17591118163159</v>
      </c>
      <c r="N298" s="384">
        <f>($G$28+$H$28+$J$28)-(G298+H298+J298)</f>
        <v>-2.6658638865810644</v>
      </c>
      <c r="O298" s="384">
        <f>($I$28+$K$28+$L$28)-(I298+K298+L298)</f>
        <v>2.6353968707339277</v>
      </c>
      <c r="P298" s="384">
        <f t="shared" si="35"/>
        <v>-3.0467015847136736E-2</v>
      </c>
      <c r="Q298" s="384">
        <f>(G298+H298+J298)*Constants!$B$14</f>
        <v>8.6371028531272955</v>
      </c>
      <c r="R298" s="384">
        <f>(I298+K298+L298)*Constants!$B$13</f>
        <v>21.698419790475953</v>
      </c>
      <c r="S298" s="384">
        <f t="shared" si="31"/>
        <v>30.335522643603248</v>
      </c>
      <c r="T298" s="384">
        <f>$Q$28-Q298</f>
        <v>-4.3186994962612246E-2</v>
      </c>
      <c r="U298" s="384">
        <f>($R$28-R298)</f>
        <v>0.29779984639293389</v>
      </c>
      <c r="V298" s="384">
        <f t="shared" si="36"/>
        <v>0.25461285143032164</v>
      </c>
      <c r="W298" s="384">
        <f>'h13a-19T'!K45</f>
        <v>3.0153508771929824</v>
      </c>
      <c r="X298" s="384">
        <f t="shared" si="37"/>
        <v>11.842885621263211</v>
      </c>
    </row>
    <row r="299" spans="1:24" x14ac:dyDescent="0.2">
      <c r="A299" s="357" t="s">
        <v>206</v>
      </c>
      <c r="B299" s="357" t="s">
        <v>463</v>
      </c>
      <c r="C299" s="357" t="s">
        <v>121</v>
      </c>
      <c r="D299" s="357" t="s">
        <v>491</v>
      </c>
      <c r="E299" s="463">
        <v>1</v>
      </c>
      <c r="F299" s="384">
        <f>G299*Constants!$B$2+H299*Constants!$B$1+I299</f>
        <v>352.44842127741816</v>
      </c>
      <c r="G299" s="357">
        <v>0</v>
      </c>
      <c r="H299" s="357">
        <v>440.56052659677266</v>
      </c>
      <c r="I299" s="357">
        <v>0</v>
      </c>
      <c r="J299" s="357">
        <v>5.3089819112212426</v>
      </c>
      <c r="K299" s="357">
        <v>0</v>
      </c>
      <c r="L299" s="357">
        <v>79.902921652496886</v>
      </c>
      <c r="M299" s="384">
        <f t="shared" si="34"/>
        <v>525.77243016049079</v>
      </c>
      <c r="N299" s="384">
        <f>($G$2+$H$2+$J$2)-(G299+H299+J299)</f>
        <v>0</v>
      </c>
      <c r="O299" s="384">
        <f>($I$2+$K$2+$L$2)-(I299+K299+L299)</f>
        <v>-3.850295317405994E-2</v>
      </c>
      <c r="P299" s="384">
        <f>SUM(N299:O299)</f>
        <v>-3.850295317405994E-2</v>
      </c>
      <c r="Q299" s="384">
        <f>(G299+H299+J299)*Constants!$B$14</f>
        <v>7.2230860378295008</v>
      </c>
      <c r="R299" s="384">
        <f>(I299+K299+L299)*Constants!$B$13</f>
        <v>9.0290301467321488</v>
      </c>
      <c r="S299" s="384">
        <f t="shared" si="31"/>
        <v>16.25211618456165</v>
      </c>
      <c r="T299" s="384">
        <f>$Q$2-Q299</f>
        <v>0</v>
      </c>
      <c r="U299" s="384">
        <f>($R$2-R299)</f>
        <v>-4.3508337086688442E-3</v>
      </c>
      <c r="V299" s="384">
        <f>SUM(T299:U299)</f>
        <v>-4.3508337086688442E-3</v>
      </c>
      <c r="W299" s="384">
        <f>'h1a-hanger4'!J67</f>
        <v>1.0672582905184493</v>
      </c>
      <c r="X299" s="384">
        <f t="shared" si="37"/>
        <v>-245.29972000354422</v>
      </c>
    </row>
    <row r="300" spans="1:24" x14ac:dyDescent="0.2">
      <c r="A300" s="357" t="s">
        <v>206</v>
      </c>
      <c r="B300" s="357" t="s">
        <v>463</v>
      </c>
      <c r="C300" s="357" t="s">
        <v>120</v>
      </c>
      <c r="D300" s="357" t="s">
        <v>491</v>
      </c>
      <c r="E300" s="463">
        <v>1</v>
      </c>
      <c r="F300" s="384">
        <f>G300*Constants!$B$2+H300*Constants!$B$1+I300</f>
        <v>341.12554361801438</v>
      </c>
      <c r="G300" s="357">
        <v>0</v>
      </c>
      <c r="H300" s="357">
        <v>426.40692952251794</v>
      </c>
      <c r="I300" s="357">
        <v>0</v>
      </c>
      <c r="J300" s="357">
        <v>5.3089819112212426</v>
      </c>
      <c r="K300" s="357">
        <v>0</v>
      </c>
      <c r="L300" s="357">
        <v>78.89918949388985</v>
      </c>
      <c r="M300" s="384">
        <f t="shared" si="34"/>
        <v>510.61510092762899</v>
      </c>
      <c r="N300" s="384">
        <f>($G$3+$H$3+$J$3)-(G300+H300+J300)</f>
        <v>0</v>
      </c>
      <c r="O300" s="384">
        <f>($I$3+$K$3+$L$3)-(I300+K300+L300)</f>
        <v>-3.6732702453406318E-2</v>
      </c>
      <c r="P300" s="384">
        <f t="shared" ref="P300:P325" si="38">SUM(N300:O300)</f>
        <v>-3.6732702453406318E-2</v>
      </c>
      <c r="Q300" s="384">
        <f>(G300+H300+J300)*Constants!$B$14</f>
        <v>6.9937977652265744</v>
      </c>
      <c r="R300" s="384">
        <f>(I300+K300+L300)*Constants!$B$13</f>
        <v>8.9156084128095525</v>
      </c>
      <c r="S300" s="384">
        <f t="shared" si="31"/>
        <v>15.909406178036127</v>
      </c>
      <c r="T300" s="384">
        <f>$Q$3-Q300</f>
        <v>0</v>
      </c>
      <c r="U300" s="384">
        <f>($R$3-R300)</f>
        <v>-4.1507953772335071E-3</v>
      </c>
      <c r="V300" s="384">
        <f t="shared" ref="V300:V325" si="39">SUM(T300:U300)</f>
        <v>-4.1507953772335071E-3</v>
      </c>
      <c r="W300" s="384">
        <f>'h1a-hanger4'!J67</f>
        <v>1.0672582905184493</v>
      </c>
      <c r="X300" s="384">
        <f t="shared" si="37"/>
        <v>-257.12139325686871</v>
      </c>
    </row>
    <row r="301" spans="1:24" x14ac:dyDescent="0.2">
      <c r="A301" s="357" t="s">
        <v>206</v>
      </c>
      <c r="B301" s="357" t="s">
        <v>463</v>
      </c>
      <c r="C301" s="357" t="s">
        <v>119</v>
      </c>
      <c r="D301" s="357" t="s">
        <v>491</v>
      </c>
      <c r="E301" s="463">
        <v>1</v>
      </c>
      <c r="F301" s="384">
        <f>G301*Constants!$B$2+H301*Constants!$B$1+I301</f>
        <v>216.93856101302063</v>
      </c>
      <c r="G301" s="357">
        <v>0</v>
      </c>
      <c r="H301" s="357">
        <v>271.17320126627578</v>
      </c>
      <c r="I301" s="357">
        <v>0</v>
      </c>
      <c r="J301" s="357">
        <v>5.3089819112212426</v>
      </c>
      <c r="K301" s="357">
        <v>0</v>
      </c>
      <c r="L301" s="357">
        <v>73.529133932806261</v>
      </c>
      <c r="M301" s="384">
        <f t="shared" si="34"/>
        <v>350.01131711030325</v>
      </c>
      <c r="N301" s="384">
        <f>($G$4+$H$4+$J$4)-(G301+H301+J301)</f>
        <v>0</v>
      </c>
      <c r="O301" s="384">
        <f>($I$4+$K$4+$L$4)-(I301+K301+L301)</f>
        <v>-2.3013259368440231E-2</v>
      </c>
      <c r="P301" s="384">
        <f t="shared" si="38"/>
        <v>-2.3013259368440231E-2</v>
      </c>
      <c r="Q301" s="384">
        <f>(G301+H301+J301)*Constants!$B$14</f>
        <v>4.4790113674754517</v>
      </c>
      <c r="R301" s="384">
        <f>(I301+K301+L301)*Constants!$B$13</f>
        <v>8.3087921344071081</v>
      </c>
      <c r="S301" s="384">
        <f t="shared" ref="S301:S360" si="40">SUM(Q301:R301)</f>
        <v>12.787803501882561</v>
      </c>
      <c r="T301" s="384">
        <f>$Q$4-Q301</f>
        <v>0</v>
      </c>
      <c r="U301" s="384">
        <f>($R$4-R301)</f>
        <v>-2.6004983086345135E-3</v>
      </c>
      <c r="V301" s="384">
        <f t="shared" si="39"/>
        <v>-2.6004983086345135E-3</v>
      </c>
      <c r="W301" s="384">
        <f>'h1a-hanger4'!J67</f>
        <v>1.0672582905184493</v>
      </c>
      <c r="X301" s="384">
        <f t="shared" si="37"/>
        <v>-410.4053007743936</v>
      </c>
    </row>
    <row r="302" spans="1:24" x14ac:dyDescent="0.2">
      <c r="A302" s="357" t="s">
        <v>210</v>
      </c>
      <c r="B302" s="357" t="s">
        <v>469</v>
      </c>
      <c r="C302" s="357" t="s">
        <v>121</v>
      </c>
      <c r="D302" s="357" t="s">
        <v>491</v>
      </c>
      <c r="E302" s="463">
        <v>1</v>
      </c>
      <c r="F302" s="384">
        <f>G302*Constants!$B$2+H302*Constants!$B$1+I302</f>
        <v>409.68606013930378</v>
      </c>
      <c r="G302" s="357">
        <v>0</v>
      </c>
      <c r="H302" s="357">
        <v>512.10757517412969</v>
      </c>
      <c r="I302" s="357">
        <v>0</v>
      </c>
      <c r="J302" s="357">
        <v>0</v>
      </c>
      <c r="K302" s="357">
        <v>7.2427079295547916</v>
      </c>
      <c r="L302" s="357">
        <v>78.127699313077642</v>
      </c>
      <c r="M302" s="384">
        <f t="shared" si="34"/>
        <v>597.47798241676207</v>
      </c>
      <c r="N302" s="384">
        <f>($G$5+$H$5+$J$5)-(G302+H302+J302)</f>
        <v>0</v>
      </c>
      <c r="O302" s="384">
        <f>($I$5+$K$5+$L$5)-(I302+K302+L302)</f>
        <v>-3.0030923311130664E-3</v>
      </c>
      <c r="P302" s="384">
        <f t="shared" si="38"/>
        <v>-3.0030923311130664E-3</v>
      </c>
      <c r="Q302" s="384">
        <f>(G302+H302+J302)*Constants!$B$14</f>
        <v>8.2961427178209011</v>
      </c>
      <c r="R302" s="384">
        <f>(I302+K302+L302)*Constants!$B$13</f>
        <v>9.6468560184174663</v>
      </c>
      <c r="S302" s="384">
        <f t="shared" si="40"/>
        <v>17.942998736238366</v>
      </c>
      <c r="T302" s="384">
        <f>$Q$5-Q302</f>
        <v>0</v>
      </c>
      <c r="U302" s="384">
        <f>($R$5-R302)</f>
        <v>-3.3934943341584756E-4</v>
      </c>
      <c r="V302" s="384">
        <f t="shared" si="39"/>
        <v>-3.3934943341584756E-4</v>
      </c>
      <c r="W302" s="384">
        <f>'h2a-34T'!H58</f>
        <v>5.4141891891891891</v>
      </c>
      <c r="X302" s="384">
        <f t="shared" si="37"/>
        <v>-15954.613905468061</v>
      </c>
    </row>
    <row r="303" spans="1:24" x14ac:dyDescent="0.2">
      <c r="A303" s="357" t="s">
        <v>210</v>
      </c>
      <c r="B303" s="357" t="s">
        <v>469</v>
      </c>
      <c r="C303" s="357" t="s">
        <v>119</v>
      </c>
      <c r="D303" s="357" t="s">
        <v>491</v>
      </c>
      <c r="E303" s="463">
        <v>1</v>
      </c>
      <c r="F303" s="384">
        <f>G303*Constants!$B$2+H303*Constants!$B$1+I303</f>
        <v>239.58970926829409</v>
      </c>
      <c r="G303" s="357">
        <v>0</v>
      </c>
      <c r="H303" s="357">
        <v>299.48713658536758</v>
      </c>
      <c r="I303" s="357">
        <v>0</v>
      </c>
      <c r="J303" s="357">
        <v>0</v>
      </c>
      <c r="K303" s="357">
        <v>7.2427079295547916</v>
      </c>
      <c r="L303" s="357">
        <v>67.910428429558308</v>
      </c>
      <c r="M303" s="384">
        <f t="shared" si="34"/>
        <v>374.64027294448067</v>
      </c>
      <c r="N303" s="384">
        <f>($G$6+$H$6+$J$6)-(G303+H303+J303)</f>
        <v>0</v>
      </c>
      <c r="O303" s="384">
        <f>($I$6+$K$6+$L$6)-(I303+K303+L303)</f>
        <v>-3.0030923311130664E-3</v>
      </c>
      <c r="P303" s="384">
        <f t="shared" si="38"/>
        <v>-3.0030923311130664E-3</v>
      </c>
      <c r="Q303" s="384">
        <f>(G303+H303+J303)*Constants!$B$14</f>
        <v>4.8516916126829548</v>
      </c>
      <c r="R303" s="384">
        <f>(I303+K303+L303)*Constants!$B$13</f>
        <v>8.4923044085797805</v>
      </c>
      <c r="S303" s="384">
        <f t="shared" si="40"/>
        <v>13.343996021262736</v>
      </c>
      <c r="T303" s="384">
        <f>$Q$6-Q303</f>
        <v>0</v>
      </c>
      <c r="U303" s="384">
        <f>($R$6-R303)</f>
        <v>-3.3934943341584756E-4</v>
      </c>
      <c r="V303" s="384">
        <f t="shared" si="39"/>
        <v>-3.3934943341584756E-4</v>
      </c>
      <c r="W303" s="384">
        <f>'h2a-34T'!H58</f>
        <v>5.4141891891891891</v>
      </c>
      <c r="X303" s="384">
        <f t="shared" si="37"/>
        <v>-15954.613905468061</v>
      </c>
    </row>
    <row r="304" spans="1:24" x14ac:dyDescent="0.2">
      <c r="A304" s="357" t="s">
        <v>210</v>
      </c>
      <c r="B304" s="357" t="s">
        <v>469</v>
      </c>
      <c r="C304" s="357" t="s">
        <v>466</v>
      </c>
      <c r="D304" s="357" t="s">
        <v>491</v>
      </c>
      <c r="E304" s="463">
        <v>1</v>
      </c>
      <c r="F304" s="384">
        <f>G304*Constants!$B$2+H304*Constants!$B$1+I304</f>
        <v>167.11247833081774</v>
      </c>
      <c r="G304" s="357">
        <v>0</v>
      </c>
      <c r="H304" s="357">
        <v>208.89059791352216</v>
      </c>
      <c r="I304" s="357">
        <v>0</v>
      </c>
      <c r="J304" s="357">
        <v>0</v>
      </c>
      <c r="K304" s="357">
        <v>7.2427079295547916</v>
      </c>
      <c r="L304" s="357">
        <v>64.813489463101007</v>
      </c>
      <c r="M304" s="384">
        <f t="shared" si="34"/>
        <v>280.94679530617793</v>
      </c>
      <c r="N304" s="384">
        <f>($G$7+$H$7+$J$7)-(G304+H304+J304)</f>
        <v>0</v>
      </c>
      <c r="O304" s="384">
        <f>($I$7+$K$7+$L$7)-(I304+K304+L304)</f>
        <v>-1.5015461655565332E-3</v>
      </c>
      <c r="P304" s="384">
        <f t="shared" si="38"/>
        <v>-1.5015461655565332E-3</v>
      </c>
      <c r="Q304" s="384">
        <f>(G304+H304+J304)*Constants!$B$14</f>
        <v>3.3840276861990586</v>
      </c>
      <c r="R304" s="384">
        <f>(I304+K304+L304)*Constants!$B$13</f>
        <v>8.1423503053701065</v>
      </c>
      <c r="S304" s="384">
        <f t="shared" si="40"/>
        <v>11.526377991569165</v>
      </c>
      <c r="T304" s="384">
        <f>$Q$7-Q304</f>
        <v>0</v>
      </c>
      <c r="U304" s="384">
        <f>($R$7-R304)</f>
        <v>-1.6967471670881196E-4</v>
      </c>
      <c r="V304" s="384">
        <f t="shared" si="39"/>
        <v>-1.6967471670881196E-4</v>
      </c>
      <c r="W304" s="384">
        <f>'h2a-34T'!H58</f>
        <v>5.4141891891891891</v>
      </c>
      <c r="X304" s="384">
        <f t="shared" si="37"/>
        <v>-31909.227810769087</v>
      </c>
    </row>
    <row r="305" spans="1:24" x14ac:dyDescent="0.2">
      <c r="A305" s="357" t="s">
        <v>464</v>
      </c>
      <c r="B305" s="357" t="s">
        <v>465</v>
      </c>
      <c r="C305" s="357" t="s">
        <v>121</v>
      </c>
      <c r="D305" s="357" t="s">
        <v>491</v>
      </c>
      <c r="E305" s="463">
        <v>0</v>
      </c>
      <c r="F305" s="384">
        <f>G305*Constants!$B$2+H305*Constants!$B$1+I305</f>
        <v>0</v>
      </c>
      <c r="G305" s="384">
        <v>0</v>
      </c>
      <c r="H305" s="357"/>
      <c r="I305" s="357"/>
      <c r="J305" s="357"/>
      <c r="K305" s="357"/>
      <c r="L305" s="357"/>
      <c r="M305" s="384">
        <f t="shared" si="34"/>
        <v>0</v>
      </c>
      <c r="N305" s="384">
        <f>($G$8+$H$8+$J$8)-(G305+H305+J305)</f>
        <v>324.79200996317786</v>
      </c>
      <c r="O305" s="384">
        <f>($I$8+$K$8+$L$8)-(I305+K305+L305)</f>
        <v>44.7912561790056</v>
      </c>
      <c r="P305" s="384">
        <f t="shared" si="38"/>
        <v>369.58326614218345</v>
      </c>
      <c r="Q305" s="384">
        <f>(G305+H305+J305)*Constants!$B$14</f>
        <v>0</v>
      </c>
      <c r="R305" s="384">
        <f>(I305+K305+L305)*Constants!$B$13</f>
        <v>0</v>
      </c>
      <c r="S305" s="384">
        <f t="shared" si="40"/>
        <v>0</v>
      </c>
      <c r="T305" s="384">
        <f>$Q$8-Q305</f>
        <v>5.2616305614034813</v>
      </c>
      <c r="U305" s="384">
        <f>($R$8-R305)</f>
        <v>5.061411948227633</v>
      </c>
      <c r="V305" s="384">
        <f t="shared" si="39"/>
        <v>10.323042509631115</v>
      </c>
      <c r="W305" s="384">
        <f>'h3b-B782'!H57</f>
        <v>0</v>
      </c>
      <c r="X305" s="384" t="str">
        <f t="shared" si="37"/>
        <v>n/a</v>
      </c>
    </row>
    <row r="306" spans="1:24" x14ac:dyDescent="0.2">
      <c r="A306" s="357" t="s">
        <v>464</v>
      </c>
      <c r="B306" s="357" t="s">
        <v>465</v>
      </c>
      <c r="C306" s="357" t="s">
        <v>120</v>
      </c>
      <c r="D306" s="357" t="s">
        <v>491</v>
      </c>
      <c r="E306" s="463">
        <v>0</v>
      </c>
      <c r="F306" s="384">
        <f>G306*Constants!$B$2+H306*Constants!$B$1+I306</f>
        <v>0</v>
      </c>
      <c r="G306" s="384">
        <v>0</v>
      </c>
      <c r="H306" s="357"/>
      <c r="I306" s="357"/>
      <c r="J306" s="357"/>
      <c r="K306" s="357"/>
      <c r="L306" s="357"/>
      <c r="M306" s="384">
        <f t="shared" si="34"/>
        <v>0</v>
      </c>
      <c r="N306" s="384">
        <f>($G$9+$H$9+$J$9)-(G306+H306+J306)</f>
        <v>294.89471707700443</v>
      </c>
      <c r="O306" s="384">
        <f>($I$9+$K$9+$L$9)-(I306+K306+L306)</f>
        <v>43.576714631261552</v>
      </c>
      <c r="P306" s="384">
        <f t="shared" si="38"/>
        <v>338.47143170826598</v>
      </c>
      <c r="Q306" s="384">
        <f>(G306+H306+J306)*Constants!$B$14</f>
        <v>0</v>
      </c>
      <c r="R306" s="384">
        <f>(I306+K306+L306)*Constants!$B$13</f>
        <v>0</v>
      </c>
      <c r="S306" s="384">
        <f t="shared" si="40"/>
        <v>0</v>
      </c>
      <c r="T306" s="384">
        <f>$Q$9-Q306</f>
        <v>4.7772944166474716</v>
      </c>
      <c r="U306" s="384">
        <f>($R$9-R306)</f>
        <v>4.9241687533325553</v>
      </c>
      <c r="V306" s="384">
        <f t="shared" si="39"/>
        <v>9.7014631699800269</v>
      </c>
      <c r="W306" s="384">
        <f>'h3b-B782'!H57</f>
        <v>0</v>
      </c>
      <c r="X306" s="384" t="str">
        <f t="shared" si="37"/>
        <v>n/a</v>
      </c>
    </row>
    <row r="307" spans="1:24" x14ac:dyDescent="0.2">
      <c r="A307" s="357" t="s">
        <v>464</v>
      </c>
      <c r="B307" s="357" t="s">
        <v>465</v>
      </c>
      <c r="C307" s="357" t="s">
        <v>119</v>
      </c>
      <c r="D307" s="357" t="s">
        <v>491</v>
      </c>
      <c r="E307" s="463">
        <v>0</v>
      </c>
      <c r="F307" s="384">
        <f>G307*Constants!$B$2+H307*Constants!$B$1+I307</f>
        <v>0</v>
      </c>
      <c r="G307" s="384">
        <v>0</v>
      </c>
      <c r="H307" s="357"/>
      <c r="I307" s="357"/>
      <c r="J307" s="357"/>
      <c r="K307" s="357"/>
      <c r="L307" s="357"/>
      <c r="M307" s="384">
        <f t="shared" si="34"/>
        <v>0</v>
      </c>
      <c r="N307" s="384">
        <f>($G$10+$H$10+$J$10)-(G307+H307+J307)</f>
        <v>178.78224266424556</v>
      </c>
      <c r="O307" s="384">
        <f>($I$10+$K$10+$L$10)-(I307+K307+L307)</f>
        <v>38.899866254285129</v>
      </c>
      <c r="P307" s="384">
        <f t="shared" si="38"/>
        <v>217.68210891853067</v>
      </c>
      <c r="Q307" s="384">
        <f>(G307+H307+J307)*Constants!$B$14</f>
        <v>0</v>
      </c>
      <c r="R307" s="384">
        <f>(I307+K307+L307)*Constants!$B$13</f>
        <v>0</v>
      </c>
      <c r="S307" s="384">
        <f t="shared" si="40"/>
        <v>0</v>
      </c>
      <c r="T307" s="384">
        <f>$Q$10-Q307</f>
        <v>2.8962723311607781</v>
      </c>
      <c r="U307" s="384">
        <f>($R$10-R307)</f>
        <v>4.3956848867342195</v>
      </c>
      <c r="V307" s="384">
        <f t="shared" si="39"/>
        <v>7.2919572178949981</v>
      </c>
      <c r="W307" s="384">
        <f>'h3b-B782'!H57</f>
        <v>0</v>
      </c>
      <c r="X307" s="384" t="str">
        <f t="shared" si="37"/>
        <v>n/a</v>
      </c>
    </row>
    <row r="308" spans="1:24" x14ac:dyDescent="0.2">
      <c r="A308" s="357" t="s">
        <v>464</v>
      </c>
      <c r="B308" s="357" t="s">
        <v>465</v>
      </c>
      <c r="C308" s="357" t="s">
        <v>466</v>
      </c>
      <c r="D308" s="357" t="s">
        <v>491</v>
      </c>
      <c r="E308" s="463">
        <v>0</v>
      </c>
      <c r="F308" s="384">
        <f>G308*Constants!$B$2+H308*Constants!$B$1+I308</f>
        <v>0</v>
      </c>
      <c r="G308" s="384">
        <v>0</v>
      </c>
      <c r="H308" s="357"/>
      <c r="I308" s="357"/>
      <c r="J308" s="357"/>
      <c r="K308" s="357"/>
      <c r="L308" s="357"/>
      <c r="M308" s="384">
        <f t="shared" si="34"/>
        <v>0</v>
      </c>
      <c r="N308" s="384">
        <f>($G$11+$H$11+$J$11)-(G308+H308+J308)</f>
        <v>106.7702899009672</v>
      </c>
      <c r="O308" s="384">
        <f>($I$11+$K$11+$L$11)-(I308+K308+L308)</f>
        <v>35.685072631465033</v>
      </c>
      <c r="P308" s="384">
        <f t="shared" si="38"/>
        <v>142.45536253243222</v>
      </c>
      <c r="Q308" s="384">
        <f>(G308+H308+J308)*Constants!$B$14</f>
        <v>0</v>
      </c>
      <c r="R308" s="384">
        <f>(I308+K308+L308)*Constants!$B$13</f>
        <v>0</v>
      </c>
      <c r="S308" s="384">
        <f t="shared" si="40"/>
        <v>0</v>
      </c>
      <c r="T308" s="384">
        <f>$Q$11-Q308</f>
        <v>1.7296786963956685</v>
      </c>
      <c r="U308" s="384">
        <f>($R$11-R308)</f>
        <v>4.0324132073555488</v>
      </c>
      <c r="V308" s="384">
        <f t="shared" si="39"/>
        <v>5.7620919037512177</v>
      </c>
      <c r="W308" s="384">
        <f>'h3b-B782'!H57</f>
        <v>0</v>
      </c>
      <c r="X308" s="384" t="str">
        <f t="shared" si="37"/>
        <v>n/a</v>
      </c>
    </row>
    <row r="309" spans="1:24" x14ac:dyDescent="0.2">
      <c r="A309" s="357" t="s">
        <v>222</v>
      </c>
      <c r="B309" s="357" t="s">
        <v>223</v>
      </c>
      <c r="C309" s="357" t="s">
        <v>121</v>
      </c>
      <c r="D309" s="357" t="s">
        <v>491</v>
      </c>
      <c r="E309" s="463">
        <v>1</v>
      </c>
      <c r="F309" s="384">
        <f>G309*Constants!$B$2+H309*Constants!$B$1+I309</f>
        <v>92.5406970752029</v>
      </c>
      <c r="G309" s="357">
        <v>0</v>
      </c>
      <c r="H309" s="357">
        <v>115.67587134400361</v>
      </c>
      <c r="I309" s="357">
        <v>0</v>
      </c>
      <c r="J309" s="357">
        <v>29.08525885091041</v>
      </c>
      <c r="K309" s="357">
        <v>0</v>
      </c>
      <c r="L309" s="357">
        <v>33.728265729202832</v>
      </c>
      <c r="M309" s="384">
        <f t="shared" si="34"/>
        <v>178.48939592411685</v>
      </c>
      <c r="N309" s="384">
        <f>($G$12+$H$12+$J$12)-(G309+H309+J309)</f>
        <v>0</v>
      </c>
      <c r="O309" s="384">
        <f>($I$12+$K$12+$L$12)-(I309+K309+L309)</f>
        <v>-3.1842960301815992E-2</v>
      </c>
      <c r="P309" s="384">
        <f t="shared" si="38"/>
        <v>-3.1842960301815992E-2</v>
      </c>
      <c r="Q309" s="384">
        <f>(G309+H309+J309)*Constants!$B$14</f>
        <v>2.3451303091576068</v>
      </c>
      <c r="R309" s="384">
        <f>(I309+K309+L309)*Constants!$B$13</f>
        <v>3.8112940273999203</v>
      </c>
      <c r="S309" s="384">
        <f t="shared" si="40"/>
        <v>6.1564243365575271</v>
      </c>
      <c r="T309" s="384">
        <f>$Q$12-Q309</f>
        <v>0</v>
      </c>
      <c r="U309" s="384">
        <f>($R$12-R309)</f>
        <v>-3.5982545141055589E-3</v>
      </c>
      <c r="V309" s="384">
        <f t="shared" si="39"/>
        <v>-3.5982545141055589E-3</v>
      </c>
      <c r="W309" s="384">
        <f>'h4c-B45'!H58</f>
        <v>2.5570318375532715</v>
      </c>
      <c r="X309" s="384">
        <f t="shared" si="37"/>
        <v>-710.6311761798454</v>
      </c>
    </row>
    <row r="310" spans="1:24" x14ac:dyDescent="0.2">
      <c r="A310" s="357" t="s">
        <v>236</v>
      </c>
      <c r="B310" s="357" t="s">
        <v>467</v>
      </c>
      <c r="C310" s="357" t="s">
        <v>119</v>
      </c>
      <c r="D310" s="357" t="s">
        <v>491</v>
      </c>
      <c r="E310" s="463">
        <v>1</v>
      </c>
      <c r="F310" s="384">
        <v>289.91399999999999</v>
      </c>
      <c r="G310" s="357">
        <v>0</v>
      </c>
      <c r="H310" s="357">
        <v>347.13402337632436</v>
      </c>
      <c r="I310" s="357">
        <v>12.208130481602185</v>
      </c>
      <c r="J310" s="357">
        <v>20.994011368139855</v>
      </c>
      <c r="K310" s="357">
        <v>0</v>
      </c>
      <c r="L310" s="357">
        <v>86.427053629034688</v>
      </c>
      <c r="M310" s="384">
        <f t="shared" si="34"/>
        <v>466.76321885510112</v>
      </c>
      <c r="N310" s="384">
        <f>($G$13+$H$13+$J$13)-(G310+H310+J310)</f>
        <v>0</v>
      </c>
      <c r="O310" s="384">
        <f>($I$13+$K$13+$L$13)-(I310+K310+L310)</f>
        <v>-1.8279600771620608E-2</v>
      </c>
      <c r="P310" s="384">
        <f t="shared" si="38"/>
        <v>-1.8279600771620608E-2</v>
      </c>
      <c r="Q310" s="384">
        <f>(G310+H310+J310)*Constants!$B$14</f>
        <v>5.96367416286032</v>
      </c>
      <c r="R310" s="384">
        <f>(I310+K310+L310)*Constants!$B$13</f>
        <v>11.145775804501966</v>
      </c>
      <c r="S310" s="384">
        <f t="shared" si="40"/>
        <v>17.109449967362288</v>
      </c>
      <c r="T310" s="384">
        <f>$Q$13-Q310</f>
        <v>0</v>
      </c>
      <c r="U310" s="384">
        <f>($R$13-R310)</f>
        <v>-2.065594887191935E-3</v>
      </c>
      <c r="V310" s="384">
        <f t="shared" si="39"/>
        <v>-2.065594887191935E-3</v>
      </c>
      <c r="W310" s="384">
        <f>'h5a-B720'!L72</f>
        <v>2.8064298739395861</v>
      </c>
      <c r="X310" s="384">
        <f t="shared" si="37"/>
        <v>-1358.6545412855744</v>
      </c>
    </row>
    <row r="311" spans="1:24" x14ac:dyDescent="0.2">
      <c r="A311" s="357" t="s">
        <v>238</v>
      </c>
      <c r="B311" s="357" t="s">
        <v>239</v>
      </c>
      <c r="C311" s="357" t="s">
        <v>121</v>
      </c>
      <c r="D311" s="357" t="s">
        <v>491</v>
      </c>
      <c r="E311" s="463">
        <v>1</v>
      </c>
      <c r="F311" s="384">
        <f>G311*Constants!$B$2+H311*Constants!$B$1+I311</f>
        <v>346.79706066098663</v>
      </c>
      <c r="G311" s="357">
        <v>0</v>
      </c>
      <c r="H311" s="357">
        <v>433.49632582623326</v>
      </c>
      <c r="I311" s="357">
        <v>0</v>
      </c>
      <c r="J311" s="357">
        <v>42.036155088133007</v>
      </c>
      <c r="K311" s="357">
        <v>0</v>
      </c>
      <c r="L311" s="357">
        <v>111.36891577472622</v>
      </c>
      <c r="M311" s="384">
        <f t="shared" si="34"/>
        <v>586.90139668909251</v>
      </c>
      <c r="N311" s="384">
        <f>($G$14+$H$14+$J$14)-(G311+H311+J311)</f>
        <v>0</v>
      </c>
      <c r="O311" s="384">
        <f>($I$14+$K$14+$L$14)-(I311+K311+L311)</f>
        <v>-5.5252996984435754E-2</v>
      </c>
      <c r="P311" s="384">
        <f t="shared" si="38"/>
        <v>-5.5252996984435754E-2</v>
      </c>
      <c r="Q311" s="384">
        <f>(G311+H311+J311)*Constants!$B$14</f>
        <v>7.7036261908127326</v>
      </c>
      <c r="R311" s="384">
        <f>(I311+K311+L311)*Constants!$B$13</f>
        <v>12.584687482544062</v>
      </c>
      <c r="S311" s="384">
        <f t="shared" si="40"/>
        <v>20.288313673356797</v>
      </c>
      <c r="T311" s="384">
        <f>$Q$14-Q311</f>
        <v>0</v>
      </c>
      <c r="U311" s="384">
        <f>($R$14-R311)</f>
        <v>-6.243588659240018E-3</v>
      </c>
      <c r="V311" s="384">
        <f t="shared" si="39"/>
        <v>-6.243588659240018E-3</v>
      </c>
      <c r="W311" s="384">
        <f>'h6a-007'!H62</f>
        <v>2.4206639368236327</v>
      </c>
      <c r="X311" s="384">
        <f t="shared" si="37"/>
        <v>-387.70394222579688</v>
      </c>
    </row>
    <row r="312" spans="1:24" x14ac:dyDescent="0.2">
      <c r="A312" s="357" t="s">
        <v>238</v>
      </c>
      <c r="B312" s="357" t="s">
        <v>239</v>
      </c>
      <c r="C312" s="357" t="s">
        <v>120</v>
      </c>
      <c r="D312" s="357" t="s">
        <v>491</v>
      </c>
      <c r="E312" s="463">
        <v>1</v>
      </c>
      <c r="F312" s="384">
        <f>G312*Constants!$B$2+H312*Constants!$B$1+I312</f>
        <v>322.29398158653458</v>
      </c>
      <c r="G312" s="357">
        <v>0</v>
      </c>
      <c r="H312" s="357">
        <v>402.86747698316822</v>
      </c>
      <c r="I312" s="357">
        <v>0</v>
      </c>
      <c r="J312" s="357">
        <v>42.035342544059638</v>
      </c>
      <c r="K312" s="357">
        <v>0</v>
      </c>
      <c r="L312" s="357">
        <v>108.67289453951472</v>
      </c>
      <c r="M312" s="384">
        <f t="shared" si="34"/>
        <v>553.57571406674253</v>
      </c>
      <c r="N312" s="384">
        <f>($G$15+$H$15+$J$15)-(G312+H312+J312)</f>
        <v>0</v>
      </c>
      <c r="O312" s="384">
        <f>($I$15+$K$15+$L$15)-(I312+K312+L312)</f>
        <v>-5.1190276617944619E-2</v>
      </c>
      <c r="P312" s="384">
        <f t="shared" si="38"/>
        <v>-5.1190276617944619E-2</v>
      </c>
      <c r="Q312" s="384">
        <f>(G312+H312+J312)*Constants!$B$14</f>
        <v>7.2074256763410904</v>
      </c>
      <c r="R312" s="384">
        <f>(I312+K312+L312)*Constants!$B$13</f>
        <v>12.280037082965164</v>
      </c>
      <c r="S312" s="384">
        <f t="shared" si="40"/>
        <v>19.487462759306254</v>
      </c>
      <c r="T312" s="384">
        <f>$Q$15-Q312</f>
        <v>0</v>
      </c>
      <c r="U312" s="384">
        <f>($R$15-R312)</f>
        <v>-5.7845012578283672E-3</v>
      </c>
      <c r="V312" s="384">
        <f t="shared" si="39"/>
        <v>-5.7845012578283672E-3</v>
      </c>
      <c r="W312" s="384">
        <f>'h6a-007'!H62</f>
        <v>2.4206639368236327</v>
      </c>
      <c r="X312" s="384">
        <f t="shared" si="37"/>
        <v>-418.47409637048031</v>
      </c>
    </row>
    <row r="313" spans="1:24" x14ac:dyDescent="0.2">
      <c r="A313" s="357" t="s">
        <v>238</v>
      </c>
      <c r="B313" s="357" t="s">
        <v>239</v>
      </c>
      <c r="C313" s="357" t="s">
        <v>119</v>
      </c>
      <c r="D313" s="357" t="s">
        <v>491</v>
      </c>
      <c r="E313" s="463">
        <v>1</v>
      </c>
      <c r="F313" s="384">
        <f>G313*Constants!$B$2+H313*Constants!$B$1+I313</f>
        <v>231.05178250746482</v>
      </c>
      <c r="G313" s="357">
        <v>0</v>
      </c>
      <c r="H313" s="357">
        <v>288.81472813433101</v>
      </c>
      <c r="I313" s="357">
        <v>0</v>
      </c>
      <c r="J313" s="357">
        <v>42.034529999986269</v>
      </c>
      <c r="K313" s="357">
        <v>0</v>
      </c>
      <c r="L313" s="357">
        <v>98.454340273686583</v>
      </c>
      <c r="M313" s="384">
        <f t="shared" si="34"/>
        <v>429.30359840800384</v>
      </c>
      <c r="N313" s="384">
        <f>($G$16+$H$16+$J$16)-(G313+H313+J313)</f>
        <v>0</v>
      </c>
      <c r="O313" s="384">
        <f>($I$16+$K$16+$L$16)-(I313+K313+L313)</f>
        <v>-3.9002115518414371E-2</v>
      </c>
      <c r="P313" s="384">
        <f t="shared" si="38"/>
        <v>-3.9002115518414371E-2</v>
      </c>
      <c r="Q313" s="384">
        <f>(G313+H313+J313)*Constants!$B$14</f>
        <v>5.3597579817759398</v>
      </c>
      <c r="R313" s="384">
        <f>(I313+K313+L313)*Constants!$B$13</f>
        <v>11.125340450926585</v>
      </c>
      <c r="S313" s="384">
        <f t="shared" si="40"/>
        <v>16.485098432702525</v>
      </c>
      <c r="T313" s="384">
        <f>$Q$16-Q313</f>
        <v>0</v>
      </c>
      <c r="U313" s="384">
        <f>($R$16-R313)</f>
        <v>-4.4072390535809802E-3</v>
      </c>
      <c r="V313" s="384">
        <f t="shared" si="39"/>
        <v>-4.4072390535809802E-3</v>
      </c>
      <c r="W313" s="384">
        <f>'h6a-007'!H62</f>
        <v>2.4206639368236327</v>
      </c>
      <c r="X313" s="384">
        <f t="shared" si="37"/>
        <v>-549.2472514865716</v>
      </c>
    </row>
    <row r="314" spans="1:24" x14ac:dyDescent="0.2">
      <c r="A314" s="357" t="s">
        <v>240</v>
      </c>
      <c r="B314" s="357" t="s">
        <v>468</v>
      </c>
      <c r="C314" s="357" t="s">
        <v>120</v>
      </c>
      <c r="D314" s="357" t="s">
        <v>491</v>
      </c>
      <c r="E314" s="463">
        <v>1</v>
      </c>
      <c r="F314" s="384">
        <f>G314*Constants!$B$2+H314*Constants!$B$1+I314</f>
        <v>105.25764318583188</v>
      </c>
      <c r="G314" s="357">
        <v>0</v>
      </c>
      <c r="H314" s="357">
        <v>129.86383223650185</v>
      </c>
      <c r="I314" s="357">
        <v>1.3665773966303845</v>
      </c>
      <c r="J314" s="357">
        <v>0</v>
      </c>
      <c r="K314" s="357">
        <v>5.7299948224485249</v>
      </c>
      <c r="L314" s="357">
        <v>54.892387374717131</v>
      </c>
      <c r="M314" s="384">
        <f t="shared" si="34"/>
        <v>191.85279183029792</v>
      </c>
      <c r="N314" s="384">
        <f>($G$17+$H$17+$J$17)-(G314+H314+J314)</f>
        <v>0</v>
      </c>
      <c r="O314" s="384">
        <f>($I$17+$K$17+$L$17)-(I314+K314+L314)</f>
        <v>0</v>
      </c>
      <c r="P314" s="384">
        <f t="shared" si="38"/>
        <v>0</v>
      </c>
      <c r="Q314" s="384">
        <f>(G314+H314+J314)*Constants!$B$14</f>
        <v>2.1037940822313299</v>
      </c>
      <c r="R314" s="384">
        <f>(I314+K314+L314)*Constants!$B$13</f>
        <v>7.0047524340989522</v>
      </c>
      <c r="S314" s="384">
        <f t="shared" si="40"/>
        <v>9.1085465163302821</v>
      </c>
      <c r="T314" s="384">
        <f>$Q$17-Q314</f>
        <v>0</v>
      </c>
      <c r="U314" s="384">
        <f>($R$17-R314)</f>
        <v>0</v>
      </c>
      <c r="V314" s="384">
        <f t="shared" si="39"/>
        <v>0</v>
      </c>
      <c r="W314" s="384">
        <f>'h6b-B96'!H53</f>
        <v>2.9880136986301369</v>
      </c>
      <c r="X314" s="384" t="e">
        <f t="shared" si="37"/>
        <v>#DIV/0!</v>
      </c>
    </row>
    <row r="315" spans="1:24" x14ac:dyDescent="0.2">
      <c r="A315" s="357" t="s">
        <v>240</v>
      </c>
      <c r="B315" s="357" t="s">
        <v>468</v>
      </c>
      <c r="C315" s="357" t="s">
        <v>119</v>
      </c>
      <c r="D315" s="357" t="s">
        <v>491</v>
      </c>
      <c r="E315" s="463">
        <v>1</v>
      </c>
      <c r="F315" s="384">
        <f>G315*Constants!$B$2+H315*Constants!$B$1+I315</f>
        <v>58.782547124923731</v>
      </c>
      <c r="G315" s="357">
        <v>0</v>
      </c>
      <c r="H315" s="357">
        <v>71.853080332561063</v>
      </c>
      <c r="I315" s="357">
        <v>1.3000828588748803</v>
      </c>
      <c r="J315" s="357">
        <v>0</v>
      </c>
      <c r="K315" s="357">
        <v>5.5809553412723965</v>
      </c>
      <c r="L315" s="357">
        <v>48.804697797445876</v>
      </c>
      <c r="M315" s="384">
        <f t="shared" si="34"/>
        <v>127.53881633015422</v>
      </c>
      <c r="N315" s="384">
        <f>($G$18+$H$18+$J$18)-(G315+H315+J315)</f>
        <v>0</v>
      </c>
      <c r="O315" s="384">
        <f>($I$18+$K$18+$L$18)-(I315+K315+L315)</f>
        <v>0</v>
      </c>
      <c r="P315" s="384">
        <f t="shared" si="38"/>
        <v>0</v>
      </c>
      <c r="Q315" s="384">
        <f>(G315+H315+J315)*Constants!$B$14</f>
        <v>1.1640199013874892</v>
      </c>
      <c r="R315" s="384">
        <f>(I315+K315+L315)*Constants!$B$13</f>
        <v>6.2924881677280267</v>
      </c>
      <c r="S315" s="384">
        <f t="shared" si="40"/>
        <v>7.4565080691155163</v>
      </c>
      <c r="T315" s="384">
        <f>$Q$18-Q315</f>
        <v>0</v>
      </c>
      <c r="U315" s="384">
        <f>($R$18-R315)</f>
        <v>0</v>
      </c>
      <c r="V315" s="384">
        <f t="shared" si="39"/>
        <v>0</v>
      </c>
      <c r="W315" s="384">
        <f>'h6b-B96'!H53</f>
        <v>2.9880136986301369</v>
      </c>
      <c r="X315" s="384" t="e">
        <f t="shared" si="37"/>
        <v>#DIV/0!</v>
      </c>
    </row>
    <row r="316" spans="1:24" x14ac:dyDescent="0.2">
      <c r="A316" s="357" t="s">
        <v>240</v>
      </c>
      <c r="B316" s="357" t="s">
        <v>468</v>
      </c>
      <c r="C316" s="357" t="s">
        <v>466</v>
      </c>
      <c r="D316" s="357" t="s">
        <v>491</v>
      </c>
      <c r="E316" s="463">
        <v>1</v>
      </c>
      <c r="F316" s="384">
        <f>G316*Constants!$B$2+H316*Constants!$B$1+I316</f>
        <v>32.098059832129934</v>
      </c>
      <c r="G316" s="357">
        <v>0</v>
      </c>
      <c r="H316" s="357">
        <v>38.076148067859364</v>
      </c>
      <c r="I316" s="357">
        <v>1.6371413778424408</v>
      </c>
      <c r="J316" s="357">
        <v>0</v>
      </c>
      <c r="K316" s="357">
        <v>5.4548450110464346</v>
      </c>
      <c r="L316" s="357">
        <v>45.431819692675248</v>
      </c>
      <c r="M316" s="384">
        <f t="shared" si="34"/>
        <v>90.599954149423496</v>
      </c>
      <c r="N316" s="384">
        <f>($G$19+$H$19+$J$19)-(G316+H316+J316)</f>
        <v>0</v>
      </c>
      <c r="O316" s="384">
        <f>($I$19+$K$19+$L$19)-(I316+K316+L316)</f>
        <v>0</v>
      </c>
      <c r="P316" s="384">
        <f t="shared" si="38"/>
        <v>0</v>
      </c>
      <c r="Q316" s="384">
        <f>(G316+H316+J316)*Constants!$B$14</f>
        <v>0.61683359869932164</v>
      </c>
      <c r="R316" s="384">
        <f>(I316+K316+L316)*Constants!$B$13</f>
        <v>5.9351900872167462</v>
      </c>
      <c r="S316" s="384">
        <f t="shared" si="40"/>
        <v>6.5520236859160681</v>
      </c>
      <c r="T316" s="384">
        <f>$Q$19-Q316</f>
        <v>0</v>
      </c>
      <c r="U316" s="384">
        <f>($R$19-R316)</f>
        <v>0</v>
      </c>
      <c r="V316" s="384">
        <f t="shared" si="39"/>
        <v>0</v>
      </c>
      <c r="W316" s="384">
        <f>'h6b-B96'!H53</f>
        <v>2.9880136986301369</v>
      </c>
      <c r="X316" s="384" t="e">
        <f t="shared" si="37"/>
        <v>#DIV/0!</v>
      </c>
    </row>
    <row r="317" spans="1:24" x14ac:dyDescent="0.2">
      <c r="A317" s="357" t="s">
        <v>242</v>
      </c>
      <c r="B317" s="357" t="s">
        <v>243</v>
      </c>
      <c r="C317" s="357" t="s">
        <v>121</v>
      </c>
      <c r="D317" s="357" t="s">
        <v>491</v>
      </c>
      <c r="E317" s="463">
        <v>1</v>
      </c>
      <c r="F317" s="384">
        <f>G317*Constants!$B$2+H317*Constants!$B$1+I317</f>
        <v>489.05336570321299</v>
      </c>
      <c r="G317" s="357">
        <v>0</v>
      </c>
      <c r="H317" s="357">
        <v>611.31670712901621</v>
      </c>
      <c r="I317" s="357">
        <v>0</v>
      </c>
      <c r="J317" s="357">
        <v>0</v>
      </c>
      <c r="K317" s="357">
        <v>51.58209013260354</v>
      </c>
      <c r="L317" s="357">
        <v>145.48770854710349</v>
      </c>
      <c r="M317" s="384">
        <f t="shared" si="34"/>
        <v>808.3865058087232</v>
      </c>
      <c r="N317" s="384">
        <f>($G$20+$H$20+$J$20)-(G317+H317+J317)</f>
        <v>0</v>
      </c>
      <c r="O317" s="384">
        <f>($I$20+$K$20+$L$20)-(I317+K317+L317)</f>
        <v>-6.9093745154589215E-2</v>
      </c>
      <c r="P317" s="384">
        <f t="shared" si="38"/>
        <v>-6.9093745154589215E-2</v>
      </c>
      <c r="Q317" s="384">
        <f>(G317+H317+J317)*Constants!$B$14</f>
        <v>9.9033306554900626</v>
      </c>
      <c r="R317" s="384">
        <f>(I317+K317+L317)*Constants!$B$13</f>
        <v>22.268887250806898</v>
      </c>
      <c r="S317" s="384">
        <f t="shared" si="40"/>
        <v>32.172217906296964</v>
      </c>
      <c r="T317" s="384">
        <f>$Q$20-Q317</f>
        <v>0</v>
      </c>
      <c r="U317" s="384">
        <f>($R$20-R317)</f>
        <v>-7.8075932024681549E-3</v>
      </c>
      <c r="V317" s="384">
        <f t="shared" si="39"/>
        <v>-7.8075932024681549E-3</v>
      </c>
      <c r="W317" s="384">
        <f>'h7a-B40'!H60</f>
        <v>4.1418419003115261</v>
      </c>
      <c r="X317" s="384">
        <f t="shared" si="37"/>
        <v>-530.48894747771919</v>
      </c>
    </row>
    <row r="318" spans="1:24" x14ac:dyDescent="0.2">
      <c r="A318" s="357" t="s">
        <v>248</v>
      </c>
      <c r="B318" s="357" t="s">
        <v>249</v>
      </c>
      <c r="C318" s="357" t="s">
        <v>121</v>
      </c>
      <c r="D318" s="357" t="s">
        <v>491</v>
      </c>
      <c r="E318" s="463">
        <v>1</v>
      </c>
      <c r="F318" s="384">
        <f>G318*Constants!$B$2+H318*Constants!$B$1+I318</f>
        <v>155.53562123419727</v>
      </c>
      <c r="G318" s="357">
        <v>0</v>
      </c>
      <c r="H318" s="357">
        <v>194.41952654274655</v>
      </c>
      <c r="I318" s="357">
        <v>0</v>
      </c>
      <c r="J318" s="357">
        <v>0</v>
      </c>
      <c r="K318" s="357">
        <v>1.2143431402829434</v>
      </c>
      <c r="L318" s="357">
        <v>42.335102636498206</v>
      </c>
      <c r="M318" s="384">
        <f t="shared" si="34"/>
        <v>237.96897231952772</v>
      </c>
      <c r="N318" s="384">
        <f>($G$21+$H$21+$J$21)-(G318+H318+J318)</f>
        <v>0</v>
      </c>
      <c r="O318" s="384">
        <f>($I$21+$K$21+$L$21)-(I318+K318+L318)</f>
        <v>-5.4152137593561633E-2</v>
      </c>
      <c r="P318" s="384">
        <f t="shared" si="38"/>
        <v>-5.4152137593561633E-2</v>
      </c>
      <c r="Q318" s="384">
        <f>(G318+H318+J318)*Constants!$B$14</f>
        <v>3.1495963299924941</v>
      </c>
      <c r="R318" s="384">
        <f>(I318+K318+L318)*Constants!$B$13</f>
        <v>4.9210873727762703</v>
      </c>
      <c r="S318" s="384">
        <f t="shared" si="40"/>
        <v>8.0706837027687648</v>
      </c>
      <c r="T318" s="384">
        <f>$Q$21-Q318</f>
        <v>0</v>
      </c>
      <c r="U318" s="384">
        <f>($R$21-R318)</f>
        <v>-6.1191915480725001E-3</v>
      </c>
      <c r="V318" s="384">
        <f t="shared" si="39"/>
        <v>-6.1191915480725001E-3</v>
      </c>
      <c r="W318" s="384">
        <f>'h8a-B624'!H61</f>
        <v>1.4752202643171806</v>
      </c>
      <c r="X318" s="384">
        <f t="shared" si="37"/>
        <v>-241.08090958222479</v>
      </c>
    </row>
    <row r="319" spans="1:24" x14ac:dyDescent="0.2">
      <c r="A319" s="357" t="s">
        <v>248</v>
      </c>
      <c r="B319" s="357" t="s">
        <v>249</v>
      </c>
      <c r="C319" s="357" t="s">
        <v>119</v>
      </c>
      <c r="D319" s="357" t="s">
        <v>491</v>
      </c>
      <c r="E319" s="463">
        <v>1</v>
      </c>
      <c r="F319" s="384">
        <f>G319*Constants!$B$2+H319*Constants!$B$1+I319</f>
        <v>107.74584054080927</v>
      </c>
      <c r="G319" s="357">
        <v>0</v>
      </c>
      <c r="H319" s="357">
        <v>134.68230067601158</v>
      </c>
      <c r="I319" s="357">
        <v>0</v>
      </c>
      <c r="J319" s="357">
        <v>0</v>
      </c>
      <c r="K319" s="357">
        <v>1.2143431402829434</v>
      </c>
      <c r="L319" s="357">
        <v>35.612077663752721</v>
      </c>
      <c r="M319" s="384">
        <f t="shared" si="34"/>
        <v>171.50872148004726</v>
      </c>
      <c r="N319" s="384">
        <f>($G$22+$H$22+$J$22)-(G319+H319+J319)</f>
        <v>0</v>
      </c>
      <c r="O319" s="384">
        <f>($I$22+$K$22+$L$22)-(I319+K319+L319)</f>
        <v>-3.7832315305067254E-2</v>
      </c>
      <c r="P319" s="384">
        <f t="shared" si="38"/>
        <v>-3.7832315305067254E-2</v>
      </c>
      <c r="Q319" s="384">
        <f>(G319+H319+J319)*Constants!$B$14</f>
        <v>2.1818532709513874</v>
      </c>
      <c r="R319" s="384">
        <f>(I319+K319+L319)*Constants!$B$13</f>
        <v>4.1613855508560302</v>
      </c>
      <c r="S319" s="384">
        <f t="shared" si="40"/>
        <v>6.343238821807418</v>
      </c>
      <c r="T319" s="384">
        <f>$Q$22-Q319</f>
        <v>0</v>
      </c>
      <c r="U319" s="384">
        <f>($R$22-R319)</f>
        <v>-4.2750516294729479E-3</v>
      </c>
      <c r="V319" s="384">
        <f t="shared" si="39"/>
        <v>-4.2750516294729479E-3</v>
      </c>
      <c r="W319" s="384">
        <f>'h8a-B624'!H61</f>
        <v>1.4752202643171806</v>
      </c>
      <c r="X319" s="384">
        <f t="shared" si="37"/>
        <v>-345.07659606886523</v>
      </c>
    </row>
    <row r="320" spans="1:24" x14ac:dyDescent="0.2">
      <c r="A320" s="357" t="s">
        <v>250</v>
      </c>
      <c r="B320" s="357" t="s">
        <v>251</v>
      </c>
      <c r="C320" s="357" t="s">
        <v>121</v>
      </c>
      <c r="D320" s="357" t="s">
        <v>491</v>
      </c>
      <c r="E320" s="463">
        <v>1</v>
      </c>
      <c r="F320" s="384">
        <f>G320*Constants!$B$2+H320*Constants!$B$1+I320</f>
        <v>551.72359075055283</v>
      </c>
      <c r="G320" s="357">
        <v>0</v>
      </c>
      <c r="H320" s="357">
        <v>689.65448843819104</v>
      </c>
      <c r="I320" s="357">
        <v>0</v>
      </c>
      <c r="J320" s="357">
        <v>0</v>
      </c>
      <c r="K320" s="357">
        <v>2.6189837862368361</v>
      </c>
      <c r="L320" s="357">
        <v>107.91794823607134</v>
      </c>
      <c r="M320" s="384">
        <f t="shared" si="34"/>
        <v>800.19142046049922</v>
      </c>
      <c r="N320" s="384">
        <f>($G$23+$H$23+$J$23)-(G320+H320+J320)</f>
        <v>0</v>
      </c>
      <c r="O320" s="384">
        <f>($I$23+$K$23+$L$23)-(I320+K320+L320)</f>
        <v>-0.15583651303549573</v>
      </c>
      <c r="P320" s="384">
        <f t="shared" si="38"/>
        <v>-0.15583651303549573</v>
      </c>
      <c r="Q320" s="384">
        <f>(G320+H320+J320)*Constants!$B$14</f>
        <v>11.172402712698695</v>
      </c>
      <c r="R320" s="384">
        <f>(I320+K320+L320)*Constants!$B$13</f>
        <v>12.490673318520825</v>
      </c>
      <c r="S320" s="384">
        <f t="shared" si="40"/>
        <v>23.663076031219518</v>
      </c>
      <c r="T320" s="384">
        <f>$Q$23-Q320</f>
        <v>0</v>
      </c>
      <c r="U320" s="384">
        <f>($R$23-R320)</f>
        <v>-1.7609525973011131E-2</v>
      </c>
      <c r="V320" s="384">
        <f t="shared" si="39"/>
        <v>-1.7609525973011131E-2</v>
      </c>
      <c r="W320" s="384">
        <f>'h9a-581'!H60</f>
        <v>2.73287493513233</v>
      </c>
      <c r="X320" s="384">
        <f t="shared" si="37"/>
        <v>-155.19298698447722</v>
      </c>
    </row>
    <row r="321" spans="1:24" x14ac:dyDescent="0.2">
      <c r="A321" s="357" t="s">
        <v>250</v>
      </c>
      <c r="B321" s="357" t="s">
        <v>251</v>
      </c>
      <c r="C321" s="357" t="s">
        <v>119</v>
      </c>
      <c r="D321" s="357" t="s">
        <v>491</v>
      </c>
      <c r="E321" s="463">
        <v>1</v>
      </c>
      <c r="F321" s="384">
        <f>G321*Constants!$B$2+H321*Constants!$B$1+I321</f>
        <v>321.10881063920078</v>
      </c>
      <c r="G321" s="357">
        <v>0</v>
      </c>
      <c r="H321" s="357">
        <v>401.38601329900098</v>
      </c>
      <c r="I321" s="357">
        <v>0</v>
      </c>
      <c r="J321" s="357">
        <v>0</v>
      </c>
      <c r="K321" s="357">
        <v>2.6189837862368361</v>
      </c>
      <c r="L321" s="357">
        <v>78.993993641268531</v>
      </c>
      <c r="M321" s="384">
        <f t="shared" si="34"/>
        <v>482.99899072650635</v>
      </c>
      <c r="N321" s="384">
        <f>($G$24+$H$24+$J$24)-(G321+H321+J321)</f>
        <v>0</v>
      </c>
      <c r="O321" s="384">
        <f>($I$24+$K$24+$L$24)-(I321+K321+L321)</f>
        <v>-8.8384887990230254E-2</v>
      </c>
      <c r="P321" s="384">
        <f t="shared" si="38"/>
        <v>-8.8384887990230254E-2</v>
      </c>
      <c r="Q321" s="384">
        <f>(G321+H321+J321)*Constants!$B$14</f>
        <v>6.5024534154438154</v>
      </c>
      <c r="R321" s="384">
        <f>(I321+K321+L321)*Constants!$B$13</f>
        <v>9.2222664493081066</v>
      </c>
      <c r="S321" s="384">
        <f t="shared" si="40"/>
        <v>15.724719864751922</v>
      </c>
      <c r="T321" s="384">
        <f>$Q$24-Q321</f>
        <v>0</v>
      </c>
      <c r="U321" s="384">
        <f>($R$24-R321)</f>
        <v>-9.9874923428959761E-3</v>
      </c>
      <c r="V321" s="384">
        <f t="shared" si="39"/>
        <v>-9.9874923428959761E-3</v>
      </c>
      <c r="W321" s="384">
        <f>'h9a-581'!H60</f>
        <v>2.73287493513233</v>
      </c>
      <c r="X321" s="384">
        <f t="shared" si="37"/>
        <v>-273.62974020963355</v>
      </c>
    </row>
    <row r="322" spans="1:24" x14ac:dyDescent="0.2">
      <c r="A322" s="357" t="s">
        <v>252</v>
      </c>
      <c r="B322" s="357" t="s">
        <v>470</v>
      </c>
      <c r="C322" s="357" t="s">
        <v>121</v>
      </c>
      <c r="D322" s="357" t="s">
        <v>491</v>
      </c>
      <c r="E322" s="463">
        <v>1</v>
      </c>
      <c r="F322" s="384">
        <f>G322*Constants!$B$2+H322*Constants!$B$1+I322</f>
        <v>599.90461713597642</v>
      </c>
      <c r="G322" s="357">
        <v>0</v>
      </c>
      <c r="H322" s="357">
        <v>749.88077141997053</v>
      </c>
      <c r="I322" s="357">
        <v>0</v>
      </c>
      <c r="J322" s="357">
        <v>4.6581114953623546</v>
      </c>
      <c r="K322" s="357">
        <v>0</v>
      </c>
      <c r="L322" s="357">
        <v>121.53491031960563</v>
      </c>
      <c r="M322" s="384">
        <f t="shared" si="34"/>
        <v>876.07379323493853</v>
      </c>
      <c r="N322" s="384">
        <f>($G$25+$H$25+$J$25)-(G322+H322+J322)</f>
        <v>0</v>
      </c>
      <c r="O322" s="384">
        <f>($I$25+$K$25+$L$25)-(I322+K322+L322)</f>
        <v>-0.17441605340913213</v>
      </c>
      <c r="P322" s="384">
        <f t="shared" si="38"/>
        <v>-0.17441605340913213</v>
      </c>
      <c r="Q322" s="384">
        <f>(G322+H322+J322)*Constants!$B$14</f>
        <v>12.223529903228393</v>
      </c>
      <c r="R322" s="384">
        <f>(I322+K322+L322)*Constants!$B$13</f>
        <v>13.733444866115436</v>
      </c>
      <c r="S322" s="384">
        <f t="shared" si="40"/>
        <v>25.95697476934383</v>
      </c>
      <c r="T322" s="384">
        <f>$Q$25-Q322</f>
        <v>0</v>
      </c>
      <c r="U322" s="384">
        <f>($R$25-R322)</f>
        <v>-1.970901403523051E-2</v>
      </c>
      <c r="V322" s="384">
        <f t="shared" si="39"/>
        <v>-1.970901403523051E-2</v>
      </c>
      <c r="W322" s="384">
        <f>'h9b-688'!H56</f>
        <v>4.8718985976267533</v>
      </c>
      <c r="X322" s="384">
        <f t="shared" si="37"/>
        <v>-247.19139115320911</v>
      </c>
    </row>
    <row r="323" spans="1:24" x14ac:dyDescent="0.2">
      <c r="A323" s="357" t="s">
        <v>252</v>
      </c>
      <c r="B323" s="357" t="s">
        <v>470</v>
      </c>
      <c r="C323" s="357" t="s">
        <v>120</v>
      </c>
      <c r="D323" s="357" t="s">
        <v>491</v>
      </c>
      <c r="E323" s="463">
        <v>1</v>
      </c>
      <c r="F323" s="384">
        <f>G323*Constants!$B$2+H323*Constants!$B$1+I323</f>
        <v>556.1370135542461</v>
      </c>
      <c r="G323" s="357">
        <v>0</v>
      </c>
      <c r="H323" s="357">
        <v>695.17126694280762</v>
      </c>
      <c r="I323" s="357">
        <v>0</v>
      </c>
      <c r="J323" s="357">
        <v>4.6581114953623546</v>
      </c>
      <c r="K323" s="357">
        <v>0</v>
      </c>
      <c r="L323" s="357">
        <v>117.6195706379002</v>
      </c>
      <c r="M323" s="384">
        <f t="shared" si="34"/>
        <v>817.44894907607022</v>
      </c>
      <c r="N323" s="384">
        <f>($G$26+$H$26+$J$26)-(G323+H323+J323)</f>
        <v>0</v>
      </c>
      <c r="O323" s="384">
        <f>($I$26+$K$26+$L$26)-(I323+K323+L323)</f>
        <v>-0.1623873600706105</v>
      </c>
      <c r="P323" s="384">
        <f t="shared" si="38"/>
        <v>-0.1623873600706105</v>
      </c>
      <c r="Q323" s="384">
        <f>(G323+H323+J323)*Constants!$B$14</f>
        <v>11.337235930698354</v>
      </c>
      <c r="R323" s="384">
        <f>(I323+K323+L323)*Constants!$B$13</f>
        <v>13.291011482082723</v>
      </c>
      <c r="S323" s="384">
        <f t="shared" si="40"/>
        <v>24.628247412781079</v>
      </c>
      <c r="T323" s="384">
        <f>$Q$26-Q323</f>
        <v>0</v>
      </c>
      <c r="U323" s="384">
        <f>($R$26-R323)</f>
        <v>-1.834977168797991E-2</v>
      </c>
      <c r="V323" s="384">
        <f t="shared" si="39"/>
        <v>-1.834977168797991E-2</v>
      </c>
      <c r="W323" s="384">
        <f>'h9b-688'!H56</f>
        <v>4.8718985976267533</v>
      </c>
      <c r="X323" s="384">
        <f t="shared" si="37"/>
        <v>-265.50186457186874</v>
      </c>
    </row>
    <row r="324" spans="1:24" x14ac:dyDescent="0.2">
      <c r="A324" s="357" t="s">
        <v>252</v>
      </c>
      <c r="B324" s="357" t="s">
        <v>470</v>
      </c>
      <c r="C324" s="357" t="s">
        <v>119</v>
      </c>
      <c r="D324" s="357" t="s">
        <v>491</v>
      </c>
      <c r="E324" s="463">
        <v>1</v>
      </c>
      <c r="F324" s="384">
        <f>G324*Constants!$B$2+H324*Constants!$B$1+I324</f>
        <v>296.91145489199613</v>
      </c>
      <c r="G324" s="357">
        <v>0</v>
      </c>
      <c r="H324" s="357">
        <v>371.13931861499515</v>
      </c>
      <c r="I324" s="357">
        <v>0</v>
      </c>
      <c r="J324" s="357">
        <v>4.6581114953623546</v>
      </c>
      <c r="K324" s="357">
        <v>0</v>
      </c>
      <c r="L324" s="357">
        <v>93.944094974254256</v>
      </c>
      <c r="M324" s="384">
        <f t="shared" si="34"/>
        <v>469.74152508461174</v>
      </c>
      <c r="N324" s="384">
        <f>($G$27+$H$27+$J$27)-(G324+H324+J324)</f>
        <v>0</v>
      </c>
      <c r="O324" s="384">
        <f>($I$27+$K$27+$L$27)-(I324+K324+L324)</f>
        <v>-9.3222373373947676E-2</v>
      </c>
      <c r="P324" s="384">
        <f t="shared" si="38"/>
        <v>-9.3222373373947676E-2</v>
      </c>
      <c r="Q324" s="384">
        <f>(G324+H324+J324)*Constants!$B$14</f>
        <v>6.0879183677877906</v>
      </c>
      <c r="R324" s="384">
        <f>(I324+K324+L324)*Constants!$B$13</f>
        <v>10.615682732090731</v>
      </c>
      <c r="S324" s="384">
        <f t="shared" si="40"/>
        <v>16.703601099878522</v>
      </c>
      <c r="T324" s="384">
        <f>$Q$27-Q324</f>
        <v>0</v>
      </c>
      <c r="U324" s="384">
        <f>($R$27-R324)</f>
        <v>-1.0534128191256542E-2</v>
      </c>
      <c r="V324" s="384">
        <f t="shared" si="39"/>
        <v>-1.0534128191256542E-2</v>
      </c>
      <c r="W324" s="384">
        <f>'h9b-688'!H56</f>
        <v>4.8718985976267533</v>
      </c>
      <c r="X324" s="384">
        <f t="shared" si="37"/>
        <v>-462.48711893125528</v>
      </c>
    </row>
    <row r="325" spans="1:24" x14ac:dyDescent="0.2">
      <c r="A325" s="357" t="s">
        <v>264</v>
      </c>
      <c r="B325" s="357" t="s">
        <v>265</v>
      </c>
      <c r="C325" s="357" t="s">
        <v>121</v>
      </c>
      <c r="D325" s="357" t="s">
        <v>491</v>
      </c>
      <c r="E325" s="463">
        <v>1</v>
      </c>
      <c r="F325" s="384">
        <f>G325*Constants!$B$2+H325*Constants!$B$1+I325</f>
        <v>424.39090657603379</v>
      </c>
      <c r="G325" s="357">
        <v>0</v>
      </c>
      <c r="H325" s="357">
        <v>530.48863322004217</v>
      </c>
      <c r="I325" s="357">
        <v>0</v>
      </c>
      <c r="J325" s="357">
        <v>0</v>
      </c>
      <c r="K325" s="357">
        <v>22.256155075967655</v>
      </c>
      <c r="L325" s="357">
        <v>172.46768330463732</v>
      </c>
      <c r="M325" s="384">
        <f t="shared" si="34"/>
        <v>725.21247160064718</v>
      </c>
      <c r="N325" s="384">
        <f>($G$28+$H$28+$J$28)-(G325+H325+J325)</f>
        <v>0</v>
      </c>
      <c r="O325" s="384">
        <f>($I$28+$K$28+$L$28)-(I325+K325+L325)</f>
        <v>-6.7027434862609425E-2</v>
      </c>
      <c r="P325" s="384">
        <f t="shared" si="38"/>
        <v>-6.7027434862609425E-2</v>
      </c>
      <c r="Q325" s="384">
        <f>(G325+H325+J325)*Constants!$B$14</f>
        <v>8.5939158581646833</v>
      </c>
      <c r="R325" s="384">
        <f>(I325+K325+L325)*Constants!$B$13</f>
        <v>22.003793737008362</v>
      </c>
      <c r="S325" s="384">
        <f t="shared" si="40"/>
        <v>30.597709595173043</v>
      </c>
      <c r="T325" s="384">
        <f>$Q$28-Q325</f>
        <v>0</v>
      </c>
      <c r="U325" s="384">
        <f>($R$28-R325)</f>
        <v>-7.5741001394753482E-3</v>
      </c>
      <c r="V325" s="384">
        <f t="shared" si="39"/>
        <v>-7.5741001394753482E-3</v>
      </c>
      <c r="W325" s="384">
        <f>'h13a-19T'!H58</f>
        <v>6.7105263157894735</v>
      </c>
      <c r="X325" s="384">
        <f t="shared" si="37"/>
        <v>-885.98331052093886</v>
      </c>
    </row>
    <row r="326" spans="1:24" x14ac:dyDescent="0.2">
      <c r="A326" s="357" t="s">
        <v>206</v>
      </c>
      <c r="B326" s="357" t="s">
        <v>463</v>
      </c>
      <c r="C326" s="357" t="s">
        <v>121</v>
      </c>
      <c r="D326" s="357" t="s">
        <v>492</v>
      </c>
      <c r="E326" s="463">
        <v>1</v>
      </c>
      <c r="F326" s="384">
        <f>G326*Constants!$B$2+H326*Constants!$B$1+I326</f>
        <v>352.44842127741816</v>
      </c>
      <c r="G326" s="357">
        <v>0</v>
      </c>
      <c r="H326" s="357">
        <v>440.56052659677266</v>
      </c>
      <c r="I326" s="357">
        <v>0</v>
      </c>
      <c r="J326" s="357">
        <v>5.3249141677070648</v>
      </c>
      <c r="K326" s="357">
        <v>0</v>
      </c>
      <c r="L326" s="357">
        <v>79.852026944278293</v>
      </c>
      <c r="M326" s="384">
        <f t="shared" si="34"/>
        <v>525.737467708758</v>
      </c>
      <c r="N326" s="384">
        <f>($G$2+$H$2+$J$2)-(G326+H326+J326)</f>
        <v>-1.5932256485825746E-2</v>
      </c>
      <c r="O326" s="384">
        <f>($I$2+$K$2+$L$2)-(I326+K326+L326)</f>
        <v>1.2391755044532715E-2</v>
      </c>
      <c r="P326" s="384">
        <f>SUM(N326:O326)</f>
        <v>-3.5405014412930313E-3</v>
      </c>
      <c r="Q326" s="384">
        <f>(G326+H326+J326)*Constants!$B$14</f>
        <v>7.2233441403845706</v>
      </c>
      <c r="R326" s="384">
        <f>(I326+K326+L326)*Constants!$B$13</f>
        <v>9.0232790447034468</v>
      </c>
      <c r="S326" s="384">
        <f t="shared" si="40"/>
        <v>16.246623185088019</v>
      </c>
      <c r="T326" s="384">
        <f>$Q$2-Q326</f>
        <v>-2.5810255506986124E-4</v>
      </c>
      <c r="U326" s="384">
        <f>($R$2-R326)</f>
        <v>1.4002683200331489E-3</v>
      </c>
      <c r="V326" s="384">
        <f>SUM(T326:U326)</f>
        <v>1.1421657649632877E-3</v>
      </c>
      <c r="W326" s="384">
        <f>'h1a-hanger4'!J65</f>
        <v>0.54927603923400281</v>
      </c>
      <c r="X326" s="384">
        <f t="shared" si="37"/>
        <v>480.90746201945393</v>
      </c>
    </row>
    <row r="327" spans="1:24" x14ac:dyDescent="0.2">
      <c r="A327" s="357" t="s">
        <v>206</v>
      </c>
      <c r="B327" s="357" t="s">
        <v>463</v>
      </c>
      <c r="C327" s="357" t="s">
        <v>120</v>
      </c>
      <c r="D327" s="357" t="s">
        <v>492</v>
      </c>
      <c r="E327" s="463">
        <v>1</v>
      </c>
      <c r="F327" s="384">
        <f>G327*Constants!$B$2+H327*Constants!$B$1+I327</f>
        <v>341.12554361801438</v>
      </c>
      <c r="G327" s="357">
        <v>0</v>
      </c>
      <c r="H327" s="357">
        <v>426.40692952251794</v>
      </c>
      <c r="I327" s="357">
        <v>0</v>
      </c>
      <c r="J327" s="357">
        <v>5.3249141677070648</v>
      </c>
      <c r="K327" s="357">
        <v>0</v>
      </c>
      <c r="L327" s="357">
        <v>78.850065036391911</v>
      </c>
      <c r="M327" s="384">
        <f t="shared" si="34"/>
        <v>510.58190872661692</v>
      </c>
      <c r="N327" s="384">
        <f>($G$3+$H$3+$J$3)-(G327+H327+J327)</f>
        <v>-1.5932256485825746E-2</v>
      </c>
      <c r="O327" s="384">
        <f>($I$3+$K$3+$L$3)-(I327+K327+L327)</f>
        <v>1.2391755044532715E-2</v>
      </c>
      <c r="P327" s="384">
        <f t="shared" ref="P327:P352" si="41">SUM(N327:O327)</f>
        <v>-3.5405014412930313E-3</v>
      </c>
      <c r="Q327" s="384">
        <f>(G327+H327+J327)*Constants!$B$14</f>
        <v>6.9940558677816442</v>
      </c>
      <c r="R327" s="384">
        <f>(I327+K327+L327)*Constants!$B$13</f>
        <v>8.9100573491122859</v>
      </c>
      <c r="S327" s="384">
        <f t="shared" si="40"/>
        <v>15.904113216893929</v>
      </c>
      <c r="T327" s="384">
        <f>$Q$3-Q327</f>
        <v>-2.5810255506986124E-4</v>
      </c>
      <c r="U327" s="384">
        <f>($R$3-R327)</f>
        <v>1.4002683200331489E-3</v>
      </c>
      <c r="V327" s="384">
        <f t="shared" ref="V327:V352" si="42">SUM(T327:U327)</f>
        <v>1.1421657649632877E-3</v>
      </c>
      <c r="W327" s="384">
        <f>'h1a-hanger4'!J65</f>
        <v>0.54927603923400281</v>
      </c>
      <c r="X327" s="384">
        <f t="shared" si="37"/>
        <v>480.90746201945393</v>
      </c>
    </row>
    <row r="328" spans="1:24" x14ac:dyDescent="0.2">
      <c r="A328" s="357" t="s">
        <v>206</v>
      </c>
      <c r="B328" s="357" t="s">
        <v>463</v>
      </c>
      <c r="C328" s="357" t="s">
        <v>119</v>
      </c>
      <c r="D328" s="357" t="s">
        <v>492</v>
      </c>
      <c r="E328" s="463">
        <v>1</v>
      </c>
      <c r="F328" s="384">
        <f>G328*Constants!$B$2+H328*Constants!$B$1+I328</f>
        <v>216.93856101302063</v>
      </c>
      <c r="G328" s="357">
        <v>0</v>
      </c>
      <c r="H328" s="357">
        <v>271.17320126627578</v>
      </c>
      <c r="I328" s="357">
        <v>0</v>
      </c>
      <c r="J328" s="357">
        <v>5.3249141677070648</v>
      </c>
      <c r="K328" s="357">
        <v>0</v>
      </c>
      <c r="L328" s="357">
        <v>73.493286355713167</v>
      </c>
      <c r="M328" s="384">
        <f t="shared" ref="M328:M352" si="43">SUM(G328:L328)</f>
        <v>349.991401789696</v>
      </c>
      <c r="N328" s="384">
        <f>($G$4+$H$4+$J$4)-(G328+H328+J328)</f>
        <v>-1.5932256485825746E-2</v>
      </c>
      <c r="O328" s="384">
        <f>($I$4+$K$4+$L$4)-(I328+K328+L328)</f>
        <v>1.2834317724653488E-2</v>
      </c>
      <c r="P328" s="384">
        <f t="shared" si="41"/>
        <v>-3.0979387611722586E-3</v>
      </c>
      <c r="Q328" s="384">
        <f>(G328+H328+J328)*Constants!$B$14</f>
        <v>4.4792694700305216</v>
      </c>
      <c r="R328" s="384">
        <f>(I328+K328+L328)*Constants!$B$13</f>
        <v>8.3047413581955887</v>
      </c>
      <c r="S328" s="384">
        <f t="shared" si="40"/>
        <v>12.78401082822611</v>
      </c>
      <c r="T328" s="384">
        <f>$Q$4-Q328</f>
        <v>-2.5810255506986124E-4</v>
      </c>
      <c r="U328" s="384">
        <f>($R$4-R328)</f>
        <v>1.4502779028848778E-3</v>
      </c>
      <c r="V328" s="384">
        <f t="shared" si="42"/>
        <v>1.1921753478150166E-3</v>
      </c>
      <c r="W328" s="384">
        <f>'h1a-hanger4'!J65</f>
        <v>0.54927603923400281</v>
      </c>
      <c r="X328" s="384">
        <f t="shared" si="37"/>
        <v>460.73427054224828</v>
      </c>
    </row>
    <row r="329" spans="1:24" x14ac:dyDescent="0.2">
      <c r="A329" s="357" t="s">
        <v>210</v>
      </c>
      <c r="B329" s="357" t="s">
        <v>469</v>
      </c>
      <c r="C329" s="357" t="s">
        <v>121</v>
      </c>
      <c r="D329" s="357" t="s">
        <v>492</v>
      </c>
      <c r="E329" s="463">
        <v>0</v>
      </c>
      <c r="F329" s="384">
        <f>G329*Constants!$B$2+H329*Constants!$B$1+I329</f>
        <v>409.68606013930378</v>
      </c>
      <c r="G329" s="357">
        <v>0</v>
      </c>
      <c r="H329" s="357">
        <v>512.10757517412969</v>
      </c>
      <c r="I329" s="357">
        <v>0</v>
      </c>
      <c r="J329" s="357">
        <v>0</v>
      </c>
      <c r="K329" s="357">
        <v>7.2427079295547916</v>
      </c>
      <c r="L329" s="357">
        <v>78.124696220746529</v>
      </c>
      <c r="M329" s="384">
        <f t="shared" si="43"/>
        <v>597.47497932443093</v>
      </c>
      <c r="N329" s="384">
        <f>($G$5+$H$5+$J$5)-(G329+H329+J329)</f>
        <v>0</v>
      </c>
      <c r="O329" s="384">
        <f>($I$5+$K$5+$L$5)-(I329+K329+L329)</f>
        <v>0</v>
      </c>
      <c r="P329" s="384">
        <f t="shared" si="41"/>
        <v>0</v>
      </c>
      <c r="Q329" s="384">
        <f>(G329+H329+J329)*Constants!$B$14</f>
        <v>8.2961427178209011</v>
      </c>
      <c r="R329" s="384">
        <f>(I329+K329+L329)*Constants!$B$13</f>
        <v>9.6465166689840505</v>
      </c>
      <c r="S329" s="384">
        <f t="shared" si="40"/>
        <v>17.942659386804952</v>
      </c>
      <c r="T329" s="384">
        <f>$Q$5-Q329</f>
        <v>0</v>
      </c>
      <c r="U329" s="384">
        <f>($R$5-R329)</f>
        <v>0</v>
      </c>
      <c r="V329" s="384">
        <f t="shared" si="42"/>
        <v>0</v>
      </c>
      <c r="W329" s="384">
        <f>'h2a-34T'!H56</f>
        <v>2.246216216216216</v>
      </c>
      <c r="X329" s="384" t="str">
        <f t="shared" si="37"/>
        <v>n/a</v>
      </c>
    </row>
    <row r="330" spans="1:24" x14ac:dyDescent="0.2">
      <c r="A330" s="357" t="s">
        <v>210</v>
      </c>
      <c r="B330" s="357" t="s">
        <v>469</v>
      </c>
      <c r="C330" s="357" t="s">
        <v>119</v>
      </c>
      <c r="D330" s="357" t="s">
        <v>492</v>
      </c>
      <c r="E330" s="463">
        <v>0</v>
      </c>
      <c r="F330" s="384">
        <f>G330*Constants!$B$2+H330*Constants!$B$1+I330</f>
        <v>239.58970926829409</v>
      </c>
      <c r="G330" s="357">
        <v>0</v>
      </c>
      <c r="H330" s="357">
        <v>299.48713658536758</v>
      </c>
      <c r="I330" s="357">
        <v>0</v>
      </c>
      <c r="J330" s="357">
        <v>0</v>
      </c>
      <c r="K330" s="357">
        <v>7.2427079295547916</v>
      </c>
      <c r="L330" s="357">
        <v>67.907425337227195</v>
      </c>
      <c r="M330" s="384">
        <f t="shared" si="43"/>
        <v>374.63726985214959</v>
      </c>
      <c r="N330" s="384">
        <f>($G$6+$H$6+$J$6)-(G330+H330+J330)</f>
        <v>0</v>
      </c>
      <c r="O330" s="384">
        <f>($I$6+$K$6+$L$6)-(I330+K330+L330)</f>
        <v>0</v>
      </c>
      <c r="P330" s="384">
        <f t="shared" si="41"/>
        <v>0</v>
      </c>
      <c r="Q330" s="384">
        <f>(G330+H330+J330)*Constants!$B$14</f>
        <v>4.8516916126829548</v>
      </c>
      <c r="R330" s="384">
        <f>(I330+K330+L330)*Constants!$B$13</f>
        <v>8.4919650591463647</v>
      </c>
      <c r="S330" s="384">
        <f t="shared" si="40"/>
        <v>13.343656671829319</v>
      </c>
      <c r="T330" s="384">
        <f>$Q$6-Q330</f>
        <v>0</v>
      </c>
      <c r="U330" s="384">
        <f>($R$6-R330)</f>
        <v>0</v>
      </c>
      <c r="V330" s="384">
        <f t="shared" si="42"/>
        <v>0</v>
      </c>
      <c r="W330" s="384">
        <f>'h2a-34T'!H56</f>
        <v>2.246216216216216</v>
      </c>
      <c r="X330" s="384" t="str">
        <f t="shared" si="37"/>
        <v>n/a</v>
      </c>
    </row>
    <row r="331" spans="1:24" x14ac:dyDescent="0.2">
      <c r="A331" s="357" t="s">
        <v>210</v>
      </c>
      <c r="B331" s="357" t="s">
        <v>469</v>
      </c>
      <c r="C331" s="357" t="s">
        <v>466</v>
      </c>
      <c r="D331" s="357" t="s">
        <v>492</v>
      </c>
      <c r="E331" s="463">
        <v>0</v>
      </c>
      <c r="F331" s="384">
        <f>G331*Constants!$B$2+H331*Constants!$B$1+I331</f>
        <v>167.11247833081774</v>
      </c>
      <c r="G331" s="357">
        <v>0</v>
      </c>
      <c r="H331" s="357">
        <v>208.89059791352216</v>
      </c>
      <c r="I331" s="357">
        <v>0</v>
      </c>
      <c r="J331" s="357">
        <v>0</v>
      </c>
      <c r="K331" s="357">
        <v>7.2427079295547916</v>
      </c>
      <c r="L331" s="357">
        <v>64.81198791693545</v>
      </c>
      <c r="M331" s="384">
        <f t="shared" si="43"/>
        <v>280.94529376001242</v>
      </c>
      <c r="N331" s="384">
        <f>($G$7+$H$7+$J$7)-(G331+H331+J331)</f>
        <v>0</v>
      </c>
      <c r="O331" s="384">
        <f>($I$7+$K$7+$L$7)-(I331+K331+L331)</f>
        <v>0</v>
      </c>
      <c r="P331" s="384">
        <f t="shared" si="41"/>
        <v>0</v>
      </c>
      <c r="Q331" s="384">
        <f>(G331+H331+J331)*Constants!$B$14</f>
        <v>3.3840276861990586</v>
      </c>
      <c r="R331" s="384">
        <f>(I331+K331+L331)*Constants!$B$13</f>
        <v>8.1421806306533977</v>
      </c>
      <c r="S331" s="384">
        <f t="shared" si="40"/>
        <v>11.526208316852456</v>
      </c>
      <c r="T331" s="384">
        <f>$Q$7-Q331</f>
        <v>0</v>
      </c>
      <c r="U331" s="384">
        <f>($R$7-R331)</f>
        <v>0</v>
      </c>
      <c r="V331" s="384">
        <f t="shared" si="42"/>
        <v>0</v>
      </c>
      <c r="W331" s="384">
        <f>'h2a-34T'!H56</f>
        <v>2.246216216216216</v>
      </c>
      <c r="X331" s="384" t="str">
        <f t="shared" si="37"/>
        <v>n/a</v>
      </c>
    </row>
    <row r="332" spans="1:24" x14ac:dyDescent="0.2">
      <c r="A332" s="357" t="s">
        <v>464</v>
      </c>
      <c r="B332" s="357" t="s">
        <v>465</v>
      </c>
      <c r="C332" s="357" t="s">
        <v>121</v>
      </c>
      <c r="D332" s="357" t="s">
        <v>492</v>
      </c>
      <c r="E332" s="463">
        <v>0</v>
      </c>
      <c r="F332" s="384">
        <f>G332*Constants!$B$2+H332*Constants!$B$1+I332</f>
        <v>0</v>
      </c>
      <c r="G332" s="384">
        <v>0</v>
      </c>
      <c r="H332" s="357"/>
      <c r="I332" s="357"/>
      <c r="J332" s="357"/>
      <c r="K332" s="357"/>
      <c r="L332" s="357"/>
      <c r="M332" s="384">
        <f t="shared" si="43"/>
        <v>0</v>
      </c>
      <c r="N332" s="384">
        <f>($G$8+$H$8+$J$8)-(G332+H332+J332)</f>
        <v>324.79200996317786</v>
      </c>
      <c r="O332" s="384">
        <f>($I$8+$K$8+$L$8)-(I332+K332+L332)</f>
        <v>44.7912561790056</v>
      </c>
      <c r="P332" s="384">
        <f t="shared" si="41"/>
        <v>369.58326614218345</v>
      </c>
      <c r="Q332" s="384">
        <f>(G332+H332+J332)*Constants!$B$14</f>
        <v>0</v>
      </c>
      <c r="R332" s="384">
        <f>(I332+K332+L332)*Constants!$B$13</f>
        <v>0</v>
      </c>
      <c r="S332" s="384">
        <f t="shared" si="40"/>
        <v>0</v>
      </c>
      <c r="T332" s="384">
        <f>$Q$8-Q332</f>
        <v>5.2616305614034813</v>
      </c>
      <c r="U332" s="384">
        <f>($R$8-R332)</f>
        <v>5.061411948227633</v>
      </c>
      <c r="V332" s="384">
        <f t="shared" si="42"/>
        <v>10.323042509631115</v>
      </c>
      <c r="W332" s="384">
        <f>'h3b-B782'!H55</f>
        <v>0</v>
      </c>
      <c r="X332" s="384" t="str">
        <f t="shared" si="37"/>
        <v>n/a</v>
      </c>
    </row>
    <row r="333" spans="1:24" x14ac:dyDescent="0.2">
      <c r="A333" s="357" t="s">
        <v>464</v>
      </c>
      <c r="B333" s="357" t="s">
        <v>465</v>
      </c>
      <c r="C333" s="357" t="s">
        <v>120</v>
      </c>
      <c r="D333" s="357" t="s">
        <v>492</v>
      </c>
      <c r="E333" s="463">
        <v>0</v>
      </c>
      <c r="F333" s="384">
        <f>G333*Constants!$B$2+H333*Constants!$B$1+I333</f>
        <v>0</v>
      </c>
      <c r="G333" s="384">
        <v>0</v>
      </c>
      <c r="H333" s="357"/>
      <c r="I333" s="357"/>
      <c r="J333" s="357"/>
      <c r="K333" s="357"/>
      <c r="L333" s="357"/>
      <c r="M333" s="384">
        <f t="shared" si="43"/>
        <v>0</v>
      </c>
      <c r="N333" s="384">
        <f>($G$9+$H$9+$J$9)-(G333+H333+J333)</f>
        <v>294.89471707700443</v>
      </c>
      <c r="O333" s="384">
        <f>($I$9+$K$9+$L$9)-(I333+K333+L333)</f>
        <v>43.576714631261552</v>
      </c>
      <c r="P333" s="384">
        <f t="shared" si="41"/>
        <v>338.47143170826598</v>
      </c>
      <c r="Q333" s="384">
        <f>(G333+H333+J333)*Constants!$B$14</f>
        <v>0</v>
      </c>
      <c r="R333" s="384">
        <f>(I333+K333+L333)*Constants!$B$13</f>
        <v>0</v>
      </c>
      <c r="S333" s="384">
        <f t="shared" si="40"/>
        <v>0</v>
      </c>
      <c r="T333" s="384">
        <f>$Q$9-Q333</f>
        <v>4.7772944166474716</v>
      </c>
      <c r="U333" s="384">
        <f>($R$9-R333)</f>
        <v>4.9241687533325553</v>
      </c>
      <c r="V333" s="384">
        <f t="shared" si="42"/>
        <v>9.7014631699800269</v>
      </c>
      <c r="W333" s="384">
        <f>'h3b-B782'!H55</f>
        <v>0</v>
      </c>
      <c r="X333" s="384" t="str">
        <f t="shared" si="37"/>
        <v>n/a</v>
      </c>
    </row>
    <row r="334" spans="1:24" x14ac:dyDescent="0.2">
      <c r="A334" s="357" t="s">
        <v>464</v>
      </c>
      <c r="B334" s="357" t="s">
        <v>465</v>
      </c>
      <c r="C334" s="357" t="s">
        <v>119</v>
      </c>
      <c r="D334" s="357" t="s">
        <v>492</v>
      </c>
      <c r="E334" s="463">
        <v>0</v>
      </c>
      <c r="F334" s="384">
        <f>G334*Constants!$B$2+H334*Constants!$B$1+I334</f>
        <v>0</v>
      </c>
      <c r="G334" s="384">
        <v>0</v>
      </c>
      <c r="H334" s="357"/>
      <c r="I334" s="357"/>
      <c r="J334" s="357"/>
      <c r="K334" s="357"/>
      <c r="L334" s="357"/>
      <c r="M334" s="384">
        <f t="shared" si="43"/>
        <v>0</v>
      </c>
      <c r="N334" s="384">
        <f>($G$10+$H$10+$J$10)-(G334+H334+J334)</f>
        <v>178.78224266424556</v>
      </c>
      <c r="O334" s="384">
        <f>($I$10+$K$10+$L$10)-(I334+K334+L334)</f>
        <v>38.899866254285129</v>
      </c>
      <c r="P334" s="384">
        <f t="shared" si="41"/>
        <v>217.68210891853067</v>
      </c>
      <c r="Q334" s="384">
        <f>(G334+H334+J334)*Constants!$B$14</f>
        <v>0</v>
      </c>
      <c r="R334" s="384">
        <f>(I334+K334+L334)*Constants!$B$13</f>
        <v>0</v>
      </c>
      <c r="S334" s="384">
        <f t="shared" si="40"/>
        <v>0</v>
      </c>
      <c r="T334" s="384">
        <f>$Q$10-Q334</f>
        <v>2.8962723311607781</v>
      </c>
      <c r="U334" s="384">
        <f>($R$10-R334)</f>
        <v>4.3956848867342195</v>
      </c>
      <c r="V334" s="384">
        <f t="shared" si="42"/>
        <v>7.2919572178949981</v>
      </c>
      <c r="W334" s="384">
        <f>'h3b-B782'!H55</f>
        <v>0</v>
      </c>
      <c r="X334" s="384" t="str">
        <f t="shared" si="37"/>
        <v>n/a</v>
      </c>
    </row>
    <row r="335" spans="1:24" x14ac:dyDescent="0.2">
      <c r="A335" s="357" t="s">
        <v>464</v>
      </c>
      <c r="B335" s="357" t="s">
        <v>465</v>
      </c>
      <c r="C335" s="357" t="s">
        <v>466</v>
      </c>
      <c r="D335" s="357" t="s">
        <v>492</v>
      </c>
      <c r="E335" s="463">
        <v>0</v>
      </c>
      <c r="F335" s="384">
        <f>G335*Constants!$B$2+H335*Constants!$B$1+I335</f>
        <v>0</v>
      </c>
      <c r="G335" s="384">
        <v>0</v>
      </c>
      <c r="H335" s="357"/>
      <c r="I335" s="357"/>
      <c r="J335" s="357"/>
      <c r="K335" s="357"/>
      <c r="L335" s="357"/>
      <c r="M335" s="384">
        <f t="shared" si="43"/>
        <v>0</v>
      </c>
      <c r="N335" s="384">
        <f>($G$11+$H$11+$J$11)-(G335+H335+J335)</f>
        <v>106.7702899009672</v>
      </c>
      <c r="O335" s="384">
        <f>($I$11+$K$11+$L$11)-(I335+K335+L335)</f>
        <v>35.685072631465033</v>
      </c>
      <c r="P335" s="384">
        <f t="shared" si="41"/>
        <v>142.45536253243222</v>
      </c>
      <c r="Q335" s="384">
        <f>(G335+H335+J335)*Constants!$B$14</f>
        <v>0</v>
      </c>
      <c r="R335" s="384">
        <f>(I335+K335+L335)*Constants!$B$13</f>
        <v>0</v>
      </c>
      <c r="S335" s="384">
        <f t="shared" si="40"/>
        <v>0</v>
      </c>
      <c r="T335" s="384">
        <f>$Q$11-Q335</f>
        <v>1.7296786963956685</v>
      </c>
      <c r="U335" s="384">
        <f>($R$11-R335)</f>
        <v>4.0324132073555488</v>
      </c>
      <c r="V335" s="384">
        <f t="shared" si="42"/>
        <v>5.7620919037512177</v>
      </c>
      <c r="W335" s="384">
        <f>'h3b-B782'!H55</f>
        <v>0</v>
      </c>
      <c r="X335" s="384" t="str">
        <f t="shared" si="37"/>
        <v>n/a</v>
      </c>
    </row>
    <row r="336" spans="1:24" x14ac:dyDescent="0.2">
      <c r="A336" s="357" t="s">
        <v>222</v>
      </c>
      <c r="B336" s="357" t="s">
        <v>223</v>
      </c>
      <c r="C336" s="357" t="s">
        <v>121</v>
      </c>
      <c r="D336" s="357" t="s">
        <v>492</v>
      </c>
      <c r="E336" s="463">
        <v>0</v>
      </c>
      <c r="F336" s="384">
        <f>G336*Constants!$B$2+H336*Constants!$B$1+I336</f>
        <v>0</v>
      </c>
      <c r="G336" s="384">
        <v>0</v>
      </c>
      <c r="H336" s="357"/>
      <c r="I336" s="357"/>
      <c r="J336" s="357"/>
      <c r="K336" s="357"/>
      <c r="L336" s="357"/>
      <c r="M336" s="384">
        <f t="shared" si="43"/>
        <v>0</v>
      </c>
      <c r="N336" s="384">
        <f>($G$12+$H$12+$J$12)-(G336+H336+J336)</f>
        <v>144.76113019491402</v>
      </c>
      <c r="O336" s="384">
        <f>($I$12+$K$12+$L$12)-(I336+K336+L336)</f>
        <v>33.696422768901016</v>
      </c>
      <c r="P336" s="384">
        <f t="shared" si="41"/>
        <v>178.45755296381503</v>
      </c>
      <c r="Q336" s="384">
        <f>(G336+H336+J336)*Constants!$B$14</f>
        <v>0</v>
      </c>
      <c r="R336" s="384">
        <f>(I336+K336+L336)*Constants!$B$13</f>
        <v>0</v>
      </c>
      <c r="S336" s="384">
        <f t="shared" si="40"/>
        <v>0</v>
      </c>
      <c r="T336" s="384">
        <f>$Q$12-Q336</f>
        <v>2.3451303091576068</v>
      </c>
      <c r="U336" s="384">
        <f>($R$12-R336)</f>
        <v>3.8076957728858147</v>
      </c>
      <c r="V336" s="384">
        <f t="shared" si="42"/>
        <v>6.152826082043422</v>
      </c>
      <c r="W336" s="384">
        <f>'h4c-B45'!H56</f>
        <v>0</v>
      </c>
      <c r="X336" s="384" t="str">
        <f t="shared" si="37"/>
        <v>n/a</v>
      </c>
    </row>
    <row r="337" spans="1:24" x14ac:dyDescent="0.2">
      <c r="A337" s="357" t="s">
        <v>236</v>
      </c>
      <c r="B337" s="357" t="s">
        <v>467</v>
      </c>
      <c r="C337" s="357" t="s">
        <v>119</v>
      </c>
      <c r="D337" s="357" t="s">
        <v>492</v>
      </c>
      <c r="E337" s="463">
        <v>1</v>
      </c>
      <c r="F337" s="384">
        <v>292.54599999999999</v>
      </c>
      <c r="G337" s="357">
        <v>0</v>
      </c>
      <c r="H337" s="357">
        <v>350.41620277752691</v>
      </c>
      <c r="I337" s="357">
        <v>12.207910245448302</v>
      </c>
      <c r="J337" s="357">
        <v>21.039820488145871</v>
      </c>
      <c r="K337" s="357">
        <v>0</v>
      </c>
      <c r="L337" s="357">
        <v>83.496150893265437</v>
      </c>
      <c r="M337" s="384">
        <f t="shared" si="43"/>
        <v>467.16008440438657</v>
      </c>
      <c r="N337" s="384">
        <f>($G$13+$H$13+$J$13)-(G337+H337+J337)</f>
        <v>-3.3279885212085674</v>
      </c>
      <c r="O337" s="384">
        <f>($I$13+$K$13+$L$13)-(I337+K337+L337)</f>
        <v>2.91284337115151</v>
      </c>
      <c r="P337" s="384">
        <f t="shared" si="41"/>
        <v>-0.41514515005705732</v>
      </c>
      <c r="Q337" s="384">
        <f>(G337+H337+J337)*Constants!$B$14</f>
        <v>6.0175875769038987</v>
      </c>
      <c r="R337" s="384">
        <f>(I337+K337+L337)*Constants!$B$13</f>
        <v>10.814558908674654</v>
      </c>
      <c r="S337" s="384">
        <f t="shared" si="40"/>
        <v>16.832146485578551</v>
      </c>
      <c r="T337" s="384">
        <f>$Q$13-Q337</f>
        <v>-5.3913414043578634E-2</v>
      </c>
      <c r="U337" s="384">
        <f>($R$13-R337)</f>
        <v>0.32915130094012035</v>
      </c>
      <c r="V337" s="384">
        <f t="shared" si="42"/>
        <v>0.27523788689654172</v>
      </c>
      <c r="W337" s="384">
        <f>'h5a-B720'!L70</f>
        <v>1.1188456354554825</v>
      </c>
      <c r="X337" s="384">
        <f t="shared" si="37"/>
        <v>4.0650131712282827</v>
      </c>
    </row>
    <row r="338" spans="1:24" x14ac:dyDescent="0.2">
      <c r="A338" s="357" t="s">
        <v>238</v>
      </c>
      <c r="B338" s="357" t="s">
        <v>239</v>
      </c>
      <c r="C338" s="357" t="s">
        <v>121</v>
      </c>
      <c r="D338" s="357" t="s">
        <v>492</v>
      </c>
      <c r="E338" s="463">
        <v>1</v>
      </c>
      <c r="F338" s="384">
        <f>G338*Constants!$B$2+H338*Constants!$B$1+I338</f>
        <v>354.31406839190572</v>
      </c>
      <c r="G338" s="357">
        <v>0</v>
      </c>
      <c r="H338" s="357">
        <v>442.89258548988215</v>
      </c>
      <c r="I338" s="357">
        <v>0</v>
      </c>
      <c r="J338" s="357">
        <v>42.036155088133007</v>
      </c>
      <c r="K338" s="357">
        <v>0</v>
      </c>
      <c r="L338" s="357">
        <v>103.7115004279414</v>
      </c>
      <c r="M338" s="384">
        <f t="shared" si="43"/>
        <v>588.64024100595657</v>
      </c>
      <c r="N338" s="384">
        <f>($G$14+$H$14+$J$14)-(G338+H338+J338)</f>
        <v>-9.3962596636488911</v>
      </c>
      <c r="O338" s="384">
        <f>($I$14+$K$14+$L$14)-(I338+K338+L338)</f>
        <v>7.6021623498003805</v>
      </c>
      <c r="P338" s="384">
        <f t="shared" si="41"/>
        <v>-1.7940973138485106</v>
      </c>
      <c r="Q338" s="384">
        <f>(G338+H338+J338)*Constants!$B$14</f>
        <v>7.855845597363845</v>
      </c>
      <c r="R338" s="384">
        <f>(I338+K338+L338)*Constants!$B$13</f>
        <v>11.719399548357378</v>
      </c>
      <c r="S338" s="384">
        <f t="shared" si="40"/>
        <v>19.575245145721222</v>
      </c>
      <c r="T338" s="384">
        <f>$Q$14-Q338</f>
        <v>-0.15221940655111244</v>
      </c>
      <c r="U338" s="384">
        <f>($R$14-R338)</f>
        <v>0.85904434552744391</v>
      </c>
      <c r="V338" s="384">
        <f t="shared" si="42"/>
        <v>0.70682493897633147</v>
      </c>
      <c r="W338" s="384">
        <f>'h6a-007'!H60</f>
        <v>1.0318806668616554</v>
      </c>
      <c r="X338" s="384">
        <f t="shared" si="37"/>
        <v>1.4598815208134706</v>
      </c>
    </row>
    <row r="339" spans="1:24" x14ac:dyDescent="0.2">
      <c r="A339" s="357" t="s">
        <v>238</v>
      </c>
      <c r="B339" s="357" t="s">
        <v>239</v>
      </c>
      <c r="C339" s="357" t="s">
        <v>120</v>
      </c>
      <c r="D339" s="357" t="s">
        <v>492</v>
      </c>
      <c r="E339" s="463">
        <v>1</v>
      </c>
      <c r="F339" s="384">
        <f>G339*Constants!$B$2+H339*Constants!$B$1+I339</f>
        <v>329.26040945338355</v>
      </c>
      <c r="G339" s="357">
        <v>0</v>
      </c>
      <c r="H339" s="357">
        <v>411.57551181672937</v>
      </c>
      <c r="I339" s="357">
        <v>0</v>
      </c>
      <c r="J339" s="357">
        <v>42.035342544059638</v>
      </c>
      <c r="K339" s="357">
        <v>0</v>
      </c>
      <c r="L339" s="357">
        <v>101.50544326893014</v>
      </c>
      <c r="M339" s="384">
        <f t="shared" si="43"/>
        <v>555.11629762971916</v>
      </c>
      <c r="N339" s="384">
        <f>($G$15+$H$15+$J$15)-(G339+H339+J339)</f>
        <v>-8.7080348335611575</v>
      </c>
      <c r="O339" s="384">
        <f>($I$15+$K$15+$L$15)-(I339+K339+L339)</f>
        <v>7.1162609939666339</v>
      </c>
      <c r="P339" s="384">
        <f t="shared" si="41"/>
        <v>-1.5917738395945236</v>
      </c>
      <c r="Q339" s="384">
        <f>(G339+H339+J339)*Constants!$B$14</f>
        <v>7.3484958406447811</v>
      </c>
      <c r="R339" s="384">
        <f>(I339+K339+L339)*Constants!$B$13</f>
        <v>11.470115089389106</v>
      </c>
      <c r="S339" s="384">
        <f t="shared" si="40"/>
        <v>18.818610930033888</v>
      </c>
      <c r="T339" s="384">
        <f>$Q$15-Q339</f>
        <v>-0.14107016430369068</v>
      </c>
      <c r="U339" s="384">
        <f>($R$15-R339)</f>
        <v>0.80413749231822962</v>
      </c>
      <c r="V339" s="384">
        <f t="shared" si="42"/>
        <v>0.66306732801453894</v>
      </c>
      <c r="W339" s="384">
        <f>'h6a-007'!H60</f>
        <v>1.0318806668616554</v>
      </c>
      <c r="X339" s="384">
        <f t="shared" si="37"/>
        <v>1.5562230610147474</v>
      </c>
    </row>
    <row r="340" spans="1:24" x14ac:dyDescent="0.2">
      <c r="A340" s="357" t="s">
        <v>238</v>
      </c>
      <c r="B340" s="357" t="s">
        <v>239</v>
      </c>
      <c r="C340" s="357" t="s">
        <v>119</v>
      </c>
      <c r="D340" s="357" t="s">
        <v>492</v>
      </c>
      <c r="E340" s="463">
        <v>1</v>
      </c>
      <c r="F340" s="384">
        <f>G340*Constants!$B$2+H340*Constants!$B$1+I340</f>
        <v>236.73244063272324</v>
      </c>
      <c r="G340" s="357">
        <v>0</v>
      </c>
      <c r="H340" s="357">
        <v>295.91555079090404</v>
      </c>
      <c r="I340" s="357">
        <v>0</v>
      </c>
      <c r="J340" s="357">
        <v>42.034529999986269</v>
      </c>
      <c r="K340" s="357">
        <v>0</v>
      </c>
      <c r="L340" s="357">
        <v>92.855911608645471</v>
      </c>
      <c r="M340" s="384">
        <f t="shared" si="43"/>
        <v>430.80599239953574</v>
      </c>
      <c r="N340" s="384">
        <f>($G$16+$H$16+$J$16)-(G340+H340+J340)</f>
        <v>-7.1008226565730297</v>
      </c>
      <c r="O340" s="384">
        <f>($I$16+$K$16+$L$16)-(I340+K340+L340)</f>
        <v>5.5594265495226978</v>
      </c>
      <c r="P340" s="384">
        <f t="shared" si="41"/>
        <v>-1.5413961070503319</v>
      </c>
      <c r="Q340" s="384">
        <f>(G340+H340+J340)*Constants!$B$14</f>
        <v>5.4747913088124225</v>
      </c>
      <c r="R340" s="384">
        <f>(I340+K340+L340)*Constants!$B$13</f>
        <v>10.492718011776939</v>
      </c>
      <c r="S340" s="384">
        <f t="shared" si="40"/>
        <v>15.967509320589361</v>
      </c>
      <c r="T340" s="384">
        <f>$Q$16-Q340</f>
        <v>-0.11503332703648272</v>
      </c>
      <c r="U340" s="384">
        <f>($R$16-R340)</f>
        <v>0.62821520009606502</v>
      </c>
      <c r="V340" s="384">
        <f t="shared" si="42"/>
        <v>0.51318187305958229</v>
      </c>
      <c r="W340" s="384">
        <f>'h6a-007'!H60</f>
        <v>1.0318806668616554</v>
      </c>
      <c r="X340" s="384">
        <f t="shared" si="37"/>
        <v>2.0107504201377946</v>
      </c>
    </row>
    <row r="341" spans="1:24" x14ac:dyDescent="0.2">
      <c r="A341" s="357" t="s">
        <v>240</v>
      </c>
      <c r="B341" s="357" t="s">
        <v>468</v>
      </c>
      <c r="C341" s="357" t="s">
        <v>120</v>
      </c>
      <c r="D341" s="357" t="s">
        <v>492</v>
      </c>
      <c r="E341" s="463">
        <v>0</v>
      </c>
      <c r="F341" s="384">
        <f>G341*Constants!$B$2+H341*Constants!$B$1+I341</f>
        <v>0</v>
      </c>
      <c r="G341" s="384">
        <v>0</v>
      </c>
      <c r="H341" s="357"/>
      <c r="I341" s="357"/>
      <c r="J341" s="357"/>
      <c r="K341" s="357"/>
      <c r="L341" s="357"/>
      <c r="M341" s="384">
        <f t="shared" si="43"/>
        <v>0</v>
      </c>
      <c r="N341" s="384">
        <f>($G$17+$H$17+$J$17)-(G341+H341+J341)</f>
        <v>129.86383223650185</v>
      </c>
      <c r="O341" s="384">
        <f>($I$17+$K$17+$L$17)-(I341+K341+L341)</f>
        <v>61.988959593796039</v>
      </c>
      <c r="P341" s="384">
        <f t="shared" si="41"/>
        <v>191.85279183029789</v>
      </c>
      <c r="Q341" s="384">
        <f>(G341+H341+J341)*Constants!$B$14</f>
        <v>0</v>
      </c>
      <c r="R341" s="384">
        <f>(I341+K341+L341)*Constants!$B$13</f>
        <v>0</v>
      </c>
      <c r="S341" s="384">
        <f t="shared" si="40"/>
        <v>0</v>
      </c>
      <c r="T341" s="384">
        <f>$Q$17-Q341</f>
        <v>2.1037940822313299</v>
      </c>
      <c r="U341" s="384">
        <f>($R$17-R341)</f>
        <v>7.0047524340989522</v>
      </c>
      <c r="V341" s="384">
        <f t="shared" si="42"/>
        <v>9.1085465163302821</v>
      </c>
      <c r="W341" s="384">
        <f>'h6b-B96'!H51</f>
        <v>0</v>
      </c>
      <c r="X341" s="384" t="str">
        <f t="shared" si="37"/>
        <v>n/a</v>
      </c>
    </row>
    <row r="342" spans="1:24" x14ac:dyDescent="0.2">
      <c r="A342" s="357" t="s">
        <v>240</v>
      </c>
      <c r="B342" s="357" t="s">
        <v>468</v>
      </c>
      <c r="C342" s="357" t="s">
        <v>119</v>
      </c>
      <c r="D342" s="357" t="s">
        <v>492</v>
      </c>
      <c r="E342" s="463">
        <v>0</v>
      </c>
      <c r="F342" s="384">
        <f>G342*Constants!$B$2+H342*Constants!$B$1+I342</f>
        <v>0</v>
      </c>
      <c r="G342" s="384">
        <v>0</v>
      </c>
      <c r="H342" s="357"/>
      <c r="I342" s="357"/>
      <c r="J342" s="357"/>
      <c r="K342" s="357"/>
      <c r="L342" s="357"/>
      <c r="M342" s="384">
        <f t="shared" si="43"/>
        <v>0</v>
      </c>
      <c r="N342" s="384">
        <f>($G$18+$H$18+$J$18)-(G342+H342+J342)</f>
        <v>71.853080332561063</v>
      </c>
      <c r="O342" s="384">
        <f>($I$18+$K$18+$L$18)-(I342+K342+L342)</f>
        <v>55.685735997593156</v>
      </c>
      <c r="P342" s="384">
        <f t="shared" si="41"/>
        <v>127.53881633015422</v>
      </c>
      <c r="Q342" s="384">
        <f>(G342+H342+J342)*Constants!$B$14</f>
        <v>0</v>
      </c>
      <c r="R342" s="384">
        <f>(I342+K342+L342)*Constants!$B$13</f>
        <v>0</v>
      </c>
      <c r="S342" s="384">
        <f t="shared" si="40"/>
        <v>0</v>
      </c>
      <c r="T342" s="384">
        <f>$Q$18-Q342</f>
        <v>1.1640199013874892</v>
      </c>
      <c r="U342" s="384">
        <f>($R$18-R342)</f>
        <v>6.2924881677280267</v>
      </c>
      <c r="V342" s="384">
        <f t="shared" si="42"/>
        <v>7.4565080691155163</v>
      </c>
      <c r="W342" s="384">
        <f>'h6b-B96'!H51</f>
        <v>0</v>
      </c>
      <c r="X342" s="384" t="str">
        <f t="shared" si="37"/>
        <v>n/a</v>
      </c>
    </row>
    <row r="343" spans="1:24" x14ac:dyDescent="0.2">
      <c r="A343" s="357" t="s">
        <v>240</v>
      </c>
      <c r="B343" s="357" t="s">
        <v>468</v>
      </c>
      <c r="C343" s="357" t="s">
        <v>466</v>
      </c>
      <c r="D343" s="357" t="s">
        <v>492</v>
      </c>
      <c r="E343" s="463">
        <v>0</v>
      </c>
      <c r="F343" s="384">
        <f>G343*Constants!$B$2+H343*Constants!$B$1+I343</f>
        <v>0</v>
      </c>
      <c r="G343" s="384">
        <v>0</v>
      </c>
      <c r="H343" s="357"/>
      <c r="I343" s="357"/>
      <c r="J343" s="357"/>
      <c r="K343" s="357"/>
      <c r="L343" s="357"/>
      <c r="M343" s="384">
        <f t="shared" si="43"/>
        <v>0</v>
      </c>
      <c r="N343" s="384">
        <f>($G$19+$H$19+$J$19)-(G343+H343+J343)</f>
        <v>38.076148067859364</v>
      </c>
      <c r="O343" s="384">
        <f>($I$19+$K$19+$L$19)-(I343+K343+L343)</f>
        <v>52.523806081564125</v>
      </c>
      <c r="P343" s="384">
        <f t="shared" si="41"/>
        <v>90.599954149423496</v>
      </c>
      <c r="Q343" s="384">
        <f>(G343+H343+J343)*Constants!$B$14</f>
        <v>0</v>
      </c>
      <c r="R343" s="384">
        <f>(I343+K343+L343)*Constants!$B$13</f>
        <v>0</v>
      </c>
      <c r="S343" s="384">
        <f t="shared" si="40"/>
        <v>0</v>
      </c>
      <c r="T343" s="384">
        <f>$Q$19-Q343</f>
        <v>0.61683359869932164</v>
      </c>
      <c r="U343" s="384">
        <f>($R$19-R343)</f>
        <v>5.9351900872167462</v>
      </c>
      <c r="V343" s="384">
        <f t="shared" si="42"/>
        <v>6.5520236859160681</v>
      </c>
      <c r="W343" s="384">
        <f>'h6b-B96'!H51</f>
        <v>0</v>
      </c>
      <c r="X343" s="384" t="str">
        <f t="shared" si="37"/>
        <v>n/a</v>
      </c>
    </row>
    <row r="344" spans="1:24" x14ac:dyDescent="0.2">
      <c r="A344" s="357" t="s">
        <v>242</v>
      </c>
      <c r="B344" s="357" t="s">
        <v>243</v>
      </c>
      <c r="C344" s="357" t="s">
        <v>121</v>
      </c>
      <c r="D344" s="357" t="s">
        <v>492</v>
      </c>
      <c r="E344" s="463">
        <v>0</v>
      </c>
      <c r="F344" s="384">
        <f>G344*Constants!$B$2+H344*Constants!$B$1+I344</f>
        <v>0</v>
      </c>
      <c r="G344" s="384">
        <v>0</v>
      </c>
      <c r="H344" s="357"/>
      <c r="I344" s="357"/>
      <c r="J344" s="357"/>
      <c r="K344" s="357"/>
      <c r="L344" s="357"/>
      <c r="M344" s="384">
        <f t="shared" si="43"/>
        <v>0</v>
      </c>
      <c r="N344" s="384">
        <f>($G$20+$H$20+$J$20)-(G344+H344+J344)</f>
        <v>611.31670712901621</v>
      </c>
      <c r="O344" s="384">
        <f>($I$20+$K$20+$L$20)-(I344+K344+L344)</f>
        <v>197.00070493455246</v>
      </c>
      <c r="P344" s="384">
        <f t="shared" si="41"/>
        <v>808.31741206356867</v>
      </c>
      <c r="Q344" s="384">
        <f>(G344+H344+J344)*Constants!$B$14</f>
        <v>0</v>
      </c>
      <c r="R344" s="384">
        <f>(I344+K344+L344)*Constants!$B$13</f>
        <v>0</v>
      </c>
      <c r="S344" s="384">
        <f t="shared" si="40"/>
        <v>0</v>
      </c>
      <c r="T344" s="384">
        <f>$Q$20-Q344</f>
        <v>9.9033306554900626</v>
      </c>
      <c r="U344" s="384">
        <f>($R$20-R344)</f>
        <v>22.26107965760443</v>
      </c>
      <c r="V344" s="384">
        <f t="shared" si="42"/>
        <v>32.164410313094493</v>
      </c>
      <c r="W344" s="384">
        <f>'h7a-B40'!H58</f>
        <v>0</v>
      </c>
      <c r="X344" s="384" t="str">
        <f t="shared" si="37"/>
        <v>n/a</v>
      </c>
    </row>
    <row r="345" spans="1:24" x14ac:dyDescent="0.2">
      <c r="A345" s="357" t="s">
        <v>248</v>
      </c>
      <c r="B345" s="357" t="s">
        <v>249</v>
      </c>
      <c r="C345" s="357" t="s">
        <v>121</v>
      </c>
      <c r="D345" s="357" t="s">
        <v>492</v>
      </c>
      <c r="E345" s="463">
        <v>0</v>
      </c>
      <c r="F345" s="384">
        <f>G345*Constants!$B$2+H345*Constants!$B$1+I345</f>
        <v>0</v>
      </c>
      <c r="G345" s="384">
        <v>0</v>
      </c>
      <c r="H345" s="357"/>
      <c r="I345" s="357"/>
      <c r="J345" s="357"/>
      <c r="K345" s="357"/>
      <c r="L345" s="357"/>
      <c r="M345" s="384">
        <f t="shared" si="43"/>
        <v>0</v>
      </c>
      <c r="N345" s="384">
        <f>($G$21+$H$21+$J$21)-(G345+H345+J345)</f>
        <v>194.41952654274655</v>
      </c>
      <c r="O345" s="384">
        <f>($I$21+$K$21+$L$21)-(I345+K345+L345)</f>
        <v>43.495293639187587</v>
      </c>
      <c r="P345" s="384">
        <f t="shared" si="41"/>
        <v>237.91482018193415</v>
      </c>
      <c r="Q345" s="384">
        <f>(G345+H345+J345)*Constants!$B$14</f>
        <v>0</v>
      </c>
      <c r="R345" s="384">
        <f>(I345+K345+L345)*Constants!$B$13</f>
        <v>0</v>
      </c>
      <c r="S345" s="384">
        <f t="shared" si="40"/>
        <v>0</v>
      </c>
      <c r="T345" s="384">
        <f>$Q$21-Q345</f>
        <v>3.1495963299924941</v>
      </c>
      <c r="U345" s="384">
        <f>($R$21-R345)</f>
        <v>4.9149681812281978</v>
      </c>
      <c r="V345" s="384">
        <f t="shared" si="42"/>
        <v>8.0645645112206914</v>
      </c>
      <c r="W345" s="384">
        <f>'h8a-B624'!H59</f>
        <v>0</v>
      </c>
      <c r="X345" s="384" t="str">
        <f t="shared" si="37"/>
        <v>n/a</v>
      </c>
    </row>
    <row r="346" spans="1:24" x14ac:dyDescent="0.2">
      <c r="A346" s="357" t="s">
        <v>248</v>
      </c>
      <c r="B346" s="357" t="s">
        <v>249</v>
      </c>
      <c r="C346" s="357" t="s">
        <v>119</v>
      </c>
      <c r="D346" s="357" t="s">
        <v>492</v>
      </c>
      <c r="E346" s="463">
        <v>0</v>
      </c>
      <c r="F346" s="384">
        <f>G346*Constants!$B$2+H346*Constants!$B$1+I346</f>
        <v>0</v>
      </c>
      <c r="G346" s="384">
        <v>0</v>
      </c>
      <c r="H346" s="357"/>
      <c r="I346" s="357"/>
      <c r="J346" s="357"/>
      <c r="K346" s="357"/>
      <c r="L346" s="357"/>
      <c r="M346" s="384">
        <f t="shared" si="43"/>
        <v>0</v>
      </c>
      <c r="N346" s="384">
        <f>($G$22+$H$22+$J$22)-(G346+H346+J346)</f>
        <v>134.68230067601158</v>
      </c>
      <c r="O346" s="384">
        <f>($I$22+$K$22+$L$22)-(I346+K346+L346)</f>
        <v>36.788588488730596</v>
      </c>
      <c r="P346" s="384">
        <f t="shared" si="41"/>
        <v>171.47088916474218</v>
      </c>
      <c r="Q346" s="384">
        <f>(G346+H346+J346)*Constants!$B$14</f>
        <v>0</v>
      </c>
      <c r="R346" s="384">
        <f>(I346+K346+L346)*Constants!$B$13</f>
        <v>0</v>
      </c>
      <c r="S346" s="384">
        <f t="shared" si="40"/>
        <v>0</v>
      </c>
      <c r="T346" s="384">
        <f>$Q$22-Q346</f>
        <v>2.1818532709513874</v>
      </c>
      <c r="U346" s="384">
        <f>($R$22-R346)</f>
        <v>4.1571104992265573</v>
      </c>
      <c r="V346" s="384">
        <f t="shared" si="42"/>
        <v>6.3389637701779442</v>
      </c>
      <c r="W346" s="384">
        <f>'h8a-B624'!H59</f>
        <v>0</v>
      </c>
      <c r="X346" s="384" t="str">
        <f t="shared" si="37"/>
        <v>n/a</v>
      </c>
    </row>
    <row r="347" spans="1:24" x14ac:dyDescent="0.2">
      <c r="A347" s="357" t="s">
        <v>250</v>
      </c>
      <c r="B347" s="357" t="s">
        <v>251</v>
      </c>
      <c r="C347" s="357" t="s">
        <v>121</v>
      </c>
      <c r="D347" s="357" t="s">
        <v>492</v>
      </c>
      <c r="E347" s="463">
        <v>0</v>
      </c>
      <c r="F347" s="384">
        <f>G347*Constants!$B$2+H347*Constants!$B$1+I347</f>
        <v>0</v>
      </c>
      <c r="G347" s="384">
        <v>0</v>
      </c>
      <c r="H347" s="357"/>
      <c r="I347" s="357"/>
      <c r="J347" s="357"/>
      <c r="K347" s="357"/>
      <c r="L347" s="357"/>
      <c r="M347" s="384">
        <f t="shared" si="43"/>
        <v>0</v>
      </c>
      <c r="N347" s="384">
        <f>($G$23+$H$23+$J$23)-(G347+H347+J347)</f>
        <v>689.65448843819104</v>
      </c>
      <c r="O347" s="384">
        <f>($I$23+$K$23+$L$23)-(I347+K347+L347)</f>
        <v>110.38109550927268</v>
      </c>
      <c r="P347" s="384">
        <f t="shared" si="41"/>
        <v>800.03558394746369</v>
      </c>
      <c r="Q347" s="384">
        <f>(G347+H347+J347)*Constants!$B$14</f>
        <v>0</v>
      </c>
      <c r="R347" s="384">
        <f>(I347+K347+L347)*Constants!$B$13</f>
        <v>0</v>
      </c>
      <c r="S347" s="384">
        <f t="shared" si="40"/>
        <v>0</v>
      </c>
      <c r="T347" s="384">
        <f>$Q$23-Q347</f>
        <v>11.172402712698695</v>
      </c>
      <c r="U347" s="384">
        <f>($R$23-R347)</f>
        <v>12.473063792547814</v>
      </c>
      <c r="V347" s="384">
        <f t="shared" si="42"/>
        <v>23.64546650524651</v>
      </c>
      <c r="W347" s="384">
        <f>'h9a-581'!H58</f>
        <v>0</v>
      </c>
      <c r="X347" s="384" t="str">
        <f t="shared" si="37"/>
        <v>n/a</v>
      </c>
    </row>
    <row r="348" spans="1:24" x14ac:dyDescent="0.2">
      <c r="A348" s="357" t="s">
        <v>250</v>
      </c>
      <c r="B348" s="357" t="s">
        <v>251</v>
      </c>
      <c r="C348" s="357" t="s">
        <v>119</v>
      </c>
      <c r="D348" s="357" t="s">
        <v>492</v>
      </c>
      <c r="E348" s="463">
        <v>0</v>
      </c>
      <c r="F348" s="384">
        <f>G348*Constants!$B$2+H348*Constants!$B$1+I348</f>
        <v>0</v>
      </c>
      <c r="G348" s="384">
        <v>0</v>
      </c>
      <c r="H348" s="357"/>
      <c r="I348" s="357"/>
      <c r="J348" s="357"/>
      <c r="K348" s="357"/>
      <c r="L348" s="357"/>
      <c r="M348" s="384">
        <f t="shared" si="43"/>
        <v>0</v>
      </c>
      <c r="N348" s="384">
        <f>($G$24+$H$24+$J$24)-(G348+H348+J348)</f>
        <v>401.38601329900098</v>
      </c>
      <c r="O348" s="384">
        <f>($I$24+$K$24+$L$24)-(I348+K348+L348)</f>
        <v>81.52459253951514</v>
      </c>
      <c r="P348" s="384">
        <f t="shared" si="41"/>
        <v>482.91060583851612</v>
      </c>
      <c r="Q348" s="384">
        <f>(G348+H348+J348)*Constants!$B$14</f>
        <v>0</v>
      </c>
      <c r="R348" s="384">
        <f>(I348+K348+L348)*Constants!$B$13</f>
        <v>0</v>
      </c>
      <c r="S348" s="384">
        <f t="shared" si="40"/>
        <v>0</v>
      </c>
      <c r="T348" s="384">
        <f>$Q$24-Q348</f>
        <v>6.5024534154438154</v>
      </c>
      <c r="U348" s="384">
        <f>($R$24-R348)</f>
        <v>9.2122789569652106</v>
      </c>
      <c r="V348" s="384">
        <f t="shared" si="42"/>
        <v>15.714732372409026</v>
      </c>
      <c r="W348" s="384">
        <f>'h9a-581'!H58</f>
        <v>0</v>
      </c>
      <c r="X348" s="384" t="str">
        <f t="shared" si="37"/>
        <v>n/a</v>
      </c>
    </row>
    <row r="349" spans="1:24" x14ac:dyDescent="0.2">
      <c r="A349" s="357" t="s">
        <v>252</v>
      </c>
      <c r="B349" s="357" t="s">
        <v>470</v>
      </c>
      <c r="C349" s="357" t="s">
        <v>121</v>
      </c>
      <c r="D349" s="357" t="s">
        <v>492</v>
      </c>
      <c r="E349" s="463">
        <v>0</v>
      </c>
      <c r="F349" s="384">
        <f>G349*Constants!$B$2+H349*Constants!$B$1+I349</f>
        <v>0</v>
      </c>
      <c r="G349" s="384">
        <v>0</v>
      </c>
      <c r="H349" s="357"/>
      <c r="I349" s="357"/>
      <c r="J349" s="357"/>
      <c r="K349" s="357"/>
      <c r="L349" s="357"/>
      <c r="M349" s="384">
        <f t="shared" si="43"/>
        <v>0</v>
      </c>
      <c r="N349" s="384">
        <f>($G$25+$H$25+$J$25)-(G349+H349+J349)</f>
        <v>754.53888291533292</v>
      </c>
      <c r="O349" s="384">
        <f>($I$25+$K$25+$L$25)-(I349+K349+L349)</f>
        <v>121.3604942661965</v>
      </c>
      <c r="P349" s="384">
        <f t="shared" si="41"/>
        <v>875.89937718152942</v>
      </c>
      <c r="Q349" s="384">
        <f>(G349+H349+J349)*Constants!$B$14</f>
        <v>0</v>
      </c>
      <c r="R349" s="384">
        <f>(I349+K349+L349)*Constants!$B$13</f>
        <v>0</v>
      </c>
      <c r="S349" s="384">
        <f t="shared" si="40"/>
        <v>0</v>
      </c>
      <c r="T349" s="384">
        <f>$Q$25-Q349</f>
        <v>12.223529903228393</v>
      </c>
      <c r="U349" s="384">
        <f>($R$25-R349)</f>
        <v>13.713735852080205</v>
      </c>
      <c r="V349" s="384">
        <f t="shared" si="42"/>
        <v>25.937265755308598</v>
      </c>
      <c r="W349" s="384">
        <f>'h9b-688'!H54</f>
        <v>0</v>
      </c>
      <c r="X349" s="384" t="str">
        <f t="shared" si="37"/>
        <v>n/a</v>
      </c>
    </row>
    <row r="350" spans="1:24" x14ac:dyDescent="0.2">
      <c r="A350" s="357" t="s">
        <v>252</v>
      </c>
      <c r="B350" s="357" t="s">
        <v>470</v>
      </c>
      <c r="C350" s="357" t="s">
        <v>120</v>
      </c>
      <c r="D350" s="357" t="s">
        <v>492</v>
      </c>
      <c r="E350" s="463">
        <v>0</v>
      </c>
      <c r="F350" s="384">
        <f>G350*Constants!$B$2+H350*Constants!$B$1+I350</f>
        <v>0</v>
      </c>
      <c r="G350" s="384">
        <v>0</v>
      </c>
      <c r="H350" s="357"/>
      <c r="I350" s="357"/>
      <c r="J350" s="357"/>
      <c r="K350" s="357"/>
      <c r="L350" s="357"/>
      <c r="M350" s="384">
        <f t="shared" si="43"/>
        <v>0</v>
      </c>
      <c r="N350" s="384">
        <f>($G$26+$H$26+$J$26)-(G350+H350+J350)</f>
        <v>699.82937843817001</v>
      </c>
      <c r="O350" s="384">
        <f>($I$26+$K$26+$L$26)-(I350+K350+L350)</f>
        <v>117.45718327782959</v>
      </c>
      <c r="P350" s="384">
        <f t="shared" si="41"/>
        <v>817.2865617159996</v>
      </c>
      <c r="Q350" s="384">
        <f>(G350+H350+J350)*Constants!$B$14</f>
        <v>0</v>
      </c>
      <c r="R350" s="384">
        <f>(I350+K350+L350)*Constants!$B$13</f>
        <v>0</v>
      </c>
      <c r="S350" s="384">
        <f t="shared" si="40"/>
        <v>0</v>
      </c>
      <c r="T350" s="384">
        <f>$Q$26-Q350</f>
        <v>11.337235930698354</v>
      </c>
      <c r="U350" s="384">
        <f>($R$26-R350)</f>
        <v>13.272661710394743</v>
      </c>
      <c r="V350" s="384">
        <f t="shared" si="42"/>
        <v>24.609897641093099</v>
      </c>
      <c r="W350" s="384">
        <f>'h9b-688'!H54</f>
        <v>0</v>
      </c>
      <c r="X350" s="384" t="str">
        <f t="shared" ref="X350:X379" si="44">IF(E350=0, "n/a",W350/V350)</f>
        <v>n/a</v>
      </c>
    </row>
    <row r="351" spans="1:24" x14ac:dyDescent="0.2">
      <c r="A351" s="357" t="s">
        <v>252</v>
      </c>
      <c r="B351" s="357" t="s">
        <v>470</v>
      </c>
      <c r="C351" s="357" t="s">
        <v>119</v>
      </c>
      <c r="D351" s="357" t="s">
        <v>492</v>
      </c>
      <c r="E351" s="463">
        <v>0</v>
      </c>
      <c r="F351" s="384">
        <f>G351*Constants!$B$2+H351*Constants!$B$1+I351</f>
        <v>0</v>
      </c>
      <c r="G351" s="384">
        <v>0</v>
      </c>
      <c r="H351" s="357"/>
      <c r="I351" s="357"/>
      <c r="J351" s="357"/>
      <c r="K351" s="357"/>
      <c r="L351" s="357"/>
      <c r="M351" s="384">
        <f t="shared" si="43"/>
        <v>0</v>
      </c>
      <c r="N351" s="384">
        <f>($G$27+$H$27+$J$27)-(G351+H351+J351)</f>
        <v>375.79743011035748</v>
      </c>
      <c r="O351" s="384">
        <f>($I$27+$K$27+$L$27)-(I351+K351+L351)</f>
        <v>93.850872600880308</v>
      </c>
      <c r="P351" s="384">
        <f t="shared" si="41"/>
        <v>469.64830271123776</v>
      </c>
      <c r="Q351" s="384">
        <f>(G351+H351+J351)*Constants!$B$14</f>
        <v>0</v>
      </c>
      <c r="R351" s="384">
        <f>(I351+K351+L351)*Constants!$B$13</f>
        <v>0</v>
      </c>
      <c r="S351" s="384">
        <f t="shared" si="40"/>
        <v>0</v>
      </c>
      <c r="T351" s="384">
        <f>$Q$27-Q351</f>
        <v>6.0879183677877906</v>
      </c>
      <c r="U351" s="384">
        <f>($R$27-R351)</f>
        <v>10.605148603899474</v>
      </c>
      <c r="V351" s="384">
        <f t="shared" si="42"/>
        <v>16.693066971687266</v>
      </c>
      <c r="W351" s="384">
        <f>'h9b-688'!H54</f>
        <v>0</v>
      </c>
      <c r="X351" s="384" t="str">
        <f t="shared" si="44"/>
        <v>n/a</v>
      </c>
    </row>
    <row r="352" spans="1:24" x14ac:dyDescent="0.2">
      <c r="A352" s="357" t="s">
        <v>264</v>
      </c>
      <c r="B352" s="357" t="s">
        <v>265</v>
      </c>
      <c r="C352" s="357" t="s">
        <v>121</v>
      </c>
      <c r="D352" s="357" t="s">
        <v>492</v>
      </c>
      <c r="E352" s="463">
        <v>0</v>
      </c>
      <c r="F352" s="384">
        <f>G352*Constants!$B$2+H352*Constants!$B$1+I352</f>
        <v>0</v>
      </c>
      <c r="G352" s="384">
        <v>0</v>
      </c>
      <c r="H352" s="357"/>
      <c r="I352" s="357"/>
      <c r="J352" s="357"/>
      <c r="K352" s="357"/>
      <c r="L352" s="357"/>
      <c r="M352" s="384">
        <f t="shared" si="43"/>
        <v>0</v>
      </c>
      <c r="N352" s="384">
        <f>($G$28+$H$28+$J$28)-(G352+H352+J352)</f>
        <v>530.48863322004217</v>
      </c>
      <c r="O352" s="384">
        <f>($I$28+$K$28+$L$28)-(I352+K352+L352)</f>
        <v>194.65681094574236</v>
      </c>
      <c r="P352" s="384">
        <f t="shared" si="41"/>
        <v>725.14544416578451</v>
      </c>
      <c r="Q352" s="384">
        <f>(G352+H352+J352)*Constants!$B$14</f>
        <v>0</v>
      </c>
      <c r="R352" s="384">
        <f>(I352+K352+L352)*Constants!$B$13</f>
        <v>0</v>
      </c>
      <c r="S352" s="384">
        <f t="shared" si="40"/>
        <v>0</v>
      </c>
      <c r="T352" s="384">
        <f>$Q$28-Q352</f>
        <v>8.5939158581646833</v>
      </c>
      <c r="U352" s="384">
        <f>($R$28-R352)</f>
        <v>21.996219636868886</v>
      </c>
      <c r="V352" s="384">
        <f t="shared" si="42"/>
        <v>30.590135495033572</v>
      </c>
      <c r="W352" s="384">
        <f>'h13a-19T'!H56</f>
        <v>0</v>
      </c>
      <c r="X352" s="384" t="str">
        <f t="shared" si="44"/>
        <v>n/a</v>
      </c>
    </row>
    <row r="353" spans="1:24" ht="15" x14ac:dyDescent="0.25">
      <c r="A353" s="357" t="s">
        <v>206</v>
      </c>
      <c r="B353" s="357" t="s">
        <v>463</v>
      </c>
      <c r="C353" s="357" t="s">
        <v>121</v>
      </c>
      <c r="D353" s="357" t="s">
        <v>493</v>
      </c>
      <c r="E353" s="463">
        <v>1</v>
      </c>
      <c r="F353" s="384">
        <f>G353*Constants!$B$2+H353*Constants!$B$1+I353</f>
        <v>424.39090657603379</v>
      </c>
      <c r="G353" s="384">
        <v>0</v>
      </c>
      <c r="H353" s="718">
        <v>530.48863322004217</v>
      </c>
      <c r="I353" s="718">
        <v>0</v>
      </c>
      <c r="J353" s="384">
        <v>2.4900000000000002</v>
      </c>
      <c r="K353" s="384">
        <v>0</v>
      </c>
      <c r="L353" s="718">
        <v>172.40065586977471</v>
      </c>
      <c r="M353" s="384">
        <f>SUM(G353:L353)</f>
        <v>705.37928908981689</v>
      </c>
      <c r="N353" s="384">
        <f>($G$2+$H$2+$J$2)-(G353+H353+J353)</f>
        <v>-87.109124712048299</v>
      </c>
      <c r="O353" s="384">
        <f>($I$2+$K$2+$L$2)-(I353+K353+L353)</f>
        <v>-92.536237170451884</v>
      </c>
      <c r="P353" s="384">
        <f>SUM(N353:O353)</f>
        <v>-179.6453618825002</v>
      </c>
      <c r="Q353" s="384">
        <f>(G353+H353+J353)*Constants!$B$14</f>
        <v>8.6342538581646835</v>
      </c>
      <c r="R353" s="384">
        <f>(I353+K353+L353)*Constants!$B$13</f>
        <v>19.481274113284542</v>
      </c>
      <c r="S353" s="384">
        <f t="shared" si="40"/>
        <v>28.115527971449225</v>
      </c>
      <c r="T353" s="384">
        <f>$Q$2-Q353</f>
        <v>-1.4111678203351827</v>
      </c>
      <c r="U353" s="384">
        <f>($R$2-R353)</f>
        <v>-10.456594800261062</v>
      </c>
      <c r="V353" s="384">
        <f>SUM(T353:U353)</f>
        <v>-11.867762620596245</v>
      </c>
      <c r="W353" s="384">
        <f>'h1a-hanger4'!J69</f>
        <v>9.0996234236338154</v>
      </c>
      <c r="X353" s="384">
        <f t="shared" si="44"/>
        <v>-0.76675138478432447</v>
      </c>
    </row>
    <row r="354" spans="1:24" ht="15" x14ac:dyDescent="0.25">
      <c r="A354" s="357" t="s">
        <v>206</v>
      </c>
      <c r="B354" s="357" t="s">
        <v>463</v>
      </c>
      <c r="C354" s="357" t="s">
        <v>120</v>
      </c>
      <c r="D354" s="357" t="s">
        <v>493</v>
      </c>
      <c r="E354" s="463">
        <v>1</v>
      </c>
      <c r="F354" s="384">
        <f>G354*Constants!$B$2+H354*Constants!$B$1+I354</f>
        <v>489.05336570321299</v>
      </c>
      <c r="G354" s="384">
        <v>0</v>
      </c>
      <c r="H354" s="718">
        <v>611.31670712901621</v>
      </c>
      <c r="I354" s="718">
        <v>0</v>
      </c>
      <c r="J354" s="384">
        <v>2.4900000000000002</v>
      </c>
      <c r="K354" s="384">
        <v>0</v>
      </c>
      <c r="L354" s="718">
        <v>144.21823988612991</v>
      </c>
      <c r="M354" s="384">
        <f t="shared" ref="M354:M417" si="45">SUM(G354:L354)</f>
        <v>758.02494701514615</v>
      </c>
      <c r="N354" s="384">
        <f>($G$3+$H$3+$J$3)-(G354+H354+J354)</f>
        <v>-182.09079569527705</v>
      </c>
      <c r="O354" s="384">
        <f>($I$3+$K$3+$L$3)-(I354+K354+L354)</f>
        <v>-65.355783094693464</v>
      </c>
      <c r="P354" s="384">
        <f t="shared" ref="P354:P379" si="46">SUM(N354:O354)</f>
        <v>-247.44657878997052</v>
      </c>
      <c r="Q354" s="384">
        <f>(G354+H354+J354)*Constants!$B$14</f>
        <v>9.9436686554900628</v>
      </c>
      <c r="R354" s="384">
        <f>(I354+K354+L354)*Constants!$B$13</f>
        <v>16.296661107132682</v>
      </c>
      <c r="S354" s="384">
        <f t="shared" si="40"/>
        <v>26.240329762622743</v>
      </c>
      <c r="T354" s="384">
        <f>$Q$3-Q354</f>
        <v>-2.9498708902634885</v>
      </c>
      <c r="U354" s="384">
        <f>($R$3-R354)</f>
        <v>-7.3852034897003627</v>
      </c>
      <c r="V354" s="384">
        <f t="shared" ref="V354:V379" si="47">SUM(T354:U354)</f>
        <v>-10.335074379963851</v>
      </c>
      <c r="W354" s="384">
        <f>'h1a-hanger4'!J69</f>
        <v>9.0996234236338154</v>
      </c>
      <c r="X354" s="384">
        <f t="shared" si="44"/>
        <v>-0.88046037107143127</v>
      </c>
    </row>
    <row r="355" spans="1:24" ht="15" x14ac:dyDescent="0.25">
      <c r="A355" s="357" t="s">
        <v>206</v>
      </c>
      <c r="B355" s="357" t="s">
        <v>463</v>
      </c>
      <c r="C355" s="357" t="s">
        <v>119</v>
      </c>
      <c r="D355" s="357" t="s">
        <v>493</v>
      </c>
      <c r="E355" s="463">
        <v>1</v>
      </c>
      <c r="F355" s="384">
        <f>G355*Constants!$B$2+H355*Constants!$B$1+I355</f>
        <v>0</v>
      </c>
      <c r="G355" s="384">
        <v>0</v>
      </c>
      <c r="H355" s="718">
        <v>0</v>
      </c>
      <c r="I355" s="718">
        <v>0</v>
      </c>
      <c r="J355" s="384">
        <v>2.4900000000000002</v>
      </c>
      <c r="K355" s="384">
        <v>0</v>
      </c>
      <c r="L355" s="718">
        <v>0</v>
      </c>
      <c r="M355" s="384">
        <f t="shared" si="45"/>
        <v>2.4900000000000002</v>
      </c>
      <c r="N355" s="384">
        <f>($G$4+$H$4+$J$4)-(G355+H355+J355)</f>
        <v>273.992183177497</v>
      </c>
      <c r="O355" s="384">
        <f>($I$4+$K$4+$L$4)-(I355+K355+L355)</f>
        <v>73.50612067343782</v>
      </c>
      <c r="P355" s="384">
        <f t="shared" si="46"/>
        <v>347.4983038509348</v>
      </c>
      <c r="Q355" s="384">
        <f>(G355+H355+J355)*Constants!$B$14</f>
        <v>4.0337999999999999E-2</v>
      </c>
      <c r="R355" s="384">
        <f>(I355+K355+L355)*Constants!$B$13</f>
        <v>0</v>
      </c>
      <c r="S355" s="384">
        <f t="shared" si="40"/>
        <v>4.0337999999999999E-2</v>
      </c>
      <c r="T355" s="384">
        <f>$Q$4-Q355</f>
        <v>4.4386733674754515</v>
      </c>
      <c r="U355" s="384">
        <f>($R$4-R355)</f>
        <v>8.3061916360984736</v>
      </c>
      <c r="V355" s="384">
        <f t="shared" si="47"/>
        <v>12.744865003573924</v>
      </c>
      <c r="W355" s="384">
        <f>'h1a-hanger4'!J69</f>
        <v>9.0996234236338154</v>
      </c>
      <c r="X355" s="384">
        <f t="shared" si="44"/>
        <v>0.7139835079525827</v>
      </c>
    </row>
    <row r="356" spans="1:24" ht="15" x14ac:dyDescent="0.25">
      <c r="A356" s="357" t="s">
        <v>210</v>
      </c>
      <c r="B356" s="357" t="s">
        <v>469</v>
      </c>
      <c r="C356" s="357" t="s">
        <v>121</v>
      </c>
      <c r="D356" s="357" t="s">
        <v>493</v>
      </c>
      <c r="E356" s="463">
        <v>1</v>
      </c>
      <c r="F356" s="384">
        <f>G356*Constants!$B$2+H356*Constants!$B$1+I356</f>
        <v>262.81940656875707</v>
      </c>
      <c r="G356" s="384">
        <v>0</v>
      </c>
      <c r="H356" s="718">
        <v>328.52425821094636</v>
      </c>
      <c r="I356" s="718">
        <v>0</v>
      </c>
      <c r="J356" s="384">
        <v>0</v>
      </c>
      <c r="K356" s="384">
        <v>4.32</v>
      </c>
      <c r="L356" s="718">
        <v>133.39217814535002</v>
      </c>
      <c r="M356" s="384">
        <f t="shared" si="45"/>
        <v>466.23643635629639</v>
      </c>
      <c r="N356" s="384">
        <f>($G$5+$H$5+$J$5)-(G356+H356+J356)</f>
        <v>183.58331696318334</v>
      </c>
      <c r="O356" s="384">
        <f>($I$5+$K$5+$L$5)-(I356+K356+L356)</f>
        <v>-52.344773995048683</v>
      </c>
      <c r="P356" s="384">
        <f t="shared" si="46"/>
        <v>131.23854296813465</v>
      </c>
      <c r="Q356" s="384">
        <f>(G356+H356+J356)*Constants!$B$14</f>
        <v>5.3220929830173311</v>
      </c>
      <c r="R356" s="384">
        <f>(I356+K356+L356)*Constants!$B$13</f>
        <v>15.561476130424552</v>
      </c>
      <c r="S356" s="384">
        <f t="shared" si="40"/>
        <v>20.883569113441883</v>
      </c>
      <c r="T356" s="384">
        <f>$Q$5-Q356</f>
        <v>2.9740497348035699</v>
      </c>
      <c r="U356" s="384">
        <f>($R$5-R356)</f>
        <v>-5.9149594614405014</v>
      </c>
      <c r="V356" s="384">
        <f t="shared" si="47"/>
        <v>-2.9409097266369315</v>
      </c>
      <c r="W356" s="384">
        <f>'h2a-34T'!H60</f>
        <v>9.7459132882882855</v>
      </c>
      <c r="X356" s="384">
        <f t="shared" si="44"/>
        <v>-3.3139110663669351</v>
      </c>
    </row>
    <row r="357" spans="1:24" ht="15" x14ac:dyDescent="0.25">
      <c r="A357" s="357" t="s">
        <v>210</v>
      </c>
      <c r="B357" s="357" t="s">
        <v>469</v>
      </c>
      <c r="C357" s="357" t="s">
        <v>119</v>
      </c>
      <c r="D357" s="357" t="s">
        <v>493</v>
      </c>
      <c r="E357" s="463">
        <v>1</v>
      </c>
      <c r="F357" s="384">
        <f>G357*Constants!$B$2+H357*Constants!$B$1+I357</f>
        <v>352.96214803655039</v>
      </c>
      <c r="G357" s="384">
        <v>0</v>
      </c>
      <c r="H357" s="718">
        <v>441.20268504568793</v>
      </c>
      <c r="I357" s="718">
        <v>0</v>
      </c>
      <c r="J357" s="384">
        <v>0</v>
      </c>
      <c r="K357" s="384">
        <v>4.32</v>
      </c>
      <c r="L357" s="718">
        <v>79.253682200699487</v>
      </c>
      <c r="M357" s="384">
        <f t="shared" si="45"/>
        <v>524.77636724638739</v>
      </c>
      <c r="N357" s="384">
        <f>($G$6+$H$6+$J$6)-(G357+H357+J357)</f>
        <v>-141.71554846032035</v>
      </c>
      <c r="O357" s="384">
        <f>($I$6+$K$6+$L$6)-(I357+K357+L357)</f>
        <v>-8.4235489339175018</v>
      </c>
      <c r="P357" s="384">
        <f t="shared" si="46"/>
        <v>-150.13909739423787</v>
      </c>
      <c r="Q357" s="384">
        <f>(G357+H357+J357)*Constants!$B$14</f>
        <v>7.1474834977401445</v>
      </c>
      <c r="R357" s="384">
        <f>(I357+K357+L357)*Constants!$B$13</f>
        <v>9.4438260886790424</v>
      </c>
      <c r="S357" s="384">
        <f t="shared" si="40"/>
        <v>16.591309586419186</v>
      </c>
      <c r="T357" s="384">
        <f>$Q$6-Q357</f>
        <v>-2.2957918850571897</v>
      </c>
      <c r="U357" s="384">
        <f>($R$6-R357)</f>
        <v>-0.9518610295326777</v>
      </c>
      <c r="V357" s="384">
        <f t="shared" si="47"/>
        <v>-3.2476529145898674</v>
      </c>
      <c r="W357" s="384">
        <f>'h2a-34T'!H60</f>
        <v>9.7459132882882855</v>
      </c>
      <c r="X357" s="384">
        <f t="shared" si="44"/>
        <v>-3.0009097476227864</v>
      </c>
    </row>
    <row r="358" spans="1:24" ht="15" x14ac:dyDescent="0.25">
      <c r="A358" s="357" t="s">
        <v>210</v>
      </c>
      <c r="B358" s="357" t="s">
        <v>469</v>
      </c>
      <c r="C358" s="357" t="s">
        <v>466</v>
      </c>
      <c r="D358" s="357" t="s">
        <v>493</v>
      </c>
      <c r="E358" s="463">
        <v>1</v>
      </c>
      <c r="F358" s="384">
        <f>G358*Constants!$B$2+H358*Constants!$B$1+I358</f>
        <v>341.62864887282052</v>
      </c>
      <c r="G358" s="384">
        <v>0</v>
      </c>
      <c r="H358" s="718">
        <v>427.03581109102561</v>
      </c>
      <c r="I358" s="718">
        <v>0</v>
      </c>
      <c r="J358" s="384">
        <v>0</v>
      </c>
      <c r="K358" s="384">
        <v>4.32</v>
      </c>
      <c r="L358" s="718">
        <v>78.254375668894085</v>
      </c>
      <c r="M358" s="384">
        <f t="shared" si="45"/>
        <v>509.61018675991966</v>
      </c>
      <c r="N358" s="384">
        <f>($G$7+$H$7+$J$7)-(G358+H358+J358)</f>
        <v>-218.14521317750345</v>
      </c>
      <c r="O358" s="384">
        <f>($I$7+$K$7+$L$7)-(I358+K358+L358)</f>
        <v>-10.51967982240383</v>
      </c>
      <c r="P358" s="384">
        <f t="shared" si="46"/>
        <v>-228.66489299990729</v>
      </c>
      <c r="Q358" s="384">
        <f>(G358+H358+J358)*Constants!$B$14</f>
        <v>6.9179801396746141</v>
      </c>
      <c r="R358" s="384">
        <f>(I358+K358+L358)*Constants!$B$13</f>
        <v>9.3309044505850309</v>
      </c>
      <c r="S358" s="384">
        <f t="shared" si="40"/>
        <v>16.248884590259646</v>
      </c>
      <c r="T358" s="384">
        <f>$Q$7-Q358</f>
        <v>-3.5339524534755555</v>
      </c>
      <c r="U358" s="384">
        <f>($R$7-R358)</f>
        <v>-1.1887238199316332</v>
      </c>
      <c r="V358" s="384">
        <f t="shared" si="47"/>
        <v>-4.7226762734071883</v>
      </c>
      <c r="W358" s="384">
        <f>'h2a-34T'!H60</f>
        <v>9.7459132882882855</v>
      </c>
      <c r="X358" s="384">
        <f t="shared" si="44"/>
        <v>-2.0636420377077993</v>
      </c>
    </row>
    <row r="359" spans="1:24" ht="15" x14ac:dyDescent="0.25">
      <c r="A359" s="357" t="s">
        <v>464</v>
      </c>
      <c r="B359" s="357" t="s">
        <v>465</v>
      </c>
      <c r="C359" s="357" t="s">
        <v>121</v>
      </c>
      <c r="D359" s="357" t="s">
        <v>493</v>
      </c>
      <c r="E359" s="463">
        <v>0</v>
      </c>
      <c r="F359" s="384">
        <f>G359*Constants!$B$2+H359*Constants!$B$1+I359</f>
        <v>187.78713429583328</v>
      </c>
      <c r="G359" s="384">
        <v>0</v>
      </c>
      <c r="H359" s="718">
        <v>234.73391786979158</v>
      </c>
      <c r="I359" s="718">
        <v>0</v>
      </c>
      <c r="J359" s="384">
        <v>0</v>
      </c>
      <c r="K359" s="384">
        <v>0</v>
      </c>
      <c r="L359" s="718">
        <v>71.546453125681282</v>
      </c>
      <c r="M359" s="384">
        <f t="shared" si="45"/>
        <v>306.28037099547288</v>
      </c>
      <c r="N359" s="384">
        <f>($G$8+$H$8+$J$8)-(G359+H359+J359)</f>
        <v>90.058092093386279</v>
      </c>
      <c r="O359" s="384">
        <f>($I$8+$K$8+$L$8)-(I359+K359+L359)</f>
        <v>-26.755196946675682</v>
      </c>
      <c r="P359" s="384">
        <f t="shared" si="46"/>
        <v>63.302895146710597</v>
      </c>
      <c r="Q359" s="384">
        <f>(G359+H359+J359)*Constants!$B$14</f>
        <v>3.8026894694906233</v>
      </c>
      <c r="R359" s="384">
        <f>(I359+K359+L359)*Constants!$B$13</f>
        <v>8.0847492032019854</v>
      </c>
      <c r="S359" s="384">
        <f t="shared" si="40"/>
        <v>11.887438672692609</v>
      </c>
      <c r="T359" s="384">
        <f>$Q$8-Q359</f>
        <v>1.458941091912858</v>
      </c>
      <c r="U359" s="384">
        <f>($R$8-R359)</f>
        <v>-3.0233372549743525</v>
      </c>
      <c r="V359" s="384">
        <f t="shared" si="47"/>
        <v>-1.5643961630614944</v>
      </c>
      <c r="W359" s="384">
        <f>'h3b-B782'!H59</f>
        <v>0</v>
      </c>
      <c r="X359" s="384" t="str">
        <f t="shared" si="44"/>
        <v>n/a</v>
      </c>
    </row>
    <row r="360" spans="1:24" ht="15" x14ac:dyDescent="0.25">
      <c r="A360" s="357" t="s">
        <v>464</v>
      </c>
      <c r="B360" s="357" t="s">
        <v>465</v>
      </c>
      <c r="C360" s="357" t="s">
        <v>120</v>
      </c>
      <c r="D360" s="357" t="s">
        <v>493</v>
      </c>
      <c r="E360" s="463">
        <v>0</v>
      </c>
      <c r="F360" s="384">
        <f>G360*Constants!$B$2+H360*Constants!$B$1+I360</f>
        <v>332.86762501965813</v>
      </c>
      <c r="G360" s="384">
        <v>0</v>
      </c>
      <c r="H360" s="718">
        <v>416.08453127457267</v>
      </c>
      <c r="I360" s="718">
        <v>0</v>
      </c>
      <c r="J360" s="384">
        <v>0</v>
      </c>
      <c r="K360" s="384">
        <v>0</v>
      </c>
      <c r="L360" s="718">
        <v>97.492559509133287</v>
      </c>
      <c r="M360" s="384">
        <f t="shared" si="45"/>
        <v>513.5770907837059</v>
      </c>
      <c r="N360" s="384">
        <f>($G$9+$H$9+$J$9)-(G360+H360+J360)</f>
        <v>-121.18981419756824</v>
      </c>
      <c r="O360" s="384">
        <f>($I$9+$K$9+$L$9)-(I360+K360+L360)</f>
        <v>-53.915844877871734</v>
      </c>
      <c r="P360" s="384">
        <f t="shared" si="46"/>
        <v>-175.10565907543997</v>
      </c>
      <c r="Q360" s="384">
        <f>(G360+H360+J360)*Constants!$B$14</f>
        <v>6.7405694066480768</v>
      </c>
      <c r="R360" s="384">
        <f>(I360+K360+L360)*Constants!$B$13</f>
        <v>11.016659224532061</v>
      </c>
      <c r="S360" s="384">
        <f t="shared" si="40"/>
        <v>17.757228631180137</v>
      </c>
      <c r="T360" s="384">
        <f>$Q$9-Q360</f>
        <v>-1.9632749900006052</v>
      </c>
      <c r="U360" s="384">
        <f>($R$9-R360)</f>
        <v>-6.0924904711995058</v>
      </c>
      <c r="V360" s="384">
        <f t="shared" si="47"/>
        <v>-8.0557654612001102</v>
      </c>
      <c r="W360" s="384">
        <f>'h3b-B782'!H59</f>
        <v>0</v>
      </c>
      <c r="X360" s="384" t="str">
        <f t="shared" si="44"/>
        <v>n/a</v>
      </c>
    </row>
    <row r="361" spans="1:24" ht="15" x14ac:dyDescent="0.25">
      <c r="A361" s="357" t="s">
        <v>464</v>
      </c>
      <c r="B361" s="357" t="s">
        <v>465</v>
      </c>
      <c r="C361" s="357" t="s">
        <v>119</v>
      </c>
      <c r="D361" s="357" t="s">
        <v>493</v>
      </c>
      <c r="E361" s="463">
        <v>0</v>
      </c>
      <c r="F361" s="384">
        <f>G361*Constants!$B$2+H361*Constants!$B$1+I361</f>
        <v>315.7123025801867</v>
      </c>
      <c r="G361" s="384">
        <v>0</v>
      </c>
      <c r="H361" s="718">
        <v>394.64037822523335</v>
      </c>
      <c r="I361" s="718">
        <v>0</v>
      </c>
      <c r="J361" s="384">
        <v>0</v>
      </c>
      <c r="K361" s="384">
        <v>0</v>
      </c>
      <c r="L361" s="718">
        <v>95.952886761795952</v>
      </c>
      <c r="M361" s="384">
        <f t="shared" si="45"/>
        <v>490.59326498702933</v>
      </c>
      <c r="N361" s="384">
        <f>($G$10+$H$10+$J$10)-(G361+H361+J361)</f>
        <v>-215.85813556098779</v>
      </c>
      <c r="O361" s="384">
        <f>($I$10+$K$10+$L$10)-(I361+K361+L361)</f>
        <v>-57.053020507510823</v>
      </c>
      <c r="P361" s="384">
        <f t="shared" si="46"/>
        <v>-272.9111560684986</v>
      </c>
      <c r="Q361" s="384">
        <f>(G361+H361+J361)*Constants!$B$14</f>
        <v>6.3931741272487796</v>
      </c>
      <c r="R361" s="384">
        <f>(I361+K361+L361)*Constants!$B$13</f>
        <v>10.842676204082943</v>
      </c>
      <c r="S361" s="384">
        <f t="shared" ref="S361:S379" si="48">SUM(Q361:R361)</f>
        <v>17.235850331331722</v>
      </c>
      <c r="T361" s="384">
        <f>$Q$10-Q361</f>
        <v>-3.4969017960880016</v>
      </c>
      <c r="U361" s="384">
        <f>($R$10-R361)</f>
        <v>-6.4469913173487239</v>
      </c>
      <c r="V361" s="384">
        <f t="shared" si="47"/>
        <v>-9.9438931134367259</v>
      </c>
      <c r="W361" s="384">
        <f>'h3b-B782'!H59</f>
        <v>0</v>
      </c>
      <c r="X361" s="384" t="str">
        <f t="shared" si="44"/>
        <v>n/a</v>
      </c>
    </row>
    <row r="362" spans="1:24" ht="15" x14ac:dyDescent="0.25">
      <c r="A362" s="357" t="s">
        <v>464</v>
      </c>
      <c r="B362" s="357" t="s">
        <v>465</v>
      </c>
      <c r="C362" s="357" t="s">
        <v>466</v>
      </c>
      <c r="D362" s="357" t="s">
        <v>493</v>
      </c>
      <c r="E362" s="463">
        <v>0</v>
      </c>
      <c r="F362" s="384">
        <f>G362*Constants!$B$2+H362*Constants!$B$1+I362</f>
        <v>217.41622635603755</v>
      </c>
      <c r="G362" s="384">
        <v>0</v>
      </c>
      <c r="H362" s="718">
        <v>271.77028294504692</v>
      </c>
      <c r="I362" s="718">
        <v>0</v>
      </c>
      <c r="J362" s="384">
        <v>0</v>
      </c>
      <c r="K362" s="384">
        <v>0</v>
      </c>
      <c r="L362" s="718">
        <v>86.747929184453014</v>
      </c>
      <c r="M362" s="384">
        <f t="shared" si="45"/>
        <v>358.51821212949994</v>
      </c>
      <c r="N362" s="384">
        <f>($G$11+$H$11+$J$11)-(G362+H362+J362)</f>
        <v>-164.9999930440797</v>
      </c>
      <c r="O362" s="384">
        <f>($I$11+$K$11+$L$11)-(I362+K362+L362)</f>
        <v>-51.062856552987981</v>
      </c>
      <c r="P362" s="384">
        <f t="shared" si="46"/>
        <v>-216.06284959706767</v>
      </c>
      <c r="Q362" s="384">
        <f>(G362+H362+J362)*Constants!$B$14</f>
        <v>4.4026785837097595</v>
      </c>
      <c r="R362" s="384">
        <f>(I362+K362+L362)*Constants!$B$13</f>
        <v>9.8025159978431908</v>
      </c>
      <c r="S362" s="384">
        <f t="shared" si="48"/>
        <v>14.20519458155295</v>
      </c>
      <c r="T362" s="384">
        <f>$Q$11-Q362</f>
        <v>-2.672999887314091</v>
      </c>
      <c r="U362" s="384">
        <f>($R$11-R362)</f>
        <v>-5.7701027904876421</v>
      </c>
      <c r="V362" s="384">
        <f t="shared" si="47"/>
        <v>-8.4431026778017326</v>
      </c>
      <c r="W362" s="384">
        <f>'h3b-B782'!H59</f>
        <v>0</v>
      </c>
      <c r="X362" s="384" t="str">
        <f t="shared" si="44"/>
        <v>n/a</v>
      </c>
    </row>
    <row r="363" spans="1:24" ht="15" x14ac:dyDescent="0.25">
      <c r="A363" s="357" t="s">
        <v>222</v>
      </c>
      <c r="B363" s="357" t="s">
        <v>223</v>
      </c>
      <c r="C363" s="357" t="s">
        <v>121</v>
      </c>
      <c r="D363" s="357" t="s">
        <v>493</v>
      </c>
      <c r="E363" s="463">
        <v>1</v>
      </c>
      <c r="F363" s="384">
        <f>G363*Constants!$B$2+H363*Constants!$B$1+I363</f>
        <v>551.72359075055283</v>
      </c>
      <c r="G363" s="384">
        <v>0</v>
      </c>
      <c r="H363" s="718">
        <v>689.65448843819104</v>
      </c>
      <c r="I363" s="718">
        <v>0</v>
      </c>
      <c r="J363" s="384">
        <v>19.510000000000002</v>
      </c>
      <c r="K363" s="384">
        <v>0</v>
      </c>
      <c r="L363" s="718">
        <v>107.76211172303584</v>
      </c>
      <c r="M363" s="384">
        <f t="shared" si="45"/>
        <v>816.92660016122682</v>
      </c>
      <c r="N363" s="384">
        <f>($G$12+$H$12+$J$12)-(G363+H363+J363)</f>
        <v>-564.40335824327701</v>
      </c>
      <c r="O363" s="384">
        <f>($I$12+$K$12+$L$12)-(I363+K363+L363)</f>
        <v>-74.065688954134828</v>
      </c>
      <c r="P363" s="384">
        <f t="shared" si="46"/>
        <v>-638.46904719741178</v>
      </c>
      <c r="Q363" s="384">
        <f>(G363+H363+J363)*Constants!$B$14</f>
        <v>11.488464712698693</v>
      </c>
      <c r="R363" s="384">
        <f>(I363+K363+L363)*Constants!$B$13</f>
        <v>12.17711862470305</v>
      </c>
      <c r="S363" s="384">
        <f t="shared" si="48"/>
        <v>23.665583337401742</v>
      </c>
      <c r="T363" s="384">
        <f>$Q$12-Q363</f>
        <v>-9.1433344035410862</v>
      </c>
      <c r="U363" s="384">
        <f>($R$12-R363)</f>
        <v>-8.3694228518172356</v>
      </c>
      <c r="V363" s="384">
        <f t="shared" si="47"/>
        <v>-17.512757255358324</v>
      </c>
      <c r="W363" s="384">
        <f>'h4c-B45'!H60</f>
        <v>31.644603910754576</v>
      </c>
      <c r="X363" s="384">
        <f t="shared" si="44"/>
        <v>-1.8069458423557132</v>
      </c>
    </row>
    <row r="364" spans="1:24" ht="15" x14ac:dyDescent="0.25">
      <c r="A364" s="357" t="s">
        <v>236</v>
      </c>
      <c r="B364" s="357" t="s">
        <v>467</v>
      </c>
      <c r="C364" s="357" t="s">
        <v>119</v>
      </c>
      <c r="D364" s="357" t="s">
        <v>493</v>
      </c>
      <c r="E364" s="463">
        <v>1</v>
      </c>
      <c r="F364" s="384">
        <f>G364*Constants!$B$2+H364*Constants!$B$1+I364</f>
        <v>312.19775319530277</v>
      </c>
      <c r="G364" s="384">
        <v>0</v>
      </c>
      <c r="H364" s="718">
        <v>390.24719149412846</v>
      </c>
      <c r="I364" s="718">
        <v>0</v>
      </c>
      <c r="J364" s="384">
        <v>13.62</v>
      </c>
      <c r="K364" s="384">
        <v>0</v>
      </c>
      <c r="L364" s="718">
        <v>77.621701959314933</v>
      </c>
      <c r="M364" s="384">
        <f t="shared" si="45"/>
        <v>481.48889345344338</v>
      </c>
      <c r="N364" s="384">
        <f>($G$13+$H$13+$J$13)-(G364+H364+J364)</f>
        <v>-35.739156749664232</v>
      </c>
      <c r="O364" s="384">
        <f>($I$13+$K$13+$L$13)-(I364+K364+L364)</f>
        <v>20.995202550550317</v>
      </c>
      <c r="P364" s="384">
        <f t="shared" si="46"/>
        <v>-14.743954199113915</v>
      </c>
      <c r="Q364" s="384">
        <f>(G364+H364+J364)*Constants!$B$14</f>
        <v>6.542648502204881</v>
      </c>
      <c r="R364" s="384">
        <f>(I364+K364+L364)*Constants!$B$13</f>
        <v>8.7712523214025868</v>
      </c>
      <c r="S364" s="384">
        <f t="shared" si="48"/>
        <v>15.313900823607469</v>
      </c>
      <c r="T364" s="384">
        <f>$Q$13-Q364</f>
        <v>-0.578974339344561</v>
      </c>
      <c r="U364" s="384">
        <f>($R$13-R364)</f>
        <v>2.3724578882121872</v>
      </c>
      <c r="V364" s="384">
        <f t="shared" si="47"/>
        <v>1.7934835488676262</v>
      </c>
      <c r="W364" s="384">
        <f>'h5a-B720'!L74</f>
        <v>24.304326389439467</v>
      </c>
      <c r="X364" s="384">
        <f t="shared" si="44"/>
        <v>13.551463243019313</v>
      </c>
    </row>
    <row r="365" spans="1:24" ht="15" x14ac:dyDescent="0.25">
      <c r="A365" s="357" t="s">
        <v>238</v>
      </c>
      <c r="B365" s="357" t="s">
        <v>239</v>
      </c>
      <c r="C365" s="357" t="s">
        <v>121</v>
      </c>
      <c r="D365" s="357" t="s">
        <v>493</v>
      </c>
      <c r="E365" s="463">
        <v>1</v>
      </c>
      <c r="F365" s="384">
        <f>G365*Constants!$B$2+H365*Constants!$B$1+I365</f>
        <v>105.25764318583188</v>
      </c>
      <c r="G365" s="384">
        <v>0</v>
      </c>
      <c r="H365" s="718">
        <v>129.86383223650185</v>
      </c>
      <c r="I365" s="718">
        <v>1.3665773966303845</v>
      </c>
      <c r="J365" s="384">
        <v>38.880000000000003</v>
      </c>
      <c r="K365" s="384">
        <v>0</v>
      </c>
      <c r="L365" s="718">
        <v>52.81271338353632</v>
      </c>
      <c r="M365" s="384">
        <f t="shared" si="45"/>
        <v>222.92312301666857</v>
      </c>
      <c r="N365" s="384">
        <f>($G$14+$H$14+$J$14)-(G365+H365+J365)</f>
        <v>306.78864867786444</v>
      </c>
      <c r="O365" s="384">
        <f>($I$14+$K$14+$L$14)-(I365+K365+L365)</f>
        <v>57.13437199757508</v>
      </c>
      <c r="P365" s="384">
        <f t="shared" si="46"/>
        <v>363.92302067543955</v>
      </c>
      <c r="Q365" s="384">
        <f>(G365+H365+J365)*Constants!$B$14</f>
        <v>2.7336500822313297</v>
      </c>
      <c r="R365" s="384">
        <f>(I365+K365+L365)*Constants!$B$13</f>
        <v>6.1222598581588379</v>
      </c>
      <c r="S365" s="384">
        <f t="shared" si="48"/>
        <v>8.855909940390168</v>
      </c>
      <c r="T365" s="384">
        <f>$Q$14-Q365</f>
        <v>4.9699761085814025</v>
      </c>
      <c r="U365" s="384">
        <f>($R$14-R365)</f>
        <v>6.4561840357259843</v>
      </c>
      <c r="V365" s="384">
        <f t="shared" si="47"/>
        <v>11.426160144307387</v>
      </c>
      <c r="W365" s="384">
        <f>'h6a-007'!H64</f>
        <v>10.546908209027979</v>
      </c>
      <c r="X365" s="384">
        <f t="shared" si="44"/>
        <v>0.92304922002012557</v>
      </c>
    </row>
    <row r="366" spans="1:24" ht="15" x14ac:dyDescent="0.25">
      <c r="A366" s="357" t="s">
        <v>238</v>
      </c>
      <c r="B366" s="357" t="s">
        <v>239</v>
      </c>
      <c r="C366" s="357" t="s">
        <v>120</v>
      </c>
      <c r="D366" s="357" t="s">
        <v>493</v>
      </c>
      <c r="E366" s="463">
        <v>1</v>
      </c>
      <c r="F366" s="384">
        <f>G366*Constants!$B$2+H366*Constants!$B$1+I366</f>
        <v>58.782547124923731</v>
      </c>
      <c r="G366" s="384">
        <v>0</v>
      </c>
      <c r="H366" s="718">
        <v>71.853080332561063</v>
      </c>
      <c r="I366" s="718">
        <v>1.3000828588748803</v>
      </c>
      <c r="J366" s="384">
        <v>38.880000000000003</v>
      </c>
      <c r="K366" s="384">
        <v>0</v>
      </c>
      <c r="L366" s="718">
        <v>46.725023806265078</v>
      </c>
      <c r="M366" s="384">
        <f t="shared" si="45"/>
        <v>158.75818699770102</v>
      </c>
      <c r="N366" s="384">
        <f>($G$15+$H$15+$J$15)-(G366+H366+J366)</f>
        <v>334.16973919466682</v>
      </c>
      <c r="O366" s="384">
        <f>($I$15+$K$15+$L$15)-(I366+K366+L366)</f>
        <v>60.596597597756812</v>
      </c>
      <c r="P366" s="384">
        <f t="shared" si="46"/>
        <v>394.76633679242366</v>
      </c>
      <c r="Q366" s="384">
        <f>(G366+H366+J366)*Constants!$B$14</f>
        <v>1.793875901387489</v>
      </c>
      <c r="R366" s="384">
        <f>(I366+K366+L366)*Constants!$B$13</f>
        <v>5.4268370531608152</v>
      </c>
      <c r="S366" s="384">
        <f t="shared" si="48"/>
        <v>7.2207129545483042</v>
      </c>
      <c r="T366" s="384">
        <f>$Q$15-Q366</f>
        <v>5.4135497749536015</v>
      </c>
      <c r="U366" s="384">
        <f>($R$15-R366)</f>
        <v>6.8474155285465201</v>
      </c>
      <c r="V366" s="384">
        <f t="shared" si="47"/>
        <v>12.260965303500122</v>
      </c>
      <c r="W366" s="384">
        <f>'h6a-007'!H64</f>
        <v>10.546908209027979</v>
      </c>
      <c r="X366" s="384">
        <f t="shared" si="44"/>
        <v>0.86020210872117608</v>
      </c>
    </row>
    <row r="367" spans="1:24" ht="15" x14ac:dyDescent="0.25">
      <c r="A367" s="357" t="s">
        <v>238</v>
      </c>
      <c r="B367" s="357" t="s">
        <v>239</v>
      </c>
      <c r="C367" s="357" t="s">
        <v>119</v>
      </c>
      <c r="D367" s="357" t="s">
        <v>493</v>
      </c>
      <c r="E367" s="463">
        <v>1</v>
      </c>
      <c r="F367" s="384">
        <f>G367*Constants!$B$2+H367*Constants!$B$1+I367</f>
        <v>32.098059832129934</v>
      </c>
      <c r="G367" s="384">
        <v>0</v>
      </c>
      <c r="H367" s="718">
        <v>38.076148067859364</v>
      </c>
      <c r="I367" s="718">
        <v>1.6371413778424408</v>
      </c>
      <c r="J367" s="384">
        <v>38.880000000000003</v>
      </c>
      <c r="K367" s="384">
        <v>0</v>
      </c>
      <c r="L367" s="718">
        <v>43.35214570149445</v>
      </c>
      <c r="M367" s="384">
        <f t="shared" si="45"/>
        <v>121.94543514719625</v>
      </c>
      <c r="N367" s="384">
        <f>($G$16+$H$16+$J$16)-(G367+H367+J367)</f>
        <v>253.89311006645789</v>
      </c>
      <c r="O367" s="384">
        <f>($I$16+$K$16+$L$16)-(I367+K367+L367)</f>
        <v>53.426051078831279</v>
      </c>
      <c r="P367" s="384">
        <f t="shared" si="46"/>
        <v>307.31916114528917</v>
      </c>
      <c r="Q367" s="384">
        <f>(G367+H367+J367)*Constants!$B$14</f>
        <v>1.2466895986993218</v>
      </c>
      <c r="R367" s="384">
        <f>(I367+K367+L367)*Constants!$B$13</f>
        <v>5.0837894399650683</v>
      </c>
      <c r="S367" s="384">
        <f t="shared" si="48"/>
        <v>6.3304790386643903</v>
      </c>
      <c r="T367" s="384">
        <f>$Q$16-Q367</f>
        <v>4.1130683830766177</v>
      </c>
      <c r="U367" s="384">
        <f>($R$16-R367)</f>
        <v>6.0371437719079353</v>
      </c>
      <c r="V367" s="384">
        <f t="shared" si="47"/>
        <v>10.150212154984553</v>
      </c>
      <c r="W367" s="384">
        <f>'h6a-007'!H64</f>
        <v>10.546908209027979</v>
      </c>
      <c r="X367" s="384">
        <f t="shared" si="44"/>
        <v>1.0390825381761717</v>
      </c>
    </row>
    <row r="368" spans="1:24" ht="15" x14ac:dyDescent="0.25">
      <c r="A368" s="357" t="s">
        <v>240</v>
      </c>
      <c r="B368" s="357" t="s">
        <v>468</v>
      </c>
      <c r="C368" s="357" t="s">
        <v>120</v>
      </c>
      <c r="D368" s="357" t="s">
        <v>493</v>
      </c>
      <c r="E368" s="463">
        <v>1</v>
      </c>
      <c r="F368" s="384">
        <f>G368*Constants!$B$2+H368*Constants!$B$1+I368</f>
        <v>294.96974948958194</v>
      </c>
      <c r="G368" s="384">
        <v>0</v>
      </c>
      <c r="H368" s="718">
        <v>368.71218686197744</v>
      </c>
      <c r="I368" s="718">
        <v>0</v>
      </c>
      <c r="J368" s="384">
        <v>0</v>
      </c>
      <c r="K368" s="384">
        <v>0.8</v>
      </c>
      <c r="L368" s="718">
        <v>118.01877647061812</v>
      </c>
      <c r="M368" s="384">
        <f t="shared" si="45"/>
        <v>487.53096333259555</v>
      </c>
      <c r="N368" s="384">
        <f>($G$17+$H$17+$J$17)-(G368+H368+J368)</f>
        <v>-238.84835462547559</v>
      </c>
      <c r="O368" s="384">
        <f>($I$17+$K$17+$L$17)-(I368+K368+L368)</f>
        <v>-56.829816876822079</v>
      </c>
      <c r="P368" s="384">
        <f t="shared" si="46"/>
        <v>-295.67817150229769</v>
      </c>
      <c r="Q368" s="384">
        <f>(G368+H368+J368)*Constants!$B$14</f>
        <v>5.9731374271640343</v>
      </c>
      <c r="R368" s="384">
        <f>(I368+K368+L368)*Constants!$B$13</f>
        <v>13.426521741179847</v>
      </c>
      <c r="S368" s="384">
        <f t="shared" si="48"/>
        <v>19.399659168343881</v>
      </c>
      <c r="T368" s="384">
        <f>$Q$17-Q368</f>
        <v>-3.8693433449327044</v>
      </c>
      <c r="U368" s="384">
        <f>($R$17-R368)</f>
        <v>-6.4217693070808952</v>
      </c>
      <c r="V368" s="384">
        <f t="shared" si="47"/>
        <v>-10.291112652013599</v>
      </c>
      <c r="W368" s="384">
        <f>'h6b-B96'!H55</f>
        <v>19.895262557077622</v>
      </c>
      <c r="X368" s="384">
        <f t="shared" si="44"/>
        <v>-1.9332469898854754</v>
      </c>
    </row>
    <row r="369" spans="1:24" ht="15" x14ac:dyDescent="0.25">
      <c r="A369" s="357" t="s">
        <v>240</v>
      </c>
      <c r="B369" s="357" t="s">
        <v>468</v>
      </c>
      <c r="C369" s="357" t="s">
        <v>119</v>
      </c>
      <c r="D369" s="357" t="s">
        <v>493</v>
      </c>
      <c r="E369" s="463">
        <v>1</v>
      </c>
      <c r="F369" s="384">
        <f>G369*Constants!$B$2+H369*Constants!$B$1+I369</f>
        <v>270.85344139401985</v>
      </c>
      <c r="G369" s="384">
        <v>0</v>
      </c>
      <c r="H369" s="718">
        <v>338.56680174252477</v>
      </c>
      <c r="I369" s="718">
        <v>0</v>
      </c>
      <c r="J369" s="384">
        <v>0</v>
      </c>
      <c r="K369" s="384">
        <v>0.8</v>
      </c>
      <c r="L369" s="718">
        <v>115.34306883723936</v>
      </c>
      <c r="M369" s="384">
        <f t="shared" si="45"/>
        <v>454.70987057976413</v>
      </c>
      <c r="N369" s="384">
        <f>($G$18+$H$18+$J$18)-(G369+H369+J369)</f>
        <v>-266.71372140996368</v>
      </c>
      <c r="O369" s="384">
        <f>($I$18+$K$18+$L$18)-(I369+K369+L369)</f>
        <v>-60.457332839646199</v>
      </c>
      <c r="P369" s="384">
        <f t="shared" si="46"/>
        <v>-327.17105424960988</v>
      </c>
      <c r="Q369" s="384">
        <f>(G369+H369+J369)*Constants!$B$14</f>
        <v>5.484782188228901</v>
      </c>
      <c r="R369" s="384">
        <f>(I369+K369+L369)*Constants!$B$13</f>
        <v>13.124166778608048</v>
      </c>
      <c r="S369" s="384">
        <f t="shared" si="48"/>
        <v>18.608948966836948</v>
      </c>
      <c r="T369" s="384">
        <f>$Q$18-Q369</f>
        <v>-4.3207622868414113</v>
      </c>
      <c r="U369" s="384">
        <f>($R$18-R369)</f>
        <v>-6.8316786108800214</v>
      </c>
      <c r="V369" s="384">
        <f t="shared" si="47"/>
        <v>-11.152440897721434</v>
      </c>
      <c r="W369" s="384">
        <f>'h6b-B96'!H55</f>
        <v>19.895262557077622</v>
      </c>
      <c r="X369" s="384">
        <f t="shared" si="44"/>
        <v>-1.7839379504035249</v>
      </c>
    </row>
    <row r="370" spans="1:24" ht="15" x14ac:dyDescent="0.25">
      <c r="A370" s="357" t="s">
        <v>240</v>
      </c>
      <c r="B370" s="357" t="s">
        <v>468</v>
      </c>
      <c r="C370" s="357" t="s">
        <v>466</v>
      </c>
      <c r="D370" s="357" t="s">
        <v>493</v>
      </c>
      <c r="E370" s="463">
        <v>1</v>
      </c>
      <c r="F370" s="384">
        <f>G370*Constants!$B$2+H370*Constants!$B$1+I370</f>
        <v>181.72840715234256</v>
      </c>
      <c r="G370" s="384">
        <v>0</v>
      </c>
      <c r="H370" s="718">
        <v>227.16050894042817</v>
      </c>
      <c r="I370" s="718">
        <v>0</v>
      </c>
      <c r="J370" s="384">
        <v>0</v>
      </c>
      <c r="K370" s="384">
        <v>0.8</v>
      </c>
      <c r="L370" s="718">
        <v>98.518531255477313</v>
      </c>
      <c r="M370" s="384">
        <f t="shared" si="45"/>
        <v>326.4790401959055</v>
      </c>
      <c r="N370" s="384">
        <f>($G$19+$H$19+$J$19)-(G370+H370+J370)</f>
        <v>-189.08436087256882</v>
      </c>
      <c r="O370" s="384">
        <f>($I$19+$K$19+$L$19)-(I370+K370+L370)</f>
        <v>-46.794725173913186</v>
      </c>
      <c r="P370" s="384">
        <f t="shared" si="46"/>
        <v>-235.879086046482</v>
      </c>
      <c r="Q370" s="384">
        <f>(G370+H370+J370)*Constants!$B$14</f>
        <v>3.680000244834936</v>
      </c>
      <c r="R370" s="384">
        <f>(I370+K370+L370)*Constants!$B$13</f>
        <v>11.222994031868936</v>
      </c>
      <c r="S370" s="384">
        <f t="shared" si="48"/>
        <v>14.902994276703872</v>
      </c>
      <c r="T370" s="384">
        <f>$Q$19-Q370</f>
        <v>-3.0631666461356142</v>
      </c>
      <c r="U370" s="384">
        <f>($R$19-R370)</f>
        <v>-5.2878039446521896</v>
      </c>
      <c r="V370" s="384">
        <f t="shared" si="47"/>
        <v>-8.3509705907878029</v>
      </c>
      <c r="W370" s="384">
        <f>'h6b-B96'!H55</f>
        <v>19.895262557077622</v>
      </c>
      <c r="X370" s="384">
        <f t="shared" si="44"/>
        <v>-2.3823892493436225</v>
      </c>
    </row>
    <row r="371" spans="1:24" ht="15" x14ac:dyDescent="0.25">
      <c r="A371" s="357" t="s">
        <v>242</v>
      </c>
      <c r="B371" s="357" t="s">
        <v>243</v>
      </c>
      <c r="C371" s="357" t="s">
        <v>121</v>
      </c>
      <c r="D371" s="357" t="s">
        <v>493</v>
      </c>
      <c r="E371" s="463">
        <v>1</v>
      </c>
      <c r="F371" s="384">
        <f>G371*Constants!$B$2+H371*Constants!$B$1+I371</f>
        <v>289.91534918266171</v>
      </c>
      <c r="G371" s="384">
        <v>0</v>
      </c>
      <c r="H371" s="718">
        <v>347.13402337632436</v>
      </c>
      <c r="I371" s="718">
        <v>12.208130481602185</v>
      </c>
      <c r="J371" s="384">
        <v>0</v>
      </c>
      <c r="K371" s="384">
        <v>35.340000000000003</v>
      </c>
      <c r="L371" s="718">
        <v>86.190299763619024</v>
      </c>
      <c r="M371" s="384">
        <f t="shared" si="45"/>
        <v>480.87245362154556</v>
      </c>
      <c r="N371" s="384">
        <f>($G$20+$H$20+$J$20)-(G371+H371+J371)</f>
        <v>264.18268375269184</v>
      </c>
      <c r="O371" s="384">
        <f>($I$20+$K$20+$L$20)-(I371+K371+L371)</f>
        <v>63.262274689331264</v>
      </c>
      <c r="P371" s="384">
        <f t="shared" si="46"/>
        <v>327.44495844202311</v>
      </c>
      <c r="Q371" s="384">
        <f>(G371+H371+J371)*Constants!$B$14</f>
        <v>5.6235711786964542</v>
      </c>
      <c r="R371" s="384">
        <f>(I371+K371+L371)*Constants!$B$13</f>
        <v>15.112442617709995</v>
      </c>
      <c r="S371" s="384">
        <f t="shared" si="48"/>
        <v>20.73601379640645</v>
      </c>
      <c r="T371" s="384">
        <f>$Q$20-Q371</f>
        <v>4.2797594767936085</v>
      </c>
      <c r="U371" s="384">
        <f>($R$20-R371)</f>
        <v>7.1486370398944352</v>
      </c>
      <c r="V371" s="384">
        <f t="shared" si="47"/>
        <v>11.428396516688043</v>
      </c>
      <c r="W371" s="384">
        <f>'h7a-B40'!H62</f>
        <v>53.833087519470403</v>
      </c>
      <c r="X371" s="384">
        <f t="shared" si="44"/>
        <v>4.7104672506647738</v>
      </c>
    </row>
    <row r="372" spans="1:24" ht="15" x14ac:dyDescent="0.25">
      <c r="A372" s="357" t="s">
        <v>248</v>
      </c>
      <c r="B372" s="357" t="s">
        <v>249</v>
      </c>
      <c r="C372" s="357" t="s">
        <v>121</v>
      </c>
      <c r="D372" s="357" t="s">
        <v>493</v>
      </c>
      <c r="E372" s="463">
        <v>1</v>
      </c>
      <c r="F372" s="384">
        <f>G372*Constants!$B$2+H372*Constants!$B$1+I372</f>
        <v>206.41680435412383</v>
      </c>
      <c r="G372" s="384">
        <v>0</v>
      </c>
      <c r="H372" s="718">
        <v>258.02100544265477</v>
      </c>
      <c r="I372" s="718">
        <v>0</v>
      </c>
      <c r="J372" s="384">
        <v>0</v>
      </c>
      <c r="K372" s="384">
        <v>0.21</v>
      </c>
      <c r="L372" s="718">
        <v>44.414230248307817</v>
      </c>
      <c r="M372" s="384">
        <f t="shared" si="45"/>
        <v>302.64523569096258</v>
      </c>
      <c r="N372" s="384">
        <f>($G$21+$H$21+$J$21)-(G372+H372+J372)</f>
        <v>-63.601478899908216</v>
      </c>
      <c r="O372" s="384">
        <f>($I$21+$K$21+$L$21)-(I372+K372+L372)</f>
        <v>-1.1289366091202311</v>
      </c>
      <c r="P372" s="384">
        <f t="shared" si="46"/>
        <v>-64.730415509028447</v>
      </c>
      <c r="Q372" s="384">
        <f>(G372+H372+J372)*Constants!$B$14</f>
        <v>4.1799402881710073</v>
      </c>
      <c r="R372" s="384">
        <f>(I372+K372+L372)*Constants!$B$13</f>
        <v>5.0425380180587833</v>
      </c>
      <c r="S372" s="384">
        <f t="shared" si="48"/>
        <v>9.2224783062297906</v>
      </c>
      <c r="T372" s="384">
        <f>$Q$21-Q372</f>
        <v>-1.0303439581785132</v>
      </c>
      <c r="U372" s="384">
        <f>($R$21-R372)</f>
        <v>-0.12756983683058554</v>
      </c>
      <c r="V372" s="384">
        <f t="shared" si="47"/>
        <v>-1.1579137950090987</v>
      </c>
      <c r="W372" s="384">
        <f>'h8a-B624'!H63</f>
        <v>9.0598384728340662</v>
      </c>
      <c r="X372" s="384">
        <f t="shared" si="44"/>
        <v>-7.8242771714822474</v>
      </c>
    </row>
    <row r="373" spans="1:24" ht="15" x14ac:dyDescent="0.25">
      <c r="A373" s="357" t="s">
        <v>248</v>
      </c>
      <c r="B373" s="357" t="s">
        <v>249</v>
      </c>
      <c r="C373" s="357" t="s">
        <v>119</v>
      </c>
      <c r="D373" s="357" t="s">
        <v>493</v>
      </c>
      <c r="E373" s="463">
        <v>1</v>
      </c>
      <c r="F373" s="384">
        <f>G373*Constants!$B$2+H373*Constants!$B$1+I373</f>
        <v>85.416231920773768</v>
      </c>
      <c r="G373" s="384">
        <v>0</v>
      </c>
      <c r="H373" s="718">
        <v>106.7702899009672</v>
      </c>
      <c r="I373" s="718">
        <v>0</v>
      </c>
      <c r="J373" s="384">
        <v>0</v>
      </c>
      <c r="K373" s="384">
        <v>0.21</v>
      </c>
      <c r="L373" s="718">
        <v>35.685072631465033</v>
      </c>
      <c r="M373" s="384">
        <f t="shared" si="45"/>
        <v>142.66536253243223</v>
      </c>
      <c r="N373" s="384">
        <f>($G$22+$H$22+$J$22)-(G373+H373+J373)</f>
        <v>27.912010775044379</v>
      </c>
      <c r="O373" s="384">
        <f>($I$22+$K$22+$L$22)-(I373+K373+L373)</f>
        <v>0.89351585726556237</v>
      </c>
      <c r="P373" s="384">
        <f t="shared" si="46"/>
        <v>28.805526632309942</v>
      </c>
      <c r="Q373" s="384">
        <f>(G373+H373+J373)*Constants!$B$14</f>
        <v>1.7296786963956685</v>
      </c>
      <c r="R373" s="384">
        <f>(I373+K373+L373)*Constants!$B$13</f>
        <v>4.0561432073555492</v>
      </c>
      <c r="S373" s="384">
        <f t="shared" si="48"/>
        <v>5.7858219037512182</v>
      </c>
      <c r="T373" s="384">
        <f>$Q$22-Q373</f>
        <v>0.45217457455571886</v>
      </c>
      <c r="U373" s="384">
        <f>($R$22-R373)</f>
        <v>0.10096729187100806</v>
      </c>
      <c r="V373" s="384">
        <f t="shared" si="47"/>
        <v>0.55314186642672691</v>
      </c>
      <c r="W373" s="384">
        <f>'h8a-B624'!H63</f>
        <v>9.0598384728340662</v>
      </c>
      <c r="X373" s="384">
        <f t="shared" si="44"/>
        <v>16.378869549976827</v>
      </c>
    </row>
    <row r="374" spans="1:24" ht="15" x14ac:dyDescent="0.25">
      <c r="A374" s="357" t="s">
        <v>250</v>
      </c>
      <c r="B374" s="357" t="s">
        <v>251</v>
      </c>
      <c r="C374" s="357" t="s">
        <v>121</v>
      </c>
      <c r="D374" s="357" t="s">
        <v>493</v>
      </c>
      <c r="E374" s="463">
        <v>1</v>
      </c>
      <c r="F374" s="384">
        <f>G374*Constants!$B$2+H374*Constants!$B$1+I374</f>
        <v>401.94288687276787</v>
      </c>
      <c r="G374" s="384">
        <v>0</v>
      </c>
      <c r="H374" s="718">
        <v>502.42860859095981</v>
      </c>
      <c r="I374" s="718">
        <v>0</v>
      </c>
      <c r="J374" s="384">
        <v>0</v>
      </c>
      <c r="K374" s="384">
        <v>0.62</v>
      </c>
      <c r="L374" s="718">
        <v>84.49875969352766</v>
      </c>
      <c r="M374" s="384">
        <f t="shared" si="45"/>
        <v>587.54736828448745</v>
      </c>
      <c r="N374" s="384">
        <f>($G$23+$H$23+$J$23)-(G374+H374+J374)</f>
        <v>187.22587984723123</v>
      </c>
      <c r="O374" s="384">
        <f>($I$23+$K$23+$L$23)-(I374+K374+L374)</f>
        <v>25.262335815745018</v>
      </c>
      <c r="P374" s="384">
        <f t="shared" si="46"/>
        <v>212.48821566297624</v>
      </c>
      <c r="Q374" s="384">
        <f>(G374+H374+J374)*Constants!$B$14</f>
        <v>8.1393434591735492</v>
      </c>
      <c r="R374" s="384">
        <f>(I374+K374+L374)*Constants!$B$13</f>
        <v>9.618419845368626</v>
      </c>
      <c r="S374" s="384">
        <f t="shared" si="48"/>
        <v>17.757763304542173</v>
      </c>
      <c r="T374" s="384">
        <f>$Q$23-Q374</f>
        <v>3.0330592535251455</v>
      </c>
      <c r="U374" s="384">
        <f>($R$23-R374)</f>
        <v>2.8546439471791878</v>
      </c>
      <c r="V374" s="384">
        <f t="shared" si="47"/>
        <v>5.8877032007043333</v>
      </c>
      <c r="W374" s="384">
        <f>'h9a-581'!H62</f>
        <v>12.489664417920775</v>
      </c>
      <c r="X374" s="384">
        <f t="shared" si="44"/>
        <v>2.121313522805746</v>
      </c>
    </row>
    <row r="375" spans="1:24" ht="15" x14ac:dyDescent="0.25">
      <c r="A375" s="357" t="s">
        <v>250</v>
      </c>
      <c r="B375" s="357" t="s">
        <v>251</v>
      </c>
      <c r="C375" s="357" t="s">
        <v>119</v>
      </c>
      <c r="D375" s="357" t="s">
        <v>493</v>
      </c>
      <c r="E375" s="463">
        <v>1</v>
      </c>
      <c r="F375" s="384">
        <f>G375*Constants!$B$2+H375*Constants!$B$1+I375</f>
        <v>239.58970926829409</v>
      </c>
      <c r="G375" s="384">
        <v>0</v>
      </c>
      <c r="H375" s="718">
        <v>299.48713658536758</v>
      </c>
      <c r="I375" s="718">
        <v>0</v>
      </c>
      <c r="J375" s="384">
        <v>0</v>
      </c>
      <c r="K375" s="384">
        <v>0.62</v>
      </c>
      <c r="L375" s="718">
        <v>67.907425337227195</v>
      </c>
      <c r="M375" s="384">
        <f t="shared" si="45"/>
        <v>368.01456192259479</v>
      </c>
      <c r="N375" s="384">
        <f>($G$24+$H$24+$J$24)-(G375+H375+J375)</f>
        <v>101.8988767136334</v>
      </c>
      <c r="O375" s="384">
        <f>($I$24+$K$24+$L$24)-(I375+K375+L375)</f>
        <v>12.99716720228794</v>
      </c>
      <c r="P375" s="384">
        <f t="shared" si="46"/>
        <v>114.89604391592134</v>
      </c>
      <c r="Q375" s="384">
        <f>(G375+H375+J375)*Constants!$B$14</f>
        <v>4.8516916126829548</v>
      </c>
      <c r="R375" s="384">
        <f>(I375+K375+L375)*Constants!$B$13</f>
        <v>7.7435990631066742</v>
      </c>
      <c r="S375" s="384">
        <f t="shared" si="48"/>
        <v>12.595290675789629</v>
      </c>
      <c r="T375" s="384">
        <f>$Q$24-Q375</f>
        <v>1.6507618027608606</v>
      </c>
      <c r="U375" s="384">
        <f>($R$24-R375)</f>
        <v>1.4686798938585364</v>
      </c>
      <c r="V375" s="384">
        <f t="shared" si="47"/>
        <v>3.119441696619397</v>
      </c>
      <c r="W375" s="384">
        <f>'h9a-581'!H62</f>
        <v>12.489664417920775</v>
      </c>
      <c r="X375" s="384">
        <f t="shared" si="44"/>
        <v>4.0038140259060073</v>
      </c>
    </row>
    <row r="376" spans="1:24" ht="15" x14ac:dyDescent="0.25">
      <c r="A376" s="357" t="s">
        <v>252</v>
      </c>
      <c r="B376" s="357" t="s">
        <v>470</v>
      </c>
      <c r="C376" s="357" t="s">
        <v>121</v>
      </c>
      <c r="D376" s="357" t="s">
        <v>493</v>
      </c>
      <c r="E376" s="463">
        <v>1</v>
      </c>
      <c r="F376" s="384">
        <f>G376*Constants!$B$2+H376*Constants!$B$1+I376</f>
        <v>167.59837866999146</v>
      </c>
      <c r="G376" s="384">
        <v>0</v>
      </c>
      <c r="H376" s="718">
        <v>209.49797333748933</v>
      </c>
      <c r="I376" s="718">
        <v>0</v>
      </c>
      <c r="J376" s="384">
        <v>1.64</v>
      </c>
      <c r="K376" s="384">
        <v>0</v>
      </c>
      <c r="L376" s="718">
        <v>64.473389256602786</v>
      </c>
      <c r="M376" s="384">
        <f t="shared" si="45"/>
        <v>275.6113625940921</v>
      </c>
      <c r="N376" s="384">
        <f>($G$25+$H$25+$J$25)-(G376+H376+J376)</f>
        <v>543.40090957784355</v>
      </c>
      <c r="O376" s="384">
        <f>($I$25+$K$25+$L$25)-(I376+K376+L376)</f>
        <v>56.887105009593711</v>
      </c>
      <c r="P376" s="384">
        <f t="shared" si="46"/>
        <v>600.28801458743726</v>
      </c>
      <c r="Q376" s="384">
        <f>(G376+H376+J376)*Constants!$B$14</f>
        <v>3.4204351680673266</v>
      </c>
      <c r="R376" s="384">
        <f>(I376+K376+L376)*Constants!$B$13</f>
        <v>7.2854929859961146</v>
      </c>
      <c r="S376" s="384">
        <f t="shared" si="48"/>
        <v>10.705928154063441</v>
      </c>
      <c r="T376" s="384">
        <f>$Q$25-Q376</f>
        <v>8.803094735161066</v>
      </c>
      <c r="U376" s="384">
        <f>($R$25-R376)</f>
        <v>6.4282428660840907</v>
      </c>
      <c r="V376" s="384">
        <f t="shared" si="47"/>
        <v>15.231337601245157</v>
      </c>
      <c r="W376" s="384">
        <f>'h9b-688'!H58</f>
        <v>12.533800791082344</v>
      </c>
      <c r="X376" s="384">
        <f t="shared" si="44"/>
        <v>0.82289560636209058</v>
      </c>
    </row>
    <row r="377" spans="1:24" ht="15" x14ac:dyDescent="0.25">
      <c r="A377" s="357" t="s">
        <v>252</v>
      </c>
      <c r="B377" s="357" t="s">
        <v>470</v>
      </c>
      <c r="C377" s="357" t="s">
        <v>120</v>
      </c>
      <c r="D377" s="357" t="s">
        <v>493</v>
      </c>
      <c r="E377" s="463">
        <v>1</v>
      </c>
      <c r="F377" s="384">
        <f>G377*Constants!$B$2+H377*Constants!$B$1+I377</f>
        <v>155.53562123419727</v>
      </c>
      <c r="G377" s="384">
        <v>0</v>
      </c>
      <c r="H377" s="718">
        <v>194.41952654274655</v>
      </c>
      <c r="I377" s="718">
        <v>0</v>
      </c>
      <c r="J377" s="384">
        <v>1.64</v>
      </c>
      <c r="K377" s="384">
        <v>0</v>
      </c>
      <c r="L377" s="718">
        <v>42.280950498904645</v>
      </c>
      <c r="M377" s="384">
        <f t="shared" si="45"/>
        <v>238.34047704165118</v>
      </c>
      <c r="N377" s="384">
        <f>($G$26+$H$26+$J$26)-(G377+H377+J377)</f>
        <v>503.76985189542347</v>
      </c>
      <c r="O377" s="384">
        <f>($I$26+$K$26+$L$26)-(I377+K377+L377)</f>
        <v>75.176232778924941</v>
      </c>
      <c r="P377" s="384">
        <f t="shared" si="46"/>
        <v>578.94608467434841</v>
      </c>
      <c r="Q377" s="384">
        <f>(G377+H377+J377)*Constants!$B$14</f>
        <v>3.1761643299924938</v>
      </c>
      <c r="R377" s="384">
        <f>(I377+K377+L377)*Constants!$B$13</f>
        <v>4.7777474063762249</v>
      </c>
      <c r="S377" s="384">
        <f t="shared" si="48"/>
        <v>7.9539117363687186</v>
      </c>
      <c r="T377" s="384">
        <f>$Q$26-Q377</f>
        <v>8.1610716007058599</v>
      </c>
      <c r="U377" s="384">
        <f>($R$26-R377)</f>
        <v>8.4949143040185184</v>
      </c>
      <c r="V377" s="384">
        <f t="shared" si="47"/>
        <v>16.655985904724378</v>
      </c>
      <c r="W377" s="384">
        <f>'h9b-688'!H58</f>
        <v>12.533800791082344</v>
      </c>
      <c r="X377" s="384">
        <f t="shared" si="44"/>
        <v>0.75251029046123297</v>
      </c>
    </row>
    <row r="378" spans="1:24" ht="15" x14ac:dyDescent="0.25">
      <c r="A378" s="357" t="s">
        <v>252</v>
      </c>
      <c r="B378" s="357" t="s">
        <v>470</v>
      </c>
      <c r="C378" s="357" t="s">
        <v>119</v>
      </c>
      <c r="D378" s="357" t="s">
        <v>493</v>
      </c>
      <c r="E378" s="463">
        <v>1</v>
      </c>
      <c r="F378" s="384">
        <f>G378*Constants!$B$2+H378*Constants!$B$1+I378</f>
        <v>107.74584054080927</v>
      </c>
      <c r="G378" s="384">
        <v>0</v>
      </c>
      <c r="H378" s="718">
        <v>134.68230067601158</v>
      </c>
      <c r="I378" s="718">
        <v>0</v>
      </c>
      <c r="J378" s="384">
        <v>1.64</v>
      </c>
      <c r="K378" s="384">
        <v>0</v>
      </c>
      <c r="L378" s="718">
        <v>35.574245348447654</v>
      </c>
      <c r="M378" s="384">
        <f t="shared" si="45"/>
        <v>171.89654602445921</v>
      </c>
      <c r="N378" s="384">
        <f>($G$27+$H$27+$J$27)-(G378+H378+J378)</f>
        <v>239.47512943434592</v>
      </c>
      <c r="O378" s="384">
        <f>($I$27+$K$27+$L$27)-(I378+K378+L378)</f>
        <v>58.276627252432654</v>
      </c>
      <c r="P378" s="384">
        <f t="shared" si="46"/>
        <v>297.75175668677855</v>
      </c>
      <c r="Q378" s="384">
        <f>(G378+H378+J378)*Constants!$B$14</f>
        <v>2.2084212709513871</v>
      </c>
      <c r="R378" s="384">
        <f>(I378+K378+L378)*Constants!$B$13</f>
        <v>4.0198897243745852</v>
      </c>
      <c r="S378" s="384">
        <f t="shared" si="48"/>
        <v>6.2283109953259723</v>
      </c>
      <c r="T378" s="384">
        <f>$Q$27-Q378</f>
        <v>3.8794970968364035</v>
      </c>
      <c r="U378" s="384">
        <f>($R$27-R378)</f>
        <v>6.585258879524889</v>
      </c>
      <c r="V378" s="384">
        <f t="shared" si="47"/>
        <v>10.464755976361293</v>
      </c>
      <c r="W378" s="384">
        <f>'h9b-688'!H58</f>
        <v>12.533800791082344</v>
      </c>
      <c r="X378" s="384">
        <f t="shared" si="44"/>
        <v>1.1977155338733929</v>
      </c>
    </row>
    <row r="379" spans="1:24" ht="15" x14ac:dyDescent="0.25">
      <c r="A379" s="357" t="s">
        <v>264</v>
      </c>
      <c r="B379" s="357" t="s">
        <v>265</v>
      </c>
      <c r="C379" s="357" t="s">
        <v>121</v>
      </c>
      <c r="D379" s="357" t="s">
        <v>493</v>
      </c>
      <c r="E379" s="463">
        <v>1</v>
      </c>
      <c r="F379" s="384">
        <f>G379*Constants!$B$2+H379*Constants!$B$1+I379</f>
        <v>92.5406970752029</v>
      </c>
      <c r="G379" s="384">
        <v>0</v>
      </c>
      <c r="H379" s="718">
        <v>115.67587134400361</v>
      </c>
      <c r="I379" s="718">
        <v>0</v>
      </c>
      <c r="J379" s="384">
        <v>0</v>
      </c>
      <c r="K379" s="384">
        <v>18.86</v>
      </c>
      <c r="L379" s="718">
        <v>33.696422768901016</v>
      </c>
      <c r="M379" s="384">
        <f t="shared" si="45"/>
        <v>168.23229411290464</v>
      </c>
      <c r="N379" s="384">
        <f>($G$28+$H$28+$J$28)-(G379+H379+J379)</f>
        <v>414.81276187603856</v>
      </c>
      <c r="O379" s="384">
        <f>($I$28+$K$28+$L$28)-(I379+K379+L379)</f>
        <v>142.10038817684136</v>
      </c>
      <c r="P379" s="384">
        <f t="shared" si="46"/>
        <v>556.91315005287993</v>
      </c>
      <c r="Q379" s="384">
        <f>(G379+H379+J379)*Constants!$B$14</f>
        <v>1.8739491157728583</v>
      </c>
      <c r="R379" s="384">
        <f>(I379+K379+L379)*Constants!$B$13</f>
        <v>5.9388757728858153</v>
      </c>
      <c r="S379" s="384">
        <f t="shared" si="48"/>
        <v>7.8128248886586737</v>
      </c>
      <c r="T379" s="384">
        <f>$Q$28-Q379</f>
        <v>6.7199667423918248</v>
      </c>
      <c r="U379" s="384">
        <f>($R$28-R379)</f>
        <v>16.057343863983071</v>
      </c>
      <c r="V379" s="384">
        <f t="shared" si="47"/>
        <v>22.777310606374897</v>
      </c>
      <c r="W379" s="384">
        <f>'h13a-19T'!H60</f>
        <v>12.739948830409356</v>
      </c>
      <c r="X379" s="384">
        <f t="shared" si="44"/>
        <v>0.5593262984631604</v>
      </c>
    </row>
    <row r="380" spans="1:24" x14ac:dyDescent="0.2">
      <c r="A380" s="357" t="s">
        <v>206</v>
      </c>
      <c r="B380" s="357" t="s">
        <v>463</v>
      </c>
      <c r="C380" s="357" t="s">
        <v>121</v>
      </c>
      <c r="D380" s="357" t="s">
        <v>503</v>
      </c>
      <c r="E380" s="463">
        <v>1</v>
      </c>
      <c r="F380" s="384">
        <f>G380*Constants!$B$2+H380*Constants!$B$1+I380</f>
        <v>311.64520431693069</v>
      </c>
      <c r="G380" s="384">
        <v>0</v>
      </c>
      <c r="H380" s="357">
        <v>389.55650539616335</v>
      </c>
      <c r="I380" s="357">
        <v>0</v>
      </c>
      <c r="J380" s="357">
        <v>5.3094244739014034</v>
      </c>
      <c r="K380" s="357">
        <v>0</v>
      </c>
      <c r="L380" s="357">
        <v>76.777986567874237</v>
      </c>
      <c r="M380" s="384">
        <f t="shared" si="45"/>
        <v>471.64391643793897</v>
      </c>
      <c r="N380" s="384">
        <f>($G$2+$H$2+$J$2)-(G380+H380+J380)</f>
        <v>51.003578637929138</v>
      </c>
      <c r="O380" s="384">
        <f>($I$2+$K$2+$L$2)-(I380+K380+L380)</f>
        <v>3.0864321314485892</v>
      </c>
      <c r="P380" s="384">
        <f>SUM(N380:O380)</f>
        <v>54.090010769377727</v>
      </c>
      <c r="Q380" s="384">
        <f>(G380+H380+J380)*Constants!$B$14</f>
        <v>6.3968280638950485</v>
      </c>
      <c r="R380" s="384">
        <f>(I380+K380+L380)*Constants!$B$13</f>
        <v>8.6759124821697888</v>
      </c>
      <c r="S380" s="384">
        <f t="shared" ref="S380:S406" si="49">SUM(Q380:R380)</f>
        <v>15.072740546064837</v>
      </c>
      <c r="T380" s="384">
        <f>$Q$2-Q380</f>
        <v>0.82625797393445222</v>
      </c>
      <c r="U380" s="384">
        <f>($R$2-R380)</f>
        <v>0.34876683085369109</v>
      </c>
      <c r="V380" s="384">
        <f>SUM(T380:U380)</f>
        <v>1.1750248047881433</v>
      </c>
      <c r="W380" s="384">
        <f>'h1a-hanger4'!L54</f>
        <v>5.8831932118947536</v>
      </c>
      <c r="X380" s="384">
        <f t="shared" ref="X380:X433" si="50">IF(E380=0, "n/a",W380/V380)</f>
        <v>5.0068672490326636</v>
      </c>
    </row>
    <row r="381" spans="1:24" x14ac:dyDescent="0.2">
      <c r="A381" s="357" t="s">
        <v>206</v>
      </c>
      <c r="B381" s="357" t="s">
        <v>463</v>
      </c>
      <c r="C381" s="357" t="s">
        <v>120</v>
      </c>
      <c r="D381" s="357" t="s">
        <v>503</v>
      </c>
      <c r="E381" s="463">
        <v>1</v>
      </c>
      <c r="F381" s="384">
        <f>G381*Constants!$B$2+H381*Constants!$B$1+I381</f>
        <v>299.33381865511677</v>
      </c>
      <c r="G381" s="384">
        <v>0</v>
      </c>
      <c r="H381" s="357">
        <v>374.16727331889592</v>
      </c>
      <c r="I381" s="357">
        <v>0</v>
      </c>
      <c r="J381" s="357">
        <v>5.3094244739014034</v>
      </c>
      <c r="K381" s="357">
        <v>0</v>
      </c>
      <c r="L381" s="357">
        <v>75.918972405680123</v>
      </c>
      <c r="M381" s="384">
        <f t="shared" si="45"/>
        <v>455.39567019847743</v>
      </c>
      <c r="N381" s="384">
        <f>($G$3+$H$3+$J$3)-(G381+H381+J381)</f>
        <v>52.239213640941841</v>
      </c>
      <c r="O381" s="384">
        <f>($I$3+$K$3+$L$3)-(I381+K381+L381)</f>
        <v>2.9434843857563209</v>
      </c>
      <c r="P381" s="384">
        <f t="shared" ref="P381:P406" si="51">SUM(N381:O381)</f>
        <v>55.182698026698162</v>
      </c>
      <c r="Q381" s="384">
        <f>(G381+H381+J381)*Constants!$B$14</f>
        <v>6.1475225042433159</v>
      </c>
      <c r="R381" s="384">
        <f>(I381+K381+L381)*Constants!$B$13</f>
        <v>8.5788438818418538</v>
      </c>
      <c r="S381" s="384">
        <f t="shared" si="49"/>
        <v>14.72636638608517</v>
      </c>
      <c r="T381" s="384">
        <f>$Q$3-Q381</f>
        <v>0.84627526098325845</v>
      </c>
      <c r="U381" s="384">
        <f>($R$3-R381)</f>
        <v>0.33261373559046525</v>
      </c>
      <c r="V381" s="384">
        <f t="shared" ref="V381:V406" si="52">SUM(T381:U381)</f>
        <v>1.1788889965737237</v>
      </c>
      <c r="W381" s="384">
        <f>'h1a-hanger4'!L54</f>
        <v>5.8831932118947536</v>
      </c>
      <c r="X381" s="384">
        <f t="shared" si="50"/>
        <v>4.9904556145603474</v>
      </c>
    </row>
    <row r="382" spans="1:24" x14ac:dyDescent="0.2">
      <c r="A382" s="357" t="s">
        <v>206</v>
      </c>
      <c r="B382" s="357" t="s">
        <v>463</v>
      </c>
      <c r="C382" s="357" t="s">
        <v>119</v>
      </c>
      <c r="D382" s="357" t="s">
        <v>503</v>
      </c>
      <c r="E382" s="463">
        <v>1</v>
      </c>
      <c r="F382" s="384">
        <f>G382*Constants!$B$2+H382*Constants!$B$1+I382</f>
        <v>187.78713429583328</v>
      </c>
      <c r="G382" s="384">
        <v>0</v>
      </c>
      <c r="H382" s="357">
        <v>234.73391786979158</v>
      </c>
      <c r="I382" s="357">
        <v>0</v>
      </c>
      <c r="J382" s="357">
        <v>5.3094244739014034</v>
      </c>
      <c r="K382" s="357">
        <v>0</v>
      </c>
      <c r="L382" s="357">
        <v>71.546453125681282</v>
      </c>
      <c r="M382" s="384">
        <f t="shared" si="45"/>
        <v>311.58979546937428</v>
      </c>
      <c r="N382" s="384">
        <f>($G$4+$H$4+$J$4)-(G382+H382+J382)</f>
        <v>36.438840833804022</v>
      </c>
      <c r="O382" s="384">
        <f>($I$4+$K$4+$L$4)-(I382+K382+L382)</f>
        <v>1.9596675477565384</v>
      </c>
      <c r="P382" s="384">
        <f t="shared" si="51"/>
        <v>38.398508381560561</v>
      </c>
      <c r="Q382" s="384">
        <f>(G382+H382+J382)*Constants!$B$14</f>
        <v>3.8887021459678262</v>
      </c>
      <c r="R382" s="384">
        <f>(I382+K382+L382)*Constants!$B$13</f>
        <v>8.0847492032019854</v>
      </c>
      <c r="S382" s="384">
        <f t="shared" si="49"/>
        <v>11.973451349169812</v>
      </c>
      <c r="T382" s="384">
        <f>$Q$4-Q382</f>
        <v>0.59030922150762555</v>
      </c>
      <c r="U382" s="384">
        <f>($R$4-R382)</f>
        <v>0.22144243289648813</v>
      </c>
      <c r="V382" s="384">
        <f t="shared" si="52"/>
        <v>0.81175165440411368</v>
      </c>
      <c r="W382" s="384">
        <f>'h1a-hanger4'!L54</f>
        <v>5.8831932118947536</v>
      </c>
      <c r="X382" s="384">
        <f t="shared" si="50"/>
        <v>7.2475284527919523</v>
      </c>
    </row>
    <row r="383" spans="1:24" x14ac:dyDescent="0.2">
      <c r="A383" s="357" t="s">
        <v>210</v>
      </c>
      <c r="B383" s="357" t="s">
        <v>469</v>
      </c>
      <c r="C383" s="357" t="s">
        <v>121</v>
      </c>
      <c r="D383" s="357" t="s">
        <v>503</v>
      </c>
      <c r="E383" s="463">
        <v>1</v>
      </c>
      <c r="F383" s="384">
        <f>G383*Constants!$B$2+H383*Constants!$B$1+I383</f>
        <v>367.27578962089888</v>
      </c>
      <c r="G383" s="384">
        <v>0</v>
      </c>
      <c r="H383" s="357">
        <v>459.0947370261236</v>
      </c>
      <c r="I383" s="357">
        <v>0</v>
      </c>
      <c r="J383" s="357">
        <v>0</v>
      </c>
      <c r="K383" s="357">
        <v>7.2427079295547916</v>
      </c>
      <c r="L383" s="357">
        <v>77.520323889110657</v>
      </c>
      <c r="M383" s="384">
        <f t="shared" si="45"/>
        <v>543.85776884478901</v>
      </c>
      <c r="N383" s="384">
        <f>($G$5+$H$5+$J$5)-(G383+H383+J383)</f>
        <v>53.012838148006097</v>
      </c>
      <c r="O383" s="384">
        <f>($I$5+$K$5+$L$5)-(I383+K383+L383)</f>
        <v>0.60437233163587223</v>
      </c>
      <c r="P383" s="384">
        <f t="shared" si="51"/>
        <v>53.617210479641969</v>
      </c>
      <c r="Q383" s="384">
        <f>(G383+H383+J383)*Constants!$B$14</f>
        <v>7.4373347398232017</v>
      </c>
      <c r="R383" s="384">
        <f>(I383+K383+L383)*Constants!$B$13</f>
        <v>9.578222595509196</v>
      </c>
      <c r="S383" s="384">
        <f t="shared" si="49"/>
        <v>17.015557335332396</v>
      </c>
      <c r="T383" s="384">
        <f>$Q$5-Q383</f>
        <v>0.85880797799769937</v>
      </c>
      <c r="U383" s="384">
        <f>($R$5-R383)</f>
        <v>6.82940734748545E-2</v>
      </c>
      <c r="V383" s="384">
        <f t="shared" si="52"/>
        <v>0.92710205147255387</v>
      </c>
      <c r="W383" s="384">
        <f>'h2a-34T'!L45</f>
        <v>5.4380405405405403</v>
      </c>
      <c r="X383" s="384">
        <f t="shared" si="50"/>
        <v>5.8656331650901636</v>
      </c>
    </row>
    <row r="384" spans="1:24" x14ac:dyDescent="0.2">
      <c r="A384" s="357" t="s">
        <v>210</v>
      </c>
      <c r="B384" s="357" t="s">
        <v>469</v>
      </c>
      <c r="C384" s="357" t="s">
        <v>119</v>
      </c>
      <c r="D384" s="357" t="s">
        <v>503</v>
      </c>
      <c r="E384" s="463">
        <v>1</v>
      </c>
      <c r="F384" s="384">
        <f>G384*Constants!$B$2+H384*Constants!$B$1+I384</f>
        <v>204.55623475203092</v>
      </c>
      <c r="G384" s="384">
        <v>0</v>
      </c>
      <c r="H384" s="357">
        <v>255.69529344003863</v>
      </c>
      <c r="I384" s="357">
        <v>0</v>
      </c>
      <c r="J384" s="357">
        <v>0</v>
      </c>
      <c r="K384" s="357">
        <v>7.2427079295547916</v>
      </c>
      <c r="L384" s="357">
        <v>71.799432998345893</v>
      </c>
      <c r="M384" s="384">
        <f t="shared" si="45"/>
        <v>334.73743436793927</v>
      </c>
      <c r="N384" s="384">
        <f>($G$6+$H$6+$J$6)-(G384+H384+J384)</f>
        <v>43.791843145328954</v>
      </c>
      <c r="O384" s="384">
        <f>($I$6+$K$6+$L$6)-(I384+K384+L384)</f>
        <v>-3.8920076611186971</v>
      </c>
      <c r="P384" s="384">
        <f t="shared" si="51"/>
        <v>39.899835484210257</v>
      </c>
      <c r="Q384" s="384">
        <f>(G384+H384+J384)*Constants!$B$14</f>
        <v>4.1422637537286251</v>
      </c>
      <c r="R384" s="384">
        <f>(I384+K384+L384)*Constants!$B$13</f>
        <v>8.9317619248527773</v>
      </c>
      <c r="S384" s="384">
        <f t="shared" si="49"/>
        <v>13.074025678581403</v>
      </c>
      <c r="T384" s="384">
        <f>$Q$6-Q384</f>
        <v>0.70942785895432969</v>
      </c>
      <c r="U384" s="384">
        <f>($R$6-R384)</f>
        <v>-0.43979686570641263</v>
      </c>
      <c r="V384" s="384">
        <f t="shared" si="52"/>
        <v>0.26963099324791706</v>
      </c>
      <c r="W384" s="384">
        <f>'h2a-34T'!L45</f>
        <v>5.4380405405405403</v>
      </c>
      <c r="X384" s="384">
        <f t="shared" si="50"/>
        <v>20.168454950356676</v>
      </c>
    </row>
    <row r="385" spans="1:24" x14ac:dyDescent="0.2">
      <c r="A385" s="357" t="s">
        <v>210</v>
      </c>
      <c r="B385" s="357" t="s">
        <v>469</v>
      </c>
      <c r="C385" s="357" t="s">
        <v>466</v>
      </c>
      <c r="D385" s="357" t="s">
        <v>503</v>
      </c>
      <c r="E385" s="463">
        <v>1</v>
      </c>
      <c r="F385" s="384">
        <f>G385*Constants!$B$2+H385*Constants!$B$1+I385</f>
        <v>137.10557975836562</v>
      </c>
      <c r="G385" s="384">
        <v>0</v>
      </c>
      <c r="H385" s="357">
        <v>171.38197469795702</v>
      </c>
      <c r="I385" s="357">
        <v>0</v>
      </c>
      <c r="J385" s="357">
        <v>0</v>
      </c>
      <c r="K385" s="357">
        <v>7.2427079295547916</v>
      </c>
      <c r="L385" s="357">
        <v>66.523750545668236</v>
      </c>
      <c r="M385" s="384">
        <f t="shared" si="45"/>
        <v>245.14843317318005</v>
      </c>
      <c r="N385" s="384">
        <f>($G$7+$H$7+$J$7)-(G385+H385+J385)</f>
        <v>37.508623215565137</v>
      </c>
      <c r="O385" s="384">
        <f>($I$7+$K$7+$L$7)-(I385+K385+L385)</f>
        <v>-1.7117626287327852</v>
      </c>
      <c r="P385" s="384">
        <f t="shared" si="51"/>
        <v>35.796860586832352</v>
      </c>
      <c r="Q385" s="384">
        <f>(G385+H385+J385)*Constants!$B$14</f>
        <v>2.7763879901069037</v>
      </c>
      <c r="R385" s="384">
        <f>(I385+K385+L385)*Constants!$B$13</f>
        <v>8.3356098077002034</v>
      </c>
      <c r="S385" s="384">
        <f t="shared" si="49"/>
        <v>11.111997797807106</v>
      </c>
      <c r="T385" s="384">
        <f>$Q$7-Q385</f>
        <v>0.60763969609215485</v>
      </c>
      <c r="U385" s="384">
        <f>($R$7-R385)</f>
        <v>-0.19342917704680573</v>
      </c>
      <c r="V385" s="384">
        <f t="shared" si="52"/>
        <v>0.41421051904534911</v>
      </c>
      <c r="W385" s="384">
        <f>'h2a-34T'!L45</f>
        <v>5.4380405405405403</v>
      </c>
      <c r="X385" s="384">
        <f t="shared" si="50"/>
        <v>13.128687685367947</v>
      </c>
    </row>
    <row r="386" spans="1:24" x14ac:dyDescent="0.2">
      <c r="A386" s="357" t="s">
        <v>464</v>
      </c>
      <c r="B386" s="357" t="s">
        <v>465</v>
      </c>
      <c r="C386" s="357" t="s">
        <v>121</v>
      </c>
      <c r="D386" s="357" t="s">
        <v>503</v>
      </c>
      <c r="E386" s="463">
        <v>1</v>
      </c>
      <c r="F386" s="384">
        <f>G386*Constants!$B$2+H386*Constants!$B$1+I386</f>
        <v>228.81962759497566</v>
      </c>
      <c r="G386" s="384">
        <v>0</v>
      </c>
      <c r="H386" s="357">
        <v>286.02453449371956</v>
      </c>
      <c r="I386" s="357">
        <v>0</v>
      </c>
      <c r="J386" s="357">
        <v>0</v>
      </c>
      <c r="K386" s="357">
        <v>0</v>
      </c>
      <c r="L386" s="357">
        <v>45.746772278178646</v>
      </c>
      <c r="M386" s="384">
        <f t="shared" si="45"/>
        <v>331.7713067718982</v>
      </c>
      <c r="N386" s="384">
        <f>($G$8+$H$8+$J$8)-(G386+H386+J386)</f>
        <v>38.767475469458304</v>
      </c>
      <c r="O386" s="384">
        <f>($I$8+$K$8+$L$8)-(I386+K386+L386)</f>
        <v>-0.95551609917304603</v>
      </c>
      <c r="P386" s="384">
        <f t="shared" si="51"/>
        <v>37.811959370285258</v>
      </c>
      <c r="Q386" s="384">
        <f>(G386+H386+J386)*Constants!$B$14</f>
        <v>4.6335974587982562</v>
      </c>
      <c r="R386" s="384">
        <f>(I386+K386+L386)*Constants!$B$13</f>
        <v>5.1693852674341869</v>
      </c>
      <c r="S386" s="384">
        <f t="shared" si="49"/>
        <v>9.8029827262324432</v>
      </c>
      <c r="T386" s="384">
        <f>$Q$8-Q386</f>
        <v>0.62803310260522505</v>
      </c>
      <c r="U386" s="384">
        <f>($R$8-R386)</f>
        <v>-0.10797331920655395</v>
      </c>
      <c r="V386" s="384">
        <f t="shared" si="52"/>
        <v>0.52005978339867109</v>
      </c>
      <c r="W386" s="384">
        <f>'h3b-B782'!L44</f>
        <v>0.41908625106746372</v>
      </c>
      <c r="X386" s="384">
        <f t="shared" si="50"/>
        <v>0.80584245205170502</v>
      </c>
    </row>
    <row r="387" spans="1:24" x14ac:dyDescent="0.2">
      <c r="A387" s="357" t="s">
        <v>464</v>
      </c>
      <c r="B387" s="357" t="s">
        <v>465</v>
      </c>
      <c r="C387" s="357" t="s">
        <v>120</v>
      </c>
      <c r="D387" s="357" t="s">
        <v>503</v>
      </c>
      <c r="E387" s="463">
        <v>1</v>
      </c>
      <c r="F387" s="384">
        <f>G387*Constants!$B$2+H387*Constants!$B$1+I387</f>
        <v>206.41680435412383</v>
      </c>
      <c r="G387" s="384">
        <v>0</v>
      </c>
      <c r="H387" s="357">
        <v>258.02100544265477</v>
      </c>
      <c r="I387" s="357">
        <v>0</v>
      </c>
      <c r="J387" s="357">
        <v>0</v>
      </c>
      <c r="K387" s="357">
        <v>0</v>
      </c>
      <c r="L387" s="357">
        <v>44.414230248307817</v>
      </c>
      <c r="M387" s="384">
        <f t="shared" si="45"/>
        <v>302.4352356909626</v>
      </c>
      <c r="N387" s="384">
        <f>($G$9+$H$9+$J$9)-(G387+H387+J387)</f>
        <v>36.873711634349661</v>
      </c>
      <c r="O387" s="384">
        <f>($I$9+$K$9+$L$9)-(I387+K387+L387)</f>
        <v>-0.83751561704626454</v>
      </c>
      <c r="P387" s="384">
        <f t="shared" si="51"/>
        <v>36.036196017303396</v>
      </c>
      <c r="Q387" s="384">
        <f>(G387+H387+J387)*Constants!$B$14</f>
        <v>4.1799402881710073</v>
      </c>
      <c r="R387" s="384">
        <f>(I387+K387+L387)*Constants!$B$13</f>
        <v>5.0188080180587837</v>
      </c>
      <c r="S387" s="384">
        <f t="shared" si="49"/>
        <v>9.1987483062297919</v>
      </c>
      <c r="T387" s="384">
        <f>$Q$9-Q387</f>
        <v>0.5973541284764643</v>
      </c>
      <c r="U387" s="384">
        <f>($R$9-R387)</f>
        <v>-9.4639264726228411E-2</v>
      </c>
      <c r="V387" s="384">
        <f t="shared" si="52"/>
        <v>0.50271486375023589</v>
      </c>
      <c r="W387" s="384">
        <f>'h3b-B782'!L44</f>
        <v>0.41908625106746372</v>
      </c>
      <c r="X387" s="384">
        <f t="shared" si="50"/>
        <v>0.83364603135283177</v>
      </c>
    </row>
    <row r="388" spans="1:24" x14ac:dyDescent="0.2">
      <c r="A388" s="357" t="s">
        <v>464</v>
      </c>
      <c r="B388" s="357" t="s">
        <v>465</v>
      </c>
      <c r="C388" s="357" t="s">
        <v>119</v>
      </c>
      <c r="D388" s="357" t="s">
        <v>503</v>
      </c>
      <c r="E388" s="463">
        <v>1</v>
      </c>
      <c r="F388" s="384">
        <f>G388*Constants!$B$2+H388*Constants!$B$1+I388</f>
        <v>124.06282884756725</v>
      </c>
      <c r="G388" s="384">
        <v>0</v>
      </c>
      <c r="H388" s="357">
        <v>155.07853605945905</v>
      </c>
      <c r="I388" s="357">
        <v>0</v>
      </c>
      <c r="J388" s="357">
        <v>0</v>
      </c>
      <c r="K388" s="357">
        <v>0</v>
      </c>
      <c r="L388" s="357">
        <v>39.156013642316452</v>
      </c>
      <c r="M388" s="384">
        <f t="shared" si="45"/>
        <v>194.23454970177551</v>
      </c>
      <c r="N388" s="384">
        <f>($G$10+$H$10+$J$10)-(G388+H388+J388)</f>
        <v>23.703706604786504</v>
      </c>
      <c r="O388" s="384">
        <f>($I$10+$K$10+$L$10)-(I388+K388+L388)</f>
        <v>-0.25614738803132298</v>
      </c>
      <c r="P388" s="384">
        <f t="shared" si="51"/>
        <v>23.447559216755181</v>
      </c>
      <c r="Q388" s="384">
        <f>(G388+H388+J388)*Constants!$B$14</f>
        <v>2.5122722841632363</v>
      </c>
      <c r="R388" s="384">
        <f>(I388+K388+L388)*Constants!$B$13</f>
        <v>4.4246295415817594</v>
      </c>
      <c r="S388" s="384">
        <f t="shared" si="49"/>
        <v>6.9369018257449957</v>
      </c>
      <c r="T388" s="384">
        <f>$Q$10-Q388</f>
        <v>0.38400004699754176</v>
      </c>
      <c r="U388" s="384">
        <f>($R$10-R388)</f>
        <v>-2.894465484753983E-2</v>
      </c>
      <c r="V388" s="384">
        <f t="shared" si="52"/>
        <v>0.35505539215000192</v>
      </c>
      <c r="W388" s="384">
        <f>'h3b-B782'!L44</f>
        <v>0.41908625106746372</v>
      </c>
      <c r="X388" s="384">
        <f t="shared" si="50"/>
        <v>1.1803404773822175</v>
      </c>
    </row>
    <row r="389" spans="1:24" x14ac:dyDescent="0.2">
      <c r="A389" s="357" t="s">
        <v>464</v>
      </c>
      <c r="B389" s="357" t="s">
        <v>465</v>
      </c>
      <c r="C389" s="357" t="s">
        <v>466</v>
      </c>
      <c r="D389" s="357" t="s">
        <v>503</v>
      </c>
      <c r="E389" s="463">
        <v>1</v>
      </c>
      <c r="F389" s="384">
        <f>G389*Constants!$B$2+H389*Constants!$B$1+I389</f>
        <v>72.669877402648524</v>
      </c>
      <c r="G389" s="384">
        <v>0</v>
      </c>
      <c r="H389" s="357">
        <v>90.837346753310655</v>
      </c>
      <c r="I389" s="357">
        <v>0</v>
      </c>
      <c r="J389" s="357">
        <v>0</v>
      </c>
      <c r="K389" s="357">
        <v>0</v>
      </c>
      <c r="L389" s="357">
        <v>35.728243539560175</v>
      </c>
      <c r="M389" s="384">
        <f t="shared" si="45"/>
        <v>126.56559029287084</v>
      </c>
      <c r="N389" s="384">
        <f>($G$11+$H$11+$J$11)-(G389+H389+J389)</f>
        <v>15.932943147656545</v>
      </c>
      <c r="O389" s="384">
        <f>($I$11+$K$11+$L$11)-(I389+K389+L389)</f>
        <v>-4.3170908095142124E-2</v>
      </c>
      <c r="P389" s="384">
        <f t="shared" si="51"/>
        <v>15.889772239561403</v>
      </c>
      <c r="Q389" s="384">
        <f>(G389+H389+J389)*Constants!$B$14</f>
        <v>1.4715650174036325</v>
      </c>
      <c r="R389" s="384">
        <f>(I389+K389+L389)*Constants!$B$13</f>
        <v>4.0372915199703003</v>
      </c>
      <c r="S389" s="384">
        <f t="shared" si="49"/>
        <v>5.5088565373739327</v>
      </c>
      <c r="T389" s="384">
        <f>$Q$11-Q389</f>
        <v>0.25811367899203597</v>
      </c>
      <c r="U389" s="384">
        <f>($R$11-R389)</f>
        <v>-4.8783126147515787E-3</v>
      </c>
      <c r="V389" s="384">
        <f t="shared" si="52"/>
        <v>0.25323536637728439</v>
      </c>
      <c r="W389" s="384">
        <f>'h3b-B782'!L44</f>
        <v>0.41908625106746372</v>
      </c>
      <c r="X389" s="384">
        <f t="shared" si="50"/>
        <v>1.6549278130570644</v>
      </c>
    </row>
    <row r="390" spans="1:24" x14ac:dyDescent="0.2">
      <c r="A390" s="357" t="s">
        <v>222</v>
      </c>
      <c r="B390" s="357" t="s">
        <v>223</v>
      </c>
      <c r="C390" s="357" t="s">
        <v>121</v>
      </c>
      <c r="D390" s="357" t="s">
        <v>503</v>
      </c>
      <c r="E390" s="463">
        <v>1</v>
      </c>
      <c r="F390" s="384">
        <f>G390*Constants!$B$2+H390*Constants!$B$1+I390</f>
        <v>99.840923174109321</v>
      </c>
      <c r="G390" s="384">
        <v>0</v>
      </c>
      <c r="H390" s="357">
        <v>124.80115396763664</v>
      </c>
      <c r="I390" s="357">
        <v>0</v>
      </c>
      <c r="J390" s="357">
        <v>29.08525885091041</v>
      </c>
      <c r="K390" s="357">
        <v>0</v>
      </c>
      <c r="L390" s="357">
        <v>31.647858989484561</v>
      </c>
      <c r="M390" s="384">
        <f t="shared" si="45"/>
        <v>185.53427180803163</v>
      </c>
      <c r="N390" s="384">
        <f>($G$12+$H$12+$J$12)-(G390+H390+J390)</f>
        <v>-9.1252826236330407</v>
      </c>
      <c r="O390" s="384">
        <f>($I$12+$K$12+$L$12)-(I390+K390+L390)</f>
        <v>2.0485637794164546</v>
      </c>
      <c r="P390" s="384">
        <f t="shared" si="51"/>
        <v>-7.076718844216586</v>
      </c>
      <c r="Q390" s="384">
        <f>(G390+H390+J390)*Constants!$B$14</f>
        <v>2.4929598876604624</v>
      </c>
      <c r="R390" s="384">
        <f>(I390+K390+L390)*Constants!$B$13</f>
        <v>3.5762080658117554</v>
      </c>
      <c r="S390" s="384">
        <f t="shared" si="49"/>
        <v>6.0691679534722178</v>
      </c>
      <c r="T390" s="384">
        <f>$Q$12-Q390</f>
        <v>-0.14782957850285561</v>
      </c>
      <c r="U390" s="384">
        <f>($R$12-R390)</f>
        <v>0.2314877070740593</v>
      </c>
      <c r="V390" s="384">
        <f t="shared" si="52"/>
        <v>8.3658128571203694E-2</v>
      </c>
      <c r="W390" s="384">
        <f>'h4c-B45'!L45</f>
        <v>9.2269365755828527</v>
      </c>
      <c r="X390" s="384">
        <f t="shared" si="50"/>
        <v>110.29336578727741</v>
      </c>
    </row>
    <row r="391" spans="1:24" x14ac:dyDescent="0.2">
      <c r="A391" s="357" t="s">
        <v>236</v>
      </c>
      <c r="B391" s="357" t="s">
        <v>467</v>
      </c>
      <c r="C391" s="357" t="s">
        <v>119</v>
      </c>
      <c r="D391" s="357" t="s">
        <v>503</v>
      </c>
      <c r="E391" s="463">
        <v>1</v>
      </c>
      <c r="F391" s="384">
        <f>G391*Constants!$B$2+H391*Constants!$B$1+I391</f>
        <v>359.45984805855858</v>
      </c>
      <c r="G391" s="384">
        <v>0</v>
      </c>
      <c r="H391" s="357">
        <v>429.31140018018709</v>
      </c>
      <c r="I391" s="357">
        <v>16.010727914408921</v>
      </c>
      <c r="J391" s="357">
        <v>20.98850546429297</v>
      </c>
      <c r="K391" s="357">
        <v>0</v>
      </c>
      <c r="L391" s="357">
        <v>84.257066804903715</v>
      </c>
      <c r="M391" s="384">
        <f t="shared" si="45"/>
        <v>550.56770036379271</v>
      </c>
      <c r="N391" s="384">
        <f>($G$13+$H$13+$J$13)-(G391+H391+J391)</f>
        <v>-82.171870900015847</v>
      </c>
      <c r="O391" s="384">
        <f>($I$13+$K$13+$L$13)-(I391+K391+L391)</f>
        <v>-1.6508902094473825</v>
      </c>
      <c r="P391" s="384">
        <f t="shared" si="51"/>
        <v>-83.822761109463229</v>
      </c>
      <c r="Q391" s="384">
        <f>(G391+H391+J391)*Constants!$B$14</f>
        <v>7.2948584714405769</v>
      </c>
      <c r="R391" s="384">
        <f>(I391+K391+L391)*Constants!$B$13</f>
        <v>11.330260803282329</v>
      </c>
      <c r="S391" s="384">
        <f t="shared" si="49"/>
        <v>18.625119274722906</v>
      </c>
      <c r="T391" s="384">
        <f>$Q$13-Q391</f>
        <v>-1.3311843085802568</v>
      </c>
      <c r="U391" s="384">
        <f>($R$13-R391)</f>
        <v>-0.18655059366755466</v>
      </c>
      <c r="V391" s="384">
        <f t="shared" si="52"/>
        <v>-1.5177349022478115</v>
      </c>
      <c r="W391" s="384">
        <f>'h5a-B720'!L59</f>
        <v>1.2450646158725125</v>
      </c>
      <c r="X391" s="384">
        <f t="shared" si="50"/>
        <v>-0.8203439309648437</v>
      </c>
    </row>
    <row r="392" spans="1:24" x14ac:dyDescent="0.2">
      <c r="A392" s="357" t="s">
        <v>238</v>
      </c>
      <c r="B392" s="357" t="s">
        <v>239</v>
      </c>
      <c r="C392" s="357" t="s">
        <v>121</v>
      </c>
      <c r="D392" s="357" t="s">
        <v>503</v>
      </c>
      <c r="E392" s="463">
        <v>1</v>
      </c>
      <c r="F392" s="384">
        <f>G392*Constants!$B$2+H392*Constants!$B$1+I392</f>
        <v>331.64733892311227</v>
      </c>
      <c r="G392" s="384">
        <v>0</v>
      </c>
      <c r="H392" s="357">
        <v>414.5591736538903</v>
      </c>
      <c r="I392" s="357">
        <v>0</v>
      </c>
      <c r="J392" s="357">
        <v>42.034529999986269</v>
      </c>
      <c r="K392" s="357">
        <v>0</v>
      </c>
      <c r="L392" s="357">
        <v>116.32624716593307</v>
      </c>
      <c r="M392" s="384">
        <f t="shared" si="45"/>
        <v>572.91995081980963</v>
      </c>
      <c r="N392" s="384">
        <f>($G$14+$H$14+$J$14)-(G392+H392+J392)</f>
        <v>18.938777260489701</v>
      </c>
      <c r="O392" s="384">
        <f>($I$14+$K$14+$L$14)-(I392+K392+L392)</f>
        <v>-5.0125843881912857</v>
      </c>
      <c r="P392" s="384">
        <f t="shared" si="51"/>
        <v>13.926192872298415</v>
      </c>
      <c r="Q392" s="384">
        <f>(G392+H392+J392)*Constants!$B$14</f>
        <v>7.3968179991928</v>
      </c>
      <c r="R392" s="384">
        <f>(I392+K392+L392)*Constants!$B$13</f>
        <v>13.144865929750438</v>
      </c>
      <c r="S392" s="384">
        <f t="shared" si="49"/>
        <v>20.541683928943236</v>
      </c>
      <c r="T392" s="384">
        <f>$Q$14-Q392</f>
        <v>0.30680819161993256</v>
      </c>
      <c r="U392" s="384">
        <f>($R$14-R392)</f>
        <v>-0.56642203586561557</v>
      </c>
      <c r="V392" s="384">
        <f t="shared" si="52"/>
        <v>-0.25961384424568301</v>
      </c>
      <c r="W392" s="384">
        <f>'h6a-007'!L49</f>
        <v>7.3203422053231941</v>
      </c>
      <c r="X392" s="384">
        <f t="shared" si="50"/>
        <v>-28.197040980586767</v>
      </c>
    </row>
    <row r="393" spans="1:24" x14ac:dyDescent="0.2">
      <c r="A393" s="357" t="s">
        <v>238</v>
      </c>
      <c r="B393" s="357" t="s">
        <v>239</v>
      </c>
      <c r="C393" s="357" t="s">
        <v>120</v>
      </c>
      <c r="D393" s="357" t="s">
        <v>503</v>
      </c>
      <c r="E393" s="463">
        <v>1</v>
      </c>
      <c r="F393" s="384">
        <f>G393*Constants!$B$2+H393*Constants!$B$1+I393</f>
        <v>306.70288590804358</v>
      </c>
      <c r="G393" s="384">
        <v>0</v>
      </c>
      <c r="H393" s="357">
        <v>383.37860738505447</v>
      </c>
      <c r="I393" s="357">
        <v>0</v>
      </c>
      <c r="J393" s="357">
        <v>42.034529999986269</v>
      </c>
      <c r="K393" s="357">
        <v>0</v>
      </c>
      <c r="L393" s="357">
        <v>113.44415333793584</v>
      </c>
      <c r="M393" s="384">
        <f t="shared" si="45"/>
        <v>538.85729072297659</v>
      </c>
      <c r="N393" s="384">
        <f>($G$15+$H$15+$J$15)-(G393+H393+J393)</f>
        <v>19.489682142187121</v>
      </c>
      <c r="O393" s="384">
        <f>($I$15+$K$15+$L$15)-(I393+K393+L393)</f>
        <v>-4.8224490750390743</v>
      </c>
      <c r="P393" s="384">
        <f t="shared" si="51"/>
        <v>14.667233067148047</v>
      </c>
      <c r="Q393" s="384">
        <f>(G393+H393+J393)*Constants!$B$14</f>
        <v>6.8916928256376595</v>
      </c>
      <c r="R393" s="384">
        <f>(I393+K393+L393)*Constants!$B$13</f>
        <v>12.81918932718675</v>
      </c>
      <c r="S393" s="384">
        <f t="shared" si="49"/>
        <v>19.710882152824411</v>
      </c>
      <c r="T393" s="384">
        <f>$Q$15-Q393</f>
        <v>0.31573285070343093</v>
      </c>
      <c r="U393" s="384">
        <f>($R$15-R393)</f>
        <v>-0.54493674547941495</v>
      </c>
      <c r="V393" s="384">
        <f t="shared" si="52"/>
        <v>-0.22920389477598402</v>
      </c>
      <c r="W393" s="384">
        <f>'h6a-007'!L49</f>
        <v>7.3203422053231941</v>
      </c>
      <c r="X393" s="384">
        <f t="shared" si="50"/>
        <v>-31.938123095499073</v>
      </c>
    </row>
    <row r="394" spans="1:24" x14ac:dyDescent="0.2">
      <c r="A394" s="357" t="s">
        <v>238</v>
      </c>
      <c r="B394" s="357" t="s">
        <v>239</v>
      </c>
      <c r="C394" s="357" t="s">
        <v>119</v>
      </c>
      <c r="D394" s="357" t="s">
        <v>503</v>
      </c>
      <c r="E394" s="463">
        <v>1</v>
      </c>
      <c r="F394" s="384">
        <f>G394*Constants!$B$2+H394*Constants!$B$1+I394</f>
        <v>208.60736509712638</v>
      </c>
      <c r="G394" s="384">
        <v>0</v>
      </c>
      <c r="H394" s="357">
        <v>260.75920637140797</v>
      </c>
      <c r="I394" s="357">
        <v>0</v>
      </c>
      <c r="J394" s="357">
        <v>42.032904911839807</v>
      </c>
      <c r="K394" s="357">
        <v>0</v>
      </c>
      <c r="L394" s="357">
        <v>98.673727173477772</v>
      </c>
      <c r="M394" s="384">
        <f t="shared" si="45"/>
        <v>401.46583845672558</v>
      </c>
      <c r="N394" s="384">
        <f>($G$16+$H$16+$J$16)-(G394+H394+J394)</f>
        <v>28.05714685106949</v>
      </c>
      <c r="O394" s="384">
        <f>($I$16+$K$16+$L$16)-(I394+K394+L394)</f>
        <v>-0.25838901530960356</v>
      </c>
      <c r="P394" s="384">
        <f t="shared" si="51"/>
        <v>27.798757835759886</v>
      </c>
      <c r="Q394" s="384">
        <f>(G394+H394+J394)*Constants!$B$14</f>
        <v>4.9052322027886142</v>
      </c>
      <c r="R394" s="384">
        <f>(I394+K394+L394)*Constants!$B$13</f>
        <v>11.150131170602988</v>
      </c>
      <c r="S394" s="384">
        <f t="shared" si="49"/>
        <v>16.0553633733916</v>
      </c>
      <c r="T394" s="384">
        <f>$Q$16-Q394</f>
        <v>0.4545257789873256</v>
      </c>
      <c r="U394" s="384">
        <f>($R$16-R394)</f>
        <v>-2.9197958729984208E-2</v>
      </c>
      <c r="V394" s="384">
        <f t="shared" si="52"/>
        <v>0.42532782025734139</v>
      </c>
      <c r="W394" s="384">
        <f>'h6a-007'!L49</f>
        <v>7.3203422053231941</v>
      </c>
      <c r="X394" s="384">
        <f t="shared" si="50"/>
        <v>17.211058991847928</v>
      </c>
    </row>
    <row r="395" spans="1:24" x14ac:dyDescent="0.2">
      <c r="A395" s="357" t="s">
        <v>240</v>
      </c>
      <c r="B395" s="357" t="s">
        <v>468</v>
      </c>
      <c r="C395" s="357" t="s">
        <v>120</v>
      </c>
      <c r="D395" s="357" t="s">
        <v>503</v>
      </c>
      <c r="E395" s="463">
        <v>1</v>
      </c>
      <c r="F395" s="384">
        <f>G395*Constants!$B$2+H395*Constants!$B$1+I395</f>
        <v>90.528873781477841</v>
      </c>
      <c r="G395" s="384">
        <v>0</v>
      </c>
      <c r="H395" s="357">
        <v>111.66496512734842</v>
      </c>
      <c r="I395" s="357">
        <v>1.1969016795990943</v>
      </c>
      <c r="J395" s="357">
        <v>0</v>
      </c>
      <c r="K395" s="357">
        <v>5.7460452281136449</v>
      </c>
      <c r="L395" s="357">
        <v>56.802385648866661</v>
      </c>
      <c r="M395" s="384">
        <f t="shared" si="45"/>
        <v>175.41029768392781</v>
      </c>
      <c r="N395" s="384">
        <f>($G$17+$H$17+$J$17)-(G395+H395+J395)</f>
        <v>18.198867109153426</v>
      </c>
      <c r="O395" s="384">
        <f>($I$17+$K$17+$L$17)-(I395+K395+L395)</f>
        <v>-1.7563729627833595</v>
      </c>
      <c r="P395" s="384">
        <f t="shared" si="51"/>
        <v>16.442494146370066</v>
      </c>
      <c r="Q395" s="384">
        <f>(G395+H395+J395)*Constants!$B$14</f>
        <v>1.8089724350630443</v>
      </c>
      <c r="R395" s="384">
        <f>(I395+K395+L395)*Constants!$B$13</f>
        <v>7.2032225788934721</v>
      </c>
      <c r="S395" s="384">
        <f t="shared" si="49"/>
        <v>9.0121950139565161</v>
      </c>
      <c r="T395" s="384">
        <f>$Q$17-Q395</f>
        <v>0.29482164716828563</v>
      </c>
      <c r="U395" s="384">
        <f>($R$17-R395)</f>
        <v>-0.19847014479451985</v>
      </c>
      <c r="V395" s="384">
        <f t="shared" si="52"/>
        <v>9.6351502373765774E-2</v>
      </c>
      <c r="W395" s="384">
        <f>'h6b-B96'!L40</f>
        <v>13.445205479452055</v>
      </c>
      <c r="X395" s="384">
        <f t="shared" si="50"/>
        <v>139.54328835782496</v>
      </c>
    </row>
    <row r="396" spans="1:24" x14ac:dyDescent="0.2">
      <c r="A396" s="357" t="s">
        <v>240</v>
      </c>
      <c r="B396" s="357" t="s">
        <v>468</v>
      </c>
      <c r="C396" s="357" t="s">
        <v>119</v>
      </c>
      <c r="D396" s="357" t="s">
        <v>503</v>
      </c>
      <c r="E396" s="463">
        <v>1</v>
      </c>
      <c r="F396" s="384">
        <f>G396*Constants!$B$2+H396*Constants!$B$1+I396</f>
        <v>49.277038307019431</v>
      </c>
      <c r="G396" s="384">
        <v>0</v>
      </c>
      <c r="H396" s="357">
        <v>60.097304640406641</v>
      </c>
      <c r="I396" s="357">
        <v>1.1991945946941138</v>
      </c>
      <c r="J396" s="357">
        <v>0</v>
      </c>
      <c r="K396" s="357">
        <v>5.6015915771275662</v>
      </c>
      <c r="L396" s="357">
        <v>50.047457778945322</v>
      </c>
      <c r="M396" s="384">
        <f t="shared" si="45"/>
        <v>116.94554859117363</v>
      </c>
      <c r="N396" s="384">
        <f>($G$18+$H$18+$J$18)-(G396+H396+J396)</f>
        <v>11.755775692154423</v>
      </c>
      <c r="O396" s="384">
        <f>($I$18+$K$18+$L$18)-(I396+K396+L396)</f>
        <v>-1.1625079531738436</v>
      </c>
      <c r="P396" s="384">
        <f t="shared" si="51"/>
        <v>10.593267738980579</v>
      </c>
      <c r="Q396" s="384">
        <f>(G396+H396+J396)*Constants!$B$14</f>
        <v>0.97357633517458753</v>
      </c>
      <c r="R396" s="384">
        <f>(I396+K396+L396)*Constants!$B$13</f>
        <v>6.4238515664366709</v>
      </c>
      <c r="S396" s="384">
        <f t="shared" si="49"/>
        <v>7.3974279016112581</v>
      </c>
      <c r="T396" s="384">
        <f>$Q$18-Q396</f>
        <v>0.1904435662129017</v>
      </c>
      <c r="U396" s="384">
        <f>($R$18-R396)</f>
        <v>-0.13136339870864422</v>
      </c>
      <c r="V396" s="384">
        <f t="shared" si="52"/>
        <v>5.9080167504257486E-2</v>
      </c>
      <c r="W396" s="384">
        <f>'h6b-B96'!L40</f>
        <v>13.445205479452055</v>
      </c>
      <c r="X396" s="384">
        <f t="shared" si="50"/>
        <v>227.5756154293766</v>
      </c>
    </row>
    <row r="397" spans="1:24" x14ac:dyDescent="0.2">
      <c r="A397" s="357" t="s">
        <v>240</v>
      </c>
      <c r="B397" s="357" t="s">
        <v>468</v>
      </c>
      <c r="C397" s="357" t="s">
        <v>466</v>
      </c>
      <c r="D397" s="357" t="s">
        <v>503</v>
      </c>
      <c r="E397" s="463">
        <v>1</v>
      </c>
      <c r="F397" s="384">
        <f>G397*Constants!$B$2+H397*Constants!$B$1+I397</f>
        <v>25.886094256708585</v>
      </c>
      <c r="G397" s="384">
        <v>0</v>
      </c>
      <c r="H397" s="357">
        <v>30.592073197722314</v>
      </c>
      <c r="I397" s="357">
        <v>1.4124356985307327</v>
      </c>
      <c r="J397" s="357">
        <v>0</v>
      </c>
      <c r="K397" s="357">
        <v>5.4731883318065799</v>
      </c>
      <c r="L397" s="357">
        <v>45.606081239896561</v>
      </c>
      <c r="M397" s="384">
        <f t="shared" si="45"/>
        <v>83.083778467956193</v>
      </c>
      <c r="N397" s="384">
        <f>($G$19+$H$19+$J$19)-(G397+H397+J397)</f>
        <v>7.4840748701370501</v>
      </c>
      <c r="O397" s="384">
        <f>($I$19+$K$19+$L$19)-(I397+K397+L397)</f>
        <v>3.2100811330252554E-2</v>
      </c>
      <c r="P397" s="384">
        <f t="shared" si="51"/>
        <v>7.5161756814673026</v>
      </c>
      <c r="Q397" s="384">
        <f>(G397+H397+J397)*Constants!$B$14</f>
        <v>0.49559158580310148</v>
      </c>
      <c r="R397" s="384">
        <f>(I397+K397+L397)*Constants!$B$13</f>
        <v>5.931562695536428</v>
      </c>
      <c r="S397" s="384">
        <f t="shared" si="49"/>
        <v>6.4271542813395293</v>
      </c>
      <c r="T397" s="384">
        <f>$Q$19-Q397</f>
        <v>0.12124201289622016</v>
      </c>
      <c r="U397" s="384">
        <f>($R$19-R397)</f>
        <v>3.627391680318226E-3</v>
      </c>
      <c r="V397" s="384">
        <f t="shared" si="52"/>
        <v>0.12486940457653839</v>
      </c>
      <c r="W397" s="384">
        <f>'h6b-B96'!L40</f>
        <v>13.445205479452055</v>
      </c>
      <c r="X397" s="384">
        <f t="shared" si="50"/>
        <v>107.67413783262536</v>
      </c>
    </row>
    <row r="398" spans="1:24" x14ac:dyDescent="0.2">
      <c r="A398" s="357" t="s">
        <v>242</v>
      </c>
      <c r="B398" s="357" t="s">
        <v>243</v>
      </c>
      <c r="C398" s="357" t="s">
        <v>121</v>
      </c>
      <c r="D398" s="357" t="s">
        <v>503</v>
      </c>
      <c r="E398" s="463">
        <v>1</v>
      </c>
      <c r="F398" s="384">
        <f>G398*Constants!$B$2+H398*Constants!$B$1+I398</f>
        <v>454.77296810726131</v>
      </c>
      <c r="G398" s="384">
        <v>0</v>
      </c>
      <c r="H398" s="357">
        <v>568.46621013407662</v>
      </c>
      <c r="I398" s="357">
        <v>0</v>
      </c>
      <c r="J398" s="357">
        <v>0</v>
      </c>
      <c r="K398" s="357">
        <v>51.58209013260354</v>
      </c>
      <c r="L398" s="357">
        <v>148.51442708484294</v>
      </c>
      <c r="M398" s="384">
        <f t="shared" si="45"/>
        <v>768.56272735152311</v>
      </c>
      <c r="N398" s="384">
        <f>($G$20+$H$20+$J$20)-(G398+H398+J398)</f>
        <v>42.85049699493959</v>
      </c>
      <c r="O398" s="384">
        <f>($I$20+$K$20+$L$20)-(I398+K398+L398)</f>
        <v>-3.0958122828940304</v>
      </c>
      <c r="P398" s="384">
        <f t="shared" si="51"/>
        <v>39.75468471204556</v>
      </c>
      <c r="Q398" s="384">
        <f>(G398+H398+J398)*Constants!$B$14</f>
        <v>9.20915260417204</v>
      </c>
      <c r="R398" s="384">
        <f>(I398+K398+L398)*Constants!$B$13</f>
        <v>22.610906445571455</v>
      </c>
      <c r="S398" s="384">
        <f t="shared" si="49"/>
        <v>31.820059049743495</v>
      </c>
      <c r="T398" s="384">
        <f>$Q$20-Q398</f>
        <v>0.69417805131802268</v>
      </c>
      <c r="U398" s="384">
        <f>($R$20-R398)</f>
        <v>-0.34982678796702515</v>
      </c>
      <c r="V398" s="384">
        <f t="shared" si="52"/>
        <v>0.34435126335099753</v>
      </c>
      <c r="W398" s="384">
        <f>'h7a-B40'!L47</f>
        <v>1.7199182242990654</v>
      </c>
      <c r="X398" s="384">
        <f t="shared" si="50"/>
        <v>4.9946621585237265</v>
      </c>
    </row>
    <row r="399" spans="1:24" x14ac:dyDescent="0.2">
      <c r="A399" s="357" t="s">
        <v>248</v>
      </c>
      <c r="B399" s="357" t="s">
        <v>249</v>
      </c>
      <c r="C399" s="357" t="s">
        <v>121</v>
      </c>
      <c r="D399" s="357" t="s">
        <v>503</v>
      </c>
      <c r="E399" s="463">
        <v>1</v>
      </c>
      <c r="F399" s="384">
        <f>G399*Constants!$B$2+H399*Constants!$B$1+I399</f>
        <v>131.83152444625742</v>
      </c>
      <c r="G399" s="384">
        <v>0</v>
      </c>
      <c r="H399" s="357">
        <v>164.78940555782177</v>
      </c>
      <c r="I399" s="357">
        <v>0</v>
      </c>
      <c r="J399" s="357">
        <v>0</v>
      </c>
      <c r="K399" s="357">
        <v>1.2143431402829434</v>
      </c>
      <c r="L399" s="357">
        <v>45.530078754518115</v>
      </c>
      <c r="M399" s="384">
        <f t="shared" si="45"/>
        <v>211.53382745262283</v>
      </c>
      <c r="N399" s="384">
        <f>($G$21+$H$21+$J$21)-(G399+H399+J399)</f>
        <v>29.630120984924787</v>
      </c>
      <c r="O399" s="384">
        <f>($I$21+$K$21+$L$21)-(I399+K399+L399)</f>
        <v>-3.2491282556134706</v>
      </c>
      <c r="P399" s="384">
        <f t="shared" si="51"/>
        <v>26.380992729311316</v>
      </c>
      <c r="Q399" s="384">
        <f>(G399+H399+J399)*Constants!$B$14</f>
        <v>2.6695883700367125</v>
      </c>
      <c r="R399" s="384">
        <f>(I399+K399+L399)*Constants!$B$13</f>
        <v>5.2821196741125194</v>
      </c>
      <c r="S399" s="384">
        <f t="shared" si="49"/>
        <v>7.9517080441492318</v>
      </c>
      <c r="T399" s="384">
        <f>$Q$21-Q399</f>
        <v>0.4800079599557816</v>
      </c>
      <c r="U399" s="384">
        <f>($R$21-R399)</f>
        <v>-0.36715149288432158</v>
      </c>
      <c r="V399" s="384">
        <f t="shared" si="52"/>
        <v>0.11285646707146002</v>
      </c>
      <c r="W399" s="384">
        <f>'h8a-B624'!L48</f>
        <v>2.1618942731277535</v>
      </c>
      <c r="X399" s="384">
        <f t="shared" si="50"/>
        <v>19.156139911404946</v>
      </c>
    </row>
    <row r="400" spans="1:24" x14ac:dyDescent="0.2">
      <c r="A400" s="357" t="s">
        <v>248</v>
      </c>
      <c r="B400" s="357" t="s">
        <v>249</v>
      </c>
      <c r="C400" s="357" t="s">
        <v>119</v>
      </c>
      <c r="D400" s="357" t="s">
        <v>503</v>
      </c>
      <c r="E400" s="463">
        <v>1</v>
      </c>
      <c r="F400" s="384">
        <f>G400*Constants!$B$2+H400*Constants!$B$1+I400</f>
        <v>90.237935189739076</v>
      </c>
      <c r="G400" s="384">
        <v>0</v>
      </c>
      <c r="H400" s="357">
        <v>112.79741898717384</v>
      </c>
      <c r="I400" s="357">
        <v>0</v>
      </c>
      <c r="J400" s="357">
        <v>0</v>
      </c>
      <c r="K400" s="357">
        <v>1.2143431402829434</v>
      </c>
      <c r="L400" s="357">
        <v>37.933201479235514</v>
      </c>
      <c r="M400" s="384">
        <f t="shared" si="45"/>
        <v>151.94496360669231</v>
      </c>
      <c r="N400" s="384">
        <f>($G$22+$H$22+$J$22)-(G400+H400+J400)</f>
        <v>21.884881688837737</v>
      </c>
      <c r="O400" s="384">
        <f>($I$22+$K$22+$L$22)-(I400+K400+L400)</f>
        <v>-2.3589561307878597</v>
      </c>
      <c r="P400" s="384">
        <f t="shared" si="51"/>
        <v>19.525925558049877</v>
      </c>
      <c r="Q400" s="384">
        <f>(G400+H400+J400)*Constants!$B$14</f>
        <v>1.8273181875922162</v>
      </c>
      <c r="R400" s="384">
        <f>(I400+K400+L400)*Constants!$B$13</f>
        <v>4.423672542005586</v>
      </c>
      <c r="S400" s="384">
        <f t="shared" si="49"/>
        <v>6.2509907295978024</v>
      </c>
      <c r="T400" s="384">
        <f>$Q$22-Q400</f>
        <v>0.35453508335917117</v>
      </c>
      <c r="U400" s="384">
        <f>($R$22-R400)</f>
        <v>-0.26656204277902873</v>
      </c>
      <c r="V400" s="384">
        <f t="shared" si="52"/>
        <v>8.7973040580142436E-2</v>
      </c>
      <c r="W400" s="384">
        <f>'h8a-B624'!L48</f>
        <v>2.1618942731277535</v>
      </c>
      <c r="X400" s="384">
        <f t="shared" si="50"/>
        <v>24.574508950367498</v>
      </c>
    </row>
    <row r="401" spans="1:24" x14ac:dyDescent="0.2">
      <c r="A401" s="357" t="s">
        <v>250</v>
      </c>
      <c r="B401" s="357" t="s">
        <v>251</v>
      </c>
      <c r="C401" s="357" t="s">
        <v>121</v>
      </c>
      <c r="D401" s="357" t="s">
        <v>503</v>
      </c>
      <c r="E401" s="463">
        <v>1</v>
      </c>
      <c r="F401" s="384">
        <f>G401*Constants!$B$2+H401*Constants!$B$1+I401</f>
        <v>483.27647275643562</v>
      </c>
      <c r="G401" s="384">
        <v>0</v>
      </c>
      <c r="H401" s="357">
        <v>604.09559094554447</v>
      </c>
      <c r="I401" s="357">
        <v>0</v>
      </c>
      <c r="J401" s="357">
        <v>0</v>
      </c>
      <c r="K401" s="357">
        <v>2.6189837862368361</v>
      </c>
      <c r="L401" s="357">
        <v>116.0167950777022</v>
      </c>
      <c r="M401" s="384">
        <f t="shared" si="45"/>
        <v>722.73136980948357</v>
      </c>
      <c r="N401" s="384">
        <f>($G$23+$H$23+$J$23)-(G401+H401+J401)</f>
        <v>85.558897492646565</v>
      </c>
      <c r="O401" s="384">
        <f>($I$23+$K$23+$L$23)-(I401+K401+L401)</f>
        <v>-8.2546833546663549</v>
      </c>
      <c r="P401" s="384">
        <f t="shared" si="51"/>
        <v>77.30421413798021</v>
      </c>
      <c r="Q401" s="384">
        <f>(G401+H401+J401)*Constants!$B$14</f>
        <v>9.7863485733178202</v>
      </c>
      <c r="R401" s="384">
        <f>(I401+K401+L401)*Constants!$B$13</f>
        <v>13.405843011625112</v>
      </c>
      <c r="S401" s="384">
        <f t="shared" si="49"/>
        <v>23.192191584942933</v>
      </c>
      <c r="T401" s="384">
        <f>$Q$23-Q401</f>
        <v>1.3860541393808745</v>
      </c>
      <c r="U401" s="384">
        <f>($R$23-R401)</f>
        <v>-0.93277921907729855</v>
      </c>
      <c r="V401" s="384">
        <f t="shared" si="52"/>
        <v>0.45327492030357597</v>
      </c>
      <c r="W401" s="384">
        <f>'h9a-581'!L46</f>
        <v>2.8013751946030099</v>
      </c>
      <c r="X401" s="384">
        <f t="shared" si="50"/>
        <v>6.1803004514938067</v>
      </c>
    </row>
    <row r="402" spans="1:24" x14ac:dyDescent="0.2">
      <c r="A402" s="357" t="s">
        <v>250</v>
      </c>
      <c r="B402" s="357" t="s">
        <v>251</v>
      </c>
      <c r="C402" s="357" t="s">
        <v>119</v>
      </c>
      <c r="D402" s="357" t="s">
        <v>503</v>
      </c>
      <c r="E402" s="463">
        <v>1</v>
      </c>
      <c r="F402" s="384">
        <f>G402*Constants!$B$2+H402*Constants!$B$1+I402</f>
        <v>278.83013206088503</v>
      </c>
      <c r="G402" s="384">
        <v>0</v>
      </c>
      <c r="H402" s="357">
        <v>348.53766507610629</v>
      </c>
      <c r="I402" s="357">
        <v>0</v>
      </c>
      <c r="J402" s="357">
        <v>0</v>
      </c>
      <c r="K402" s="357">
        <v>2.6189837862368361</v>
      </c>
      <c r="L402" s="357">
        <v>82.881765753786169</v>
      </c>
      <c r="M402" s="384">
        <f t="shared" si="45"/>
        <v>434.03841461612927</v>
      </c>
      <c r="N402" s="384">
        <f>($G$24+$H$24+$J$24)-(G402+H402+J402)</f>
        <v>52.848348222894685</v>
      </c>
      <c r="O402" s="384">
        <f>($I$24+$K$24+$L$24)-(I402+K402+L402)</f>
        <v>-3.9761570005078681</v>
      </c>
      <c r="P402" s="384">
        <f t="shared" si="51"/>
        <v>48.872191222386817</v>
      </c>
      <c r="Q402" s="384">
        <f>(G402+H402+J402)*Constants!$B$14</f>
        <v>5.646310174232922</v>
      </c>
      <c r="R402" s="384">
        <f>(I402+K402+L402)*Constants!$B$13</f>
        <v>9.661584698022601</v>
      </c>
      <c r="S402" s="384">
        <f t="shared" si="49"/>
        <v>15.307894872255524</v>
      </c>
      <c r="T402" s="384">
        <f>$Q$24-Q402</f>
        <v>0.85614324121089336</v>
      </c>
      <c r="U402" s="384">
        <f>($R$24-R402)</f>
        <v>-0.44930574105739041</v>
      </c>
      <c r="V402" s="384">
        <f t="shared" si="52"/>
        <v>0.40683750015350295</v>
      </c>
      <c r="W402" s="384">
        <f>'h9a-581'!L46</f>
        <v>2.8013751946030099</v>
      </c>
      <c r="X402" s="384">
        <f t="shared" si="50"/>
        <v>6.8857349520288302</v>
      </c>
    </row>
    <row r="403" spans="1:24" x14ac:dyDescent="0.2">
      <c r="A403" s="357" t="s">
        <v>252</v>
      </c>
      <c r="B403" s="357" t="s">
        <v>470</v>
      </c>
      <c r="C403" s="357" t="s">
        <v>121</v>
      </c>
      <c r="D403" s="357" t="s">
        <v>503</v>
      </c>
      <c r="E403" s="463">
        <v>1</v>
      </c>
      <c r="F403" s="384">
        <f>G403*Constants!$B$2+H403*Constants!$B$1+I403</f>
        <v>528.6273918889309</v>
      </c>
      <c r="G403" s="384">
        <v>0</v>
      </c>
      <c r="H403" s="357">
        <v>660.78423986116354</v>
      </c>
      <c r="I403" s="357">
        <v>0</v>
      </c>
      <c r="J403" s="357">
        <v>4.6581114953623546</v>
      </c>
      <c r="K403" s="357">
        <v>0</v>
      </c>
      <c r="L403" s="357">
        <v>124.05792874737141</v>
      </c>
      <c r="M403" s="384">
        <f t="shared" si="45"/>
        <v>789.50028010389735</v>
      </c>
      <c r="N403" s="384">
        <f>($G$25+$H$25+$J$25)-(G403+H403+J403)</f>
        <v>89.096531558806987</v>
      </c>
      <c r="O403" s="384">
        <f>($I$25+$K$25+$L$25)-(I403+K403+L403)</f>
        <v>-2.6974344811749091</v>
      </c>
      <c r="P403" s="384">
        <f t="shared" si="51"/>
        <v>86.399097077632078</v>
      </c>
      <c r="Q403" s="384">
        <f>(G403+H403+J403)*Constants!$B$14</f>
        <v>10.780166091975719</v>
      </c>
      <c r="R403" s="384">
        <f>(I403+K403+L403)*Constants!$B$13</f>
        <v>14.018545948452969</v>
      </c>
      <c r="S403" s="384">
        <f t="shared" si="49"/>
        <v>24.79871204042869</v>
      </c>
      <c r="T403" s="384">
        <f>$Q$25-Q403</f>
        <v>1.4433638112526737</v>
      </c>
      <c r="U403" s="384">
        <f>($R$25-R403)</f>
        <v>-0.30481009637276379</v>
      </c>
      <c r="V403" s="384">
        <f t="shared" si="52"/>
        <v>1.1385537148799099</v>
      </c>
      <c r="W403" s="384">
        <f>'h9b-688'!L43</f>
        <v>4.7645631067961167</v>
      </c>
      <c r="X403" s="384">
        <f t="shared" si="50"/>
        <v>4.1847503938790132</v>
      </c>
    </row>
    <row r="404" spans="1:24" x14ac:dyDescent="0.2">
      <c r="A404" s="357" t="s">
        <v>252</v>
      </c>
      <c r="B404" s="357" t="s">
        <v>470</v>
      </c>
      <c r="C404" s="357" t="s">
        <v>120</v>
      </c>
      <c r="D404" s="357" t="s">
        <v>503</v>
      </c>
      <c r="E404" s="463">
        <v>1</v>
      </c>
      <c r="F404" s="384">
        <f>G404*Constants!$B$2+H404*Constants!$B$1+I404</f>
        <v>485.76675178492616</v>
      </c>
      <c r="G404" s="384">
        <v>0</v>
      </c>
      <c r="H404" s="357">
        <v>607.20843973115768</v>
      </c>
      <c r="I404" s="357">
        <v>0</v>
      </c>
      <c r="J404" s="357">
        <v>4.6581114953623546</v>
      </c>
      <c r="K404" s="357">
        <v>0</v>
      </c>
      <c r="L404" s="357">
        <v>119.78774261217809</v>
      </c>
      <c r="M404" s="384">
        <f t="shared" si="45"/>
        <v>731.65429383869821</v>
      </c>
      <c r="N404" s="384">
        <f>($G$26+$H$26+$J$26)-(G404+H404+J404)</f>
        <v>87.962827211649937</v>
      </c>
      <c r="O404" s="384">
        <f>($I$26+$K$26+$L$26)-(I404+K404+L404)</f>
        <v>-2.3305593343485072</v>
      </c>
      <c r="P404" s="384">
        <f t="shared" si="51"/>
        <v>85.63226787730143</v>
      </c>
      <c r="Q404" s="384">
        <f>(G404+H404+J404)*Constants!$B$14</f>
        <v>9.9122381298696247</v>
      </c>
      <c r="R404" s="384">
        <f>(I404+K404+L404)*Constants!$B$13</f>
        <v>13.536014915176125</v>
      </c>
      <c r="S404" s="384">
        <f t="shared" si="49"/>
        <v>23.44825304504575</v>
      </c>
      <c r="T404" s="384">
        <f>$Q$26-Q404</f>
        <v>1.424997800828729</v>
      </c>
      <c r="U404" s="384">
        <f>($R$26-R404)</f>
        <v>-0.26335320478138158</v>
      </c>
      <c r="V404" s="384">
        <f t="shared" si="52"/>
        <v>1.1616445960473474</v>
      </c>
      <c r="W404" s="384">
        <f>'h9b-688'!L43</f>
        <v>4.7645631067961167</v>
      </c>
      <c r="X404" s="384">
        <f t="shared" si="50"/>
        <v>4.1015669706622715</v>
      </c>
    </row>
    <row r="405" spans="1:24" x14ac:dyDescent="0.2">
      <c r="A405" s="357" t="s">
        <v>252</v>
      </c>
      <c r="B405" s="357" t="s">
        <v>470</v>
      </c>
      <c r="C405" s="357" t="s">
        <v>119</v>
      </c>
      <c r="D405" s="357" t="s">
        <v>503</v>
      </c>
      <c r="E405" s="463">
        <v>1</v>
      </c>
      <c r="F405" s="384">
        <f>G405*Constants!$B$2+H405*Constants!$B$1+I405</f>
        <v>257.04595942929865</v>
      </c>
      <c r="G405" s="384">
        <v>0</v>
      </c>
      <c r="H405" s="357">
        <v>321.3074492866233</v>
      </c>
      <c r="I405" s="357">
        <v>0</v>
      </c>
      <c r="J405" s="357">
        <v>4.6581114953623546</v>
      </c>
      <c r="K405" s="357">
        <v>0</v>
      </c>
      <c r="L405" s="357">
        <v>94.073403427643925</v>
      </c>
      <c r="M405" s="384">
        <f t="shared" si="45"/>
        <v>420.03896420962957</v>
      </c>
      <c r="N405" s="384">
        <f>($G$27+$H$27+$J$27)-(G405+H405+J405)</f>
        <v>49.831869328371852</v>
      </c>
      <c r="O405" s="384">
        <f>($I$27+$K$27+$L$27)-(I405+K405+L405)</f>
        <v>-0.22253082676361657</v>
      </c>
      <c r="P405" s="384">
        <f t="shared" si="51"/>
        <v>49.609338501608235</v>
      </c>
      <c r="Q405" s="384">
        <f>(G405+H405+J405)*Constants!$B$14</f>
        <v>5.280642084668167</v>
      </c>
      <c r="R405" s="384">
        <f>(I405+K405+L405)*Constants!$B$13</f>
        <v>10.630294587323764</v>
      </c>
      <c r="S405" s="384">
        <f t="shared" si="49"/>
        <v>15.91093667199193</v>
      </c>
      <c r="T405" s="384">
        <f>$Q$27-Q405</f>
        <v>0.80727628311962363</v>
      </c>
      <c r="U405" s="384">
        <f>($R$27-R405)</f>
        <v>-2.5145983424289753E-2</v>
      </c>
      <c r="V405" s="384">
        <f t="shared" si="52"/>
        <v>0.78213029969533387</v>
      </c>
      <c r="W405" s="384">
        <f>'h9b-688'!L43</f>
        <v>4.7645631067961167</v>
      </c>
      <c r="X405" s="384">
        <f t="shared" si="50"/>
        <v>6.0917766625996652</v>
      </c>
    </row>
    <row r="406" spans="1:24" x14ac:dyDescent="0.2">
      <c r="A406" s="357" t="s">
        <v>264</v>
      </c>
      <c r="B406" s="357" t="s">
        <v>265</v>
      </c>
      <c r="C406" s="357" t="s">
        <v>121</v>
      </c>
      <c r="D406" s="357" t="s">
        <v>503</v>
      </c>
      <c r="E406" s="463">
        <v>1</v>
      </c>
      <c r="F406" s="384">
        <f>G406*Constants!$B$2+H406*Constants!$B$1+I406</f>
        <v>494.35048704371331</v>
      </c>
      <c r="G406" s="384">
        <v>0</v>
      </c>
      <c r="H406" s="357">
        <v>617.93810880464162</v>
      </c>
      <c r="I406" s="357">
        <v>0</v>
      </c>
      <c r="J406" s="357">
        <v>0</v>
      </c>
      <c r="K406" s="357">
        <v>22.256155075967655</v>
      </c>
      <c r="L406" s="357">
        <v>178.00963348714041</v>
      </c>
      <c r="M406" s="384">
        <f t="shared" si="45"/>
        <v>818.20389736774962</v>
      </c>
      <c r="N406" s="384">
        <f>($G$28+$H$28+$J$28)-(G406+H406+J406)</f>
        <v>-87.44947558459944</v>
      </c>
      <c r="O406" s="384">
        <f>($I$28+$K$28+$L$28)-(I406+K406+L406)</f>
        <v>-5.6089776173656958</v>
      </c>
      <c r="P406" s="384">
        <f t="shared" si="51"/>
        <v>-93.058453201965136</v>
      </c>
      <c r="Q406" s="384">
        <f>(G406+H406+J406)*Constants!$B$14</f>
        <v>10.010597362635194</v>
      </c>
      <c r="R406" s="384">
        <f>(I406+K406+L406)*Constants!$B$13</f>
        <v>22.630034107631211</v>
      </c>
      <c r="S406" s="384">
        <f t="shared" si="49"/>
        <v>32.640631470266406</v>
      </c>
      <c r="T406" s="384">
        <f>$Q$28-Q406</f>
        <v>-1.4166815044705103</v>
      </c>
      <c r="U406" s="384">
        <f>($R$28-R406)</f>
        <v>-0.63381447076232433</v>
      </c>
      <c r="V406" s="384">
        <f t="shared" si="52"/>
        <v>-2.0504959752328347</v>
      </c>
      <c r="W406" s="384">
        <f>'h13a-19T'!L45</f>
        <v>5.5542763157894735</v>
      </c>
      <c r="X406" s="384">
        <f t="shared" si="50"/>
        <v>-2.7087477287824391</v>
      </c>
    </row>
    <row r="407" spans="1:24" x14ac:dyDescent="0.2">
      <c r="A407" s="357" t="s">
        <v>206</v>
      </c>
      <c r="B407" s="357" t="s">
        <v>463</v>
      </c>
      <c r="C407" s="357" t="s">
        <v>121</v>
      </c>
      <c r="D407" s="357" t="s">
        <v>1080</v>
      </c>
      <c r="E407" s="463">
        <v>1</v>
      </c>
      <c r="F407" s="384">
        <f>G407*Constants!$B$2+H407*Constants!$B$1+I407</f>
        <v>346.65545281917156</v>
      </c>
      <c r="G407" s="384">
        <v>0</v>
      </c>
      <c r="H407" s="357">
        <v>433.3193160239644</v>
      </c>
      <c r="I407" s="357">
        <v>0</v>
      </c>
      <c r="J407" s="357">
        <v>5.3089819112212426</v>
      </c>
      <c r="K407" s="357">
        <v>0</v>
      </c>
      <c r="L407" s="357">
        <v>81.680253376026812</v>
      </c>
      <c r="M407" s="384">
        <f t="shared" si="45"/>
        <v>520.30855131121245</v>
      </c>
      <c r="N407" s="384">
        <f>($G$2+$H$2+$J$2)-(G407+H407+J407)</f>
        <v>7.2412105728082565</v>
      </c>
      <c r="O407" s="384">
        <f>($I$2+$K$2+$L$2)-(I407+K407+L407)</f>
        <v>-1.8158346767039859</v>
      </c>
      <c r="P407" s="384">
        <f>SUM(N407:O407)</f>
        <v>5.4253758961042706</v>
      </c>
      <c r="Q407" s="384">
        <f>(G407+H407+J407)*Constants!$B$14</f>
        <v>7.1057784265500068</v>
      </c>
      <c r="R407" s="384">
        <f>(I407+K407+L407)*Constants!$B$13</f>
        <v>9.2298686314910299</v>
      </c>
      <c r="S407" s="384">
        <f t="shared" ref="S407:S433" si="53">SUM(Q407:R407)</f>
        <v>16.335647058041037</v>
      </c>
      <c r="T407" s="384">
        <f>$Q$2-Q407</f>
        <v>0.11730761127949396</v>
      </c>
      <c r="U407" s="384">
        <f>($R$2-R407)</f>
        <v>-0.20518931846754995</v>
      </c>
      <c r="V407" s="384">
        <f>SUM(T407:U407)</f>
        <v>-8.7881707188055991E-2</v>
      </c>
      <c r="W407" s="384">
        <f>'h1a-hanger4'!J61</f>
        <v>1.127588354351549</v>
      </c>
      <c r="X407" s="384">
        <f t="shared" si="50"/>
        <v>-12.830751591325477</v>
      </c>
    </row>
    <row r="408" spans="1:24" x14ac:dyDescent="0.2">
      <c r="A408" s="357" t="s">
        <v>206</v>
      </c>
      <c r="B408" s="357" t="s">
        <v>463</v>
      </c>
      <c r="C408" s="357" t="s">
        <v>120</v>
      </c>
      <c r="D408" s="357" t="s">
        <v>1080</v>
      </c>
      <c r="E408" s="463">
        <v>1</v>
      </c>
      <c r="F408" s="384">
        <f>G408*Constants!$B$2+H408*Constants!$B$1+I408</f>
        <v>335.03411088826545</v>
      </c>
      <c r="G408" s="384">
        <v>0</v>
      </c>
      <c r="H408" s="357">
        <v>418.79263861033178</v>
      </c>
      <c r="I408" s="357">
        <v>0</v>
      </c>
      <c r="J408" s="357">
        <v>5.3089819112212426</v>
      </c>
      <c r="K408" s="357">
        <v>0</v>
      </c>
      <c r="L408" s="357">
        <v>80.602170687152594</v>
      </c>
      <c r="M408" s="384">
        <f t="shared" si="45"/>
        <v>504.70379120870558</v>
      </c>
      <c r="N408" s="384">
        <f>($G$3+$H$3+$J$3)-(G408+H408+J408)</f>
        <v>7.6142909121861635</v>
      </c>
      <c r="O408" s="384">
        <f>($I$3+$K$3+$L$3)-(I408+K408+L408)</f>
        <v>-1.7397138957161502</v>
      </c>
      <c r="P408" s="384">
        <f t="shared" ref="P408:P433" si="54">SUM(N408:O408)</f>
        <v>5.8745770164700133</v>
      </c>
      <c r="Q408" s="384">
        <f>(G408+H408+J408)*Constants!$B$14</f>
        <v>6.8704462524491579</v>
      </c>
      <c r="R408" s="384">
        <f>(I408+K408+L408)*Constants!$B$13</f>
        <v>9.1080452876482436</v>
      </c>
      <c r="S408" s="384">
        <f t="shared" si="53"/>
        <v>15.978491540097401</v>
      </c>
      <c r="T408" s="384">
        <f>$Q$3-Q408</f>
        <v>0.12335151277741652</v>
      </c>
      <c r="U408" s="384">
        <f>($R$3-R408)</f>
        <v>-0.1965876702159246</v>
      </c>
      <c r="V408" s="384">
        <f t="shared" ref="V408:V433" si="55">SUM(T408:U408)</f>
        <v>-7.3236157438508087E-2</v>
      </c>
      <c r="W408" s="384">
        <f>'h1a-hanger4'!J61</f>
        <v>1.127588354351549</v>
      </c>
      <c r="X408" s="384">
        <f t="shared" si="50"/>
        <v>-15.396607274191247</v>
      </c>
    </row>
    <row r="409" spans="1:24" x14ac:dyDescent="0.2">
      <c r="A409" s="357" t="s">
        <v>206</v>
      </c>
      <c r="B409" s="357" t="s">
        <v>463</v>
      </c>
      <c r="C409" s="357" t="s">
        <v>119</v>
      </c>
      <c r="D409" s="357" t="s">
        <v>1080</v>
      </c>
      <c r="E409" s="463">
        <v>1</v>
      </c>
      <c r="F409" s="384">
        <f>G409*Constants!$B$2+H409*Constants!$B$1+I409</f>
        <v>211.16789771385461</v>
      </c>
      <c r="G409" s="384">
        <v>0</v>
      </c>
      <c r="H409" s="357">
        <v>263.95987214231826</v>
      </c>
      <c r="I409" s="357">
        <v>0</v>
      </c>
      <c r="J409" s="357">
        <v>5.3089819112212426</v>
      </c>
      <c r="K409" s="357">
        <v>0</v>
      </c>
      <c r="L409" s="357">
        <v>74.585531050352529</v>
      </c>
      <c r="M409" s="384">
        <f t="shared" si="45"/>
        <v>343.85438510389201</v>
      </c>
      <c r="N409" s="384">
        <f>($G$4+$H$4+$J$4)-(G409+H409+J409)</f>
        <v>7.2133291239575215</v>
      </c>
      <c r="O409" s="384">
        <f>($I$4+$K$4+$L$4)-(I409+K409+L409)</f>
        <v>-1.0794103769147085</v>
      </c>
      <c r="P409" s="384">
        <f t="shared" si="54"/>
        <v>6.1339187470428129</v>
      </c>
      <c r="Q409" s="384">
        <f>(G409+H409+J409)*Constants!$B$14</f>
        <v>4.3621554356673391</v>
      </c>
      <c r="R409" s="384">
        <f>(I409+K409+L409)*Constants!$B$13</f>
        <v>8.4281650086898363</v>
      </c>
      <c r="S409" s="384">
        <f t="shared" si="53"/>
        <v>12.790320444357175</v>
      </c>
      <c r="T409" s="384">
        <f>$Q$4-Q409</f>
        <v>0.1168559318081126</v>
      </c>
      <c r="U409" s="384">
        <f>($R$4-R409)</f>
        <v>-0.12197337259136276</v>
      </c>
      <c r="V409" s="384">
        <f t="shared" si="55"/>
        <v>-5.1174407832501601E-3</v>
      </c>
      <c r="W409" s="384">
        <f>'h1a-hanger4'!J61</f>
        <v>1.127588354351549</v>
      </c>
      <c r="X409" s="384">
        <f t="shared" si="50"/>
        <v>-220.34223787058684</v>
      </c>
    </row>
    <row r="410" spans="1:24" x14ac:dyDescent="0.2">
      <c r="A410" s="357" t="s">
        <v>210</v>
      </c>
      <c r="B410" s="357" t="s">
        <v>469</v>
      </c>
      <c r="C410" s="357" t="s">
        <v>121</v>
      </c>
      <c r="D410" s="357" t="s">
        <v>1080</v>
      </c>
      <c r="E410" s="463">
        <v>1</v>
      </c>
      <c r="F410" s="384">
        <f>G410*Constants!$B$2+H410*Constants!$B$1+I410</f>
        <v>392.72219217932911</v>
      </c>
      <c r="G410" s="384">
        <v>0</v>
      </c>
      <c r="H410" s="357">
        <v>490.90274022416139</v>
      </c>
      <c r="I410" s="357">
        <v>0</v>
      </c>
      <c r="J410" s="357">
        <v>0</v>
      </c>
      <c r="K410" s="357">
        <v>7.2427079295547916</v>
      </c>
      <c r="L410" s="357">
        <v>82.238181941284608</v>
      </c>
      <c r="M410" s="384">
        <f t="shared" si="45"/>
        <v>580.38363009500085</v>
      </c>
      <c r="N410" s="384">
        <f>($G$5+$H$5+$J$5)-(G410+H410+J410)</f>
        <v>21.204834949968301</v>
      </c>
      <c r="O410" s="384">
        <f>($I$5+$K$5+$L$5)-(I410+K410+L410)</f>
        <v>-4.1134857205380797</v>
      </c>
      <c r="P410" s="384">
        <f t="shared" si="54"/>
        <v>17.091349229430222</v>
      </c>
      <c r="Q410" s="384">
        <f>(G410+H410+J410)*Constants!$B$14</f>
        <v>7.9526243916314145</v>
      </c>
      <c r="R410" s="384">
        <f>(I410+K410+L410)*Constants!$B$13</f>
        <v>10.111340555404853</v>
      </c>
      <c r="S410" s="384">
        <f t="shared" si="53"/>
        <v>18.063964947036268</v>
      </c>
      <c r="T410" s="384">
        <f>$Q$5-Q410</f>
        <v>0.34351832618948652</v>
      </c>
      <c r="U410" s="384">
        <f>($R$5-R410)</f>
        <v>-0.46482388642080252</v>
      </c>
      <c r="V410" s="384">
        <f t="shared" si="55"/>
        <v>-0.121305560231316</v>
      </c>
      <c r="W410" s="384">
        <f>'h2a-34T'!H52</f>
        <v>3.9148648648648647</v>
      </c>
      <c r="X410" s="384">
        <f t="shared" si="50"/>
        <v>-32.272756973379124</v>
      </c>
    </row>
    <row r="411" spans="1:24" x14ac:dyDescent="0.2">
      <c r="A411" s="357" t="s">
        <v>210</v>
      </c>
      <c r="B411" s="357" t="s">
        <v>469</v>
      </c>
      <c r="C411" s="357" t="s">
        <v>119</v>
      </c>
      <c r="D411" s="357" t="s">
        <v>1080</v>
      </c>
      <c r="E411" s="463">
        <v>1</v>
      </c>
      <c r="F411" s="384">
        <f>G411*Constants!$B$2+H411*Constants!$B$1+I411</f>
        <v>227.80197125022011</v>
      </c>
      <c r="G411" s="384">
        <v>0</v>
      </c>
      <c r="H411" s="357">
        <v>284.75246406277512</v>
      </c>
      <c r="I411" s="357">
        <v>0</v>
      </c>
      <c r="J411" s="357">
        <v>0</v>
      </c>
      <c r="K411" s="357">
        <v>7.2427079295547916</v>
      </c>
      <c r="L411" s="357">
        <v>69.695016047320479</v>
      </c>
      <c r="M411" s="384">
        <f t="shared" si="45"/>
        <v>361.69018803965037</v>
      </c>
      <c r="N411" s="384">
        <f>($G$6+$H$6+$J$6)-(G411+H411+J411)</f>
        <v>14.734672522592462</v>
      </c>
      <c r="O411" s="384">
        <f>($I$6+$K$6+$L$6)-(I411+K411+L411)</f>
        <v>-1.7875907100932835</v>
      </c>
      <c r="P411" s="384">
        <f t="shared" si="54"/>
        <v>12.947081812499178</v>
      </c>
      <c r="Q411" s="384">
        <f>(G411+H411+J411)*Constants!$B$14</f>
        <v>4.6129899178169564</v>
      </c>
      <c r="R411" s="384">
        <f>(I411+K411+L411)*Constants!$B$13</f>
        <v>8.6939628093869068</v>
      </c>
      <c r="S411" s="384">
        <f t="shared" si="53"/>
        <v>13.306952727203864</v>
      </c>
      <c r="T411" s="384">
        <f>$Q$6-Q411</f>
        <v>0.23870169486599835</v>
      </c>
      <c r="U411" s="384">
        <f>($R$6-R411)</f>
        <v>-0.20199775024054212</v>
      </c>
      <c r="V411" s="384">
        <f t="shared" si="55"/>
        <v>3.6703944625456231E-2</v>
      </c>
      <c r="W411" s="384">
        <f>'h2a-34T'!H52</f>
        <v>3.9148648648648647</v>
      </c>
      <c r="X411" s="384">
        <f t="shared" si="50"/>
        <v>106.6606029628131</v>
      </c>
    </row>
    <row r="412" spans="1:24" x14ac:dyDescent="0.2">
      <c r="A412" s="357" t="s">
        <v>210</v>
      </c>
      <c r="B412" s="357" t="s">
        <v>469</v>
      </c>
      <c r="C412" s="357" t="s">
        <v>466</v>
      </c>
      <c r="D412" s="357" t="s">
        <v>1080</v>
      </c>
      <c r="E412" s="463">
        <v>1</v>
      </c>
      <c r="F412" s="384">
        <f>G412*Constants!$B$2+H412*Constants!$B$1+I412</f>
        <v>159.21614735539691</v>
      </c>
      <c r="G412" s="384">
        <v>0</v>
      </c>
      <c r="H412" s="357">
        <v>199.02018419424613</v>
      </c>
      <c r="I412" s="357">
        <v>0</v>
      </c>
      <c r="J412" s="357">
        <v>0</v>
      </c>
      <c r="K412" s="357">
        <v>7.2427079295547916</v>
      </c>
      <c r="L412" s="357">
        <v>65.971181556743971</v>
      </c>
      <c r="M412" s="384">
        <f t="shared" si="45"/>
        <v>272.2340736805449</v>
      </c>
      <c r="N412" s="384">
        <f>($G$7+$H$7+$J$7)-(G412+H412+J412)</f>
        <v>9.87041371927603</v>
      </c>
      <c r="O412" s="384">
        <f>($I$7+$K$7+$L$7)-(I412+K412+L412)</f>
        <v>-1.159193639808521</v>
      </c>
      <c r="P412" s="384">
        <f t="shared" si="54"/>
        <v>8.711220079467509</v>
      </c>
      <c r="Q412" s="384">
        <f>(G412+H412+J412)*Constants!$B$14</f>
        <v>3.2241269839467872</v>
      </c>
      <c r="R412" s="384">
        <f>(I412+K412+L412)*Constants!$B$13</f>
        <v>8.2731695119517603</v>
      </c>
      <c r="S412" s="384">
        <f t="shared" si="53"/>
        <v>11.497296495898548</v>
      </c>
      <c r="T412" s="384">
        <f>$Q$7-Q412</f>
        <v>0.15990070225227138</v>
      </c>
      <c r="U412" s="384">
        <f>($R$7-R412)</f>
        <v>-0.13098888129836261</v>
      </c>
      <c r="V412" s="384">
        <f t="shared" si="55"/>
        <v>2.8911820953908762E-2</v>
      </c>
      <c r="W412" s="384">
        <f>'h2a-34T'!H52</f>
        <v>3.9148648648648647</v>
      </c>
      <c r="X412" s="384">
        <f t="shared" si="50"/>
        <v>135.40706658034247</v>
      </c>
    </row>
    <row r="413" spans="1:24" x14ac:dyDescent="0.2">
      <c r="A413" s="357" t="s">
        <v>464</v>
      </c>
      <c r="B413" s="357" t="s">
        <v>465</v>
      </c>
      <c r="C413" s="357" t="s">
        <v>121</v>
      </c>
      <c r="D413" s="357" t="s">
        <v>1080</v>
      </c>
      <c r="E413" s="463">
        <v>0</v>
      </c>
      <c r="F413" s="384">
        <f>G413*Constants!$B$2+H413*Constants!$B$1+I413</f>
        <v>259.83360797054229</v>
      </c>
      <c r="G413" s="384">
        <v>0</v>
      </c>
      <c r="H413" s="357">
        <v>324.79200996317786</v>
      </c>
      <c r="I413" s="357">
        <v>0</v>
      </c>
      <c r="J413" s="357">
        <v>0</v>
      </c>
      <c r="K413" s="357">
        <v>0</v>
      </c>
      <c r="L413" s="357">
        <v>44.7912561790056</v>
      </c>
      <c r="M413" s="384">
        <f t="shared" si="45"/>
        <v>369.58326614218345</v>
      </c>
      <c r="N413" s="384">
        <f>($G$8+$H$8+$J$8)-(G413+H413+J413)</f>
        <v>0</v>
      </c>
      <c r="O413" s="384">
        <f>($I$8+$K$8+$L$8)-(I413+K413+L413)</f>
        <v>0</v>
      </c>
      <c r="P413" s="384">
        <f t="shared" si="54"/>
        <v>0</v>
      </c>
      <c r="Q413" s="384">
        <f>(G413+H413+J413)*Constants!$B$14</f>
        <v>5.2616305614034813</v>
      </c>
      <c r="R413" s="384">
        <f>(I413+K413+L413)*Constants!$B$13</f>
        <v>5.061411948227633</v>
      </c>
      <c r="S413" s="384">
        <f t="shared" si="53"/>
        <v>10.323042509631115</v>
      </c>
      <c r="T413" s="384">
        <f>$Q$8-Q413</f>
        <v>0</v>
      </c>
      <c r="U413" s="384">
        <f>($R$8-R413)</f>
        <v>0</v>
      </c>
      <c r="V413" s="384">
        <f t="shared" si="55"/>
        <v>0</v>
      </c>
      <c r="W413" s="384">
        <f>'h3b-B782'!H51</f>
        <v>0</v>
      </c>
      <c r="X413" s="384" t="str">
        <f t="shared" si="50"/>
        <v>n/a</v>
      </c>
    </row>
    <row r="414" spans="1:24" x14ac:dyDescent="0.2">
      <c r="A414" s="357" t="s">
        <v>464</v>
      </c>
      <c r="B414" s="357" t="s">
        <v>465</v>
      </c>
      <c r="C414" s="357" t="s">
        <v>120</v>
      </c>
      <c r="D414" s="357" t="s">
        <v>1080</v>
      </c>
      <c r="E414" s="463">
        <v>0</v>
      </c>
      <c r="F414" s="384">
        <f>G414*Constants!$B$2+H414*Constants!$B$1+I414</f>
        <v>235.91577366160357</v>
      </c>
      <c r="G414" s="384">
        <v>0</v>
      </c>
      <c r="H414" s="357">
        <v>294.89471707700443</v>
      </c>
      <c r="I414" s="357">
        <v>0</v>
      </c>
      <c r="J414" s="357">
        <v>0</v>
      </c>
      <c r="K414" s="357">
        <v>0</v>
      </c>
      <c r="L414" s="357">
        <v>43.576714631261552</v>
      </c>
      <c r="M414" s="384">
        <f t="shared" si="45"/>
        <v>338.47143170826598</v>
      </c>
      <c r="N414" s="384">
        <f>($G$9+$H$9+$J$9)-(G414+H414+J414)</f>
        <v>0</v>
      </c>
      <c r="O414" s="384">
        <f>($I$9+$K$9+$L$9)-(I414+K414+L414)</f>
        <v>0</v>
      </c>
      <c r="P414" s="384">
        <f t="shared" si="54"/>
        <v>0</v>
      </c>
      <c r="Q414" s="384">
        <f>(G414+H414+J414)*Constants!$B$14</f>
        <v>4.7772944166474716</v>
      </c>
      <c r="R414" s="384">
        <f>(I414+K414+L414)*Constants!$B$13</f>
        <v>4.9241687533325553</v>
      </c>
      <c r="S414" s="384">
        <f t="shared" si="53"/>
        <v>9.7014631699800269</v>
      </c>
      <c r="T414" s="384">
        <f>$Q$9-Q414</f>
        <v>0</v>
      </c>
      <c r="U414" s="384">
        <f>($R$9-R414)</f>
        <v>0</v>
      </c>
      <c r="V414" s="384">
        <f t="shared" si="55"/>
        <v>0</v>
      </c>
      <c r="W414" s="384">
        <f>'h3b-B782'!H51</f>
        <v>0</v>
      </c>
      <c r="X414" s="384" t="str">
        <f t="shared" si="50"/>
        <v>n/a</v>
      </c>
    </row>
    <row r="415" spans="1:24" x14ac:dyDescent="0.2">
      <c r="A415" s="357" t="s">
        <v>464</v>
      </c>
      <c r="B415" s="357" t="s">
        <v>465</v>
      </c>
      <c r="C415" s="357" t="s">
        <v>119</v>
      </c>
      <c r="D415" s="357" t="s">
        <v>1080</v>
      </c>
      <c r="E415" s="463">
        <v>0</v>
      </c>
      <c r="F415" s="384">
        <f>G415*Constants!$B$2+H415*Constants!$B$1+I415</f>
        <v>143.02579413139645</v>
      </c>
      <c r="G415" s="384">
        <v>0</v>
      </c>
      <c r="H415" s="357">
        <v>178.78224266424556</v>
      </c>
      <c r="I415" s="357">
        <v>0</v>
      </c>
      <c r="J415" s="357">
        <v>0</v>
      </c>
      <c r="K415" s="357">
        <v>0</v>
      </c>
      <c r="L415" s="357">
        <v>38.899866254285129</v>
      </c>
      <c r="M415" s="384">
        <f t="shared" si="45"/>
        <v>217.68210891853067</v>
      </c>
      <c r="N415" s="384">
        <f>($G$10+$H$10+$J$10)-(G415+H415+J415)</f>
        <v>0</v>
      </c>
      <c r="O415" s="384">
        <f>($I$10+$K$10+$L$10)-(I415+K415+L415)</f>
        <v>0</v>
      </c>
      <c r="P415" s="384">
        <f t="shared" si="54"/>
        <v>0</v>
      </c>
      <c r="Q415" s="384">
        <f>(G415+H415+J415)*Constants!$B$14</f>
        <v>2.8962723311607781</v>
      </c>
      <c r="R415" s="384">
        <f>(I415+K415+L415)*Constants!$B$13</f>
        <v>4.3956848867342195</v>
      </c>
      <c r="S415" s="384">
        <f t="shared" si="53"/>
        <v>7.2919572178949981</v>
      </c>
      <c r="T415" s="384">
        <f>$Q$10-Q415</f>
        <v>0</v>
      </c>
      <c r="U415" s="384">
        <f>($R$10-R415)</f>
        <v>0</v>
      </c>
      <c r="V415" s="384">
        <f t="shared" si="55"/>
        <v>0</v>
      </c>
      <c r="W415" s="384">
        <f>'h3b-B782'!H51</f>
        <v>0</v>
      </c>
      <c r="X415" s="384" t="str">
        <f t="shared" si="50"/>
        <v>n/a</v>
      </c>
    </row>
    <row r="416" spans="1:24" x14ac:dyDescent="0.2">
      <c r="A416" s="357" t="s">
        <v>464</v>
      </c>
      <c r="B416" s="357" t="s">
        <v>465</v>
      </c>
      <c r="C416" s="357" t="s">
        <v>466</v>
      </c>
      <c r="D416" s="357" t="s">
        <v>1080</v>
      </c>
      <c r="E416" s="463">
        <v>0</v>
      </c>
      <c r="F416" s="384">
        <f>G416*Constants!$B$2+H416*Constants!$B$1+I416</f>
        <v>85.416231920773768</v>
      </c>
      <c r="G416" s="384">
        <v>0</v>
      </c>
      <c r="H416" s="357">
        <v>106.7702899009672</v>
      </c>
      <c r="I416" s="357">
        <v>0</v>
      </c>
      <c r="J416" s="357">
        <v>0</v>
      </c>
      <c r="K416" s="357">
        <v>0</v>
      </c>
      <c r="L416" s="357">
        <v>35.685072631465033</v>
      </c>
      <c r="M416" s="384">
        <f t="shared" si="45"/>
        <v>142.45536253243222</v>
      </c>
      <c r="N416" s="384">
        <f>($G$11+$H$11+$J$11)-(G416+H416+J416)</f>
        <v>0</v>
      </c>
      <c r="O416" s="384">
        <f>($I$11+$K$11+$L$11)-(I416+K416+L416)</f>
        <v>0</v>
      </c>
      <c r="P416" s="384">
        <f t="shared" si="54"/>
        <v>0</v>
      </c>
      <c r="Q416" s="384">
        <f>(G416+H416+J416)*Constants!$B$14</f>
        <v>1.7296786963956685</v>
      </c>
      <c r="R416" s="384">
        <f>(I416+K416+L416)*Constants!$B$13</f>
        <v>4.0324132073555488</v>
      </c>
      <c r="S416" s="384">
        <f t="shared" si="53"/>
        <v>5.7620919037512177</v>
      </c>
      <c r="T416" s="384">
        <f>$Q$11-Q416</f>
        <v>0</v>
      </c>
      <c r="U416" s="384">
        <f>($R$11-R416)</f>
        <v>0</v>
      </c>
      <c r="V416" s="384">
        <f t="shared" si="55"/>
        <v>0</v>
      </c>
      <c r="W416" s="384">
        <f>'h3b-B782'!H51</f>
        <v>0</v>
      </c>
      <c r="X416" s="384" t="str">
        <f t="shared" si="50"/>
        <v>n/a</v>
      </c>
    </row>
    <row r="417" spans="1:24" x14ac:dyDescent="0.2">
      <c r="A417" s="357" t="s">
        <v>222</v>
      </c>
      <c r="B417" s="357" t="s">
        <v>223</v>
      </c>
      <c r="C417" s="357" t="s">
        <v>121</v>
      </c>
      <c r="D417" s="357" t="s">
        <v>1080</v>
      </c>
      <c r="E417" s="463">
        <v>1</v>
      </c>
      <c r="F417" s="384">
        <f>G417*Constants!$B$2+H417*Constants!$B$1+I417</f>
        <v>92.929686634699394</v>
      </c>
      <c r="G417" s="384">
        <v>0</v>
      </c>
      <c r="H417" s="357">
        <v>116.16210829337423</v>
      </c>
      <c r="I417" s="357">
        <v>0</v>
      </c>
      <c r="J417" s="357">
        <v>29.098905833896879</v>
      </c>
      <c r="K417" s="357">
        <v>0</v>
      </c>
      <c r="L417" s="357">
        <v>35.082349707751234</v>
      </c>
      <c r="M417" s="384">
        <f t="shared" si="45"/>
        <v>180.34336383502233</v>
      </c>
      <c r="N417" s="384">
        <f>($G$12+$H$12+$J$12)-(G417+H417+J417)</f>
        <v>-0.49988393235707917</v>
      </c>
      <c r="O417" s="384">
        <f>($I$12+$K$12+$L$12)-(I417+K417+L417)</f>
        <v>-1.3859269388502184</v>
      </c>
      <c r="P417" s="384">
        <f t="shared" si="54"/>
        <v>-1.8858108712072976</v>
      </c>
      <c r="Q417" s="384">
        <f>(G417+H417+J417)*Constants!$B$14</f>
        <v>2.3532284288617915</v>
      </c>
      <c r="R417" s="384">
        <f>(I417+K417+L417)*Constants!$B$13</f>
        <v>3.9643055169758896</v>
      </c>
      <c r="S417" s="384">
        <f t="shared" si="53"/>
        <v>6.3175339458376811</v>
      </c>
      <c r="T417" s="384">
        <f>$Q$12-Q417</f>
        <v>-8.0981197041847253E-3</v>
      </c>
      <c r="U417" s="384">
        <f>($R$12-R417)</f>
        <v>-0.15660974409007489</v>
      </c>
      <c r="V417" s="384">
        <f t="shared" si="55"/>
        <v>-0.16470786379425961</v>
      </c>
      <c r="W417" s="384">
        <f>'h4c-B45'!H52</f>
        <v>2.7234269240411129</v>
      </c>
      <c r="X417" s="384">
        <f t="shared" si="50"/>
        <v>-16.534893121089883</v>
      </c>
    </row>
    <row r="418" spans="1:24" x14ac:dyDescent="0.2">
      <c r="A418" s="357" t="s">
        <v>236</v>
      </c>
      <c r="B418" s="357" t="s">
        <v>467</v>
      </c>
      <c r="C418" s="357" t="s">
        <v>119</v>
      </c>
      <c r="D418" s="357" t="s">
        <v>1080</v>
      </c>
      <c r="E418" s="463">
        <v>1</v>
      </c>
      <c r="F418" s="384">
        <f>G418*Constants!$B$2+H418*Constants!$B$1+I418</f>
        <v>288.81302318528714</v>
      </c>
      <c r="G418" s="384">
        <v>0</v>
      </c>
      <c r="H418" s="357">
        <v>345.5188114238058</v>
      </c>
      <c r="I418" s="357">
        <v>12.397974046242469</v>
      </c>
      <c r="J418" s="357">
        <v>20.994011368139855</v>
      </c>
      <c r="K418" s="357">
        <v>0</v>
      </c>
      <c r="L418" s="357">
        <v>86.33895916748466</v>
      </c>
      <c r="M418" s="384">
        <f t="shared" ref="M418:M433" si="56">SUM(G418:L418)</f>
        <v>465.24975600567279</v>
      </c>
      <c r="N418" s="384">
        <f>($G$13+$H$13+$J$13)-(G418+H418+J418)</f>
        <v>1.615211952518564</v>
      </c>
      <c r="O418" s="384">
        <f>($I$13+$K$13+$L$13)-(I418+K418+L418)</f>
        <v>-0.12002870386187681</v>
      </c>
      <c r="P418" s="384">
        <f t="shared" si="54"/>
        <v>1.4951832486566872</v>
      </c>
      <c r="Q418" s="384">
        <f>(G418+H418+J418)*Constants!$B$14</f>
        <v>5.9375077292295195</v>
      </c>
      <c r="R418" s="384">
        <f>(I418+K418+L418)*Constants!$B$13</f>
        <v>11.157273453151166</v>
      </c>
      <c r="S418" s="384">
        <f t="shared" si="53"/>
        <v>17.094781182380686</v>
      </c>
      <c r="T418" s="384">
        <f>$Q$13-Q418</f>
        <v>2.6166433630800512E-2</v>
      </c>
      <c r="U418" s="384">
        <f>($R$13-R418)</f>
        <v>-1.3563243536392378E-2</v>
      </c>
      <c r="V418" s="384">
        <f t="shared" si="55"/>
        <v>1.2603190094408134E-2</v>
      </c>
      <c r="W418" s="384">
        <f>'h5a-B720'!L66</f>
        <v>2.5839411718068659</v>
      </c>
      <c r="X418" s="384">
        <f t="shared" si="50"/>
        <v>205.02278807595911</v>
      </c>
    </row>
    <row r="419" spans="1:24" x14ac:dyDescent="0.2">
      <c r="A419" s="357" t="s">
        <v>238</v>
      </c>
      <c r="B419" s="357" t="s">
        <v>239</v>
      </c>
      <c r="C419" s="357" t="s">
        <v>121</v>
      </c>
      <c r="D419" s="357" t="s">
        <v>1080</v>
      </c>
      <c r="E419" s="463">
        <v>1</v>
      </c>
      <c r="F419" s="384">
        <f>G419*Constants!$B$2+H419*Constants!$B$1+I419</f>
        <v>273.72529716669368</v>
      </c>
      <c r="G419" s="384">
        <v>0</v>
      </c>
      <c r="H419" s="357">
        <v>342.15662145836711</v>
      </c>
      <c r="I419" s="357">
        <v>0</v>
      </c>
      <c r="J419" s="357">
        <v>42.036155088133007</v>
      </c>
      <c r="K419" s="357">
        <v>0</v>
      </c>
      <c r="L419" s="357">
        <v>92.329383049146415</v>
      </c>
      <c r="M419" s="384">
        <f t="shared" si="56"/>
        <v>476.52215959564654</v>
      </c>
      <c r="N419" s="384">
        <f>($G$14+$H$14+$J$14)-(G419+H419+J419)</f>
        <v>91.339704367866148</v>
      </c>
      <c r="O419" s="384">
        <f>($I$14+$K$14+$L$14)-(I419+K419+L419)</f>
        <v>18.984279728595368</v>
      </c>
      <c r="P419" s="384">
        <f t="shared" si="54"/>
        <v>110.32398409646152</v>
      </c>
      <c r="Q419" s="384">
        <f>(G419+H419+J419)*Constants!$B$14</f>
        <v>6.2239229800533016</v>
      </c>
      <c r="R419" s="384">
        <f>(I419+K419+L419)*Constants!$B$13</f>
        <v>10.433220284553546</v>
      </c>
      <c r="S419" s="384">
        <f t="shared" si="53"/>
        <v>16.657143264606848</v>
      </c>
      <c r="T419" s="384">
        <f>$Q$14-Q419</f>
        <v>1.479703210759431</v>
      </c>
      <c r="U419" s="384">
        <f>($R$14-R419)</f>
        <v>2.1452236093312766</v>
      </c>
      <c r="V419" s="384">
        <f t="shared" si="55"/>
        <v>3.6249268200907077</v>
      </c>
      <c r="W419" s="384">
        <f>'h6a-007'!H56</f>
        <v>5.2957736180169643</v>
      </c>
      <c r="X419" s="384">
        <f t="shared" si="50"/>
        <v>1.4609325597045975</v>
      </c>
    </row>
    <row r="420" spans="1:24" x14ac:dyDescent="0.2">
      <c r="A420" s="357" t="s">
        <v>238</v>
      </c>
      <c r="B420" s="357" t="s">
        <v>239</v>
      </c>
      <c r="C420" s="357" t="s">
        <v>120</v>
      </c>
      <c r="D420" s="357" t="s">
        <v>1080</v>
      </c>
      <c r="E420" s="463">
        <v>1</v>
      </c>
      <c r="F420" s="384">
        <f>G420*Constants!$B$2+H420*Constants!$B$1+I420</f>
        <v>254.3496962123964</v>
      </c>
      <c r="G420" s="384">
        <v>0</v>
      </c>
      <c r="H420" s="357">
        <v>317.93712026549548</v>
      </c>
      <c r="I420" s="357">
        <v>0</v>
      </c>
      <c r="J420" s="357">
        <v>42.035342544059638</v>
      </c>
      <c r="K420" s="357">
        <v>0</v>
      </c>
      <c r="L420" s="357">
        <v>90.865178629058789</v>
      </c>
      <c r="M420" s="384">
        <f t="shared" si="56"/>
        <v>450.8376414386139</v>
      </c>
      <c r="N420" s="384">
        <f>($G$15+$H$15+$J$15)-(G420+H420+J420)</f>
        <v>84.930356717672737</v>
      </c>
      <c r="O420" s="384">
        <f>($I$15+$K$15+$L$15)-(I420+K420+L420)</f>
        <v>17.756525633837981</v>
      </c>
      <c r="P420" s="384">
        <f t="shared" si="54"/>
        <v>102.68688235151072</v>
      </c>
      <c r="Q420" s="384">
        <f>(G420+H420+J420)*Constants!$B$14</f>
        <v>5.8315538975147927</v>
      </c>
      <c r="R420" s="384">
        <f>(I420+K420+L420)*Constants!$B$13</f>
        <v>10.267765185083643</v>
      </c>
      <c r="S420" s="384">
        <f t="shared" si="53"/>
        <v>16.099319082598434</v>
      </c>
      <c r="T420" s="384">
        <f>$Q$15-Q420</f>
        <v>1.3758717788262977</v>
      </c>
      <c r="U420" s="384">
        <f>($R$15-R420)</f>
        <v>2.006487396623692</v>
      </c>
      <c r="V420" s="384">
        <f t="shared" si="55"/>
        <v>3.3823591754499898</v>
      </c>
      <c r="W420" s="384">
        <f>'h6a-007'!H56</f>
        <v>5.2957736180169643</v>
      </c>
      <c r="X420" s="384">
        <f t="shared" si="50"/>
        <v>1.5657040968490326</v>
      </c>
    </row>
    <row r="421" spans="1:24" x14ac:dyDescent="0.2">
      <c r="A421" s="357" t="s">
        <v>238</v>
      </c>
      <c r="B421" s="357" t="s">
        <v>239</v>
      </c>
      <c r="C421" s="357" t="s">
        <v>119</v>
      </c>
      <c r="D421" s="357" t="s">
        <v>1080</v>
      </c>
      <c r="E421" s="463">
        <v>1</v>
      </c>
      <c r="F421" s="384">
        <f>G421*Constants!$B$2+H421*Constants!$B$1+I421</f>
        <v>174.50651542884691</v>
      </c>
      <c r="G421" s="384">
        <v>0</v>
      </c>
      <c r="H421" s="357">
        <v>218.13314428605861</v>
      </c>
      <c r="I421" s="357">
        <v>0</v>
      </c>
      <c r="J421" s="357">
        <v>42.034529999986269</v>
      </c>
      <c r="K421" s="357">
        <v>0</v>
      </c>
      <c r="L421" s="357">
        <v>85.699023411013798</v>
      </c>
      <c r="M421" s="384">
        <f t="shared" si="56"/>
        <v>345.86669769705867</v>
      </c>
      <c r="N421" s="384">
        <f>($G$16+$H$16+$J$16)-(G421+H421+J421)</f>
        <v>70.681583848272396</v>
      </c>
      <c r="O421" s="384">
        <f>($I$16+$K$16+$L$16)-(I421+K421+L421)</f>
        <v>12.716314747154371</v>
      </c>
      <c r="P421" s="384">
        <f t="shared" si="54"/>
        <v>83.397898595426767</v>
      </c>
      <c r="Q421" s="384">
        <f>(G421+H421+J421)*Constants!$B$14</f>
        <v>4.2147163234339269</v>
      </c>
      <c r="R421" s="384">
        <f>(I421+K421+L421)*Constants!$B$13</f>
        <v>9.6839896454445586</v>
      </c>
      <c r="S421" s="384">
        <f t="shared" si="53"/>
        <v>13.898705968878485</v>
      </c>
      <c r="T421" s="384">
        <f>$Q$16-Q421</f>
        <v>1.1450416583420129</v>
      </c>
      <c r="U421" s="384">
        <f>($R$16-R421)</f>
        <v>1.4369435664284449</v>
      </c>
      <c r="V421" s="384">
        <f t="shared" si="55"/>
        <v>2.5819852247704578</v>
      </c>
      <c r="W421" s="384">
        <f>'h6a-007'!H56</f>
        <v>5.2957736180169643</v>
      </c>
      <c r="X421" s="384">
        <f t="shared" si="50"/>
        <v>2.0510472202596612</v>
      </c>
    </row>
    <row r="422" spans="1:24" x14ac:dyDescent="0.2">
      <c r="A422" s="357" t="s">
        <v>240</v>
      </c>
      <c r="B422" s="357" t="s">
        <v>468</v>
      </c>
      <c r="C422" s="357" t="s">
        <v>120</v>
      </c>
      <c r="D422" s="357" t="s">
        <v>1080</v>
      </c>
      <c r="E422" s="463">
        <v>0</v>
      </c>
      <c r="F422" s="384">
        <f>G422*Constants!$B$2+H422*Constants!$B$1+I422</f>
        <v>74.910911903276272</v>
      </c>
      <c r="G422" s="384">
        <v>0</v>
      </c>
      <c r="H422" s="357">
        <v>72.896356700793987</v>
      </c>
      <c r="I422" s="357">
        <v>16.593826542641086</v>
      </c>
      <c r="J422" s="357">
        <v>0</v>
      </c>
      <c r="K422" s="357">
        <v>5.7827318696339338</v>
      </c>
      <c r="L422" s="357">
        <v>57.666814639688226</v>
      </c>
      <c r="M422" s="384">
        <f t="shared" si="56"/>
        <v>152.93972975275722</v>
      </c>
      <c r="N422" s="384">
        <f>($G$17+$H$17+$J$17)-(G422+H422+J422)</f>
        <v>56.967475535707862</v>
      </c>
      <c r="O422" s="384">
        <f>($I$17+$K$17+$L$17)-(I422+K422+L422)</f>
        <v>-18.054413458167204</v>
      </c>
      <c r="P422" s="384">
        <f t="shared" si="54"/>
        <v>38.913062077540658</v>
      </c>
      <c r="Q422" s="384">
        <f>(G422+H422+J422)*Constants!$B$14</f>
        <v>1.1809209785528625</v>
      </c>
      <c r="R422" s="384">
        <f>(I422+K422+L422)*Constants!$B$13</f>
        <v>9.0449011548718463</v>
      </c>
      <c r="S422" s="384">
        <f t="shared" si="53"/>
        <v>10.225822133424709</v>
      </c>
      <c r="T422" s="384">
        <f>$Q$17-Q422</f>
        <v>0.92287310367846742</v>
      </c>
      <c r="U422" s="384">
        <f>($R$17-R422)</f>
        <v>-2.0401487207728941</v>
      </c>
      <c r="V422" s="384">
        <f t="shared" si="55"/>
        <v>-1.1172756170944267</v>
      </c>
      <c r="W422" s="384">
        <f>'h6b-B96'!H47</f>
        <v>24.80308219178082</v>
      </c>
      <c r="X422" s="384" t="str">
        <f t="shared" si="50"/>
        <v>n/a</v>
      </c>
    </row>
    <row r="423" spans="1:24" x14ac:dyDescent="0.2">
      <c r="A423" s="357" t="s">
        <v>240</v>
      </c>
      <c r="B423" s="357" t="s">
        <v>468</v>
      </c>
      <c r="C423" s="357" t="s">
        <v>119</v>
      </c>
      <c r="D423" s="357" t="s">
        <v>1080</v>
      </c>
      <c r="E423" s="463">
        <v>0</v>
      </c>
      <c r="F423" s="384">
        <f>G423*Constants!$B$2+H423*Constants!$B$1+I423</f>
        <v>41.537991278316639</v>
      </c>
      <c r="G423" s="384">
        <v>0</v>
      </c>
      <c r="H423" s="357">
        <v>38.397156181161762</v>
      </c>
      <c r="I423" s="357">
        <v>10.820266333387226</v>
      </c>
      <c r="J423" s="357">
        <v>0</v>
      </c>
      <c r="K423" s="357">
        <v>5.6382782186478284</v>
      </c>
      <c r="L423" s="357">
        <v>50.510626628138837</v>
      </c>
      <c r="M423" s="384">
        <f t="shared" si="56"/>
        <v>105.36632736133565</v>
      </c>
      <c r="N423" s="384">
        <f>($G$18+$H$18+$J$18)-(G423+H423+J423)</f>
        <v>33.455924151399302</v>
      </c>
      <c r="O423" s="384">
        <f>($I$18+$K$18+$L$18)-(I423+K423+L423)</f>
        <v>-11.283435182580732</v>
      </c>
      <c r="P423" s="384">
        <f t="shared" si="54"/>
        <v>22.17248896881857</v>
      </c>
      <c r="Q423" s="384">
        <f>(G423+H423+J423)*Constants!$B$14</f>
        <v>0.62203393013482056</v>
      </c>
      <c r="R423" s="384">
        <f>(I423+K423+L423)*Constants!$B$13</f>
        <v>7.5675163433596495</v>
      </c>
      <c r="S423" s="384">
        <f t="shared" si="53"/>
        <v>8.1895502734944703</v>
      </c>
      <c r="T423" s="384">
        <f>$Q$18-Q423</f>
        <v>0.54198597125266867</v>
      </c>
      <c r="U423" s="384">
        <f>($R$18-R423)</f>
        <v>-1.2750281756316229</v>
      </c>
      <c r="V423" s="384">
        <f t="shared" si="55"/>
        <v>-0.73304220437895418</v>
      </c>
      <c r="W423" s="384">
        <f>'h6b-B96'!H47</f>
        <v>24.80308219178082</v>
      </c>
      <c r="X423" s="384" t="str">
        <f t="shared" si="50"/>
        <v>n/a</v>
      </c>
    </row>
    <row r="424" spans="1:24" x14ac:dyDescent="0.2">
      <c r="A424" s="357" t="s">
        <v>240</v>
      </c>
      <c r="B424" s="357" t="s">
        <v>468</v>
      </c>
      <c r="C424" s="357" t="s">
        <v>466</v>
      </c>
      <c r="D424" s="357" t="s">
        <v>1080</v>
      </c>
      <c r="E424" s="463">
        <v>0</v>
      </c>
      <c r="F424" s="384">
        <f>G424*Constants!$B$2+H424*Constants!$B$1+I424</f>
        <v>22.500375827405982</v>
      </c>
      <c r="G424" s="384">
        <v>0</v>
      </c>
      <c r="H424" s="357">
        <v>19.363667977422157</v>
      </c>
      <c r="I424" s="357">
        <v>7.0094414454682541</v>
      </c>
      <c r="J424" s="357">
        <v>0</v>
      </c>
      <c r="K424" s="357">
        <v>5.500703312946797</v>
      </c>
      <c r="L424" s="357">
        <v>46.578277240183958</v>
      </c>
      <c r="M424" s="384">
        <f t="shared" si="56"/>
        <v>78.452089976021171</v>
      </c>
      <c r="N424" s="384">
        <f>($G$19+$H$19+$J$19)-(G424+H424+J424)</f>
        <v>18.712480090437207</v>
      </c>
      <c r="O424" s="384">
        <f>($I$19+$K$19+$L$19)-(I424+K424+L424)</f>
        <v>-6.5646159170348852</v>
      </c>
      <c r="P424" s="384">
        <f t="shared" si="54"/>
        <v>12.147864173402322</v>
      </c>
      <c r="Q424" s="384">
        <f>(G424+H424+J424)*Constants!$B$14</f>
        <v>0.31369142123423893</v>
      </c>
      <c r="R424" s="384">
        <f>(I424+K424+L424)*Constants!$B$13</f>
        <v>6.6769916858416885</v>
      </c>
      <c r="S424" s="384">
        <f t="shared" si="53"/>
        <v>6.9906831070759274</v>
      </c>
      <c r="T424" s="384">
        <f>$Q$19-Q424</f>
        <v>0.30314217746508271</v>
      </c>
      <c r="U424" s="384">
        <f>($R$19-R424)</f>
        <v>-0.74180159862494222</v>
      </c>
      <c r="V424" s="384">
        <f t="shared" si="55"/>
        <v>-0.43865942115985951</v>
      </c>
      <c r="W424" s="384">
        <f>'h6b-B96'!H47</f>
        <v>24.80308219178082</v>
      </c>
      <c r="X424" s="384" t="str">
        <f t="shared" si="50"/>
        <v>n/a</v>
      </c>
    </row>
    <row r="425" spans="1:24" x14ac:dyDescent="0.2">
      <c r="A425" s="357" t="s">
        <v>242</v>
      </c>
      <c r="B425" s="357" t="s">
        <v>243</v>
      </c>
      <c r="C425" s="357" t="s">
        <v>121</v>
      </c>
      <c r="D425" s="357" t="s">
        <v>1080</v>
      </c>
      <c r="E425" s="463">
        <v>1</v>
      </c>
      <c r="F425" s="384">
        <f>G425*Constants!$B$2+H425*Constants!$B$1+I425</f>
        <v>472.91471683499981</v>
      </c>
      <c r="G425" s="384">
        <v>0</v>
      </c>
      <c r="H425" s="357">
        <v>591.1433960437497</v>
      </c>
      <c r="I425" s="357">
        <v>0</v>
      </c>
      <c r="J425" s="357">
        <v>0</v>
      </c>
      <c r="K425" s="357">
        <v>51.580027632747985</v>
      </c>
      <c r="L425" s="357">
        <v>146.74067720923418</v>
      </c>
      <c r="M425" s="384">
        <f t="shared" si="56"/>
        <v>789.4641008857318</v>
      </c>
      <c r="N425" s="384">
        <f>($G$20+$H$20+$J$20)-(G425+H425+J425)</f>
        <v>20.173311085266505</v>
      </c>
      <c r="O425" s="384">
        <f>($I$20+$K$20+$L$20)-(I425+K425+L425)</f>
        <v>-1.3199999074296898</v>
      </c>
      <c r="P425" s="384">
        <f t="shared" si="54"/>
        <v>18.853311177836815</v>
      </c>
      <c r="Q425" s="384">
        <f>(G425+H425+J425)*Constants!$B$14</f>
        <v>9.5765230159087444</v>
      </c>
      <c r="R425" s="384">
        <f>(I425+K425+L425)*Constants!$B$13</f>
        <v>22.410239647143982</v>
      </c>
      <c r="S425" s="384">
        <f t="shared" si="53"/>
        <v>31.986762663052726</v>
      </c>
      <c r="T425" s="384">
        <f>$Q$20-Q425</f>
        <v>0.3268076395813182</v>
      </c>
      <c r="U425" s="384">
        <f>($R$20-R425)</f>
        <v>-0.14915998953955167</v>
      </c>
      <c r="V425" s="384">
        <f t="shared" si="55"/>
        <v>0.17764765004176652</v>
      </c>
      <c r="W425" s="384">
        <f>'h7a-B40'!H54</f>
        <v>5.6405763239875393</v>
      </c>
      <c r="X425" s="384">
        <f t="shared" si="50"/>
        <v>31.751482908225299</v>
      </c>
    </row>
    <row r="426" spans="1:24" x14ac:dyDescent="0.2">
      <c r="A426" s="357" t="s">
        <v>248</v>
      </c>
      <c r="B426" s="357" t="s">
        <v>249</v>
      </c>
      <c r="C426" s="357" t="s">
        <v>121</v>
      </c>
      <c r="D426" s="357" t="s">
        <v>1080</v>
      </c>
      <c r="E426" s="463">
        <v>0</v>
      </c>
      <c r="F426" s="384">
        <f>G426*Constants!$B$2+H426*Constants!$B$1+I426</f>
        <v>155.53562123419727</v>
      </c>
      <c r="G426" s="384">
        <v>0</v>
      </c>
      <c r="H426" s="357">
        <v>194.41952654274655</v>
      </c>
      <c r="I426" s="357">
        <v>0</v>
      </c>
      <c r="J426" s="357">
        <v>0</v>
      </c>
      <c r="K426" s="357">
        <v>1.2143431402829434</v>
      </c>
      <c r="L426" s="357">
        <v>42.280950498904645</v>
      </c>
      <c r="M426" s="384">
        <f t="shared" si="56"/>
        <v>237.91482018193415</v>
      </c>
      <c r="N426" s="384">
        <f>($G$21+$H$21+$J$21)-(G426+H426+J426)</f>
        <v>0</v>
      </c>
      <c r="O426" s="384">
        <f>($I$21+$K$21+$L$21)-(I426+K426+L426)</f>
        <v>0</v>
      </c>
      <c r="P426" s="384">
        <f t="shared" si="54"/>
        <v>0</v>
      </c>
      <c r="Q426" s="384">
        <f>(G426+H426+J426)*Constants!$B$14</f>
        <v>3.1495963299924941</v>
      </c>
      <c r="R426" s="384">
        <f>(I426+K426+L426)*Constants!$B$13</f>
        <v>4.9149681812281978</v>
      </c>
      <c r="S426" s="384">
        <f t="shared" si="53"/>
        <v>8.0645645112206914</v>
      </c>
      <c r="T426" s="384">
        <f>$Q$21-Q426</f>
        <v>0</v>
      </c>
      <c r="U426" s="384">
        <f>($R$21-R426)</f>
        <v>0</v>
      </c>
      <c r="V426" s="384">
        <f t="shared" si="55"/>
        <v>0</v>
      </c>
      <c r="W426" s="384">
        <f>'h8a-B624'!H55</f>
        <v>4.1035242290748899</v>
      </c>
      <c r="X426" s="384" t="str">
        <f t="shared" si="50"/>
        <v>n/a</v>
      </c>
    </row>
    <row r="427" spans="1:24" x14ac:dyDescent="0.2">
      <c r="A427" s="357" t="s">
        <v>248</v>
      </c>
      <c r="B427" s="357" t="s">
        <v>249</v>
      </c>
      <c r="C427" s="357" t="s">
        <v>119</v>
      </c>
      <c r="D427" s="357" t="s">
        <v>1080</v>
      </c>
      <c r="E427" s="463">
        <v>0</v>
      </c>
      <c r="F427" s="384">
        <f>G427*Constants!$B$2+H427*Constants!$B$1+I427</f>
        <v>107.74584054080927</v>
      </c>
      <c r="G427" s="384">
        <v>0</v>
      </c>
      <c r="H427" s="357">
        <v>134.68230067601158</v>
      </c>
      <c r="I427" s="357">
        <v>0</v>
      </c>
      <c r="J427" s="357">
        <v>0</v>
      </c>
      <c r="K427" s="357">
        <v>1.2143431402829434</v>
      </c>
      <c r="L427" s="357">
        <v>35.574245348447654</v>
      </c>
      <c r="M427" s="384">
        <f t="shared" si="56"/>
        <v>171.47088916474218</v>
      </c>
      <c r="N427" s="384">
        <f>($G$22+$H$22+$J$22)-(G427+H427+J427)</f>
        <v>0</v>
      </c>
      <c r="O427" s="384">
        <f>($I$22+$K$22+$L$22)-(I427+K427+L427)</f>
        <v>0</v>
      </c>
      <c r="P427" s="384">
        <f t="shared" si="54"/>
        <v>0</v>
      </c>
      <c r="Q427" s="384">
        <f>(G427+H427+J427)*Constants!$B$14</f>
        <v>2.1818532709513874</v>
      </c>
      <c r="R427" s="384">
        <f>(I427+K427+L427)*Constants!$B$13</f>
        <v>4.1571104992265573</v>
      </c>
      <c r="S427" s="384">
        <f t="shared" si="53"/>
        <v>6.3389637701779442</v>
      </c>
      <c r="T427" s="384">
        <f>$Q$22-Q427</f>
        <v>0</v>
      </c>
      <c r="U427" s="384">
        <f>($R$22-R427)</f>
        <v>0</v>
      </c>
      <c r="V427" s="384">
        <f t="shared" si="55"/>
        <v>0</v>
      </c>
      <c r="W427" s="384">
        <f>'h8a-B624'!H55</f>
        <v>4.1035242290748899</v>
      </c>
      <c r="X427" s="384" t="str">
        <f t="shared" si="50"/>
        <v>n/a</v>
      </c>
    </row>
    <row r="428" spans="1:24" x14ac:dyDescent="0.2">
      <c r="A428" s="357" t="s">
        <v>250</v>
      </c>
      <c r="B428" s="357" t="s">
        <v>251</v>
      </c>
      <c r="C428" s="357" t="s">
        <v>121</v>
      </c>
      <c r="D428" s="357" t="s">
        <v>1080</v>
      </c>
      <c r="E428" s="463">
        <v>1</v>
      </c>
      <c r="F428" s="384">
        <f>G428*Constants!$B$2+H428*Constants!$B$1+I428</f>
        <v>552.10876278874139</v>
      </c>
      <c r="G428" s="384">
        <v>0</v>
      </c>
      <c r="H428" s="357">
        <v>690.13595348592673</v>
      </c>
      <c r="I428" s="357">
        <v>0</v>
      </c>
      <c r="J428" s="357">
        <v>0</v>
      </c>
      <c r="K428" s="357">
        <v>2.6189837862368361</v>
      </c>
      <c r="L428" s="357">
        <v>108.01912567363897</v>
      </c>
      <c r="M428" s="384">
        <f t="shared" si="56"/>
        <v>800.7740629458026</v>
      </c>
      <c r="N428" s="384">
        <f>($G$23+$H$23+$J$23)-(G428+H428+J428)</f>
        <v>-0.48146504773569632</v>
      </c>
      <c r="O428" s="384">
        <f>($I$23+$K$23+$L$23)-(I428+K428+L428)</f>
        <v>-0.25701395060312393</v>
      </c>
      <c r="P428" s="384">
        <f t="shared" si="54"/>
        <v>-0.73847899833882025</v>
      </c>
      <c r="Q428" s="384">
        <f>(G428+H428+J428)*Constants!$B$14</f>
        <v>11.180202446472013</v>
      </c>
      <c r="R428" s="384">
        <f>(I428+K428+L428)*Constants!$B$13</f>
        <v>12.502106368965967</v>
      </c>
      <c r="S428" s="384">
        <f t="shared" si="53"/>
        <v>23.682308815437978</v>
      </c>
      <c r="T428" s="384">
        <f>$Q$23-Q428</f>
        <v>-7.7997337733179961E-3</v>
      </c>
      <c r="U428" s="384">
        <f>($R$23-R428)</f>
        <v>-2.9042576418152777E-2</v>
      </c>
      <c r="V428" s="384">
        <f t="shared" si="55"/>
        <v>-3.6842310191470773E-2</v>
      </c>
      <c r="W428" s="384">
        <f>'h9a-581'!H53</f>
        <v>1.8792163985469641</v>
      </c>
      <c r="X428" s="384">
        <f t="shared" si="50"/>
        <v>-51.007018527899334</v>
      </c>
    </row>
    <row r="429" spans="1:24" x14ac:dyDescent="0.2">
      <c r="A429" s="357" t="s">
        <v>250</v>
      </c>
      <c r="B429" s="357" t="s">
        <v>251</v>
      </c>
      <c r="C429" s="357" t="s">
        <v>119</v>
      </c>
      <c r="D429" s="357" t="s">
        <v>1080</v>
      </c>
      <c r="E429" s="463">
        <v>1</v>
      </c>
      <c r="F429" s="384">
        <f>G429*Constants!$B$2+H429*Constants!$B$1+I429</f>
        <v>321.56562095502431</v>
      </c>
      <c r="G429" s="384">
        <v>0</v>
      </c>
      <c r="H429" s="357">
        <v>401.95702619378039</v>
      </c>
      <c r="I429" s="357">
        <v>0</v>
      </c>
      <c r="J429" s="357">
        <v>0</v>
      </c>
      <c r="K429" s="357">
        <v>2.6189837862368361</v>
      </c>
      <c r="L429" s="357">
        <v>79.137037604726387</v>
      </c>
      <c r="M429" s="384">
        <f t="shared" si="56"/>
        <v>483.71304758474361</v>
      </c>
      <c r="N429" s="384">
        <f>($G$24+$H$24+$J$24)-(G429+H429+J429)</f>
        <v>-0.57101289477941464</v>
      </c>
      <c r="O429" s="384">
        <f>($I$24+$K$24+$L$24)-(I429+K429+L429)</f>
        <v>-0.23142885144808645</v>
      </c>
      <c r="P429" s="384">
        <f t="shared" si="54"/>
        <v>-0.80244174622750108</v>
      </c>
      <c r="Q429" s="384">
        <f>(G429+H429+J429)*Constants!$B$14</f>
        <v>6.511703824339242</v>
      </c>
      <c r="R429" s="384">
        <f>(I429+K429+L429)*Constants!$B$13</f>
        <v>9.2384304171788454</v>
      </c>
      <c r="S429" s="384">
        <f t="shared" si="53"/>
        <v>15.750134241518086</v>
      </c>
      <c r="T429" s="384">
        <f>$Q$24-Q429</f>
        <v>-9.2504088954266095E-3</v>
      </c>
      <c r="U429" s="384">
        <f>($R$24-R429)</f>
        <v>-2.6151460213634792E-2</v>
      </c>
      <c r="V429" s="384">
        <f t="shared" si="55"/>
        <v>-3.5401869109061401E-2</v>
      </c>
      <c r="W429" s="384">
        <f>'h9a-581'!H53</f>
        <v>1.8792163985469641</v>
      </c>
      <c r="X429" s="384">
        <f t="shared" si="50"/>
        <v>-53.082406263853542</v>
      </c>
    </row>
    <row r="430" spans="1:24" x14ac:dyDescent="0.2">
      <c r="A430" s="357" t="s">
        <v>252</v>
      </c>
      <c r="B430" s="357" t="s">
        <v>470</v>
      </c>
      <c r="C430" s="357" t="s">
        <v>121</v>
      </c>
      <c r="D430" s="357" t="s">
        <v>1080</v>
      </c>
      <c r="E430" s="463">
        <v>1</v>
      </c>
      <c r="F430" s="384">
        <f>G430*Constants!$B$2+H430*Constants!$B$1+I430</f>
        <v>598.07385000984618</v>
      </c>
      <c r="G430" s="384">
        <v>0</v>
      </c>
      <c r="H430" s="357">
        <v>747.59231251230767</v>
      </c>
      <c r="I430" s="357">
        <v>0</v>
      </c>
      <c r="J430" s="357">
        <v>4.6581114953623546</v>
      </c>
      <c r="K430" s="357">
        <v>0</v>
      </c>
      <c r="L430" s="357">
        <v>126.12385682827126</v>
      </c>
      <c r="M430" s="384">
        <f t="shared" si="56"/>
        <v>878.37428083594136</v>
      </c>
      <c r="N430" s="384">
        <f>($G$25+$H$25+$J$25)-(G430+H430+J430)</f>
        <v>2.2884589076628572</v>
      </c>
      <c r="O430" s="384">
        <f>($I$25+$K$25+$L$25)-(I430+K430+L430)</f>
        <v>-4.7633625620747608</v>
      </c>
      <c r="P430" s="384">
        <f t="shared" si="54"/>
        <v>-2.4749036544119036</v>
      </c>
      <c r="Q430" s="384">
        <f>(G430+H430+J430)*Constants!$B$14</f>
        <v>12.186456868924255</v>
      </c>
      <c r="R430" s="384">
        <f>(I430+K430+L430)*Constants!$B$13</f>
        <v>14.251995821594653</v>
      </c>
      <c r="S430" s="384">
        <f t="shared" si="53"/>
        <v>26.438452690518908</v>
      </c>
      <c r="T430" s="384">
        <f>$Q$25-Q430</f>
        <v>3.7073034304137664E-2</v>
      </c>
      <c r="U430" s="384">
        <f>($R$25-R430)</f>
        <v>-0.53825996951444743</v>
      </c>
      <c r="V430" s="384">
        <f t="shared" si="55"/>
        <v>-0.50118693521030977</v>
      </c>
      <c r="W430" s="384">
        <f>'h9b-688'!H50</f>
        <v>3.9064185544768071</v>
      </c>
      <c r="X430" s="384">
        <f t="shared" si="50"/>
        <v>-7.7943343691462799</v>
      </c>
    </row>
    <row r="431" spans="1:24" x14ac:dyDescent="0.2">
      <c r="A431" s="357" t="s">
        <v>252</v>
      </c>
      <c r="B431" s="357" t="s">
        <v>470</v>
      </c>
      <c r="C431" s="357" t="s">
        <v>120</v>
      </c>
      <c r="D431" s="357" t="s">
        <v>1080</v>
      </c>
      <c r="E431" s="463">
        <v>1</v>
      </c>
      <c r="F431" s="384">
        <f>G431*Constants!$B$2+H431*Constants!$B$1+I431</f>
        <v>553.82028721723759</v>
      </c>
      <c r="G431" s="384">
        <v>0</v>
      </c>
      <c r="H431" s="357">
        <v>692.27535902154693</v>
      </c>
      <c r="I431" s="357">
        <v>0</v>
      </c>
      <c r="J431" s="357">
        <v>4.6581114953623546</v>
      </c>
      <c r="K431" s="357">
        <v>0</v>
      </c>
      <c r="L431" s="357">
        <v>121.86269221308196</v>
      </c>
      <c r="M431" s="384">
        <f t="shared" si="56"/>
        <v>818.79616272999124</v>
      </c>
      <c r="N431" s="384">
        <f>($G$26+$H$26+$J$26)-(G431+H431+J431)</f>
        <v>2.8959079212606866</v>
      </c>
      <c r="O431" s="384">
        <f>($I$26+$K$26+$L$26)-(I431+K431+L431)</f>
        <v>-4.4055089352523709</v>
      </c>
      <c r="P431" s="384">
        <f t="shared" si="54"/>
        <v>-1.5096010139916842</v>
      </c>
      <c r="Q431" s="384">
        <f>(G431+H431+J431)*Constants!$B$14</f>
        <v>11.290322222373931</v>
      </c>
      <c r="R431" s="384">
        <f>(I431+K431+L431)*Constants!$B$13</f>
        <v>13.770484220078261</v>
      </c>
      <c r="S431" s="384">
        <f t="shared" si="53"/>
        <v>25.06080644245219</v>
      </c>
      <c r="T431" s="384">
        <f>$Q$26-Q431</f>
        <v>4.6913708324423098E-2</v>
      </c>
      <c r="U431" s="384">
        <f>($R$26-R431)</f>
        <v>-0.49782250968351782</v>
      </c>
      <c r="V431" s="384">
        <f t="shared" si="55"/>
        <v>-0.45090880135909472</v>
      </c>
      <c r="W431" s="384">
        <f>'h9b-688'!H50</f>
        <v>3.9064185544768071</v>
      </c>
      <c r="X431" s="384">
        <f t="shared" si="50"/>
        <v>-8.6634338090149932</v>
      </c>
    </row>
    <row r="432" spans="1:24" x14ac:dyDescent="0.2">
      <c r="A432" s="357" t="s">
        <v>252</v>
      </c>
      <c r="B432" s="357" t="s">
        <v>470</v>
      </c>
      <c r="C432" s="357" t="s">
        <v>119</v>
      </c>
      <c r="D432" s="357" t="s">
        <v>1080</v>
      </c>
      <c r="E432" s="463">
        <v>1</v>
      </c>
      <c r="F432" s="384">
        <f>G432*Constants!$B$2+H432*Constants!$B$1+I432</f>
        <v>296.33407761174584</v>
      </c>
      <c r="G432" s="384">
        <v>0</v>
      </c>
      <c r="H432" s="357">
        <v>370.41759701468226</v>
      </c>
      <c r="I432" s="357">
        <v>0</v>
      </c>
      <c r="J432" s="357">
        <v>4.6581114953623546</v>
      </c>
      <c r="K432" s="357">
        <v>0</v>
      </c>
      <c r="L432" s="357">
        <v>95.832599828410238</v>
      </c>
      <c r="M432" s="384">
        <f t="shared" si="56"/>
        <v>470.90830833845484</v>
      </c>
      <c r="N432" s="384">
        <f>($G$27+$H$27+$J$27)-(G432+H432+J432)</f>
        <v>0.72172160031288968</v>
      </c>
      <c r="O432" s="384">
        <f>($I$27+$K$27+$L$27)-(I432+K432+L432)</f>
        <v>-1.9817272275299302</v>
      </c>
      <c r="P432" s="384">
        <f t="shared" si="54"/>
        <v>-1.2600056272170406</v>
      </c>
      <c r="Q432" s="384">
        <f>(G432+H432+J432)*Constants!$B$14</f>
        <v>6.076226477862722</v>
      </c>
      <c r="R432" s="384">
        <f>(I432+K432+L432)*Constants!$B$13</f>
        <v>10.829083780610357</v>
      </c>
      <c r="S432" s="384">
        <f t="shared" si="53"/>
        <v>16.905310258473079</v>
      </c>
      <c r="T432" s="384">
        <f>$Q$27-Q432</f>
        <v>1.1691889925068644E-2</v>
      </c>
      <c r="U432" s="384">
        <f>($R$27-R432)</f>
        <v>-0.22393517671088325</v>
      </c>
      <c r="V432" s="384">
        <f t="shared" si="55"/>
        <v>-0.21224328678581461</v>
      </c>
      <c r="W432" s="384">
        <f>'h9b-688'!H50</f>
        <v>3.9064185544768071</v>
      </c>
      <c r="X432" s="384">
        <f t="shared" si="50"/>
        <v>-18.405380983470025</v>
      </c>
    </row>
    <row r="433" spans="1:24" x14ac:dyDescent="0.2">
      <c r="A433" s="357" t="s">
        <v>264</v>
      </c>
      <c r="B433" s="357" t="s">
        <v>265</v>
      </c>
      <c r="C433" s="357" t="s">
        <v>121</v>
      </c>
      <c r="D433" s="357" t="s">
        <v>1080</v>
      </c>
      <c r="E433" s="463">
        <v>1</v>
      </c>
      <c r="F433" s="384">
        <f>G433*Constants!$B$2+H433*Constants!$B$1+I433</f>
        <v>377.86899205885408</v>
      </c>
      <c r="G433" s="384">
        <v>0</v>
      </c>
      <c r="H433" s="357">
        <v>472.33624007356758</v>
      </c>
      <c r="I433" s="357">
        <v>0</v>
      </c>
      <c r="J433" s="357">
        <v>0</v>
      </c>
      <c r="K433" s="357">
        <v>22.256155075967655</v>
      </c>
      <c r="L433" s="357">
        <v>174.01845441123092</v>
      </c>
      <c r="M433" s="384">
        <f t="shared" si="56"/>
        <v>668.61084956076616</v>
      </c>
      <c r="N433" s="384">
        <f>($G$28+$H$28+$J$28)-(G433+H433+J433)</f>
        <v>58.152393146474594</v>
      </c>
      <c r="O433" s="384">
        <f>($I$28+$K$28+$L$28)-(I433+K433+L433)</f>
        <v>-1.6177985414562102</v>
      </c>
      <c r="P433" s="384">
        <f t="shared" si="54"/>
        <v>56.534594605018384</v>
      </c>
      <c r="Q433" s="384">
        <f>(G433+H433+J433)*Constants!$B$14</f>
        <v>7.6518470891917945</v>
      </c>
      <c r="R433" s="384">
        <f>(I433+K433+L433)*Constants!$B$13</f>
        <v>22.179030872053438</v>
      </c>
      <c r="S433" s="384">
        <f t="shared" si="53"/>
        <v>29.830877961245232</v>
      </c>
      <c r="T433" s="384">
        <f>$Q$28-Q433</f>
        <v>0.94206876897288883</v>
      </c>
      <c r="U433" s="384">
        <f>($R$28-R433)</f>
        <v>-0.18281123518455189</v>
      </c>
      <c r="V433" s="384">
        <f t="shared" si="55"/>
        <v>0.75925753378833694</v>
      </c>
      <c r="W433" s="384">
        <f>'h13a-19T'!H52</f>
        <v>3.9706688596491229</v>
      </c>
      <c r="X433" s="384">
        <f t="shared" si="50"/>
        <v>5.2296733097100248</v>
      </c>
    </row>
    <row r="434" spans="1:24" x14ac:dyDescent="0.2">
      <c r="A434" s="357" t="s">
        <v>206</v>
      </c>
      <c r="B434" s="357" t="s">
        <v>463</v>
      </c>
      <c r="C434" s="357" t="s">
        <v>121</v>
      </c>
    </row>
    <row r="435" spans="1:24" x14ac:dyDescent="0.2">
      <c r="A435" s="357" t="s">
        <v>206</v>
      </c>
      <c r="B435" s="357" t="s">
        <v>463</v>
      </c>
      <c r="C435" s="357" t="s">
        <v>120</v>
      </c>
    </row>
    <row r="436" spans="1:24" x14ac:dyDescent="0.2">
      <c r="A436" s="357" t="s">
        <v>206</v>
      </c>
      <c r="B436" s="357" t="s">
        <v>463</v>
      </c>
      <c r="C436" s="357" t="s">
        <v>119</v>
      </c>
    </row>
    <row r="437" spans="1:24" x14ac:dyDescent="0.2">
      <c r="A437" s="357" t="s">
        <v>210</v>
      </c>
      <c r="B437" s="357" t="s">
        <v>469</v>
      </c>
      <c r="C437" s="357" t="s">
        <v>121</v>
      </c>
    </row>
    <row r="438" spans="1:24" x14ac:dyDescent="0.2">
      <c r="A438" s="357" t="s">
        <v>210</v>
      </c>
      <c r="B438" s="357" t="s">
        <v>469</v>
      </c>
      <c r="C438" s="357" t="s">
        <v>119</v>
      </c>
    </row>
    <row r="439" spans="1:24" x14ac:dyDescent="0.2">
      <c r="A439" s="357" t="s">
        <v>210</v>
      </c>
      <c r="B439" s="357" t="s">
        <v>469</v>
      </c>
      <c r="C439" s="357" t="s">
        <v>466</v>
      </c>
    </row>
    <row r="440" spans="1:24" x14ac:dyDescent="0.2">
      <c r="A440" s="357" t="s">
        <v>464</v>
      </c>
      <c r="B440" s="357" t="s">
        <v>465</v>
      </c>
      <c r="C440" s="357" t="s">
        <v>121</v>
      </c>
    </row>
    <row r="441" spans="1:24" x14ac:dyDescent="0.2">
      <c r="A441" s="357" t="s">
        <v>464</v>
      </c>
      <c r="B441" s="357" t="s">
        <v>465</v>
      </c>
      <c r="C441" s="357" t="s">
        <v>120</v>
      </c>
    </row>
    <row r="442" spans="1:24" x14ac:dyDescent="0.2">
      <c r="A442" s="357" t="s">
        <v>464</v>
      </c>
      <c r="B442" s="357" t="s">
        <v>465</v>
      </c>
      <c r="C442" s="357" t="s">
        <v>119</v>
      </c>
    </row>
    <row r="443" spans="1:24" x14ac:dyDescent="0.2">
      <c r="A443" s="357" t="s">
        <v>464</v>
      </c>
      <c r="B443" s="357" t="s">
        <v>465</v>
      </c>
      <c r="C443" s="357" t="s">
        <v>466</v>
      </c>
    </row>
    <row r="444" spans="1:24" x14ac:dyDescent="0.2">
      <c r="A444" s="357" t="s">
        <v>222</v>
      </c>
      <c r="B444" s="357" t="s">
        <v>223</v>
      </c>
      <c r="C444" s="357" t="s">
        <v>121</v>
      </c>
    </row>
    <row r="445" spans="1:24" x14ac:dyDescent="0.2">
      <c r="A445" s="357" t="s">
        <v>236</v>
      </c>
      <c r="B445" s="357" t="s">
        <v>467</v>
      </c>
      <c r="C445" s="357" t="s">
        <v>119</v>
      </c>
    </row>
    <row r="446" spans="1:24" x14ac:dyDescent="0.2">
      <c r="A446" s="357" t="s">
        <v>238</v>
      </c>
      <c r="B446" s="357" t="s">
        <v>239</v>
      </c>
      <c r="C446" s="357" t="s">
        <v>121</v>
      </c>
    </row>
    <row r="447" spans="1:24" x14ac:dyDescent="0.2">
      <c r="A447" s="357" t="s">
        <v>238</v>
      </c>
      <c r="B447" s="357" t="s">
        <v>239</v>
      </c>
      <c r="C447" s="357" t="s">
        <v>120</v>
      </c>
    </row>
    <row r="448" spans="1:24" x14ac:dyDescent="0.2">
      <c r="A448" s="357" t="s">
        <v>238</v>
      </c>
      <c r="B448" s="357" t="s">
        <v>239</v>
      </c>
      <c r="C448" s="357" t="s">
        <v>119</v>
      </c>
    </row>
    <row r="449" spans="1:3" x14ac:dyDescent="0.2">
      <c r="A449" s="357" t="s">
        <v>240</v>
      </c>
      <c r="B449" s="357" t="s">
        <v>468</v>
      </c>
      <c r="C449" s="357" t="s">
        <v>120</v>
      </c>
    </row>
    <row r="450" spans="1:3" x14ac:dyDescent="0.2">
      <c r="A450" s="357" t="s">
        <v>240</v>
      </c>
      <c r="B450" s="357" t="s">
        <v>468</v>
      </c>
      <c r="C450" s="357" t="s">
        <v>119</v>
      </c>
    </row>
    <row r="451" spans="1:3" x14ac:dyDescent="0.2">
      <c r="A451" s="357" t="s">
        <v>240</v>
      </c>
      <c r="B451" s="357" t="s">
        <v>468</v>
      </c>
      <c r="C451" s="357" t="s">
        <v>466</v>
      </c>
    </row>
    <row r="452" spans="1:3" x14ac:dyDescent="0.2">
      <c r="A452" s="357" t="s">
        <v>242</v>
      </c>
      <c r="B452" s="357" t="s">
        <v>243</v>
      </c>
      <c r="C452" s="357" t="s">
        <v>121</v>
      </c>
    </row>
    <row r="453" spans="1:3" x14ac:dyDescent="0.2">
      <c r="A453" s="357" t="s">
        <v>248</v>
      </c>
      <c r="B453" s="357" t="s">
        <v>249</v>
      </c>
      <c r="C453" s="357" t="s">
        <v>121</v>
      </c>
    </row>
    <row r="454" spans="1:3" x14ac:dyDescent="0.2">
      <c r="A454" s="357" t="s">
        <v>248</v>
      </c>
      <c r="B454" s="357" t="s">
        <v>249</v>
      </c>
      <c r="C454" s="357" t="s">
        <v>119</v>
      </c>
    </row>
    <row r="455" spans="1:3" x14ac:dyDescent="0.2">
      <c r="A455" s="357" t="s">
        <v>250</v>
      </c>
      <c r="B455" s="357" t="s">
        <v>251</v>
      </c>
      <c r="C455" s="357" t="s">
        <v>121</v>
      </c>
    </row>
    <row r="456" spans="1:3" x14ac:dyDescent="0.2">
      <c r="A456" s="357" t="s">
        <v>250</v>
      </c>
      <c r="B456" s="357" t="s">
        <v>251</v>
      </c>
      <c r="C456" s="357" t="s">
        <v>119</v>
      </c>
    </row>
    <row r="457" spans="1:3" x14ac:dyDescent="0.2">
      <c r="A457" s="357" t="s">
        <v>252</v>
      </c>
      <c r="B457" s="357" t="s">
        <v>470</v>
      </c>
      <c r="C457" s="357" t="s">
        <v>121</v>
      </c>
    </row>
    <row r="458" spans="1:3" x14ac:dyDescent="0.2">
      <c r="A458" s="357" t="s">
        <v>252</v>
      </c>
      <c r="B458" s="357" t="s">
        <v>470</v>
      </c>
      <c r="C458" s="357" t="s">
        <v>120</v>
      </c>
    </row>
    <row r="459" spans="1:3" x14ac:dyDescent="0.2">
      <c r="A459" s="357" t="s">
        <v>252</v>
      </c>
      <c r="B459" s="357" t="s">
        <v>470</v>
      </c>
      <c r="C459" s="357" t="s">
        <v>119</v>
      </c>
    </row>
    <row r="460" spans="1:3" x14ac:dyDescent="0.2">
      <c r="A460" s="357" t="s">
        <v>264</v>
      </c>
      <c r="B460" s="357" t="s">
        <v>265</v>
      </c>
      <c r="C460" s="357" t="s">
        <v>121</v>
      </c>
    </row>
    <row r="461" spans="1:3" x14ac:dyDescent="0.2">
      <c r="A461" s="357" t="s">
        <v>206</v>
      </c>
      <c r="B461" s="357" t="s">
        <v>463</v>
      </c>
      <c r="C461" s="357" t="s">
        <v>121</v>
      </c>
    </row>
    <row r="462" spans="1:3" x14ac:dyDescent="0.2">
      <c r="A462" s="357" t="s">
        <v>206</v>
      </c>
      <c r="B462" s="357" t="s">
        <v>463</v>
      </c>
      <c r="C462" s="357" t="s">
        <v>120</v>
      </c>
    </row>
    <row r="463" spans="1:3" x14ac:dyDescent="0.2">
      <c r="A463" s="357" t="s">
        <v>206</v>
      </c>
      <c r="B463" s="357" t="s">
        <v>463</v>
      </c>
      <c r="C463" s="357" t="s">
        <v>119</v>
      </c>
    </row>
    <row r="464" spans="1:3" x14ac:dyDescent="0.2">
      <c r="A464" s="357" t="s">
        <v>210</v>
      </c>
      <c r="B464" s="357" t="s">
        <v>469</v>
      </c>
      <c r="C464" s="357" t="s">
        <v>121</v>
      </c>
    </row>
    <row r="465" spans="1:3" x14ac:dyDescent="0.2">
      <c r="A465" s="357" t="s">
        <v>210</v>
      </c>
      <c r="B465" s="357" t="s">
        <v>469</v>
      </c>
      <c r="C465" s="357" t="s">
        <v>119</v>
      </c>
    </row>
    <row r="466" spans="1:3" x14ac:dyDescent="0.2">
      <c r="A466" s="357" t="s">
        <v>210</v>
      </c>
      <c r="B466" s="357" t="s">
        <v>469</v>
      </c>
      <c r="C466" s="357" t="s">
        <v>466</v>
      </c>
    </row>
    <row r="467" spans="1:3" x14ac:dyDescent="0.2">
      <c r="A467" s="357" t="s">
        <v>464</v>
      </c>
      <c r="B467" s="357" t="s">
        <v>465</v>
      </c>
      <c r="C467" s="357" t="s">
        <v>121</v>
      </c>
    </row>
    <row r="468" spans="1:3" x14ac:dyDescent="0.2">
      <c r="A468" s="357" t="s">
        <v>464</v>
      </c>
      <c r="B468" s="357" t="s">
        <v>465</v>
      </c>
      <c r="C468" s="357" t="s">
        <v>120</v>
      </c>
    </row>
    <row r="469" spans="1:3" x14ac:dyDescent="0.2">
      <c r="A469" s="357" t="s">
        <v>464</v>
      </c>
      <c r="B469" s="357" t="s">
        <v>465</v>
      </c>
      <c r="C469" s="357" t="s">
        <v>119</v>
      </c>
    </row>
    <row r="470" spans="1:3" x14ac:dyDescent="0.2">
      <c r="A470" s="357" t="s">
        <v>464</v>
      </c>
      <c r="B470" s="357" t="s">
        <v>465</v>
      </c>
      <c r="C470" s="357" t="s">
        <v>466</v>
      </c>
    </row>
    <row r="471" spans="1:3" x14ac:dyDescent="0.2">
      <c r="A471" s="357" t="s">
        <v>222</v>
      </c>
      <c r="B471" s="357" t="s">
        <v>223</v>
      </c>
      <c r="C471" s="357" t="s">
        <v>121</v>
      </c>
    </row>
    <row r="472" spans="1:3" x14ac:dyDescent="0.2">
      <c r="A472" s="357" t="s">
        <v>236</v>
      </c>
      <c r="B472" s="357" t="s">
        <v>467</v>
      </c>
      <c r="C472" s="357" t="s">
        <v>119</v>
      </c>
    </row>
    <row r="473" spans="1:3" x14ac:dyDescent="0.2">
      <c r="A473" s="357" t="s">
        <v>238</v>
      </c>
      <c r="B473" s="357" t="s">
        <v>239</v>
      </c>
      <c r="C473" s="357" t="s">
        <v>121</v>
      </c>
    </row>
    <row r="474" spans="1:3" x14ac:dyDescent="0.2">
      <c r="A474" s="357" t="s">
        <v>238</v>
      </c>
      <c r="B474" s="357" t="s">
        <v>239</v>
      </c>
      <c r="C474" s="357" t="s">
        <v>120</v>
      </c>
    </row>
    <row r="475" spans="1:3" x14ac:dyDescent="0.2">
      <c r="A475" s="357" t="s">
        <v>238</v>
      </c>
      <c r="B475" s="357" t="s">
        <v>239</v>
      </c>
      <c r="C475" s="357" t="s">
        <v>119</v>
      </c>
    </row>
    <row r="476" spans="1:3" x14ac:dyDescent="0.2">
      <c r="A476" s="357" t="s">
        <v>240</v>
      </c>
      <c r="B476" s="357" t="s">
        <v>468</v>
      </c>
      <c r="C476" s="357" t="s">
        <v>120</v>
      </c>
    </row>
    <row r="477" spans="1:3" x14ac:dyDescent="0.2">
      <c r="A477" s="357" t="s">
        <v>240</v>
      </c>
      <c r="B477" s="357" t="s">
        <v>468</v>
      </c>
      <c r="C477" s="357" t="s">
        <v>119</v>
      </c>
    </row>
    <row r="478" spans="1:3" x14ac:dyDescent="0.2">
      <c r="A478" s="357" t="s">
        <v>240</v>
      </c>
      <c r="B478" s="357" t="s">
        <v>468</v>
      </c>
      <c r="C478" s="357" t="s">
        <v>466</v>
      </c>
    </row>
    <row r="479" spans="1:3" x14ac:dyDescent="0.2">
      <c r="A479" s="357" t="s">
        <v>242</v>
      </c>
      <c r="B479" s="357" t="s">
        <v>243</v>
      </c>
      <c r="C479" s="357" t="s">
        <v>121</v>
      </c>
    </row>
    <row r="480" spans="1:3" x14ac:dyDescent="0.2">
      <c r="A480" s="357" t="s">
        <v>248</v>
      </c>
      <c r="B480" s="357" t="s">
        <v>249</v>
      </c>
      <c r="C480" s="357" t="s">
        <v>121</v>
      </c>
    </row>
    <row r="481" spans="1:3" x14ac:dyDescent="0.2">
      <c r="A481" s="357" t="s">
        <v>248</v>
      </c>
      <c r="B481" s="357" t="s">
        <v>249</v>
      </c>
      <c r="C481" s="357" t="s">
        <v>119</v>
      </c>
    </row>
    <row r="482" spans="1:3" x14ac:dyDescent="0.2">
      <c r="A482" s="357" t="s">
        <v>250</v>
      </c>
      <c r="B482" s="357" t="s">
        <v>251</v>
      </c>
      <c r="C482" s="357" t="s">
        <v>121</v>
      </c>
    </row>
    <row r="483" spans="1:3" x14ac:dyDescent="0.2">
      <c r="A483" s="357" t="s">
        <v>250</v>
      </c>
      <c r="B483" s="357" t="s">
        <v>251</v>
      </c>
      <c r="C483" s="357" t="s">
        <v>119</v>
      </c>
    </row>
    <row r="484" spans="1:3" x14ac:dyDescent="0.2">
      <c r="A484" s="357" t="s">
        <v>252</v>
      </c>
      <c r="B484" s="357" t="s">
        <v>470</v>
      </c>
      <c r="C484" s="357" t="s">
        <v>121</v>
      </c>
    </row>
    <row r="485" spans="1:3" x14ac:dyDescent="0.2">
      <c r="A485" s="357" t="s">
        <v>252</v>
      </c>
      <c r="B485" s="357" t="s">
        <v>470</v>
      </c>
      <c r="C485" s="357" t="s">
        <v>120</v>
      </c>
    </row>
    <row r="486" spans="1:3" x14ac:dyDescent="0.2">
      <c r="A486" s="357" t="s">
        <v>252</v>
      </c>
      <c r="B486" s="357" t="s">
        <v>470</v>
      </c>
      <c r="C486" s="357" t="s">
        <v>119</v>
      </c>
    </row>
    <row r="487" spans="1:3" x14ac:dyDescent="0.2">
      <c r="A487" s="357" t="s">
        <v>264</v>
      </c>
      <c r="B487" s="357" t="s">
        <v>265</v>
      </c>
      <c r="C487" s="357" t="s">
        <v>121</v>
      </c>
    </row>
    <row r="488" spans="1:3" x14ac:dyDescent="0.2">
      <c r="A488" s="357" t="s">
        <v>206</v>
      </c>
      <c r="B488" s="357" t="s">
        <v>463</v>
      </c>
      <c r="C488" s="357" t="s">
        <v>121</v>
      </c>
    </row>
    <row r="489" spans="1:3" x14ac:dyDescent="0.2">
      <c r="A489" s="357" t="s">
        <v>206</v>
      </c>
      <c r="B489" s="357" t="s">
        <v>463</v>
      </c>
      <c r="C489" s="357" t="s">
        <v>120</v>
      </c>
    </row>
    <row r="490" spans="1:3" x14ac:dyDescent="0.2">
      <c r="A490" s="357" t="s">
        <v>206</v>
      </c>
      <c r="B490" s="357" t="s">
        <v>463</v>
      </c>
      <c r="C490" s="357" t="s">
        <v>119</v>
      </c>
    </row>
    <row r="491" spans="1:3" x14ac:dyDescent="0.2">
      <c r="A491" s="357" t="s">
        <v>210</v>
      </c>
      <c r="B491" s="357" t="s">
        <v>469</v>
      </c>
      <c r="C491" s="357" t="s">
        <v>121</v>
      </c>
    </row>
    <row r="492" spans="1:3" x14ac:dyDescent="0.2">
      <c r="A492" s="357" t="s">
        <v>210</v>
      </c>
      <c r="B492" s="357" t="s">
        <v>469</v>
      </c>
      <c r="C492" s="357" t="s">
        <v>119</v>
      </c>
    </row>
    <row r="493" spans="1:3" x14ac:dyDescent="0.2">
      <c r="A493" s="357" t="s">
        <v>210</v>
      </c>
      <c r="B493" s="357" t="s">
        <v>469</v>
      </c>
      <c r="C493" s="357" t="s">
        <v>466</v>
      </c>
    </row>
    <row r="494" spans="1:3" x14ac:dyDescent="0.2">
      <c r="A494" s="357" t="s">
        <v>464</v>
      </c>
      <c r="B494" s="357" t="s">
        <v>465</v>
      </c>
      <c r="C494" s="357" t="s">
        <v>121</v>
      </c>
    </row>
    <row r="495" spans="1:3" x14ac:dyDescent="0.2">
      <c r="A495" s="357" t="s">
        <v>464</v>
      </c>
      <c r="B495" s="357" t="s">
        <v>465</v>
      </c>
      <c r="C495" s="357" t="s">
        <v>120</v>
      </c>
    </row>
    <row r="496" spans="1:3" x14ac:dyDescent="0.2">
      <c r="A496" s="357" t="s">
        <v>464</v>
      </c>
      <c r="B496" s="357" t="s">
        <v>465</v>
      </c>
      <c r="C496" s="357" t="s">
        <v>119</v>
      </c>
    </row>
    <row r="497" spans="1:3" x14ac:dyDescent="0.2">
      <c r="A497" s="357" t="s">
        <v>464</v>
      </c>
      <c r="B497" s="357" t="s">
        <v>465</v>
      </c>
      <c r="C497" s="357" t="s">
        <v>466</v>
      </c>
    </row>
    <row r="498" spans="1:3" x14ac:dyDescent="0.2">
      <c r="A498" s="357" t="s">
        <v>222</v>
      </c>
      <c r="B498" s="357" t="s">
        <v>223</v>
      </c>
      <c r="C498" s="357" t="s">
        <v>121</v>
      </c>
    </row>
    <row r="499" spans="1:3" x14ac:dyDescent="0.2">
      <c r="A499" s="357" t="s">
        <v>236</v>
      </c>
      <c r="B499" s="357" t="s">
        <v>467</v>
      </c>
      <c r="C499" s="357" t="s">
        <v>119</v>
      </c>
    </row>
    <row r="500" spans="1:3" x14ac:dyDescent="0.2">
      <c r="A500" s="357" t="s">
        <v>238</v>
      </c>
      <c r="B500" s="357" t="s">
        <v>239</v>
      </c>
      <c r="C500" s="357" t="s">
        <v>121</v>
      </c>
    </row>
    <row r="501" spans="1:3" x14ac:dyDescent="0.2">
      <c r="A501" s="357" t="s">
        <v>238</v>
      </c>
      <c r="B501" s="357" t="s">
        <v>239</v>
      </c>
      <c r="C501" s="357" t="s">
        <v>120</v>
      </c>
    </row>
    <row r="502" spans="1:3" x14ac:dyDescent="0.2">
      <c r="A502" s="357" t="s">
        <v>238</v>
      </c>
      <c r="B502" s="357" t="s">
        <v>239</v>
      </c>
      <c r="C502" s="357" t="s">
        <v>119</v>
      </c>
    </row>
    <row r="503" spans="1:3" x14ac:dyDescent="0.2">
      <c r="A503" s="357" t="s">
        <v>240</v>
      </c>
      <c r="B503" s="357" t="s">
        <v>468</v>
      </c>
      <c r="C503" s="357" t="s">
        <v>120</v>
      </c>
    </row>
    <row r="504" spans="1:3" x14ac:dyDescent="0.2">
      <c r="A504" s="357" t="s">
        <v>240</v>
      </c>
      <c r="B504" s="357" t="s">
        <v>468</v>
      </c>
      <c r="C504" s="357" t="s">
        <v>119</v>
      </c>
    </row>
    <row r="505" spans="1:3" x14ac:dyDescent="0.2">
      <c r="A505" s="357" t="s">
        <v>240</v>
      </c>
      <c r="B505" s="357" t="s">
        <v>468</v>
      </c>
      <c r="C505" s="357" t="s">
        <v>466</v>
      </c>
    </row>
    <row r="506" spans="1:3" x14ac:dyDescent="0.2">
      <c r="A506" s="357" t="s">
        <v>242</v>
      </c>
      <c r="B506" s="357" t="s">
        <v>243</v>
      </c>
      <c r="C506" s="357" t="s">
        <v>121</v>
      </c>
    </row>
    <row r="507" spans="1:3" x14ac:dyDescent="0.2">
      <c r="A507" s="357" t="s">
        <v>248</v>
      </c>
      <c r="B507" s="357" t="s">
        <v>249</v>
      </c>
      <c r="C507" s="357" t="s">
        <v>121</v>
      </c>
    </row>
    <row r="508" spans="1:3" x14ac:dyDescent="0.2">
      <c r="A508" s="357" t="s">
        <v>248</v>
      </c>
      <c r="B508" s="357" t="s">
        <v>249</v>
      </c>
      <c r="C508" s="357" t="s">
        <v>119</v>
      </c>
    </row>
    <row r="509" spans="1:3" x14ac:dyDescent="0.2">
      <c r="A509" s="357" t="s">
        <v>250</v>
      </c>
      <c r="B509" s="357" t="s">
        <v>251</v>
      </c>
      <c r="C509" s="357" t="s">
        <v>121</v>
      </c>
    </row>
    <row r="510" spans="1:3" x14ac:dyDescent="0.2">
      <c r="A510" s="357" t="s">
        <v>250</v>
      </c>
      <c r="B510" s="357" t="s">
        <v>251</v>
      </c>
      <c r="C510" s="357" t="s">
        <v>119</v>
      </c>
    </row>
    <row r="511" spans="1:3" x14ac:dyDescent="0.2">
      <c r="A511" s="357" t="s">
        <v>252</v>
      </c>
      <c r="B511" s="357" t="s">
        <v>470</v>
      </c>
      <c r="C511" s="357" t="s">
        <v>121</v>
      </c>
    </row>
    <row r="512" spans="1:3" x14ac:dyDescent="0.2">
      <c r="A512" s="357" t="s">
        <v>252</v>
      </c>
      <c r="B512" s="357" t="s">
        <v>470</v>
      </c>
      <c r="C512" s="357" t="s">
        <v>120</v>
      </c>
    </row>
    <row r="513" spans="1:3" x14ac:dyDescent="0.2">
      <c r="A513" s="357" t="s">
        <v>252</v>
      </c>
      <c r="B513" s="357" t="s">
        <v>470</v>
      </c>
      <c r="C513" s="357" t="s">
        <v>119</v>
      </c>
    </row>
    <row r="514" spans="1:3" x14ac:dyDescent="0.2">
      <c r="A514" s="357" t="s">
        <v>264</v>
      </c>
      <c r="B514" s="357" t="s">
        <v>265</v>
      </c>
      <c r="C514" s="357" t="s">
        <v>121</v>
      </c>
    </row>
    <row r="515" spans="1:3" x14ac:dyDescent="0.2">
      <c r="A515" s="357" t="s">
        <v>206</v>
      </c>
      <c r="B515" s="357" t="s">
        <v>463</v>
      </c>
      <c r="C515" s="357" t="s">
        <v>121</v>
      </c>
    </row>
    <row r="516" spans="1:3" x14ac:dyDescent="0.2">
      <c r="A516" s="357" t="s">
        <v>206</v>
      </c>
      <c r="B516" s="357" t="s">
        <v>463</v>
      </c>
      <c r="C516" s="357" t="s">
        <v>120</v>
      </c>
    </row>
    <row r="517" spans="1:3" x14ac:dyDescent="0.2">
      <c r="A517" s="357" t="s">
        <v>206</v>
      </c>
      <c r="B517" s="357" t="s">
        <v>463</v>
      </c>
      <c r="C517" s="357" t="s">
        <v>119</v>
      </c>
    </row>
    <row r="518" spans="1:3" x14ac:dyDescent="0.2">
      <c r="A518" s="357" t="s">
        <v>210</v>
      </c>
      <c r="B518" s="357" t="s">
        <v>469</v>
      </c>
      <c r="C518" s="357" t="s">
        <v>121</v>
      </c>
    </row>
    <row r="519" spans="1:3" x14ac:dyDescent="0.2">
      <c r="A519" s="357" t="s">
        <v>210</v>
      </c>
      <c r="B519" s="357" t="s">
        <v>469</v>
      </c>
      <c r="C519" s="357" t="s">
        <v>119</v>
      </c>
    </row>
    <row r="520" spans="1:3" x14ac:dyDescent="0.2">
      <c r="A520" s="357" t="s">
        <v>210</v>
      </c>
      <c r="B520" s="357" t="s">
        <v>469</v>
      </c>
      <c r="C520" s="357" t="s">
        <v>466</v>
      </c>
    </row>
    <row r="521" spans="1:3" x14ac:dyDescent="0.2">
      <c r="A521" s="357" t="s">
        <v>464</v>
      </c>
      <c r="B521" s="357" t="s">
        <v>465</v>
      </c>
      <c r="C521" s="357" t="s">
        <v>121</v>
      </c>
    </row>
    <row r="522" spans="1:3" x14ac:dyDescent="0.2">
      <c r="A522" s="357" t="s">
        <v>464</v>
      </c>
      <c r="B522" s="357" t="s">
        <v>465</v>
      </c>
      <c r="C522" s="357" t="s">
        <v>120</v>
      </c>
    </row>
    <row r="523" spans="1:3" x14ac:dyDescent="0.2">
      <c r="A523" s="357" t="s">
        <v>464</v>
      </c>
      <c r="B523" s="357" t="s">
        <v>465</v>
      </c>
      <c r="C523" s="357" t="s">
        <v>119</v>
      </c>
    </row>
    <row r="524" spans="1:3" x14ac:dyDescent="0.2">
      <c r="A524" s="357" t="s">
        <v>464</v>
      </c>
      <c r="B524" s="357" t="s">
        <v>465</v>
      </c>
      <c r="C524" s="357" t="s">
        <v>466</v>
      </c>
    </row>
    <row r="525" spans="1:3" x14ac:dyDescent="0.2">
      <c r="A525" s="357" t="s">
        <v>222</v>
      </c>
      <c r="B525" s="357" t="s">
        <v>223</v>
      </c>
      <c r="C525" s="357" t="s">
        <v>121</v>
      </c>
    </row>
    <row r="526" spans="1:3" x14ac:dyDescent="0.2">
      <c r="A526" s="357" t="s">
        <v>236</v>
      </c>
      <c r="B526" s="357" t="s">
        <v>467</v>
      </c>
      <c r="C526" s="357" t="s">
        <v>119</v>
      </c>
    </row>
    <row r="527" spans="1:3" x14ac:dyDescent="0.2">
      <c r="A527" s="357" t="s">
        <v>238</v>
      </c>
      <c r="B527" s="357" t="s">
        <v>239</v>
      </c>
      <c r="C527" s="357" t="s">
        <v>121</v>
      </c>
    </row>
    <row r="528" spans="1:3" x14ac:dyDescent="0.2">
      <c r="A528" s="357" t="s">
        <v>238</v>
      </c>
      <c r="B528" s="357" t="s">
        <v>239</v>
      </c>
      <c r="C528" s="357" t="s">
        <v>120</v>
      </c>
    </row>
    <row r="529" spans="1:3" x14ac:dyDescent="0.2">
      <c r="A529" s="357" t="s">
        <v>238</v>
      </c>
      <c r="B529" s="357" t="s">
        <v>239</v>
      </c>
      <c r="C529" s="357" t="s">
        <v>119</v>
      </c>
    </row>
    <row r="530" spans="1:3" x14ac:dyDescent="0.2">
      <c r="A530" s="357" t="s">
        <v>240</v>
      </c>
      <c r="B530" s="357" t="s">
        <v>468</v>
      </c>
      <c r="C530" s="357" t="s">
        <v>120</v>
      </c>
    </row>
    <row r="531" spans="1:3" x14ac:dyDescent="0.2">
      <c r="A531" s="357" t="s">
        <v>240</v>
      </c>
      <c r="B531" s="357" t="s">
        <v>468</v>
      </c>
      <c r="C531" s="357" t="s">
        <v>119</v>
      </c>
    </row>
    <row r="532" spans="1:3" x14ac:dyDescent="0.2">
      <c r="A532" s="357" t="s">
        <v>240</v>
      </c>
      <c r="B532" s="357" t="s">
        <v>468</v>
      </c>
      <c r="C532" s="357" t="s">
        <v>466</v>
      </c>
    </row>
    <row r="533" spans="1:3" x14ac:dyDescent="0.2">
      <c r="A533" s="357" t="s">
        <v>242</v>
      </c>
      <c r="B533" s="357" t="s">
        <v>243</v>
      </c>
      <c r="C533" s="357" t="s">
        <v>121</v>
      </c>
    </row>
    <row r="534" spans="1:3" x14ac:dyDescent="0.2">
      <c r="A534" s="357" t="s">
        <v>248</v>
      </c>
      <c r="B534" s="357" t="s">
        <v>249</v>
      </c>
      <c r="C534" s="357" t="s">
        <v>121</v>
      </c>
    </row>
    <row r="535" spans="1:3" x14ac:dyDescent="0.2">
      <c r="A535" s="357" t="s">
        <v>248</v>
      </c>
      <c r="B535" s="357" t="s">
        <v>249</v>
      </c>
      <c r="C535" s="357" t="s">
        <v>119</v>
      </c>
    </row>
    <row r="536" spans="1:3" x14ac:dyDescent="0.2">
      <c r="A536" s="357" t="s">
        <v>250</v>
      </c>
      <c r="B536" s="357" t="s">
        <v>251</v>
      </c>
      <c r="C536" s="357" t="s">
        <v>121</v>
      </c>
    </row>
    <row r="537" spans="1:3" x14ac:dyDescent="0.2">
      <c r="A537" s="357" t="s">
        <v>250</v>
      </c>
      <c r="B537" s="357" t="s">
        <v>251</v>
      </c>
      <c r="C537" s="357" t="s">
        <v>119</v>
      </c>
    </row>
    <row r="538" spans="1:3" x14ac:dyDescent="0.2">
      <c r="A538" s="357" t="s">
        <v>252</v>
      </c>
      <c r="B538" s="357" t="s">
        <v>470</v>
      </c>
      <c r="C538" s="357" t="s">
        <v>121</v>
      </c>
    </row>
    <row r="539" spans="1:3" x14ac:dyDescent="0.2">
      <c r="A539" s="357" t="s">
        <v>252</v>
      </c>
      <c r="B539" s="357" t="s">
        <v>470</v>
      </c>
      <c r="C539" s="357" t="s">
        <v>120</v>
      </c>
    </row>
    <row r="540" spans="1:3" x14ac:dyDescent="0.2">
      <c r="A540" s="357" t="s">
        <v>252</v>
      </c>
      <c r="B540" s="357" t="s">
        <v>470</v>
      </c>
      <c r="C540" s="357" t="s">
        <v>119</v>
      </c>
    </row>
    <row r="541" spans="1:3" x14ac:dyDescent="0.2">
      <c r="A541" s="357" t="s">
        <v>264</v>
      </c>
      <c r="B541" s="357" t="s">
        <v>265</v>
      </c>
      <c r="C541" s="357" t="s">
        <v>121</v>
      </c>
    </row>
    <row r="542" spans="1:3" x14ac:dyDescent="0.2">
      <c r="A542" s="357" t="s">
        <v>206</v>
      </c>
      <c r="B542" s="357" t="s">
        <v>463</v>
      </c>
      <c r="C542" s="357" t="s">
        <v>121</v>
      </c>
    </row>
    <row r="543" spans="1:3" x14ac:dyDescent="0.2">
      <c r="A543" s="357" t="s">
        <v>206</v>
      </c>
      <c r="B543" s="357" t="s">
        <v>463</v>
      </c>
      <c r="C543" s="357" t="s">
        <v>120</v>
      </c>
    </row>
    <row r="544" spans="1:3" x14ac:dyDescent="0.2">
      <c r="A544" s="357" t="s">
        <v>206</v>
      </c>
      <c r="B544" s="357" t="s">
        <v>463</v>
      </c>
      <c r="C544" s="357" t="s">
        <v>119</v>
      </c>
    </row>
    <row r="545" spans="1:3" x14ac:dyDescent="0.2">
      <c r="A545" s="357" t="s">
        <v>210</v>
      </c>
      <c r="B545" s="357" t="s">
        <v>469</v>
      </c>
      <c r="C545" s="357" t="s">
        <v>121</v>
      </c>
    </row>
    <row r="546" spans="1:3" x14ac:dyDescent="0.2">
      <c r="A546" s="357" t="s">
        <v>210</v>
      </c>
      <c r="B546" s="357" t="s">
        <v>469</v>
      </c>
      <c r="C546" s="357" t="s">
        <v>119</v>
      </c>
    </row>
    <row r="547" spans="1:3" x14ac:dyDescent="0.2">
      <c r="A547" s="357" t="s">
        <v>210</v>
      </c>
      <c r="B547" s="357" t="s">
        <v>469</v>
      </c>
      <c r="C547" s="357" t="s">
        <v>466</v>
      </c>
    </row>
    <row r="548" spans="1:3" x14ac:dyDescent="0.2">
      <c r="A548" s="357" t="s">
        <v>464</v>
      </c>
      <c r="B548" s="357" t="s">
        <v>465</v>
      </c>
      <c r="C548" s="357" t="s">
        <v>121</v>
      </c>
    </row>
    <row r="549" spans="1:3" x14ac:dyDescent="0.2">
      <c r="A549" s="357" t="s">
        <v>464</v>
      </c>
      <c r="B549" s="357" t="s">
        <v>465</v>
      </c>
      <c r="C549" s="357" t="s">
        <v>120</v>
      </c>
    </row>
    <row r="550" spans="1:3" x14ac:dyDescent="0.2">
      <c r="A550" s="357" t="s">
        <v>464</v>
      </c>
      <c r="B550" s="357" t="s">
        <v>465</v>
      </c>
      <c r="C550" s="357" t="s">
        <v>119</v>
      </c>
    </row>
    <row r="551" spans="1:3" x14ac:dyDescent="0.2">
      <c r="A551" s="357" t="s">
        <v>464</v>
      </c>
      <c r="B551" s="357" t="s">
        <v>465</v>
      </c>
      <c r="C551" s="357" t="s">
        <v>466</v>
      </c>
    </row>
    <row r="552" spans="1:3" x14ac:dyDescent="0.2">
      <c r="A552" s="357" t="s">
        <v>222</v>
      </c>
      <c r="B552" s="357" t="s">
        <v>223</v>
      </c>
      <c r="C552" s="357" t="s">
        <v>121</v>
      </c>
    </row>
    <row r="553" spans="1:3" x14ac:dyDescent="0.2">
      <c r="A553" s="357" t="s">
        <v>236</v>
      </c>
      <c r="B553" s="357" t="s">
        <v>467</v>
      </c>
      <c r="C553" s="357" t="s">
        <v>119</v>
      </c>
    </row>
    <row r="554" spans="1:3" x14ac:dyDescent="0.2">
      <c r="A554" s="357" t="s">
        <v>238</v>
      </c>
      <c r="B554" s="357" t="s">
        <v>239</v>
      </c>
      <c r="C554" s="357" t="s">
        <v>121</v>
      </c>
    </row>
    <row r="555" spans="1:3" x14ac:dyDescent="0.2">
      <c r="A555" s="357" t="s">
        <v>238</v>
      </c>
      <c r="B555" s="357" t="s">
        <v>239</v>
      </c>
      <c r="C555" s="357" t="s">
        <v>120</v>
      </c>
    </row>
    <row r="556" spans="1:3" x14ac:dyDescent="0.2">
      <c r="A556" s="357" t="s">
        <v>238</v>
      </c>
      <c r="B556" s="357" t="s">
        <v>239</v>
      </c>
      <c r="C556" s="357" t="s">
        <v>119</v>
      </c>
    </row>
    <row r="557" spans="1:3" x14ac:dyDescent="0.2">
      <c r="A557" s="357" t="s">
        <v>240</v>
      </c>
      <c r="B557" s="357" t="s">
        <v>468</v>
      </c>
      <c r="C557" s="357" t="s">
        <v>120</v>
      </c>
    </row>
    <row r="558" spans="1:3" x14ac:dyDescent="0.2">
      <c r="A558" s="357" t="s">
        <v>240</v>
      </c>
      <c r="B558" s="357" t="s">
        <v>468</v>
      </c>
      <c r="C558" s="357" t="s">
        <v>119</v>
      </c>
    </row>
    <row r="559" spans="1:3" x14ac:dyDescent="0.2">
      <c r="A559" s="357" t="s">
        <v>240</v>
      </c>
      <c r="B559" s="357" t="s">
        <v>468</v>
      </c>
      <c r="C559" s="357" t="s">
        <v>466</v>
      </c>
    </row>
    <row r="560" spans="1:3" x14ac:dyDescent="0.2">
      <c r="A560" s="357" t="s">
        <v>242</v>
      </c>
      <c r="B560" s="357" t="s">
        <v>243</v>
      </c>
      <c r="C560" s="357" t="s">
        <v>121</v>
      </c>
    </row>
    <row r="561" spans="1:3" x14ac:dyDescent="0.2">
      <c r="A561" s="357" t="s">
        <v>248</v>
      </c>
      <c r="B561" s="357" t="s">
        <v>249</v>
      </c>
      <c r="C561" s="357" t="s">
        <v>121</v>
      </c>
    </row>
    <row r="562" spans="1:3" x14ac:dyDescent="0.2">
      <c r="A562" s="357" t="s">
        <v>248</v>
      </c>
      <c r="B562" s="357" t="s">
        <v>249</v>
      </c>
      <c r="C562" s="357" t="s">
        <v>119</v>
      </c>
    </row>
    <row r="563" spans="1:3" x14ac:dyDescent="0.2">
      <c r="A563" s="357" t="s">
        <v>250</v>
      </c>
      <c r="B563" s="357" t="s">
        <v>251</v>
      </c>
      <c r="C563" s="357" t="s">
        <v>121</v>
      </c>
    </row>
    <row r="564" spans="1:3" x14ac:dyDescent="0.2">
      <c r="A564" s="357" t="s">
        <v>250</v>
      </c>
      <c r="B564" s="357" t="s">
        <v>251</v>
      </c>
      <c r="C564" s="357" t="s">
        <v>119</v>
      </c>
    </row>
    <row r="565" spans="1:3" x14ac:dyDescent="0.2">
      <c r="A565" s="357" t="s">
        <v>252</v>
      </c>
      <c r="B565" s="357" t="s">
        <v>470</v>
      </c>
      <c r="C565" s="357" t="s">
        <v>121</v>
      </c>
    </row>
    <row r="566" spans="1:3" x14ac:dyDescent="0.2">
      <c r="A566" s="357" t="s">
        <v>252</v>
      </c>
      <c r="B566" s="357" t="s">
        <v>470</v>
      </c>
      <c r="C566" s="357" t="s">
        <v>120</v>
      </c>
    </row>
    <row r="567" spans="1:3" x14ac:dyDescent="0.2">
      <c r="A567" s="357" t="s">
        <v>252</v>
      </c>
      <c r="B567" s="357" t="s">
        <v>470</v>
      </c>
      <c r="C567" s="357" t="s">
        <v>119</v>
      </c>
    </row>
    <row r="568" spans="1:3" x14ac:dyDescent="0.2">
      <c r="A568" s="357" t="s">
        <v>264</v>
      </c>
      <c r="B568" s="357" t="s">
        <v>265</v>
      </c>
      <c r="C568" s="357" t="s">
        <v>121</v>
      </c>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9"/>
  <sheetViews>
    <sheetView topLeftCell="A32" workbookViewId="0">
      <selection activeCell="B58" sqref="B58"/>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8" style="506" customWidth="1"/>
    <col min="7" max="7" width="7.7109375" style="509" customWidth="1"/>
    <col min="8" max="8" width="7.85546875" style="508" customWidth="1"/>
    <col min="9" max="9" width="9" style="508" customWidth="1"/>
    <col min="10" max="10" width="7.7109375" style="508" customWidth="1"/>
    <col min="11" max="11" width="7.140625" style="506" customWidth="1"/>
    <col min="12" max="12" width="7.7109375" style="506" customWidth="1"/>
    <col min="13" max="13" width="7.85546875" style="506" customWidth="1"/>
    <col min="14"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898</v>
      </c>
      <c r="B1" s="555"/>
      <c r="C1" s="550"/>
      <c r="D1" s="533"/>
      <c r="E1" s="655"/>
      <c r="F1" s="554"/>
      <c r="G1" s="654"/>
      <c r="H1" s="652"/>
      <c r="I1" s="652"/>
      <c r="J1" s="533"/>
      <c r="K1" s="533"/>
      <c r="L1" s="549"/>
    </row>
    <row r="2" spans="1:22" ht="31.5" x14ac:dyDescent="0.35">
      <c r="A2" s="485" t="s">
        <v>616</v>
      </c>
      <c r="B2" s="548" t="s">
        <v>643</v>
      </c>
      <c r="C2" s="543"/>
      <c r="D2" s="543"/>
      <c r="E2" s="664"/>
      <c r="F2" s="641"/>
      <c r="G2" s="691"/>
      <c r="H2" s="547"/>
      <c r="I2" s="647" t="s">
        <v>551</v>
      </c>
      <c r="J2" s="646" t="s">
        <v>119</v>
      </c>
      <c r="K2" s="646" t="s">
        <v>120</v>
      </c>
      <c r="L2" s="645" t="s">
        <v>121</v>
      </c>
    </row>
    <row r="3" spans="1:22" ht="17.25" x14ac:dyDescent="0.25">
      <c r="A3" s="644" t="s">
        <v>614</v>
      </c>
      <c r="B3" s="503">
        <v>6423</v>
      </c>
      <c r="C3" s="543"/>
      <c r="D3" s="543"/>
      <c r="E3" s="663"/>
      <c r="F3" s="690"/>
      <c r="G3" s="689"/>
      <c r="H3" s="546" t="s">
        <v>771</v>
      </c>
      <c r="I3" s="545"/>
      <c r="J3" s="545"/>
      <c r="K3" s="545"/>
      <c r="L3" s="544"/>
    </row>
    <row r="4" spans="1:22" x14ac:dyDescent="0.25">
      <c r="A4" s="493" t="s">
        <v>770</v>
      </c>
      <c r="B4" s="503" t="s">
        <v>722</v>
      </c>
      <c r="C4" s="594" t="s">
        <v>721</v>
      </c>
      <c r="D4" s="503" t="s">
        <v>720</v>
      </c>
      <c r="E4" s="503" t="s">
        <v>719</v>
      </c>
      <c r="F4" s="503" t="s">
        <v>718</v>
      </c>
      <c r="G4" s="503" t="s">
        <v>854</v>
      </c>
      <c r="H4" s="543" t="s">
        <v>611</v>
      </c>
      <c r="I4" s="541"/>
      <c r="J4" s="541"/>
      <c r="K4" s="541"/>
      <c r="L4" s="498"/>
    </row>
    <row r="5" spans="1:22" x14ac:dyDescent="0.25">
      <c r="A5" s="493" t="s">
        <v>769</v>
      </c>
      <c r="B5" s="503">
        <v>3000</v>
      </c>
      <c r="C5" s="503">
        <v>7380</v>
      </c>
      <c r="D5" s="503"/>
      <c r="E5" s="593"/>
      <c r="F5" s="503"/>
      <c r="G5" s="514"/>
      <c r="H5" s="542" t="s">
        <v>609</v>
      </c>
      <c r="I5" s="541"/>
      <c r="J5" s="541"/>
      <c r="K5" s="541"/>
      <c r="L5" s="498"/>
    </row>
    <row r="6" spans="1:22" x14ac:dyDescent="0.25">
      <c r="A6" s="493" t="s">
        <v>768</v>
      </c>
      <c r="B6" s="639">
        <v>138.71</v>
      </c>
      <c r="C6" s="503">
        <v>341.71</v>
      </c>
      <c r="D6" s="503"/>
      <c r="E6" s="593"/>
      <c r="F6" s="503"/>
      <c r="G6" s="514"/>
      <c r="H6" s="688"/>
      <c r="I6" s="541"/>
      <c r="J6" s="541"/>
      <c r="K6" s="541"/>
      <c r="L6" s="498"/>
    </row>
    <row r="7" spans="1:22" x14ac:dyDescent="0.25">
      <c r="A7" s="493" t="s">
        <v>767</v>
      </c>
      <c r="B7" s="503">
        <v>51.85</v>
      </c>
      <c r="C7" s="503">
        <v>139.04</v>
      </c>
      <c r="D7" s="503"/>
      <c r="E7" s="593"/>
      <c r="F7" s="503"/>
      <c r="G7" s="514"/>
      <c r="H7" s="687"/>
      <c r="I7" s="519"/>
      <c r="J7" s="573"/>
      <c r="K7" s="572"/>
      <c r="L7" s="510"/>
    </row>
    <row r="8" spans="1:22" x14ac:dyDescent="0.25">
      <c r="A8" s="493" t="s">
        <v>766</v>
      </c>
      <c r="B8" s="680">
        <v>2.68</v>
      </c>
      <c r="C8" s="639">
        <v>7</v>
      </c>
      <c r="D8" s="639"/>
      <c r="E8" s="639"/>
      <c r="F8" s="639"/>
      <c r="G8" s="639"/>
      <c r="H8" s="687"/>
      <c r="I8" s="519"/>
      <c r="J8" s="573"/>
      <c r="K8" s="572"/>
      <c r="L8" s="510"/>
    </row>
    <row r="9" spans="1:22" x14ac:dyDescent="0.25">
      <c r="A9" s="493" t="s">
        <v>765</v>
      </c>
      <c r="B9" s="503" t="s">
        <v>764</v>
      </c>
      <c r="C9" s="503" t="s">
        <v>798</v>
      </c>
      <c r="D9" s="503" t="s">
        <v>797</v>
      </c>
      <c r="E9" s="593"/>
      <c r="F9" s="503"/>
      <c r="G9" s="514" t="s">
        <v>761</v>
      </c>
      <c r="H9" s="687"/>
      <c r="I9" s="519"/>
      <c r="J9" s="573"/>
      <c r="K9" s="572"/>
      <c r="L9" s="510"/>
    </row>
    <row r="10" spans="1:22" ht="15.75" thickBot="1" x14ac:dyDescent="0.3">
      <c r="A10" s="540"/>
      <c r="B10" s="539"/>
      <c r="C10" s="539">
        <v>1</v>
      </c>
      <c r="D10" s="539"/>
      <c r="E10" s="631"/>
      <c r="F10" s="539"/>
      <c r="G10" s="630">
        <v>5</v>
      </c>
      <c r="H10" s="675"/>
      <c r="I10" s="628"/>
      <c r="J10" s="627"/>
      <c r="K10" s="626"/>
      <c r="L10" s="625"/>
    </row>
    <row r="11" spans="1:22" ht="10.5" customHeight="1"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670"/>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86" t="s">
        <v>748</v>
      </c>
      <c r="B14" s="545"/>
      <c r="C14" s="545"/>
      <c r="D14" s="545"/>
      <c r="E14" s="611"/>
      <c r="F14" s="610"/>
      <c r="G14" s="582"/>
      <c r="H14" s="610"/>
      <c r="I14" s="610"/>
      <c r="J14" s="545"/>
      <c r="K14" s="545"/>
      <c r="L14" s="545"/>
    </row>
    <row r="15" spans="1:22" x14ac:dyDescent="0.25">
      <c r="A15" s="506" t="s">
        <v>897</v>
      </c>
      <c r="B15" s="541" t="s">
        <v>861</v>
      </c>
      <c r="C15" s="541">
        <v>17.41</v>
      </c>
      <c r="D15" s="541">
        <f>mnecb!B$27</f>
        <v>20.399999999999999</v>
      </c>
      <c r="E15" s="609">
        <f>(C15*D15)/mnecb!D$27</f>
        <v>5.4640615384615385</v>
      </c>
      <c r="F15" s="572">
        <f>mnecb!D$27</f>
        <v>65</v>
      </c>
      <c r="G15" s="573">
        <f>IF(F15=65,('cost$'!$B$4+'cost$'!$C$4)* E15,IF((F15=250),E15*('cost$'!$B$6+'cost$'!$C$6)/2,E15*('cost$'!$B$5+'cost$'!$C$5)/2))</f>
        <v>832.58637692307695</v>
      </c>
      <c r="H15" s="541">
        <v>1</v>
      </c>
      <c r="I15" s="608" t="s">
        <v>728</v>
      </c>
      <c r="J15" s="572">
        <f>IF(I15="Y", H15*('cost$'!$B$15+'cost$'!$C$15),0)</f>
        <v>857</v>
      </c>
      <c r="K15" s="572">
        <f>IF(I15="Y", H15*('cost$'!$B$22+'cost$'!$C$22),0)</f>
        <v>283.75</v>
      </c>
      <c r="L15" s="572">
        <f>IF(I15="Y", H15*('cost$'!$B$18+'cost$'!$C$18+'cost$'!$B$19+'cost$'!$C$19)/2,0)</f>
        <v>490.75</v>
      </c>
    </row>
    <row r="16" spans="1:22" x14ac:dyDescent="0.25">
      <c r="A16" s="506" t="s">
        <v>896</v>
      </c>
      <c r="B16" s="541" t="s">
        <v>861</v>
      </c>
      <c r="C16" s="541">
        <v>121.1</v>
      </c>
      <c r="D16" s="541">
        <f>mnecb!B$27</f>
        <v>20.399999999999999</v>
      </c>
      <c r="E16" s="609">
        <f>(C16*D16)/mnecb!D$27</f>
        <v>38.006769230769223</v>
      </c>
      <c r="F16" s="572">
        <f>mnecb!D$28</f>
        <v>65</v>
      </c>
      <c r="G16" s="573">
        <f>IF(F16=65,('cost$'!$B$4+'cost$'!$C$4)* E16,IF((F16=250),E16*('cost$'!$B$6+'cost$'!$C$6)/2,E16*('cost$'!$B$5+'cost$'!$C$5)/2))</f>
        <v>5791.2814615384605</v>
      </c>
      <c r="H16" s="541">
        <v>9</v>
      </c>
      <c r="I16" s="608" t="s">
        <v>728</v>
      </c>
      <c r="J16" s="572">
        <f>IF(I16="Y", H16*('cost$'!$B$15+'cost$'!$C$15),0)</f>
        <v>7713</v>
      </c>
      <c r="K16" s="572">
        <f>IF(I16="Y", H16*('cost$'!$B$22+'cost$'!$C$22),0)</f>
        <v>2553.75</v>
      </c>
      <c r="L16" s="572">
        <f>IF(I16="Y", H16*('cost$'!$B$18+'cost$'!$C$18+'cost$'!$B$19+'cost$'!$C$19)/2,0)</f>
        <v>4416.75</v>
      </c>
    </row>
    <row r="17" spans="1:12" x14ac:dyDescent="0.25">
      <c r="A17" s="506" t="s">
        <v>895</v>
      </c>
      <c r="B17" s="541" t="s">
        <v>861</v>
      </c>
      <c r="C17" s="541">
        <v>111.89</v>
      </c>
      <c r="D17" s="541">
        <f>mnecb!B$27</f>
        <v>20.399999999999999</v>
      </c>
      <c r="E17" s="609">
        <f>(C17*D17)/mnecb!D$27</f>
        <v>35.116246153846156</v>
      </c>
      <c r="F17" s="572">
        <f>mnecb!D$28</f>
        <v>65</v>
      </c>
      <c r="G17" s="573">
        <f>IF(F17=65,('cost$'!$B$4+'cost$'!$C$4)* E17,IF((F17=250),E17*('cost$'!$B$6+'cost$'!$C$6)/2,E17*('cost$'!$B$5+'cost$'!$C$5)/2))</f>
        <v>5350.8380076923077</v>
      </c>
      <c r="H17" s="541">
        <v>9</v>
      </c>
      <c r="I17" s="608" t="s">
        <v>728</v>
      </c>
      <c r="J17" s="572">
        <f>IF(I17="Y", H17*('cost$'!$B$15+'cost$'!$C$15),0)</f>
        <v>7713</v>
      </c>
      <c r="K17" s="572">
        <f>IF(I17="Y", H17*('cost$'!$B$22+'cost$'!$C$22),0)</f>
        <v>2553.75</v>
      </c>
      <c r="L17" s="572">
        <f>IF(I17="Y", H17*('cost$'!$B$18+'cost$'!$C$18+'cost$'!$B$19+'cost$'!$C$19)/2,0)</f>
        <v>4416.75</v>
      </c>
    </row>
    <row r="18" spans="1:12" x14ac:dyDescent="0.25">
      <c r="A18" s="506" t="s">
        <v>894</v>
      </c>
      <c r="B18" s="541" t="s">
        <v>861</v>
      </c>
      <c r="C18" s="541">
        <v>44.15</v>
      </c>
      <c r="D18" s="541">
        <f>mnecb!B$27</f>
        <v>20.399999999999999</v>
      </c>
      <c r="E18" s="609">
        <f>(C18*D18)/mnecb!D$27</f>
        <v>13.85630769230769</v>
      </c>
      <c r="F18" s="572">
        <f>mnecb!D$28</f>
        <v>65</v>
      </c>
      <c r="G18" s="573">
        <f>IF(F18=65,('cost$'!$B$4+'cost$'!$C$4)* E18,IF((F18=250),E18*('cost$'!$B$6+'cost$'!$C$6)/2,E18*('cost$'!$B$5+'cost$'!$C$5)/2))</f>
        <v>2111.354884615384</v>
      </c>
      <c r="H18" s="541">
        <v>5</v>
      </c>
      <c r="I18" s="608" t="s">
        <v>728</v>
      </c>
      <c r="J18" s="572">
        <f>IF(I18="Y", H18*('cost$'!$B$15+'cost$'!$C$15),0)</f>
        <v>4285</v>
      </c>
      <c r="K18" s="572">
        <f>IF(I18="Y", H18*('cost$'!$B$22+'cost$'!$C$22),0)</f>
        <v>1418.75</v>
      </c>
      <c r="L18" s="572">
        <f>IF(I18="Y", H18*('cost$'!$B$18+'cost$'!$C$18+'cost$'!$B$19+'cost$'!$C$19)/2,0)</f>
        <v>2453.75</v>
      </c>
    </row>
    <row r="19" spans="1:12" x14ac:dyDescent="0.25">
      <c r="A19" s="506" t="s">
        <v>893</v>
      </c>
      <c r="B19" s="541" t="s">
        <v>881</v>
      </c>
      <c r="C19" s="541">
        <v>56.67</v>
      </c>
      <c r="D19" s="541">
        <f>mnecb!B$53</f>
        <v>10.8</v>
      </c>
      <c r="E19" s="609">
        <f>(C19*D19)/mnecb!D$53</f>
        <v>9.4159384615384631</v>
      </c>
      <c r="F19" s="572">
        <f>mnecb!D$53</f>
        <v>65</v>
      </c>
      <c r="G19" s="573">
        <f>IF(F19=65,('cost$'!$B$4+'cost$'!$C$4)* E19,IF((F19=250),E19*('cost$'!$B$6+'cost$'!$C$6)/2,E19*('cost$'!$B$5+'cost$'!$C$5)/2))</f>
        <v>1434.7536230769233</v>
      </c>
      <c r="H19" s="541">
        <v>1</v>
      </c>
      <c r="I19" s="608" t="s">
        <v>728</v>
      </c>
      <c r="J19" s="572">
        <f>IF(I19="Y", H19*('cost$'!$B$15+'cost$'!$C$15),0)</f>
        <v>857</v>
      </c>
      <c r="K19" s="572">
        <f>IF(I19="Y", H19*('cost$'!$B$22+'cost$'!$C$22),0)</f>
        <v>283.75</v>
      </c>
      <c r="L19" s="572">
        <f>IF(I19="Y", H19*('cost$'!$B$18+'cost$'!$C$18+'cost$'!$B$19+'cost$'!$C$19)/2,0)</f>
        <v>490.75</v>
      </c>
    </row>
    <row r="20" spans="1:12" ht="16.5" customHeight="1" x14ac:dyDescent="0.25">
      <c r="A20" s="506" t="s">
        <v>892</v>
      </c>
      <c r="B20" s="541" t="s">
        <v>740</v>
      </c>
      <c r="C20" s="541">
        <v>70.75</v>
      </c>
      <c r="D20" s="541">
        <f>mnecb!B$56</f>
        <v>8.6</v>
      </c>
      <c r="E20" s="609">
        <f>(C20*D20)/mnecb!D$56</f>
        <v>9.360769230769229</v>
      </c>
      <c r="F20" s="572">
        <f>mnecb!D$6</f>
        <v>65</v>
      </c>
      <c r="G20" s="573">
        <f>IF(F20=65,('cost$'!$B$4+'cost$'!$C$4)* E20,IF((F20=250),E20*('cost$'!$B$6+'cost$'!$C$6)/2,E20*('cost$'!$B$5+'cost$'!$C$5)/2))</f>
        <v>1426.3472115384614</v>
      </c>
      <c r="H20" s="541">
        <v>2</v>
      </c>
      <c r="I20" s="608" t="s">
        <v>725</v>
      </c>
      <c r="J20" s="572">
        <f>IF(I20="Y", H20*('cost$'!$B$15+'cost$'!$C$15),0)</f>
        <v>0</v>
      </c>
      <c r="K20" s="572">
        <f>IF(I20="Y", H20*('cost$'!$B$22+'cost$'!$C$22),0)</f>
        <v>0</v>
      </c>
      <c r="L20" s="572">
        <f>IF(I20="Y", H20*('cost$'!$B$18+'cost$'!$C$18+'cost$'!$B$19+'cost$'!$C$19)/2,0)</f>
        <v>0</v>
      </c>
    </row>
    <row r="21" spans="1:12" ht="16.5" customHeight="1" x14ac:dyDescent="0.25">
      <c r="A21" s="506" t="s">
        <v>891</v>
      </c>
      <c r="B21" s="541" t="s">
        <v>732</v>
      </c>
      <c r="C21" s="541">
        <v>49.59</v>
      </c>
      <c r="D21" s="541">
        <f>mnecb!B$19</f>
        <v>26.9</v>
      </c>
      <c r="E21" s="609">
        <f>(C21*D21)/mnecb!D$19</f>
        <v>3.3349275</v>
      </c>
      <c r="F21" s="572">
        <f>mnecb!D$19</f>
        <v>400</v>
      </c>
      <c r="G21" s="573">
        <f>IF(F21=65,('cost$'!$B$4+'cost$'!$C$4)* E21,IF((F21=250),E21*('cost$'!$B$6+'cost$'!$C$6)/2,E21*('cost$'!$B$5+'cost$'!$C$5)/2))</f>
        <v>985.47107625000001</v>
      </c>
      <c r="H21" s="541">
        <v>1</v>
      </c>
      <c r="I21" s="608" t="s">
        <v>728</v>
      </c>
      <c r="J21" s="572">
        <f>IF(I21="Y", H21*('cost$'!$B$15+'cost$'!$C$15),0)</f>
        <v>857</v>
      </c>
      <c r="K21" s="572">
        <f>IF(I21="Y", H21*('cost$'!$B$22+'cost$'!$C$22),0)</f>
        <v>283.75</v>
      </c>
      <c r="L21" s="572">
        <f>IF(I21="Y", H21*('cost$'!$B$18+'cost$'!$C$18+'cost$'!$B$19+'cost$'!$C$19)/2,0)</f>
        <v>490.75</v>
      </c>
    </row>
    <row r="22" spans="1:12" x14ac:dyDescent="0.25">
      <c r="A22" s="506" t="s">
        <v>890</v>
      </c>
      <c r="B22" s="541" t="s">
        <v>732</v>
      </c>
      <c r="C22" s="541">
        <v>37</v>
      </c>
      <c r="D22" s="541">
        <f>mnecb!B$19</f>
        <v>26.9</v>
      </c>
      <c r="E22" s="609">
        <f>(C22*D22)/mnecb!D$19</f>
        <v>2.4882499999999999</v>
      </c>
      <c r="F22" s="572">
        <f>mnecb!D$19</f>
        <v>400</v>
      </c>
      <c r="G22" s="573">
        <f>IF(F22=65,('cost$'!$B$4+'cost$'!$C$4)* E22,IF((F22=250),E22*('cost$'!$B$6+'cost$'!$C$6)/2,E22*('cost$'!$B$5+'cost$'!$C$5)/2))</f>
        <v>735.27787499999999</v>
      </c>
      <c r="H22" s="541">
        <v>1</v>
      </c>
      <c r="I22" s="608" t="s">
        <v>728</v>
      </c>
      <c r="J22" s="572">
        <f>IF(I22="Y", H22*('cost$'!$B$15+'cost$'!$C$15),0)</f>
        <v>857</v>
      </c>
      <c r="K22" s="572">
        <f>IF(I22="Y", H22*('cost$'!$B$22+'cost$'!$C$22),0)</f>
        <v>283.75</v>
      </c>
      <c r="L22" s="572">
        <f>IF(I22="Y", H22*('cost$'!$B$18+'cost$'!$C$18+'cost$'!$B$19+'cost$'!$C$19)/2,0)</f>
        <v>490.75</v>
      </c>
    </row>
    <row r="23" spans="1:12" x14ac:dyDescent="0.25">
      <c r="A23" s="506" t="s">
        <v>889</v>
      </c>
      <c r="B23" s="541" t="s">
        <v>855</v>
      </c>
      <c r="C23" s="541">
        <v>56.67</v>
      </c>
      <c r="D23" s="541">
        <f>mnecb!B$50</f>
        <v>3.2</v>
      </c>
      <c r="E23" s="609">
        <f>(C23*D23)/mnecb!D$50</f>
        <v>2.7899076923076929</v>
      </c>
      <c r="F23" s="572">
        <f>mnecb!D$50</f>
        <v>65</v>
      </c>
      <c r="G23" s="573">
        <f>IF(F23=65,('cost$'!$B$4+'cost$'!$C$4)* E23,IF((F23=250),E23*('cost$'!$B$6+'cost$'!$C$6)/2,E23*('cost$'!$B$5+'cost$'!$C$5)/2))</f>
        <v>425.11218461538471</v>
      </c>
      <c r="H23" s="541">
        <v>4</v>
      </c>
      <c r="I23" s="608" t="s">
        <v>725</v>
      </c>
      <c r="J23" s="572">
        <f>IF(I23="Y", H23*('cost$'!$B$15+'cost$'!$C$15),0)</f>
        <v>0</v>
      </c>
      <c r="K23" s="572">
        <f>IF(I23="Y", H23*('cost$'!$B$22+'cost$'!$C$22),0)</f>
        <v>0</v>
      </c>
      <c r="L23" s="572">
        <f>IF(I23="Y", H23*('cost$'!$B$18+'cost$'!$C$18+'cost$'!$B$19+'cost$'!$C$19)/2,0)</f>
        <v>0</v>
      </c>
    </row>
    <row r="24" spans="1:12" x14ac:dyDescent="0.25">
      <c r="A24" s="686" t="s">
        <v>721</v>
      </c>
      <c r="B24" s="541"/>
      <c r="C24" s="541"/>
      <c r="D24" s="541"/>
      <c r="E24" s="609"/>
      <c r="F24" s="572"/>
      <c r="G24" s="573"/>
      <c r="H24" s="541"/>
      <c r="I24" s="608"/>
      <c r="J24" s="572"/>
      <c r="K24" s="572"/>
      <c r="L24" s="572"/>
    </row>
    <row r="25" spans="1:12" x14ac:dyDescent="0.25">
      <c r="A25" s="506" t="s">
        <v>888</v>
      </c>
      <c r="B25" s="541" t="s">
        <v>744</v>
      </c>
      <c r="C25" s="541">
        <v>75.069999999999993</v>
      </c>
      <c r="D25" s="541">
        <f>mnecb!B$57</f>
        <v>8.6999999999999993</v>
      </c>
      <c r="E25" s="609">
        <f>(C25*D25)/mnecb!D$57</f>
        <v>10.047830769230767</v>
      </c>
      <c r="F25" s="572">
        <f>mnecb!D$57</f>
        <v>65</v>
      </c>
      <c r="G25" s="573">
        <f>IF(F25=65,('cost$'!$B$4+'cost$'!$C$4)* E25,IF((F25=250),E25*('cost$'!$B$6+'cost$'!$C$6)/2,E25*('cost$'!$B$5+'cost$'!$C$5)/2))</f>
        <v>1531.0382134615381</v>
      </c>
      <c r="H25" s="541">
        <v>6</v>
      </c>
      <c r="I25" s="608" t="s">
        <v>725</v>
      </c>
      <c r="J25" s="572">
        <f>IF(I25="Y", H25*('cost$'!$B$15+'cost$'!$C$15),0)</f>
        <v>0</v>
      </c>
      <c r="K25" s="572">
        <f>IF(I25="Y", H25*('cost$'!$B$22+'cost$'!$C$22),0)</f>
        <v>0</v>
      </c>
      <c r="L25" s="572">
        <f>IF(I25="Y", H25*('cost$'!$B$18+'cost$'!$C$18+'cost$'!$B$19+'cost$'!$C$19)/2,0)</f>
        <v>0</v>
      </c>
    </row>
    <row r="26" spans="1:12" x14ac:dyDescent="0.25">
      <c r="A26" s="506" t="s">
        <v>887</v>
      </c>
      <c r="B26" s="541" t="s">
        <v>861</v>
      </c>
      <c r="C26" s="541">
        <v>21.19</v>
      </c>
      <c r="D26" s="541">
        <f>mnecb!B$27</f>
        <v>20.399999999999999</v>
      </c>
      <c r="E26" s="609">
        <f>(C26*D26)/mnecb!D$27</f>
        <v>6.6504000000000003</v>
      </c>
      <c r="F26" s="572">
        <f>mnecb!D$27</f>
        <v>65</v>
      </c>
      <c r="G26" s="573">
        <f>IF(F26=65,('cost$'!$B$4+'cost$'!$C$4)* E26,IF((F26=250),E26*('cost$'!$B$6+'cost$'!$C$6)/2,E26*('cost$'!$B$5+'cost$'!$C$5)/2))</f>
        <v>1013.3547000000001</v>
      </c>
      <c r="H26" s="541">
        <v>2</v>
      </c>
      <c r="I26" s="608" t="s">
        <v>728</v>
      </c>
      <c r="J26" s="572">
        <f>IF(I26="Y", H26*('cost$'!$B$15+'cost$'!$C$15),0)</f>
        <v>1714</v>
      </c>
      <c r="K26" s="572">
        <f>IF(I26="Y", H26*('cost$'!$B$22+'cost$'!$C$22),0)</f>
        <v>567.5</v>
      </c>
      <c r="L26" s="572">
        <f>IF(I26="Y", H26*('cost$'!$B$18+'cost$'!$C$18+'cost$'!$B$19+'cost$'!$C$19)/2,0)</f>
        <v>981.5</v>
      </c>
    </row>
    <row r="27" spans="1:12" x14ac:dyDescent="0.25">
      <c r="A27" s="506" t="s">
        <v>886</v>
      </c>
      <c r="B27" s="541" t="s">
        <v>861</v>
      </c>
      <c r="C27" s="541">
        <v>63.67</v>
      </c>
      <c r="D27" s="541">
        <f>mnecb!B$27</f>
        <v>20.399999999999999</v>
      </c>
      <c r="E27" s="609">
        <f>(C27*D27)/mnecb!D$27</f>
        <v>19.982584615384614</v>
      </c>
      <c r="F27" s="572">
        <f>mnecb!D$27</f>
        <v>65</v>
      </c>
      <c r="G27" s="573">
        <f>IF(F27=65,('cost$'!$B$4+'cost$'!$C$4)* E27,IF((F27=250),E27*('cost$'!$B$6+'cost$'!$C$6)/2,E27*('cost$'!$B$5+'cost$'!$C$5)/2))</f>
        <v>3044.8463307692305</v>
      </c>
      <c r="H27" s="541">
        <v>5</v>
      </c>
      <c r="I27" s="608" t="s">
        <v>728</v>
      </c>
      <c r="J27" s="572">
        <f>IF(I27="Y", H27*('cost$'!$B$15+'cost$'!$C$15),0)</f>
        <v>4285</v>
      </c>
      <c r="K27" s="572">
        <f>IF(I27="Y", H27*('cost$'!$B$22+'cost$'!$C$22),0)</f>
        <v>1418.75</v>
      </c>
      <c r="L27" s="572">
        <f>IF(I27="Y", H27*('cost$'!$B$18+'cost$'!$C$18+'cost$'!$B$19+'cost$'!$C$19)/2,0)</f>
        <v>2453.75</v>
      </c>
    </row>
    <row r="28" spans="1:12" x14ac:dyDescent="0.25">
      <c r="A28" s="506" t="s">
        <v>885</v>
      </c>
      <c r="B28" s="541" t="s">
        <v>867</v>
      </c>
      <c r="C28" s="541">
        <v>15.72</v>
      </c>
      <c r="D28" s="541">
        <f>mnecb!B$7</f>
        <v>7.5</v>
      </c>
      <c r="E28" s="609">
        <f>(C28*D28)/mnecb!D$7</f>
        <v>1.8138461538461539</v>
      </c>
      <c r="F28" s="572">
        <f>mnecb!D$7</f>
        <v>65</v>
      </c>
      <c r="G28" s="573">
        <f>IF(F28=65,('cost$'!$B$4+'cost$'!$C$4)* E28,IF((F28=250),E28*('cost$'!$B$6+'cost$'!$C$6)/2,E28*('cost$'!$B$5+'cost$'!$C$5)/2))</f>
        <v>276.38480769230767</v>
      </c>
      <c r="H28" s="541">
        <v>1</v>
      </c>
      <c r="I28" s="608" t="s">
        <v>728</v>
      </c>
      <c r="J28" s="572">
        <f>IF(I28="Y", H28*('cost$'!$B$15+'cost$'!$C$15),0)</f>
        <v>857</v>
      </c>
      <c r="K28" s="572">
        <f>IF(I28="Y", H28*('cost$'!$B$22+'cost$'!$C$22),0)</f>
        <v>283.75</v>
      </c>
      <c r="L28" s="572">
        <f>IF(I28="Y", H28*('cost$'!$B$18+'cost$'!$C$18+'cost$'!$B$19+'cost$'!$C$19)/2,0)</f>
        <v>490.75</v>
      </c>
    </row>
    <row r="29" spans="1:12" x14ac:dyDescent="0.25">
      <c r="A29" s="506" t="s">
        <v>884</v>
      </c>
      <c r="B29" s="541" t="s">
        <v>861</v>
      </c>
      <c r="C29" s="541">
        <v>65.87</v>
      </c>
      <c r="D29" s="541">
        <f>mnecb!B$27</f>
        <v>20.399999999999999</v>
      </c>
      <c r="E29" s="609">
        <f>(C29*D29)/mnecb!D$27</f>
        <v>20.673046153846155</v>
      </c>
      <c r="F29" s="572">
        <f>mnecb!D$27</f>
        <v>65</v>
      </c>
      <c r="G29" s="573">
        <f>IF(F29=65,('cost$'!$B$4+'cost$'!$C$4)* E29,IF((F29=250),E29*('cost$'!$B$6+'cost$'!$C$6)/2,E29*('cost$'!$B$5+'cost$'!$C$5)/2))</f>
        <v>3150.0554076923077</v>
      </c>
      <c r="H29" s="541">
        <v>3</v>
      </c>
      <c r="I29" s="608" t="s">
        <v>728</v>
      </c>
      <c r="J29" s="572">
        <f>IF(I29="Y", H29*('cost$'!$B$15+'cost$'!$C$15),0)</f>
        <v>2571</v>
      </c>
      <c r="K29" s="572">
        <f>IF(I29="Y", H29*('cost$'!$B$22+'cost$'!$C$22),0)</f>
        <v>851.25</v>
      </c>
      <c r="L29" s="572">
        <f>IF(I29="Y", H29*('cost$'!$B$18+'cost$'!$C$18+'cost$'!$B$19+'cost$'!$C$19)/2,0)</f>
        <v>1472.25</v>
      </c>
    </row>
    <row r="30" spans="1:12" x14ac:dyDescent="0.25">
      <c r="A30" s="506" t="s">
        <v>883</v>
      </c>
      <c r="B30" s="541" t="s">
        <v>732</v>
      </c>
      <c r="C30" s="541">
        <v>85.65</v>
      </c>
      <c r="D30" s="541">
        <f>mnecb!B$19</f>
        <v>26.9</v>
      </c>
      <c r="E30" s="609">
        <f>(C30*D30)/mnecb!D$19</f>
        <v>5.7599625000000003</v>
      </c>
      <c r="F30" s="572">
        <f>mnecb!D$19</f>
        <v>400</v>
      </c>
      <c r="G30" s="573">
        <f>IF(F30=65,('cost$'!$B$4+'cost$'!$C$4)* E30,IF((F30=250),E30*('cost$'!$B$6+'cost$'!$C$6)/2,E30*('cost$'!$B$5+'cost$'!$C$5)/2))</f>
        <v>1702.0689187500002</v>
      </c>
      <c r="H30" s="541">
        <v>2</v>
      </c>
      <c r="I30" s="608" t="s">
        <v>728</v>
      </c>
      <c r="J30" s="572">
        <f>IF(I30="Y", H30*('cost$'!$B$15+'cost$'!$C$15),0)</f>
        <v>1714</v>
      </c>
      <c r="K30" s="572">
        <f>IF(I30="Y", H30*('cost$'!$B$22+'cost$'!$C$22),0)</f>
        <v>567.5</v>
      </c>
      <c r="L30" s="572">
        <f>IF(I30="Y", H30*('cost$'!$B$18+'cost$'!$C$18+'cost$'!$B$19+'cost$'!$C$19)/2,0)</f>
        <v>981.5</v>
      </c>
    </row>
    <row r="31" spans="1:12" x14ac:dyDescent="0.25">
      <c r="A31" s="506" t="s">
        <v>882</v>
      </c>
      <c r="B31" s="541" t="s">
        <v>881</v>
      </c>
      <c r="C31" s="541">
        <v>93.06</v>
      </c>
      <c r="D31" s="541">
        <f>mnecb!B$53</f>
        <v>10.8</v>
      </c>
      <c r="E31" s="609">
        <f>(C31*D31)/mnecb!D$53</f>
        <v>15.462276923076924</v>
      </c>
      <c r="F31" s="572">
        <f>mnecb!D$53</f>
        <v>65</v>
      </c>
      <c r="G31" s="573">
        <f>IF(F31=65,('cost$'!$B$4+'cost$'!$C$4)* E31,IF((F31=250),E31*('cost$'!$B$6+'cost$'!$C$6)/2,E31*('cost$'!$B$5+'cost$'!$C$5)/2))</f>
        <v>2356.0644461538463</v>
      </c>
      <c r="H31" s="541">
        <v>5</v>
      </c>
      <c r="I31" s="608" t="s">
        <v>728</v>
      </c>
      <c r="J31" s="572">
        <f>IF(I31="Y", H31*('cost$'!$B$15+'cost$'!$C$15),0)</f>
        <v>4285</v>
      </c>
      <c r="K31" s="572">
        <f>IF(I31="Y", H31*('cost$'!$B$22+'cost$'!$C$22),0)</f>
        <v>1418.75</v>
      </c>
      <c r="L31" s="572">
        <f>IF(I31="Y", H31*('cost$'!$B$18+'cost$'!$C$18+'cost$'!$B$19+'cost$'!$C$19)/2,0)</f>
        <v>2453.75</v>
      </c>
    </row>
    <row r="32" spans="1:12" x14ac:dyDescent="0.25">
      <c r="A32" s="506" t="s">
        <v>880</v>
      </c>
      <c r="B32" s="541" t="s">
        <v>861</v>
      </c>
      <c r="C32" s="541">
        <v>17.559999999999999</v>
      </c>
      <c r="D32" s="541">
        <f>mnecb!B$27</f>
        <v>20.399999999999999</v>
      </c>
      <c r="E32" s="609">
        <f>(C32*D32)/mnecb!D$27</f>
        <v>5.5111384615384607</v>
      </c>
      <c r="F32" s="572">
        <f>mnecb!D$27</f>
        <v>65</v>
      </c>
      <c r="G32" s="573">
        <f>IF(F32=65,('cost$'!$B$4+'cost$'!$C$4)* E32,IF((F32=250),E32*('cost$'!$B$6+'cost$'!$C$6)/2,E32*('cost$'!$B$5+'cost$'!$C$5)/2))</f>
        <v>839.75972307692291</v>
      </c>
      <c r="H32" s="541">
        <v>1</v>
      </c>
      <c r="I32" s="608" t="s">
        <v>728</v>
      </c>
      <c r="J32" s="572">
        <f>IF(I32="Y", H32*('cost$'!$B$15+'cost$'!$C$15),0)</f>
        <v>857</v>
      </c>
      <c r="K32" s="572">
        <f>IF(I32="Y", H32*('cost$'!$B$22+'cost$'!$C$22),0)</f>
        <v>283.75</v>
      </c>
      <c r="L32" s="572">
        <f>IF(I32="Y", H32*('cost$'!$B$18+'cost$'!$C$18+'cost$'!$B$19+'cost$'!$C$19)/2,0)</f>
        <v>490.75</v>
      </c>
    </row>
    <row r="33" spans="1:12" x14ac:dyDescent="0.25">
      <c r="A33" s="506" t="s">
        <v>879</v>
      </c>
      <c r="B33" s="541" t="s">
        <v>732</v>
      </c>
      <c r="C33" s="541">
        <v>128.69999999999999</v>
      </c>
      <c r="D33" s="541">
        <f>mnecb!B$19</f>
        <v>26.9</v>
      </c>
      <c r="E33" s="609">
        <f>(C33*D33)/mnecb!D$19</f>
        <v>8.6550749999999983</v>
      </c>
      <c r="F33" s="572">
        <f>mnecb!D$19</f>
        <v>400</v>
      </c>
      <c r="G33" s="573">
        <f>IF(F33=65,('cost$'!$B$4+'cost$'!$C$4)* E33,IF((F33=250),E33*('cost$'!$B$6+'cost$'!$C$6)/2,E33*('cost$'!$B$5+'cost$'!$C$5)/2))</f>
        <v>2557.5746624999997</v>
      </c>
      <c r="H33" s="541">
        <v>2</v>
      </c>
      <c r="I33" s="608" t="s">
        <v>728</v>
      </c>
      <c r="J33" s="572">
        <f>IF(I33="Y", H33*('cost$'!$B$15+'cost$'!$C$15),0)</f>
        <v>1714</v>
      </c>
      <c r="K33" s="572">
        <f>IF(I33="Y", H33*('cost$'!$B$22+'cost$'!$C$22),0)</f>
        <v>567.5</v>
      </c>
      <c r="L33" s="572">
        <f>IF(I33="Y", H33*('cost$'!$B$18+'cost$'!$C$18+'cost$'!$B$19+'cost$'!$C$19)/2,0)</f>
        <v>981.5</v>
      </c>
    </row>
    <row r="34" spans="1:12" x14ac:dyDescent="0.25">
      <c r="A34" s="506" t="s">
        <v>878</v>
      </c>
      <c r="B34" s="541" t="s">
        <v>861</v>
      </c>
      <c r="C34" s="541">
        <v>83.43</v>
      </c>
      <c r="D34" s="541">
        <f>mnecb!B$27</f>
        <v>20.399999999999999</v>
      </c>
      <c r="E34" s="609">
        <f>(C34*D34)/mnecb!D$27</f>
        <v>26.184184615384616</v>
      </c>
      <c r="F34" s="572">
        <f>mnecb!D$27</f>
        <v>65</v>
      </c>
      <c r="G34" s="573">
        <f>IF(F34=65,('cost$'!$B$4+'cost$'!$C$4)* E34,IF((F34=250),E34*('cost$'!$B$6+'cost$'!$C$6)/2,E34*('cost$'!$B$5+'cost$'!$C$5)/2))</f>
        <v>3989.815130769231</v>
      </c>
      <c r="H34" s="541">
        <v>5</v>
      </c>
      <c r="I34" s="608" t="s">
        <v>728</v>
      </c>
      <c r="J34" s="572">
        <f>IF(I34="Y", H34*('cost$'!$B$15+'cost$'!$C$15),0)</f>
        <v>4285</v>
      </c>
      <c r="K34" s="572">
        <f>IF(I34="Y", H34*('cost$'!$B$22+'cost$'!$C$22),0)</f>
        <v>1418.75</v>
      </c>
      <c r="L34" s="572">
        <f>IF(I34="Y", H34*('cost$'!$B$18+'cost$'!$C$18+'cost$'!$B$19+'cost$'!$C$19)/2,0)</f>
        <v>2453.75</v>
      </c>
    </row>
    <row r="35" spans="1:12" x14ac:dyDescent="0.25">
      <c r="A35" s="506" t="s">
        <v>877</v>
      </c>
      <c r="B35" s="541" t="s">
        <v>732</v>
      </c>
      <c r="C35" s="541">
        <v>37.47</v>
      </c>
      <c r="D35" s="541">
        <f>mnecb!B$19</f>
        <v>26.9</v>
      </c>
      <c r="E35" s="609">
        <f>(C35*D35)/mnecb!D$19</f>
        <v>2.5198574999999996</v>
      </c>
      <c r="F35" s="572">
        <f>mnecb!D$19</f>
        <v>400</v>
      </c>
      <c r="G35" s="573">
        <f>IF(F35=65,('cost$'!$B$4+'cost$'!$C$4)* E35,IF((F35=250),E35*('cost$'!$B$6+'cost$'!$C$6)/2,E35*('cost$'!$B$5+'cost$'!$C$5)/2))</f>
        <v>744.61789124999984</v>
      </c>
      <c r="H35" s="541">
        <v>1</v>
      </c>
      <c r="I35" s="608" t="s">
        <v>728</v>
      </c>
      <c r="J35" s="572">
        <f>IF(I35="Y", H35*('cost$'!$B$15+'cost$'!$C$15),0)</f>
        <v>857</v>
      </c>
      <c r="K35" s="572">
        <f>IF(I35="Y", H35*('cost$'!$B$22+'cost$'!$C$22),0)</f>
        <v>283.75</v>
      </c>
      <c r="L35" s="572">
        <f>IF(I35="Y", H35*('cost$'!$B$18+'cost$'!$C$18+'cost$'!$B$19+'cost$'!$C$19)/2,0)</f>
        <v>490.75</v>
      </c>
    </row>
    <row r="36" spans="1:12" x14ac:dyDescent="0.25">
      <c r="A36" s="506" t="s">
        <v>876</v>
      </c>
      <c r="B36" s="541" t="s">
        <v>867</v>
      </c>
      <c r="C36" s="541">
        <v>94.54</v>
      </c>
      <c r="D36" s="541">
        <f>mnecb!B$7</f>
        <v>7.5</v>
      </c>
      <c r="E36" s="609">
        <f>(C36*D36)/mnecb!D$7</f>
        <v>10.908461538461539</v>
      </c>
      <c r="F36" s="572">
        <f>mnecb!D$7</f>
        <v>65</v>
      </c>
      <c r="G36" s="573">
        <f>IF(F36=65,('cost$'!$B$4+'cost$'!$C$4)* E36,IF((F36=250),E36*('cost$'!$B$6+'cost$'!$C$6)/2,E36*('cost$'!$B$5+'cost$'!$C$5)/2))</f>
        <v>1662.176826923077</v>
      </c>
      <c r="H36" s="541">
        <v>1</v>
      </c>
      <c r="I36" s="608" t="s">
        <v>728</v>
      </c>
      <c r="J36" s="572">
        <f>IF(I36="Y", H36*('cost$'!$B$15+'cost$'!$C$15),0)</f>
        <v>857</v>
      </c>
      <c r="K36" s="572">
        <f>IF(I36="Y", H36*('cost$'!$B$22+'cost$'!$C$22),0)</f>
        <v>283.75</v>
      </c>
      <c r="L36" s="572">
        <f>IF(I36="Y", H36*('cost$'!$B$18+'cost$'!$C$18+'cost$'!$B$19+'cost$'!$C$19)/2,0)</f>
        <v>490.75</v>
      </c>
    </row>
    <row r="37" spans="1:12" x14ac:dyDescent="0.25">
      <c r="A37" s="506" t="s">
        <v>875</v>
      </c>
      <c r="B37" s="541" t="s">
        <v>861</v>
      </c>
      <c r="C37" s="541">
        <v>26.18</v>
      </c>
      <c r="D37" s="541">
        <f>mnecb!B$27</f>
        <v>20.399999999999999</v>
      </c>
      <c r="E37" s="609">
        <f>(C37*D37)/mnecb!D$27</f>
        <v>8.2164923076923078</v>
      </c>
      <c r="F37" s="572">
        <f>mnecb!D$27</f>
        <v>65</v>
      </c>
      <c r="G37" s="573">
        <f>IF(F37=65,('cost$'!$B$4+'cost$'!$C$4)* E37,IF((F37=250),E37*('cost$'!$B$6+'cost$'!$C$6)/2,E37*('cost$'!$B$5+'cost$'!$C$5)/2))</f>
        <v>1251.9880153846154</v>
      </c>
      <c r="H37" s="541">
        <v>2</v>
      </c>
      <c r="I37" s="608" t="s">
        <v>728</v>
      </c>
      <c r="J37" s="572">
        <f>IF(I37="Y", H37*('cost$'!$B$15+'cost$'!$C$15),0)</f>
        <v>1714</v>
      </c>
      <c r="K37" s="572">
        <f>IF(I37="Y", H37*('cost$'!$B$22+'cost$'!$C$22),0)</f>
        <v>567.5</v>
      </c>
      <c r="L37" s="572">
        <f>IF(I37="Y", H37*('cost$'!$B$18+'cost$'!$C$18+'cost$'!$B$19+'cost$'!$C$19)/2,0)</f>
        <v>981.5</v>
      </c>
    </row>
    <row r="38" spans="1:12" x14ac:dyDescent="0.25">
      <c r="A38" s="506" t="s">
        <v>874</v>
      </c>
      <c r="B38" s="541" t="s">
        <v>873</v>
      </c>
      <c r="C38" s="541">
        <v>24.22</v>
      </c>
      <c r="D38" s="541">
        <f>mnecb!B$47</f>
        <v>20.399999999999999</v>
      </c>
      <c r="E38" s="609">
        <f>(C38*D38)/mnecb!D$47</f>
        <v>7.6013538461538452</v>
      </c>
      <c r="F38" s="572">
        <f>mnecb!D$47</f>
        <v>65</v>
      </c>
      <c r="G38" s="573">
        <f>IF(F38=65,('cost$'!$B$4+'cost$'!$C$4)* E38,IF((F38=250),E38*('cost$'!$B$6+'cost$'!$C$6)/2,E38*('cost$'!$B$5+'cost$'!$C$5)/2))</f>
        <v>1158.2562923076921</v>
      </c>
      <c r="H38" s="541">
        <v>1</v>
      </c>
      <c r="I38" s="608" t="s">
        <v>728</v>
      </c>
      <c r="J38" s="572">
        <f>IF(I38="Y", H38*('cost$'!$B$15+'cost$'!$C$15),0)</f>
        <v>857</v>
      </c>
      <c r="K38" s="572">
        <f>IF(I38="Y", H38*('cost$'!$B$22+'cost$'!$C$22),0)</f>
        <v>283.75</v>
      </c>
      <c r="L38" s="572">
        <f>IF(I38="Y", H38*('cost$'!$B$18+'cost$'!$C$18+'cost$'!$B$19+'cost$'!$C$19)/2,0)</f>
        <v>490.75</v>
      </c>
    </row>
    <row r="39" spans="1:12" x14ac:dyDescent="0.25">
      <c r="A39" s="506" t="s">
        <v>872</v>
      </c>
      <c r="B39" s="541" t="s">
        <v>732</v>
      </c>
      <c r="C39" s="541">
        <v>134.5</v>
      </c>
      <c r="D39" s="541">
        <f>mnecb!B$19</f>
        <v>26.9</v>
      </c>
      <c r="E39" s="609">
        <f>(C39*D39)/mnecb!D$19</f>
        <v>9.0451249999999987</v>
      </c>
      <c r="F39" s="572">
        <f>mnecb!D$19</f>
        <v>400</v>
      </c>
      <c r="G39" s="573">
        <f>IF(F39=65,('cost$'!$B$4+'cost$'!$C$4)* E39,IF((F39=250),E39*('cost$'!$B$6+'cost$'!$C$6)/2,E39*('cost$'!$B$5+'cost$'!$C$5)/2))</f>
        <v>2672.8344374999997</v>
      </c>
      <c r="H39" s="541">
        <v>2</v>
      </c>
      <c r="I39" s="608" t="s">
        <v>728</v>
      </c>
      <c r="J39" s="572">
        <f>IF(I39="Y", H39*('cost$'!$B$15+'cost$'!$C$15),0)</f>
        <v>1714</v>
      </c>
      <c r="K39" s="572">
        <f>IF(I39="Y", H39*('cost$'!$B$22+'cost$'!$C$22),0)</f>
        <v>567.5</v>
      </c>
      <c r="L39" s="572">
        <f>IF(I39="Y", H39*('cost$'!$B$18+'cost$'!$C$18+'cost$'!$B$19+'cost$'!$C$19)/2,0)</f>
        <v>981.5</v>
      </c>
    </row>
    <row r="40" spans="1:12" x14ac:dyDescent="0.25">
      <c r="A40" s="506" t="s">
        <v>871</v>
      </c>
      <c r="B40" s="541" t="s">
        <v>861</v>
      </c>
      <c r="C40" s="541">
        <v>111.8</v>
      </c>
      <c r="D40" s="541">
        <f>mnecb!B$27</f>
        <v>20.399999999999999</v>
      </c>
      <c r="E40" s="609">
        <f>(C40*D40)/mnecb!D$27</f>
        <v>35.087999999999994</v>
      </c>
      <c r="F40" s="572">
        <f>mnecb!D$27</f>
        <v>65</v>
      </c>
      <c r="G40" s="573">
        <f>IF(F40=65,('cost$'!$B$4+'cost$'!$C$4)* E40,IF((F40=250),E40*('cost$'!$B$6+'cost$'!$C$6)/2,E40*('cost$'!$B$5+'cost$'!$C$5)/2))</f>
        <v>5346.5339999999987</v>
      </c>
      <c r="H40" s="541">
        <v>12</v>
      </c>
      <c r="I40" s="608" t="s">
        <v>728</v>
      </c>
      <c r="J40" s="572">
        <f>IF(I40="Y", H40*('cost$'!$B$15+'cost$'!$C$15),0)</f>
        <v>10284</v>
      </c>
      <c r="K40" s="572">
        <f>IF(I40="Y", H40*('cost$'!$B$22+'cost$'!$C$22),0)</f>
        <v>3405</v>
      </c>
      <c r="L40" s="572">
        <f>IF(I40="Y", H40*('cost$'!$B$18+'cost$'!$C$18+'cost$'!$B$19+'cost$'!$C$19)/2,0)</f>
        <v>5889</v>
      </c>
    </row>
    <row r="41" spans="1:12" x14ac:dyDescent="0.25">
      <c r="A41" s="506" t="s">
        <v>870</v>
      </c>
      <c r="B41" s="541" t="s">
        <v>869</v>
      </c>
      <c r="C41" s="541">
        <v>110.78</v>
      </c>
      <c r="D41" s="541">
        <f>mnecb!B$51</f>
        <v>3.2</v>
      </c>
      <c r="E41" s="609">
        <f>(C41*D41)/mnecb!D$51</f>
        <v>5.4537846153846159</v>
      </c>
      <c r="F41" s="572">
        <f>mnecb!D$51</f>
        <v>65</v>
      </c>
      <c r="G41" s="573">
        <f>IF(F41=65,('cost$'!$B$4+'cost$'!$C$4)* E41,IF((F41=250),E41*('cost$'!$B$6+'cost$'!$C$6)/2,E41*('cost$'!$B$5+'cost$'!$C$5)/2))</f>
        <v>831.02043076923087</v>
      </c>
      <c r="H41" s="541">
        <v>2</v>
      </c>
      <c r="I41" s="608" t="s">
        <v>725</v>
      </c>
      <c r="J41" s="572">
        <f>IF(I41="Y", H41*('cost$'!$B$15+'cost$'!$C$15),0)</f>
        <v>0</v>
      </c>
      <c r="K41" s="572">
        <f>IF(I41="Y", H41*('cost$'!$B$22+'cost$'!$C$22),0)</f>
        <v>0</v>
      </c>
      <c r="L41" s="572">
        <f>IF(I41="Y", H41*('cost$'!$B$18+'cost$'!$C$18+'cost$'!$B$19+'cost$'!$C$19)/2,0)</f>
        <v>0</v>
      </c>
    </row>
    <row r="42" spans="1:12" x14ac:dyDescent="0.25">
      <c r="A42" s="506" t="s">
        <v>868</v>
      </c>
      <c r="B42" s="541" t="s">
        <v>867</v>
      </c>
      <c r="C42" s="541">
        <v>65.42</v>
      </c>
      <c r="D42" s="541">
        <f>mnecb!B$7</f>
        <v>7.5</v>
      </c>
      <c r="E42" s="609">
        <f>(C42*D42)/mnecb!D$7</f>
        <v>7.548461538461539</v>
      </c>
      <c r="F42" s="572">
        <f>mnecb!D$7</f>
        <v>65</v>
      </c>
      <c r="G42" s="573">
        <f>IF(F42=65,('cost$'!$B$4+'cost$'!$C$4)* E42,IF((F42=250),E42*('cost$'!$B$6+'cost$'!$C$6)/2,E42*('cost$'!$B$5+'cost$'!$C$5)/2))</f>
        <v>1150.196826923077</v>
      </c>
      <c r="H42" s="541">
        <v>1</v>
      </c>
      <c r="I42" s="608" t="s">
        <v>728</v>
      </c>
      <c r="J42" s="572">
        <f>IF(I42="Y", H42*('cost$'!$B$15+'cost$'!$C$15),0)</f>
        <v>857</v>
      </c>
      <c r="K42" s="572">
        <f>IF(I42="Y", H42*('cost$'!$B$22+'cost$'!$C$22),0)</f>
        <v>283.75</v>
      </c>
      <c r="L42" s="572">
        <f>IF(I42="Y", H42*('cost$'!$B$18+'cost$'!$C$18+'cost$'!$B$19+'cost$'!$C$19)/2,0)</f>
        <v>490.75</v>
      </c>
    </row>
    <row r="43" spans="1:12" x14ac:dyDescent="0.25">
      <c r="A43" s="506" t="s">
        <v>866</v>
      </c>
      <c r="B43" s="590" t="s">
        <v>863</v>
      </c>
      <c r="C43" s="541">
        <v>40.1</v>
      </c>
      <c r="D43" s="541">
        <f>mnecb!B$12</f>
        <v>8.6</v>
      </c>
      <c r="E43" s="609">
        <f>(C43*D43)/mnecb!D$12</f>
        <v>5.305538461538462</v>
      </c>
      <c r="F43" s="541">
        <f>mnecb!D$12</f>
        <v>65</v>
      </c>
      <c r="G43" s="573">
        <f>IF(F43=65,('cost$'!$B$4+'cost$'!$C$4)* E43,IF((F43=250),E43*('cost$'!$B$6+'cost$'!$C$6)/2,E43*('cost$'!$B$5+'cost$'!$C$5)/2))</f>
        <v>808.43142307692312</v>
      </c>
      <c r="H43" s="572">
        <v>2</v>
      </c>
      <c r="I43" s="657" t="s">
        <v>725</v>
      </c>
      <c r="J43" s="572">
        <f>IF(I43="Y", H43*('cost$'!$B$15+'cost$'!$C$15),0)</f>
        <v>0</v>
      </c>
      <c r="K43" s="572">
        <f>IF(I43="Y", H43*('cost$'!$B$22+'cost$'!$C$22),0)</f>
        <v>0</v>
      </c>
      <c r="L43" s="572">
        <f>IF(I43="Y", H43*('cost$'!$B$18+'cost$'!$C$18+'cost$'!$B$19+'cost$'!$C$19)/2,0)</f>
        <v>0</v>
      </c>
    </row>
    <row r="44" spans="1:12" x14ac:dyDescent="0.25">
      <c r="A44" s="506" t="s">
        <v>865</v>
      </c>
      <c r="B44" s="590" t="s">
        <v>863</v>
      </c>
      <c r="C44" s="541">
        <v>34.04</v>
      </c>
      <c r="D44" s="541">
        <f>mnecb!B$12</f>
        <v>8.6</v>
      </c>
      <c r="E44" s="609">
        <f>(C44*D44)/mnecb!D$12</f>
        <v>4.5037538461538453</v>
      </c>
      <c r="F44" s="541">
        <f>mnecb!D$12</f>
        <v>65</v>
      </c>
      <c r="G44" s="573">
        <f>IF(F44=65,('cost$'!$B$4+'cost$'!$C$4)* E44,IF((F44=250),E44*('cost$'!$B$6+'cost$'!$C$6)/2,E44*('cost$'!$B$5+'cost$'!$C$5)/2))</f>
        <v>686.2594923076922</v>
      </c>
      <c r="H44" s="572">
        <v>2</v>
      </c>
      <c r="I44" s="657" t="s">
        <v>725</v>
      </c>
      <c r="J44" s="572">
        <f>IF(I44="Y", H44*('cost$'!$B$15+'cost$'!$C$15),0)</f>
        <v>0</v>
      </c>
      <c r="K44" s="572">
        <f>IF(I44="Y", H44*('cost$'!$B$22+'cost$'!$C$22),0)</f>
        <v>0</v>
      </c>
      <c r="L44" s="572">
        <f>IF(I44="Y", H44*('cost$'!$B$18+'cost$'!$C$18+'cost$'!$B$19+'cost$'!$C$19)/2,0)</f>
        <v>0</v>
      </c>
    </row>
    <row r="45" spans="1:12" x14ac:dyDescent="0.25">
      <c r="A45" s="506" t="s">
        <v>864</v>
      </c>
      <c r="B45" s="590" t="s">
        <v>863</v>
      </c>
      <c r="C45" s="541">
        <v>34.200000000000003</v>
      </c>
      <c r="D45" s="541">
        <f>mnecb!B$12</f>
        <v>8.6</v>
      </c>
      <c r="E45" s="609">
        <f>(C45*D45)/mnecb!D$12</f>
        <v>4.524923076923077</v>
      </c>
      <c r="F45" s="541">
        <f>mnecb!D$12</f>
        <v>65</v>
      </c>
      <c r="G45" s="573">
        <f>IF(F45=65,('cost$'!$B$4+'cost$'!$C$4)* E45,IF((F45=250),E45*('cost$'!$B$6+'cost$'!$C$6)/2,E45*('cost$'!$B$5+'cost$'!$C$5)/2))</f>
        <v>689.48515384615382</v>
      </c>
      <c r="H45" s="572">
        <v>2</v>
      </c>
      <c r="I45" s="657" t="s">
        <v>725</v>
      </c>
      <c r="J45" s="572">
        <f>IF(I45="Y", H45*('cost$'!$B$15+'cost$'!$C$15),0)</f>
        <v>0</v>
      </c>
      <c r="K45" s="572">
        <f>IF(I45="Y", H45*('cost$'!$B$22+'cost$'!$C$22),0)</f>
        <v>0</v>
      </c>
      <c r="L45" s="572">
        <f>IF(I45="Y", H45*('cost$'!$B$18+'cost$'!$C$18+'cost$'!$B$19+'cost$'!$C$19)/2,0)</f>
        <v>0</v>
      </c>
    </row>
    <row r="46" spans="1:12" ht="13.5" customHeight="1" x14ac:dyDescent="0.25">
      <c r="A46" s="506" t="s">
        <v>862</v>
      </c>
      <c r="B46" s="541" t="s">
        <v>861</v>
      </c>
      <c r="C46" s="541">
        <v>14.88</v>
      </c>
      <c r="D46" s="541">
        <f>mnecb!B$27</f>
        <v>20.399999999999999</v>
      </c>
      <c r="E46" s="609">
        <f>(C46*D46)/mnecb!D$27</f>
        <v>4.6700307692307694</v>
      </c>
      <c r="F46" s="572">
        <f>mnecb!D$27</f>
        <v>65</v>
      </c>
      <c r="G46" s="573">
        <f>IF(F46=65,('cost$'!$B$4+'cost$'!$C$4)* E46,IF((F46=250),E46*('cost$'!$B$6+'cost$'!$C$6)/2,E46*('cost$'!$B$5+'cost$'!$C$5)/2))</f>
        <v>711.59593846153848</v>
      </c>
      <c r="H46" s="541">
        <v>2</v>
      </c>
      <c r="I46" s="608" t="s">
        <v>728</v>
      </c>
      <c r="J46" s="572">
        <f>IF(I46="Y", H46*('cost$'!$B$15+'cost$'!$C$15),0)</f>
        <v>1714</v>
      </c>
      <c r="K46" s="572">
        <f>IF(I46="Y", H46*('cost$'!$B$22+'cost$'!$C$22),0)</f>
        <v>567.5</v>
      </c>
      <c r="L46" s="572">
        <f>IF(I46="Y", H46*('cost$'!$B$18+'cost$'!$C$18+'cost$'!$B$19+'cost$'!$C$19)/2,0)</f>
        <v>981.5</v>
      </c>
    </row>
    <row r="47" spans="1:12" x14ac:dyDescent="0.25">
      <c r="A47" s="506" t="s">
        <v>860</v>
      </c>
      <c r="B47" s="541" t="s">
        <v>732</v>
      </c>
      <c r="C47" s="541">
        <v>3473.48</v>
      </c>
      <c r="D47" s="541">
        <f>mnecb!B$19</f>
        <v>26.9</v>
      </c>
      <c r="E47" s="609">
        <f>(C47*D47)/mnecb!D$19</f>
        <v>233.59152999999998</v>
      </c>
      <c r="F47" s="572">
        <f>mnecb!D$19</f>
        <v>400</v>
      </c>
      <c r="G47" s="573">
        <f>IF(F47=65,('cost$'!$B$4+'cost$'!$C$4)* E47,IF((F47=250),E47*('cost$'!$B$6+'cost$'!$C$6)/2,E47*('cost$'!$B$5+'cost$'!$C$5)/2))</f>
        <v>69026.297114999994</v>
      </c>
      <c r="H47" s="541">
        <v>2</v>
      </c>
      <c r="I47" s="608" t="s">
        <v>728</v>
      </c>
      <c r="J47" s="572">
        <f>IF(I47="Y", H47*('cost$'!$B$15+'cost$'!$C$15),0)</f>
        <v>1714</v>
      </c>
      <c r="K47" s="572">
        <f>IF(I47="Y", H47*('cost$'!$B$22+'cost$'!$C$22),0)</f>
        <v>567.5</v>
      </c>
      <c r="L47" s="572">
        <f>IF(I47="Y", H47*('cost$'!$B$18+'cost$'!$C$18+'cost$'!$B$19+'cost$'!$C$19)/2,0)</f>
        <v>981.5</v>
      </c>
    </row>
    <row r="48" spans="1:12" x14ac:dyDescent="0.25">
      <c r="A48" s="506" t="s">
        <v>859</v>
      </c>
      <c r="B48" s="541" t="s">
        <v>740</v>
      </c>
      <c r="C48" s="541">
        <v>110.33</v>
      </c>
      <c r="D48" s="541">
        <f>mnecb!B$56</f>
        <v>8.6</v>
      </c>
      <c r="E48" s="609">
        <f>(C48*D48)/mnecb!D$56</f>
        <v>14.597507692307692</v>
      </c>
      <c r="F48" s="572">
        <f>mnecb!D$56</f>
        <v>65</v>
      </c>
      <c r="G48" s="573">
        <f>IF(F48=65,('cost$'!$B$4+'cost$'!$C$4)* E48,IF((F48=250),E48*('cost$'!$B$6+'cost$'!$C$6)/2,E48*('cost$'!$B$5+'cost$'!$C$5)/2))</f>
        <v>2224.2952346153847</v>
      </c>
      <c r="H48" s="541">
        <v>6</v>
      </c>
      <c r="I48" s="608" t="s">
        <v>725</v>
      </c>
      <c r="J48" s="572">
        <f>IF(I48="Y", H48*('cost$'!$B$15+'cost$'!$C$15),0)</f>
        <v>0</v>
      </c>
      <c r="K48" s="572">
        <f>IF(I48="Y", H48*('cost$'!$B$22+'cost$'!$C$22),0)</f>
        <v>0</v>
      </c>
      <c r="L48" s="572">
        <f>IF(I48="Y", H48*('cost$'!$B$18+'cost$'!$C$18+'cost$'!$B$19+'cost$'!$C$19)/2,0)</f>
        <v>0</v>
      </c>
    </row>
    <row r="49" spans="1:22" x14ac:dyDescent="0.25">
      <c r="A49" s="506" t="s">
        <v>858</v>
      </c>
      <c r="B49" s="541" t="s">
        <v>742</v>
      </c>
      <c r="C49" s="541">
        <v>259.10000000000002</v>
      </c>
      <c r="D49" s="541">
        <f>mnecb!B$58</f>
        <v>6.5</v>
      </c>
      <c r="E49" s="609">
        <f>(C49*D49)/mnecb!D$58</f>
        <v>25.91</v>
      </c>
      <c r="F49" s="572">
        <f>mnecb!D$58</f>
        <v>65</v>
      </c>
      <c r="G49" s="573">
        <f>IF(F49=65,('cost$'!$B$4+'cost$'!$C$4)* E49,IF((F49=250),E49*('cost$'!$B$6+'cost$'!$C$6)/2,E49*('cost$'!$B$5+'cost$'!$C$5)/2))</f>
        <v>3948.0362500000001</v>
      </c>
      <c r="H49" s="541">
        <v>8</v>
      </c>
      <c r="I49" s="608" t="s">
        <v>725</v>
      </c>
      <c r="J49" s="572">
        <f>IF(I49="Y", H49*('cost$'!$B$15+'cost$'!$C$15),0)</f>
        <v>0</v>
      </c>
      <c r="K49" s="572">
        <f>IF(I49="Y", H49*('cost$'!$B$22+'cost$'!$C$22),0)</f>
        <v>0</v>
      </c>
      <c r="L49" s="572">
        <f>IF(I49="Y", H49*('cost$'!$B$18+'cost$'!$C$18+'cost$'!$B$19+'cost$'!$C$19)/2,0)</f>
        <v>0</v>
      </c>
    </row>
    <row r="50" spans="1:22" x14ac:dyDescent="0.25">
      <c r="A50" s="506" t="s">
        <v>857</v>
      </c>
      <c r="B50" s="541" t="s">
        <v>855</v>
      </c>
      <c r="C50" s="541">
        <v>130.05000000000001</v>
      </c>
      <c r="D50" s="541">
        <f>mnecb!B$50</f>
        <v>3.2</v>
      </c>
      <c r="E50" s="609">
        <f>(C50*D50)/mnecb!D$50</f>
        <v>6.40246153846154</v>
      </c>
      <c r="F50" s="572">
        <f>mnecb!D$50</f>
        <v>65</v>
      </c>
      <c r="G50" s="573">
        <f>IF(F50=65,('cost$'!$B$4+'cost$'!$C$4)* E50,IF((F50=250),E50*('cost$'!$B$6+'cost$'!$C$6)/2,E50*('cost$'!$B$5+'cost$'!$C$5)/2))</f>
        <v>975.57507692307718</v>
      </c>
      <c r="H50" s="541">
        <v>4</v>
      </c>
      <c r="I50" s="608" t="s">
        <v>725</v>
      </c>
      <c r="J50" s="572">
        <f>IF(I50="Y", H50*('cost$'!$B$15+'cost$'!$C$15),0)</f>
        <v>0</v>
      </c>
      <c r="K50" s="572">
        <f>IF(I50="Y", H50*('cost$'!$B$22+'cost$'!$C$22),0)</f>
        <v>0</v>
      </c>
      <c r="L50" s="572">
        <f>IF(I50="Y", H50*('cost$'!$B$18+'cost$'!$C$18+'cost$'!$B$19+'cost$'!$C$19)/2,0)</f>
        <v>0</v>
      </c>
    </row>
    <row r="51" spans="1:22" x14ac:dyDescent="0.25">
      <c r="A51" s="506" t="s">
        <v>856</v>
      </c>
      <c r="B51" s="541" t="s">
        <v>855</v>
      </c>
      <c r="C51" s="541">
        <v>36.17</v>
      </c>
      <c r="D51" s="541">
        <f>mnecb!B$50</f>
        <v>3.2</v>
      </c>
      <c r="E51" s="609">
        <f>(C51*D51)/mnecb!D$50</f>
        <v>1.7806769230769233</v>
      </c>
      <c r="F51" s="572">
        <f>mnecb!D$50</f>
        <v>65</v>
      </c>
      <c r="G51" s="573">
        <f>IF(F51=65,('cost$'!$B$4+'cost$'!$C$4)* E51,IF((F51=250),E51*('cost$'!$B$6+'cost$'!$C$6)/2,E51*('cost$'!$B$5+'cost$'!$C$5)/2))</f>
        <v>271.3306461538462</v>
      </c>
      <c r="H51" s="541">
        <v>3</v>
      </c>
      <c r="I51" s="608" t="s">
        <v>725</v>
      </c>
      <c r="J51" s="572">
        <f>IF(I51="Y", H51*('cost$'!$B$15+'cost$'!$C$15),0)</f>
        <v>0</v>
      </c>
      <c r="K51" s="572">
        <f>IF(I51="Y", H51*('cost$'!$B$22+'cost$'!$C$22),0)</f>
        <v>0</v>
      </c>
      <c r="L51" s="572">
        <f>IF(I51="Y", H51*('cost$'!$B$18+'cost$'!$C$18+'cost$'!$B$19+'cost$'!$C$19)/2,0)</f>
        <v>0</v>
      </c>
    </row>
    <row r="52" spans="1:22" s="508" customFormat="1" ht="6" customHeight="1" x14ac:dyDescent="0.25">
      <c r="A52" s="506"/>
      <c r="B52" s="585"/>
      <c r="C52" s="585"/>
      <c r="D52" s="585"/>
      <c r="E52" s="607"/>
      <c r="F52" s="578"/>
      <c r="G52" s="579"/>
      <c r="H52" s="578"/>
      <c r="I52" s="578"/>
      <c r="J52" s="572"/>
      <c r="K52" s="572"/>
      <c r="L52" s="572"/>
    </row>
    <row r="53" spans="1:22" s="508" customFormat="1" x14ac:dyDescent="0.25">
      <c r="A53" s="668" t="s">
        <v>96</v>
      </c>
      <c r="B53" s="546"/>
      <c r="C53" s="546">
        <f>SUM(C52:C52)</f>
        <v>0</v>
      </c>
      <c r="D53" s="546"/>
      <c r="E53" s="605"/>
      <c r="F53" s="604"/>
      <c r="G53" s="603">
        <f>SUM(G14:G52)</f>
        <v>133712.91609355769</v>
      </c>
      <c r="H53" s="603">
        <f>SUM(H14:H52)</f>
        <v>118</v>
      </c>
      <c r="I53" s="604"/>
      <c r="J53" s="603">
        <f>SUM(J14:J52)</f>
        <v>65989</v>
      </c>
      <c r="K53" s="603">
        <f>SUM(K14:K52)</f>
        <v>21848.75</v>
      </c>
      <c r="L53" s="603">
        <f>SUM(L14:L52)</f>
        <v>37787.75</v>
      </c>
      <c r="M53" s="509"/>
      <c r="N53" s="509"/>
      <c r="O53" s="509"/>
      <c r="Q53" s="509"/>
      <c r="R53" s="509"/>
      <c r="T53" s="509"/>
      <c r="U53" s="509"/>
      <c r="V53" s="509"/>
    </row>
    <row r="54" spans="1:22" s="508" customFormat="1" ht="17.25" x14ac:dyDescent="0.25">
      <c r="A54" s="667" t="s">
        <v>724</v>
      </c>
      <c r="B54" s="602"/>
      <c r="C54" s="602"/>
      <c r="D54" s="602"/>
      <c r="E54" s="601"/>
      <c r="F54" s="600"/>
      <c r="G54" s="599">
        <f>G53/($B$3)</f>
        <v>20.817829066410976</v>
      </c>
      <c r="H54" s="600"/>
      <c r="I54" s="600"/>
      <c r="J54" s="599">
        <f>J53/($B$3)</f>
        <v>10.273859567180445</v>
      </c>
      <c r="K54" s="599">
        <f>K53/($B$3)</f>
        <v>3.4016425346411334</v>
      </c>
      <c r="L54" s="599">
        <f>L53/($B$3)</f>
        <v>5.8831932118947536</v>
      </c>
      <c r="M54" s="598"/>
      <c r="N54" s="598"/>
      <c r="O54" s="598"/>
      <c r="Q54" s="598"/>
      <c r="R54" s="598"/>
      <c r="S54" s="598"/>
      <c r="T54" s="598"/>
      <c r="U54" s="509"/>
      <c r="V54" s="509"/>
    </row>
    <row r="55" spans="1:22" s="508" customFormat="1" ht="9.75" customHeight="1" x14ac:dyDescent="0.25">
      <c r="A55" s="506"/>
      <c r="B55" s="506"/>
      <c r="C55" s="506"/>
      <c r="D55" s="506"/>
      <c r="E55" s="467"/>
      <c r="G55" s="598"/>
      <c r="J55" s="598"/>
      <c r="K55" s="598"/>
      <c r="L55" s="598"/>
      <c r="M55" s="598"/>
      <c r="N55" s="598"/>
      <c r="O55" s="598"/>
      <c r="Q55" s="598"/>
      <c r="R55" s="598"/>
      <c r="S55" s="598"/>
      <c r="T55" s="598"/>
      <c r="U55" s="509"/>
      <c r="V55" s="509"/>
    </row>
    <row r="56" spans="1:22" s="508" customFormat="1" ht="17.25" x14ac:dyDescent="0.25">
      <c r="A56" s="597" t="s">
        <v>723</v>
      </c>
      <c r="B56" s="503" t="s">
        <v>722</v>
      </c>
      <c r="C56" s="503" t="s">
        <v>721</v>
      </c>
      <c r="D56" s="503" t="s">
        <v>720</v>
      </c>
      <c r="E56" s="513" t="s">
        <v>719</v>
      </c>
      <c r="F56" s="513" t="s">
        <v>718</v>
      </c>
      <c r="G56" s="513" t="s">
        <v>854</v>
      </c>
      <c r="H56" s="513" t="s">
        <v>853</v>
      </c>
      <c r="I56" s="593" t="s">
        <v>96</v>
      </c>
      <c r="J56" s="513" t="s">
        <v>704</v>
      </c>
      <c r="K56" s="506"/>
      <c r="L56" s="506"/>
      <c r="U56" s="509"/>
      <c r="V56" s="509"/>
    </row>
    <row r="57" spans="1:22" s="508" customFormat="1" x14ac:dyDescent="0.25">
      <c r="A57" s="483" t="s">
        <v>717</v>
      </c>
      <c r="B57" s="483">
        <f>('cost$'!$B$9+'cost$'!$C$9+'cost$'!$D$9)</f>
        <v>48855</v>
      </c>
      <c r="C57" s="483">
        <f>('cost$'!$B$12+'cost$'!$C$12+'cost$'!$D$12)</f>
        <v>138208.75</v>
      </c>
      <c r="D57" s="483"/>
      <c r="E57" s="483"/>
      <c r="F57" s="483"/>
      <c r="G57" s="483"/>
      <c r="H57" s="483"/>
      <c r="I57" s="494">
        <f>SUM(B57:H57)</f>
        <v>187063.75</v>
      </c>
      <c r="J57" s="526">
        <f>I57/$B$3</f>
        <v>29.12404639576522</v>
      </c>
      <c r="K57" s="506"/>
      <c r="L57" s="506"/>
      <c r="U57" s="509"/>
      <c r="V57" s="509"/>
    </row>
    <row r="58" spans="1:22" s="508" customFormat="1" x14ac:dyDescent="0.25">
      <c r="A58" s="483" t="s">
        <v>716</v>
      </c>
      <c r="B58" s="483">
        <f>('cost$'!$B$26+'cost$'!$C$26+'cost$'!$D$26)</f>
        <v>5087.5</v>
      </c>
      <c r="C58" s="483">
        <f>('cost$'!$B$27+'cost$'!$C$27+'cost$'!$D$27)</f>
        <v>11500</v>
      </c>
      <c r="D58" s="483"/>
      <c r="E58" s="483"/>
      <c r="F58" s="483"/>
      <c r="G58" s="580"/>
      <c r="H58" s="580"/>
      <c r="I58" s="494">
        <f>SUM(B58:H58)</f>
        <v>16587.5</v>
      </c>
      <c r="J58" s="526">
        <f>I58/$B$3</f>
        <v>2.5825159582749495</v>
      </c>
      <c r="K58" s="506"/>
      <c r="L58" s="506"/>
      <c r="U58" s="509"/>
      <c r="V58" s="509"/>
    </row>
    <row r="59" spans="1:22" s="509" customFormat="1" x14ac:dyDescent="0.25">
      <c r="A59" s="483" t="s">
        <v>715</v>
      </c>
      <c r="B59" s="483">
        <f>('cost$'!$B$41+'cost$'!$C$41+'cost$'!$D$41)</f>
        <v>1415</v>
      </c>
      <c r="C59" s="483">
        <f>('cost$'!$B$41+'cost$'!$C$41+'cost$'!$D$41)</f>
        <v>1415</v>
      </c>
      <c r="D59" s="483"/>
      <c r="E59" s="483"/>
      <c r="F59" s="483"/>
      <c r="G59" s="483"/>
      <c r="H59" s="483"/>
      <c r="I59" s="494">
        <f>SUM(B59:H59)</f>
        <v>2830</v>
      </c>
      <c r="J59" s="526">
        <f>I59/$B$3</f>
        <v>0.44060407909076754</v>
      </c>
      <c r="K59" s="506"/>
      <c r="L59" s="506"/>
    </row>
    <row r="60" spans="1:22" s="509" customFormat="1" x14ac:dyDescent="0.25">
      <c r="A60" s="483" t="s">
        <v>714</v>
      </c>
      <c r="B60" s="483">
        <f>('cost$'!$B$37+'cost$'!$C$37+'cost$'!$D$37)</f>
        <v>1040</v>
      </c>
      <c r="C60" s="483">
        <f>('cost$'!$B$38+'cost$'!$C$38+'cost$'!$D$38)</f>
        <v>1215</v>
      </c>
      <c r="D60" s="483"/>
      <c r="E60" s="483"/>
      <c r="F60" s="483"/>
      <c r="G60" s="483"/>
      <c r="H60" s="581"/>
      <c r="I60" s="494">
        <f>SUM(B60:H60)</f>
        <v>2255</v>
      </c>
      <c r="J60" s="526">
        <f>I60/$B$3</f>
        <v>0.35108204888681299</v>
      </c>
      <c r="K60" s="506"/>
      <c r="L60" s="506"/>
    </row>
    <row r="61" spans="1:22" s="509" customFormat="1" x14ac:dyDescent="0.25">
      <c r="A61" s="483" t="s">
        <v>713</v>
      </c>
      <c r="B61" s="483">
        <f>('cost$'!$B$20+'cost$'!$C$20+'cost$'!$D$20)</f>
        <v>3621.25</v>
      </c>
      <c r="C61" s="483">
        <f>('cost$'!$B$20+'cost$'!$C$20+'cost$'!$D$20)</f>
        <v>3621.25</v>
      </c>
      <c r="D61" s="483"/>
      <c r="E61" s="483"/>
      <c r="F61" s="483"/>
      <c r="G61" s="483"/>
      <c r="H61" s="483"/>
      <c r="I61" s="494">
        <f>SUM(B61:H61)</f>
        <v>7242.5</v>
      </c>
      <c r="J61" s="526">
        <f>I61/$B$3</f>
        <v>1.127588354351549</v>
      </c>
      <c r="K61" s="506"/>
      <c r="L61" s="506"/>
    </row>
    <row r="62" spans="1:22" s="509" customFormat="1" ht="17.25" x14ac:dyDescent="0.25">
      <c r="A62" s="597" t="s">
        <v>712</v>
      </c>
      <c r="B62" s="596"/>
      <c r="C62" s="595"/>
      <c r="D62" s="594"/>
      <c r="E62" s="514"/>
      <c r="F62" s="514"/>
      <c r="G62" s="514"/>
      <c r="H62" s="514"/>
      <c r="I62" s="593" t="s">
        <v>96</v>
      </c>
      <c r="J62" s="513" t="s">
        <v>704</v>
      </c>
      <c r="K62" s="506"/>
      <c r="L62" s="506"/>
      <c r="U62" s="506"/>
      <c r="V62" s="506"/>
    </row>
    <row r="63" spans="1:22" s="509" customFormat="1" x14ac:dyDescent="0.25">
      <c r="A63" s="483" t="s">
        <v>312</v>
      </c>
      <c r="B63" s="581"/>
      <c r="C63" s="581"/>
      <c r="D63" s="483"/>
      <c r="E63" s="581"/>
      <c r="F63" s="581"/>
      <c r="G63" s="581"/>
      <c r="H63" s="581"/>
      <c r="I63" s="483">
        <f>(('cost$'!$B$23+'cost$'!$C$23)/20*H53+('cost$'!$B$23+'cost$'!$C$23)/4*2)</f>
        <v>33120</v>
      </c>
      <c r="J63" s="526">
        <f>I63/$B$3</f>
        <v>5.1564689397477812</v>
      </c>
      <c r="K63" s="506"/>
      <c r="L63" s="506"/>
      <c r="U63" s="506"/>
      <c r="V63" s="506"/>
    </row>
    <row r="64" spans="1:22" s="509" customFormat="1" x14ac:dyDescent="0.25">
      <c r="A64" s="483" t="s">
        <v>711</v>
      </c>
      <c r="B64" s="581"/>
      <c r="C64" s="581"/>
      <c r="D64" s="483"/>
      <c r="E64" s="483"/>
      <c r="F64" s="483"/>
      <c r="G64" s="582"/>
      <c r="I64" s="483">
        <f>'cost$'!$B$21+'cost$'!$C$21+'cost$'!$D$21</f>
        <v>957</v>
      </c>
      <c r="J64" s="526">
        <f>I64/$B$3</f>
        <v>0.1489957963568426</v>
      </c>
      <c r="K64" s="506"/>
      <c r="L64" s="506"/>
      <c r="U64" s="506"/>
      <c r="V64" s="506"/>
    </row>
    <row r="65" spans="1:22" s="509" customFormat="1" x14ac:dyDescent="0.25">
      <c r="A65" s="483" t="s">
        <v>710</v>
      </c>
      <c r="B65" s="483"/>
      <c r="C65" s="581"/>
      <c r="D65" s="483"/>
      <c r="E65" s="581"/>
      <c r="F65" s="581"/>
      <c r="G65" s="581"/>
      <c r="H65" s="685"/>
      <c r="I65" s="483">
        <f>('cost$'!$B$33+'cost$'!$C$33+'cost$'!$D$33)*$C$10+('cost$'!$B$35+'cost$'!$C$35+'cost$'!$D$35)*$D$10</f>
        <v>3528</v>
      </c>
      <c r="J65" s="526">
        <f>I65/$B$3</f>
        <v>0.54927603923400281</v>
      </c>
      <c r="K65" s="506"/>
      <c r="L65" s="483"/>
      <c r="U65" s="506"/>
      <c r="V65" s="506"/>
    </row>
    <row r="66" spans="1:22" s="509" customFormat="1" x14ac:dyDescent="0.25">
      <c r="A66" s="483" t="s">
        <v>709</v>
      </c>
      <c r="B66" s="581"/>
      <c r="C66" s="581"/>
      <c r="D66" s="483"/>
      <c r="E66" s="581"/>
      <c r="F66" s="581"/>
      <c r="G66" s="579"/>
      <c r="I66" s="483">
        <f>('cost$'!$B$50+'cost$'!$C$50+'cost$'!$D$50)*$G$10</f>
        <v>3768.75</v>
      </c>
      <c r="J66" s="526">
        <f>I66/$B$3</f>
        <v>0.58675852405418027</v>
      </c>
      <c r="K66" s="506"/>
      <c r="L66" s="519"/>
      <c r="U66" s="506"/>
      <c r="V66" s="506"/>
    </row>
    <row r="67" spans="1:22" s="509" customFormat="1" x14ac:dyDescent="0.25">
      <c r="A67" s="483" t="s">
        <v>708</v>
      </c>
      <c r="B67" s="581"/>
      <c r="C67" s="581"/>
      <c r="D67" s="483"/>
      <c r="E67" s="581"/>
      <c r="F67" s="581"/>
      <c r="H67" s="581"/>
      <c r="I67" s="483">
        <f>0*'cost$'!$E$52+0*'cost$'!$E$531*'cost$'!$E$54+1*'cost$'!$E$55+$B$10*'cost$'!$E$54+$C$10*'cost$'!$E$55+$D$10*'cost$'!$E$56</f>
        <v>6855</v>
      </c>
      <c r="J67" s="526">
        <f>I67/$B$3</f>
        <v>1.0672582905184493</v>
      </c>
      <c r="K67" s="506"/>
      <c r="L67" s="519"/>
      <c r="U67" s="506"/>
      <c r="V67" s="506"/>
    </row>
    <row r="68" spans="1:22" s="509" customFormat="1" ht="32.25" x14ac:dyDescent="0.25">
      <c r="A68" s="503" t="s">
        <v>707</v>
      </c>
      <c r="B68" s="513" t="s">
        <v>706</v>
      </c>
      <c r="C68" s="513" t="s">
        <v>705</v>
      </c>
      <c r="D68" s="503"/>
      <c r="E68" s="514"/>
      <c r="F68" s="514"/>
      <c r="G68" s="514"/>
      <c r="H68" s="514"/>
      <c r="I68" s="593" t="s">
        <v>96</v>
      </c>
      <c r="J68" s="513" t="s">
        <v>704</v>
      </c>
      <c r="K68" s="506"/>
      <c r="L68" s="506"/>
      <c r="U68" s="506"/>
      <c r="V68" s="506"/>
    </row>
    <row r="69" spans="1:22" s="509" customFormat="1" x14ac:dyDescent="0.25">
      <c r="A69" s="585" t="s">
        <v>21</v>
      </c>
      <c r="B69" s="483">
        <v>28.17</v>
      </c>
      <c r="C69" s="483">
        <v>10</v>
      </c>
      <c r="D69" s="483"/>
      <c r="E69" s="581"/>
      <c r="F69" s="581"/>
      <c r="G69" s="581"/>
      <c r="H69" s="581"/>
      <c r="I69" s="483">
        <f>('cost$'!$B$49+'cost$'!$C$49+'cost$'!$D$49)/30*B69</f>
        <v>58446.881249999999</v>
      </c>
      <c r="J69" s="526">
        <f>I69/$B$3</f>
        <v>9.0996234236338154</v>
      </c>
      <c r="K69" s="506"/>
      <c r="L69" s="506"/>
      <c r="U69" s="506"/>
      <c r="V69" s="506"/>
    </row>
  </sheetData>
  <pageMargins left="0.7" right="0.7" top="0.75" bottom="0.75" header="0.3" footer="0.3"/>
  <pageSetup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60"/>
  <sheetViews>
    <sheetView topLeftCell="A20" workbookViewId="0">
      <selection activeCell="G45" sqref="G45"/>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7.140625" style="506" customWidth="1"/>
    <col min="7" max="7" width="8.28515625" style="509" customWidth="1"/>
    <col min="8" max="8" width="6.85546875" style="508" customWidth="1"/>
    <col min="9" max="10" width="6.5703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772</v>
      </c>
      <c r="B1" s="555"/>
      <c r="C1" s="550"/>
      <c r="D1" s="533"/>
      <c r="E1" s="655"/>
      <c r="F1" s="554"/>
      <c r="G1" s="654"/>
      <c r="H1" s="653"/>
      <c r="I1" s="653"/>
      <c r="J1" s="652"/>
      <c r="K1" s="533"/>
      <c r="L1" s="549"/>
    </row>
    <row r="2" spans="1:22" ht="31.5" x14ac:dyDescent="0.35">
      <c r="A2" s="485" t="s">
        <v>616</v>
      </c>
      <c r="B2" s="548" t="s">
        <v>615</v>
      </c>
      <c r="C2" s="543"/>
      <c r="D2" s="543"/>
      <c r="E2" s="651"/>
      <c r="F2" s="650"/>
      <c r="G2" s="649"/>
      <c r="H2" s="648"/>
      <c r="I2" s="647" t="s">
        <v>551</v>
      </c>
      <c r="J2" s="646" t="s">
        <v>119</v>
      </c>
      <c r="K2" s="646" t="s">
        <v>120</v>
      </c>
      <c r="L2" s="645" t="s">
        <v>121</v>
      </c>
    </row>
    <row r="3" spans="1:22" ht="17.25" x14ac:dyDescent="0.25">
      <c r="A3" s="644" t="s">
        <v>614</v>
      </c>
      <c r="B3" s="503">
        <v>912</v>
      </c>
      <c r="C3" s="543"/>
      <c r="D3" s="543"/>
      <c r="E3" s="643"/>
      <c r="F3" s="543"/>
      <c r="G3" s="642"/>
      <c r="H3" s="641" t="s">
        <v>771</v>
      </c>
      <c r="I3" s="545"/>
      <c r="J3" s="545"/>
      <c r="K3" s="545"/>
      <c r="L3" s="544"/>
    </row>
    <row r="4" spans="1:22" x14ac:dyDescent="0.25">
      <c r="A4" s="493" t="s">
        <v>770</v>
      </c>
      <c r="B4" s="503" t="s">
        <v>722</v>
      </c>
      <c r="C4" s="594" t="s">
        <v>721</v>
      </c>
      <c r="D4" s="635" t="s">
        <v>720</v>
      </c>
      <c r="E4" s="593"/>
      <c r="F4" s="503"/>
      <c r="G4" s="514"/>
      <c r="H4" s="543" t="s">
        <v>611</v>
      </c>
      <c r="I4" s="541"/>
      <c r="J4" s="541"/>
      <c r="K4" s="541"/>
      <c r="L4" s="498"/>
    </row>
    <row r="5" spans="1:22" x14ac:dyDescent="0.25">
      <c r="A5" s="493" t="s">
        <v>769</v>
      </c>
      <c r="B5" s="503">
        <v>2410</v>
      </c>
      <c r="C5" s="594"/>
      <c r="D5" s="635"/>
      <c r="E5" s="593"/>
      <c r="F5" s="503"/>
      <c r="G5" s="514"/>
      <c r="H5" s="543" t="s">
        <v>609</v>
      </c>
      <c r="I5" s="541"/>
      <c r="J5" s="541"/>
      <c r="K5" s="541"/>
      <c r="L5" s="498"/>
    </row>
    <row r="6" spans="1:22" x14ac:dyDescent="0.25">
      <c r="A6" s="493" t="s">
        <v>768</v>
      </c>
      <c r="B6" s="503">
        <v>178.62</v>
      </c>
      <c r="C6" s="594"/>
      <c r="D6" s="635"/>
      <c r="E6" s="593"/>
      <c r="F6" s="503"/>
      <c r="G6" s="514"/>
      <c r="H6" s="640"/>
      <c r="I6" s="541"/>
      <c r="J6" s="541"/>
      <c r="K6" s="541"/>
      <c r="L6" s="498"/>
    </row>
    <row r="7" spans="1:22" x14ac:dyDescent="0.25">
      <c r="A7" s="493" t="s">
        <v>767</v>
      </c>
      <c r="B7" s="503">
        <v>58.2</v>
      </c>
      <c r="C7" s="594"/>
      <c r="D7" s="635"/>
      <c r="E7" s="593"/>
      <c r="F7" s="503"/>
      <c r="G7" s="514"/>
      <c r="H7" s="634"/>
      <c r="I7" s="519"/>
      <c r="J7" s="573"/>
      <c r="K7" s="572"/>
      <c r="L7" s="510"/>
    </row>
    <row r="8" spans="1:22" x14ac:dyDescent="0.25">
      <c r="A8" s="493" t="s">
        <v>766</v>
      </c>
      <c r="B8" s="639">
        <f>(B5*2.13)/746</f>
        <v>6.8810991957104557</v>
      </c>
      <c r="C8" s="638"/>
      <c r="D8" s="637"/>
      <c r="E8" s="593"/>
      <c r="F8" s="503"/>
      <c r="G8" s="514"/>
      <c r="H8" s="634"/>
      <c r="I8" s="519"/>
      <c r="J8" s="573"/>
      <c r="K8" s="572"/>
      <c r="L8" s="510"/>
    </row>
    <row r="9" spans="1:22" x14ac:dyDescent="0.25">
      <c r="A9" s="493" t="s">
        <v>765</v>
      </c>
      <c r="B9" s="503" t="s">
        <v>764</v>
      </c>
      <c r="C9" s="636" t="s">
        <v>763</v>
      </c>
      <c r="D9" s="635" t="s">
        <v>762</v>
      </c>
      <c r="E9" s="593"/>
      <c r="F9" s="503"/>
      <c r="G9" s="514" t="s">
        <v>761</v>
      </c>
      <c r="H9" s="634"/>
      <c r="I9" s="519"/>
      <c r="J9" s="573"/>
      <c r="K9" s="572"/>
      <c r="L9" s="510"/>
    </row>
    <row r="10" spans="1:22" ht="15.75" thickBot="1" x14ac:dyDescent="0.3">
      <c r="A10" s="540"/>
      <c r="B10" s="539">
        <v>2</v>
      </c>
      <c r="C10" s="633">
        <v>0</v>
      </c>
      <c r="D10" s="632">
        <v>0</v>
      </c>
      <c r="E10" s="631"/>
      <c r="F10" s="539"/>
      <c r="G10" s="630">
        <v>3</v>
      </c>
      <c r="H10" s="629"/>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80"/>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12" t="s">
        <v>748</v>
      </c>
      <c r="B14" s="545"/>
      <c r="C14" s="545"/>
      <c r="D14" s="545"/>
      <c r="E14" s="611"/>
      <c r="F14" s="610"/>
      <c r="G14" s="582"/>
      <c r="H14" s="610"/>
      <c r="I14" s="610"/>
      <c r="J14" s="545"/>
      <c r="K14" s="545"/>
      <c r="L14" s="545"/>
    </row>
    <row r="15" spans="1:22" x14ac:dyDescent="0.25">
      <c r="A15" s="541" t="s">
        <v>747</v>
      </c>
      <c r="B15" s="541" t="s">
        <v>746</v>
      </c>
      <c r="C15" s="541">
        <v>33.03</v>
      </c>
      <c r="D15" s="541">
        <f>[1]mnecb!B$51</f>
        <v>3.2</v>
      </c>
      <c r="E15" s="609">
        <f>(D16*C15)/[1]mnecb!D$51</f>
        <v>4.4209384615384613</v>
      </c>
      <c r="F15" s="572">
        <f>[1]mnecb!D$51</f>
        <v>65</v>
      </c>
      <c r="G15" s="573">
        <f>IF(F15=65,('[1]cost$'!$B$4+'[1]cost$'!$C$4)* E15,IF((F15=250),E15*('[1]cost$'!$B$6+'[1]cost$'!$C$6)/2,E15*('[1]cost$'!$B$5+'[1]cost$'!$C$5)/2))</f>
        <v>610.08950769230762</v>
      </c>
      <c r="H15" s="572">
        <v>6</v>
      </c>
      <c r="I15" s="608" t="s">
        <v>725</v>
      </c>
      <c r="J15" s="572">
        <f>IF(I15="Y", H15*('[1]cost$'!$B$15+'[1]cost$'!$C$15),0)</f>
        <v>0</v>
      </c>
      <c r="K15" s="572">
        <f>IF(I15="Y", H15*('[1]cost$'!$B$22+'[1]cost$'!$C$22),0)</f>
        <v>0</v>
      </c>
      <c r="L15" s="572">
        <f>IF(I15="Y", H15*('[1]cost$'!$B$18+'[1]cost$'!$C$18+'[1]cost$'!$B$19+'[1]cost$'!$C$19)/2,0)</f>
        <v>0</v>
      </c>
    </row>
    <row r="16" spans="1:22" x14ac:dyDescent="0.25">
      <c r="A16" s="541" t="s">
        <v>745</v>
      </c>
      <c r="B16" s="541" t="s">
        <v>744</v>
      </c>
      <c r="C16" s="541">
        <v>41.85</v>
      </c>
      <c r="D16" s="541">
        <f>[1]mnecb!B$57</f>
        <v>8.6999999999999993</v>
      </c>
      <c r="E16" s="609">
        <f>(C16*D16)/[1]mnecb!D$57</f>
        <v>5.601461538461538</v>
      </c>
      <c r="F16" s="572">
        <f>[1]mnecb!D$57</f>
        <v>65</v>
      </c>
      <c r="G16" s="573">
        <f>IF(F16=65,('[1]cost$'!$B$4+'[1]cost$'!$C$4)* E16,IF((F16=250),E16*('[1]cost$'!$B$6+'[1]cost$'!$C$6)/2,E16*('[1]cost$'!$B$5+'[1]cost$'!$C$5)/2))</f>
        <v>773.00169230769222</v>
      </c>
      <c r="H16" s="572">
        <v>1</v>
      </c>
      <c r="I16" s="608" t="s">
        <v>725</v>
      </c>
      <c r="J16" s="572">
        <f>IF(I16="Y", H16*('[1]cost$'!$B$15+'[1]cost$'!$C$15),0)</f>
        <v>0</v>
      </c>
      <c r="K16" s="572">
        <f>IF(I16="Y", H16*('[1]cost$'!$B$22+'[1]cost$'!$C$22),0)</f>
        <v>0</v>
      </c>
      <c r="L16" s="572">
        <f>IF(I16="Y", H16*('[1]cost$'!$B$18+'[1]cost$'!$C$18+'[1]cost$'!$B$19+'[1]cost$'!$C$19)/2,0)</f>
        <v>0</v>
      </c>
    </row>
    <row r="17" spans="1:22" s="508" customFormat="1" x14ac:dyDescent="0.25">
      <c r="A17" s="541" t="s">
        <v>743</v>
      </c>
      <c r="B17" s="541" t="s">
        <v>742</v>
      </c>
      <c r="C17" s="541"/>
      <c r="D17" s="541">
        <f>[1]mnecb!B$58</f>
        <v>6.5</v>
      </c>
      <c r="E17" s="609">
        <f>(C17*D17)/[1]mnecb!D$58</f>
        <v>0</v>
      </c>
      <c r="F17" s="572">
        <f>[1]mnecb!D$58</f>
        <v>65</v>
      </c>
      <c r="G17" s="573">
        <f>IF(F17=65,('[1]cost$'!$B$4+'[1]cost$'!$C$4)* E17,IF((F17=250),E17*('[1]cost$'!$B$6+'[1]cost$'!$C$6)/2,E17*('[1]cost$'!$B$5+'[1]cost$'!$C$5)/2))</f>
        <v>0</v>
      </c>
      <c r="H17" s="572">
        <v>2</v>
      </c>
      <c r="I17" s="608" t="s">
        <v>725</v>
      </c>
      <c r="J17" s="572">
        <f>IF(I17="Y", H17*('[1]cost$'!$B$15+'[1]cost$'!$C$15),0)</f>
        <v>0</v>
      </c>
      <c r="K17" s="572">
        <f>IF(I17="Y", H17*('[1]cost$'!$B$22+'[1]cost$'!$C$22),0)</f>
        <v>0</v>
      </c>
      <c r="L17" s="572">
        <f>IF(I17="Y", H17*('[1]cost$'!$B$18+'[1]cost$'!$C$18+'[1]cost$'!$B$19+'[1]cost$'!$C$19)/2,0)</f>
        <v>0</v>
      </c>
    </row>
    <row r="18" spans="1:22" s="508" customFormat="1" x14ac:dyDescent="0.25">
      <c r="A18" s="541" t="s">
        <v>741</v>
      </c>
      <c r="B18" s="541" t="s">
        <v>740</v>
      </c>
      <c r="C18" s="541">
        <v>54.7</v>
      </c>
      <c r="D18" s="541">
        <f>[1]mnecb!B$56</f>
        <v>8.6</v>
      </c>
      <c r="E18" s="609">
        <f>(C18*D18)/[1]mnecb!D$56</f>
        <v>7.2372307692307691</v>
      </c>
      <c r="F18" s="572">
        <f>[1]mnecb!D$56</f>
        <v>65</v>
      </c>
      <c r="G18" s="573">
        <f>IF(F18=65,('[1]cost$'!$B$4+'[1]cost$'!$C$4)* E18,IF((F18=250),E18*('[1]cost$'!$B$6+'[1]cost$'!$C$6)/2,E18*('[1]cost$'!$B$5+'[1]cost$'!$C$5)/2))</f>
        <v>998.73784615384614</v>
      </c>
      <c r="H18" s="572">
        <v>1</v>
      </c>
      <c r="I18" s="608" t="s">
        <v>725</v>
      </c>
      <c r="J18" s="572">
        <f>IF(I18="Y", H18*('[1]cost$'!$B$15+'[1]cost$'!$C$15),0)</f>
        <v>0</v>
      </c>
      <c r="K18" s="572">
        <f>IF(I18="Y", H18*('[1]cost$'!$B$22+'[1]cost$'!$C$22),0)</f>
        <v>0</v>
      </c>
      <c r="L18" s="572">
        <f>IF(I18="Y", H18*('[1]cost$'!$B$18+'[1]cost$'!$C$18+'[1]cost$'!$B$19+'[1]cost$'!$C$19)/2,0)</f>
        <v>0</v>
      </c>
    </row>
    <row r="19" spans="1:22" x14ac:dyDescent="0.25">
      <c r="A19" s="541" t="s">
        <v>739</v>
      </c>
      <c r="B19" s="541" t="s">
        <v>738</v>
      </c>
      <c r="C19" s="541">
        <v>38.67</v>
      </c>
      <c r="D19" s="541">
        <f>[1]mnecb!B$8</f>
        <v>19.399999999999999</v>
      </c>
      <c r="E19" s="609">
        <f>(C19*D19)/[1]mnecb!D$8</f>
        <v>11.541507692307691</v>
      </c>
      <c r="F19" s="572">
        <f>[1]mnecb!D$8</f>
        <v>65</v>
      </c>
      <c r="G19" s="573">
        <f>IF(F19=65,('[1]cost$'!$B$4+'[1]cost$'!$C$4)* E19,IF((F19=250),E19*('[1]cost$'!$B$6+'[1]cost$'!$C$6)/2,E19*('[1]cost$'!$B$5+'[1]cost$'!$C$5)/2))</f>
        <v>1592.7280615384614</v>
      </c>
      <c r="H19" s="572">
        <v>1</v>
      </c>
      <c r="I19" s="608" t="s">
        <v>728</v>
      </c>
      <c r="J19" s="572">
        <f>IF(I19="Y", H19*('[1]cost$'!$B$15+'[1]cost$'!$C$15),0)</f>
        <v>788</v>
      </c>
      <c r="K19" s="572">
        <f>IF(I19="Y", H19*('[1]cost$'!$B$22+'[1]cost$'!$C$22),0)</f>
        <v>250</v>
      </c>
      <c r="L19" s="572">
        <f>IF(I19="Y", H19*('[1]cost$'!$B$18+'[1]cost$'!$C$18+'[1]cost$'!$B$19+'[1]cost$'!$C$19)/2,0)</f>
        <v>460.5</v>
      </c>
    </row>
    <row r="20" spans="1:22" s="508" customFormat="1" x14ac:dyDescent="0.25">
      <c r="A20" s="541" t="s">
        <v>737</v>
      </c>
      <c r="B20" s="541" t="s">
        <v>736</v>
      </c>
      <c r="C20" s="541">
        <v>98.57</v>
      </c>
      <c r="D20" s="541">
        <f>[1]mnecb!B$26</f>
        <v>19.399999999999999</v>
      </c>
      <c r="E20" s="609">
        <f>(C20*D20)/[1]mnecb!D$26</f>
        <v>29.419353846153843</v>
      </c>
      <c r="F20" s="572">
        <f>[1]mnecb!D$26</f>
        <v>65</v>
      </c>
      <c r="G20" s="573">
        <f>IF(F20=65,('[1]cost$'!$B$4+'[1]cost$'!$C$4)* E20,IF((F20=250),E20*('[1]cost$'!$B$6+'[1]cost$'!$C$6)/2,E20*('[1]cost$'!$B$5+'[1]cost$'!$C$5)/2))</f>
        <v>4059.8708307692305</v>
      </c>
      <c r="H20" s="572">
        <v>8</v>
      </c>
      <c r="I20" s="608" t="s">
        <v>728</v>
      </c>
      <c r="J20" s="572">
        <f>IF(I20="Y", H20*('[1]cost$'!$B$15+'[1]cost$'!$C$15),0)</f>
        <v>6304</v>
      </c>
      <c r="K20" s="572">
        <f>IF(I20="Y", H20*('[1]cost$'!$B$22+'[1]cost$'!$C$22),0)</f>
        <v>2000</v>
      </c>
      <c r="L20" s="572">
        <f>IF(I20="Y", H20*('[1]cost$'!$B$18+'[1]cost$'!$C$18+'[1]cost$'!$B$19+'[1]cost$'!$C$19)/2,0)</f>
        <v>3684</v>
      </c>
      <c r="R20" s="506"/>
      <c r="T20" s="506"/>
    </row>
    <row r="21" spans="1:22" s="508" customFormat="1" x14ac:dyDescent="0.25">
      <c r="A21" s="541" t="s">
        <v>735</v>
      </c>
      <c r="B21" s="541" t="s">
        <v>734</v>
      </c>
      <c r="C21" s="541">
        <v>25.87</v>
      </c>
      <c r="D21" s="541">
        <f>[1]mnecb!B$55</f>
        <v>7.5</v>
      </c>
      <c r="E21" s="609">
        <f>(C21*D21)/[1]mnecb!D$55</f>
        <v>2.9849999999999999</v>
      </c>
      <c r="F21" s="572">
        <f>[1]mnecb!D$55</f>
        <v>65</v>
      </c>
      <c r="G21" s="573">
        <f>IF(F21=65,('[1]cost$'!$B$4+'[1]cost$'!$C$4)* E21,IF((F21=250),E21*('[1]cost$'!$B$6+'[1]cost$'!$C$6)/2,E21*('[1]cost$'!$B$5+'[1]cost$'!$C$5)/2))</f>
        <v>411.93</v>
      </c>
      <c r="H21" s="572">
        <v>2</v>
      </c>
      <c r="I21" s="608" t="s">
        <v>725</v>
      </c>
      <c r="J21" s="572">
        <f>IF(I21="Y", H21*('[1]cost$'!$B$15+'[1]cost$'!$C$15),0)</f>
        <v>0</v>
      </c>
      <c r="K21" s="572">
        <f>IF(I21="Y", H21*('[1]cost$'!$B$22+'[1]cost$'!$C$22),0)</f>
        <v>0</v>
      </c>
      <c r="L21" s="572">
        <f>IF(I21="Y", H21*('[1]cost$'!$B$18+'[1]cost$'!$C$18+'[1]cost$'!$B$19+'[1]cost$'!$C$19)/2,0)</f>
        <v>0</v>
      </c>
    </row>
    <row r="22" spans="1:22" x14ac:dyDescent="0.25">
      <c r="A22" s="541" t="s">
        <v>733</v>
      </c>
      <c r="B22" s="541" t="s">
        <v>732</v>
      </c>
      <c r="C22" s="541">
        <v>84.5</v>
      </c>
      <c r="D22" s="541">
        <f>[1]mnecb!B$19</f>
        <v>26.9</v>
      </c>
      <c r="E22" s="609">
        <f>(C22*D22)/[1]mnecb!D$19</f>
        <v>5.6826249999999989</v>
      </c>
      <c r="F22" s="541">
        <f>[1]mnecb!D$19</f>
        <v>400</v>
      </c>
      <c r="G22" s="573">
        <f>IF(F22=65,('[1]cost$'!$B$4+'[1]cost$'!$C$4)* E22,IF((F22=250),E22*('[1]cost$'!$B$6+'[1]cost$'!$C$6)/2,E22*('[1]cost$'!$B$5+'[1]cost$'!$C$5)/2))</f>
        <v>1630.9133749999996</v>
      </c>
      <c r="H22" s="572">
        <v>2</v>
      </c>
      <c r="I22" s="608" t="s">
        <v>725</v>
      </c>
      <c r="J22" s="572">
        <f>IF(I22="Y", H22*('[1]cost$'!$B$15+'[1]cost$'!$C$15),0)</f>
        <v>0</v>
      </c>
      <c r="K22" s="572">
        <f>IF(I22="Y", H22*('[1]cost$'!$B$22+'[1]cost$'!$C$22),0)</f>
        <v>0</v>
      </c>
      <c r="L22" s="572">
        <f>IF(I22="Y", H22*('[1]cost$'!$B$18+'[1]cost$'!$C$18+'[1]cost$'!$B$19+'[1]cost$'!$C$19)/2,0)</f>
        <v>0</v>
      </c>
      <c r="U22" s="508"/>
      <c r="V22" s="508"/>
    </row>
    <row r="23" spans="1:22" x14ac:dyDescent="0.25">
      <c r="A23" s="541" t="s">
        <v>731</v>
      </c>
      <c r="B23" s="541" t="s">
        <v>730</v>
      </c>
      <c r="C23" s="541">
        <v>9.01</v>
      </c>
      <c r="D23" s="541">
        <f>[1]mnecb!B$39</f>
        <v>15.1</v>
      </c>
      <c r="E23" s="609">
        <f>(C23*D23)/[1]mnecb!D$39</f>
        <v>2.0930923076923076</v>
      </c>
      <c r="F23" s="541">
        <f>[1]mnecb!D$39</f>
        <v>65</v>
      </c>
      <c r="G23" s="573">
        <f>IF(F23=65,('[1]cost$'!$B$4+'[1]cost$'!$C$4)* E23,IF((F23=250),E23*('[1]cost$'!$B$6+'[1]cost$'!$C$6)/2,E23*('[1]cost$'!$B$5+'[1]cost$'!$C$5)/2))</f>
        <v>288.84673846153845</v>
      </c>
      <c r="H23" s="572">
        <v>1</v>
      </c>
      <c r="I23" s="608" t="s">
        <v>728</v>
      </c>
      <c r="J23" s="572">
        <f>IF(I23="Y", H23*('[1]cost$'!$B$15+'[1]cost$'!$C$15),0)</f>
        <v>788</v>
      </c>
      <c r="K23" s="572">
        <f>IF(I23="Y", H23*('[1]cost$'!$B$22+'[1]cost$'!$C$22),0)</f>
        <v>250</v>
      </c>
      <c r="L23" s="572">
        <f>IF(I23="Y", H23*('[1]cost$'!$B$18+'[1]cost$'!$C$18+'[1]cost$'!$B$19+'[1]cost$'!$C$19)/2,0)</f>
        <v>460.5</v>
      </c>
    </row>
    <row r="24" spans="1:22" x14ac:dyDescent="0.25">
      <c r="A24" s="541" t="s">
        <v>729</v>
      </c>
      <c r="B24" s="541" t="s">
        <v>729</v>
      </c>
      <c r="C24" s="541">
        <v>40.770000000000003</v>
      </c>
      <c r="D24" s="541">
        <f>[1]mnecb!B$7</f>
        <v>7.5</v>
      </c>
      <c r="E24" s="609">
        <f>(C24*D24)/[1]mnecb!D$7</f>
        <v>4.7042307692307697</v>
      </c>
      <c r="F24" s="541">
        <f>[1]mnecb!D$7</f>
        <v>65</v>
      </c>
      <c r="G24" s="573">
        <f>IF(F24=65,('[1]cost$'!$B$4+'[1]cost$'!$C$4)* E24,IF((F24=250),E24*('[1]cost$'!$B$6+'[1]cost$'!$C$6)/2,E24*('[1]cost$'!$B$5+'[1]cost$'!$C$5)/2))</f>
        <v>649.18384615384616</v>
      </c>
      <c r="H24" s="572">
        <v>1</v>
      </c>
      <c r="I24" s="608" t="s">
        <v>728</v>
      </c>
      <c r="J24" s="572">
        <f>IF(I24="Y", H24*('[1]cost$'!$B$15+'[1]cost$'!$C$15),0)</f>
        <v>788</v>
      </c>
      <c r="K24" s="572">
        <f>IF(I24="Y", H24*('[1]cost$'!$B$22+'[1]cost$'!$C$22),0)</f>
        <v>250</v>
      </c>
      <c r="L24" s="572">
        <f>IF(I24="Y", H24*('[1]cost$'!$B$18+'[1]cost$'!$C$18+'[1]cost$'!$B$19+'[1]cost$'!$C$19)/2,0)</f>
        <v>460.5</v>
      </c>
    </row>
    <row r="25" spans="1:22" x14ac:dyDescent="0.25">
      <c r="A25" s="541" t="s">
        <v>727</v>
      </c>
      <c r="B25" s="541" t="s">
        <v>726</v>
      </c>
      <c r="C25" s="541">
        <v>481.11</v>
      </c>
      <c r="D25" s="541">
        <f>[1]mnecb!B$63</f>
        <v>8.6</v>
      </c>
      <c r="E25" s="609">
        <f>(C25*D25)/[1]mnecb!D$63</f>
        <v>16.550184000000002</v>
      </c>
      <c r="F25" s="541">
        <f>[1]mnecb!D$63</f>
        <v>250</v>
      </c>
      <c r="G25" s="573">
        <f>IF(F25=65,('[1]cost$'!$B$4+'[1]cost$'!$C$4)* E25,IF((F25=250),E25*('[1]cost$'!$B$6+'[1]cost$'!$C$6)/2,E25*('[1]cost$'!$B$5+'[1]cost$'!$C$5)/2))</f>
        <v>4749.9028080000007</v>
      </c>
      <c r="H25" s="572">
        <v>1</v>
      </c>
      <c r="I25" s="608" t="s">
        <v>725</v>
      </c>
      <c r="J25" s="572">
        <f>IF(I25="Y", H25*('[1]cost$'!$B$15+'[1]cost$'!$C$15),0)</f>
        <v>0</v>
      </c>
      <c r="K25" s="572">
        <f>IF(I25="Y", H25*('[1]cost$'!$B$22+'[1]cost$'!$C$22),0)</f>
        <v>0</v>
      </c>
      <c r="L25" s="572">
        <f>IF(I25="Y", H25*('[1]cost$'!$B$18+'[1]cost$'!$C$18+'[1]cost$'!$B$19+'[1]cost$'!$C$19)/2,0)</f>
        <v>0</v>
      </c>
    </row>
    <row r="26" spans="1:22" ht="8.1" customHeight="1" x14ac:dyDescent="0.25">
      <c r="A26" s="541"/>
      <c r="B26" s="541"/>
      <c r="C26" s="541"/>
      <c r="D26" s="541"/>
      <c r="E26" s="609"/>
      <c r="F26" s="541"/>
      <c r="G26" s="573"/>
      <c r="H26" s="572"/>
      <c r="I26" s="608"/>
      <c r="J26" s="572"/>
      <c r="K26" s="572"/>
      <c r="L26" s="572"/>
    </row>
    <row r="27" spans="1:22" ht="8.1" customHeight="1" x14ac:dyDescent="0.25">
      <c r="A27" s="541"/>
      <c r="B27" s="541"/>
      <c r="C27" s="541"/>
      <c r="D27" s="541"/>
      <c r="E27" s="609"/>
      <c r="F27" s="541"/>
      <c r="G27" s="573"/>
      <c r="H27" s="572"/>
      <c r="I27" s="608"/>
      <c r="J27" s="572"/>
      <c r="K27" s="572"/>
      <c r="L27" s="572"/>
    </row>
    <row r="28" spans="1:22" ht="8.1" customHeight="1" x14ac:dyDescent="0.25">
      <c r="A28" s="541"/>
      <c r="B28" s="541"/>
      <c r="C28" s="541"/>
      <c r="D28" s="541"/>
      <c r="E28" s="609"/>
      <c r="F28" s="541"/>
      <c r="G28" s="573"/>
      <c r="H28" s="572"/>
      <c r="I28" s="608"/>
      <c r="J28" s="572"/>
      <c r="K28" s="572"/>
      <c r="L28" s="572"/>
    </row>
    <row r="29" spans="1:22" ht="8.1" customHeight="1" x14ac:dyDescent="0.25">
      <c r="A29" s="541"/>
      <c r="B29" s="541"/>
      <c r="C29" s="541"/>
      <c r="D29" s="541"/>
      <c r="E29" s="609"/>
      <c r="F29" s="541"/>
      <c r="G29" s="573"/>
      <c r="H29" s="572"/>
      <c r="I29" s="608"/>
      <c r="J29" s="572"/>
      <c r="K29" s="572"/>
      <c r="L29" s="572"/>
    </row>
    <row r="30" spans="1:22" ht="8.1" customHeight="1" x14ac:dyDescent="0.25">
      <c r="A30" s="541"/>
      <c r="B30" s="541"/>
      <c r="C30" s="541"/>
      <c r="D30" s="541"/>
      <c r="E30" s="609"/>
      <c r="F30" s="541"/>
      <c r="G30" s="573"/>
      <c r="H30" s="572"/>
      <c r="I30" s="608"/>
      <c r="J30" s="572"/>
      <c r="K30" s="572"/>
      <c r="L30" s="572"/>
    </row>
    <row r="31" spans="1:22" ht="8.1" customHeight="1" x14ac:dyDescent="0.25">
      <c r="A31" s="541"/>
      <c r="B31" s="541"/>
      <c r="C31" s="541"/>
      <c r="D31" s="541"/>
      <c r="E31" s="609"/>
      <c r="F31" s="541"/>
      <c r="G31" s="573"/>
      <c r="H31" s="572"/>
      <c r="I31" s="608"/>
      <c r="J31" s="572"/>
      <c r="K31" s="572"/>
      <c r="L31" s="572"/>
    </row>
    <row r="32" spans="1:22" ht="8.1" customHeight="1" x14ac:dyDescent="0.25">
      <c r="A32" s="541"/>
      <c r="B32" s="541"/>
      <c r="C32" s="541"/>
      <c r="D32" s="541"/>
      <c r="E32" s="609"/>
      <c r="F32" s="541"/>
      <c r="G32" s="573"/>
      <c r="H32" s="572"/>
      <c r="I32" s="608"/>
      <c r="J32" s="572"/>
      <c r="K32" s="572"/>
      <c r="L32" s="572"/>
    </row>
    <row r="33" spans="1:22" ht="8.1" customHeight="1" x14ac:dyDescent="0.25">
      <c r="A33" s="541"/>
      <c r="B33" s="541"/>
      <c r="C33" s="541"/>
      <c r="D33" s="541"/>
      <c r="E33" s="609"/>
      <c r="F33" s="541"/>
      <c r="G33" s="573"/>
      <c r="H33" s="572"/>
      <c r="I33" s="608"/>
      <c r="J33" s="572"/>
      <c r="K33" s="572"/>
      <c r="L33" s="572"/>
    </row>
    <row r="34" spans="1:22" ht="8.1" customHeight="1" x14ac:dyDescent="0.25">
      <c r="A34" s="541"/>
      <c r="B34" s="541"/>
      <c r="C34" s="541"/>
      <c r="D34" s="541"/>
      <c r="E34" s="609"/>
      <c r="F34" s="541"/>
      <c r="G34" s="573"/>
      <c r="H34" s="572"/>
      <c r="I34" s="608"/>
      <c r="J34" s="572"/>
      <c r="K34" s="572"/>
      <c r="L34" s="572"/>
    </row>
    <row r="35" spans="1:22" ht="8.1" customHeight="1" x14ac:dyDescent="0.25">
      <c r="A35" s="541"/>
      <c r="B35" s="541"/>
      <c r="C35" s="541"/>
      <c r="D35" s="541"/>
      <c r="E35" s="609"/>
      <c r="F35" s="541"/>
      <c r="G35" s="573"/>
      <c r="H35" s="572"/>
      <c r="I35" s="608"/>
      <c r="J35" s="572"/>
      <c r="K35" s="572"/>
      <c r="L35" s="572"/>
    </row>
    <row r="36" spans="1:22" ht="8.1" customHeight="1" x14ac:dyDescent="0.25">
      <c r="A36" s="541"/>
      <c r="B36" s="541"/>
      <c r="C36" s="541"/>
      <c r="D36" s="541"/>
      <c r="E36" s="609"/>
      <c r="F36" s="541"/>
      <c r="G36" s="573"/>
      <c r="H36" s="572"/>
      <c r="I36" s="608"/>
      <c r="J36" s="572"/>
      <c r="K36" s="572"/>
      <c r="L36" s="572"/>
    </row>
    <row r="37" spans="1:22" ht="8.1" customHeight="1" x14ac:dyDescent="0.25">
      <c r="A37" s="541"/>
      <c r="B37" s="541"/>
      <c r="C37" s="541"/>
      <c r="D37" s="541"/>
      <c r="E37" s="609"/>
      <c r="F37" s="541"/>
      <c r="G37" s="573"/>
      <c r="H37" s="572"/>
      <c r="I37" s="608"/>
      <c r="J37" s="572"/>
      <c r="K37" s="572"/>
      <c r="L37" s="572"/>
    </row>
    <row r="38" spans="1:22" ht="8.1" customHeight="1" x14ac:dyDescent="0.25">
      <c r="A38" s="541"/>
      <c r="B38" s="541"/>
      <c r="C38" s="541"/>
      <c r="D38" s="541"/>
      <c r="E38" s="609"/>
      <c r="F38" s="541"/>
      <c r="G38" s="573"/>
      <c r="H38" s="572"/>
      <c r="I38" s="608"/>
      <c r="J38" s="572"/>
      <c r="K38" s="572"/>
      <c r="L38" s="572"/>
    </row>
    <row r="39" spans="1:22" ht="8.1" customHeight="1" x14ac:dyDescent="0.25">
      <c r="A39" s="541"/>
      <c r="B39" s="541"/>
      <c r="C39" s="541"/>
      <c r="D39" s="541"/>
      <c r="E39" s="609"/>
      <c r="F39" s="541"/>
      <c r="G39" s="573"/>
      <c r="H39" s="572"/>
      <c r="I39" s="608"/>
      <c r="J39" s="572"/>
      <c r="K39" s="572"/>
      <c r="L39" s="572"/>
    </row>
    <row r="40" spans="1:22" ht="8.1" customHeight="1" x14ac:dyDescent="0.25">
      <c r="A40" s="541"/>
      <c r="B40" s="541"/>
      <c r="C40" s="541"/>
      <c r="D40" s="541"/>
      <c r="E40" s="609"/>
      <c r="F40" s="541"/>
      <c r="G40" s="573"/>
      <c r="H40" s="572"/>
      <c r="I40" s="608"/>
      <c r="J40" s="572"/>
      <c r="K40" s="572"/>
      <c r="L40" s="572"/>
    </row>
    <row r="41" spans="1:22" ht="8.1" customHeight="1" x14ac:dyDescent="0.25">
      <c r="A41" s="541"/>
      <c r="B41" s="541"/>
      <c r="C41" s="541"/>
      <c r="D41" s="541"/>
      <c r="E41" s="609"/>
      <c r="F41" s="541"/>
      <c r="G41" s="573"/>
      <c r="H41" s="572"/>
      <c r="I41" s="608"/>
      <c r="J41" s="572"/>
      <c r="K41" s="572"/>
      <c r="L41" s="572"/>
    </row>
    <row r="42" spans="1:22" ht="8.1" customHeight="1" x14ac:dyDescent="0.25">
      <c r="A42" s="541"/>
      <c r="B42" s="541"/>
      <c r="C42" s="541"/>
      <c r="D42" s="541"/>
      <c r="E42" s="609"/>
      <c r="F42" s="541"/>
      <c r="G42" s="573"/>
      <c r="H42" s="572"/>
      <c r="I42" s="608"/>
      <c r="J42" s="572"/>
      <c r="K42" s="572"/>
      <c r="L42" s="572"/>
    </row>
    <row r="43" spans="1:22" ht="8.1" customHeight="1" x14ac:dyDescent="0.25">
      <c r="A43" s="585"/>
      <c r="B43" s="585"/>
      <c r="C43" s="585"/>
      <c r="D43" s="585"/>
      <c r="E43" s="607"/>
      <c r="F43" s="585"/>
      <c r="G43" s="579"/>
      <c r="H43" s="578"/>
      <c r="I43" s="606"/>
      <c r="J43" s="578"/>
      <c r="K43" s="578"/>
      <c r="L43" s="578"/>
    </row>
    <row r="44" spans="1:22" s="508" customFormat="1" x14ac:dyDescent="0.25">
      <c r="A44" s="546" t="s">
        <v>96</v>
      </c>
      <c r="B44" s="546"/>
      <c r="C44" s="546">
        <f>SUM(C15:C25)</f>
        <v>908.07999999999993</v>
      </c>
      <c r="D44" s="546"/>
      <c r="E44" s="605"/>
      <c r="F44" s="604"/>
      <c r="G44" s="603">
        <f>SUM(G14:G25)</f>
        <v>15765.204706076922</v>
      </c>
      <c r="H44" s="603">
        <f>SUM(H14:H25)</f>
        <v>26</v>
      </c>
      <c r="I44" s="604"/>
      <c r="J44" s="603">
        <f>SUM(J14:J25)</f>
        <v>8668</v>
      </c>
      <c r="K44" s="603">
        <f>SUM(K14:K25)</f>
        <v>2750</v>
      </c>
      <c r="L44" s="603">
        <f>SUM(L14:L25)</f>
        <v>5065.5</v>
      </c>
      <c r="M44" s="509"/>
      <c r="N44" s="509"/>
      <c r="O44" s="509"/>
      <c r="Q44" s="509"/>
      <c r="R44" s="509"/>
      <c r="T44" s="509"/>
      <c r="U44" s="509"/>
      <c r="V44" s="509"/>
    </row>
    <row r="45" spans="1:22" s="508" customFormat="1" ht="17.25" x14ac:dyDescent="0.25">
      <c r="A45" s="602" t="s">
        <v>724</v>
      </c>
      <c r="B45" s="602"/>
      <c r="C45" s="602"/>
      <c r="D45" s="602"/>
      <c r="E45" s="601"/>
      <c r="F45" s="600"/>
      <c r="G45" s="599">
        <f>G44/($B$3)</f>
        <v>17.286408668943992</v>
      </c>
      <c r="H45" s="600"/>
      <c r="I45" s="600"/>
      <c r="J45" s="599">
        <f>J44/($B$3)</f>
        <v>9.5043859649122808</v>
      </c>
      <c r="K45" s="599">
        <f>K44/($B$3)</f>
        <v>3.0153508771929824</v>
      </c>
      <c r="L45" s="599">
        <f>L44/($B$3)</f>
        <v>5.5542763157894735</v>
      </c>
      <c r="M45" s="598"/>
      <c r="N45" s="598"/>
      <c r="O45" s="598"/>
      <c r="Q45" s="598"/>
      <c r="R45" s="598"/>
      <c r="S45" s="598"/>
      <c r="T45" s="598"/>
      <c r="U45" s="509"/>
      <c r="V45" s="509"/>
    </row>
    <row r="46" spans="1:22" s="508" customFormat="1" x14ac:dyDescent="0.25">
      <c r="A46" s="506"/>
      <c r="B46" s="506"/>
      <c r="C46" s="506"/>
      <c r="D46" s="506"/>
      <c r="E46" s="467"/>
      <c r="G46" s="598"/>
      <c r="J46" s="598"/>
      <c r="K46" s="598"/>
      <c r="L46" s="598"/>
      <c r="M46" s="598"/>
      <c r="N46" s="598"/>
      <c r="O46" s="598"/>
      <c r="Q46" s="598"/>
      <c r="R46" s="598"/>
      <c r="S46" s="598"/>
      <c r="T46" s="598"/>
      <c r="U46" s="509"/>
      <c r="V46" s="509"/>
    </row>
    <row r="47" spans="1:22" s="508" customFormat="1" ht="17.25" x14ac:dyDescent="0.25">
      <c r="A47" s="597" t="s">
        <v>723</v>
      </c>
      <c r="B47" s="503" t="s">
        <v>722</v>
      </c>
      <c r="C47" s="503" t="s">
        <v>721</v>
      </c>
      <c r="D47" s="503" t="s">
        <v>720</v>
      </c>
      <c r="E47" s="503" t="s">
        <v>719</v>
      </c>
      <c r="F47" s="503" t="s">
        <v>718</v>
      </c>
      <c r="G47" s="593" t="s">
        <v>96</v>
      </c>
      <c r="H47" s="513" t="s">
        <v>704</v>
      </c>
      <c r="K47" s="506"/>
      <c r="L47" s="506"/>
      <c r="U47" s="509"/>
      <c r="V47" s="509"/>
    </row>
    <row r="48" spans="1:22" s="508" customFormat="1" x14ac:dyDescent="0.25">
      <c r="A48" s="483" t="s">
        <v>717</v>
      </c>
      <c r="B48" s="483">
        <f>'cost$'!B11+'cost$'!C11+'cost$'!D11</f>
        <v>90488.75</v>
      </c>
      <c r="C48" s="483"/>
      <c r="D48" s="483"/>
      <c r="E48" s="483"/>
      <c r="F48" s="483"/>
      <c r="G48" s="494">
        <f>SUM(B48:D48)</f>
        <v>90488.75</v>
      </c>
      <c r="H48" s="526">
        <f>G48/$B$3</f>
        <v>99.220120614035082</v>
      </c>
      <c r="K48" s="506"/>
      <c r="L48" s="506"/>
      <c r="U48" s="509"/>
      <c r="V48" s="509"/>
    </row>
    <row r="49" spans="1:22" s="508" customFormat="1" x14ac:dyDescent="0.25">
      <c r="A49" s="483" t="s">
        <v>716</v>
      </c>
      <c r="B49" s="483">
        <f>'cost$'!B27+'cost$'!C27+'cost$'!D27</f>
        <v>11500</v>
      </c>
      <c r="C49" s="483"/>
      <c r="D49" s="483"/>
      <c r="E49" s="483"/>
      <c r="F49" s="483"/>
      <c r="G49" s="494">
        <f>SUM(B49:D49)</f>
        <v>11500</v>
      </c>
      <c r="H49" s="526">
        <f>G49/$B$3</f>
        <v>12.609649122807017</v>
      </c>
      <c r="K49" s="506"/>
      <c r="L49" s="506"/>
      <c r="U49" s="509"/>
      <c r="V49" s="509"/>
    </row>
    <row r="50" spans="1:22" s="509" customFormat="1" x14ac:dyDescent="0.25">
      <c r="A50" s="483" t="s">
        <v>715</v>
      </c>
      <c r="B50" s="483">
        <f>'cost$'!B41+'cost$'!C41+'cost$'!D41</f>
        <v>1415</v>
      </c>
      <c r="C50" s="483"/>
      <c r="D50" s="483"/>
      <c r="E50" s="483"/>
      <c r="F50" s="483"/>
      <c r="G50" s="494">
        <f>SUM(B50:D50)</f>
        <v>1415</v>
      </c>
      <c r="H50" s="526">
        <f>G50/$B$3</f>
        <v>1.5515350877192982</v>
      </c>
      <c r="I50" s="508"/>
      <c r="J50" s="508"/>
      <c r="K50" s="506"/>
      <c r="L50" s="506"/>
    </row>
    <row r="51" spans="1:22" s="509" customFormat="1" x14ac:dyDescent="0.25">
      <c r="A51" s="483" t="s">
        <v>714</v>
      </c>
      <c r="B51" s="483">
        <f>'cost$'!B38+'cost$'!C38+'cost$'!D38</f>
        <v>1215</v>
      </c>
      <c r="C51" s="483"/>
      <c r="D51" s="483"/>
      <c r="E51" s="483"/>
      <c r="F51" s="483"/>
      <c r="G51" s="494">
        <f>SUM(B51:D51)</f>
        <v>1215</v>
      </c>
      <c r="H51" s="526">
        <f>G51/$B$3</f>
        <v>1.3322368421052631</v>
      </c>
      <c r="I51" s="508"/>
      <c r="J51" s="508"/>
      <c r="K51" s="506"/>
      <c r="L51" s="506"/>
    </row>
    <row r="52" spans="1:22" s="509" customFormat="1" x14ac:dyDescent="0.25">
      <c r="A52" s="483" t="s">
        <v>713</v>
      </c>
      <c r="B52" s="483">
        <f>'cost$'!B20+'cost$'!C20+'cost$'!D20</f>
        <v>3621.25</v>
      </c>
      <c r="C52" s="483"/>
      <c r="D52" s="483"/>
      <c r="E52" s="483"/>
      <c r="F52" s="483"/>
      <c r="G52" s="494">
        <f>SUM(B52:D52)</f>
        <v>3621.25</v>
      </c>
      <c r="H52" s="526">
        <f>G52/$B$3</f>
        <v>3.9706688596491229</v>
      </c>
      <c r="I52" s="508"/>
      <c r="J52" s="508"/>
      <c r="K52" s="506"/>
      <c r="L52" s="506"/>
    </row>
    <row r="53" spans="1:22" s="509" customFormat="1" ht="17.25" x14ac:dyDescent="0.25">
      <c r="A53" s="597" t="s">
        <v>712</v>
      </c>
      <c r="B53" s="596"/>
      <c r="C53" s="595"/>
      <c r="D53" s="594"/>
      <c r="E53" s="594"/>
      <c r="F53" s="594"/>
      <c r="G53" s="593" t="s">
        <v>96</v>
      </c>
      <c r="H53" s="513" t="s">
        <v>704</v>
      </c>
      <c r="I53" s="508"/>
      <c r="J53" s="508"/>
      <c r="K53" s="506"/>
      <c r="L53" s="506"/>
      <c r="U53" s="506"/>
      <c r="V53" s="506"/>
    </row>
    <row r="54" spans="1:22" s="509" customFormat="1" x14ac:dyDescent="0.25">
      <c r="A54" s="483" t="s">
        <v>312</v>
      </c>
      <c r="B54" s="581"/>
      <c r="C54" s="581"/>
      <c r="D54" s="483"/>
      <c r="E54" s="483"/>
      <c r="F54" s="483"/>
      <c r="G54" s="483">
        <f>(('cost$'!$B$23+'cost$'!$C$23)/20*H44+('cost$'!$B$23+'cost$'!$C$23)/1*1)</f>
        <v>11902.5</v>
      </c>
      <c r="H54" s="526">
        <f>G54/$B$3</f>
        <v>13.050986842105264</v>
      </c>
      <c r="I54" s="508"/>
      <c r="J54" s="508"/>
      <c r="K54" s="506"/>
      <c r="L54" s="506"/>
      <c r="U54" s="506"/>
      <c r="V54" s="506"/>
    </row>
    <row r="55" spans="1:22" s="509" customFormat="1" x14ac:dyDescent="0.25">
      <c r="A55" s="483" t="s">
        <v>711</v>
      </c>
      <c r="B55" s="581"/>
      <c r="C55" s="581"/>
      <c r="D55" s="483"/>
      <c r="E55" s="483"/>
      <c r="F55" s="483"/>
      <c r="G55" s="483">
        <f>'cost$'!$B$21+'cost$'!$C$21+'cost$'!$D$21</f>
        <v>957</v>
      </c>
      <c r="H55" s="526">
        <f>G55/$B$3</f>
        <v>1.049342105263158</v>
      </c>
      <c r="I55" s="508"/>
      <c r="J55" s="508"/>
      <c r="K55" s="506"/>
      <c r="L55" s="506"/>
      <c r="U55" s="506"/>
      <c r="V55" s="506"/>
    </row>
    <row r="56" spans="1:22" s="509" customFormat="1" x14ac:dyDescent="0.25">
      <c r="A56" s="483" t="s">
        <v>710</v>
      </c>
      <c r="B56" s="581"/>
      <c r="C56" s="581"/>
      <c r="D56" s="483"/>
      <c r="E56" s="483"/>
      <c r="F56" s="483"/>
      <c r="G56" s="483" t="s">
        <v>122</v>
      </c>
      <c r="H56" s="505"/>
      <c r="I56" s="508"/>
      <c r="J56" s="508"/>
      <c r="K56" s="506"/>
      <c r="L56" s="506"/>
      <c r="U56" s="506"/>
      <c r="V56" s="506"/>
    </row>
    <row r="57" spans="1:22" s="509" customFormat="1" x14ac:dyDescent="0.25">
      <c r="A57" s="483" t="s">
        <v>709</v>
      </c>
      <c r="B57" s="581"/>
      <c r="C57" s="581"/>
      <c r="D57" s="483"/>
      <c r="E57" s="581"/>
      <c r="F57" s="581"/>
      <c r="G57" s="483">
        <f>('cost$'!$B$50+'cost$'!$C$50+'cost$'!$D$50)*$G$10</f>
        <v>2261.25</v>
      </c>
      <c r="H57" s="526">
        <f>G57/$B$3</f>
        <v>2.4794407894736841</v>
      </c>
      <c r="I57" s="508"/>
      <c r="J57" s="508"/>
      <c r="K57" s="506"/>
      <c r="L57" s="506"/>
      <c r="U57" s="506"/>
      <c r="V57" s="506"/>
    </row>
    <row r="58" spans="1:22" s="509" customFormat="1" x14ac:dyDescent="0.25">
      <c r="A58" s="483" t="s">
        <v>708</v>
      </c>
      <c r="B58" s="581"/>
      <c r="C58" s="581"/>
      <c r="D58" s="483"/>
      <c r="E58" s="581"/>
      <c r="F58" s="581"/>
      <c r="G58" s="483">
        <f>0*'cost$'!$E$52+0*'cost$'!$E$53+1*'cost$'!$E$54+0*'cost$'!$E$55+$B$10*'cost$'!$E$54+$C$10*'cost$'!$E$55+$D$10*'cost$'!$E$56</f>
        <v>6120</v>
      </c>
      <c r="H58" s="526">
        <f>G58/$B$3</f>
        <v>6.7105263157894735</v>
      </c>
      <c r="I58" s="508"/>
      <c r="J58" s="508"/>
      <c r="K58" s="506"/>
      <c r="L58" s="506"/>
      <c r="U58" s="506"/>
      <c r="V58" s="506"/>
    </row>
    <row r="59" spans="1:22" s="509" customFormat="1" ht="32.25" x14ac:dyDescent="0.25">
      <c r="A59" s="503" t="s">
        <v>707</v>
      </c>
      <c r="B59" s="513" t="s">
        <v>706</v>
      </c>
      <c r="C59" s="513" t="s">
        <v>705</v>
      </c>
      <c r="D59" s="503"/>
      <c r="E59" s="503"/>
      <c r="F59" s="503"/>
      <c r="G59" s="593" t="s">
        <v>96</v>
      </c>
      <c r="H59" s="513" t="s">
        <v>704</v>
      </c>
      <c r="I59" s="508"/>
      <c r="J59" s="508"/>
      <c r="K59" s="506"/>
      <c r="L59" s="506"/>
      <c r="U59" s="506"/>
      <c r="V59" s="506"/>
    </row>
    <row r="60" spans="1:22" s="509" customFormat="1" x14ac:dyDescent="0.25">
      <c r="A60" s="585" t="s">
        <v>21</v>
      </c>
      <c r="B60" s="483">
        <v>5.6</v>
      </c>
      <c r="C60" s="483">
        <v>2</v>
      </c>
      <c r="D60" s="483"/>
      <c r="E60" s="483"/>
      <c r="F60" s="483"/>
      <c r="G60" s="483">
        <f>('cost$'!$B$49+'cost$'!$C$49+'cost$'!$D$49)/30*B60</f>
        <v>11618.833333333332</v>
      </c>
      <c r="H60" s="526">
        <f>G60/$B$3</f>
        <v>12.739948830409356</v>
      </c>
      <c r="I60" s="508"/>
      <c r="J60" s="508"/>
      <c r="K60" s="506"/>
      <c r="L60" s="506"/>
      <c r="U60" s="506"/>
      <c r="V60" s="506"/>
    </row>
  </sheetData>
  <pageMargins left="0.7" right="0.7" top="0.75" bottom="0.75" header="0.3" footer="0.3"/>
  <pageSetup scale="84"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74"/>
  <sheetViews>
    <sheetView topLeftCell="A51"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8" style="506" customWidth="1"/>
    <col min="7" max="7" width="8.85546875" style="509" customWidth="1"/>
    <col min="8" max="8" width="7.28515625" style="508" customWidth="1"/>
    <col min="9" max="9" width="7" style="508" customWidth="1"/>
    <col min="10" max="10" width="7.710937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852</v>
      </c>
      <c r="B1" s="555"/>
      <c r="C1" s="550"/>
      <c r="D1" s="533"/>
      <c r="E1" s="655"/>
      <c r="F1" s="554"/>
      <c r="G1" s="654"/>
      <c r="H1" s="653"/>
      <c r="I1" s="652"/>
      <c r="J1" s="652"/>
      <c r="K1" s="533"/>
      <c r="L1" s="549"/>
    </row>
    <row r="2" spans="1:22" ht="21" x14ac:dyDescent="0.35">
      <c r="A2" s="485" t="s">
        <v>616</v>
      </c>
      <c r="B2" s="548" t="s">
        <v>632</v>
      </c>
      <c r="C2" s="543"/>
      <c r="D2" s="543"/>
      <c r="E2" s="664"/>
      <c r="F2" s="650"/>
      <c r="G2" s="684"/>
      <c r="H2" s="683"/>
      <c r="I2" s="682"/>
      <c r="J2" s="682"/>
      <c r="K2" s="682"/>
      <c r="L2" s="681"/>
    </row>
    <row r="3" spans="1:22" ht="17.25" x14ac:dyDescent="0.25">
      <c r="A3" s="644" t="s">
        <v>614</v>
      </c>
      <c r="B3" s="503">
        <v>12613</v>
      </c>
      <c r="C3" s="543"/>
      <c r="D3" s="543"/>
      <c r="E3" s="663"/>
      <c r="F3" s="680"/>
      <c r="G3" s="679"/>
      <c r="H3" s="662"/>
      <c r="I3" s="662"/>
      <c r="J3" s="662"/>
      <c r="K3" s="662"/>
      <c r="L3" s="678"/>
    </row>
    <row r="4" spans="1:22" x14ac:dyDescent="0.25">
      <c r="A4" s="493" t="s">
        <v>770</v>
      </c>
      <c r="B4" s="503" t="s">
        <v>722</v>
      </c>
      <c r="C4" s="594" t="s">
        <v>721</v>
      </c>
      <c r="D4" s="503" t="s">
        <v>720</v>
      </c>
      <c r="E4" s="503" t="s">
        <v>804</v>
      </c>
      <c r="F4" s="503" t="s">
        <v>803</v>
      </c>
      <c r="G4" s="514" t="s">
        <v>802</v>
      </c>
      <c r="H4" s="503" t="s">
        <v>718</v>
      </c>
      <c r="I4" s="503" t="s">
        <v>801</v>
      </c>
      <c r="J4" s="503" t="s">
        <v>800</v>
      </c>
      <c r="K4" s="503"/>
      <c r="L4" s="677"/>
    </row>
    <row r="5" spans="1:22" x14ac:dyDescent="0.25">
      <c r="A5" s="493" t="s">
        <v>769</v>
      </c>
      <c r="B5" s="503">
        <v>1110</v>
      </c>
      <c r="C5" s="503">
        <v>4190</v>
      </c>
      <c r="D5" s="503">
        <v>2740</v>
      </c>
      <c r="E5" s="593">
        <v>1590</v>
      </c>
      <c r="F5" s="503">
        <v>1550</v>
      </c>
      <c r="G5" s="514">
        <v>870</v>
      </c>
      <c r="H5" s="503">
        <v>22150</v>
      </c>
      <c r="I5" s="503">
        <v>19030</v>
      </c>
      <c r="J5" s="503">
        <v>18700</v>
      </c>
      <c r="K5" s="503"/>
      <c r="L5" s="677"/>
    </row>
    <row r="6" spans="1:22" x14ac:dyDescent="0.25">
      <c r="A6" s="493" t="s">
        <v>768</v>
      </c>
      <c r="B6" s="503">
        <v>0</v>
      </c>
      <c r="C6" s="503">
        <v>41.02</v>
      </c>
      <c r="D6" s="503">
        <v>0</v>
      </c>
      <c r="E6" s="593">
        <v>0</v>
      </c>
      <c r="F6" s="503">
        <v>0</v>
      </c>
      <c r="G6" s="514">
        <v>22.5</v>
      </c>
      <c r="H6" s="503">
        <v>0</v>
      </c>
      <c r="I6" s="503">
        <v>491.17</v>
      </c>
      <c r="J6" s="503">
        <v>482.65</v>
      </c>
      <c r="K6" s="503"/>
      <c r="L6" s="677"/>
    </row>
    <row r="7" spans="1:22" x14ac:dyDescent="0.25">
      <c r="A7" s="493" t="s">
        <v>767</v>
      </c>
      <c r="B7" s="503">
        <v>17.52</v>
      </c>
      <c r="C7" s="503">
        <v>0</v>
      </c>
      <c r="D7" s="503">
        <v>48.59</v>
      </c>
      <c r="E7" s="593">
        <v>25.16</v>
      </c>
      <c r="F7" s="503">
        <v>28.43</v>
      </c>
      <c r="G7" s="514">
        <v>16</v>
      </c>
      <c r="H7" s="593">
        <v>0</v>
      </c>
      <c r="I7" s="503">
        <v>0</v>
      </c>
      <c r="J7" s="514">
        <v>0</v>
      </c>
      <c r="K7" s="513"/>
      <c r="L7" s="676"/>
    </row>
    <row r="8" spans="1:22" x14ac:dyDescent="0.25">
      <c r="A8" s="493" t="s">
        <v>766</v>
      </c>
      <c r="B8" s="639">
        <v>0.5</v>
      </c>
      <c r="C8" s="639">
        <v>2</v>
      </c>
      <c r="D8" s="639">
        <v>1.25</v>
      </c>
      <c r="E8" s="639">
        <v>1</v>
      </c>
      <c r="F8" s="639">
        <v>0.75</v>
      </c>
      <c r="G8" s="514">
        <v>0.5</v>
      </c>
      <c r="H8" s="593">
        <v>10</v>
      </c>
      <c r="I8" s="503">
        <v>10</v>
      </c>
      <c r="J8" s="514">
        <v>10</v>
      </c>
      <c r="K8" s="513"/>
      <c r="L8" s="676"/>
    </row>
    <row r="9" spans="1:22" x14ac:dyDescent="0.25">
      <c r="A9" s="493" t="s">
        <v>765</v>
      </c>
      <c r="B9" s="503" t="s">
        <v>764</v>
      </c>
      <c r="C9" s="503" t="s">
        <v>798</v>
      </c>
      <c r="D9" s="503" t="s">
        <v>797</v>
      </c>
      <c r="E9" s="593"/>
      <c r="F9" s="503"/>
      <c r="G9" s="514" t="s">
        <v>761</v>
      </c>
      <c r="H9" s="593"/>
      <c r="I9" s="503"/>
      <c r="J9" s="514"/>
      <c r="K9" s="513"/>
      <c r="L9" s="676"/>
    </row>
    <row r="10" spans="1:22" ht="15.75" thickBot="1" x14ac:dyDescent="0.3">
      <c r="A10" s="540"/>
      <c r="B10" s="539">
        <v>4</v>
      </c>
      <c r="C10" s="539">
        <v>4</v>
      </c>
      <c r="D10" s="539">
        <v>0</v>
      </c>
      <c r="E10" s="631"/>
      <c r="F10" s="539"/>
      <c r="G10" s="630">
        <v>8</v>
      </c>
      <c r="H10" s="675"/>
      <c r="I10" s="674"/>
      <c r="J10" s="673"/>
      <c r="K10" s="672"/>
      <c r="L10" s="671"/>
    </row>
    <row r="11" spans="1:22" ht="10.5" customHeight="1"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670"/>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12" t="s">
        <v>748</v>
      </c>
      <c r="B14" s="545"/>
      <c r="C14" s="545"/>
      <c r="D14" s="545"/>
      <c r="E14" s="611"/>
      <c r="F14" s="508"/>
      <c r="G14" s="582"/>
      <c r="H14" s="610"/>
      <c r="I14" s="610"/>
      <c r="J14" s="545"/>
      <c r="K14" s="545"/>
      <c r="L14" s="545"/>
    </row>
    <row r="15" spans="1:22" x14ac:dyDescent="0.25">
      <c r="A15" s="541" t="s">
        <v>851</v>
      </c>
      <c r="B15" s="541" t="s">
        <v>738</v>
      </c>
      <c r="C15" s="541">
        <v>80.53</v>
      </c>
      <c r="D15" s="541">
        <f>mnecb!B$8</f>
        <v>19.399999999999999</v>
      </c>
      <c r="E15" s="609">
        <f>(C15*D15)/mnecb!D$8</f>
        <v>24.03510769230769</v>
      </c>
      <c r="F15" s="508">
        <f>mnecb!D$8</f>
        <v>65</v>
      </c>
      <c r="G15" s="573">
        <f>IF(F15=65,('cost$'!$B$4+'cost$'!$C$4)* E15,IF((F15=250),E15*('cost$'!$B$6+'cost$'!$C$6)/2,E15*('cost$'!$B$5+'cost$'!$C$5)/2))</f>
        <v>3662.3495346153845</v>
      </c>
      <c r="H15" s="572">
        <v>1</v>
      </c>
      <c r="I15" s="608" t="s">
        <v>728</v>
      </c>
      <c r="J15" s="572">
        <f>IF(I15="Y", H15*('cost$'!$B$15+'cost$'!$C$15),0)</f>
        <v>857</v>
      </c>
      <c r="K15" s="572">
        <f>IF(I15="Y", H15*('cost$'!$B$22+'cost$'!$C$22),0)</f>
        <v>283.75</v>
      </c>
      <c r="L15" s="572">
        <f>IF(I15="Y", H15*('cost$'!$B$18+'cost$'!$C$18+'cost$'!$B$19+'cost$'!$C$19)/2,0)</f>
        <v>490.75</v>
      </c>
    </row>
    <row r="16" spans="1:22" x14ac:dyDescent="0.25">
      <c r="A16" s="541" t="s">
        <v>850</v>
      </c>
      <c r="B16" s="541" t="s">
        <v>740</v>
      </c>
      <c r="C16" s="541">
        <v>435.76</v>
      </c>
      <c r="D16" s="541">
        <f>mnecb!B$56</f>
        <v>8.6</v>
      </c>
      <c r="E16" s="609">
        <f>(C16*D16)/mnecb!D$56</f>
        <v>57.654399999999995</v>
      </c>
      <c r="F16" s="508">
        <f>mnecb!D$56</f>
        <v>65</v>
      </c>
      <c r="G16" s="573">
        <f>IF(F16=65,('cost$'!$B$4+'cost$'!$C$4)* E16,IF((F16=250),E16*('cost$'!$B$6+'cost$'!$C$6)/2,E16*('cost$'!$B$5+'cost$'!$C$5)/2))</f>
        <v>8785.0891999999985</v>
      </c>
      <c r="H16" s="572">
        <v>3</v>
      </c>
      <c r="I16" s="608" t="s">
        <v>725</v>
      </c>
      <c r="J16" s="572">
        <f>IF(I16="Y", H16*('cost$'!$B$15+'cost$'!$C$15),0)</f>
        <v>0</v>
      </c>
      <c r="K16" s="572">
        <f>IF(I16="Y", H16*('cost$'!$B$22+'cost$'!$C$22),0)</f>
        <v>0</v>
      </c>
      <c r="L16" s="572">
        <f>IF(I16="Y", H16*('cost$'!$B$18+'cost$'!$C$18+'cost$'!$B$19+'cost$'!$C$19)/2,0)</f>
        <v>0</v>
      </c>
    </row>
    <row r="17" spans="1:12" x14ac:dyDescent="0.25">
      <c r="A17" s="541" t="s">
        <v>849</v>
      </c>
      <c r="B17" s="541" t="s">
        <v>807</v>
      </c>
      <c r="C17" s="541">
        <v>200.14</v>
      </c>
      <c r="D17" s="541">
        <f>mnecb!B$10</f>
        <v>13</v>
      </c>
      <c r="E17" s="609">
        <f>(D17*C17)/mnecb!D$10</f>
        <v>10.407279999999998</v>
      </c>
      <c r="F17" s="508">
        <f>mnecb!D$10</f>
        <v>250</v>
      </c>
      <c r="G17" s="573">
        <f>IF(F17=65,('cost$'!$B$4+'cost$'!$C$4)* E17,IF((F17=250),E17*('cost$'!$B$6+'cost$'!$C$6)/2,E17*('cost$'!$B$5+'cost$'!$C$5)/2))</f>
        <v>3075.3512399999995</v>
      </c>
      <c r="H17" s="572">
        <v>1</v>
      </c>
      <c r="I17" s="608" t="s">
        <v>728</v>
      </c>
      <c r="J17" s="572">
        <f>IF(I17="Y", H17*('cost$'!$B$15+'cost$'!$C$15),0)</f>
        <v>857</v>
      </c>
      <c r="K17" s="572">
        <f>IF(I17="Y", H17*('cost$'!$B$22+'cost$'!$C$22),0)</f>
        <v>283.75</v>
      </c>
      <c r="L17" s="572">
        <f>IF(I17="Y", H17*('cost$'!$B$18+'cost$'!$C$18+'cost$'!$B$19+'cost$'!$C$19)/2,0)</f>
        <v>490.75</v>
      </c>
    </row>
    <row r="18" spans="1:12" x14ac:dyDescent="0.25">
      <c r="A18" s="541" t="s">
        <v>848</v>
      </c>
      <c r="B18" s="541" t="s">
        <v>736</v>
      </c>
      <c r="C18" s="541">
        <v>207.99</v>
      </c>
      <c r="D18" s="541">
        <f>mnecb!B$26</f>
        <v>19.399999999999999</v>
      </c>
      <c r="E18" s="609">
        <f>(C18*D18)/mnecb!D$26</f>
        <v>62.077015384615379</v>
      </c>
      <c r="F18" s="508">
        <f>mnecb!D$26</f>
        <v>65</v>
      </c>
      <c r="G18" s="573">
        <f>IF(F18=65,('cost$'!$B$4+'cost$'!$C$4)* E18,IF((F18=250),E18*('cost$'!$B$6+'cost$'!$C$6)/2,E18*('cost$'!$B$5+'cost$'!$C$5)/2))</f>
        <v>9458.9852192307681</v>
      </c>
      <c r="H18" s="572">
        <v>3</v>
      </c>
      <c r="I18" s="608" t="s">
        <v>728</v>
      </c>
      <c r="J18" s="572">
        <f>IF(I18="Y", H18*('cost$'!$B$15+'cost$'!$C$15),0)</f>
        <v>2571</v>
      </c>
      <c r="K18" s="572">
        <f>IF(I18="Y", H18*('cost$'!$B$22+'cost$'!$C$22),0)</f>
        <v>851.25</v>
      </c>
      <c r="L18" s="572">
        <f>IF(I18="Y", H18*('cost$'!$B$18+'cost$'!$C$18+'cost$'!$B$19+'cost$'!$C$19)/2,0)</f>
        <v>1472.25</v>
      </c>
    </row>
    <row r="19" spans="1:12" x14ac:dyDescent="0.25">
      <c r="A19" s="541" t="s">
        <v>847</v>
      </c>
      <c r="B19" s="541" t="s">
        <v>742</v>
      </c>
      <c r="C19" s="541">
        <v>22.97</v>
      </c>
      <c r="D19" s="541">
        <f>mnecb!B$58</f>
        <v>6.5</v>
      </c>
      <c r="E19" s="609">
        <f>(C19*D19)/mnecb!D$58</f>
        <v>2.2970000000000002</v>
      </c>
      <c r="F19" s="508">
        <f>mnecb!D$58</f>
        <v>65</v>
      </c>
      <c r="G19" s="573">
        <f>IF(F19=65,('cost$'!$B$4+'cost$'!$C$4)* E19,IF((F19=250),E19*('cost$'!$B$6+'cost$'!$C$6)/2,E19*('cost$'!$B$5+'cost$'!$C$5)/2))</f>
        <v>350.00537500000002</v>
      </c>
      <c r="H19" s="572">
        <v>2</v>
      </c>
      <c r="I19" s="608" t="s">
        <v>725</v>
      </c>
      <c r="J19" s="572">
        <f>IF(I19="Y", H19*('cost$'!$B$15+'cost$'!$C$15),0)</f>
        <v>0</v>
      </c>
      <c r="K19" s="572">
        <f>IF(I19="Y", H19*('cost$'!$B$22+'cost$'!$C$22),0)</f>
        <v>0</v>
      </c>
      <c r="L19" s="572">
        <f>IF(I19="Y", H19*('cost$'!$B$18+'cost$'!$C$18+'cost$'!$B$19+'cost$'!$C$19)/2,0)</f>
        <v>0</v>
      </c>
    </row>
    <row r="20" spans="1:12" x14ac:dyDescent="0.25">
      <c r="A20" s="541" t="s">
        <v>745</v>
      </c>
      <c r="B20" s="541" t="s">
        <v>744</v>
      </c>
      <c r="C20" s="541">
        <v>58.4</v>
      </c>
      <c r="D20" s="541">
        <f>mnecb!B$57</f>
        <v>8.6999999999999993</v>
      </c>
      <c r="E20" s="609">
        <f>(C20*D20)/mnecb!D$57</f>
        <v>7.8166153846153836</v>
      </c>
      <c r="F20" s="508">
        <f>mnecb!D$57</f>
        <v>65</v>
      </c>
      <c r="G20" s="573">
        <f>IF(F20=65,('cost$'!$B$4+'cost$'!$C$4)* E20,IF((F20=250),E20*('cost$'!$B$6+'cost$'!$C$6)/2,E20*('cost$'!$B$5+'cost$'!$C$5)/2))</f>
        <v>1191.0567692307691</v>
      </c>
      <c r="H20" s="572">
        <v>4</v>
      </c>
      <c r="I20" s="608" t="s">
        <v>725</v>
      </c>
      <c r="J20" s="572">
        <f>IF(I20="Y", H20*('cost$'!$B$15+'cost$'!$C$15),0)</f>
        <v>0</v>
      </c>
      <c r="K20" s="572">
        <f>IF(I20="Y", H20*('cost$'!$B$22+'cost$'!$C$22),0)</f>
        <v>0</v>
      </c>
      <c r="L20" s="572">
        <f>IF(I20="Y", H20*('cost$'!$B$18+'cost$'!$C$18+'cost$'!$B$19+'cost$'!$C$19)/2,0)</f>
        <v>0</v>
      </c>
    </row>
    <row r="21" spans="1:12" x14ac:dyDescent="0.25">
      <c r="A21" s="658" t="s">
        <v>846</v>
      </c>
      <c r="B21" s="541"/>
      <c r="C21" s="541"/>
      <c r="D21" s="541"/>
      <c r="E21" s="609"/>
      <c r="F21" s="508"/>
      <c r="G21" s="573"/>
      <c r="H21" s="572"/>
      <c r="I21" s="608"/>
      <c r="J21" s="572"/>
      <c r="K21" s="572"/>
      <c r="L21" s="572"/>
    </row>
    <row r="22" spans="1:12" x14ac:dyDescent="0.25">
      <c r="A22" s="541" t="s">
        <v>845</v>
      </c>
      <c r="B22" s="541" t="s">
        <v>747</v>
      </c>
      <c r="C22" s="541">
        <v>80.56</v>
      </c>
      <c r="D22" s="541">
        <f>mnecb!B$51</f>
        <v>3.2</v>
      </c>
      <c r="E22" s="609">
        <f>(C22*D22)/mnecb!D$51</f>
        <v>3.9660307692307697</v>
      </c>
      <c r="F22" s="508">
        <f>mnecb!D$51</f>
        <v>65</v>
      </c>
      <c r="G22" s="573">
        <f>IF(F22=65,('cost$'!$B$4+'cost$'!$C$4)* E22,IF((F22=250),E22*('cost$'!$B$6+'cost$'!$C$6)/2,E22*('cost$'!$B$5+'cost$'!$C$5)/2))</f>
        <v>604.32393846153855</v>
      </c>
      <c r="H22" s="572">
        <v>4</v>
      </c>
      <c r="I22" s="608" t="s">
        <v>725</v>
      </c>
      <c r="J22" s="572">
        <f>IF(I22="Y", H22*('cost$'!$B$15+'cost$'!$C$15),0)</f>
        <v>0</v>
      </c>
      <c r="K22" s="572">
        <f>IF(I22="Y", H22*('cost$'!$B$22+'cost$'!$C$22),0)</f>
        <v>0</v>
      </c>
      <c r="L22" s="572">
        <f>IF(I22="Y", H22*('cost$'!$B$18+'cost$'!$C$18+'cost$'!$B$19+'cost$'!$C$19)/2,0)</f>
        <v>0</v>
      </c>
    </row>
    <row r="23" spans="1:12" x14ac:dyDescent="0.25">
      <c r="A23" s="541" t="s">
        <v>844</v>
      </c>
      <c r="B23" s="541" t="s">
        <v>843</v>
      </c>
      <c r="C23" s="541">
        <v>154.78</v>
      </c>
      <c r="D23" s="541">
        <f>mnecb!B$33</f>
        <v>35.5</v>
      </c>
      <c r="E23" s="609">
        <f>(D23*C23)/mnecb!D$33</f>
        <v>84.533692307692306</v>
      </c>
      <c r="F23" s="508">
        <f>mnecb!D$33</f>
        <v>65</v>
      </c>
      <c r="G23" s="573">
        <f>IF(F23=65,('cost$'!$B$4+'cost$'!$C$4)* E23,IF((F23=250),E23*('cost$'!$B$6+'cost$'!$C$6)/2,E23*('cost$'!$B$5+'cost$'!$C$5)/2))</f>
        <v>12880.821365384614</v>
      </c>
      <c r="H23" s="572">
        <v>3</v>
      </c>
      <c r="I23" s="608" t="s">
        <v>728</v>
      </c>
      <c r="J23" s="572">
        <f>IF(I23="Y", H23*('cost$'!$B$15+'cost$'!$C$15),0)</f>
        <v>2571</v>
      </c>
      <c r="K23" s="572">
        <f>IF(I23="Y", H23*('cost$'!$B$22+'cost$'!$C$22),0)</f>
        <v>851.25</v>
      </c>
      <c r="L23" s="572">
        <f>IF(I23="Y", H23*('cost$'!$B$18+'cost$'!$C$18+'cost$'!$B$19+'cost$'!$C$19)/2,0)</f>
        <v>1472.25</v>
      </c>
    </row>
    <row r="24" spans="1:12" x14ac:dyDescent="0.25">
      <c r="A24" s="541" t="s">
        <v>842</v>
      </c>
      <c r="B24" s="541" t="s">
        <v>740</v>
      </c>
      <c r="C24" s="541">
        <v>37.14</v>
      </c>
      <c r="D24" s="541">
        <f>mnecb!B$56</f>
        <v>8.6</v>
      </c>
      <c r="E24" s="609">
        <f>(C24*D24)/mnecb!D$56</f>
        <v>4.9139076923076921</v>
      </c>
      <c r="F24" s="508">
        <f>mnecb!D$56</f>
        <v>65</v>
      </c>
      <c r="G24" s="573">
        <f>IF(F24=65,('cost$'!$B$4+'cost$'!$C$4)* E24,IF((F24=250),E24*('cost$'!$B$6+'cost$'!$C$6)/2,E24*('cost$'!$B$5+'cost$'!$C$5)/2))</f>
        <v>748.75668461538453</v>
      </c>
      <c r="H24" s="572">
        <v>3</v>
      </c>
      <c r="I24" s="608" t="s">
        <v>725</v>
      </c>
      <c r="J24" s="572">
        <f>IF(I24="Y", H24*('cost$'!$B$15+'cost$'!$C$15),0)</f>
        <v>0</v>
      </c>
      <c r="K24" s="572">
        <f>IF(I24="Y", H24*('cost$'!$B$22+'cost$'!$C$22),0)</f>
        <v>0</v>
      </c>
      <c r="L24" s="572">
        <f>IF(I24="Y", H24*('cost$'!$B$18+'cost$'!$C$18+'cost$'!$B$19+'cost$'!$C$19)/2,0)</f>
        <v>0</v>
      </c>
    </row>
    <row r="25" spans="1:12" x14ac:dyDescent="0.25">
      <c r="A25" s="541" t="s">
        <v>841</v>
      </c>
      <c r="B25" s="541" t="s">
        <v>807</v>
      </c>
      <c r="C25" s="541">
        <v>1587.6</v>
      </c>
      <c r="D25" s="541">
        <f>mnecb!B$10</f>
        <v>13</v>
      </c>
      <c r="E25" s="609">
        <f>(D25*C25)/mnecb!D$10</f>
        <v>82.555199999999999</v>
      </c>
      <c r="F25" s="508">
        <f>mnecb!D$10</f>
        <v>250</v>
      </c>
      <c r="G25" s="573">
        <f>IF(F25=65,('cost$'!$B$4+'cost$'!$C$4)* E25,IF((F25=250),E25*('cost$'!$B$6+'cost$'!$C$6)/2,E25*('cost$'!$B$5+'cost$'!$C$5)/2))</f>
        <v>24395.061600000001</v>
      </c>
      <c r="H25" s="572">
        <v>1</v>
      </c>
      <c r="I25" s="608" t="s">
        <v>728</v>
      </c>
      <c r="J25" s="572">
        <f>IF(I25="Y", H25*('cost$'!$B$15+'cost$'!$C$15),0)</f>
        <v>857</v>
      </c>
      <c r="K25" s="572">
        <f>IF(I25="Y", H25*('cost$'!$B$22+'cost$'!$C$22),0)</f>
        <v>283.75</v>
      </c>
      <c r="L25" s="572">
        <f>IF(I25="Y", H25*('cost$'!$B$18+'cost$'!$C$18+'cost$'!$B$19+'cost$'!$C$19)/2,0)</f>
        <v>490.75</v>
      </c>
    </row>
    <row r="26" spans="1:12" x14ac:dyDescent="0.25">
      <c r="A26" s="541" t="s">
        <v>840</v>
      </c>
      <c r="B26" s="541" t="s">
        <v>839</v>
      </c>
      <c r="C26" s="541">
        <v>621.01</v>
      </c>
      <c r="D26" s="541">
        <f>mnecb!B$10</f>
        <v>13</v>
      </c>
      <c r="E26" s="609">
        <f>(D26*C26)/mnecb!D$10</f>
        <v>32.292520000000003</v>
      </c>
      <c r="F26" s="508">
        <f>mnecb!D$10</f>
        <v>250</v>
      </c>
      <c r="G26" s="573">
        <f>IF(F26=65,('cost$'!$B$4+'cost$'!$C$4)* E26,IF((F26=250),E26*('cost$'!$B$6+'cost$'!$C$6)/2,E26*('cost$'!$B$5+'cost$'!$C$5)/2))</f>
        <v>9542.4396600000018</v>
      </c>
      <c r="H26" s="572">
        <v>1</v>
      </c>
      <c r="I26" s="608" t="s">
        <v>728</v>
      </c>
      <c r="J26" s="572">
        <f>IF(I26="Y", H26*('cost$'!$B$15+'cost$'!$C$15),0)</f>
        <v>857</v>
      </c>
      <c r="K26" s="572">
        <f>IF(I26="Y", H26*('cost$'!$B$22+'cost$'!$C$22),0)</f>
        <v>283.75</v>
      </c>
      <c r="L26" s="572">
        <f>IF(I26="Y", H26*('cost$'!$B$18+'cost$'!$C$18+'cost$'!$B$19+'cost$'!$C$19)/2,0)</f>
        <v>490.75</v>
      </c>
    </row>
    <row r="27" spans="1:12" x14ac:dyDescent="0.25">
      <c r="A27" s="658" t="s">
        <v>720</v>
      </c>
      <c r="B27" s="541"/>
      <c r="C27" s="541"/>
      <c r="D27" s="541"/>
      <c r="E27" s="609"/>
      <c r="G27" s="573"/>
      <c r="H27" s="572"/>
      <c r="I27" s="608"/>
      <c r="J27" s="572"/>
      <c r="K27" s="572"/>
      <c r="L27" s="572"/>
    </row>
    <row r="28" spans="1:12" x14ac:dyDescent="0.25">
      <c r="A28" s="541" t="s">
        <v>838</v>
      </c>
      <c r="B28" s="541" t="s">
        <v>744</v>
      </c>
      <c r="C28" s="541">
        <v>6.84</v>
      </c>
      <c r="D28" s="541">
        <f>mnecb!B$57</f>
        <v>8.6999999999999993</v>
      </c>
      <c r="E28" s="609">
        <f>(C28*D28)/mnecb!D$57</f>
        <v>0.91550769230769224</v>
      </c>
      <c r="F28" s="508">
        <f>mnecb!D$57</f>
        <v>65</v>
      </c>
      <c r="G28" s="573">
        <f>IF(F28=65,('cost$'!$B$4+'cost$'!$C$4)* E28,IF((F28=250),E28*('cost$'!$B$6+'cost$'!$C$6)/2,E28*('cost$'!$B$5+'cost$'!$C$5)/2))</f>
        <v>139.50048461538461</v>
      </c>
      <c r="H28" s="572">
        <v>2</v>
      </c>
      <c r="I28" s="608" t="s">
        <v>725</v>
      </c>
      <c r="J28" s="572">
        <f>IF(I28="Y", H28*('cost$'!$B$15+'cost$'!$C$15),0)</f>
        <v>0</v>
      </c>
      <c r="K28" s="572">
        <f>IF(I28="Y", H28*('cost$'!$B$22+'cost$'!$C$22),0)</f>
        <v>0</v>
      </c>
      <c r="L28" s="572">
        <f>IF(I28="Y", H28*('cost$'!$B$18+'cost$'!$C$18+'cost$'!$B$19+'cost$'!$C$19)/2,0)</f>
        <v>0</v>
      </c>
    </row>
    <row r="29" spans="1:12" x14ac:dyDescent="0.25">
      <c r="A29" s="541" t="s">
        <v>837</v>
      </c>
      <c r="B29" s="541" t="s">
        <v>836</v>
      </c>
      <c r="C29" s="541">
        <v>177.62</v>
      </c>
      <c r="D29" s="541">
        <f>mnecb!B$6</f>
        <v>7.5</v>
      </c>
      <c r="E29" s="609">
        <f>(C29*D29)/mnecb!D$6</f>
        <v>20.494615384615386</v>
      </c>
      <c r="F29" s="508">
        <f>mnecb!D$6</f>
        <v>65</v>
      </c>
      <c r="G29" s="573">
        <f>IF(F29=65,('cost$'!$B$4+'cost$'!$C$4)* E29,IF((F29=250),E29*('cost$'!$B$6+'cost$'!$C$6)/2,E29*('cost$'!$B$5+'cost$'!$C$5)/2))</f>
        <v>3122.8670192307695</v>
      </c>
      <c r="H29" s="572">
        <v>2</v>
      </c>
      <c r="I29" s="608" t="s">
        <v>725</v>
      </c>
      <c r="J29" s="572">
        <f>IF(I29="Y", H29*('cost$'!$B$15+'cost$'!$C$15),0)</f>
        <v>0</v>
      </c>
      <c r="K29" s="572">
        <f>IF(I29="Y", H29*('cost$'!$B$22+'cost$'!$C$22),0)</f>
        <v>0</v>
      </c>
      <c r="L29" s="572">
        <f>IF(I29="Y", H29*('cost$'!$B$18+'cost$'!$C$18+'cost$'!$B$19+'cost$'!$C$19)/2,0)</f>
        <v>0</v>
      </c>
    </row>
    <row r="30" spans="1:12" x14ac:dyDescent="0.25">
      <c r="A30" s="669" t="s">
        <v>835</v>
      </c>
      <c r="B30" s="541" t="s">
        <v>824</v>
      </c>
      <c r="C30" s="541">
        <v>90.51</v>
      </c>
      <c r="D30" s="541">
        <f>mnecb!B$8</f>
        <v>19.399999999999999</v>
      </c>
      <c r="E30" s="609">
        <f>(C30*D30)/mnecb!D$8</f>
        <v>27.013753846153847</v>
      </c>
      <c r="F30" s="508">
        <f>mnecb!D$8</f>
        <v>65</v>
      </c>
      <c r="G30" s="573">
        <f>IF(F30=65,('cost$'!$B$4+'cost$'!$C$4)* E30,IF((F30=250),E30*('cost$'!$B$6+'cost$'!$C$6)/2,E30*('cost$'!$B$5+'cost$'!$C$5)/2))</f>
        <v>4116.2207423076925</v>
      </c>
      <c r="H30" s="572">
        <v>1</v>
      </c>
      <c r="I30" s="608" t="s">
        <v>728</v>
      </c>
      <c r="J30" s="572">
        <f>IF(I30="Y", H30*('cost$'!$B$15+'cost$'!$C$15),0)</f>
        <v>857</v>
      </c>
      <c r="K30" s="572">
        <f>IF(I30="Y", H30*('cost$'!$B$22+'cost$'!$C$22),0)</f>
        <v>283.75</v>
      </c>
      <c r="L30" s="572">
        <f>IF(I30="Y", H30*('cost$'!$B$18+'cost$'!$C$18+'cost$'!$B$19+'cost$'!$C$19)/2,0)</f>
        <v>490.75</v>
      </c>
    </row>
    <row r="31" spans="1:12" x14ac:dyDescent="0.25">
      <c r="A31" s="541" t="s">
        <v>834</v>
      </c>
      <c r="B31" s="541" t="s">
        <v>740</v>
      </c>
      <c r="C31" s="541">
        <v>151.24</v>
      </c>
      <c r="D31" s="541">
        <f>mnecb!B$56</f>
        <v>8.6</v>
      </c>
      <c r="E31" s="609">
        <f>(C31*D31)/mnecb!D$56</f>
        <v>20.010215384615385</v>
      </c>
      <c r="F31" s="508">
        <f>mnecb!D$56</f>
        <v>65</v>
      </c>
      <c r="G31" s="573">
        <f>IF(F31=65,('cost$'!$B$4+'cost$'!$C$4)* E31,IF((F31=250),E31*('cost$'!$B$6+'cost$'!$C$6)/2,E31*('cost$'!$B$5+'cost$'!$C$5)/2))</f>
        <v>3049.0565692307691</v>
      </c>
      <c r="H31" s="572">
        <v>4</v>
      </c>
      <c r="I31" s="608" t="s">
        <v>725</v>
      </c>
      <c r="J31" s="572">
        <f>IF(I31="Y", H31*('cost$'!$B$15+'cost$'!$C$15),0)</f>
        <v>0</v>
      </c>
      <c r="K31" s="572">
        <f>IF(I31="Y", H31*('cost$'!$B$22+'cost$'!$C$22),0)</f>
        <v>0</v>
      </c>
      <c r="L31" s="572">
        <f>IF(I31="Y", H31*('cost$'!$B$18+'cost$'!$C$18+'cost$'!$B$19+'cost$'!$C$19)/2,0)</f>
        <v>0</v>
      </c>
    </row>
    <row r="32" spans="1:12" x14ac:dyDescent="0.25">
      <c r="A32" s="541" t="s">
        <v>833</v>
      </c>
      <c r="B32" s="541" t="s">
        <v>828</v>
      </c>
      <c r="C32" s="541">
        <v>551.95000000000005</v>
      </c>
      <c r="D32" s="541">
        <f>mnecb!B$12</f>
        <v>8.6</v>
      </c>
      <c r="E32" s="609">
        <f>(D32*C32)/mnecb!D$12</f>
        <v>73.027230769230769</v>
      </c>
      <c r="F32" s="508">
        <f>mnecb!D$12</f>
        <v>65</v>
      </c>
      <c r="G32" s="573">
        <f>IF(F32=65,('cost$'!$B$4+'cost$'!$C$4)* E32,IF((F32=250),E32*('cost$'!$B$6+'cost$'!$C$6)/2,E32*('cost$'!$B$5+'cost$'!$C$5)/2))</f>
        <v>11127.524288461538</v>
      </c>
      <c r="H32" s="572">
        <v>2</v>
      </c>
      <c r="I32" s="608" t="s">
        <v>728</v>
      </c>
      <c r="J32" s="572">
        <f>IF(I32="Y", H32*('cost$'!$B$15+'cost$'!$C$15),0)</f>
        <v>1714</v>
      </c>
      <c r="K32" s="572">
        <f>IF(I32="Y", H32*('cost$'!$B$22+'cost$'!$C$22),0)</f>
        <v>567.5</v>
      </c>
      <c r="L32" s="572">
        <f>IF(I32="Y", H32*('cost$'!$B$18+'cost$'!$C$18+'cost$'!$B$19+'cost$'!$C$19)/2,0)</f>
        <v>981.5</v>
      </c>
    </row>
    <row r="33" spans="1:12" x14ac:dyDescent="0.25">
      <c r="A33" s="541" t="s">
        <v>832</v>
      </c>
      <c r="B33" s="541" t="s">
        <v>734</v>
      </c>
      <c r="C33" s="541">
        <v>30.4</v>
      </c>
      <c r="D33" s="541">
        <f>mnecb!B$55</f>
        <v>7.5</v>
      </c>
      <c r="E33" s="609">
        <f>(C33*D33)/mnecb!D$55</f>
        <v>3.5076923076923077</v>
      </c>
      <c r="F33" s="508">
        <f>mnecb!D$55</f>
        <v>65</v>
      </c>
      <c r="G33" s="573">
        <f>IF(F33=65,('cost$'!$B$4+'cost$'!$C$4)* E33,IF((F33=250),E33*('cost$'!$B$6+'cost$'!$C$6)/2,E33*('cost$'!$B$5+'cost$'!$C$5)/2))</f>
        <v>534.48461538461538</v>
      </c>
      <c r="H33" s="572">
        <v>2</v>
      </c>
      <c r="I33" s="608" t="s">
        <v>725</v>
      </c>
      <c r="J33" s="572">
        <f>IF(I33="Y", H33*('cost$'!$B$15+'cost$'!$C$15),0)</f>
        <v>0</v>
      </c>
      <c r="K33" s="572">
        <f>IF(I33="Y", H33*('cost$'!$B$22+'cost$'!$C$22),0)</f>
        <v>0</v>
      </c>
      <c r="L33" s="572">
        <f>IF(I33="Y", H33*('cost$'!$B$18+'cost$'!$C$18+'cost$'!$B$19+'cost$'!$C$19)/2,0)</f>
        <v>0</v>
      </c>
    </row>
    <row r="34" spans="1:12" x14ac:dyDescent="0.25">
      <c r="A34" s="541" t="s">
        <v>831</v>
      </c>
      <c r="B34" s="541" t="s">
        <v>807</v>
      </c>
      <c r="C34" s="541">
        <v>459.25</v>
      </c>
      <c r="D34" s="541">
        <f>mnecb!B$10</f>
        <v>13</v>
      </c>
      <c r="E34" s="609">
        <f>(D34*C34)/mnecb!D$10</f>
        <v>23.881</v>
      </c>
      <c r="F34" s="508">
        <f>mnecb!D$10</f>
        <v>250</v>
      </c>
      <c r="G34" s="573">
        <f>IF(F34=65,('cost$'!$B$4+'cost$'!$C$4)* E34,IF((F34=250),E34*('cost$'!$B$6+'cost$'!$C$6)/2,E34*('cost$'!$B$5+'cost$'!$C$5)/2))</f>
        <v>7056.8355000000001</v>
      </c>
      <c r="H34" s="572">
        <v>2</v>
      </c>
      <c r="I34" s="608" t="s">
        <v>728</v>
      </c>
      <c r="J34" s="572">
        <f>IF(I34="Y", H34*('cost$'!$B$15+'cost$'!$C$15),0)</f>
        <v>1714</v>
      </c>
      <c r="K34" s="572">
        <f>IF(I34="Y", H34*('cost$'!$B$22+'cost$'!$C$22),0)</f>
        <v>567.5</v>
      </c>
      <c r="L34" s="572">
        <f>IF(I34="Y", H34*('cost$'!$B$18+'cost$'!$C$18+'cost$'!$B$19+'cost$'!$C$19)/2,0)</f>
        <v>981.5</v>
      </c>
    </row>
    <row r="35" spans="1:12" x14ac:dyDescent="0.25">
      <c r="A35" s="658" t="s">
        <v>830</v>
      </c>
      <c r="B35" s="541"/>
      <c r="C35" s="541"/>
      <c r="D35" s="541"/>
      <c r="E35" s="609"/>
      <c r="F35" s="508"/>
      <c r="G35" s="573"/>
      <c r="H35" s="572"/>
      <c r="I35" s="608"/>
      <c r="J35" s="572"/>
      <c r="K35" s="572"/>
      <c r="L35" s="572"/>
    </row>
    <row r="36" spans="1:12" x14ac:dyDescent="0.25">
      <c r="A36" s="669" t="s">
        <v>829</v>
      </c>
      <c r="B36" s="541" t="s">
        <v>828</v>
      </c>
      <c r="C36" s="541">
        <v>620.9</v>
      </c>
      <c r="D36" s="541">
        <f>mnecb!B$12</f>
        <v>8.6</v>
      </c>
      <c r="E36" s="609">
        <f>(D36*C36)/mnecb!D$12</f>
        <v>82.149846153846156</v>
      </c>
      <c r="F36" s="508">
        <f>mnecb!D$12</f>
        <v>65</v>
      </c>
      <c r="G36" s="573">
        <f>IF(F36=65,('cost$'!$B$4+'cost$'!$C$4)* E36,IF((F36=250),E36*('cost$'!$B$6+'cost$'!$C$6)/2,E36*('cost$'!$B$5+'cost$'!$C$5)/2))</f>
        <v>12517.582807692308</v>
      </c>
      <c r="H36" s="572">
        <v>4</v>
      </c>
      <c r="I36" s="608" t="s">
        <v>728</v>
      </c>
      <c r="J36" s="572">
        <f>IF(I36="Y", H36*('cost$'!$B$15+'cost$'!$C$15),0)</f>
        <v>3428</v>
      </c>
      <c r="K36" s="572">
        <f>IF(I36="Y", H36*('cost$'!$B$22+'cost$'!$C$22),0)</f>
        <v>1135</v>
      </c>
      <c r="L36" s="572">
        <f>IF(I36="Y", H36*('cost$'!$B$18+'cost$'!$C$18+'cost$'!$B$19+'cost$'!$C$19)/2,0)</f>
        <v>1963</v>
      </c>
    </row>
    <row r="37" spans="1:12" x14ac:dyDescent="0.25">
      <c r="A37" s="658" t="s">
        <v>827</v>
      </c>
      <c r="B37" s="541"/>
      <c r="C37" s="541"/>
      <c r="D37" s="541"/>
      <c r="E37" s="609"/>
      <c r="F37" s="508"/>
      <c r="G37" s="573"/>
      <c r="H37" s="572"/>
      <c r="I37" s="608"/>
      <c r="J37" s="572"/>
      <c r="K37" s="572"/>
      <c r="L37" s="572"/>
    </row>
    <row r="38" spans="1:12" x14ac:dyDescent="0.25">
      <c r="A38" s="669" t="s">
        <v>826</v>
      </c>
      <c r="B38" s="541" t="s">
        <v>824</v>
      </c>
      <c r="C38" s="541">
        <v>109.03</v>
      </c>
      <c r="D38" s="541">
        <f>mnecb!B$9</f>
        <v>10.8</v>
      </c>
      <c r="E38" s="609">
        <f>(C38*D38)/mnecb!D$9</f>
        <v>4.7100960000000001</v>
      </c>
      <c r="F38" s="508">
        <f>mnecb!D$9</f>
        <v>250</v>
      </c>
      <c r="G38" s="573">
        <f>IF(F38=65,('cost$'!$B$4+'cost$'!$C$4)* E38,IF((F38=250),E38*('cost$'!$B$6+'cost$'!$C$6)/2,E38*('cost$'!$B$5+'cost$'!$C$5)/2))</f>
        <v>1391.8333680000001</v>
      </c>
      <c r="H38" s="572">
        <v>2</v>
      </c>
      <c r="I38" s="608" t="s">
        <v>728</v>
      </c>
      <c r="J38" s="572">
        <f>IF(I38="Y", H38*('cost$'!$B$15+'cost$'!$C$15),0)</f>
        <v>1714</v>
      </c>
      <c r="K38" s="572">
        <f>IF(I38="Y", H38*('cost$'!$B$22+'cost$'!$C$22),0)</f>
        <v>567.5</v>
      </c>
      <c r="L38" s="572">
        <f>IF(I38="Y", H38*('cost$'!$B$18+'cost$'!$C$18+'cost$'!$B$19+'cost$'!$C$19)/2,0)</f>
        <v>981.5</v>
      </c>
    </row>
    <row r="39" spans="1:12" x14ac:dyDescent="0.25">
      <c r="A39" s="669" t="s">
        <v>825</v>
      </c>
      <c r="B39" s="541" t="s">
        <v>824</v>
      </c>
      <c r="C39" s="541">
        <v>337.12</v>
      </c>
      <c r="D39" s="541">
        <f>mnecb!B$9</f>
        <v>10.8</v>
      </c>
      <c r="E39" s="609">
        <f>(C39*D39)/mnecb!D$9</f>
        <v>14.563584000000001</v>
      </c>
      <c r="F39" s="508">
        <f>mnecb!D$9</f>
        <v>250</v>
      </c>
      <c r="G39" s="573">
        <f>IF(F39=65,('cost$'!$B$4+'cost$'!$C$4)* E39,IF((F39=250),E39*('cost$'!$B$6+'cost$'!$C$6)/2,E39*('cost$'!$B$5+'cost$'!$C$5)/2))</f>
        <v>4303.5390720000005</v>
      </c>
      <c r="H39" s="572">
        <v>1</v>
      </c>
      <c r="I39" s="608" t="s">
        <v>728</v>
      </c>
      <c r="J39" s="572">
        <f>IF(I39="Y", H39*('cost$'!$B$15+'cost$'!$C$15),0)</f>
        <v>857</v>
      </c>
      <c r="K39" s="572">
        <f>IF(I39="Y", H39*('cost$'!$B$22+'cost$'!$C$22),0)</f>
        <v>283.75</v>
      </c>
      <c r="L39" s="572">
        <f>IF(I39="Y", H39*('cost$'!$B$18+'cost$'!$C$18+'cost$'!$B$19+'cost$'!$C$19)/2,0)</f>
        <v>490.75</v>
      </c>
    </row>
    <row r="40" spans="1:12" x14ac:dyDescent="0.25">
      <c r="A40" s="669" t="s">
        <v>823</v>
      </c>
      <c r="B40" s="541" t="s">
        <v>744</v>
      </c>
      <c r="C40" s="541">
        <v>128.86000000000001</v>
      </c>
      <c r="D40" s="541">
        <f>mnecb!B$57</f>
        <v>8.6999999999999993</v>
      </c>
      <c r="E40" s="609">
        <f>(C40*D40)/mnecb!D$57</f>
        <v>17.247415384615387</v>
      </c>
      <c r="F40" s="508">
        <f>mnecb!D$57</f>
        <v>65</v>
      </c>
      <c r="G40" s="573">
        <f>IF(F40=65,('cost$'!$B$4+'cost$'!$C$4)* E40,IF((F40=250),E40*('cost$'!$B$6+'cost$'!$C$6)/2,E40*('cost$'!$B$5+'cost$'!$C$5)/2))</f>
        <v>2628.0749192307694</v>
      </c>
      <c r="H40" s="572">
        <v>4</v>
      </c>
      <c r="I40" s="608" t="s">
        <v>725</v>
      </c>
      <c r="J40" s="572">
        <f>IF(I40="Y", H40*('cost$'!$B$15+'cost$'!$C$15),0)</f>
        <v>0</v>
      </c>
      <c r="K40" s="572">
        <f>IF(I40="Y", H40*('cost$'!$B$22+'cost$'!$C$22),0)</f>
        <v>0</v>
      </c>
      <c r="L40" s="572">
        <f>IF(I40="Y", H40*('cost$'!$B$18+'cost$'!$C$18+'cost$'!$B$19+'cost$'!$C$19)/2,0)</f>
        <v>0</v>
      </c>
    </row>
    <row r="41" spans="1:12" x14ac:dyDescent="0.25">
      <c r="A41" s="669" t="s">
        <v>822</v>
      </c>
      <c r="B41" s="541" t="s">
        <v>730</v>
      </c>
      <c r="C41" s="541">
        <v>51.41</v>
      </c>
      <c r="D41" s="541">
        <f>mnecb!B$39</f>
        <v>15.1</v>
      </c>
      <c r="E41" s="609">
        <f>(D41*C41)/mnecb!D$39</f>
        <v>11.942938461538461</v>
      </c>
      <c r="F41" s="508">
        <f>mnecb!D$39</f>
        <v>65</v>
      </c>
      <c r="G41" s="573">
        <f>IF(F41=65,('cost$'!$B$4+'cost$'!$C$4)* E41,IF((F41=250),E41*('cost$'!$B$6+'cost$'!$C$6)/2,E41*('cost$'!$B$5+'cost$'!$C$5)/2))</f>
        <v>1819.8052480769229</v>
      </c>
      <c r="H41" s="572">
        <v>1</v>
      </c>
      <c r="I41" s="608" t="s">
        <v>728</v>
      </c>
      <c r="J41" s="572">
        <f>IF(I41="Y", H41*('cost$'!$B$15+'cost$'!$C$15),0)</f>
        <v>857</v>
      </c>
      <c r="K41" s="572">
        <f>IF(I41="Y", H41*('cost$'!$B$22+'cost$'!$C$22),0)</f>
        <v>283.75</v>
      </c>
      <c r="L41" s="572">
        <f>IF(I41="Y", H41*('cost$'!$B$18+'cost$'!$C$18+'cost$'!$B$19+'cost$'!$C$19)/2,0)</f>
        <v>490.75</v>
      </c>
    </row>
    <row r="42" spans="1:12" x14ac:dyDescent="0.25">
      <c r="A42" s="669" t="s">
        <v>821</v>
      </c>
      <c r="B42" s="541" t="s">
        <v>820</v>
      </c>
      <c r="C42" s="541">
        <v>93.5</v>
      </c>
      <c r="D42" s="541">
        <f>mnecb!B$38</f>
        <v>14</v>
      </c>
      <c r="E42" s="609">
        <f>(D42*C42)/mnecb!D$38</f>
        <v>20.138461538461538</v>
      </c>
      <c r="F42" s="508">
        <f>mnecb!D$38</f>
        <v>65</v>
      </c>
      <c r="G42" s="573">
        <f>IF(F42=65,('cost$'!$B$4+'cost$'!$C$4)* E42,IF((F42=250),E42*('cost$'!$B$6+'cost$'!$C$6)/2,E42*('cost$'!$B$5+'cost$'!$C$5)/2))</f>
        <v>3068.5980769230769</v>
      </c>
      <c r="H42" s="572">
        <v>1</v>
      </c>
      <c r="I42" s="608" t="s">
        <v>728</v>
      </c>
      <c r="J42" s="572">
        <f>IF(I42="Y", H42*('cost$'!$B$15+'cost$'!$C$15),0)</f>
        <v>857</v>
      </c>
      <c r="K42" s="572">
        <f>IF(I42="Y", H42*('cost$'!$B$22+'cost$'!$C$22),0)</f>
        <v>283.75</v>
      </c>
      <c r="L42" s="572">
        <f>IF(I42="Y", H42*('cost$'!$B$18+'cost$'!$C$18+'cost$'!$B$19+'cost$'!$C$19)/2,0)</f>
        <v>490.75</v>
      </c>
    </row>
    <row r="43" spans="1:12" x14ac:dyDescent="0.25">
      <c r="A43" s="669" t="s">
        <v>819</v>
      </c>
      <c r="B43" s="541" t="s">
        <v>818</v>
      </c>
      <c r="C43" s="541">
        <v>194.06</v>
      </c>
      <c r="D43" s="541">
        <f>mnecb!B$77</f>
        <v>17.2</v>
      </c>
      <c r="E43" s="609">
        <f>(D43*C43)/mnecb!D$77</f>
        <v>51.351261538461536</v>
      </c>
      <c r="F43" s="508">
        <f>mnecb!D$77</f>
        <v>65</v>
      </c>
      <c r="G43" s="573">
        <f>IF(F43=65,('cost$'!$B$4+'cost$'!$C$4)* E43,IF((F43=250),E43*('cost$'!$B$6+'cost$'!$C$6)/2,E43*('cost$'!$B$5+'cost$'!$C$5)/2))</f>
        <v>7824.6484769230765</v>
      </c>
      <c r="H43" s="572">
        <v>1</v>
      </c>
      <c r="I43" s="608" t="s">
        <v>728</v>
      </c>
      <c r="J43" s="572">
        <f>IF(I43="Y", H43*('cost$'!$B$15+'cost$'!$C$15),0)</f>
        <v>857</v>
      </c>
      <c r="K43" s="572">
        <f>IF(I43="Y", H43*('cost$'!$B$22+'cost$'!$C$22),0)</f>
        <v>283.75</v>
      </c>
      <c r="L43" s="572">
        <f>IF(I43="Y", H43*('cost$'!$B$18+'cost$'!$C$18+'cost$'!$B$19+'cost$'!$C$19)/2,0)</f>
        <v>490.75</v>
      </c>
    </row>
    <row r="44" spans="1:12" x14ac:dyDescent="0.25">
      <c r="A44" s="658" t="s">
        <v>817</v>
      </c>
      <c r="B44" s="541"/>
      <c r="C44" s="541"/>
      <c r="D44" s="541"/>
      <c r="E44" s="609"/>
      <c r="F44" s="508"/>
      <c r="G44" s="573"/>
      <c r="H44" s="572"/>
      <c r="I44" s="608"/>
      <c r="J44" s="572"/>
      <c r="K44" s="572"/>
      <c r="L44" s="572"/>
    </row>
    <row r="45" spans="1:12" x14ac:dyDescent="0.25">
      <c r="A45" s="541" t="s">
        <v>816</v>
      </c>
      <c r="B45" s="541" t="s">
        <v>807</v>
      </c>
      <c r="C45" s="541">
        <v>384.25</v>
      </c>
      <c r="D45" s="541">
        <f>mnecb!B$10</f>
        <v>13</v>
      </c>
      <c r="E45" s="609">
        <f>(D45*C45)/mnecb!D$10</f>
        <v>19.981000000000002</v>
      </c>
      <c r="F45" s="508">
        <f>mnecb!D$10</f>
        <v>250</v>
      </c>
      <c r="G45" s="573">
        <f>IF(F45=65,('cost$'!$B$4+'cost$'!$C$4)* E45,IF((F45=250),E45*('cost$'!$B$6+'cost$'!$C$6)/2,E45*('cost$'!$B$5+'cost$'!$C$5)/2))</f>
        <v>5904.3855000000003</v>
      </c>
      <c r="H45" s="572">
        <v>4</v>
      </c>
      <c r="I45" s="608" t="s">
        <v>728</v>
      </c>
      <c r="J45" s="572">
        <f>IF(I45="Y", H45*('cost$'!$B$15+'cost$'!$C$15),0)</f>
        <v>3428</v>
      </c>
      <c r="K45" s="572">
        <f>IF(I45="Y", H45*('cost$'!$B$22+'cost$'!$C$22),0)</f>
        <v>1135</v>
      </c>
      <c r="L45" s="572">
        <f>IF(I45="Y", H45*('cost$'!$B$18+'cost$'!$C$18+'cost$'!$B$19+'cost$'!$C$19)/2,0)</f>
        <v>1963</v>
      </c>
    </row>
    <row r="46" spans="1:12" x14ac:dyDescent="0.25">
      <c r="A46" s="658" t="s">
        <v>815</v>
      </c>
      <c r="B46" s="541"/>
      <c r="C46" s="541"/>
      <c r="D46" s="541"/>
      <c r="E46" s="609"/>
      <c r="F46" s="508"/>
      <c r="G46" s="573"/>
      <c r="H46" s="572"/>
      <c r="I46" s="608"/>
      <c r="J46" s="572"/>
      <c r="K46" s="572"/>
      <c r="L46" s="572"/>
    </row>
    <row r="47" spans="1:12" x14ac:dyDescent="0.25">
      <c r="A47" s="541" t="s">
        <v>814</v>
      </c>
      <c r="B47" s="541" t="s">
        <v>807</v>
      </c>
      <c r="C47" s="541">
        <v>1196.4100000000001</v>
      </c>
      <c r="D47" s="541">
        <f>mnecb!B$10</f>
        <v>13</v>
      </c>
      <c r="E47" s="609">
        <f>(D47*C47)/mnecb!D$10</f>
        <v>62.21332000000001</v>
      </c>
      <c r="F47" s="508">
        <f>mnecb!D$10</f>
        <v>250</v>
      </c>
      <c r="G47" s="573">
        <f>IF(F47=65,('cost$'!$B$4+'cost$'!$C$4)* E47,IF((F47=250),E47*('cost$'!$B$6+'cost$'!$C$6)/2,E47*('cost$'!$B$5+'cost$'!$C$5)/2))</f>
        <v>18384.036060000002</v>
      </c>
      <c r="H47" s="572">
        <v>1</v>
      </c>
      <c r="I47" s="608" t="s">
        <v>728</v>
      </c>
      <c r="J47" s="572">
        <f>IF(I47="Y", H47*('cost$'!$B$15+'cost$'!$C$15),0)</f>
        <v>857</v>
      </c>
      <c r="K47" s="572">
        <f>IF(I47="Y", H47*('cost$'!$B$22+'cost$'!$C$22),0)</f>
        <v>283.75</v>
      </c>
      <c r="L47" s="572">
        <f>IF(I47="Y", H47*('cost$'!$B$18+'cost$'!$C$18+'cost$'!$B$19+'cost$'!$C$19)/2,0)</f>
        <v>490.75</v>
      </c>
    </row>
    <row r="48" spans="1:12" x14ac:dyDescent="0.25">
      <c r="A48" s="541" t="s">
        <v>813</v>
      </c>
      <c r="B48" s="541" t="s">
        <v>734</v>
      </c>
      <c r="C48" s="541">
        <v>170.72</v>
      </c>
      <c r="D48" s="541">
        <f>mnecb!B$55</f>
        <v>7.5</v>
      </c>
      <c r="E48" s="609">
        <f>(C48*D48)/mnecb!D$55</f>
        <v>19.69846153846154</v>
      </c>
      <c r="F48" s="508">
        <f>mnecb!D$55</f>
        <v>65</v>
      </c>
      <c r="G48" s="573">
        <f>IF(F48=65,('cost$'!$B$4+'cost$'!$C$4)* E48,IF((F48=250),E48*('cost$'!$B$6+'cost$'!$C$6)/2,E48*('cost$'!$B$5+'cost$'!$C$5)/2))</f>
        <v>3001.5530769230772</v>
      </c>
      <c r="H48" s="572">
        <v>1</v>
      </c>
      <c r="I48" s="608" t="s">
        <v>725</v>
      </c>
      <c r="J48" s="572">
        <f>IF(I48="Y", H48*('cost$'!$B$15+'cost$'!$C$15),0)</f>
        <v>0</v>
      </c>
      <c r="K48" s="572">
        <f>IF(I48="Y", H48*('cost$'!$B$22+'cost$'!$C$22),0)</f>
        <v>0</v>
      </c>
      <c r="L48" s="572">
        <f>IF(I48="Y", H48*('cost$'!$B$18+'cost$'!$C$18+'cost$'!$B$19+'cost$'!$C$19)/2,0)</f>
        <v>0</v>
      </c>
    </row>
    <row r="49" spans="1:22" x14ac:dyDescent="0.25">
      <c r="A49" s="658" t="s">
        <v>812</v>
      </c>
      <c r="B49" s="541"/>
      <c r="C49" s="541"/>
      <c r="D49" s="541"/>
      <c r="E49" s="609"/>
      <c r="F49" s="508"/>
      <c r="G49" s="573"/>
      <c r="H49" s="572"/>
      <c r="I49" s="608"/>
      <c r="J49" s="572"/>
      <c r="K49" s="572"/>
      <c r="L49" s="572"/>
    </row>
    <row r="50" spans="1:22" x14ac:dyDescent="0.25">
      <c r="A50" s="541" t="s">
        <v>808</v>
      </c>
      <c r="B50" s="541" t="s">
        <v>807</v>
      </c>
      <c r="C50" s="541">
        <v>1984.17</v>
      </c>
      <c r="D50" s="541">
        <f>mnecb!B$10</f>
        <v>13</v>
      </c>
      <c r="E50" s="609">
        <f>(D50*C50)/mnecb!D$10</f>
        <v>103.17684</v>
      </c>
      <c r="F50" s="508">
        <f>mnecb!D$10</f>
        <v>250</v>
      </c>
      <c r="G50" s="573">
        <f>IF(F50=65,('cost$'!$B$4+'cost$'!$C$4)* E50,IF((F50=250),E50*('cost$'!$B$6+'cost$'!$C$6)/2,E50*('cost$'!$B$5+'cost$'!$C$5)/2))</f>
        <v>30488.756219999999</v>
      </c>
      <c r="H50" s="572">
        <v>1</v>
      </c>
      <c r="I50" s="608" t="s">
        <v>728</v>
      </c>
      <c r="J50" s="572">
        <f>IF(I50="Y", H50*('cost$'!$B$15+'cost$'!$C$15),0)</f>
        <v>857</v>
      </c>
      <c r="K50" s="572">
        <f>IF(I50="Y", H50*('cost$'!$B$22+'cost$'!$C$22),0)</f>
        <v>283.75</v>
      </c>
      <c r="L50" s="572">
        <f>IF(I50="Y", H50*('cost$'!$B$18+'cost$'!$C$18+'cost$'!$B$19+'cost$'!$C$19)/2,0)</f>
        <v>490.75</v>
      </c>
    </row>
    <row r="51" spans="1:22" x14ac:dyDescent="0.25">
      <c r="A51" s="541" t="s">
        <v>811</v>
      </c>
      <c r="B51" s="541" t="s">
        <v>734</v>
      </c>
      <c r="C51" s="541">
        <v>225.06</v>
      </c>
      <c r="D51" s="541">
        <f>mnecb!B$55</f>
        <v>7.5</v>
      </c>
      <c r="E51" s="609">
        <f>(C51*D51)/mnecb!D$55</f>
        <v>25.96846153846154</v>
      </c>
      <c r="F51" s="508">
        <f>mnecb!D$55</f>
        <v>65</v>
      </c>
      <c r="G51" s="573">
        <f>IF(F51=65,('cost$'!$B$4+'cost$'!$C$4)* E51,IF((F51=250),E51*('cost$'!$B$6+'cost$'!$C$6)/2,E51*('cost$'!$B$5+'cost$'!$C$5)/2))</f>
        <v>3956.9443269230769</v>
      </c>
      <c r="H51" s="572">
        <v>1</v>
      </c>
      <c r="I51" s="608" t="s">
        <v>725</v>
      </c>
      <c r="J51" s="572">
        <f>IF(I51="Y", H51*('cost$'!$B$15+'cost$'!$C$15),0)</f>
        <v>0</v>
      </c>
      <c r="K51" s="572">
        <f>IF(I51="Y", H51*('cost$'!$B$22+'cost$'!$C$22),0)</f>
        <v>0</v>
      </c>
      <c r="L51" s="572">
        <f>IF(I51="Y", H51*('cost$'!$B$18+'cost$'!$C$18+'cost$'!$B$19+'cost$'!$C$19)/2,0)</f>
        <v>0</v>
      </c>
    </row>
    <row r="52" spans="1:22" x14ac:dyDescent="0.25">
      <c r="A52" s="541" t="s">
        <v>810</v>
      </c>
      <c r="B52" s="541" t="s">
        <v>747</v>
      </c>
      <c r="C52" s="541">
        <v>57.25</v>
      </c>
      <c r="D52" s="541">
        <f>mnecb!B$51</f>
        <v>3.2</v>
      </c>
      <c r="E52" s="609">
        <f>(C52*D52)/mnecb!D$51</f>
        <v>2.8184615384615386</v>
      </c>
      <c r="F52" s="508">
        <f>mnecb!D$51</f>
        <v>65</v>
      </c>
      <c r="G52" s="573">
        <f>IF(F52=65,('cost$'!$B$4+'cost$'!$C$4)* E52,IF((F52=250),E52*('cost$'!$B$6+'cost$'!$C$6)/2,E52*('cost$'!$B$5+'cost$'!$C$5)/2))</f>
        <v>429.46307692307693</v>
      </c>
      <c r="H52" s="572">
        <v>1</v>
      </c>
      <c r="I52" s="608" t="s">
        <v>725</v>
      </c>
      <c r="J52" s="572">
        <f>IF(I52="Y", H52*('cost$'!$B$15+'cost$'!$C$15),0)</f>
        <v>0</v>
      </c>
      <c r="K52" s="572">
        <f>IF(I52="Y", H52*('cost$'!$B$22+'cost$'!$C$22),0)</f>
        <v>0</v>
      </c>
      <c r="L52" s="572">
        <f>IF(I52="Y", H52*('cost$'!$B$18+'cost$'!$C$18+'cost$'!$B$19+'cost$'!$C$19)/2,0)</f>
        <v>0</v>
      </c>
    </row>
    <row r="53" spans="1:22" x14ac:dyDescent="0.25">
      <c r="A53" s="658" t="s">
        <v>809</v>
      </c>
      <c r="B53" s="541"/>
      <c r="C53" s="541"/>
      <c r="D53" s="541"/>
      <c r="E53" s="609"/>
      <c r="F53" s="508"/>
      <c r="G53" s="573"/>
      <c r="H53" s="572"/>
      <c r="I53" s="608"/>
      <c r="J53" s="572"/>
      <c r="K53" s="572"/>
      <c r="L53" s="572"/>
    </row>
    <row r="54" spans="1:22" x14ac:dyDescent="0.25">
      <c r="A54" s="541" t="s">
        <v>808</v>
      </c>
      <c r="B54" s="541" t="s">
        <v>807</v>
      </c>
      <c r="C54" s="541">
        <v>1982.17</v>
      </c>
      <c r="D54" s="541">
        <f>mnecb!B$10</f>
        <v>13</v>
      </c>
      <c r="E54" s="609">
        <f>(D54*C54)/mnecb!D$10</f>
        <v>103.07284</v>
      </c>
      <c r="F54" s="508">
        <f>mnecb!D$10</f>
        <v>250</v>
      </c>
      <c r="G54" s="573">
        <f>IF(F54=65,('cost$'!$B$4+'cost$'!$C$4)* E54,IF((F54=250),E54*('cost$'!$B$6+'cost$'!$C$6)/2,E54*('cost$'!$B$5+'cost$'!$C$5)/2))</f>
        <v>30458.024219999999</v>
      </c>
      <c r="H54" s="572">
        <v>1</v>
      </c>
      <c r="I54" s="608" t="s">
        <v>728</v>
      </c>
      <c r="J54" s="572">
        <f>IF(I54="Y", H54*('cost$'!$B$15+'cost$'!$C$15),0)</f>
        <v>857</v>
      </c>
      <c r="K54" s="572">
        <f>IF(I54="Y", H54*('cost$'!$B$22+'cost$'!$C$22),0)</f>
        <v>283.75</v>
      </c>
      <c r="L54" s="572">
        <f>IF(I54="Y", H54*('cost$'!$B$18+'cost$'!$C$18+'cost$'!$B$19+'cost$'!$C$19)/2,0)</f>
        <v>490.75</v>
      </c>
    </row>
    <row r="55" spans="1:22" x14ac:dyDescent="0.25">
      <c r="A55" s="541" t="s">
        <v>806</v>
      </c>
      <c r="B55" s="541" t="s">
        <v>734</v>
      </c>
      <c r="C55" s="541">
        <v>107.12</v>
      </c>
      <c r="D55" s="541">
        <f>mnecb!B$55</f>
        <v>7.5</v>
      </c>
      <c r="E55" s="609">
        <f>(C55*D55)/mnecb!D$55</f>
        <v>12.360000000000001</v>
      </c>
      <c r="F55" s="508">
        <f>mnecb!D$55</f>
        <v>65</v>
      </c>
      <c r="G55" s="573">
        <f>IF(F55=65,('cost$'!$B$4+'cost$'!$C$4)* E55,IF((F55=250),E55*('cost$'!$B$6+'cost$'!$C$6)/2,E55*('cost$'!$B$5+'cost$'!$C$5)/2))</f>
        <v>1883.3550000000002</v>
      </c>
      <c r="H55" s="572">
        <v>1</v>
      </c>
      <c r="I55" s="608" t="s">
        <v>725</v>
      </c>
      <c r="J55" s="572">
        <f>IF(I55="Y", H55*('cost$'!$B$15+'cost$'!$C$15),0)</f>
        <v>0</v>
      </c>
      <c r="K55" s="572">
        <f>IF(I55="Y", H55*('cost$'!$B$22+'cost$'!$C$22),0)</f>
        <v>0</v>
      </c>
      <c r="L55" s="572">
        <f>IF(I55="Y", H55*('cost$'!$B$18+'cost$'!$C$18+'cost$'!$B$19+'cost$'!$C$19)/2,0)</f>
        <v>0</v>
      </c>
    </row>
    <row r="56" spans="1:22" x14ac:dyDescent="0.25">
      <c r="A56" s="541" t="s">
        <v>805</v>
      </c>
      <c r="B56" s="541" t="s">
        <v>747</v>
      </c>
      <c r="C56" s="541">
        <v>58.44</v>
      </c>
      <c r="D56" s="541">
        <f>mnecb!B$51</f>
        <v>3.2</v>
      </c>
      <c r="E56" s="609">
        <f>(C56*D56)/mnecb!D$51</f>
        <v>2.877046153846154</v>
      </c>
      <c r="F56" s="508">
        <f>mnecb!D$51</f>
        <v>65</v>
      </c>
      <c r="G56" s="573">
        <f>IF(F56=65,('cost$'!$B$4+'cost$'!$C$4)* E56,IF((F56=250),E56*('cost$'!$B$6+'cost$'!$C$6)/2,E56*('cost$'!$B$5+'cost$'!$C$5)/2))</f>
        <v>438.3899076923077</v>
      </c>
      <c r="H56" s="572">
        <v>1</v>
      </c>
      <c r="I56" s="608" t="s">
        <v>725</v>
      </c>
      <c r="J56" s="572">
        <f>IF(I56="Y", H56*('cost$'!$B$15+'cost$'!$C$15),0)</f>
        <v>0</v>
      </c>
      <c r="K56" s="572">
        <f>IF(I56="Y", H56*('cost$'!$B$22+'cost$'!$C$22),0)</f>
        <v>0</v>
      </c>
      <c r="L56" s="572">
        <f>IF(I56="Y", H56*('cost$'!$B$18+'cost$'!$C$18+'cost$'!$B$19+'cost$'!$C$19)/2,0)</f>
        <v>0</v>
      </c>
    </row>
    <row r="57" spans="1:22" s="508" customFormat="1" ht="8.1" customHeight="1" x14ac:dyDescent="0.25">
      <c r="A57" s="585"/>
      <c r="B57" s="585"/>
      <c r="C57" s="585"/>
      <c r="D57" s="585"/>
      <c r="E57" s="607"/>
      <c r="F57" s="578"/>
      <c r="G57" s="579"/>
      <c r="H57" s="578"/>
      <c r="I57" s="606"/>
      <c r="J57" s="572"/>
      <c r="K57" s="572"/>
      <c r="L57" s="572"/>
    </row>
    <row r="58" spans="1:22" s="508" customFormat="1" x14ac:dyDescent="0.25">
      <c r="A58" s="668" t="s">
        <v>96</v>
      </c>
      <c r="B58" s="546"/>
      <c r="C58" s="546">
        <f>SUM(C57:C57)</f>
        <v>0</v>
      </c>
      <c r="D58" s="546"/>
      <c r="E58" s="605"/>
      <c r="F58" s="604"/>
      <c r="G58" s="603">
        <f>SUM(G14:G57)</f>
        <v>232339.71916307698</v>
      </c>
      <c r="H58" s="603">
        <f>SUM(H14:H57)</f>
        <v>67</v>
      </c>
      <c r="I58" s="604"/>
      <c r="J58" s="603">
        <f>SUM(J14:J57)</f>
        <v>27424</v>
      </c>
      <c r="K58" s="603">
        <f>SUM(K14:K57)</f>
        <v>9080</v>
      </c>
      <c r="L58" s="603">
        <f>SUM(L14:L57)</f>
        <v>15704</v>
      </c>
      <c r="M58" s="509"/>
      <c r="N58" s="509"/>
      <c r="O58" s="509"/>
      <c r="Q58" s="509"/>
      <c r="R58" s="509"/>
      <c r="T58" s="509"/>
      <c r="U58" s="509"/>
      <c r="V58" s="509"/>
    </row>
    <row r="59" spans="1:22" s="508" customFormat="1" ht="17.25" x14ac:dyDescent="0.25">
      <c r="A59" s="667" t="s">
        <v>724</v>
      </c>
      <c r="B59" s="602"/>
      <c r="C59" s="602"/>
      <c r="D59" s="602"/>
      <c r="E59" s="601"/>
      <c r="F59" s="600"/>
      <c r="G59" s="599">
        <f>G58/($B$3)</f>
        <v>18.420654813531829</v>
      </c>
      <c r="H59" s="600"/>
      <c r="I59" s="600"/>
      <c r="J59" s="599">
        <f>J58/($B$3)</f>
        <v>2.1742646475858241</v>
      </c>
      <c r="K59" s="599">
        <f>K58/($B$3)</f>
        <v>0.71989217474034728</v>
      </c>
      <c r="L59" s="599">
        <f>L58/($B$3)</f>
        <v>1.2450646158725125</v>
      </c>
      <c r="M59" s="598"/>
      <c r="N59" s="598"/>
      <c r="O59" s="598"/>
      <c r="Q59" s="598"/>
      <c r="R59" s="598"/>
      <c r="S59" s="598"/>
      <c r="T59" s="598"/>
      <c r="U59" s="509"/>
      <c r="V59" s="509"/>
    </row>
    <row r="60" spans="1:22" s="508" customFormat="1" ht="9.75" customHeight="1" x14ac:dyDescent="0.25">
      <c r="A60" s="506"/>
      <c r="B60" s="506"/>
      <c r="C60" s="506"/>
      <c r="D60" s="506"/>
      <c r="E60" s="467"/>
      <c r="G60" s="598"/>
      <c r="J60" s="598"/>
      <c r="K60" s="598"/>
      <c r="L60" s="598"/>
      <c r="M60" s="598"/>
      <c r="N60" s="598"/>
      <c r="O60" s="598"/>
      <c r="Q60" s="598"/>
      <c r="R60" s="598"/>
      <c r="S60" s="598"/>
      <c r="T60" s="598"/>
      <c r="U60" s="509"/>
      <c r="V60" s="509"/>
    </row>
    <row r="61" spans="1:22" s="508" customFormat="1" ht="17.25" x14ac:dyDescent="0.25">
      <c r="A61" s="597" t="s">
        <v>723</v>
      </c>
      <c r="B61" s="503" t="s">
        <v>722</v>
      </c>
      <c r="C61" s="503" t="s">
        <v>721</v>
      </c>
      <c r="D61" s="503" t="s">
        <v>720</v>
      </c>
      <c r="E61" s="513" t="s">
        <v>804</v>
      </c>
      <c r="F61" s="513" t="s">
        <v>803</v>
      </c>
      <c r="G61" s="513" t="s">
        <v>802</v>
      </c>
      <c r="H61" s="513" t="s">
        <v>718</v>
      </c>
      <c r="I61" s="503" t="s">
        <v>801</v>
      </c>
      <c r="J61" s="503" t="s">
        <v>800</v>
      </c>
      <c r="K61" s="593" t="s">
        <v>96</v>
      </c>
      <c r="L61" s="513" t="s">
        <v>704</v>
      </c>
      <c r="U61" s="509"/>
      <c r="V61" s="509"/>
    </row>
    <row r="62" spans="1:22" s="508" customFormat="1" x14ac:dyDescent="0.25">
      <c r="A62" s="483" t="s">
        <v>717</v>
      </c>
      <c r="B62" s="483">
        <f>('cost$'!$B$10+'cost$'!$C$10+'cost$'!$D$10)</f>
        <v>66168.75</v>
      </c>
      <c r="C62" s="483">
        <f>('cost$'!$B$12+'cost$'!$C$12+'cost$'!$D$12)</f>
        <v>138208.75</v>
      </c>
      <c r="D62" s="483">
        <f>('cost$'!$B$11+'cost$'!$C$11+'cost$'!$D$11)</f>
        <v>90488.75</v>
      </c>
      <c r="E62" s="483">
        <f>('cost$'!$B$11+'cost$'!$C$11+'cost$'!$D$11)</f>
        <v>90488.75</v>
      </c>
      <c r="F62" s="483">
        <f>('cost$'!$B$11+'cost$'!$C$11+'cost$'!$D$11)</f>
        <v>90488.75</v>
      </c>
      <c r="G62" s="483">
        <f>('cost$'!$B$10+'cost$'!$C$10+'cost$'!$D$10)</f>
        <v>66168.75</v>
      </c>
      <c r="H62" s="483">
        <f>('cost$'!$B$13+'cost$'!$C$13+'cost$'!$D$13)</f>
        <v>254281.25</v>
      </c>
      <c r="I62" s="580"/>
      <c r="J62" s="580"/>
      <c r="K62" s="494">
        <f>SUM(B62:J62)</f>
        <v>796293.75</v>
      </c>
      <c r="L62" s="526">
        <f>K62/$B$3</f>
        <v>63.132779671767224</v>
      </c>
      <c r="U62" s="509"/>
      <c r="V62" s="509"/>
    </row>
    <row r="63" spans="1:22" s="508" customFormat="1" x14ac:dyDescent="0.25">
      <c r="A63" s="483" t="s">
        <v>716</v>
      </c>
      <c r="B63" s="483">
        <f>('cost$'!$B$26+'cost$'!$C$26+'cost$'!$D$26)</f>
        <v>5087.5</v>
      </c>
      <c r="C63" s="483">
        <v>0</v>
      </c>
      <c r="D63" s="483">
        <f>('cost$'!$B$27+'cost$'!$C$27+'cost$'!$D$27)</f>
        <v>11500</v>
      </c>
      <c r="E63" s="483">
        <f>('cost$'!$B$27+'cost$'!$C$27+'cost$'!$D$27)</f>
        <v>11500</v>
      </c>
      <c r="F63" s="483">
        <f>('cost$'!$B$27+'cost$'!$C$27+'cost$'!$D$27)</f>
        <v>11500</v>
      </c>
      <c r="G63" s="483">
        <f>('cost$'!$B$26+'cost$'!$C$26+'cost$'!$D$26)</f>
        <v>5087.5</v>
      </c>
      <c r="H63" s="483"/>
      <c r="I63" s="580"/>
      <c r="J63" s="580"/>
      <c r="K63" s="494">
        <f>SUM(B63:J63)</f>
        <v>44675</v>
      </c>
      <c r="L63" s="526">
        <f>K63/$B$3</f>
        <v>3.5419804963133275</v>
      </c>
      <c r="U63" s="509"/>
      <c r="V63" s="509"/>
    </row>
    <row r="64" spans="1:22" s="509" customFormat="1" x14ac:dyDescent="0.25">
      <c r="A64" s="483" t="s">
        <v>715</v>
      </c>
      <c r="B64" s="483">
        <f>('cost$'!$B$41+'cost$'!$C$41+'cost$'!$D$41)</f>
        <v>1415</v>
      </c>
      <c r="C64" s="483">
        <f>('cost$'!$B$41+'cost$'!$C$41+'cost$'!$D$41)</f>
        <v>1415</v>
      </c>
      <c r="D64" s="483">
        <f>('cost$'!$B$41+'cost$'!$C$41+'cost$'!$D$41)</f>
        <v>1415</v>
      </c>
      <c r="E64" s="483">
        <f>('cost$'!$B$41+'cost$'!$C$41+'cost$'!$D$41)</f>
        <v>1415</v>
      </c>
      <c r="F64" s="483">
        <f>('cost$'!$B$41+'cost$'!$C$41+'cost$'!$D$41)</f>
        <v>1415</v>
      </c>
      <c r="G64" s="483">
        <f>('cost$'!$B$41+'cost$'!$C$41+'cost$'!$D$41)</f>
        <v>1415</v>
      </c>
      <c r="H64" s="483"/>
      <c r="I64" s="580"/>
      <c r="J64" s="580"/>
      <c r="K64" s="494">
        <f>SUM(B64:J64)</f>
        <v>8490</v>
      </c>
      <c r="L64" s="526">
        <f>K64/$B$3</f>
        <v>0.673115040038056</v>
      </c>
    </row>
    <row r="65" spans="1:22" s="509" customFormat="1" x14ac:dyDescent="0.25">
      <c r="A65" s="483" t="s">
        <v>714</v>
      </c>
      <c r="B65" s="483">
        <f>('cost$'!$B$37+'cost$'!$C$37+'cost$'!$D$37)</f>
        <v>1040</v>
      </c>
      <c r="C65" s="483">
        <f>('cost$'!$B$37+'cost$'!$C$37+'cost$'!$D$37)</f>
        <v>1040</v>
      </c>
      <c r="D65" s="483">
        <f>('cost$'!$B$37+'cost$'!$C$37+'cost$'!$D$37)</f>
        <v>1040</v>
      </c>
      <c r="E65" s="483">
        <f>('cost$'!$B$37+'cost$'!$C$37+'cost$'!$D$37)</f>
        <v>1040</v>
      </c>
      <c r="F65" s="483">
        <f>('cost$'!$B$37+'cost$'!$C$37+'cost$'!$D$37)</f>
        <v>1040</v>
      </c>
      <c r="G65" s="483">
        <f>('cost$'!$B$37+'cost$'!$C$37+'cost$'!$D$37)</f>
        <v>1040</v>
      </c>
      <c r="H65" s="483">
        <f>('cost$'!$B$39+'cost$'!$C$39+'cost$'!$D$39)</f>
        <v>1891</v>
      </c>
      <c r="I65" s="483">
        <f>('cost$'!$B$39+'cost$'!$C$39+'cost$'!$D$39)</f>
        <v>1891</v>
      </c>
      <c r="J65" s="483">
        <f>('cost$'!$B$39+'cost$'!$C$39+'cost$'!$D$39)</f>
        <v>1891</v>
      </c>
      <c r="K65" s="494">
        <f>SUM(B65:J65)</f>
        <v>11913</v>
      </c>
      <c r="L65" s="526">
        <f>K65/$B$3</f>
        <v>0.94450170459050187</v>
      </c>
    </row>
    <row r="66" spans="1:22" s="509" customFormat="1" x14ac:dyDescent="0.25">
      <c r="A66" s="483" t="s">
        <v>713</v>
      </c>
      <c r="B66" s="483">
        <f>('cost$'!$B$20+'cost$'!$C$20+'cost$'!$D$20)</f>
        <v>3621.25</v>
      </c>
      <c r="C66" s="483">
        <f>('cost$'!$B$20+'cost$'!$C$20+'cost$'!$D$20)</f>
        <v>3621.25</v>
      </c>
      <c r="D66" s="483">
        <f>('cost$'!$B$20+'cost$'!$C$20+'cost$'!$D$20)</f>
        <v>3621.25</v>
      </c>
      <c r="E66" s="483">
        <f>('cost$'!$B$20+'cost$'!$C$20+'cost$'!$D$20)</f>
        <v>3621.25</v>
      </c>
      <c r="F66" s="483">
        <f>('cost$'!$B$20+'cost$'!$C$20+'cost$'!$D$20)</f>
        <v>3621.25</v>
      </c>
      <c r="G66" s="483">
        <f>('cost$'!$B$20+'cost$'!$C$20+'cost$'!$D$20)</f>
        <v>3621.25</v>
      </c>
      <c r="H66" s="483">
        <f>('cost$'!$B$20+'cost$'!$C$20+'cost$'!$D$20)</f>
        <v>3621.25</v>
      </c>
      <c r="I66" s="483">
        <f>('cost$'!$B$20+'cost$'!$C$20+'cost$'!$D$20)</f>
        <v>3621.25</v>
      </c>
      <c r="J66" s="483">
        <f>('cost$'!$B$20+'cost$'!$C$20+'cost$'!$D$20)</f>
        <v>3621.25</v>
      </c>
      <c r="K66" s="494">
        <f>SUM(B66:J66)</f>
        <v>32591.25</v>
      </c>
      <c r="L66" s="526">
        <f>K66/$B$3</f>
        <v>2.5839411718068659</v>
      </c>
    </row>
    <row r="67" spans="1:22" s="509" customFormat="1" ht="17.25" x14ac:dyDescent="0.25">
      <c r="A67" s="597" t="s">
        <v>712</v>
      </c>
      <c r="B67" s="596"/>
      <c r="C67" s="595"/>
      <c r="D67" s="666"/>
      <c r="E67" s="595"/>
      <c r="F67" s="595"/>
      <c r="G67" s="595"/>
      <c r="H67" s="595"/>
      <c r="I67" s="624"/>
      <c r="J67" s="665"/>
      <c r="K67" s="593" t="s">
        <v>96</v>
      </c>
      <c r="L67" s="513" t="s">
        <v>704</v>
      </c>
      <c r="U67" s="506"/>
      <c r="V67" s="506"/>
    </row>
    <row r="68" spans="1:22" s="509" customFormat="1" x14ac:dyDescent="0.25">
      <c r="A68" s="483" t="s">
        <v>312</v>
      </c>
      <c r="B68" s="581"/>
      <c r="C68" s="581"/>
      <c r="D68" s="483"/>
      <c r="E68" s="581"/>
      <c r="F68" s="581"/>
      <c r="G68" s="581"/>
      <c r="H68" s="581"/>
      <c r="I68" s="580"/>
      <c r="J68" s="580"/>
      <c r="K68" s="483">
        <f>(('cost$'!$B$23+'cost$'!$C$23)/20*H58+('cost$'!$B$23+'cost$'!$C$23)/4*9)</f>
        <v>28980</v>
      </c>
      <c r="L68" s="526">
        <f>K68/$B$3</f>
        <v>2.2976294299532229</v>
      </c>
      <c r="U68" s="506"/>
      <c r="V68" s="506"/>
    </row>
    <row r="69" spans="1:22" s="509" customFormat="1" x14ac:dyDescent="0.25">
      <c r="A69" s="483" t="s">
        <v>711</v>
      </c>
      <c r="B69" s="581"/>
      <c r="C69" s="581"/>
      <c r="D69" s="483"/>
      <c r="E69" s="483"/>
      <c r="F69" s="483"/>
      <c r="I69" s="580"/>
      <c r="J69" s="580"/>
      <c r="K69" s="483">
        <f>'cost$'!$B$21+'cost$'!$C$21+'cost$'!$D$21</f>
        <v>957</v>
      </c>
      <c r="L69" s="526">
        <f>K69/$B$3</f>
        <v>7.587409815269959E-2</v>
      </c>
      <c r="U69" s="506"/>
      <c r="V69" s="506"/>
    </row>
    <row r="70" spans="1:22" s="509" customFormat="1" x14ac:dyDescent="0.25">
      <c r="A70" s="483" t="s">
        <v>710</v>
      </c>
      <c r="B70" s="483"/>
      <c r="C70" s="581"/>
      <c r="D70" s="483"/>
      <c r="E70" s="581"/>
      <c r="F70" s="581"/>
      <c r="G70" s="581"/>
      <c r="H70" s="581"/>
      <c r="I70" s="580"/>
      <c r="J70" s="580"/>
      <c r="K70" s="483">
        <f>('cost$'!$B$33+'cost$'!$C$33+'cost$'!$D$33)*$C$10+('cost$'!$B$35+'cost$'!$C$35+'cost$'!$D$35)*$D$10</f>
        <v>14112</v>
      </c>
      <c r="L70" s="526">
        <f>K70/$B$3</f>
        <v>1.1188456354554825</v>
      </c>
      <c r="U70" s="506"/>
      <c r="V70" s="506"/>
    </row>
    <row r="71" spans="1:22" s="509" customFormat="1" x14ac:dyDescent="0.25">
      <c r="A71" s="483" t="s">
        <v>709</v>
      </c>
      <c r="B71" s="581"/>
      <c r="C71" s="581"/>
      <c r="D71" s="483"/>
      <c r="E71" s="581"/>
      <c r="F71" s="581"/>
      <c r="G71" s="579"/>
      <c r="H71" s="581"/>
      <c r="I71" s="581"/>
      <c r="J71" s="581"/>
      <c r="K71" s="483">
        <f>('cost$'!$B$50+'cost$'!$C$50+'cost$'!$D$50)*$G$10</f>
        <v>6030</v>
      </c>
      <c r="L71" s="526">
        <f>K71/$B$3</f>
        <v>0.47807817331324826</v>
      </c>
      <c r="U71" s="506"/>
      <c r="V71" s="506"/>
    </row>
    <row r="72" spans="1:22" s="509" customFormat="1" x14ac:dyDescent="0.25">
      <c r="A72" s="483" t="s">
        <v>708</v>
      </c>
      <c r="B72" s="581"/>
      <c r="C72" s="581"/>
      <c r="D72" s="483"/>
      <c r="E72" s="581"/>
      <c r="F72" s="581"/>
      <c r="I72" s="581"/>
      <c r="K72" s="483">
        <f>4*'cost$'!$E$52+2*'cost$'!$E$53+0*'cost$'!$E$54+3*'cost$'!$E$55+$B$10*'cost$'!$E$54+$C$10*'cost$'!$E$55+$D$10*'cost$'!$E$56</f>
        <v>35397.5</v>
      </c>
      <c r="L72" s="526">
        <f>K72/$B$3</f>
        <v>2.8064298739395861</v>
      </c>
      <c r="U72" s="506"/>
      <c r="V72" s="506"/>
    </row>
    <row r="73" spans="1:22" s="509" customFormat="1" ht="32.25" x14ac:dyDescent="0.25">
      <c r="A73" s="503" t="s">
        <v>707</v>
      </c>
      <c r="B73" s="513" t="s">
        <v>706</v>
      </c>
      <c r="C73" s="513" t="s">
        <v>705</v>
      </c>
      <c r="D73" s="503"/>
      <c r="E73" s="514"/>
      <c r="F73" s="514"/>
      <c r="G73" s="514"/>
      <c r="H73" s="514"/>
      <c r="I73" s="513"/>
      <c r="J73" s="513"/>
      <c r="K73" s="593" t="s">
        <v>96</v>
      </c>
      <c r="L73" s="513" t="s">
        <v>704</v>
      </c>
      <c r="U73" s="506"/>
      <c r="V73" s="506"/>
    </row>
    <row r="74" spans="1:22" s="509" customFormat="1" x14ac:dyDescent="0.25">
      <c r="A74" s="585" t="s">
        <v>21</v>
      </c>
      <c r="B74" s="483">
        <v>147.75</v>
      </c>
      <c r="C74" s="483">
        <v>51</v>
      </c>
      <c r="D74" s="483"/>
      <c r="E74" s="581"/>
      <c r="F74" s="581"/>
      <c r="G74" s="581"/>
      <c r="H74" s="581"/>
      <c r="I74" s="580"/>
      <c r="J74" s="580"/>
      <c r="K74" s="483">
        <f>('cost$'!$B$49+'cost$'!$C$49+'cost$'!$D$49)/30*B74</f>
        <v>306550.46875</v>
      </c>
      <c r="L74" s="526">
        <f>K74/$B$3</f>
        <v>24.304326389439467</v>
      </c>
      <c r="U74" s="506"/>
      <c r="V74" s="506"/>
    </row>
  </sheetData>
  <pageMargins left="0.7" right="0.7" top="0.75" bottom="0.75" header="0.3" footer="0.3"/>
  <pageSetup scale="77"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55"/>
  <sheetViews>
    <sheetView topLeftCell="A31"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9" style="506" customWidth="1"/>
    <col min="7" max="7" width="7.85546875" style="509" customWidth="1"/>
    <col min="8" max="8" width="6.85546875" style="508" customWidth="1"/>
    <col min="9" max="9" width="6.5703125" style="508" customWidth="1"/>
    <col min="10" max="10" width="8"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629</v>
      </c>
      <c r="B1" s="555"/>
      <c r="C1" s="550"/>
      <c r="D1" s="533"/>
      <c r="E1" s="655"/>
      <c r="F1" s="554"/>
      <c r="G1" s="654"/>
      <c r="H1" s="653"/>
      <c r="I1" s="652"/>
      <c r="J1" s="652"/>
      <c r="K1" s="662"/>
      <c r="L1" s="549"/>
    </row>
    <row r="2" spans="1:22" ht="31.5" x14ac:dyDescent="0.35">
      <c r="A2" s="485" t="s">
        <v>616</v>
      </c>
      <c r="B2" s="548" t="s">
        <v>799</v>
      </c>
      <c r="C2" s="543"/>
      <c r="D2" s="543"/>
      <c r="E2" s="664"/>
      <c r="F2" s="650"/>
      <c r="G2" s="649"/>
      <c r="H2" s="648"/>
      <c r="I2" s="647" t="s">
        <v>551</v>
      </c>
      <c r="J2" s="646" t="s">
        <v>119</v>
      </c>
      <c r="K2" s="646" t="s">
        <v>120</v>
      </c>
      <c r="L2" s="645" t="s">
        <v>121</v>
      </c>
    </row>
    <row r="3" spans="1:22" ht="17.25" x14ac:dyDescent="0.25">
      <c r="A3" s="644" t="s">
        <v>614</v>
      </c>
      <c r="B3" s="503">
        <v>584</v>
      </c>
      <c r="C3" s="543"/>
      <c r="D3" s="543"/>
      <c r="E3" s="663"/>
      <c r="F3" s="662"/>
      <c r="G3" s="661"/>
      <c r="H3" s="641" t="s">
        <v>771</v>
      </c>
      <c r="I3" s="545"/>
      <c r="J3" s="545"/>
      <c r="K3" s="545"/>
      <c r="L3" s="544"/>
    </row>
    <row r="4" spans="1:22" x14ac:dyDescent="0.25">
      <c r="A4" s="493" t="s">
        <v>770</v>
      </c>
      <c r="B4" s="503" t="s">
        <v>722</v>
      </c>
      <c r="C4" s="594" t="s">
        <v>721</v>
      </c>
      <c r="D4" s="503" t="s">
        <v>720</v>
      </c>
      <c r="E4" s="503" t="s">
        <v>719</v>
      </c>
      <c r="F4" s="503" t="s">
        <v>718</v>
      </c>
      <c r="G4" s="514"/>
      <c r="H4" s="543" t="s">
        <v>611</v>
      </c>
      <c r="I4" s="541"/>
      <c r="J4" s="541"/>
      <c r="K4" s="541"/>
      <c r="L4" s="498"/>
    </row>
    <row r="5" spans="1:22" x14ac:dyDescent="0.25">
      <c r="A5" s="493" t="s">
        <v>769</v>
      </c>
      <c r="B5" s="503">
        <v>370</v>
      </c>
      <c r="C5" s="503">
        <v>310</v>
      </c>
      <c r="D5" s="503">
        <v>520</v>
      </c>
      <c r="E5" s="593">
        <v>640</v>
      </c>
      <c r="F5" s="503"/>
      <c r="G5" s="514"/>
      <c r="H5" s="543" t="s">
        <v>609</v>
      </c>
      <c r="I5" s="541"/>
      <c r="J5" s="541"/>
      <c r="K5" s="541"/>
      <c r="L5" s="498"/>
    </row>
    <row r="6" spans="1:22" x14ac:dyDescent="0.25">
      <c r="A6" s="493" t="s">
        <v>768</v>
      </c>
      <c r="B6" s="503">
        <v>29.65</v>
      </c>
      <c r="C6" s="503">
        <v>24.8</v>
      </c>
      <c r="D6" s="503">
        <v>41.75</v>
      </c>
      <c r="E6" s="593">
        <v>51.4</v>
      </c>
      <c r="F6" s="503"/>
      <c r="G6" s="514"/>
      <c r="H6" s="640"/>
      <c r="I6" s="541"/>
      <c r="J6" s="541"/>
      <c r="K6" s="541"/>
      <c r="L6" s="498"/>
    </row>
    <row r="7" spans="1:22" x14ac:dyDescent="0.25">
      <c r="A7" s="493" t="s">
        <v>767</v>
      </c>
      <c r="B7" s="503">
        <v>6.75</v>
      </c>
      <c r="C7" s="503">
        <v>4.88</v>
      </c>
      <c r="D7" s="503">
        <v>9.35</v>
      </c>
      <c r="E7" s="593">
        <v>11.47</v>
      </c>
      <c r="F7" s="503"/>
      <c r="G7" s="514"/>
      <c r="H7" s="634"/>
      <c r="I7" s="519"/>
      <c r="J7" s="573"/>
      <c r="K7" s="572"/>
      <c r="L7" s="510"/>
    </row>
    <row r="8" spans="1:22" x14ac:dyDescent="0.25">
      <c r="A8" s="493" t="s">
        <v>766</v>
      </c>
      <c r="B8" s="639">
        <v>0.33</v>
      </c>
      <c r="C8" s="639">
        <v>0.25</v>
      </c>
      <c r="D8" s="639">
        <v>0.5</v>
      </c>
      <c r="E8" s="639">
        <v>0.6</v>
      </c>
      <c r="F8" s="503"/>
      <c r="G8" s="514"/>
      <c r="H8" s="634"/>
      <c r="I8" s="519"/>
      <c r="J8" s="573"/>
      <c r="K8" s="572"/>
      <c r="L8" s="510"/>
    </row>
    <row r="9" spans="1:22" x14ac:dyDescent="0.25">
      <c r="A9" s="493" t="s">
        <v>765</v>
      </c>
      <c r="B9" s="503" t="s">
        <v>764</v>
      </c>
      <c r="C9" s="503" t="s">
        <v>798</v>
      </c>
      <c r="D9" s="503" t="s">
        <v>797</v>
      </c>
      <c r="E9" s="593"/>
      <c r="F9" s="503"/>
      <c r="G9" s="514" t="s">
        <v>761</v>
      </c>
      <c r="H9" s="634"/>
      <c r="I9" s="519"/>
      <c r="J9" s="573"/>
      <c r="K9" s="572"/>
      <c r="L9" s="510"/>
    </row>
    <row r="10" spans="1:22" ht="15.75" thickBot="1" x14ac:dyDescent="0.3">
      <c r="A10" s="540"/>
      <c r="B10" s="539">
        <v>0</v>
      </c>
      <c r="C10" s="539">
        <v>0</v>
      </c>
      <c r="D10" s="539">
        <v>0</v>
      </c>
      <c r="E10" s="631"/>
      <c r="F10" s="539"/>
      <c r="G10" s="630">
        <v>2</v>
      </c>
      <c r="H10" s="629"/>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78"/>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58" t="s">
        <v>796</v>
      </c>
      <c r="B14" s="545"/>
      <c r="C14" s="545"/>
      <c r="D14" s="545"/>
      <c r="E14" s="611"/>
      <c r="F14" s="610"/>
      <c r="G14" s="582"/>
      <c r="H14" s="610"/>
      <c r="I14" s="610"/>
      <c r="J14" s="545"/>
      <c r="K14" s="545"/>
      <c r="L14" s="545"/>
    </row>
    <row r="15" spans="1:22" x14ac:dyDescent="0.25">
      <c r="A15" s="541" t="s">
        <v>795</v>
      </c>
      <c r="B15" s="541" t="s">
        <v>785</v>
      </c>
      <c r="C15" s="541">
        <v>26.66</v>
      </c>
      <c r="D15" s="541">
        <f>mnecb!B$5</f>
        <v>10.8</v>
      </c>
      <c r="E15" s="609">
        <f>(C15*D15)/mnecb!D$5</f>
        <v>4.4296615384615388</v>
      </c>
      <c r="F15" s="572">
        <f>mnecb!D$5</f>
        <v>65</v>
      </c>
      <c r="G15" s="573">
        <f>IF(F15=65,('cost$'!$B$4+'cost$'!$C$4)* E15,IF((F15=250),E15*('cost$'!$B$6+'cost$'!$C$6)/2,E15*('cost$'!$B$5+'cost$'!$C$5)/2))</f>
        <v>674.96967692307692</v>
      </c>
      <c r="H15" s="572">
        <v>1</v>
      </c>
      <c r="I15" s="657" t="s">
        <v>728</v>
      </c>
      <c r="J15" s="572">
        <f>IF(I15="Y", H15*('cost$'!$B$15+'cost$'!$C$15),0)</f>
        <v>857</v>
      </c>
      <c r="K15" s="572">
        <f>IF(I15="Y", H15*('cost$'!$B$22+'cost$'!$C$22),0)</f>
        <v>283.75</v>
      </c>
      <c r="L15" s="572">
        <f>IF(I15="Y", H15*('cost$'!$B$18+'cost$'!$C$18+'cost$'!$B$19+'cost$'!$C$19)/2,0)</f>
        <v>490.75</v>
      </c>
    </row>
    <row r="16" spans="1:22" x14ac:dyDescent="0.25">
      <c r="A16" s="541" t="s">
        <v>794</v>
      </c>
      <c r="B16" s="541" t="s">
        <v>736</v>
      </c>
      <c r="C16" s="541">
        <v>25.54</v>
      </c>
      <c r="D16" s="541">
        <f>mnecb!B$26</f>
        <v>19.399999999999999</v>
      </c>
      <c r="E16" s="609">
        <f>(C16*D16)/mnecb!D$26</f>
        <v>7.6227076923076913</v>
      </c>
      <c r="F16" s="572">
        <f>mnecb!D$26</f>
        <v>65</v>
      </c>
      <c r="G16" s="573">
        <f>IF(F16=65,('cost$'!$B$4+'cost$'!$C$4)* E16,IF((F16=250),E16*('cost$'!$B$6+'cost$'!$C$6)/2,E16*('cost$'!$B$5+'cost$'!$C$5)/2))</f>
        <v>1161.5100846153844</v>
      </c>
      <c r="H16" s="572">
        <v>1</v>
      </c>
      <c r="I16" s="657" t="s">
        <v>728</v>
      </c>
      <c r="J16" s="572">
        <f>IF(I16="Y", H16*('cost$'!$B$15+'cost$'!$C$15),0)</f>
        <v>857</v>
      </c>
      <c r="K16" s="572">
        <f>IF(I16="Y", H16*('cost$'!$B$22+'cost$'!$C$22),0)</f>
        <v>283.75</v>
      </c>
      <c r="L16" s="572">
        <f>IF(I16="Y", H16*('cost$'!$B$18+'cost$'!$C$18+'cost$'!$B$19+'cost$'!$C$19)/2,0)</f>
        <v>490.75</v>
      </c>
    </row>
    <row r="17" spans="1:12" x14ac:dyDescent="0.25">
      <c r="A17" s="541" t="s">
        <v>793</v>
      </c>
      <c r="B17" s="541" t="s">
        <v>736</v>
      </c>
      <c r="C17" s="541">
        <v>16.38</v>
      </c>
      <c r="D17" s="541">
        <f>mnecb!B$26</f>
        <v>19.399999999999999</v>
      </c>
      <c r="E17" s="609">
        <f>(C17*D17)/mnecb!D$26</f>
        <v>4.8887999999999989</v>
      </c>
      <c r="F17" s="572">
        <f>mnecb!D$26</f>
        <v>65</v>
      </c>
      <c r="G17" s="573">
        <f>IF(F17=65,('cost$'!$B$4+'cost$'!$C$4)* E17,IF((F17=250),E17*('cost$'!$B$6+'cost$'!$C$6)/2,E17*('cost$'!$B$5+'cost$'!$C$5)/2))</f>
        <v>744.93089999999984</v>
      </c>
      <c r="H17" s="572">
        <v>1</v>
      </c>
      <c r="I17" s="657" t="s">
        <v>728</v>
      </c>
      <c r="J17" s="572">
        <f>IF(I17="Y", H17*('cost$'!$B$15+'cost$'!$C$15),0)</f>
        <v>857</v>
      </c>
      <c r="K17" s="572">
        <f>IF(I17="Y", H17*('cost$'!$B$22+'cost$'!$C$22),0)</f>
        <v>283.75</v>
      </c>
      <c r="L17" s="572">
        <f>IF(I17="Y", H17*('cost$'!$B$18+'cost$'!$C$18+'cost$'!$B$19+'cost$'!$C$19)/2,0)</f>
        <v>490.75</v>
      </c>
    </row>
    <row r="18" spans="1:12" x14ac:dyDescent="0.25">
      <c r="A18" s="541" t="s">
        <v>792</v>
      </c>
      <c r="B18" s="541" t="s">
        <v>791</v>
      </c>
      <c r="C18" s="541">
        <v>46.69</v>
      </c>
      <c r="D18" s="541">
        <f>mnecb!B$50</f>
        <v>3.2</v>
      </c>
      <c r="E18" s="609">
        <f>(C18*D18)/mnecb!D$50</f>
        <v>2.2985846153846152</v>
      </c>
      <c r="F18" s="572">
        <f>mnecb!D$50</f>
        <v>65</v>
      </c>
      <c r="G18" s="573">
        <f>IF(F18=65,('cost$'!$B$4+'cost$'!$C$4)* E18,IF((F18=250),E18*('cost$'!$B$6+'cost$'!$C$6)/2,E18*('cost$'!$B$5+'cost$'!$C$5)/2))</f>
        <v>350.24683076923077</v>
      </c>
      <c r="H18" s="572">
        <v>2</v>
      </c>
      <c r="I18" s="657" t="s">
        <v>725</v>
      </c>
      <c r="J18" s="572">
        <f>IF(I18="Y", H18*('cost$'!$B$15+'cost$'!$C$15),0)</f>
        <v>0</v>
      </c>
      <c r="K18" s="572">
        <f>IF(I18="Y", H18*('cost$'!$B$22+'cost$'!$C$22),0)</f>
        <v>0</v>
      </c>
      <c r="L18" s="572">
        <f>IF(I18="Y", H18*('cost$'!$B$18+'cost$'!$C$18+'cost$'!$B$19+'cost$'!$C$19)/2,0)</f>
        <v>0</v>
      </c>
    </row>
    <row r="19" spans="1:12" x14ac:dyDescent="0.25">
      <c r="A19" s="541" t="s">
        <v>790</v>
      </c>
      <c r="B19" s="541" t="s">
        <v>744</v>
      </c>
      <c r="C19" s="541">
        <v>3.79</v>
      </c>
      <c r="D19" s="541">
        <f>mnecb!B$57</f>
        <v>8.6999999999999993</v>
      </c>
      <c r="E19" s="609">
        <f>(C19*D19)/mnecb!D$57</f>
        <v>0.50727692307692307</v>
      </c>
      <c r="F19" s="572">
        <f>mnecb!D$57</f>
        <v>65</v>
      </c>
      <c r="G19" s="573">
        <f>IF(F19=65,('cost$'!$B$4+'cost$'!$C$4)* E19,IF((F19=250),E19*('cost$'!$B$6+'cost$'!$C$6)/2,E19*('cost$'!$B$5+'cost$'!$C$5)/2))</f>
        <v>77.296321153846151</v>
      </c>
      <c r="H19" s="572">
        <v>1</v>
      </c>
      <c r="I19" s="657" t="s">
        <v>725</v>
      </c>
      <c r="J19" s="572">
        <f>IF(I19="Y", H19*('cost$'!$B$15+'cost$'!$C$15),0)</f>
        <v>0</v>
      </c>
      <c r="K19" s="572">
        <f>IF(I19="Y", H19*('cost$'!$B$22+'cost$'!$C$22),0)</f>
        <v>0</v>
      </c>
      <c r="L19" s="572">
        <f>IF(I19="Y", H19*('cost$'!$B$18+'cost$'!$C$18+'cost$'!$B$19+'cost$'!$C$19)/2,0)</f>
        <v>0</v>
      </c>
    </row>
    <row r="20" spans="1:12" x14ac:dyDescent="0.25">
      <c r="A20" s="541" t="s">
        <v>789</v>
      </c>
      <c r="B20" s="541" t="s">
        <v>729</v>
      </c>
      <c r="C20" s="541">
        <v>3.74</v>
      </c>
      <c r="D20" s="541">
        <f>mnecb!B$7</f>
        <v>7.5</v>
      </c>
      <c r="E20" s="609">
        <f>(C20*D20)/mnecb!D$7</f>
        <v>0.43153846153846154</v>
      </c>
      <c r="F20" s="572">
        <f>mnecb!D$7</f>
        <v>65</v>
      </c>
      <c r="G20" s="573">
        <f>IF(F20=65,('cost$'!$B$4+'cost$'!$C$4)* E20,IF((F20=250),E20*('cost$'!$B$6+'cost$'!$C$6)/2,E20*('cost$'!$B$5+'cost$'!$C$5)/2))</f>
        <v>65.755673076923074</v>
      </c>
      <c r="H20" s="572">
        <v>1</v>
      </c>
      <c r="I20" s="657" t="s">
        <v>728</v>
      </c>
      <c r="J20" s="572">
        <f>IF(I20="Y", H20*('cost$'!$B$15+'cost$'!$C$15),0)</f>
        <v>857</v>
      </c>
      <c r="K20" s="572">
        <f>IF(I20="Y", H20*('cost$'!$B$22+'cost$'!$C$22),0)</f>
        <v>283.75</v>
      </c>
      <c r="L20" s="572">
        <f>IF(I20="Y", H20*('cost$'!$B$18+'cost$'!$C$18+'cost$'!$B$19+'cost$'!$C$19)/2,0)</f>
        <v>490.75</v>
      </c>
    </row>
    <row r="21" spans="1:12" ht="15" customHeight="1" x14ac:dyDescent="0.25">
      <c r="A21" s="658" t="s">
        <v>788</v>
      </c>
      <c r="B21" s="541"/>
      <c r="C21" s="541"/>
      <c r="D21" s="541"/>
      <c r="E21" s="609"/>
      <c r="F21" s="572"/>
      <c r="G21" s="573"/>
      <c r="H21" s="572"/>
      <c r="I21" s="657"/>
      <c r="J21" s="572"/>
      <c r="K21" s="572"/>
      <c r="L21" s="572"/>
    </row>
    <row r="22" spans="1:12" ht="15" customHeight="1" x14ac:dyDescent="0.25">
      <c r="A22" s="541" t="s">
        <v>787</v>
      </c>
      <c r="B22" s="541" t="s">
        <v>736</v>
      </c>
      <c r="C22" s="541">
        <v>12.8</v>
      </c>
      <c r="D22" s="541">
        <f>mnecb!B$26</f>
        <v>19.399999999999999</v>
      </c>
      <c r="E22" s="609">
        <f>(C22*D22)/mnecb!D$26</f>
        <v>3.8203076923076922</v>
      </c>
      <c r="F22" s="572">
        <f>mnecb!D$26</f>
        <v>65</v>
      </c>
      <c r="G22" s="573">
        <f>IF(F22=65,('cost$'!$B$4+'cost$'!$C$4)* E22,IF((F22=250),E22*('cost$'!$B$6+'cost$'!$C$6)/2,E22*('cost$'!$B$5+'cost$'!$C$5)/2))</f>
        <v>582.11938461538455</v>
      </c>
      <c r="H22" s="572">
        <v>1</v>
      </c>
      <c r="I22" s="657" t="s">
        <v>728</v>
      </c>
      <c r="J22" s="572">
        <f>IF(I22="Y", H22*('cost$'!$B$15+'cost$'!$C$15),0)</f>
        <v>857</v>
      </c>
      <c r="K22" s="572">
        <f>IF(I22="Y", H22*('cost$'!$B$22+'cost$'!$C$22),0)</f>
        <v>283.75</v>
      </c>
      <c r="L22" s="572">
        <f>IF(I22="Y", H22*('cost$'!$B$18+'cost$'!$C$18+'cost$'!$B$19+'cost$'!$C$19)/2,0)</f>
        <v>490.75</v>
      </c>
    </row>
    <row r="23" spans="1:12" ht="15" customHeight="1" x14ac:dyDescent="0.25">
      <c r="A23" s="541" t="s">
        <v>786</v>
      </c>
      <c r="B23" s="541" t="s">
        <v>785</v>
      </c>
      <c r="C23" s="541">
        <v>28.67</v>
      </c>
      <c r="D23" s="541">
        <f>mnecb!B$5</f>
        <v>10.8</v>
      </c>
      <c r="E23" s="609">
        <f>(D40*C23)/mnecb!D$5</f>
        <v>0</v>
      </c>
      <c r="F23" s="572">
        <f>mnecb!D$5</f>
        <v>65</v>
      </c>
      <c r="G23" s="573">
        <f>IF(F23=65,('cost$'!$B$4+'cost$'!$C$4)* E23,IF((F23=250),E23*('cost$'!$B$6+'cost$'!$C$6)/2,E23*('cost$'!$B$5+'cost$'!$C$5)/2))</f>
        <v>0</v>
      </c>
      <c r="H23" s="572">
        <v>1</v>
      </c>
      <c r="I23" s="657" t="s">
        <v>728</v>
      </c>
      <c r="J23" s="572">
        <f>IF(I23="Y", H23*('cost$'!$B$15+'cost$'!$C$15),0)</f>
        <v>857</v>
      </c>
      <c r="K23" s="572">
        <f>IF(I23="Y", H23*('cost$'!$B$22+'cost$'!$C$22),0)</f>
        <v>283.75</v>
      </c>
      <c r="L23" s="572">
        <f>IF(I23="Y", H23*('cost$'!$B$18+'cost$'!$C$18+'cost$'!$B$19+'cost$'!$C$19)/2,0)</f>
        <v>490.75</v>
      </c>
    </row>
    <row r="24" spans="1:12" ht="15" customHeight="1" x14ac:dyDescent="0.25">
      <c r="A24" s="541" t="s">
        <v>784</v>
      </c>
      <c r="B24" s="541" t="s">
        <v>736</v>
      </c>
      <c r="C24" s="541">
        <v>24.87</v>
      </c>
      <c r="D24" s="541">
        <f>mnecb!B$26</f>
        <v>19.399999999999999</v>
      </c>
      <c r="E24" s="609">
        <f>(C24*D24)/mnecb!D$26</f>
        <v>7.4227384615384615</v>
      </c>
      <c r="F24" s="572">
        <f>mnecb!D$26</f>
        <v>65</v>
      </c>
      <c r="G24" s="573">
        <f>IF(F24=65,('cost$'!$B$4+'cost$'!$C$4)* E24,IF((F24=250),E24*('cost$'!$B$6+'cost$'!$C$6)/2,E24*('cost$'!$B$5+'cost$'!$C$5)/2))</f>
        <v>1131.039773076923</v>
      </c>
      <c r="H24" s="572">
        <v>1</v>
      </c>
      <c r="I24" s="657" t="s">
        <v>728</v>
      </c>
      <c r="J24" s="572">
        <f>IF(I24="Y", H24*('cost$'!$B$15+'cost$'!$C$15),0)</f>
        <v>857</v>
      </c>
      <c r="K24" s="572">
        <f>IF(I24="Y", H24*('cost$'!$B$22+'cost$'!$C$22),0)</f>
        <v>283.75</v>
      </c>
      <c r="L24" s="572">
        <f>IF(I24="Y", H24*('cost$'!$B$18+'cost$'!$C$18+'cost$'!$B$19+'cost$'!$C$19)/2,0)</f>
        <v>490.75</v>
      </c>
    </row>
    <row r="25" spans="1:12" ht="15" customHeight="1" x14ac:dyDescent="0.25">
      <c r="A25" s="660" t="s">
        <v>783</v>
      </c>
      <c r="B25" s="541"/>
      <c r="C25" s="541"/>
      <c r="D25" s="541"/>
      <c r="E25" s="609"/>
      <c r="F25" s="572"/>
      <c r="G25" s="573"/>
      <c r="H25" s="572"/>
      <c r="I25" s="657"/>
      <c r="J25" s="572"/>
      <c r="K25" s="572"/>
      <c r="L25" s="572"/>
    </row>
    <row r="26" spans="1:12" ht="15" customHeight="1" x14ac:dyDescent="0.25">
      <c r="A26" s="541" t="s">
        <v>782</v>
      </c>
      <c r="B26" s="541" t="s">
        <v>740</v>
      </c>
      <c r="C26" s="541">
        <v>4.9800000000000004</v>
      </c>
      <c r="D26" s="541">
        <f>mnecb!B$56</f>
        <v>8.6</v>
      </c>
      <c r="E26" s="609">
        <f>(C26*D26)/mnecb!D$56</f>
        <v>0.65889230769230778</v>
      </c>
      <c r="F26" s="572">
        <f>mnecb!D$56</f>
        <v>65</v>
      </c>
      <c r="G26" s="573">
        <f>IF(F26=65,('cost$'!$B$4+'cost$'!$C$4)* E26,IF((F26=250),E26*('cost$'!$B$6+'cost$'!$C$6)/2,E26*('cost$'!$B$5+'cost$'!$C$5)/2))</f>
        <v>100.3987153846154</v>
      </c>
      <c r="H26" s="572">
        <v>3</v>
      </c>
      <c r="I26" s="657" t="s">
        <v>725</v>
      </c>
      <c r="J26" s="572">
        <f>IF(I26="Y", H26*('cost$'!$B$15+'cost$'!$C$15),0)</f>
        <v>0</v>
      </c>
      <c r="K26" s="572">
        <f>IF(I26="Y", H26*('cost$'!$B$22+'cost$'!$C$22),0)</f>
        <v>0</v>
      </c>
      <c r="L26" s="572">
        <f>IF(I26="Y", H26*('cost$'!$B$18+'cost$'!$C$18+'cost$'!$B$19+'cost$'!$C$19)/2,0)</f>
        <v>0</v>
      </c>
    </row>
    <row r="27" spans="1:12" ht="15" customHeight="1" x14ac:dyDescent="0.25">
      <c r="A27" s="541" t="s">
        <v>781</v>
      </c>
      <c r="B27" s="541" t="s">
        <v>744</v>
      </c>
      <c r="C27" s="541">
        <v>18.559999999999999</v>
      </c>
      <c r="D27" s="541">
        <f>mnecb!B$57</f>
        <v>8.6999999999999993</v>
      </c>
      <c r="E27" s="609">
        <f>(C27*D27)/mnecb!D$57</f>
        <v>2.4841846153846152</v>
      </c>
      <c r="F27" s="572">
        <f>mnecb!D$57</f>
        <v>65</v>
      </c>
      <c r="G27" s="573">
        <f>IF(F27=65,('cost$'!$B$4+'cost$'!$C$4)* E27,IF((F27=250),E27*('cost$'!$B$6+'cost$'!$C$6)/2,E27*('cost$'!$B$5+'cost$'!$C$5)/2))</f>
        <v>378.52763076923077</v>
      </c>
      <c r="H27" s="572">
        <v>2</v>
      </c>
      <c r="I27" s="657" t="s">
        <v>725</v>
      </c>
      <c r="J27" s="572">
        <f>IF(I27="Y", H27*('cost$'!$B$15+'cost$'!$C$15),0)</f>
        <v>0</v>
      </c>
      <c r="K27" s="572">
        <f>IF(I27="Y", H27*('cost$'!$B$22+'cost$'!$C$22),0)</f>
        <v>0</v>
      </c>
      <c r="L27" s="572">
        <f>IF(I27="Y", H27*('cost$'!$B$18+'cost$'!$C$18+'cost$'!$B$19+'cost$'!$C$19)/2,0)</f>
        <v>0</v>
      </c>
    </row>
    <row r="28" spans="1:12" ht="15" customHeight="1" x14ac:dyDescent="0.25">
      <c r="A28" s="659" t="s">
        <v>780</v>
      </c>
      <c r="B28" s="541" t="s">
        <v>736</v>
      </c>
      <c r="C28" s="541">
        <v>103.8</v>
      </c>
      <c r="D28" s="541">
        <f>mnecb!B$26</f>
        <v>19.399999999999999</v>
      </c>
      <c r="E28" s="609">
        <f>(C28*D28)/mnecb!D$26</f>
        <v>30.98030769230769</v>
      </c>
      <c r="F28" s="572">
        <f>mnecb!D$26</f>
        <v>65</v>
      </c>
      <c r="G28" s="573">
        <f>IF(F28=65,('cost$'!$B$4+'cost$'!$C$4)* E28,IF((F28=250),E28*('cost$'!$B$6+'cost$'!$C$6)/2,E28*('cost$'!$B$5+'cost$'!$C$5)/2))</f>
        <v>4720.6243846153839</v>
      </c>
      <c r="H28" s="572">
        <v>2</v>
      </c>
      <c r="I28" s="657" t="s">
        <v>728</v>
      </c>
      <c r="J28" s="572">
        <f>IF(I28="Y", H28*('cost$'!$B$15+'cost$'!$C$15),0)</f>
        <v>1714</v>
      </c>
      <c r="K28" s="572">
        <f>IF(I28="Y", H28*('cost$'!$B$22+'cost$'!$C$22),0)</f>
        <v>567.5</v>
      </c>
      <c r="L28" s="572">
        <f>IF(I28="Y", H28*('cost$'!$B$18+'cost$'!$C$18+'cost$'!$B$19+'cost$'!$C$19)/2,0)</f>
        <v>981.5</v>
      </c>
    </row>
    <row r="29" spans="1:12" ht="15" customHeight="1" x14ac:dyDescent="0.25">
      <c r="A29" s="541" t="s">
        <v>779</v>
      </c>
      <c r="B29" s="541" t="s">
        <v>729</v>
      </c>
      <c r="C29" s="541">
        <v>68.89</v>
      </c>
      <c r="D29" s="541">
        <f>mnecb!B$7</f>
        <v>7.5</v>
      </c>
      <c r="E29" s="609">
        <f>(C29*D29)/mnecb!D$7</f>
        <v>7.9488461538461532</v>
      </c>
      <c r="F29" s="572">
        <f>mnecb!D$7</f>
        <v>65</v>
      </c>
      <c r="G29" s="573">
        <f>IF(F29=65,('cost$'!$B$4+'cost$'!$C$4)* E29,IF((F29=250),E29*('cost$'!$B$6+'cost$'!$C$6)/2,E29*('cost$'!$B$5+'cost$'!$C$5)/2))</f>
        <v>1211.2054326923076</v>
      </c>
      <c r="H29" s="572">
        <v>2</v>
      </c>
      <c r="I29" s="657" t="s">
        <v>728</v>
      </c>
      <c r="J29" s="572">
        <f>IF(I29="Y", H29*('cost$'!$B$15+'cost$'!$C$15),0)</f>
        <v>1714</v>
      </c>
      <c r="K29" s="572">
        <f>IF(I29="Y", H29*('cost$'!$B$22+'cost$'!$C$22),0)</f>
        <v>567.5</v>
      </c>
      <c r="L29" s="572">
        <f>IF(I29="Y", H29*('cost$'!$B$18+'cost$'!$C$18+'cost$'!$B$19+'cost$'!$C$19)/2,0)</f>
        <v>981.5</v>
      </c>
    </row>
    <row r="30" spans="1:12" ht="15" customHeight="1" x14ac:dyDescent="0.25">
      <c r="A30" s="658" t="s">
        <v>778</v>
      </c>
      <c r="B30" s="541"/>
      <c r="C30" s="541"/>
      <c r="D30" s="541"/>
      <c r="E30" s="609"/>
      <c r="F30" s="572"/>
      <c r="G30" s="573"/>
      <c r="H30" s="572"/>
      <c r="I30" s="657"/>
      <c r="J30" s="572"/>
      <c r="K30" s="572"/>
      <c r="L30" s="572"/>
    </row>
    <row r="31" spans="1:12" ht="15" customHeight="1" x14ac:dyDescent="0.25">
      <c r="A31" s="541" t="s">
        <v>777</v>
      </c>
      <c r="B31" s="541" t="s">
        <v>736</v>
      </c>
      <c r="C31" s="541">
        <v>17.95</v>
      </c>
      <c r="D31" s="541">
        <f>mnecb!B$26</f>
        <v>19.399999999999999</v>
      </c>
      <c r="E31" s="609">
        <f>(C31*D31)/mnecb!D$26</f>
        <v>5.357384615384615</v>
      </c>
      <c r="F31" s="572">
        <f>mnecb!D$26</f>
        <v>65</v>
      </c>
      <c r="G31" s="573">
        <f>IF(F31=65,('cost$'!$B$4+'cost$'!$C$4)* E31,IF((F31=250),E31*('cost$'!$B$6+'cost$'!$C$6)/2,E31*('cost$'!$B$5+'cost$'!$C$5)/2))</f>
        <v>816.33148076923067</v>
      </c>
      <c r="H31" s="572">
        <v>1</v>
      </c>
      <c r="I31" s="657" t="s">
        <v>728</v>
      </c>
      <c r="J31" s="572">
        <f>IF(I31="Y", H31*('cost$'!$B$15+'cost$'!$C$15),0)</f>
        <v>857</v>
      </c>
      <c r="K31" s="572">
        <f>IF(I31="Y", H31*('cost$'!$B$22+'cost$'!$C$22),0)</f>
        <v>283.75</v>
      </c>
      <c r="L31" s="572">
        <f>IF(I31="Y", H31*('cost$'!$B$18+'cost$'!$C$18+'cost$'!$B$19+'cost$'!$C$19)/2,0)</f>
        <v>490.75</v>
      </c>
    </row>
    <row r="32" spans="1:12" ht="15" customHeight="1" x14ac:dyDescent="0.25">
      <c r="A32" s="541" t="s">
        <v>776</v>
      </c>
      <c r="B32" s="541" t="s">
        <v>738</v>
      </c>
      <c r="C32" s="541">
        <v>82.81</v>
      </c>
      <c r="D32" s="541">
        <f>mnecb!B$8</f>
        <v>19.399999999999999</v>
      </c>
      <c r="E32" s="609">
        <f>(D32*C32)/mnecb!D$8</f>
        <v>24.715599999999998</v>
      </c>
      <c r="F32" s="572">
        <f>mnecb!D$8</f>
        <v>65</v>
      </c>
      <c r="G32" s="573">
        <f>IF(F32=65,('cost$'!$B$4+'cost$'!$C$4)* E32,IF((F32=250),E32*('cost$'!$B$6+'cost$'!$C$6)/2,E32*('cost$'!$B$5+'cost$'!$C$5)/2))</f>
        <v>3766.03955</v>
      </c>
      <c r="H32" s="572">
        <v>2</v>
      </c>
      <c r="I32" s="657" t="s">
        <v>728</v>
      </c>
      <c r="J32" s="572">
        <f>IF(I32="Y", H32*('cost$'!$B$15+'cost$'!$C$15),0)</f>
        <v>1714</v>
      </c>
      <c r="K32" s="572">
        <f>IF(I32="Y", H32*('cost$'!$B$22+'cost$'!$C$22),0)</f>
        <v>567.5</v>
      </c>
      <c r="L32" s="572">
        <f>IF(I32="Y", H32*('cost$'!$B$18+'cost$'!$C$18+'cost$'!$B$19+'cost$'!$C$19)/2,0)</f>
        <v>981.5</v>
      </c>
    </row>
    <row r="33" spans="1:22" ht="15" customHeight="1" x14ac:dyDescent="0.25">
      <c r="A33" s="541" t="s">
        <v>775</v>
      </c>
      <c r="B33" s="541" t="s">
        <v>736</v>
      </c>
      <c r="C33" s="541">
        <v>84.68</v>
      </c>
      <c r="D33" s="541">
        <f>mnecb!B$26</f>
        <v>19.399999999999999</v>
      </c>
      <c r="E33" s="609">
        <f>(C33*D33)/mnecb!D$26</f>
        <v>25.273723076923076</v>
      </c>
      <c r="F33" s="572">
        <f>mnecb!D$26</f>
        <v>65</v>
      </c>
      <c r="G33" s="573">
        <f>IF(F33=65,('cost$'!$B$4+'cost$'!$C$4)* E33,IF((F33=250),E33*('cost$'!$B$6+'cost$'!$C$6)/2,E33*('cost$'!$B$5+'cost$'!$C$5)/2))</f>
        <v>3851.0835538461538</v>
      </c>
      <c r="H33" s="572">
        <v>2</v>
      </c>
      <c r="I33" s="657" t="s">
        <v>728</v>
      </c>
      <c r="J33" s="572">
        <f>IF(I33="Y", H33*('cost$'!$B$15+'cost$'!$C$15),0)</f>
        <v>1714</v>
      </c>
      <c r="K33" s="572">
        <f>IF(I33="Y", H33*('cost$'!$B$22+'cost$'!$C$22),0)</f>
        <v>567.5</v>
      </c>
      <c r="L33" s="572">
        <f>IF(I33="Y", H33*('cost$'!$B$18+'cost$'!$C$18+'cost$'!$B$19+'cost$'!$C$19)/2,0)</f>
        <v>981.5</v>
      </c>
    </row>
    <row r="34" spans="1:22" ht="15" customHeight="1" x14ac:dyDescent="0.25">
      <c r="A34" s="541" t="s">
        <v>774</v>
      </c>
      <c r="B34" s="541" t="s">
        <v>740</v>
      </c>
      <c r="C34" s="541">
        <v>20.69</v>
      </c>
      <c r="D34" s="541">
        <f>mnecb!B$56</f>
        <v>8.6</v>
      </c>
      <c r="E34" s="609">
        <f>(C34*D34)/mnecb!D$56</f>
        <v>2.7374461538461539</v>
      </c>
      <c r="F34" s="572">
        <f>mnecb!D$56</f>
        <v>65</v>
      </c>
      <c r="G34" s="573">
        <f>IF(F34=65,('cost$'!$B$4+'cost$'!$C$4)* E34,IF((F34=250),E34*('cost$'!$B$6+'cost$'!$C$6)/2,E34*('cost$'!$B$5+'cost$'!$C$5)/2))</f>
        <v>417.11835769230771</v>
      </c>
      <c r="H34" s="572">
        <v>1</v>
      </c>
      <c r="I34" s="657" t="s">
        <v>725</v>
      </c>
      <c r="J34" s="572">
        <f>IF(I34="Y", H34*('cost$'!$B$15+'cost$'!$C$15),0)</f>
        <v>0</v>
      </c>
      <c r="K34" s="572">
        <f>IF(I34="Y", H34*('cost$'!$B$22+'cost$'!$C$22),0)</f>
        <v>0</v>
      </c>
      <c r="L34" s="572">
        <f>IF(I34="Y", H34*('cost$'!$B$18+'cost$'!$C$18+'cost$'!$B$19+'cost$'!$C$19)/2,0)</f>
        <v>0</v>
      </c>
    </row>
    <row r="35" spans="1:22" ht="15" customHeight="1" x14ac:dyDescent="0.25">
      <c r="A35" s="541" t="s">
        <v>773</v>
      </c>
      <c r="B35" s="541" t="s">
        <v>734</v>
      </c>
      <c r="C35" s="541">
        <v>7.97</v>
      </c>
      <c r="D35" s="541">
        <f>mnecb!B$55</f>
        <v>7.5</v>
      </c>
      <c r="E35" s="609">
        <f>(C35*D35)/mnecb!D$55</f>
        <v>0.91961538461538461</v>
      </c>
      <c r="F35" s="572">
        <f>mnecb!D$55</f>
        <v>65</v>
      </c>
      <c r="G35" s="573">
        <f>IF(F35=65,('cost$'!$B$4+'cost$'!$C$4)* E35,IF((F35=250),E35*('cost$'!$B$6+'cost$'!$C$6)/2,E35*('cost$'!$B$5+'cost$'!$C$5)/2))</f>
        <v>140.12639423076922</v>
      </c>
      <c r="H35" s="572">
        <v>2</v>
      </c>
      <c r="I35" s="657" t="s">
        <v>725</v>
      </c>
      <c r="J35" s="572">
        <f>IF(I35="Y", H35*('cost$'!$B$15+'cost$'!$C$15),0)</f>
        <v>0</v>
      </c>
      <c r="K35" s="572">
        <f>IF(I35="Y", H35*('cost$'!$B$22+'cost$'!$C$22),0)</f>
        <v>0</v>
      </c>
      <c r="L35" s="572">
        <f>IF(I35="Y", H35*('cost$'!$B$18+'cost$'!$C$18+'cost$'!$B$19+'cost$'!$C$19)/2,0)</f>
        <v>0</v>
      </c>
    </row>
    <row r="36" spans="1:22" ht="8.1" customHeight="1" x14ac:dyDescent="0.25">
      <c r="A36" s="541"/>
      <c r="B36" s="541"/>
      <c r="C36" s="541"/>
      <c r="D36" s="541"/>
      <c r="E36" s="609"/>
      <c r="F36" s="572"/>
      <c r="G36" s="573"/>
      <c r="H36" s="572"/>
      <c r="I36" s="657"/>
      <c r="J36" s="572"/>
      <c r="K36" s="572"/>
      <c r="L36" s="572"/>
    </row>
    <row r="37" spans="1:22" ht="8.1" customHeight="1" x14ac:dyDescent="0.25">
      <c r="A37" s="541"/>
      <c r="B37" s="541"/>
      <c r="C37" s="541"/>
      <c r="D37" s="541"/>
      <c r="E37" s="609"/>
      <c r="F37" s="572"/>
      <c r="G37" s="573"/>
      <c r="H37" s="572"/>
      <c r="I37" s="657"/>
      <c r="J37" s="572"/>
      <c r="K37" s="572"/>
      <c r="L37" s="572"/>
    </row>
    <row r="38" spans="1:22" s="508" customFormat="1" ht="8.1" customHeight="1" x14ac:dyDescent="0.25">
      <c r="A38" s="541"/>
      <c r="B38" s="585"/>
      <c r="C38" s="585"/>
      <c r="D38" s="585"/>
      <c r="E38" s="607"/>
      <c r="F38" s="578"/>
      <c r="G38" s="579"/>
      <c r="H38" s="578"/>
      <c r="I38" s="606"/>
      <c r="J38" s="572"/>
      <c r="K38" s="572"/>
      <c r="L38" s="572"/>
    </row>
    <row r="39" spans="1:22" s="508" customFormat="1" x14ac:dyDescent="0.25">
      <c r="A39" s="546" t="s">
        <v>96</v>
      </c>
      <c r="B39" s="546"/>
      <c r="C39" s="546">
        <f>SUM(C38:C38)</f>
        <v>0</v>
      </c>
      <c r="D39" s="546"/>
      <c r="E39" s="605"/>
      <c r="F39" s="604"/>
      <c r="G39" s="603">
        <f>SUM(G14:G38)</f>
        <v>20189.32414423077</v>
      </c>
      <c r="H39" s="603">
        <f>SUM(H14:H38)</f>
        <v>27</v>
      </c>
      <c r="I39" s="604"/>
      <c r="J39" s="603">
        <f>SUM(J14:J38)</f>
        <v>13712</v>
      </c>
      <c r="K39" s="603">
        <f>SUM(K14:K38)</f>
        <v>4540</v>
      </c>
      <c r="L39" s="603">
        <f>SUM(L14:L38)</f>
        <v>7852</v>
      </c>
      <c r="M39" s="509"/>
      <c r="N39" s="509"/>
      <c r="O39" s="509"/>
      <c r="Q39" s="509"/>
      <c r="R39" s="509"/>
      <c r="T39" s="509"/>
      <c r="U39" s="509"/>
      <c r="V39" s="509"/>
    </row>
    <row r="40" spans="1:22" s="508" customFormat="1" ht="17.25" x14ac:dyDescent="0.25">
      <c r="A40" s="602" t="s">
        <v>724</v>
      </c>
      <c r="B40" s="602"/>
      <c r="C40" s="602"/>
      <c r="D40" s="602"/>
      <c r="E40" s="601"/>
      <c r="F40" s="600"/>
      <c r="G40" s="599">
        <f>G39/($B$3)</f>
        <v>34.570760520943097</v>
      </c>
      <c r="H40" s="600"/>
      <c r="I40" s="600"/>
      <c r="J40" s="599">
        <f>J39/($B$3)</f>
        <v>23.479452054794521</v>
      </c>
      <c r="K40" s="599">
        <f>K39/($B$3)</f>
        <v>7.7739726027397262</v>
      </c>
      <c r="L40" s="599">
        <f>L39/($B$3)</f>
        <v>13.445205479452055</v>
      </c>
      <c r="M40" s="598"/>
      <c r="N40" s="598"/>
      <c r="O40" s="598"/>
      <c r="Q40" s="598"/>
      <c r="R40" s="598"/>
      <c r="S40" s="598"/>
      <c r="T40" s="598"/>
      <c r="U40" s="509"/>
      <c r="V40" s="509"/>
    </row>
    <row r="41" spans="1:22" s="508" customFormat="1" x14ac:dyDescent="0.25">
      <c r="A41" s="506"/>
      <c r="B41" s="506"/>
      <c r="C41" s="506"/>
      <c r="D41" s="506"/>
      <c r="E41" s="467"/>
      <c r="G41" s="598"/>
      <c r="J41" s="598"/>
      <c r="K41" s="598"/>
      <c r="L41" s="598"/>
      <c r="M41" s="598"/>
      <c r="N41" s="598"/>
      <c r="O41" s="598"/>
      <c r="Q41" s="598"/>
      <c r="R41" s="598"/>
      <c r="S41" s="598"/>
      <c r="T41" s="598"/>
      <c r="U41" s="509"/>
      <c r="V41" s="509"/>
    </row>
    <row r="42" spans="1:22" s="508" customFormat="1" ht="17.25" x14ac:dyDescent="0.25">
      <c r="A42" s="597" t="s">
        <v>723</v>
      </c>
      <c r="B42" s="503" t="s">
        <v>722</v>
      </c>
      <c r="C42" s="503" t="s">
        <v>721</v>
      </c>
      <c r="D42" s="503" t="s">
        <v>720</v>
      </c>
      <c r="E42" s="513" t="s">
        <v>719</v>
      </c>
      <c r="F42" s="513" t="s">
        <v>718</v>
      </c>
      <c r="G42" s="593" t="s">
        <v>96</v>
      </c>
      <c r="H42" s="513" t="s">
        <v>704</v>
      </c>
      <c r="K42" s="506"/>
      <c r="L42" s="506"/>
      <c r="U42" s="509"/>
      <c r="V42" s="509"/>
    </row>
    <row r="43" spans="1:22" s="508" customFormat="1" x14ac:dyDescent="0.25">
      <c r="A43" s="483" t="s">
        <v>717</v>
      </c>
      <c r="B43" s="494">
        <f>('cost$'!$B$8+'cost$'!$C$8+'cost$'!$D$8)</f>
        <v>41756.25</v>
      </c>
      <c r="C43" s="494">
        <f>('cost$'!$B$8+'cost$'!$C$8+'cost$'!$D$8)</f>
        <v>41756.25</v>
      </c>
      <c r="D43" s="494">
        <f>('cost$'!$B$8+'cost$'!$C$8+'cost$'!$D$8)</f>
        <v>41756.25</v>
      </c>
      <c r="E43" s="494">
        <f>('cost$'!$B$8+'cost$'!$C$8+'cost$'!$D$8)</f>
        <v>41756.25</v>
      </c>
      <c r="F43" s="494"/>
      <c r="G43" s="494">
        <f>SUM(B43:F43)</f>
        <v>167025</v>
      </c>
      <c r="H43" s="526">
        <f>G43/$B$3</f>
        <v>286.0017123287671</v>
      </c>
      <c r="K43" s="506"/>
      <c r="L43" s="506"/>
      <c r="U43" s="509"/>
      <c r="V43" s="509"/>
    </row>
    <row r="44" spans="1:22" s="508" customFormat="1" x14ac:dyDescent="0.25">
      <c r="A44" s="483" t="s">
        <v>716</v>
      </c>
      <c r="B44" s="483">
        <f>('cost$'!$B$26+'cost$'!$C$26)</f>
        <v>4312.5</v>
      </c>
      <c r="C44" s="483">
        <f>('cost$'!$B$26+'cost$'!$C$26)</f>
        <v>4312.5</v>
      </c>
      <c r="D44" s="483">
        <f>('cost$'!$B$26+'cost$'!$C$26)</f>
        <v>4312.5</v>
      </c>
      <c r="E44" s="483">
        <f>('cost$'!$B$26+'cost$'!$C$26)</f>
        <v>4312.5</v>
      </c>
      <c r="F44" s="483"/>
      <c r="G44" s="494">
        <f>SUM(B44:F44)</f>
        <v>17250</v>
      </c>
      <c r="H44" s="526">
        <f>G44/$B$3</f>
        <v>29.537671232876711</v>
      </c>
      <c r="K44" s="506"/>
      <c r="L44" s="506"/>
      <c r="U44" s="509"/>
      <c r="V44" s="509"/>
    </row>
    <row r="45" spans="1:22" s="509" customFormat="1" x14ac:dyDescent="0.25">
      <c r="A45" s="483" t="s">
        <v>715</v>
      </c>
      <c r="B45" s="483">
        <f>('cost$'!$B$41+'cost$'!$C$41+'cost$'!$D$41)</f>
        <v>1415</v>
      </c>
      <c r="C45" s="483">
        <f>('cost$'!$B$41+'cost$'!$C$41+'cost$'!$D$41)</f>
        <v>1415</v>
      </c>
      <c r="D45" s="483">
        <f>('cost$'!$B$41+'cost$'!$C$41+'cost$'!$D$41)</f>
        <v>1415</v>
      </c>
      <c r="E45" s="483">
        <f>('cost$'!$B$41+'cost$'!$C$41+'cost$'!$D$41)</f>
        <v>1415</v>
      </c>
      <c r="F45" s="483"/>
      <c r="G45" s="494">
        <f>SUM(B45:F45)</f>
        <v>5660</v>
      </c>
      <c r="H45" s="526">
        <f>G45/$B$3</f>
        <v>9.6917808219178081</v>
      </c>
      <c r="I45" s="508"/>
      <c r="J45" s="508"/>
      <c r="K45" s="506"/>
      <c r="L45" s="506"/>
    </row>
    <row r="46" spans="1:22" s="509" customFormat="1" x14ac:dyDescent="0.25">
      <c r="A46" s="483" t="s">
        <v>714</v>
      </c>
      <c r="B46" s="483">
        <f>'cost$'!$B$37+'cost$'!$C$37+'cost$'!$D$37</f>
        <v>1040</v>
      </c>
      <c r="C46" s="483">
        <f>'cost$'!$B$37+'cost$'!$C$37+'cost$'!$D$37</f>
        <v>1040</v>
      </c>
      <c r="D46" s="483">
        <f>'cost$'!$B$37+'cost$'!$C$37+'cost$'!$D$37</f>
        <v>1040</v>
      </c>
      <c r="E46" s="483">
        <f>'cost$'!$B$37+'cost$'!$C$37+'cost$'!$D$37</f>
        <v>1040</v>
      </c>
      <c r="F46" s="483"/>
      <c r="G46" s="494">
        <f>SUM(B46:F46)</f>
        <v>4160</v>
      </c>
      <c r="H46" s="526">
        <f>G46/$B$3</f>
        <v>7.1232876712328768</v>
      </c>
      <c r="I46" s="508"/>
      <c r="J46" s="508"/>
      <c r="K46" s="506"/>
      <c r="L46" s="506"/>
    </row>
    <row r="47" spans="1:22" s="509" customFormat="1" x14ac:dyDescent="0.25">
      <c r="A47" s="483" t="s">
        <v>713</v>
      </c>
      <c r="B47" s="483">
        <f>('cost$'!$B$20+'cost$'!$C$20+'cost$'!$D$20)</f>
        <v>3621.25</v>
      </c>
      <c r="C47" s="483">
        <f>('cost$'!$B$20+'cost$'!$C$20+'cost$'!$D$20)</f>
        <v>3621.25</v>
      </c>
      <c r="D47" s="483">
        <f>('cost$'!$B$20+'cost$'!$C$20+'cost$'!$D$20)</f>
        <v>3621.25</v>
      </c>
      <c r="E47" s="483">
        <f>('cost$'!$B$20+'cost$'!$C$20+'cost$'!$D$20)</f>
        <v>3621.25</v>
      </c>
      <c r="F47" s="483"/>
      <c r="G47" s="494">
        <f>SUM(B47:F47)</f>
        <v>14485</v>
      </c>
      <c r="H47" s="526">
        <f>G47/$B$3</f>
        <v>24.80308219178082</v>
      </c>
      <c r="I47" s="508"/>
      <c r="J47" s="508"/>
      <c r="K47" s="506"/>
      <c r="L47" s="506"/>
    </row>
    <row r="48" spans="1:22" s="509" customFormat="1" ht="17.25" x14ac:dyDescent="0.25">
      <c r="A48" s="597" t="s">
        <v>712</v>
      </c>
      <c r="B48" s="596"/>
      <c r="C48" s="595"/>
      <c r="D48" s="594"/>
      <c r="E48" s="514"/>
      <c r="F48" s="514"/>
      <c r="G48" s="593" t="s">
        <v>96</v>
      </c>
      <c r="H48" s="513" t="s">
        <v>704</v>
      </c>
      <c r="I48" s="508"/>
      <c r="J48" s="508"/>
      <c r="K48" s="506"/>
      <c r="L48" s="506"/>
      <c r="U48" s="506"/>
      <c r="V48" s="506"/>
    </row>
    <row r="49" spans="1:22" s="509" customFormat="1" x14ac:dyDescent="0.25">
      <c r="A49" s="483" t="s">
        <v>312</v>
      </c>
      <c r="B49" s="581"/>
      <c r="C49" s="581"/>
      <c r="D49" s="483"/>
      <c r="E49" s="581"/>
      <c r="F49" s="581"/>
      <c r="G49" s="483">
        <f>(('cost$'!$B$23+'cost$'!$C$23)/20*H39+('cost$'!$B$23+'cost$'!$C$23)/4*4)</f>
        <v>12161.25</v>
      </c>
      <c r="H49" s="526">
        <f>G49/$B$3</f>
        <v>20.824058219178081</v>
      </c>
      <c r="I49" s="508"/>
      <c r="J49" s="508"/>
      <c r="K49" s="506"/>
      <c r="L49" s="506"/>
      <c r="U49" s="506"/>
      <c r="V49" s="506"/>
    </row>
    <row r="50" spans="1:22" s="509" customFormat="1" x14ac:dyDescent="0.25">
      <c r="A50" s="483" t="s">
        <v>711</v>
      </c>
      <c r="B50" s="581"/>
      <c r="C50" s="581"/>
      <c r="D50" s="483"/>
      <c r="E50" s="483"/>
      <c r="F50" s="483"/>
      <c r="G50" s="483">
        <f>'cost$'!$B$21+'cost$'!$C$21+'cost$'!$D$21</f>
        <v>957</v>
      </c>
      <c r="H50" s="526">
        <f>G50/$B$3</f>
        <v>1.6386986301369864</v>
      </c>
      <c r="I50" s="508"/>
      <c r="J50" s="508"/>
      <c r="K50" s="506"/>
      <c r="L50" s="506"/>
      <c r="U50" s="506"/>
      <c r="V50" s="506"/>
    </row>
    <row r="51" spans="1:22" s="509" customFormat="1" x14ac:dyDescent="0.25">
      <c r="A51" s="483" t="s">
        <v>710</v>
      </c>
      <c r="B51" s="581"/>
      <c r="C51" s="581"/>
      <c r="D51" s="483"/>
      <c r="E51" s="581"/>
      <c r="F51" s="581"/>
      <c r="G51" s="483">
        <f>('cost$'!$B$33+'cost$'!$C$33+'cost$'!$D$33)*$C$10+('cost$'!$B$35+'cost$'!$C$35+'cost$'!$D$35)*$D$10</f>
        <v>0</v>
      </c>
      <c r="H51" s="526">
        <f>G51/$B$3</f>
        <v>0</v>
      </c>
      <c r="I51" s="508"/>
      <c r="J51" s="508"/>
      <c r="K51" s="506"/>
      <c r="L51" s="519"/>
      <c r="U51" s="506"/>
      <c r="V51" s="506"/>
    </row>
    <row r="52" spans="1:22" s="509" customFormat="1" x14ac:dyDescent="0.25">
      <c r="A52" s="483" t="s">
        <v>709</v>
      </c>
      <c r="B52" s="581"/>
      <c r="C52" s="581"/>
      <c r="D52" s="483"/>
      <c r="E52" s="581"/>
      <c r="F52" s="581"/>
      <c r="G52" s="483">
        <f>('cost$'!$B$50+'cost$'!$C$50+'cost$'!$D$50)*$G$10</f>
        <v>1507.5</v>
      </c>
      <c r="H52" s="526">
        <f>G52/$B$3</f>
        <v>2.5813356164383561</v>
      </c>
      <c r="I52" s="656"/>
      <c r="U52" s="506"/>
      <c r="V52" s="506"/>
    </row>
    <row r="53" spans="1:22" s="509" customFormat="1" x14ac:dyDescent="0.25">
      <c r="A53" s="483" t="s">
        <v>708</v>
      </c>
      <c r="B53" s="581"/>
      <c r="C53" s="581"/>
      <c r="D53" s="483"/>
      <c r="E53" s="581"/>
      <c r="F53" s="581"/>
      <c r="G53" s="483">
        <f>4*'cost$'!$E$52+0*'cost$'!$E$53+0*'cost$'!$E$54+0*'cost$'!$E$55 +$B$10*'cost$'!$E$54+$C$10*'cost$'!$E$55+$D$10*'cost$'!$E$56</f>
        <v>1745</v>
      </c>
      <c r="H53" s="526">
        <f>G53/$B$3</f>
        <v>2.9880136986301369</v>
      </c>
      <c r="I53" s="511"/>
      <c r="U53" s="506"/>
      <c r="V53" s="506"/>
    </row>
    <row r="54" spans="1:22" s="509" customFormat="1" ht="32.25" x14ac:dyDescent="0.25">
      <c r="A54" s="503" t="s">
        <v>707</v>
      </c>
      <c r="B54" s="513" t="s">
        <v>706</v>
      </c>
      <c r="C54" s="513" t="s">
        <v>705</v>
      </c>
      <c r="D54" s="503"/>
      <c r="E54" s="514"/>
      <c r="F54" s="514"/>
      <c r="G54" s="593" t="s">
        <v>96</v>
      </c>
      <c r="H54" s="513" t="s">
        <v>704</v>
      </c>
      <c r="I54" s="508"/>
      <c r="J54" s="508"/>
      <c r="K54" s="506"/>
      <c r="L54" s="506"/>
      <c r="U54" s="506"/>
      <c r="V54" s="506"/>
    </row>
    <row r="55" spans="1:22" s="509" customFormat="1" x14ac:dyDescent="0.25">
      <c r="A55" s="585" t="s">
        <v>21</v>
      </c>
      <c r="B55" s="483">
        <v>5.6</v>
      </c>
      <c r="C55" s="483">
        <v>2</v>
      </c>
      <c r="D55" s="483"/>
      <c r="E55" s="581"/>
      <c r="F55" s="581"/>
      <c r="G55" s="483">
        <f>('cost$'!$B$49+'cost$'!$C$49+'cost$'!$D$49)/30*B55</f>
        <v>11618.833333333332</v>
      </c>
      <c r="H55" s="526">
        <f>G55/$B$3</f>
        <v>19.895262557077622</v>
      </c>
      <c r="I55" s="508"/>
      <c r="J55" s="508"/>
      <c r="K55" s="506"/>
      <c r="L55" s="506"/>
      <c r="U55" s="506"/>
      <c r="V55" s="506"/>
    </row>
  </sheetData>
  <pageMargins left="0.7" right="0.7" top="0.75" bottom="0.75" header="0.3" footer="0.3"/>
  <pageSetup scale="76"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59"/>
  <sheetViews>
    <sheetView topLeftCell="A32"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9.7109375" style="506" customWidth="1"/>
    <col min="7" max="7" width="7.42578125" style="509" customWidth="1"/>
    <col min="8" max="8" width="6.85546875" style="508" customWidth="1"/>
    <col min="9" max="9" width="6.5703125" style="508" customWidth="1"/>
    <col min="10" max="10" width="9.710937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949</v>
      </c>
      <c r="B1" s="555"/>
      <c r="C1" s="550"/>
      <c r="D1" s="533"/>
      <c r="E1" s="655"/>
      <c r="F1" s="554"/>
      <c r="G1" s="654"/>
      <c r="H1" s="653"/>
      <c r="I1" s="652"/>
      <c r="J1" s="652"/>
      <c r="K1" s="533"/>
      <c r="L1" s="549"/>
    </row>
    <row r="2" spans="1:22" ht="31.5" x14ac:dyDescent="0.35">
      <c r="A2" s="485" t="s">
        <v>616</v>
      </c>
      <c r="B2" s="548" t="s">
        <v>636</v>
      </c>
      <c r="C2" s="543"/>
      <c r="D2" s="543"/>
      <c r="E2" s="664"/>
      <c r="F2" s="668"/>
      <c r="G2" s="649"/>
      <c r="H2" s="547"/>
      <c r="I2" s="647" t="s">
        <v>551</v>
      </c>
      <c r="J2" s="646" t="s">
        <v>119</v>
      </c>
      <c r="K2" s="646" t="s">
        <v>120</v>
      </c>
      <c r="L2" s="645" t="s">
        <v>121</v>
      </c>
    </row>
    <row r="3" spans="1:22" ht="17.25" x14ac:dyDescent="0.25">
      <c r="A3" s="644" t="s">
        <v>614</v>
      </c>
      <c r="B3" s="503">
        <v>927</v>
      </c>
      <c r="C3" s="543"/>
      <c r="D3" s="543"/>
      <c r="E3" s="663"/>
      <c r="F3" s="667"/>
      <c r="G3" s="661"/>
      <c r="H3" s="546" t="s">
        <v>771</v>
      </c>
      <c r="I3" s="545"/>
      <c r="J3" s="545"/>
      <c r="K3" s="545"/>
      <c r="L3" s="544"/>
    </row>
    <row r="4" spans="1:22" ht="15" customHeight="1" x14ac:dyDescent="0.25">
      <c r="A4" s="493" t="s">
        <v>770</v>
      </c>
      <c r="B4" s="503" t="s">
        <v>722</v>
      </c>
      <c r="C4" s="594" t="s">
        <v>721</v>
      </c>
      <c r="D4" s="503" t="s">
        <v>720</v>
      </c>
      <c r="E4" s="635" t="s">
        <v>719</v>
      </c>
      <c r="F4" s="503"/>
      <c r="G4" s="596"/>
      <c r="H4" s="543" t="s">
        <v>611</v>
      </c>
      <c r="I4" s="541"/>
      <c r="J4" s="541"/>
      <c r="K4" s="541"/>
      <c r="L4" s="498"/>
    </row>
    <row r="5" spans="1:22" ht="15" customHeight="1" x14ac:dyDescent="0.25">
      <c r="A5" s="493" t="s">
        <v>769</v>
      </c>
      <c r="B5" s="503">
        <v>2890</v>
      </c>
      <c r="C5" s="503">
        <v>370</v>
      </c>
      <c r="D5" s="503"/>
      <c r="E5" s="698"/>
      <c r="F5" s="503"/>
      <c r="G5" s="596"/>
      <c r="H5" s="542" t="s">
        <v>609</v>
      </c>
      <c r="I5" s="541"/>
      <c r="J5" s="541"/>
      <c r="K5" s="541"/>
      <c r="L5" s="498"/>
    </row>
    <row r="6" spans="1:22" ht="15" customHeight="1" x14ac:dyDescent="0.25">
      <c r="A6" s="493" t="s">
        <v>768</v>
      </c>
      <c r="B6" s="503">
        <v>0</v>
      </c>
      <c r="C6" s="503">
        <v>0</v>
      </c>
      <c r="D6" s="503"/>
      <c r="E6" s="698"/>
      <c r="F6" s="503"/>
      <c r="G6" s="596"/>
      <c r="H6" s="688"/>
      <c r="I6" s="541"/>
      <c r="J6" s="541"/>
      <c r="K6" s="541"/>
      <c r="L6" s="498"/>
    </row>
    <row r="7" spans="1:22" ht="15" customHeight="1" x14ac:dyDescent="0.25">
      <c r="A7" s="493" t="s">
        <v>767</v>
      </c>
      <c r="B7" s="503">
        <v>52.3</v>
      </c>
      <c r="C7" s="503">
        <v>6.2</v>
      </c>
      <c r="D7" s="503"/>
      <c r="E7" s="698"/>
      <c r="F7" s="503"/>
      <c r="G7" s="596"/>
      <c r="H7" s="687"/>
      <c r="I7" s="519"/>
      <c r="J7" s="573"/>
      <c r="K7" s="572"/>
      <c r="L7" s="510"/>
    </row>
    <row r="8" spans="1:22" ht="15" customHeight="1" x14ac:dyDescent="0.25">
      <c r="A8" s="493" t="s">
        <v>766</v>
      </c>
      <c r="B8" s="639">
        <v>2.6</v>
      </c>
      <c r="C8" s="639">
        <v>0.5</v>
      </c>
      <c r="D8" s="639"/>
      <c r="E8" s="637"/>
      <c r="F8" s="503"/>
      <c r="G8" s="596"/>
      <c r="H8" s="687"/>
      <c r="I8" s="519"/>
      <c r="J8" s="573"/>
      <c r="K8" s="572"/>
      <c r="L8" s="510"/>
    </row>
    <row r="9" spans="1:22" ht="15" customHeight="1" x14ac:dyDescent="0.25">
      <c r="A9" s="493" t="s">
        <v>765</v>
      </c>
      <c r="B9" s="503" t="s">
        <v>764</v>
      </c>
      <c r="C9" s="503" t="s">
        <v>798</v>
      </c>
      <c r="D9" s="503" t="s">
        <v>797</v>
      </c>
      <c r="E9" s="698"/>
      <c r="F9" s="503"/>
      <c r="G9" s="596" t="s">
        <v>761</v>
      </c>
      <c r="H9" s="687"/>
      <c r="I9" s="519"/>
      <c r="J9" s="573"/>
      <c r="K9" s="572"/>
      <c r="L9" s="510"/>
    </row>
    <row r="10" spans="1:22" ht="15" customHeight="1" thickBot="1" x14ac:dyDescent="0.3">
      <c r="A10" s="540"/>
      <c r="B10" s="539">
        <v>1</v>
      </c>
      <c r="C10" s="539">
        <v>0</v>
      </c>
      <c r="D10" s="539">
        <v>0</v>
      </c>
      <c r="E10" s="696"/>
      <c r="F10" s="539"/>
      <c r="G10" s="701">
        <v>1</v>
      </c>
      <c r="H10" s="675"/>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670"/>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12" t="s">
        <v>748</v>
      </c>
      <c r="B14" s="545"/>
      <c r="C14" s="545"/>
      <c r="D14" s="545"/>
      <c r="E14" s="611"/>
      <c r="F14" s="610"/>
      <c r="G14" s="582"/>
      <c r="H14" s="610"/>
      <c r="I14" s="610"/>
      <c r="J14" s="545"/>
      <c r="K14" s="545"/>
      <c r="L14" s="545"/>
    </row>
    <row r="15" spans="1:22" x14ac:dyDescent="0.25">
      <c r="A15" s="541" t="s">
        <v>745</v>
      </c>
      <c r="B15" s="541" t="s">
        <v>744</v>
      </c>
      <c r="C15" s="541">
        <v>16.43</v>
      </c>
      <c r="D15" s="541">
        <f>mnecb!B$57</f>
        <v>8.6999999999999993</v>
      </c>
      <c r="E15" s="609">
        <f>(C15*D15)/mnecb!D$57</f>
        <v>2.1990923076923075</v>
      </c>
      <c r="F15" s="572">
        <f>mnecb!D$57</f>
        <v>65</v>
      </c>
      <c r="G15" s="573">
        <f>IF(F15=65,('cost$'!$B$4+'cost$'!$C$4)* E15,IF((F15=250),E15*('cost$'!$B$6+'cost$'!$C$6)/2,E15*('cost$'!$B$5+'cost$'!$C$5)/2))</f>
        <v>335.08669038461534</v>
      </c>
      <c r="H15" s="572">
        <v>2</v>
      </c>
      <c r="I15" s="657" t="s">
        <v>725</v>
      </c>
      <c r="J15" s="572">
        <f>IF(I15="Y", H15*('cost$'!$B$15+'cost$'!$C$15),0)</f>
        <v>0</v>
      </c>
      <c r="K15" s="572">
        <f>IF(I15="Y", H15*('cost$'!$B$22+'cost$'!$C$22),0)</f>
        <v>0</v>
      </c>
      <c r="L15" s="572">
        <f>IF(I15="Y", H15*('cost$'!$B$18+'cost$'!$C$18+'cost$'!$B$19+'cost$'!$C$19)/2,0)</f>
        <v>0</v>
      </c>
    </row>
    <row r="16" spans="1:22" x14ac:dyDescent="0.25">
      <c r="A16" s="700" t="s">
        <v>948</v>
      </c>
      <c r="B16" s="541" t="s">
        <v>734</v>
      </c>
      <c r="C16" s="541">
        <v>93.64</v>
      </c>
      <c r="D16" s="541">
        <f>mnecb!B$55</f>
        <v>7.5</v>
      </c>
      <c r="E16" s="609">
        <f>(C16*D16)/mnecb!D$55</f>
        <v>10.804615384615383</v>
      </c>
      <c r="F16" s="572">
        <f>mnecb!D$55</f>
        <v>65</v>
      </c>
      <c r="G16" s="573">
        <f>IF(F16=65,('cost$'!$B$4+'cost$'!$C$4)* E16,IF((F16=250),E16*('cost$'!$B$6+'cost$'!$C$6)/2,E16*('cost$'!$B$5+'cost$'!$C$5)/2))</f>
        <v>1646.353269230769</v>
      </c>
      <c r="H16" s="572">
        <v>5</v>
      </c>
      <c r="I16" s="657" t="s">
        <v>725</v>
      </c>
      <c r="J16" s="572">
        <f>IF(I16="Y", H16*('cost$'!$B$15+'cost$'!$C$15),0)</f>
        <v>0</v>
      </c>
      <c r="K16" s="572">
        <f>IF(I16="Y", H16*('cost$'!$B$22+'cost$'!$C$22),0)</f>
        <v>0</v>
      </c>
      <c r="L16" s="572">
        <f>IF(I16="Y", H16*('cost$'!$B$18+'cost$'!$C$18+'cost$'!$B$19+'cost$'!$C$19)/2,0)</f>
        <v>0</v>
      </c>
    </row>
    <row r="17" spans="1:12" x14ac:dyDescent="0.25">
      <c r="A17" s="541" t="s">
        <v>947</v>
      </c>
      <c r="B17" s="541" t="s">
        <v>946</v>
      </c>
      <c r="C17" s="541">
        <v>114.87</v>
      </c>
      <c r="D17" s="541">
        <f>mnecb!B$48</f>
        <v>24.8</v>
      </c>
      <c r="E17" s="609">
        <f>(C17*D17)/mnecb!D$48</f>
        <v>43.827323076923079</v>
      </c>
      <c r="F17" s="541">
        <f>mnecb!D$48</f>
        <v>65</v>
      </c>
      <c r="G17" s="573">
        <f>IF(F17=65,('cost$'!$B$4+'cost$'!$C$4)* E17,IF((F17=250),E17*('cost$'!$B$6+'cost$'!$C$6)/2,E17*('cost$'!$B$5+'cost$'!$C$5)/2))</f>
        <v>6678.1883538461543</v>
      </c>
      <c r="H17" s="572">
        <v>1</v>
      </c>
      <c r="I17" s="657" t="s">
        <v>728</v>
      </c>
      <c r="J17" s="572">
        <f>IF(I17="Y", H17*('cost$'!$B$15+'cost$'!$C$15),0)</f>
        <v>857</v>
      </c>
      <c r="K17" s="572">
        <f>IF(I17="Y", H17*('cost$'!$B$22+'cost$'!$C$22),0)</f>
        <v>283.75</v>
      </c>
      <c r="L17" s="572">
        <f>IF(I17="Y", H17*('cost$'!$B$18+'cost$'!$C$18+'cost$'!$B$19+'cost$'!$C$19)/2,0)</f>
        <v>490.75</v>
      </c>
    </row>
    <row r="18" spans="1:12" x14ac:dyDescent="0.25">
      <c r="A18" s="541" t="s">
        <v>945</v>
      </c>
      <c r="B18" s="541" t="s">
        <v>943</v>
      </c>
      <c r="C18" s="541">
        <v>28.33</v>
      </c>
      <c r="D18" s="541">
        <f>mnecb!B$20</f>
        <v>26.9</v>
      </c>
      <c r="E18" s="609">
        <f>(C18*D18)/mnecb!D$20</f>
        <v>1.9051924999999996</v>
      </c>
      <c r="F18" s="541">
        <f>mnecb!D$20</f>
        <v>400</v>
      </c>
      <c r="G18" s="573">
        <f>IF(F18=65,('cost$'!$B$4+'cost$'!$C$4)* E18,IF((F18=250),E18*('cost$'!$B$6+'cost$'!$C$6)/2,E18*('cost$'!$B$5+'cost$'!$C$5)/2))</f>
        <v>562.98438374999989</v>
      </c>
      <c r="H18" s="572">
        <v>1</v>
      </c>
      <c r="I18" s="657" t="s">
        <v>728</v>
      </c>
      <c r="J18" s="572">
        <f>IF(I18="Y", H18*('cost$'!$B$15+'cost$'!$C$15),0)</f>
        <v>857</v>
      </c>
      <c r="K18" s="572">
        <f>IF(I18="Y", H18*('cost$'!$B$22+'cost$'!$C$22),0)</f>
        <v>283.75</v>
      </c>
      <c r="L18" s="572">
        <f>IF(I18="Y", H18*('cost$'!$B$18+'cost$'!$C$18+'cost$'!$B$19+'cost$'!$C$19)/2,0)</f>
        <v>490.75</v>
      </c>
    </row>
    <row r="19" spans="1:12" x14ac:dyDescent="0.25">
      <c r="A19" s="541" t="s">
        <v>944</v>
      </c>
      <c r="B19" s="541" t="s">
        <v>943</v>
      </c>
      <c r="C19" s="541">
        <v>17.89</v>
      </c>
      <c r="D19" s="541">
        <f>mnecb!B$20</f>
        <v>26.9</v>
      </c>
      <c r="E19" s="609">
        <f>(C19*D19)/mnecb!D$20</f>
        <v>1.2031025</v>
      </c>
      <c r="F19" s="541">
        <f>mnecb!D$20</f>
        <v>400</v>
      </c>
      <c r="G19" s="573">
        <f>IF(F19=65,('cost$'!$B$4+'cost$'!$C$4)* E19,IF((F19=250),E19*('cost$'!$B$6+'cost$'!$C$6)/2,E19*('cost$'!$B$5+'cost$'!$C$5)/2))</f>
        <v>355.51678874999999</v>
      </c>
      <c r="H19" s="572">
        <v>1</v>
      </c>
      <c r="I19" s="657" t="s">
        <v>728</v>
      </c>
      <c r="J19" s="572">
        <f>IF(I19="Y", H19*('cost$'!$B$15+'cost$'!$C$15),0)</f>
        <v>857</v>
      </c>
      <c r="K19" s="572">
        <f>IF(I19="Y", H19*('cost$'!$B$22+'cost$'!$C$22),0)</f>
        <v>283.75</v>
      </c>
      <c r="L19" s="572">
        <f>IF(I19="Y", H19*('cost$'!$B$18+'cost$'!$C$18+'cost$'!$B$19+'cost$'!$C$19)/2,0)</f>
        <v>490.75</v>
      </c>
    </row>
    <row r="20" spans="1:12" x14ac:dyDescent="0.25">
      <c r="A20" s="541" t="s">
        <v>942</v>
      </c>
      <c r="B20" s="541" t="s">
        <v>732</v>
      </c>
      <c r="C20" s="541">
        <v>406.66</v>
      </c>
      <c r="D20" s="541">
        <f>mnecb!B$19</f>
        <v>26.9</v>
      </c>
      <c r="E20" s="609">
        <f>(C20*D20)/mnecb!D$19</f>
        <v>27.347885000000002</v>
      </c>
      <c r="F20" s="541">
        <f>mnecb!D$19</f>
        <v>400</v>
      </c>
      <c r="G20" s="573">
        <f>IF(F20=65,('cost$'!$B$4+'cost$'!$C$4)* E20,IF((F20=250),E20*('cost$'!$B$6+'cost$'!$C$6)/2,E20*('cost$'!$B$5+'cost$'!$C$5)/2))</f>
        <v>8081.3000175000006</v>
      </c>
      <c r="H20" s="572">
        <v>2</v>
      </c>
      <c r="I20" s="657" t="s">
        <v>728</v>
      </c>
      <c r="J20" s="572">
        <f>IF(I20="Y", H20*('cost$'!$B$15+'cost$'!$C$15),0)</f>
        <v>1714</v>
      </c>
      <c r="K20" s="572">
        <f>IF(I20="Y", H20*('cost$'!$B$22+'cost$'!$C$22),0)</f>
        <v>567.5</v>
      </c>
      <c r="L20" s="572">
        <f>IF(I20="Y", H20*('cost$'!$B$18+'cost$'!$C$18+'cost$'!$B$19+'cost$'!$C$19)/2,0)</f>
        <v>981.5</v>
      </c>
    </row>
    <row r="21" spans="1:12" x14ac:dyDescent="0.25">
      <c r="A21" s="541" t="s">
        <v>941</v>
      </c>
      <c r="B21" s="541" t="s">
        <v>732</v>
      </c>
      <c r="C21" s="541">
        <v>45.61</v>
      </c>
      <c r="D21" s="541">
        <f>mnecb!B$19</f>
        <v>26.9</v>
      </c>
      <c r="E21" s="609">
        <f>(C21*D21)/mnecb!D$19</f>
        <v>3.0672724999999996</v>
      </c>
      <c r="F21" s="541">
        <f>mnecb!D$19</f>
        <v>400</v>
      </c>
      <c r="G21" s="573">
        <f>IF(F21=65,('cost$'!$B$4+'cost$'!$C$4)* E21,IF((F21=250),E21*('cost$'!$B$6+'cost$'!$C$6)/2,E21*('cost$'!$B$5+'cost$'!$C$5)/2))</f>
        <v>906.37902374999987</v>
      </c>
      <c r="H21" s="572">
        <v>1</v>
      </c>
      <c r="I21" s="657" t="s">
        <v>728</v>
      </c>
      <c r="J21" s="572">
        <f>IF(I21="Y", H21*('cost$'!$B$15+'cost$'!$C$15),0)</f>
        <v>857</v>
      </c>
      <c r="K21" s="572">
        <f>IF(I21="Y", H21*('cost$'!$B$22+'cost$'!$C$22),0)</f>
        <v>283.75</v>
      </c>
      <c r="L21" s="572">
        <f>IF(I21="Y", H21*('cost$'!$B$18+'cost$'!$C$18+'cost$'!$B$19+'cost$'!$C$19)/2,0)</f>
        <v>490.75</v>
      </c>
    </row>
    <row r="22" spans="1:12" ht="15" customHeight="1" x14ac:dyDescent="0.25">
      <c r="A22" s="541" t="s">
        <v>940</v>
      </c>
      <c r="B22" s="541" t="s">
        <v>732</v>
      </c>
      <c r="C22" s="541">
        <v>23.7</v>
      </c>
      <c r="D22" s="541">
        <f>mnecb!B$19</f>
        <v>26.9</v>
      </c>
      <c r="E22" s="609">
        <f>(C22*D22)/mnecb!D$19</f>
        <v>1.5938249999999998</v>
      </c>
      <c r="F22" s="541">
        <f>mnecb!D$19</f>
        <v>400</v>
      </c>
      <c r="G22" s="573">
        <f>IF(F22=65,('cost$'!$B$4+'cost$'!$C$4)* E22,IF((F22=250),E22*('cost$'!$B$6+'cost$'!$C$6)/2,E22*('cost$'!$B$5+'cost$'!$C$5)/2))</f>
        <v>470.97528749999992</v>
      </c>
      <c r="H22" s="572">
        <v>1</v>
      </c>
      <c r="I22" s="657" t="s">
        <v>728</v>
      </c>
      <c r="J22" s="572">
        <f>IF(I22="Y", H22*('cost$'!$B$15+'cost$'!$C$15),0)</f>
        <v>857</v>
      </c>
      <c r="K22" s="572">
        <f>IF(I22="Y", H22*('cost$'!$B$22+'cost$'!$C$22),0)</f>
        <v>283.75</v>
      </c>
      <c r="L22" s="572">
        <f>IF(I22="Y", H22*('cost$'!$B$18+'cost$'!$C$18+'cost$'!$B$19+'cost$'!$C$19)/2,0)</f>
        <v>490.75</v>
      </c>
    </row>
    <row r="23" spans="1:12" ht="15" customHeight="1" x14ac:dyDescent="0.25">
      <c r="A23" s="541" t="s">
        <v>939</v>
      </c>
      <c r="B23" s="541" t="s">
        <v>465</v>
      </c>
      <c r="C23" s="541">
        <v>4.3600000000000003</v>
      </c>
      <c r="D23" s="541">
        <f>mnecb!B$51</f>
        <v>3.2</v>
      </c>
      <c r="E23" s="609">
        <f>(D23*C23)/mnecb!D$51</f>
        <v>0.21464615384615388</v>
      </c>
      <c r="F23" s="572">
        <f>mnecb!D$51</f>
        <v>65</v>
      </c>
      <c r="G23" s="573">
        <f>IF(F23=65,('cost$'!$B$4+'cost$'!$C$4)* E23,IF((F23=250),E23*('cost$'!$B$6+'cost$'!$C$6)/2,E23*('cost$'!$B$5+'cost$'!$C$5)/2))</f>
        <v>32.706707692307695</v>
      </c>
      <c r="H23" s="572">
        <v>1</v>
      </c>
      <c r="I23" s="608" t="s">
        <v>725</v>
      </c>
      <c r="J23" s="572">
        <f>IF(I23="Y", H23*('cost$'!$B$15+'cost$'!$C$15),0)</f>
        <v>0</v>
      </c>
      <c r="K23" s="572">
        <f>IF(I23="Y", H23*('cost$'!$B$22+'cost$'!$C$22),0)</f>
        <v>0</v>
      </c>
      <c r="L23" s="573">
        <f>IF(I23="Y", H23*('cost$'!$B$18+'cost$'!$C$18+'cost$'!$B$19+'cost$'!$C$19)/2,0)</f>
        <v>0</v>
      </c>
    </row>
    <row r="24" spans="1:12" ht="15" customHeight="1" x14ac:dyDescent="0.25">
      <c r="A24" s="541" t="s">
        <v>938</v>
      </c>
      <c r="B24" s="541" t="s">
        <v>915</v>
      </c>
      <c r="C24" s="541">
        <v>97.9</v>
      </c>
      <c r="D24" s="541">
        <f>mnecb!B$53</f>
        <v>10.8</v>
      </c>
      <c r="E24" s="609">
        <f>(C24*D24)/mnecb!D$53</f>
        <v>16.266461538461542</v>
      </c>
      <c r="F24" s="508">
        <f>mnecb!D$53</f>
        <v>65</v>
      </c>
      <c r="G24" s="573">
        <f>IF(F24=65,('cost$'!$B$4+'cost$'!$C$4)* E24,IF((F24=250),E24*('cost$'!$B$6+'cost$'!$C$6)/2,E24*('cost$'!$B$5+'cost$'!$C$5)/2))</f>
        <v>2478.6020769230772</v>
      </c>
      <c r="H24" s="572">
        <v>1</v>
      </c>
      <c r="I24" s="608" t="s">
        <v>725</v>
      </c>
      <c r="J24" s="572">
        <f>IF(I24="Y", H24*('cost$'!$B$15+'cost$'!$C$15),0)</f>
        <v>0</v>
      </c>
      <c r="K24" s="572">
        <f>IF(I24="Y", H24*('cost$'!$B$22+'cost$'!$C$22),0)</f>
        <v>0</v>
      </c>
      <c r="L24" s="572">
        <f>IF(I24="Y", H24*('cost$'!$B$18+'cost$'!$C$18+'cost$'!$B$19+'cost$'!$C$19)/2,0)</f>
        <v>0</v>
      </c>
    </row>
    <row r="25" spans="1:12" ht="15" customHeight="1" x14ac:dyDescent="0.25">
      <c r="A25" s="658" t="s">
        <v>721</v>
      </c>
      <c r="B25" s="541"/>
      <c r="C25" s="541"/>
      <c r="D25" s="541"/>
      <c r="E25" s="609"/>
      <c r="F25" s="541"/>
      <c r="G25" s="573"/>
      <c r="H25" s="572"/>
      <c r="I25" s="657"/>
      <c r="J25" s="572"/>
      <c r="K25" s="572"/>
      <c r="L25" s="572"/>
    </row>
    <row r="26" spans="1:12" ht="15" customHeight="1" x14ac:dyDescent="0.25">
      <c r="A26" s="541" t="s">
        <v>937</v>
      </c>
      <c r="B26" s="541" t="s">
        <v>736</v>
      </c>
      <c r="C26" s="541">
        <v>51.03</v>
      </c>
      <c r="D26" s="541">
        <f>mnecb!B$26</f>
        <v>19.399999999999999</v>
      </c>
      <c r="E26" s="609">
        <f>(C26*D26)/mnecb!D$26</f>
        <v>15.230492307692307</v>
      </c>
      <c r="F26" s="572">
        <f>mnecb!D$26</f>
        <v>65</v>
      </c>
      <c r="G26" s="573">
        <f>IF(F26=65,('cost$'!$B$4+'cost$'!$C$4)* E26,IF((F26=250),E26*('cost$'!$B$6+'cost$'!$C$6)/2,E26*('cost$'!$B$5+'cost$'!$C$5)/2))</f>
        <v>2320.7462653846151</v>
      </c>
      <c r="H26" s="572">
        <v>2</v>
      </c>
      <c r="I26" s="657" t="s">
        <v>728</v>
      </c>
      <c r="J26" s="572">
        <f>IF(I26="Y", H26*('cost$'!$B$15+'cost$'!$C$15),0)</f>
        <v>1714</v>
      </c>
      <c r="K26" s="572">
        <f>IF(I26="Y", H26*('cost$'!$B$22+'cost$'!$C$22),0)</f>
        <v>567.5</v>
      </c>
      <c r="L26" s="572">
        <f>IF(I26="Y", H26*('cost$'!$B$18+'cost$'!$C$18+'cost$'!$B$19+'cost$'!$C$19)/2,0)</f>
        <v>981.5</v>
      </c>
    </row>
    <row r="27" spans="1:12" ht="15" customHeight="1" x14ac:dyDescent="0.25">
      <c r="A27" s="541" t="s">
        <v>936</v>
      </c>
      <c r="B27" s="541" t="s">
        <v>740</v>
      </c>
      <c r="C27" s="541">
        <v>14.88</v>
      </c>
      <c r="D27" s="541">
        <f>mnecb!B$56</f>
        <v>8.6</v>
      </c>
      <c r="E27" s="609">
        <f>(C27*D27)/mnecb!D$56</f>
        <v>1.9687384615384615</v>
      </c>
      <c r="F27" s="572">
        <f>mnecb!D$56</f>
        <v>65</v>
      </c>
      <c r="G27" s="573">
        <f>IF(F27=65,('cost$'!$B$4+'cost$'!$C$4)* E27,IF((F27=250),E27*('cost$'!$B$6+'cost$'!$C$6)/2,E27*('cost$'!$B$5+'cost$'!$C$5)/2))</f>
        <v>299.98652307692311</v>
      </c>
      <c r="H27" s="572">
        <v>1</v>
      </c>
      <c r="I27" s="657" t="s">
        <v>725</v>
      </c>
      <c r="J27" s="572">
        <f>IF(I27="Y", H27*('cost$'!$B$15+'cost$'!$C$15),0)</f>
        <v>0</v>
      </c>
      <c r="K27" s="572">
        <f>IF(I27="Y", H27*('cost$'!$B$22+'cost$'!$C$22),0)</f>
        <v>0</v>
      </c>
      <c r="L27" s="572">
        <f>IF(I27="Y", H27*('cost$'!$B$18+'cost$'!$C$18+'cost$'!$B$19+'cost$'!$C$19)/2,0)</f>
        <v>0</v>
      </c>
    </row>
    <row r="28" spans="1:12" ht="15" customHeight="1" x14ac:dyDescent="0.25">
      <c r="A28" s="541"/>
      <c r="B28" s="541"/>
      <c r="C28" s="541"/>
      <c r="D28" s="541"/>
      <c r="E28" s="609"/>
      <c r="F28" s="541"/>
      <c r="G28" s="573"/>
      <c r="H28" s="572"/>
      <c r="I28" s="657"/>
      <c r="J28" s="572"/>
      <c r="K28" s="572"/>
      <c r="L28" s="572"/>
    </row>
    <row r="29" spans="1:12" ht="15" customHeight="1" x14ac:dyDescent="0.25">
      <c r="A29" s="541"/>
      <c r="B29" s="541"/>
      <c r="C29" s="541"/>
      <c r="D29" s="541"/>
      <c r="E29" s="609"/>
      <c r="F29" s="541"/>
      <c r="G29" s="573"/>
      <c r="H29" s="572"/>
      <c r="I29" s="657"/>
      <c r="J29" s="572"/>
      <c r="K29" s="572"/>
      <c r="L29" s="572"/>
    </row>
    <row r="30" spans="1:12" ht="8.1" customHeight="1" x14ac:dyDescent="0.25">
      <c r="A30" s="541"/>
      <c r="B30" s="541"/>
      <c r="C30" s="541"/>
      <c r="D30" s="541"/>
      <c r="E30" s="609"/>
      <c r="F30" s="541"/>
      <c r="G30" s="573"/>
      <c r="H30" s="572"/>
      <c r="I30" s="657"/>
      <c r="J30" s="572"/>
      <c r="K30" s="572"/>
      <c r="L30" s="572"/>
    </row>
    <row r="31" spans="1:12" ht="8.1" customHeight="1" x14ac:dyDescent="0.25">
      <c r="A31" s="541"/>
      <c r="B31" s="541"/>
      <c r="C31" s="541"/>
      <c r="D31" s="541"/>
      <c r="E31" s="609"/>
      <c r="F31" s="541"/>
      <c r="G31" s="573"/>
      <c r="H31" s="572"/>
      <c r="I31" s="657"/>
      <c r="J31" s="572"/>
      <c r="K31" s="572"/>
      <c r="L31" s="572"/>
    </row>
    <row r="32" spans="1:12" ht="8.1" customHeight="1" x14ac:dyDescent="0.25">
      <c r="A32" s="541"/>
      <c r="B32" s="541"/>
      <c r="C32" s="541"/>
      <c r="D32" s="541"/>
      <c r="E32" s="609"/>
      <c r="F32" s="541"/>
      <c r="G32" s="573"/>
      <c r="H32" s="572"/>
      <c r="I32" s="657"/>
      <c r="J32" s="572"/>
      <c r="K32" s="572"/>
      <c r="L32" s="572"/>
    </row>
    <row r="33" spans="1:22" ht="8.1" customHeight="1" x14ac:dyDescent="0.25">
      <c r="A33" s="541"/>
      <c r="B33" s="541"/>
      <c r="C33" s="541"/>
      <c r="D33" s="541"/>
      <c r="E33" s="609"/>
      <c r="F33" s="541"/>
      <c r="G33" s="573"/>
      <c r="H33" s="572"/>
      <c r="I33" s="657"/>
      <c r="J33" s="572"/>
      <c r="K33" s="572"/>
      <c r="L33" s="572"/>
    </row>
    <row r="34" spans="1:22" ht="8.1" customHeight="1" x14ac:dyDescent="0.25">
      <c r="A34" s="541"/>
      <c r="B34" s="541"/>
      <c r="C34" s="541"/>
      <c r="D34" s="541"/>
      <c r="E34" s="609"/>
      <c r="F34" s="541"/>
      <c r="G34" s="573"/>
      <c r="H34" s="572"/>
      <c r="I34" s="657"/>
      <c r="J34" s="572"/>
      <c r="K34" s="572"/>
      <c r="L34" s="572"/>
    </row>
    <row r="35" spans="1:22" ht="8.1" customHeight="1" x14ac:dyDescent="0.25">
      <c r="A35" s="541"/>
      <c r="B35" s="541"/>
      <c r="C35" s="541"/>
      <c r="D35" s="541"/>
      <c r="E35" s="609"/>
      <c r="F35" s="541"/>
      <c r="G35" s="573"/>
      <c r="H35" s="572"/>
      <c r="I35" s="657"/>
      <c r="J35" s="572"/>
      <c r="K35" s="572"/>
      <c r="L35" s="572"/>
    </row>
    <row r="36" spans="1:22" ht="8.1" customHeight="1" x14ac:dyDescent="0.25">
      <c r="A36" s="541"/>
      <c r="B36" s="541"/>
      <c r="C36" s="541"/>
      <c r="D36" s="541"/>
      <c r="E36" s="609"/>
      <c r="F36" s="541"/>
      <c r="G36" s="573"/>
      <c r="H36" s="572"/>
      <c r="I36" s="657"/>
      <c r="J36" s="572"/>
      <c r="K36" s="572"/>
      <c r="L36" s="572"/>
    </row>
    <row r="37" spans="1:22" ht="8.1" customHeight="1" x14ac:dyDescent="0.25">
      <c r="A37" s="541"/>
      <c r="B37" s="541"/>
      <c r="C37" s="541"/>
      <c r="D37" s="541"/>
      <c r="E37" s="609"/>
      <c r="F37" s="541"/>
      <c r="G37" s="573"/>
      <c r="H37" s="572"/>
      <c r="I37" s="657"/>
      <c r="J37" s="572"/>
      <c r="K37" s="572"/>
      <c r="L37" s="572"/>
    </row>
    <row r="38" spans="1:22" ht="8.1" customHeight="1" x14ac:dyDescent="0.25">
      <c r="A38" s="541"/>
      <c r="B38" s="541"/>
      <c r="C38" s="541"/>
      <c r="D38" s="541"/>
      <c r="E38" s="609"/>
      <c r="F38" s="541"/>
      <c r="G38" s="573"/>
      <c r="H38" s="572"/>
      <c r="I38" s="657"/>
      <c r="J38" s="572"/>
      <c r="K38" s="572"/>
      <c r="L38" s="572"/>
    </row>
    <row r="39" spans="1:22" ht="8.1" customHeight="1" x14ac:dyDescent="0.25">
      <c r="A39" s="541"/>
      <c r="B39" s="541"/>
      <c r="C39" s="541"/>
      <c r="D39" s="541"/>
      <c r="E39" s="609"/>
      <c r="F39" s="541"/>
      <c r="G39" s="573"/>
      <c r="H39" s="572"/>
      <c r="I39" s="657"/>
      <c r="J39" s="572"/>
      <c r="K39" s="572"/>
      <c r="L39" s="572"/>
    </row>
    <row r="40" spans="1:22" ht="8.1" customHeight="1" x14ac:dyDescent="0.25">
      <c r="A40" s="541"/>
      <c r="B40" s="541"/>
      <c r="C40" s="541"/>
      <c r="D40" s="541"/>
      <c r="E40" s="609"/>
      <c r="F40" s="541"/>
      <c r="G40" s="573"/>
      <c r="H40" s="572"/>
      <c r="I40" s="657"/>
      <c r="J40" s="572"/>
      <c r="K40" s="572"/>
      <c r="L40" s="572"/>
    </row>
    <row r="41" spans="1:22" s="508" customFormat="1" ht="8.1" customHeight="1" x14ac:dyDescent="0.25">
      <c r="A41" s="585"/>
      <c r="B41" s="585"/>
      <c r="C41" s="585"/>
      <c r="D41" s="585"/>
      <c r="E41" s="607"/>
      <c r="F41" s="578"/>
      <c r="G41" s="579"/>
      <c r="H41" s="578"/>
      <c r="I41" s="606"/>
      <c r="J41" s="572"/>
      <c r="K41" s="572"/>
      <c r="L41" s="572"/>
    </row>
    <row r="42" spans="1:22" s="508" customFormat="1" x14ac:dyDescent="0.25">
      <c r="A42" s="668" t="s">
        <v>96</v>
      </c>
      <c r="B42" s="546"/>
      <c r="C42" s="546">
        <f>SUM(C41:C41)</f>
        <v>0</v>
      </c>
      <c r="D42" s="546"/>
      <c r="E42" s="605"/>
      <c r="F42" s="604"/>
      <c r="G42" s="603">
        <f>SUM(G14:G41)</f>
        <v>24168.825387788467</v>
      </c>
      <c r="H42" s="603">
        <f>SUM(H14:H41)</f>
        <v>19</v>
      </c>
      <c r="I42" s="604"/>
      <c r="J42" s="603">
        <f>SUM(J14:J41)</f>
        <v>7713</v>
      </c>
      <c r="K42" s="603">
        <f>SUM(K14:K41)</f>
        <v>2553.75</v>
      </c>
      <c r="L42" s="603">
        <f>SUM(L14:L41)</f>
        <v>4416.75</v>
      </c>
      <c r="M42" s="509"/>
      <c r="N42" s="509"/>
      <c r="O42" s="509"/>
      <c r="Q42" s="509"/>
      <c r="R42" s="509"/>
      <c r="T42" s="509"/>
      <c r="U42" s="509"/>
      <c r="V42" s="509"/>
    </row>
    <row r="43" spans="1:22" s="508" customFormat="1" ht="17.25" x14ac:dyDescent="0.25">
      <c r="A43" s="667" t="s">
        <v>724</v>
      </c>
      <c r="B43" s="602"/>
      <c r="C43" s="602"/>
      <c r="D43" s="602"/>
      <c r="E43" s="601"/>
      <c r="F43" s="600"/>
      <c r="G43" s="599">
        <f>G42/($B$3)</f>
        <v>26.072087796967061</v>
      </c>
      <c r="H43" s="600"/>
      <c r="I43" s="600"/>
      <c r="J43" s="599">
        <f>J42/($B$3)</f>
        <v>8.3203883495145625</v>
      </c>
      <c r="K43" s="599">
        <f>K42/($B$3)</f>
        <v>2.7548543689320391</v>
      </c>
      <c r="L43" s="599">
        <f>L42/($B$3)</f>
        <v>4.7645631067961167</v>
      </c>
      <c r="M43" s="598"/>
      <c r="N43" s="598"/>
      <c r="O43" s="598"/>
      <c r="Q43" s="598"/>
      <c r="R43" s="598"/>
      <c r="S43" s="598"/>
      <c r="T43" s="598"/>
      <c r="U43" s="509"/>
      <c r="V43" s="509"/>
    </row>
    <row r="44" spans="1:22" s="508" customFormat="1" x14ac:dyDescent="0.25">
      <c r="A44" s="506"/>
      <c r="B44" s="506"/>
      <c r="C44" s="506"/>
      <c r="D44" s="506"/>
      <c r="E44" s="467"/>
      <c r="G44" s="598"/>
      <c r="J44" s="598"/>
      <c r="K44" s="598"/>
      <c r="L44" s="598"/>
      <c r="M44" s="598"/>
      <c r="N44" s="598"/>
      <c r="O44" s="598"/>
      <c r="Q44" s="598"/>
      <c r="R44" s="598"/>
      <c r="S44" s="598"/>
      <c r="T44" s="598"/>
      <c r="U44" s="509"/>
      <c r="V44" s="509"/>
    </row>
    <row r="45" spans="1:22" s="508" customFormat="1" ht="17.25" x14ac:dyDescent="0.25">
      <c r="A45" s="597" t="s">
        <v>723</v>
      </c>
      <c r="B45" s="503" t="s">
        <v>722</v>
      </c>
      <c r="C45" s="503" t="s">
        <v>721</v>
      </c>
      <c r="D45" s="503" t="s">
        <v>720</v>
      </c>
      <c r="E45" s="513" t="s">
        <v>719</v>
      </c>
      <c r="F45" s="513" t="s">
        <v>718</v>
      </c>
      <c r="G45" s="593" t="s">
        <v>96</v>
      </c>
      <c r="H45" s="513" t="s">
        <v>704</v>
      </c>
      <c r="K45" s="506"/>
      <c r="L45" s="506"/>
      <c r="U45" s="509"/>
      <c r="V45" s="509"/>
    </row>
    <row r="46" spans="1:22" s="508" customFormat="1" x14ac:dyDescent="0.25">
      <c r="A46" s="483" t="s">
        <v>717</v>
      </c>
      <c r="B46" s="494">
        <f>('cost$'!$B$9+'cost$'!$C$9+'cost$'!$D$9)</f>
        <v>48855</v>
      </c>
      <c r="C46" s="483">
        <v>0</v>
      </c>
      <c r="D46" s="483"/>
      <c r="E46" s="580"/>
      <c r="F46" s="580"/>
      <c r="G46" s="494">
        <f>SUM(B46:D46)</f>
        <v>48855</v>
      </c>
      <c r="H46" s="526">
        <f>G46/$B$3</f>
        <v>52.702265372168284</v>
      </c>
      <c r="K46" s="506"/>
      <c r="L46" s="506"/>
      <c r="U46" s="509"/>
      <c r="V46" s="509"/>
    </row>
    <row r="47" spans="1:22" s="508" customFormat="1" x14ac:dyDescent="0.25">
      <c r="A47" s="483" t="s">
        <v>716</v>
      </c>
      <c r="B47" s="483">
        <f>('cost$'!$B$27+'cost$'!$C$27)</f>
        <v>10350</v>
      </c>
      <c r="C47" s="483">
        <v>0</v>
      </c>
      <c r="D47" s="483"/>
      <c r="E47" s="483"/>
      <c r="F47" s="483"/>
      <c r="G47" s="494">
        <f>SUM(B47:D47)</f>
        <v>10350</v>
      </c>
      <c r="H47" s="526">
        <f>G47/$B$3</f>
        <v>11.16504854368932</v>
      </c>
      <c r="K47" s="506"/>
      <c r="L47" s="506"/>
      <c r="U47" s="509"/>
      <c r="V47" s="509"/>
    </row>
    <row r="48" spans="1:22" s="509" customFormat="1" x14ac:dyDescent="0.25">
      <c r="A48" s="483" t="s">
        <v>715</v>
      </c>
      <c r="B48" s="483">
        <f>('cost$'!$B$41+'cost$'!$C$41+'cost$'!$D$41)</f>
        <v>1415</v>
      </c>
      <c r="C48" s="483">
        <v>0</v>
      </c>
      <c r="D48" s="483"/>
      <c r="E48" s="483"/>
      <c r="F48" s="483"/>
      <c r="G48" s="494">
        <f>SUM(B48:D48)</f>
        <v>1415</v>
      </c>
      <c r="H48" s="526">
        <f>G48/$B$3</f>
        <v>1.5264293419633226</v>
      </c>
      <c r="I48" s="508"/>
      <c r="J48" s="508"/>
      <c r="K48" s="506"/>
      <c r="L48" s="506"/>
    </row>
    <row r="49" spans="1:22" s="509" customFormat="1" x14ac:dyDescent="0.25">
      <c r="A49" s="483" t="s">
        <v>714</v>
      </c>
      <c r="B49" s="483">
        <f>'cost$'!$B$40+'cost$'!$C$40+'cost$'!$D$40</f>
        <v>2707</v>
      </c>
      <c r="C49" s="483">
        <v>0</v>
      </c>
      <c r="D49" s="483"/>
      <c r="E49" s="483"/>
      <c r="F49" s="483"/>
      <c r="G49" s="494">
        <f>SUM(B49:D49)</f>
        <v>2707</v>
      </c>
      <c r="H49" s="526">
        <f>G49/$B$3</f>
        <v>2.9201725997842503</v>
      </c>
      <c r="I49" s="508"/>
      <c r="J49" s="508"/>
      <c r="K49" s="506"/>
      <c r="L49" s="506"/>
    </row>
    <row r="50" spans="1:22" s="509" customFormat="1" x14ac:dyDescent="0.25">
      <c r="A50" s="483" t="s">
        <v>713</v>
      </c>
      <c r="B50" s="483">
        <f>('cost$'!$B$20+'cost$'!$C$20+'cost$'!$D$20)</f>
        <v>3621.25</v>
      </c>
      <c r="C50" s="483">
        <v>0</v>
      </c>
      <c r="D50" s="483"/>
      <c r="E50" s="483"/>
      <c r="F50" s="483"/>
      <c r="G50" s="494">
        <f>SUM(B50:D50)</f>
        <v>3621.25</v>
      </c>
      <c r="H50" s="526">
        <f>G50/$B$3</f>
        <v>3.9064185544768071</v>
      </c>
      <c r="I50" s="508"/>
      <c r="J50" s="508"/>
      <c r="K50" s="506"/>
      <c r="L50" s="506"/>
    </row>
    <row r="51" spans="1:22" s="509" customFormat="1" ht="17.25" x14ac:dyDescent="0.25">
      <c r="A51" s="597" t="s">
        <v>712</v>
      </c>
      <c r="B51" s="596"/>
      <c r="C51" s="595"/>
      <c r="D51" s="594"/>
      <c r="E51" s="514"/>
      <c r="F51" s="514"/>
      <c r="G51" s="593" t="s">
        <v>96</v>
      </c>
      <c r="H51" s="513" t="s">
        <v>704</v>
      </c>
      <c r="I51" s="508"/>
      <c r="J51" s="508"/>
      <c r="K51" s="506"/>
      <c r="L51" s="506"/>
      <c r="U51" s="506"/>
      <c r="V51" s="506"/>
    </row>
    <row r="52" spans="1:22" s="509" customFormat="1" x14ac:dyDescent="0.25">
      <c r="A52" s="483" t="s">
        <v>312</v>
      </c>
      <c r="B52" s="581"/>
      <c r="C52" s="581"/>
      <c r="D52" s="483"/>
      <c r="E52" s="581"/>
      <c r="F52" s="581"/>
      <c r="G52" s="483">
        <f>(('cost$'!$B$23+'cost$'!$C$23)/20*H42+('cost$'!$B$23+'cost$'!$C$23)/4*1)</f>
        <v>6210</v>
      </c>
      <c r="H52" s="526">
        <f>G52/$B$3</f>
        <v>6.6990291262135919</v>
      </c>
      <c r="I52" s="508"/>
      <c r="J52" s="508"/>
      <c r="K52" s="506"/>
      <c r="L52" s="506"/>
      <c r="U52" s="506"/>
      <c r="V52" s="506"/>
    </row>
    <row r="53" spans="1:22" s="509" customFormat="1" x14ac:dyDescent="0.25">
      <c r="A53" s="483" t="s">
        <v>711</v>
      </c>
      <c r="B53" s="581"/>
      <c r="C53" s="581"/>
      <c r="D53" s="483"/>
      <c r="E53" s="483"/>
      <c r="F53" s="483"/>
      <c r="G53" s="483">
        <f>'cost$'!$B$21+'cost$'!$C$21+'cost$'!$D$21</f>
        <v>957</v>
      </c>
      <c r="H53" s="526">
        <f>G53/$B$3</f>
        <v>1.0323624595469256</v>
      </c>
      <c r="I53" s="508"/>
      <c r="J53" s="508"/>
      <c r="K53" s="506"/>
      <c r="L53" s="506"/>
      <c r="U53" s="506"/>
      <c r="V53" s="506"/>
    </row>
    <row r="54" spans="1:22" s="509" customFormat="1" x14ac:dyDescent="0.25">
      <c r="A54" s="483" t="s">
        <v>710</v>
      </c>
      <c r="B54" s="581"/>
      <c r="C54" s="581"/>
      <c r="D54" s="483"/>
      <c r="E54" s="581"/>
      <c r="F54" s="581"/>
      <c r="G54" s="483">
        <f>('cost$'!$B$33+'cost$'!$C$33+'cost$'!$D$33)*$C$10+('cost$'!$B$35+'cost$'!$C$35+'cost$'!$D$35)*$D$10</f>
        <v>0</v>
      </c>
      <c r="H54" s="526">
        <f>G54/$B$3</f>
        <v>0</v>
      </c>
      <c r="I54" s="508"/>
      <c r="J54" s="508"/>
      <c r="K54" s="506"/>
      <c r="L54" s="519"/>
      <c r="U54" s="506"/>
      <c r="V54" s="506"/>
    </row>
    <row r="55" spans="1:22" s="509" customFormat="1" x14ac:dyDescent="0.25">
      <c r="A55" s="483" t="s">
        <v>709</v>
      </c>
      <c r="B55" s="581"/>
      <c r="C55" s="581"/>
      <c r="D55" s="483"/>
      <c r="E55" s="581"/>
      <c r="F55" s="581"/>
      <c r="G55" s="483">
        <f>('cost$'!$B$50+'cost$'!$C$50+'cost$'!$D$50)*$G$10</f>
        <v>753.75</v>
      </c>
      <c r="H55" s="526">
        <f>G55/$B$3</f>
        <v>0.81310679611650483</v>
      </c>
      <c r="I55" s="508"/>
      <c r="J55" s="508"/>
      <c r="K55" s="506"/>
      <c r="L55" s="519"/>
      <c r="U55" s="506"/>
      <c r="V55" s="506"/>
    </row>
    <row r="56" spans="1:22" s="509" customFormat="1" x14ac:dyDescent="0.25">
      <c r="A56" s="483" t="s">
        <v>708</v>
      </c>
      <c r="B56" s="581"/>
      <c r="C56" s="581"/>
      <c r="D56" s="483"/>
      <c r="E56" s="581"/>
      <c r="F56" s="581"/>
      <c r="G56" s="483">
        <f>1*'cost$'!$E$52+0*'cost$'!$E$53+1*'cost$'!$E$54+0*'cost$'!$E$55 +$B$10*'cost$'!$E$54+$C$10*'cost$'!$E$55+$D$10*'cost$'!$E$56</f>
        <v>4516.25</v>
      </c>
      <c r="H56" s="526">
        <f>G56/$B$3</f>
        <v>4.8718985976267533</v>
      </c>
      <c r="I56" s="508"/>
      <c r="J56" s="508"/>
      <c r="K56" s="506"/>
      <c r="L56" s="519"/>
      <c r="U56" s="506"/>
      <c r="V56" s="506"/>
    </row>
    <row r="57" spans="1:22" s="509" customFormat="1" ht="32.25" x14ac:dyDescent="0.25">
      <c r="A57" s="503" t="s">
        <v>707</v>
      </c>
      <c r="B57" s="513" t="s">
        <v>706</v>
      </c>
      <c r="C57" s="513" t="s">
        <v>705</v>
      </c>
      <c r="D57" s="503"/>
      <c r="E57" s="514"/>
      <c r="F57" s="514"/>
      <c r="G57" s="593" t="s">
        <v>96</v>
      </c>
      <c r="H57" s="513" t="s">
        <v>704</v>
      </c>
      <c r="I57" s="508"/>
      <c r="J57" s="508"/>
      <c r="K57" s="506"/>
      <c r="L57" s="506"/>
      <c r="U57" s="506"/>
      <c r="V57" s="506"/>
    </row>
    <row r="58" spans="1:22" s="509" customFormat="1" x14ac:dyDescent="0.25">
      <c r="A58" s="585" t="s">
        <v>21</v>
      </c>
      <c r="B58" s="483">
        <v>5.6</v>
      </c>
      <c r="C58" s="483">
        <v>2</v>
      </c>
      <c r="D58" s="483"/>
      <c r="E58" s="581"/>
      <c r="F58" s="581"/>
      <c r="G58" s="483">
        <f>('cost$'!$B$49+'cost$'!$C$49+'cost$'!$D$49)/30*B58</f>
        <v>11618.833333333332</v>
      </c>
      <c r="H58" s="526">
        <f>G58/$B$3</f>
        <v>12.533800791082344</v>
      </c>
      <c r="I58" s="508"/>
      <c r="J58" s="508"/>
      <c r="K58" s="506"/>
      <c r="L58" s="506"/>
      <c r="U58" s="506"/>
      <c r="V58" s="506"/>
    </row>
    <row r="59" spans="1:22" x14ac:dyDescent="0.25">
      <c r="G59" s="506"/>
      <c r="H59" s="509"/>
    </row>
  </sheetData>
  <pageMargins left="0.7" right="0.7" top="0.75" bottom="0.75" header="0.3" footer="0.3"/>
  <pageSetup scale="81"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59"/>
  <sheetViews>
    <sheetView topLeftCell="A12" workbookViewId="0">
      <selection activeCell="M66" sqref="M66"/>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8.85546875" style="506" customWidth="1"/>
    <col min="7" max="7" width="8.7109375" style="509" customWidth="1"/>
    <col min="8" max="8" width="6.85546875" style="508" customWidth="1"/>
    <col min="9" max="9" width="6.5703125" style="508" customWidth="1"/>
    <col min="10" max="10" width="7.5703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901</v>
      </c>
      <c r="B1" s="555"/>
      <c r="C1" s="550"/>
      <c r="D1" s="533"/>
      <c r="E1" s="655"/>
      <c r="F1" s="554"/>
      <c r="G1" s="654"/>
      <c r="H1" s="653"/>
      <c r="I1" s="652"/>
      <c r="J1" s="652"/>
      <c r="K1" s="533"/>
      <c r="L1" s="549"/>
    </row>
    <row r="2" spans="1:22" ht="31.5" x14ac:dyDescent="0.35">
      <c r="A2" s="485" t="s">
        <v>616</v>
      </c>
      <c r="B2" s="548" t="s">
        <v>641</v>
      </c>
      <c r="C2" s="543"/>
      <c r="D2" s="543"/>
      <c r="E2" s="664"/>
      <c r="F2" s="650"/>
      <c r="G2" s="649"/>
      <c r="H2" s="648"/>
      <c r="I2" s="647" t="s">
        <v>551</v>
      </c>
      <c r="J2" s="646" t="s">
        <v>119</v>
      </c>
      <c r="K2" s="646" t="s">
        <v>120</v>
      </c>
      <c r="L2" s="645" t="s">
        <v>121</v>
      </c>
    </row>
    <row r="3" spans="1:22" ht="17.25" x14ac:dyDescent="0.25">
      <c r="A3" s="644" t="s">
        <v>614</v>
      </c>
      <c r="B3" s="503">
        <v>1171</v>
      </c>
      <c r="C3" s="543"/>
      <c r="D3" s="543"/>
      <c r="E3" s="663"/>
      <c r="F3" s="543"/>
      <c r="G3" s="642"/>
      <c r="H3" s="641" t="s">
        <v>771</v>
      </c>
      <c r="I3" s="545"/>
      <c r="J3" s="545"/>
      <c r="K3" s="545"/>
      <c r="L3" s="544"/>
    </row>
    <row r="4" spans="1:22" x14ac:dyDescent="0.25">
      <c r="A4" s="493" t="s">
        <v>770</v>
      </c>
      <c r="B4" s="503" t="s">
        <v>722</v>
      </c>
      <c r="C4" s="594" t="s">
        <v>721</v>
      </c>
      <c r="D4" s="503" t="s">
        <v>720</v>
      </c>
      <c r="E4" s="635" t="s">
        <v>719</v>
      </c>
      <c r="F4" s="503"/>
      <c r="G4" s="514"/>
      <c r="H4" s="543" t="s">
        <v>611</v>
      </c>
      <c r="I4" s="541"/>
      <c r="J4" s="541"/>
      <c r="K4" s="541"/>
      <c r="L4" s="498"/>
    </row>
    <row r="5" spans="1:22" x14ac:dyDescent="0.25">
      <c r="A5" s="493" t="s">
        <v>769</v>
      </c>
      <c r="B5" s="503"/>
      <c r="C5" s="503"/>
      <c r="D5" s="503"/>
      <c r="E5" s="698"/>
      <c r="F5" s="503"/>
      <c r="G5" s="514"/>
      <c r="H5" s="543" t="s">
        <v>609</v>
      </c>
      <c r="I5" s="541"/>
      <c r="J5" s="541"/>
      <c r="K5" s="541"/>
      <c r="L5" s="498"/>
    </row>
    <row r="6" spans="1:22" x14ac:dyDescent="0.25">
      <c r="A6" s="493" t="s">
        <v>768</v>
      </c>
      <c r="B6" s="503"/>
      <c r="C6" s="503"/>
      <c r="D6" s="503"/>
      <c r="E6" s="698"/>
      <c r="F6" s="503"/>
      <c r="G6" s="514"/>
      <c r="H6" s="640"/>
      <c r="I6" s="541"/>
      <c r="J6" s="541"/>
      <c r="K6" s="541"/>
      <c r="L6" s="498"/>
    </row>
    <row r="7" spans="1:22" x14ac:dyDescent="0.25">
      <c r="A7" s="493" t="s">
        <v>767</v>
      </c>
      <c r="B7" s="503"/>
      <c r="C7" s="503"/>
      <c r="D7" s="503"/>
      <c r="E7" s="698"/>
      <c r="F7" s="503"/>
      <c r="G7" s="514"/>
      <c r="H7" s="634"/>
      <c r="I7" s="697"/>
      <c r="J7" s="573"/>
      <c r="K7" s="572"/>
      <c r="L7" s="510"/>
    </row>
    <row r="8" spans="1:22" x14ac:dyDescent="0.25">
      <c r="A8" s="493" t="s">
        <v>766</v>
      </c>
      <c r="B8" s="639"/>
      <c r="C8" s="639"/>
      <c r="D8" s="639"/>
      <c r="E8" s="637"/>
      <c r="F8" s="503"/>
      <c r="G8" s="514"/>
      <c r="H8" s="634"/>
      <c r="I8" s="697"/>
      <c r="J8" s="573"/>
      <c r="K8" s="572"/>
      <c r="L8" s="510"/>
    </row>
    <row r="9" spans="1:22" x14ac:dyDescent="0.25">
      <c r="A9" s="493" t="s">
        <v>765</v>
      </c>
      <c r="B9" s="503" t="s">
        <v>764</v>
      </c>
      <c r="C9" s="503" t="s">
        <v>798</v>
      </c>
      <c r="D9" s="503" t="s">
        <v>797</v>
      </c>
      <c r="E9" s="698"/>
      <c r="F9" s="503"/>
      <c r="G9" s="514" t="s">
        <v>761</v>
      </c>
      <c r="H9" s="634"/>
      <c r="I9" s="697"/>
      <c r="J9" s="573"/>
      <c r="K9" s="572"/>
      <c r="L9" s="510"/>
    </row>
    <row r="10" spans="1:22" ht="15.75" thickBot="1" x14ac:dyDescent="0.3">
      <c r="A10" s="540"/>
      <c r="B10" s="539"/>
      <c r="C10" s="539"/>
      <c r="D10" s="539">
        <v>0</v>
      </c>
      <c r="E10" s="696"/>
      <c r="F10" s="539"/>
      <c r="G10" s="630">
        <v>1</v>
      </c>
      <c r="H10" s="629"/>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80"/>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58" t="s">
        <v>748</v>
      </c>
      <c r="B14" s="545"/>
      <c r="C14" s="545"/>
      <c r="D14" s="545"/>
      <c r="E14" s="611"/>
      <c r="F14" s="508"/>
      <c r="G14" s="582"/>
      <c r="H14" s="610"/>
      <c r="I14" s="610"/>
      <c r="J14" s="545"/>
      <c r="K14" s="545"/>
      <c r="L14" s="545"/>
    </row>
    <row r="15" spans="1:22" x14ac:dyDescent="0.25">
      <c r="A15" s="541" t="s">
        <v>900</v>
      </c>
      <c r="B15" s="541" t="s">
        <v>899</v>
      </c>
      <c r="C15" s="541">
        <v>965.16</v>
      </c>
      <c r="D15" s="541">
        <f>mnecb!B$53</f>
        <v>10.8</v>
      </c>
      <c r="E15" s="609">
        <f>(C15*D15)/mnecb!D$53</f>
        <v>160.36504615384618</v>
      </c>
      <c r="F15" s="508">
        <f>mnecb!D$53</f>
        <v>65</v>
      </c>
      <c r="G15" s="573">
        <f>IF(F15=65,('cost$'!$B$4+'cost$'!$C$4)* E15,IF((F15=250),E15*('cost$'!$B$6+'cost$'!$C$6)/2,E15*('cost$'!$B$5+'cost$'!$C$5)/2))</f>
        <v>24435.623907692312</v>
      </c>
      <c r="H15" s="572">
        <v>1</v>
      </c>
      <c r="I15" s="657" t="s">
        <v>728</v>
      </c>
      <c r="J15" s="572">
        <f>IF(I15="Y", H15*('cost$'!$B$15+'cost$'!$C$15),0)</f>
        <v>857</v>
      </c>
      <c r="K15" s="572">
        <f>IF(I15="Y", H15*('cost$'!$B$22+'cost$'!$C$22),0)</f>
        <v>283.75</v>
      </c>
      <c r="L15" s="572">
        <f>IF(I15="Y", H15*('cost$'!$B$18+'cost$'!$C$18+'cost$'!$B$19+'cost$'!$C$19)/2,0)</f>
        <v>490.75</v>
      </c>
    </row>
    <row r="16" spans="1:22" ht="8.1" customHeight="1" x14ac:dyDescent="0.25">
      <c r="A16" s="541"/>
      <c r="B16" s="541"/>
      <c r="C16" s="541"/>
      <c r="D16" s="541"/>
      <c r="E16" s="609"/>
      <c r="F16" s="508"/>
      <c r="G16" s="573"/>
      <c r="H16" s="572"/>
      <c r="I16" s="657"/>
      <c r="J16" s="572"/>
      <c r="K16" s="572"/>
      <c r="L16" s="572"/>
    </row>
    <row r="17" spans="1:12" ht="8.1" customHeight="1" x14ac:dyDescent="0.25">
      <c r="A17" s="541"/>
      <c r="B17" s="541"/>
      <c r="C17" s="541"/>
      <c r="D17" s="541"/>
      <c r="E17" s="609"/>
      <c r="F17" s="508"/>
      <c r="G17" s="573"/>
      <c r="H17" s="572"/>
      <c r="I17" s="657"/>
      <c r="J17" s="572"/>
      <c r="K17" s="572"/>
      <c r="L17" s="572"/>
    </row>
    <row r="18" spans="1:12" ht="8.1" customHeight="1" x14ac:dyDescent="0.25">
      <c r="A18" s="541"/>
      <c r="B18" s="541"/>
      <c r="C18" s="541"/>
      <c r="D18" s="541"/>
      <c r="E18" s="609"/>
      <c r="F18" s="508"/>
      <c r="G18" s="573"/>
      <c r="H18" s="572"/>
      <c r="I18" s="657"/>
      <c r="J18" s="572"/>
      <c r="K18" s="572"/>
      <c r="L18" s="572"/>
    </row>
    <row r="19" spans="1:12" ht="8.1" customHeight="1" x14ac:dyDescent="0.25">
      <c r="A19" s="541"/>
      <c r="B19" s="541"/>
      <c r="C19" s="541"/>
      <c r="D19" s="541"/>
      <c r="E19" s="609"/>
      <c r="F19" s="508"/>
      <c r="G19" s="573"/>
      <c r="H19" s="572"/>
      <c r="I19" s="657"/>
      <c r="J19" s="572"/>
      <c r="K19" s="572"/>
      <c r="L19" s="572"/>
    </row>
    <row r="20" spans="1:12" ht="8.1" customHeight="1" x14ac:dyDescent="0.25">
      <c r="A20" s="541"/>
      <c r="B20" s="541"/>
      <c r="C20" s="541"/>
      <c r="D20" s="541"/>
      <c r="E20" s="609"/>
      <c r="F20" s="508"/>
      <c r="G20" s="573"/>
      <c r="H20" s="572"/>
      <c r="I20" s="657"/>
      <c r="J20" s="572"/>
      <c r="K20" s="572"/>
      <c r="L20" s="572"/>
    </row>
    <row r="21" spans="1:12" ht="8.1" customHeight="1" x14ac:dyDescent="0.25">
      <c r="A21" s="541"/>
      <c r="B21" s="541"/>
      <c r="C21" s="541"/>
      <c r="D21" s="541"/>
      <c r="E21" s="609"/>
      <c r="F21" s="508"/>
      <c r="G21" s="573"/>
      <c r="H21" s="572"/>
      <c r="I21" s="657"/>
      <c r="J21" s="572"/>
      <c r="K21" s="572"/>
      <c r="L21" s="572"/>
    </row>
    <row r="22" spans="1:12" ht="8.1" customHeight="1" x14ac:dyDescent="0.25">
      <c r="A22" s="541"/>
      <c r="B22" s="541"/>
      <c r="C22" s="541"/>
      <c r="D22" s="541"/>
      <c r="E22" s="609"/>
      <c r="F22" s="508"/>
      <c r="G22" s="573"/>
      <c r="H22" s="572"/>
      <c r="I22" s="657"/>
      <c r="J22" s="572"/>
      <c r="K22" s="572"/>
      <c r="L22" s="572"/>
    </row>
    <row r="23" spans="1:12" ht="8.1" customHeight="1" x14ac:dyDescent="0.25">
      <c r="A23" s="541"/>
      <c r="B23" s="541"/>
      <c r="C23" s="541"/>
      <c r="D23" s="541"/>
      <c r="E23" s="609"/>
      <c r="F23" s="508"/>
      <c r="G23" s="573"/>
      <c r="H23" s="572"/>
      <c r="I23" s="657"/>
      <c r="J23" s="572"/>
      <c r="K23" s="572"/>
      <c r="L23" s="572"/>
    </row>
    <row r="24" spans="1:12" ht="8.1" customHeight="1" x14ac:dyDescent="0.25">
      <c r="A24" s="541"/>
      <c r="B24" s="541"/>
      <c r="C24" s="541"/>
      <c r="D24" s="541"/>
      <c r="E24" s="609"/>
      <c r="F24" s="508"/>
      <c r="G24" s="573"/>
      <c r="H24" s="572"/>
      <c r="I24" s="657"/>
      <c r="J24" s="572"/>
      <c r="K24" s="572"/>
      <c r="L24" s="572"/>
    </row>
    <row r="25" spans="1:12" ht="8.1" customHeight="1" x14ac:dyDescent="0.25">
      <c r="A25" s="541"/>
      <c r="B25" s="541"/>
      <c r="C25" s="541"/>
      <c r="D25" s="541"/>
      <c r="E25" s="609"/>
      <c r="F25" s="508"/>
      <c r="G25" s="573"/>
      <c r="H25" s="572"/>
      <c r="I25" s="657"/>
      <c r="J25" s="572"/>
      <c r="K25" s="572"/>
      <c r="L25" s="572"/>
    </row>
    <row r="26" spans="1:12" ht="8.1" customHeight="1" x14ac:dyDescent="0.25">
      <c r="A26" s="541"/>
      <c r="B26" s="541"/>
      <c r="C26" s="541"/>
      <c r="D26" s="541"/>
      <c r="E26" s="609"/>
      <c r="F26" s="508"/>
      <c r="G26" s="573"/>
      <c r="H26" s="572"/>
      <c r="I26" s="657"/>
      <c r="J26" s="572"/>
      <c r="K26" s="572"/>
      <c r="L26" s="572"/>
    </row>
    <row r="27" spans="1:12" ht="8.1" customHeight="1" x14ac:dyDescent="0.25">
      <c r="A27" s="541"/>
      <c r="B27" s="541"/>
      <c r="C27" s="541"/>
      <c r="D27" s="541"/>
      <c r="E27" s="609"/>
      <c r="F27" s="508"/>
      <c r="G27" s="573"/>
      <c r="H27" s="572"/>
      <c r="I27" s="657"/>
      <c r="J27" s="572"/>
      <c r="K27" s="572"/>
      <c r="L27" s="572"/>
    </row>
    <row r="28" spans="1:12" ht="8.1" customHeight="1" x14ac:dyDescent="0.25">
      <c r="A28" s="541"/>
      <c r="B28" s="541"/>
      <c r="C28" s="541"/>
      <c r="D28" s="541"/>
      <c r="E28" s="609"/>
      <c r="F28" s="508"/>
      <c r="G28" s="573"/>
      <c r="H28" s="572"/>
      <c r="I28" s="657"/>
      <c r="J28" s="572"/>
      <c r="K28" s="572"/>
      <c r="L28" s="572"/>
    </row>
    <row r="29" spans="1:12" ht="8.1" customHeight="1" x14ac:dyDescent="0.25">
      <c r="A29" s="541"/>
      <c r="B29" s="541"/>
      <c r="C29" s="541"/>
      <c r="D29" s="541"/>
      <c r="E29" s="609"/>
      <c r="F29" s="508"/>
      <c r="G29" s="573"/>
      <c r="H29" s="572"/>
      <c r="I29" s="657"/>
      <c r="J29" s="572"/>
      <c r="K29" s="572"/>
      <c r="L29" s="572"/>
    </row>
    <row r="30" spans="1:12" ht="8.1" customHeight="1" x14ac:dyDescent="0.25">
      <c r="A30" s="541"/>
      <c r="B30" s="541"/>
      <c r="C30" s="541"/>
      <c r="D30" s="541"/>
      <c r="E30" s="609"/>
      <c r="F30" s="508"/>
      <c r="G30" s="573"/>
      <c r="H30" s="572"/>
      <c r="I30" s="657"/>
      <c r="J30" s="572"/>
      <c r="K30" s="572"/>
      <c r="L30" s="572"/>
    </row>
    <row r="31" spans="1:12" ht="8.1" customHeight="1" x14ac:dyDescent="0.25">
      <c r="A31" s="541"/>
      <c r="B31" s="541"/>
      <c r="C31" s="541"/>
      <c r="D31" s="541"/>
      <c r="E31" s="609"/>
      <c r="F31" s="508"/>
      <c r="G31" s="573"/>
      <c r="H31" s="572"/>
      <c r="I31" s="657"/>
      <c r="J31" s="572"/>
      <c r="K31" s="572"/>
      <c r="L31" s="572"/>
    </row>
    <row r="32" spans="1:12" ht="8.1" customHeight="1" x14ac:dyDescent="0.25">
      <c r="A32" s="541"/>
      <c r="B32" s="541"/>
      <c r="C32" s="541"/>
      <c r="D32" s="541"/>
      <c r="E32" s="609"/>
      <c r="F32" s="508"/>
      <c r="G32" s="573"/>
      <c r="H32" s="572"/>
      <c r="I32" s="657"/>
      <c r="J32" s="572"/>
      <c r="K32" s="572"/>
      <c r="L32" s="572"/>
    </row>
    <row r="33" spans="1:22" ht="8.1" customHeight="1" x14ac:dyDescent="0.25">
      <c r="A33" s="541"/>
      <c r="B33" s="541"/>
      <c r="C33" s="541"/>
      <c r="D33" s="541"/>
      <c r="E33" s="609"/>
      <c r="F33" s="508"/>
      <c r="G33" s="573"/>
      <c r="H33" s="572"/>
      <c r="I33" s="657"/>
      <c r="J33" s="572"/>
      <c r="K33" s="572"/>
      <c r="L33" s="572"/>
    </row>
    <row r="34" spans="1:22" ht="8.1" customHeight="1" x14ac:dyDescent="0.25">
      <c r="A34" s="541"/>
      <c r="B34" s="541"/>
      <c r="C34" s="541"/>
      <c r="D34" s="541"/>
      <c r="E34" s="609"/>
      <c r="F34" s="508"/>
      <c r="G34" s="573"/>
      <c r="H34" s="572"/>
      <c r="I34" s="657"/>
      <c r="J34" s="572"/>
      <c r="K34" s="572"/>
      <c r="L34" s="572"/>
    </row>
    <row r="35" spans="1:22" ht="8.1" customHeight="1" x14ac:dyDescent="0.25">
      <c r="A35" s="541"/>
      <c r="B35" s="541"/>
      <c r="C35" s="541"/>
      <c r="D35" s="541"/>
      <c r="E35" s="609"/>
      <c r="F35" s="508"/>
      <c r="G35" s="573"/>
      <c r="H35" s="572"/>
      <c r="I35" s="657"/>
      <c r="J35" s="572"/>
      <c r="K35" s="572"/>
      <c r="L35" s="572"/>
    </row>
    <row r="36" spans="1:22" ht="8.1" customHeight="1" x14ac:dyDescent="0.25">
      <c r="A36" s="541"/>
      <c r="B36" s="541"/>
      <c r="C36" s="541"/>
      <c r="D36" s="541"/>
      <c r="E36" s="609"/>
      <c r="F36" s="508"/>
      <c r="G36" s="573"/>
      <c r="H36" s="572"/>
      <c r="I36" s="657"/>
      <c r="J36" s="572"/>
      <c r="K36" s="572"/>
      <c r="L36" s="572"/>
    </row>
    <row r="37" spans="1:22" ht="8.1" customHeight="1" x14ac:dyDescent="0.25">
      <c r="A37" s="541"/>
      <c r="B37" s="541"/>
      <c r="C37" s="541"/>
      <c r="D37" s="541"/>
      <c r="E37" s="609"/>
      <c r="F37" s="508"/>
      <c r="G37" s="573"/>
      <c r="H37" s="572"/>
      <c r="I37" s="657"/>
      <c r="J37" s="572"/>
      <c r="K37" s="572"/>
      <c r="L37" s="572"/>
    </row>
    <row r="38" spans="1:22" ht="8.1" customHeight="1" x14ac:dyDescent="0.25">
      <c r="A38" s="541"/>
      <c r="B38" s="541"/>
      <c r="C38" s="541"/>
      <c r="D38" s="541"/>
      <c r="E38" s="609"/>
      <c r="F38" s="508"/>
      <c r="G38" s="573"/>
      <c r="H38" s="572"/>
      <c r="I38" s="657"/>
      <c r="J38" s="572"/>
      <c r="K38" s="572"/>
      <c r="L38" s="572"/>
    </row>
    <row r="39" spans="1:22" ht="8.1" customHeight="1" x14ac:dyDescent="0.25">
      <c r="A39" s="541"/>
      <c r="B39" s="541"/>
      <c r="C39" s="541"/>
      <c r="D39" s="541"/>
      <c r="E39" s="609"/>
      <c r="F39" s="508"/>
      <c r="G39" s="573"/>
      <c r="H39" s="572"/>
      <c r="I39" s="657"/>
      <c r="J39" s="572"/>
      <c r="K39" s="572"/>
      <c r="L39" s="572"/>
    </row>
    <row r="40" spans="1:22" ht="8.1" customHeight="1" x14ac:dyDescent="0.25">
      <c r="A40" s="541"/>
      <c r="B40" s="541"/>
      <c r="C40" s="541"/>
      <c r="D40" s="541"/>
      <c r="E40" s="609"/>
      <c r="F40" s="508"/>
      <c r="G40" s="573"/>
      <c r="H40" s="572"/>
      <c r="I40" s="657"/>
      <c r="J40" s="572"/>
      <c r="K40" s="572"/>
      <c r="L40" s="572"/>
    </row>
    <row r="41" spans="1:22" ht="8.1" customHeight="1" x14ac:dyDescent="0.25">
      <c r="A41" s="541"/>
      <c r="B41" s="541"/>
      <c r="C41" s="541"/>
      <c r="D41" s="541"/>
      <c r="E41" s="609"/>
      <c r="F41" s="508"/>
      <c r="G41" s="573"/>
      <c r="H41" s="572"/>
      <c r="I41" s="657"/>
      <c r="J41" s="572"/>
      <c r="K41" s="572"/>
      <c r="L41" s="572"/>
    </row>
    <row r="42" spans="1:22" s="508" customFormat="1" ht="8.1" customHeight="1" x14ac:dyDescent="0.25">
      <c r="A42" s="541"/>
      <c r="B42" s="585"/>
      <c r="C42" s="585"/>
      <c r="D42" s="585"/>
      <c r="E42" s="607"/>
      <c r="F42" s="578"/>
      <c r="G42" s="579"/>
      <c r="H42" s="578"/>
      <c r="I42" s="606"/>
      <c r="J42" s="572"/>
      <c r="K42" s="572"/>
      <c r="L42" s="572"/>
    </row>
    <row r="43" spans="1:22" s="508" customFormat="1" x14ac:dyDescent="0.25">
      <c r="A43" s="546" t="s">
        <v>96</v>
      </c>
      <c r="B43" s="546"/>
      <c r="C43" s="546">
        <f>SUM(C42:C42)</f>
        <v>0</v>
      </c>
      <c r="D43" s="546"/>
      <c r="E43" s="605"/>
      <c r="F43" s="604"/>
      <c r="G43" s="603">
        <f>SUM(G14:G42)</f>
        <v>24435.623907692312</v>
      </c>
      <c r="H43" s="603">
        <f>SUM(H14:H42)</f>
        <v>1</v>
      </c>
      <c r="I43" s="604"/>
      <c r="J43" s="603">
        <f>SUM(J14:J42)</f>
        <v>857</v>
      </c>
      <c r="K43" s="603">
        <f>SUM(K14:K42)</f>
        <v>283.75</v>
      </c>
      <c r="L43" s="603">
        <f>SUM(L14:L42)</f>
        <v>490.75</v>
      </c>
      <c r="M43" s="509"/>
      <c r="N43" s="509"/>
      <c r="O43" s="509"/>
      <c r="Q43" s="509"/>
      <c r="R43" s="509"/>
      <c r="T43" s="509"/>
      <c r="U43" s="509"/>
      <c r="V43" s="509"/>
    </row>
    <row r="44" spans="1:22" s="508" customFormat="1" ht="17.25" x14ac:dyDescent="0.25">
      <c r="A44" s="602" t="s">
        <v>724</v>
      </c>
      <c r="B44" s="602"/>
      <c r="C44" s="602"/>
      <c r="D44" s="602"/>
      <c r="E44" s="601"/>
      <c r="F44" s="600"/>
      <c r="G44" s="599">
        <f>G43/($B$3)</f>
        <v>20.867313328516065</v>
      </c>
      <c r="H44" s="600"/>
      <c r="I44" s="600"/>
      <c r="J44" s="599">
        <f>J43/($B$3)</f>
        <v>0.73185311699402222</v>
      </c>
      <c r="K44" s="599">
        <f>K43/($B$3)</f>
        <v>0.2423142613151153</v>
      </c>
      <c r="L44" s="599">
        <f>L43/($B$3)</f>
        <v>0.41908625106746372</v>
      </c>
      <c r="M44" s="598"/>
      <c r="N44" s="598"/>
      <c r="O44" s="598"/>
      <c r="Q44" s="598"/>
      <c r="R44" s="598"/>
      <c r="S44" s="598"/>
      <c r="T44" s="598"/>
      <c r="U44" s="509"/>
      <c r="V44" s="509"/>
    </row>
    <row r="45" spans="1:22" s="508" customFormat="1" x14ac:dyDescent="0.25">
      <c r="A45" s="506"/>
      <c r="B45" s="506"/>
      <c r="C45" s="506"/>
      <c r="D45" s="506"/>
      <c r="E45" s="467"/>
      <c r="G45" s="598"/>
      <c r="J45" s="598"/>
      <c r="K45" s="598"/>
      <c r="L45" s="598"/>
      <c r="M45" s="598"/>
      <c r="N45" s="598"/>
      <c r="O45" s="598"/>
      <c r="Q45" s="598"/>
      <c r="R45" s="598"/>
      <c r="S45" s="598"/>
      <c r="T45" s="598"/>
      <c r="U45" s="509"/>
      <c r="V45" s="509"/>
    </row>
    <row r="46" spans="1:22" s="508" customFormat="1" ht="17.25" x14ac:dyDescent="0.25">
      <c r="A46" s="597" t="s">
        <v>723</v>
      </c>
      <c r="B46" s="503" t="s">
        <v>722</v>
      </c>
      <c r="C46" s="503" t="s">
        <v>721</v>
      </c>
      <c r="D46" s="503" t="s">
        <v>720</v>
      </c>
      <c r="E46" s="513" t="s">
        <v>719</v>
      </c>
      <c r="F46" s="513" t="s">
        <v>718</v>
      </c>
      <c r="G46" s="593" t="s">
        <v>96</v>
      </c>
      <c r="H46" s="513" t="s">
        <v>704</v>
      </c>
      <c r="K46" s="506"/>
      <c r="L46" s="506"/>
      <c r="U46" s="509"/>
      <c r="V46" s="509"/>
    </row>
    <row r="47" spans="1:22" s="508" customFormat="1" x14ac:dyDescent="0.25">
      <c r="A47" s="483" t="s">
        <v>717</v>
      </c>
      <c r="B47" s="494"/>
      <c r="C47" s="483"/>
      <c r="D47" s="483"/>
      <c r="E47" s="580"/>
      <c r="F47" s="580"/>
      <c r="G47" s="494">
        <f>SUM(B47:D47)</f>
        <v>0</v>
      </c>
      <c r="H47" s="526">
        <f>G47/$B$3</f>
        <v>0</v>
      </c>
      <c r="K47" s="506"/>
      <c r="L47" s="506"/>
      <c r="U47" s="509"/>
      <c r="V47" s="509"/>
    </row>
    <row r="48" spans="1:22" s="508" customFormat="1" x14ac:dyDescent="0.25">
      <c r="A48" s="483" t="s">
        <v>716</v>
      </c>
      <c r="B48" s="483"/>
      <c r="C48" s="483"/>
      <c r="D48" s="483"/>
      <c r="E48" s="483"/>
      <c r="F48" s="580"/>
      <c r="G48" s="494">
        <f>SUM(B48:D48)</f>
        <v>0</v>
      </c>
      <c r="H48" s="526">
        <f>G48/$B$3</f>
        <v>0</v>
      </c>
      <c r="K48" s="506"/>
      <c r="L48" s="506"/>
      <c r="U48" s="509"/>
      <c r="V48" s="509"/>
    </row>
    <row r="49" spans="1:22" s="509" customFormat="1" x14ac:dyDescent="0.25">
      <c r="A49" s="483" t="s">
        <v>715</v>
      </c>
      <c r="B49" s="483"/>
      <c r="C49" s="483"/>
      <c r="D49" s="483"/>
      <c r="E49" s="483"/>
      <c r="F49" s="581"/>
      <c r="G49" s="494">
        <f>SUM(B49:D49)</f>
        <v>0</v>
      </c>
      <c r="H49" s="526">
        <f>G49/$B$3</f>
        <v>0</v>
      </c>
      <c r="I49" s="508"/>
      <c r="J49" s="508"/>
      <c r="K49" s="506"/>
      <c r="L49" s="506"/>
    </row>
    <row r="50" spans="1:22" s="509" customFormat="1" x14ac:dyDescent="0.25">
      <c r="A50" s="483" t="s">
        <v>714</v>
      </c>
      <c r="B50" s="483"/>
      <c r="C50" s="483"/>
      <c r="D50" s="483"/>
      <c r="E50" s="483"/>
      <c r="F50" s="581"/>
      <c r="G50" s="494">
        <f>SUM(B50:D50)</f>
        <v>0</v>
      </c>
      <c r="H50" s="526">
        <f>G50/$B$3</f>
        <v>0</v>
      </c>
      <c r="I50" s="508"/>
      <c r="J50" s="508"/>
      <c r="K50" s="506"/>
      <c r="L50" s="506"/>
    </row>
    <row r="51" spans="1:22" s="509" customFormat="1" x14ac:dyDescent="0.25">
      <c r="A51" s="483" t="s">
        <v>713</v>
      </c>
      <c r="B51" s="483"/>
      <c r="C51" s="483"/>
      <c r="D51" s="483"/>
      <c r="E51" s="483"/>
      <c r="F51" s="581"/>
      <c r="G51" s="494">
        <f>SUM(B51:D51)</f>
        <v>0</v>
      </c>
      <c r="H51" s="526">
        <f>G51/$B$3</f>
        <v>0</v>
      </c>
      <c r="I51" s="508"/>
      <c r="J51" s="508"/>
      <c r="K51" s="506"/>
      <c r="L51" s="506"/>
    </row>
    <row r="52" spans="1:22" s="509" customFormat="1" ht="17.25" x14ac:dyDescent="0.25">
      <c r="A52" s="597" t="s">
        <v>712</v>
      </c>
      <c r="B52" s="596"/>
      <c r="C52" s="595"/>
      <c r="D52" s="594"/>
      <c r="E52" s="514"/>
      <c r="F52" s="514"/>
      <c r="G52" s="593" t="s">
        <v>96</v>
      </c>
      <c r="H52" s="513" t="s">
        <v>704</v>
      </c>
      <c r="I52" s="508"/>
      <c r="J52" s="508"/>
      <c r="K52" s="506"/>
      <c r="L52" s="506"/>
      <c r="U52" s="506"/>
      <c r="V52" s="506"/>
    </row>
    <row r="53" spans="1:22" s="509" customFormat="1" x14ac:dyDescent="0.25">
      <c r="A53" s="483" t="s">
        <v>312</v>
      </c>
      <c r="B53" s="581"/>
      <c r="C53" s="581"/>
      <c r="D53" s="483"/>
      <c r="E53" s="581"/>
      <c r="F53" s="581"/>
      <c r="G53" s="483">
        <f>(('cost$'!$B$23+'cost$'!$C$23)/20*H43+('cost$'!$B$23+'cost$'!$C$23)/4*0)</f>
        <v>258.75</v>
      </c>
      <c r="H53" s="526">
        <f>G53/$B$3</f>
        <v>0.22096498719043553</v>
      </c>
      <c r="I53" s="508"/>
      <c r="J53" s="508"/>
      <c r="K53" s="506"/>
      <c r="L53" s="506"/>
      <c r="U53" s="506"/>
      <c r="V53" s="506"/>
    </row>
    <row r="54" spans="1:22" s="509" customFormat="1" x14ac:dyDescent="0.25">
      <c r="A54" s="483" t="s">
        <v>711</v>
      </c>
      <c r="B54" s="581"/>
      <c r="C54" s="581"/>
      <c r="D54" s="483"/>
      <c r="E54" s="483"/>
      <c r="F54" s="483"/>
      <c r="G54" s="483">
        <f>'cost$'!$B$21+'cost$'!$C$21+'cost$'!$D$21</f>
        <v>957</v>
      </c>
      <c r="H54" s="526">
        <f>G54/$B$3</f>
        <v>0.8172502134927413</v>
      </c>
      <c r="I54" s="508"/>
      <c r="J54" s="508"/>
      <c r="K54" s="506"/>
      <c r="L54" s="506"/>
      <c r="U54" s="506"/>
      <c r="V54" s="506"/>
    </row>
    <row r="55" spans="1:22" s="509" customFormat="1" x14ac:dyDescent="0.25">
      <c r="A55" s="483" t="s">
        <v>710</v>
      </c>
      <c r="B55" s="483"/>
      <c r="C55" s="581"/>
      <c r="D55" s="483"/>
      <c r="E55" s="581"/>
      <c r="F55" s="581"/>
      <c r="G55" s="483">
        <f>('cost$'!$B$33+'cost$'!$C$33+'cost$'!$D$33)*$C$10+('cost$'!$B$35+'cost$'!$C$35+'cost$'!$D$35)*$D$10</f>
        <v>0</v>
      </c>
      <c r="H55" s="526">
        <f>G55/$B$3</f>
        <v>0</v>
      </c>
      <c r="I55" s="508"/>
      <c r="J55" s="508"/>
      <c r="K55" s="506"/>
      <c r="L55" s="519"/>
      <c r="U55" s="506"/>
      <c r="V55" s="506"/>
    </row>
    <row r="56" spans="1:22" s="509" customFormat="1" x14ac:dyDescent="0.25">
      <c r="A56" s="483" t="s">
        <v>709</v>
      </c>
      <c r="B56" s="581"/>
      <c r="C56" s="581"/>
      <c r="D56" s="483"/>
      <c r="E56" s="581"/>
      <c r="F56" s="581"/>
      <c r="G56" s="483">
        <f>('cost$'!$B$50+'cost$'!$C$50+'cost$'!$D$50)*$G$10</f>
        <v>753.75</v>
      </c>
      <c r="H56" s="526">
        <f>G56/$B$3</f>
        <v>0.64368061485909478</v>
      </c>
      <c r="I56" s="508"/>
      <c r="J56" s="508"/>
      <c r="K56" s="506"/>
      <c r="L56" s="519"/>
      <c r="U56" s="506"/>
      <c r="V56" s="506"/>
    </row>
    <row r="57" spans="1:22" s="509" customFormat="1" x14ac:dyDescent="0.25">
      <c r="A57" s="483" t="s">
        <v>708</v>
      </c>
      <c r="B57" s="581"/>
      <c r="C57" s="581"/>
      <c r="D57" s="483"/>
      <c r="E57" s="581"/>
      <c r="F57" s="581"/>
      <c r="G57" s="483">
        <f>0*'cost$'!$E$52+0*'cost$'!$E$53+0*'cost$'!$E$54+0*'cost$'!$E$55 +$B$10*'cost$'!$E$54+$C$10*'cost$'!$E$55+$D$10*'cost$'!$E$56</f>
        <v>0</v>
      </c>
      <c r="H57" s="526">
        <f>G57/$B$3</f>
        <v>0</v>
      </c>
      <c r="K57" s="506"/>
      <c r="L57" s="519"/>
      <c r="U57" s="506"/>
      <c r="V57" s="506"/>
    </row>
    <row r="58" spans="1:22" s="509" customFormat="1" ht="32.25" x14ac:dyDescent="0.25">
      <c r="A58" s="503" t="s">
        <v>707</v>
      </c>
      <c r="B58" s="513" t="s">
        <v>706</v>
      </c>
      <c r="C58" s="513" t="s">
        <v>705</v>
      </c>
      <c r="D58" s="503"/>
      <c r="E58" s="514"/>
      <c r="F58" s="514"/>
      <c r="G58" s="593" t="s">
        <v>96</v>
      </c>
      <c r="H58" s="513" t="s">
        <v>704</v>
      </c>
      <c r="I58" s="508"/>
      <c r="J58" s="508"/>
      <c r="K58" s="506"/>
      <c r="L58" s="506"/>
      <c r="U58" s="506"/>
      <c r="V58" s="506"/>
    </row>
    <row r="59" spans="1:22" s="509" customFormat="1" x14ac:dyDescent="0.25">
      <c r="A59" s="585" t="s">
        <v>21</v>
      </c>
      <c r="B59" s="483">
        <v>0</v>
      </c>
      <c r="C59" s="483">
        <v>0</v>
      </c>
      <c r="D59" s="483"/>
      <c r="E59" s="581"/>
      <c r="F59" s="581"/>
      <c r="G59" s="483">
        <f>('cost$'!$B$49+'cost$'!$C$49+'cost$'!$D$49)/30*B59</f>
        <v>0</v>
      </c>
      <c r="H59" s="526">
        <f>G59/$B$3</f>
        <v>0</v>
      </c>
      <c r="I59" s="508"/>
      <c r="J59" s="508"/>
      <c r="K59" s="506"/>
      <c r="L59" s="506"/>
      <c r="U59" s="506"/>
      <c r="V59" s="506"/>
    </row>
  </sheetData>
  <pageMargins left="0.7" right="0.7" top="0.75" bottom="0.75" header="0.3" footer="0.3"/>
  <pageSetup scale="82"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62"/>
  <sheetViews>
    <sheetView topLeftCell="A35"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8.7109375" style="506" customWidth="1"/>
    <col min="7" max="7" width="7.42578125" style="509" customWidth="1"/>
    <col min="8" max="8" width="6.85546875" style="508" customWidth="1"/>
    <col min="9" max="9" width="6.5703125" style="508" customWidth="1"/>
    <col min="10" max="10" width="7.5703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969</v>
      </c>
      <c r="B1" s="555"/>
      <c r="C1" s="550"/>
      <c r="D1" s="533"/>
      <c r="E1" s="655"/>
      <c r="F1" s="554"/>
      <c r="G1" s="654"/>
      <c r="H1" s="653"/>
      <c r="I1" s="652"/>
      <c r="J1" s="652"/>
      <c r="K1" s="554"/>
      <c r="L1" s="553"/>
    </row>
    <row r="2" spans="1:22" ht="31.5" x14ac:dyDescent="0.35">
      <c r="A2" s="485" t="s">
        <v>616</v>
      </c>
      <c r="B2" s="548" t="s">
        <v>637</v>
      </c>
      <c r="C2" s="543"/>
      <c r="D2" s="543"/>
      <c r="E2" s="664"/>
      <c r="F2" s="503"/>
      <c r="G2" s="514"/>
      <c r="H2" s="648"/>
      <c r="I2" s="647" t="s">
        <v>551</v>
      </c>
      <c r="J2" s="646" t="s">
        <v>119</v>
      </c>
      <c r="K2" s="646" t="s">
        <v>120</v>
      </c>
      <c r="L2" s="708" t="s">
        <v>121</v>
      </c>
    </row>
    <row r="3" spans="1:22" ht="17.25" x14ac:dyDescent="0.25">
      <c r="A3" s="644" t="s">
        <v>614</v>
      </c>
      <c r="B3" s="503">
        <v>2568</v>
      </c>
      <c r="C3" s="543"/>
      <c r="D3" s="543"/>
      <c r="E3" s="663"/>
      <c r="F3" s="503"/>
      <c r="G3" s="514"/>
      <c r="H3" s="641" t="s">
        <v>771</v>
      </c>
      <c r="I3" s="545"/>
      <c r="J3" s="545"/>
      <c r="K3" s="545"/>
      <c r="L3" s="558"/>
    </row>
    <row r="4" spans="1:22" x14ac:dyDescent="0.25">
      <c r="A4" s="493" t="s">
        <v>770</v>
      </c>
      <c r="B4" s="503" t="s">
        <v>722</v>
      </c>
      <c r="C4" s="594" t="s">
        <v>721</v>
      </c>
      <c r="D4" s="503" t="s">
        <v>720</v>
      </c>
      <c r="E4" s="635" t="s">
        <v>719</v>
      </c>
      <c r="F4" s="503"/>
      <c r="G4" s="514"/>
      <c r="H4" s="543" t="s">
        <v>611</v>
      </c>
      <c r="I4" s="541"/>
      <c r="J4" s="541"/>
      <c r="K4" s="541"/>
      <c r="L4" s="557"/>
    </row>
    <row r="5" spans="1:22" x14ac:dyDescent="0.25">
      <c r="A5" s="493" t="s">
        <v>769</v>
      </c>
      <c r="B5" s="503">
        <v>780</v>
      </c>
      <c r="C5" s="503">
        <v>3060</v>
      </c>
      <c r="D5" s="503">
        <v>2790</v>
      </c>
      <c r="E5" s="698">
        <v>2320</v>
      </c>
      <c r="F5" s="503"/>
      <c r="G5" s="514"/>
      <c r="H5" s="543" t="s">
        <v>609</v>
      </c>
      <c r="I5" s="541"/>
      <c r="J5" s="541"/>
      <c r="K5" s="541"/>
      <c r="L5" s="557"/>
    </row>
    <row r="6" spans="1:22" x14ac:dyDescent="0.25">
      <c r="A6" s="493" t="s">
        <v>768</v>
      </c>
      <c r="B6" s="503">
        <v>186.77</v>
      </c>
      <c r="C6" s="503">
        <v>36.24</v>
      </c>
      <c r="D6" s="503">
        <v>141.85</v>
      </c>
      <c r="E6" s="698">
        <v>120.05</v>
      </c>
      <c r="F6" s="503"/>
      <c r="G6" s="514"/>
      <c r="H6" s="640"/>
      <c r="I6" s="541"/>
      <c r="J6" s="541"/>
      <c r="K6" s="541"/>
      <c r="L6" s="557"/>
    </row>
    <row r="7" spans="1:22" x14ac:dyDescent="0.25">
      <c r="A7" s="493" t="s">
        <v>767</v>
      </c>
      <c r="B7" s="503">
        <v>12.95</v>
      </c>
      <c r="C7" s="503">
        <v>58.31</v>
      </c>
      <c r="D7" s="503">
        <v>52.96</v>
      </c>
      <c r="E7" s="698">
        <v>44.2</v>
      </c>
      <c r="F7" s="503"/>
      <c r="G7" s="514"/>
      <c r="H7" s="634"/>
      <c r="I7" s="519"/>
      <c r="J7" s="573"/>
      <c r="K7" s="572"/>
      <c r="L7" s="705"/>
    </row>
    <row r="8" spans="1:22" x14ac:dyDescent="0.25">
      <c r="A8" s="493" t="s">
        <v>766</v>
      </c>
      <c r="B8" s="707">
        <v>0.75</v>
      </c>
      <c r="C8" s="707">
        <v>2.75</v>
      </c>
      <c r="D8" s="707">
        <v>2.5</v>
      </c>
      <c r="E8" s="706">
        <v>2.5</v>
      </c>
      <c r="F8" s="503"/>
      <c r="G8" s="514"/>
      <c r="H8" s="634"/>
      <c r="I8" s="519"/>
      <c r="J8" s="573"/>
      <c r="K8" s="572"/>
      <c r="L8" s="705"/>
    </row>
    <row r="9" spans="1:22" ht="30" x14ac:dyDescent="0.25">
      <c r="A9" s="493" t="s">
        <v>765</v>
      </c>
      <c r="B9" s="503" t="s">
        <v>764</v>
      </c>
      <c r="C9" s="503" t="s">
        <v>798</v>
      </c>
      <c r="D9" s="503" t="s">
        <v>797</v>
      </c>
      <c r="E9" s="698"/>
      <c r="F9" s="503"/>
      <c r="G9" s="514" t="s">
        <v>761</v>
      </c>
      <c r="H9" s="634"/>
      <c r="I9" s="519"/>
      <c r="J9" s="573"/>
      <c r="K9" s="572"/>
      <c r="L9" s="705"/>
    </row>
    <row r="10" spans="1:22" ht="15.75" thickBot="1" x14ac:dyDescent="0.3">
      <c r="A10" s="540"/>
      <c r="B10" s="539">
        <v>2</v>
      </c>
      <c r="C10" s="539"/>
      <c r="D10" s="539"/>
      <c r="E10" s="696"/>
      <c r="F10" s="539"/>
      <c r="G10" s="630">
        <v>9</v>
      </c>
      <c r="H10" s="629"/>
      <c r="I10" s="628"/>
      <c r="J10" s="627"/>
      <c r="K10" s="626"/>
      <c r="L10" s="704"/>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78"/>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58" t="s">
        <v>968</v>
      </c>
      <c r="B14" s="545"/>
      <c r="C14" s="545"/>
      <c r="E14" s="611"/>
      <c r="F14" s="610"/>
      <c r="G14" s="582"/>
      <c r="H14" s="610"/>
      <c r="I14" s="610"/>
      <c r="J14" s="545"/>
      <c r="K14" s="545"/>
      <c r="L14" s="545"/>
    </row>
    <row r="15" spans="1:22" x14ac:dyDescent="0.25">
      <c r="A15" s="541" t="s">
        <v>737</v>
      </c>
      <c r="B15" s="590" t="s">
        <v>736</v>
      </c>
      <c r="C15" s="541">
        <v>136.69</v>
      </c>
      <c r="D15" s="541">
        <f>mnecb!B$26</f>
        <v>19.399999999999999</v>
      </c>
      <c r="E15" s="609">
        <f>(C15*D15)/mnecb!D$26</f>
        <v>40.796707692307685</v>
      </c>
      <c r="F15" s="572">
        <f>mnecb!D$26</f>
        <v>65</v>
      </c>
      <c r="G15" s="573">
        <f>IF(F15=65,('cost$'!$B$4+'cost$'!$C$4)* E15,IF((F15=250),E15*('cost$'!$B$6+'cost$'!$C$6)/2,E15*('cost$'!$B$5+'cost$'!$C$5)/2))</f>
        <v>6216.3983346153836</v>
      </c>
      <c r="H15" s="572">
        <v>2</v>
      </c>
      <c r="I15" s="608" t="s">
        <v>728</v>
      </c>
      <c r="J15" s="572">
        <f>IF(I15="Y", H15*('cost$'!$B$15+'cost$'!$C$15),0)</f>
        <v>1714</v>
      </c>
      <c r="K15" s="572">
        <f>IF(I15="Y", H15*('cost$'!$B$22+'cost$'!$C$22),0)</f>
        <v>567.5</v>
      </c>
      <c r="L15" s="572">
        <f>IF(I15="Y", H15*('cost$'!$B$18+'cost$'!$C$18+'cost$'!$B$19+'cost$'!$C$19)/2,0)</f>
        <v>981.5</v>
      </c>
    </row>
    <row r="16" spans="1:22" x14ac:dyDescent="0.25">
      <c r="A16" s="541" t="s">
        <v>785</v>
      </c>
      <c r="B16" s="541" t="s">
        <v>785</v>
      </c>
      <c r="C16" s="541">
        <v>9.07</v>
      </c>
      <c r="D16" s="541">
        <f>mnecb!B$5</f>
        <v>10.8</v>
      </c>
      <c r="E16" s="609">
        <f>(D16*C16)/mnecb!D$5</f>
        <v>1.5070153846153846</v>
      </c>
      <c r="F16" s="572">
        <f>mnecb!D$5</f>
        <v>65</v>
      </c>
      <c r="G16" s="573">
        <f>IF(F16=65,('cost$'!$B$4+'cost$'!$C$4)* E16,IF((F16=250),E16*('cost$'!$B$6+'cost$'!$C$6)/2,E16*('cost$'!$B$5+'cost$'!$C$5)/2))</f>
        <v>229.63146923076923</v>
      </c>
      <c r="H16" s="572">
        <v>2</v>
      </c>
      <c r="I16" s="608" t="s">
        <v>725</v>
      </c>
      <c r="J16" s="572">
        <f>IF(I16="Y", H16*('cost$'!$B$15+'cost$'!$C$15),0)</f>
        <v>0</v>
      </c>
      <c r="K16" s="572">
        <f>IF(I16="Y", H16*('cost$'!$B$22+'cost$'!$C$22),0)</f>
        <v>0</v>
      </c>
      <c r="L16" s="572">
        <f>IF(I16="Y", H16*('cost$'!$B$18+'cost$'!$C$18+'cost$'!$B$19+'cost$'!$C$19)/2,0)</f>
        <v>0</v>
      </c>
    </row>
    <row r="17" spans="1:22" x14ac:dyDescent="0.25">
      <c r="A17" s="658" t="s">
        <v>967</v>
      </c>
      <c r="B17" s="541"/>
      <c r="C17" s="541"/>
      <c r="D17" s="541"/>
      <c r="E17" s="609"/>
      <c r="F17" s="572"/>
      <c r="G17" s="573"/>
      <c r="H17" s="572"/>
      <c r="I17" s="608"/>
      <c r="J17" s="572"/>
      <c r="K17" s="572"/>
      <c r="L17" s="572"/>
    </row>
    <row r="18" spans="1:22" s="508" customFormat="1" x14ac:dyDescent="0.25">
      <c r="A18" s="541" t="s">
        <v>965</v>
      </c>
      <c r="B18" s="541" t="s">
        <v>964</v>
      </c>
      <c r="C18" s="541">
        <v>594.88</v>
      </c>
      <c r="D18" s="541">
        <f>mnecb!B$37</f>
        <v>26.9</v>
      </c>
      <c r="E18" s="609">
        <f>(C18*D18)/mnecb!D$37</f>
        <v>246.18879999999999</v>
      </c>
      <c r="F18" s="572">
        <f>mnecb!D$37</f>
        <v>65</v>
      </c>
      <c r="G18" s="573">
        <f>IF(F18=65,('cost$'!$B$4+'cost$'!$C$4)* E18,IF((F18=250),E18*('cost$'!$B$6+'cost$'!$C$6)/2,E18*('cost$'!$B$5+'cost$'!$C$5)/2))</f>
        <v>37513.018400000001</v>
      </c>
      <c r="H18" s="572">
        <v>1</v>
      </c>
      <c r="I18" s="608" t="s">
        <v>728</v>
      </c>
      <c r="J18" s="572">
        <f>IF(I18="Y", H18*('cost$'!$B$15+'cost$'!$C$15),0)</f>
        <v>857</v>
      </c>
      <c r="K18" s="572">
        <f>IF(I18="Y", H18*('cost$'!$B$22+'cost$'!$C$22),0)</f>
        <v>283.75</v>
      </c>
      <c r="L18" s="572">
        <f>IF(I18="Y", H18*('cost$'!$B$18+'cost$'!$C$18+'cost$'!$B$19+'cost$'!$C$19)/2,0)</f>
        <v>490.75</v>
      </c>
    </row>
    <row r="19" spans="1:22" s="508" customFormat="1" x14ac:dyDescent="0.25">
      <c r="A19" s="541" t="s">
        <v>737</v>
      </c>
      <c r="B19" s="590" t="s">
        <v>736</v>
      </c>
      <c r="C19" s="541">
        <v>0</v>
      </c>
      <c r="D19" s="541">
        <f>mnecb!B$26</f>
        <v>19.399999999999999</v>
      </c>
      <c r="E19" s="609">
        <f>(C19*D19)/mnecb!D$26</f>
        <v>0</v>
      </c>
      <c r="F19" s="572">
        <f>mnecb!D$26</f>
        <v>65</v>
      </c>
      <c r="G19" s="573">
        <f>IF(F19=65,('cost$'!$B$4+'cost$'!$C$4)* E19,IF((F19=250),E19*('cost$'!$B$6+'cost$'!$C$6)/2,E19*('cost$'!$B$5+'cost$'!$C$5)/2))</f>
        <v>0</v>
      </c>
      <c r="H19" s="572">
        <v>0</v>
      </c>
      <c r="I19" s="608" t="s">
        <v>728</v>
      </c>
      <c r="J19" s="572">
        <f>IF(I19="Y", H19*('cost$'!$B$15+'cost$'!$C$15),0)</f>
        <v>0</v>
      </c>
      <c r="K19" s="572">
        <f>IF(I19="Y", H19*('cost$'!$B$22+'cost$'!$C$22),0)</f>
        <v>0</v>
      </c>
      <c r="L19" s="572">
        <f>IF(I19="Y", H19*('cost$'!$B$18+'cost$'!$C$18+'cost$'!$B$19+'cost$'!$C$19)/2,0)</f>
        <v>0</v>
      </c>
    </row>
    <row r="20" spans="1:22" s="508" customFormat="1" x14ac:dyDescent="0.25">
      <c r="A20" s="541" t="s">
        <v>743</v>
      </c>
      <c r="B20" s="541" t="s">
        <v>742</v>
      </c>
      <c r="C20" s="541">
        <v>0</v>
      </c>
      <c r="D20" s="541">
        <f>mnecb!B$58</f>
        <v>6.5</v>
      </c>
      <c r="E20" s="609">
        <f>(C20*D20)/mnecb!D$58</f>
        <v>0</v>
      </c>
      <c r="F20" s="572">
        <f>mnecb!D$58</f>
        <v>65</v>
      </c>
      <c r="G20" s="573">
        <f>IF(F20=65,('cost$'!$B$4+'cost$'!$C$4)* E20,IF((F20=250),E20*('cost$'!$B$6+'cost$'!$C$6)/2,E20*('cost$'!$B$5+'cost$'!$C$5)/2))</f>
        <v>0</v>
      </c>
      <c r="H20" s="572">
        <v>3</v>
      </c>
      <c r="I20" s="608" t="s">
        <v>725</v>
      </c>
      <c r="J20" s="572">
        <f>IF(I20="Y", H20*('cost$'!$B$15+'cost$'!$C$15),0)</f>
        <v>0</v>
      </c>
      <c r="K20" s="572">
        <f>IF(I20="Y", H20*('cost$'!$B$22+'cost$'!$C$22),0)</f>
        <v>0</v>
      </c>
      <c r="L20" s="572">
        <f>IF(I20="Y", H20*('cost$'!$B$18+'cost$'!$C$18+'cost$'!$B$19+'cost$'!$C$19)/2,0)</f>
        <v>0</v>
      </c>
    </row>
    <row r="21" spans="1:22" s="508" customFormat="1" x14ac:dyDescent="0.25">
      <c r="A21" s="541" t="s">
        <v>740</v>
      </c>
      <c r="B21" s="541" t="s">
        <v>740</v>
      </c>
      <c r="C21" s="541">
        <v>87.84</v>
      </c>
      <c r="D21" s="541">
        <f>mnecb!B$56</f>
        <v>8.6</v>
      </c>
      <c r="E21" s="609">
        <f>(C21*D21)/mnecb!D$56</f>
        <v>11.621907692307692</v>
      </c>
      <c r="F21" s="572">
        <f>mnecb!D$56</f>
        <v>65</v>
      </c>
      <c r="G21" s="573">
        <f>IF(F21=65,('cost$'!$B$4+'cost$'!$C$4)* E21,IF((F21=250),E21*('cost$'!$B$6+'cost$'!$C$6)/2,E21*('cost$'!$B$5+'cost$'!$C$5)/2))</f>
        <v>1770.8881846153847</v>
      </c>
      <c r="H21" s="572">
        <v>4</v>
      </c>
      <c r="I21" s="608" t="s">
        <v>725</v>
      </c>
      <c r="J21" s="572">
        <f>IF(I21="Y", H21*('cost$'!$B$15+'cost$'!$C$15),0)</f>
        <v>0</v>
      </c>
      <c r="K21" s="572">
        <f>IF(I21="Y", H21*('cost$'!$B$22+'cost$'!$C$22),0)</f>
        <v>0</v>
      </c>
      <c r="L21" s="572">
        <f>IF(I21="Y", H21*('cost$'!$B$18+'cost$'!$C$18+'cost$'!$B$19+'cost$'!$C$19)/2,0)</f>
        <v>0</v>
      </c>
    </row>
    <row r="22" spans="1:22" s="508" customFormat="1" x14ac:dyDescent="0.25">
      <c r="A22" s="658" t="s">
        <v>966</v>
      </c>
      <c r="B22" s="541"/>
      <c r="C22" s="541"/>
      <c r="D22" s="541"/>
      <c r="E22" s="609"/>
      <c r="F22" s="572"/>
      <c r="G22" s="573"/>
      <c r="H22" s="572"/>
      <c r="I22" s="608"/>
      <c r="J22" s="572"/>
      <c r="K22" s="572"/>
      <c r="L22" s="572"/>
    </row>
    <row r="23" spans="1:22" s="508" customFormat="1" ht="14.25" customHeight="1" x14ac:dyDescent="0.25">
      <c r="A23" s="541" t="s">
        <v>965</v>
      </c>
      <c r="B23" s="541" t="s">
        <v>964</v>
      </c>
      <c r="C23" s="541">
        <v>530.16999999999996</v>
      </c>
      <c r="D23" s="541">
        <f>mnecb!B$37</f>
        <v>26.9</v>
      </c>
      <c r="E23" s="609">
        <f>(C23*D23)/mnecb!D$37</f>
        <v>219.40881538461537</v>
      </c>
      <c r="F23" s="572">
        <f>mnecb!D$37</f>
        <v>65</v>
      </c>
      <c r="G23" s="573">
        <f>IF(F23=65,('cost$'!$B$4+'cost$'!$C$4)* E23,IF((F23=250),E23*('cost$'!$B$6+'cost$'!$C$6)/2,E23*('cost$'!$B$5+'cost$'!$C$5)/2))</f>
        <v>33432.418244230765</v>
      </c>
      <c r="H23" s="572">
        <v>2</v>
      </c>
      <c r="I23" s="608" t="s">
        <v>728</v>
      </c>
      <c r="J23" s="572">
        <f>IF(I23="Y", H23*('cost$'!$B$15+'cost$'!$C$15),0)</f>
        <v>1714</v>
      </c>
      <c r="K23" s="572">
        <f>IF(I23="Y", H23*('cost$'!$B$22+'cost$'!$C$22),0)</f>
        <v>567.5</v>
      </c>
      <c r="L23" s="572">
        <f>IF(I23="Y", H23*('cost$'!$B$18+'cost$'!$C$18+'cost$'!$B$19+'cost$'!$C$19)/2,0)</f>
        <v>981.5</v>
      </c>
    </row>
    <row r="24" spans="1:22" x14ac:dyDescent="0.25">
      <c r="A24" s="541" t="s">
        <v>961</v>
      </c>
      <c r="B24" s="541" t="s">
        <v>961</v>
      </c>
      <c r="C24" s="541">
        <v>52.4</v>
      </c>
      <c r="D24" s="541">
        <f>mnecb!B$57</f>
        <v>8.6999999999999993</v>
      </c>
      <c r="E24" s="609">
        <f>(C24*D24)/mnecb!D$57</f>
        <v>7.0135384615384604</v>
      </c>
      <c r="F24" s="572">
        <f>mnecb!D$57</f>
        <v>65</v>
      </c>
      <c r="G24" s="573">
        <f>IF(F24=65,('cost$'!$B$4+'cost$'!$C$4)* E24,IF((F24=250),E24*('cost$'!$B$6+'cost$'!$C$6)/2,E24*('cost$'!$B$5+'cost$'!$C$5)/2))</f>
        <v>1068.687923076923</v>
      </c>
      <c r="H24" s="572">
        <v>2</v>
      </c>
      <c r="I24" s="608" t="s">
        <v>725</v>
      </c>
      <c r="J24" s="572">
        <f>IF(I24="Y", H24*('cost$'!$B$15+'cost$'!$C$15),0)</f>
        <v>0</v>
      </c>
      <c r="K24" s="572">
        <f>IF(I24="Y", H24*('cost$'!$B$22+'cost$'!$C$22),0)</f>
        <v>0</v>
      </c>
      <c r="L24" s="572">
        <f>IF(I24="Y", H24*('cost$'!$B$18+'cost$'!$C$18+'cost$'!$B$19+'cost$'!$C$19)/2,0)</f>
        <v>0</v>
      </c>
    </row>
    <row r="25" spans="1:22" s="508" customFormat="1" x14ac:dyDescent="0.25">
      <c r="A25" s="541" t="s">
        <v>960</v>
      </c>
      <c r="B25" s="541" t="s">
        <v>734</v>
      </c>
      <c r="C25" s="541">
        <v>0</v>
      </c>
      <c r="D25" s="541">
        <f>mnecb!B$55</f>
        <v>7.5</v>
      </c>
      <c r="E25" s="609">
        <f>(C25*D25)/mnecb!D$55</f>
        <v>0</v>
      </c>
      <c r="F25" s="572">
        <f>mnecb!D$55</f>
        <v>65</v>
      </c>
      <c r="G25" s="573">
        <f>IF(F25=65,('cost$'!$B$4+'cost$'!$C$4)* E25,IF((F25=250),E25*('cost$'!$B$6+'cost$'!$C$6)/2,E25*('cost$'!$B$5+'cost$'!$C$5)/2))</f>
        <v>0</v>
      </c>
      <c r="H25" s="572">
        <v>1</v>
      </c>
      <c r="I25" s="608" t="s">
        <v>725</v>
      </c>
      <c r="J25" s="572">
        <f>IF(I25="Y", H25*('cost$'!$B$15+'cost$'!$C$15),0)</f>
        <v>0</v>
      </c>
      <c r="K25" s="572">
        <f>IF(I25="Y", H25*('cost$'!$B$22+'cost$'!$C$22),0)</f>
        <v>0</v>
      </c>
      <c r="L25" s="572">
        <f>IF(I25="Y", H25*('cost$'!$B$18+'cost$'!$C$18+'cost$'!$B$19+'cost$'!$C$19)/2,0)</f>
        <v>0</v>
      </c>
      <c r="R25" s="506"/>
      <c r="T25" s="506"/>
    </row>
    <row r="26" spans="1:22" s="508" customFormat="1" x14ac:dyDescent="0.25">
      <c r="A26" s="541" t="s">
        <v>737</v>
      </c>
      <c r="B26" s="590" t="s">
        <v>736</v>
      </c>
      <c r="C26" s="541">
        <v>32.159999999999997</v>
      </c>
      <c r="D26" s="541">
        <f>mnecb!B$26</f>
        <v>19.399999999999999</v>
      </c>
      <c r="E26" s="609">
        <f>(C26*D26)/mnecb!D$26</f>
        <v>9.5985230769230743</v>
      </c>
      <c r="F26" s="572">
        <f>mnecb!D$26</f>
        <v>65</v>
      </c>
      <c r="G26" s="573">
        <f>IF(F26=65,('cost$'!$B$4+'cost$'!$C$4)* E26,IF((F26=250),E26*('cost$'!$B$6+'cost$'!$C$6)/2,E26*('cost$'!$B$5+'cost$'!$C$5)/2))</f>
        <v>1462.5749538461534</v>
      </c>
      <c r="H26" s="572">
        <v>2</v>
      </c>
      <c r="I26" s="608" t="s">
        <v>728</v>
      </c>
      <c r="J26" s="572">
        <f>IF(I26="Y", H26*('cost$'!$B$15+'cost$'!$C$15),0)</f>
        <v>1714</v>
      </c>
      <c r="K26" s="572">
        <f>IF(I26="Y", H26*('cost$'!$B$22+'cost$'!$C$22),0)</f>
        <v>567.5</v>
      </c>
      <c r="L26" s="572">
        <f>IF(I26="Y", H26*('cost$'!$B$18+'cost$'!$C$18+'cost$'!$B$19+'cost$'!$C$19)/2,0)</f>
        <v>981.5</v>
      </c>
    </row>
    <row r="27" spans="1:22" x14ac:dyDescent="0.25">
      <c r="A27" s="658" t="s">
        <v>963</v>
      </c>
      <c r="B27" s="541"/>
      <c r="C27" s="541"/>
      <c r="D27" s="541"/>
      <c r="E27" s="609"/>
      <c r="F27" s="572"/>
      <c r="G27" s="573"/>
      <c r="H27" s="572"/>
      <c r="I27" s="608"/>
      <c r="J27" s="572"/>
      <c r="K27" s="572"/>
      <c r="L27" s="572"/>
      <c r="U27" s="508"/>
      <c r="V27" s="508"/>
    </row>
    <row r="28" spans="1:22" x14ac:dyDescent="0.25">
      <c r="A28" s="541" t="s">
        <v>730</v>
      </c>
      <c r="B28" s="572" t="s">
        <v>730</v>
      </c>
      <c r="C28" s="541">
        <v>463.24</v>
      </c>
      <c r="D28" s="541">
        <f>mnecb!B$39</f>
        <v>15.1</v>
      </c>
      <c r="E28" s="609">
        <f>(C28*D28)/mnecb!D$39</f>
        <v>107.61421538461538</v>
      </c>
      <c r="F28" s="572">
        <f>mnecb!D$39</f>
        <v>65</v>
      </c>
      <c r="G28" s="573">
        <f>IF(F28=65,('cost$'!$B$4+'cost$'!$C$4)* E28,IF((F28=250),E28*('cost$'!$B$6+'cost$'!$C$6)/2,E28*('cost$'!$B$5+'cost$'!$C$5)/2))</f>
        <v>16397.71606923077</v>
      </c>
      <c r="H28" s="572">
        <v>1</v>
      </c>
      <c r="I28" s="608" t="s">
        <v>728</v>
      </c>
      <c r="J28" s="572">
        <f>IF(I28="Y", H28*('cost$'!$B$15+'cost$'!$C$15),0)</f>
        <v>857</v>
      </c>
      <c r="K28" s="572">
        <f>IF(I28="Y", H28*('cost$'!$B$22+'cost$'!$C$22),0)</f>
        <v>283.75</v>
      </c>
      <c r="L28" s="572">
        <f>IF(I28="Y", H28*('cost$'!$B$18+'cost$'!$C$18+'cost$'!$B$19+'cost$'!$C$19)/2,0)</f>
        <v>490.75</v>
      </c>
    </row>
    <row r="29" spans="1:22" x14ac:dyDescent="0.25">
      <c r="A29" s="541" t="s">
        <v>465</v>
      </c>
      <c r="B29" s="541" t="s">
        <v>962</v>
      </c>
      <c r="C29" s="541">
        <v>29.96</v>
      </c>
      <c r="D29" s="541">
        <f>mnecb!B$53</f>
        <v>10.8</v>
      </c>
      <c r="E29" s="609">
        <f>(C29*D29)/mnecb!D$53</f>
        <v>4.9779692307692311</v>
      </c>
      <c r="F29" s="572">
        <f>mnecb!D$53</f>
        <v>65</v>
      </c>
      <c r="G29" s="573">
        <f>IF(F29=65,('cost$'!$B$4+'cost$'!$C$4)* E29,IF((F29=250),E29*('cost$'!$B$6+'cost$'!$C$6)/2,E29*('cost$'!$B$5+'cost$'!$C$5)/2))</f>
        <v>758.51806153846155</v>
      </c>
      <c r="H29" s="572">
        <v>6</v>
      </c>
      <c r="I29" s="608" t="s">
        <v>725</v>
      </c>
      <c r="J29" s="572">
        <f>IF(I29="Y", H29*('cost$'!$B$15+'cost$'!$C$15),0)</f>
        <v>0</v>
      </c>
      <c r="K29" s="572">
        <f>IF(I29="Y", H29*('cost$'!$B$22+'cost$'!$C$22),0)</f>
        <v>0</v>
      </c>
      <c r="L29" s="572">
        <f>IF(I29="Y", H29*('cost$'!$B$18+'cost$'!$C$18+'cost$'!$B$19+'cost$'!$C$19)/2,0)</f>
        <v>0</v>
      </c>
    </row>
    <row r="30" spans="1:22" ht="15" customHeight="1" x14ac:dyDescent="0.25">
      <c r="A30" s="541" t="s">
        <v>900</v>
      </c>
      <c r="B30" s="541" t="s">
        <v>747</v>
      </c>
      <c r="C30" s="541">
        <v>599.32000000000005</v>
      </c>
      <c r="D30" s="541">
        <f>mnecb!B$51</f>
        <v>3.2</v>
      </c>
      <c r="E30" s="609">
        <f>(C30*D30)/mnecb!D$51</f>
        <v>29.504984615384618</v>
      </c>
      <c r="F30" s="508">
        <f>mnecb!D$51</f>
        <v>65</v>
      </c>
      <c r="G30" s="573">
        <f>IF(F30=65,('cost$'!$B$4+'cost$'!$C$4)* E30,IF((F30=250),E30*('cost$'!$B$6+'cost$'!$C$6)/2,E30*('cost$'!$B$5+'cost$'!$C$5)/2))</f>
        <v>4495.8220307692309</v>
      </c>
      <c r="H30" s="572">
        <v>6</v>
      </c>
      <c r="I30" s="608" t="s">
        <v>725</v>
      </c>
      <c r="J30" s="572">
        <f>IF(I30="Y", H30*('cost$'!$B$15+'cost$'!$C$15),0)</f>
        <v>0</v>
      </c>
      <c r="K30" s="572">
        <f>IF(I30="Y", H30*('cost$'!$B$22+'cost$'!$C$22),0)</f>
        <v>0</v>
      </c>
      <c r="L30" s="572">
        <f>IF(I30="Y", H30*('cost$'!$B$18+'cost$'!$C$18+'cost$'!$B$19+'cost$'!$C$19)/2,0)</f>
        <v>0</v>
      </c>
    </row>
    <row r="31" spans="1:22" ht="15" customHeight="1" x14ac:dyDescent="0.25">
      <c r="A31" s="541" t="s">
        <v>737</v>
      </c>
      <c r="B31" s="590" t="s">
        <v>736</v>
      </c>
      <c r="C31" s="541">
        <v>11.06</v>
      </c>
      <c r="D31" s="541">
        <f>mnecb!B$26</f>
        <v>19.399999999999999</v>
      </c>
      <c r="E31" s="609">
        <f>(C31*D31)/mnecb!D$26</f>
        <v>3.3009846153846154</v>
      </c>
      <c r="F31" s="572">
        <f>mnecb!D$26</f>
        <v>65</v>
      </c>
      <c r="G31" s="573">
        <f>IF(F31=65,('cost$'!$B$4+'cost$'!$C$4)* E31,IF((F31=250),E31*('cost$'!$B$6+'cost$'!$C$6)/2,E31*('cost$'!$B$5+'cost$'!$C$5)/2))</f>
        <v>502.98753076923077</v>
      </c>
      <c r="H31" s="572">
        <v>1</v>
      </c>
      <c r="I31" s="608" t="s">
        <v>728</v>
      </c>
      <c r="J31" s="572">
        <f>IF(I31="Y", H31*('cost$'!$B$15+'cost$'!$C$15),0)</f>
        <v>857</v>
      </c>
      <c r="K31" s="572">
        <f>IF(I31="Y", H31*('cost$'!$B$22+'cost$'!$C$22),0)</f>
        <v>283.75</v>
      </c>
      <c r="L31" s="572">
        <f>IF(I31="Y", H31*('cost$'!$B$18+'cost$'!$C$18+'cost$'!$B$19+'cost$'!$C$19)/2,0)</f>
        <v>490.75</v>
      </c>
    </row>
    <row r="32" spans="1:22" ht="15" customHeight="1" x14ac:dyDescent="0.25">
      <c r="A32" s="541" t="s">
        <v>740</v>
      </c>
      <c r="B32" s="541" t="s">
        <v>740</v>
      </c>
      <c r="C32" s="541">
        <v>109.35</v>
      </c>
      <c r="D32" s="541">
        <f>mnecb!B$56</f>
        <v>8.6</v>
      </c>
      <c r="E32" s="609">
        <f>(C32*D32)/mnecb!D$56</f>
        <v>14.467846153846153</v>
      </c>
      <c r="F32" s="572">
        <f>mnecb!D$56</f>
        <v>65</v>
      </c>
      <c r="G32" s="573">
        <f>IF(F32=65,('cost$'!$B$4+'cost$'!$C$4)* E32,IF((F32=250),E32*('cost$'!$B$6+'cost$'!$C$6)/2,E32*('cost$'!$B$5+'cost$'!$C$5)/2))</f>
        <v>2204.5380576923076</v>
      </c>
      <c r="H32" s="572">
        <v>4</v>
      </c>
      <c r="I32" s="608" t="s">
        <v>725</v>
      </c>
      <c r="J32" s="572">
        <f>IF(I32="Y", H32*('cost$'!$B$15+'cost$'!$C$15),0)</f>
        <v>0</v>
      </c>
      <c r="K32" s="572">
        <f>IF(I32="Y", H32*('cost$'!$B$22+'cost$'!$C$22),0)</f>
        <v>0</v>
      </c>
      <c r="L32" s="572">
        <f>IF(I32="Y", H32*('cost$'!$B$18+'cost$'!$C$18+'cost$'!$B$19+'cost$'!$C$19)/2,0)</f>
        <v>0</v>
      </c>
    </row>
    <row r="33" spans="1:22" ht="15" customHeight="1" x14ac:dyDescent="0.25">
      <c r="A33" s="541" t="s">
        <v>961</v>
      </c>
      <c r="B33" s="541" t="s">
        <v>961</v>
      </c>
      <c r="C33" s="541">
        <v>39.94</v>
      </c>
      <c r="D33" s="541">
        <f>mnecb!B$57</f>
        <v>8.6999999999999993</v>
      </c>
      <c r="E33" s="609">
        <f>(C33*D33)/mnecb!D$57</f>
        <v>5.345815384615384</v>
      </c>
      <c r="F33" s="572">
        <f>mnecb!D$57</f>
        <v>65</v>
      </c>
      <c r="G33" s="573">
        <f>IF(F33=65,('cost$'!$B$4+'cost$'!$C$4)* E33,IF((F33=250),E33*('cost$'!$B$6+'cost$'!$C$6)/2,E33*('cost$'!$B$5+'cost$'!$C$5)/2))</f>
        <v>814.56861923076917</v>
      </c>
      <c r="H33" s="572">
        <v>2</v>
      </c>
      <c r="I33" s="608" t="s">
        <v>725</v>
      </c>
      <c r="J33" s="572">
        <f>IF(I33="Y", H33*('cost$'!$B$15+'cost$'!$C$15),0)</f>
        <v>0</v>
      </c>
      <c r="K33" s="572">
        <f>IF(I33="Y", H33*('cost$'!$B$22+'cost$'!$C$22),0)</f>
        <v>0</v>
      </c>
      <c r="L33" s="572">
        <f>IF(I33="Y", H33*('cost$'!$B$18+'cost$'!$C$18+'cost$'!$B$19+'cost$'!$C$19)/2,0)</f>
        <v>0</v>
      </c>
    </row>
    <row r="34" spans="1:22" ht="15" customHeight="1" x14ac:dyDescent="0.25">
      <c r="A34" s="541" t="s">
        <v>960</v>
      </c>
      <c r="B34" s="541" t="s">
        <v>734</v>
      </c>
      <c r="C34" s="541">
        <v>223.16</v>
      </c>
      <c r="D34" s="541">
        <f>mnecb!B$55</f>
        <v>7.5</v>
      </c>
      <c r="E34" s="609">
        <f>(C34*D34)/mnecb!D$55</f>
        <v>25.74923076923077</v>
      </c>
      <c r="F34" s="572">
        <f>mnecb!D$55</f>
        <v>65</v>
      </c>
      <c r="G34" s="573">
        <f>IF(F34=65,('cost$'!$B$4+'cost$'!$C$4)* E34,IF((F34=250),E34*('cost$'!$B$6+'cost$'!$C$6)/2,E34*('cost$'!$B$5+'cost$'!$C$5)/2))</f>
        <v>3923.5390384615384</v>
      </c>
      <c r="H34" s="572">
        <v>2</v>
      </c>
      <c r="I34" s="608" t="s">
        <v>725</v>
      </c>
      <c r="J34" s="572">
        <f>IF(I34="Y", H34*('cost$'!$B$15+'cost$'!$C$15),0)</f>
        <v>0</v>
      </c>
      <c r="K34" s="572">
        <f>IF(I34="Y", H34*('cost$'!$B$22+'cost$'!$C$22),0)</f>
        <v>0</v>
      </c>
      <c r="L34" s="572">
        <f>IF(I34="Y", H34*('cost$'!$B$18+'cost$'!$C$18+'cost$'!$B$19+'cost$'!$C$19)/2,0)</f>
        <v>0</v>
      </c>
    </row>
    <row r="35" spans="1:22" ht="15" customHeight="1" x14ac:dyDescent="0.25">
      <c r="A35" s="541" t="s">
        <v>959</v>
      </c>
      <c r="B35" s="541" t="s">
        <v>958</v>
      </c>
      <c r="C35" s="541">
        <v>43.43</v>
      </c>
      <c r="D35" s="541">
        <f>mnecb!B$12</f>
        <v>8.6</v>
      </c>
      <c r="E35" s="609">
        <f>(D35*C35)/mnecb!D$12</f>
        <v>5.7461230769230767</v>
      </c>
      <c r="F35" s="508">
        <f>mnecb!D$12</f>
        <v>65</v>
      </c>
      <c r="G35" s="573">
        <f>IF(F35=65,('cost$'!$B$4+'cost$'!$C$4)* E35,IF((F35=250),E35*('cost$'!$B$6+'cost$'!$C$6)/2,E35*('cost$'!$B$5+'cost$'!$C$5)/2))</f>
        <v>875.56550384615377</v>
      </c>
      <c r="H35" s="572">
        <v>1</v>
      </c>
      <c r="I35" s="608" t="s">
        <v>725</v>
      </c>
      <c r="J35" s="572">
        <f>IF(I35="Y", H35*('cost$'!$B$15+'cost$'!$C$15),0)</f>
        <v>0</v>
      </c>
      <c r="K35" s="572">
        <f>IF(I35="Y", H35*('cost$'!$B$22+'cost$'!$C$22),0)</f>
        <v>0</v>
      </c>
      <c r="L35" s="572">
        <f>IF(I35="Y", H35*('cost$'!$B$18+'cost$'!$C$18+'cost$'!$B$19+'cost$'!$C$19)/2,0)</f>
        <v>0</v>
      </c>
    </row>
    <row r="36" spans="1:22" ht="8.1" customHeight="1" x14ac:dyDescent="0.25">
      <c r="A36" s="541"/>
      <c r="B36" s="541"/>
      <c r="C36" s="541"/>
      <c r="D36" s="541"/>
      <c r="E36" s="609"/>
      <c r="F36" s="572"/>
      <c r="G36" s="573"/>
      <c r="H36" s="572"/>
      <c r="I36" s="608"/>
      <c r="J36" s="572"/>
      <c r="K36" s="572"/>
      <c r="L36" s="572"/>
    </row>
    <row r="37" spans="1:22" ht="8.1" customHeight="1" x14ac:dyDescent="0.25">
      <c r="A37" s="541"/>
      <c r="B37" s="541"/>
      <c r="C37" s="541"/>
      <c r="D37" s="541"/>
      <c r="E37" s="609"/>
      <c r="F37" s="572"/>
      <c r="G37" s="573"/>
      <c r="H37" s="572"/>
      <c r="I37" s="608"/>
      <c r="J37" s="572"/>
      <c r="K37" s="572"/>
      <c r="L37" s="572"/>
    </row>
    <row r="38" spans="1:22" ht="8.1" customHeight="1" x14ac:dyDescent="0.25">
      <c r="A38" s="541"/>
      <c r="B38" s="541"/>
      <c r="C38" s="541"/>
      <c r="D38" s="541"/>
      <c r="E38" s="609"/>
      <c r="F38" s="572"/>
      <c r="G38" s="573"/>
      <c r="H38" s="572"/>
      <c r="I38" s="608"/>
      <c r="J38" s="572"/>
      <c r="K38" s="572"/>
      <c r="L38" s="572"/>
    </row>
    <row r="39" spans="1:22" ht="8.1" customHeight="1" x14ac:dyDescent="0.25">
      <c r="A39" s="541"/>
      <c r="B39" s="541"/>
      <c r="C39" s="541"/>
      <c r="D39" s="541"/>
      <c r="E39" s="609"/>
      <c r="F39" s="572"/>
      <c r="G39" s="573"/>
      <c r="H39" s="572"/>
      <c r="I39" s="608"/>
      <c r="J39" s="572"/>
      <c r="K39" s="572"/>
      <c r="L39" s="572"/>
    </row>
    <row r="40" spans="1:22" ht="8.1" customHeight="1" x14ac:dyDescent="0.25">
      <c r="A40" s="541"/>
      <c r="B40" s="541"/>
      <c r="C40" s="541"/>
      <c r="D40" s="541"/>
      <c r="E40" s="609"/>
      <c r="F40" s="572"/>
      <c r="G40" s="573"/>
      <c r="H40" s="572"/>
      <c r="I40" s="608"/>
      <c r="J40" s="572"/>
      <c r="K40" s="572"/>
      <c r="L40" s="572"/>
    </row>
    <row r="41" spans="1:22" ht="8.1" customHeight="1" x14ac:dyDescent="0.25">
      <c r="A41" s="541"/>
      <c r="B41" s="541"/>
      <c r="C41" s="541"/>
      <c r="D41" s="541"/>
      <c r="E41" s="609"/>
      <c r="F41" s="572"/>
      <c r="G41" s="573"/>
      <c r="H41" s="572"/>
      <c r="I41" s="608"/>
      <c r="J41" s="572"/>
      <c r="K41" s="572"/>
      <c r="L41" s="572"/>
    </row>
    <row r="42" spans="1:22" ht="8.1" customHeight="1" x14ac:dyDescent="0.25">
      <c r="A42" s="541"/>
      <c r="B42" s="541"/>
      <c r="C42" s="541"/>
      <c r="D42" s="541"/>
      <c r="E42" s="609"/>
      <c r="F42" s="572"/>
      <c r="G42" s="573"/>
      <c r="H42" s="572"/>
      <c r="I42" s="608"/>
      <c r="J42" s="572"/>
      <c r="K42" s="572"/>
      <c r="L42" s="572"/>
    </row>
    <row r="43" spans="1:22" ht="8.1" customHeight="1" x14ac:dyDescent="0.25">
      <c r="A43" s="541"/>
      <c r="B43" s="541"/>
      <c r="C43" s="541"/>
      <c r="D43" s="541"/>
      <c r="E43" s="609"/>
      <c r="F43" s="572"/>
      <c r="G43" s="573"/>
      <c r="H43" s="572"/>
      <c r="I43" s="608"/>
      <c r="J43" s="572"/>
      <c r="K43" s="572"/>
      <c r="L43" s="572"/>
    </row>
    <row r="44" spans="1:22" ht="8.1" customHeight="1" x14ac:dyDescent="0.25">
      <c r="A44" s="541"/>
      <c r="B44" s="541"/>
      <c r="C44" s="541"/>
      <c r="D44" s="541"/>
      <c r="E44" s="609"/>
      <c r="F44" s="572"/>
      <c r="G44" s="573"/>
      <c r="H44" s="572"/>
      <c r="I44" s="608"/>
      <c r="J44" s="572"/>
      <c r="K44" s="572"/>
      <c r="L44" s="572"/>
    </row>
    <row r="45" spans="1:22" ht="8.1" customHeight="1" x14ac:dyDescent="0.25">
      <c r="A45" s="585"/>
      <c r="B45" s="585"/>
      <c r="C45" s="585"/>
      <c r="D45" s="585"/>
      <c r="E45" s="607"/>
      <c r="F45" s="585"/>
      <c r="G45" s="579"/>
      <c r="H45" s="578"/>
      <c r="I45" s="606"/>
      <c r="J45" s="578"/>
      <c r="K45" s="578"/>
      <c r="L45" s="578"/>
    </row>
    <row r="46" spans="1:22" s="508" customFormat="1" x14ac:dyDescent="0.25">
      <c r="A46" s="546" t="s">
        <v>96</v>
      </c>
      <c r="B46" s="546"/>
      <c r="C46" s="546">
        <f>SUM(C16:C45)</f>
        <v>2825.98</v>
      </c>
      <c r="D46" s="546"/>
      <c r="E46" s="605"/>
      <c r="F46" s="604"/>
      <c r="G46" s="603">
        <f>SUM(G14:G45)</f>
        <v>111666.87242115382</v>
      </c>
      <c r="H46" s="603">
        <f>SUM(H14:H45)</f>
        <v>42</v>
      </c>
      <c r="I46" s="604"/>
      <c r="J46" s="603">
        <f>SUM(J14:J45)</f>
        <v>7713</v>
      </c>
      <c r="K46" s="603">
        <f>SUM(K14:K45)</f>
        <v>2553.75</v>
      </c>
      <c r="L46" s="603">
        <f>SUM(L14:L45)</f>
        <v>4416.75</v>
      </c>
      <c r="M46" s="509"/>
      <c r="N46" s="509"/>
      <c r="O46" s="509"/>
      <c r="Q46" s="509"/>
      <c r="R46" s="509"/>
      <c r="T46" s="509"/>
      <c r="U46" s="509"/>
      <c r="V46" s="509"/>
    </row>
    <row r="47" spans="1:22" s="508" customFormat="1" ht="17.25" x14ac:dyDescent="0.25">
      <c r="A47" s="602" t="s">
        <v>724</v>
      </c>
      <c r="B47" s="602"/>
      <c r="C47" s="602"/>
      <c r="D47" s="602"/>
      <c r="E47" s="601"/>
      <c r="F47" s="600"/>
      <c r="G47" s="599">
        <f>G46/($B$3)</f>
        <v>43.483984587676723</v>
      </c>
      <c r="H47" s="600"/>
      <c r="I47" s="600"/>
      <c r="J47" s="599">
        <f>J46/($B$3)</f>
        <v>3.0035046728971961</v>
      </c>
      <c r="K47" s="599">
        <f>K46/($B$3)</f>
        <v>0.99445093457943923</v>
      </c>
      <c r="L47" s="599">
        <f>L46/($B$3)</f>
        <v>1.7199182242990654</v>
      </c>
      <c r="M47" s="598"/>
      <c r="N47" s="598"/>
      <c r="O47" s="598"/>
      <c r="Q47" s="598"/>
      <c r="R47" s="598"/>
      <c r="S47" s="598"/>
      <c r="T47" s="598"/>
      <c r="U47" s="509"/>
      <c r="V47" s="509"/>
    </row>
    <row r="48" spans="1:22" s="508" customFormat="1" x14ac:dyDescent="0.25">
      <c r="A48" s="506"/>
      <c r="B48" s="506"/>
      <c r="C48" s="506"/>
      <c r="D48" s="506"/>
      <c r="E48" s="467"/>
      <c r="G48" s="598"/>
      <c r="J48" s="598"/>
      <c r="K48" s="598"/>
      <c r="L48" s="598"/>
      <c r="M48" s="598"/>
      <c r="N48" s="598"/>
      <c r="O48" s="598"/>
      <c r="Q48" s="598"/>
      <c r="R48" s="598"/>
      <c r="S48" s="598"/>
      <c r="T48" s="598"/>
      <c r="U48" s="509"/>
      <c r="V48" s="509"/>
    </row>
    <row r="49" spans="1:22" s="508" customFormat="1" ht="17.25" x14ac:dyDescent="0.25">
      <c r="A49" s="597" t="s">
        <v>723</v>
      </c>
      <c r="B49" s="503" t="s">
        <v>722</v>
      </c>
      <c r="C49" s="503" t="s">
        <v>721</v>
      </c>
      <c r="D49" s="503" t="s">
        <v>720</v>
      </c>
      <c r="E49" s="513" t="s">
        <v>719</v>
      </c>
      <c r="F49" s="513" t="s">
        <v>718</v>
      </c>
      <c r="G49" s="593" t="s">
        <v>96</v>
      </c>
      <c r="H49" s="513" t="s">
        <v>704</v>
      </c>
      <c r="K49" s="506"/>
      <c r="L49" s="506"/>
      <c r="U49" s="509"/>
      <c r="V49" s="509"/>
    </row>
    <row r="50" spans="1:22" s="508" customFormat="1" x14ac:dyDescent="0.25">
      <c r="A50" s="483" t="s">
        <v>717</v>
      </c>
      <c r="B50" s="483">
        <f>('cost$'!$B$10+'cost$'!$C$10+'cost$'!$D$10)</f>
        <v>66168.75</v>
      </c>
      <c r="C50" s="483">
        <f>('cost$'!$B$11+'cost$'!$C$11+'cost$'!$D$11)</f>
        <v>90488.75</v>
      </c>
      <c r="D50" s="483">
        <f>('cost$'!$B$11+'cost$'!$C$11+'cost$'!$D$11)</f>
        <v>90488.75</v>
      </c>
      <c r="E50" s="483">
        <f>('cost$'!$B$9+'cost$'!$C$9+'cost$'!$D$9)</f>
        <v>48855</v>
      </c>
      <c r="F50" s="580"/>
      <c r="G50" s="494">
        <f>SUM(B50:E50)</f>
        <v>296001.25</v>
      </c>
      <c r="H50" s="526">
        <f>G50/$B$3</f>
        <v>115.26528426791278</v>
      </c>
      <c r="K50" s="506"/>
      <c r="L50" s="506"/>
      <c r="U50" s="509"/>
      <c r="V50" s="509"/>
    </row>
    <row r="51" spans="1:22" s="508" customFormat="1" x14ac:dyDescent="0.25">
      <c r="A51" s="483" t="s">
        <v>716</v>
      </c>
      <c r="B51" s="483">
        <f>('cost$'!$B$26+'cost$'!$C$26+'cost$'!$D$26)</f>
        <v>5087.5</v>
      </c>
      <c r="C51" s="483">
        <f>('cost$'!$B$26+'cost$'!$C$26+'cost$'!$D$26)</f>
        <v>5087.5</v>
      </c>
      <c r="D51" s="483">
        <f>('cost$'!$B$26+'cost$'!$C$26+'cost$'!$D$26)</f>
        <v>5087.5</v>
      </c>
      <c r="E51" s="483">
        <f>('cost$'!$B$26+'cost$'!$C$26+'cost$'!$D$26)</f>
        <v>5087.5</v>
      </c>
      <c r="F51" s="483"/>
      <c r="G51" s="494">
        <f>SUM(B51:E51)</f>
        <v>20350</v>
      </c>
      <c r="H51" s="526">
        <f>G51/$B$3</f>
        <v>7.9244548286604362</v>
      </c>
      <c r="K51" s="506"/>
      <c r="L51" s="506"/>
      <c r="U51" s="509"/>
      <c r="V51" s="509"/>
    </row>
    <row r="52" spans="1:22" s="509" customFormat="1" x14ac:dyDescent="0.25">
      <c r="A52" s="483" t="s">
        <v>715</v>
      </c>
      <c r="B52" s="483">
        <f>'cost$'!$B$41+'cost$'!$C$41</f>
        <v>1207.5</v>
      </c>
      <c r="C52" s="483">
        <f>'cost$'!$B$41+'cost$'!$C$41</f>
        <v>1207.5</v>
      </c>
      <c r="D52" s="483">
        <f>'cost$'!$B$41+'cost$'!$C$41</f>
        <v>1207.5</v>
      </c>
      <c r="E52" s="483">
        <f>'cost$'!$B$41+'cost$'!$C$41</f>
        <v>1207.5</v>
      </c>
      <c r="F52" s="483"/>
      <c r="G52" s="494">
        <f>SUM(B52:E52)</f>
        <v>4830</v>
      </c>
      <c r="H52" s="526">
        <f>G52/$B$3</f>
        <v>1.8808411214953271</v>
      </c>
      <c r="I52" s="508"/>
      <c r="J52" s="508"/>
      <c r="K52" s="506"/>
      <c r="L52" s="506"/>
    </row>
    <row r="53" spans="1:22" s="509" customFormat="1" x14ac:dyDescent="0.25">
      <c r="A53" s="483" t="s">
        <v>714</v>
      </c>
      <c r="B53" s="483">
        <f>'cost$'!$B$37+'cost$'!$C$37+'cost$'!$D$37</f>
        <v>1040</v>
      </c>
      <c r="C53" s="483">
        <f>'cost$'!$B$37+'cost$'!$C$37+'cost$'!$D$37</f>
        <v>1040</v>
      </c>
      <c r="D53" s="483">
        <f>'cost$'!$B$37+'cost$'!$C$37+'cost$'!$D$37</f>
        <v>1040</v>
      </c>
      <c r="E53" s="483">
        <f>'cost$'!$B$37+'cost$'!$C$37+'cost$'!$D$37</f>
        <v>1040</v>
      </c>
      <c r="F53" s="483"/>
      <c r="G53" s="494">
        <f>SUM(B53:E53)</f>
        <v>4160</v>
      </c>
      <c r="H53" s="526">
        <f>G53/$B$3</f>
        <v>1.6199376947040498</v>
      </c>
      <c r="I53" s="508"/>
      <c r="J53" s="508"/>
      <c r="K53" s="506"/>
      <c r="L53" s="506"/>
    </row>
    <row r="54" spans="1:22" s="509" customFormat="1" x14ac:dyDescent="0.25">
      <c r="A54" s="483" t="s">
        <v>713</v>
      </c>
      <c r="B54" s="483">
        <f>'cost$'!$B$20+'cost$'!$C$20+'cost$'!$D$20</f>
        <v>3621.25</v>
      </c>
      <c r="C54" s="483">
        <f>'cost$'!$B$20+'cost$'!$C$20+'cost$'!$D$20</f>
        <v>3621.25</v>
      </c>
      <c r="D54" s="483">
        <f>'cost$'!$B$20+'cost$'!$C$20+'cost$'!$D$20</f>
        <v>3621.25</v>
      </c>
      <c r="E54" s="483">
        <f>'cost$'!$B$20+'cost$'!$C$20+'cost$'!$D$20</f>
        <v>3621.25</v>
      </c>
      <c r="F54" s="483"/>
      <c r="G54" s="494">
        <f>SUM(B54:E54)</f>
        <v>14485</v>
      </c>
      <c r="H54" s="526">
        <f>G54/$B$3</f>
        <v>5.6405763239875393</v>
      </c>
      <c r="I54" s="508"/>
      <c r="J54" s="508"/>
      <c r="K54" s="506"/>
      <c r="L54" s="506"/>
    </row>
    <row r="55" spans="1:22" s="509" customFormat="1" ht="17.25" x14ac:dyDescent="0.25">
      <c r="A55" s="597" t="s">
        <v>712</v>
      </c>
      <c r="B55" s="596"/>
      <c r="C55" s="595"/>
      <c r="D55" s="594"/>
      <c r="E55" s="514"/>
      <c r="F55" s="514"/>
      <c r="G55" s="593" t="s">
        <v>96</v>
      </c>
      <c r="H55" s="513" t="s">
        <v>704</v>
      </c>
      <c r="I55" s="508"/>
      <c r="J55" s="508"/>
      <c r="K55" s="506"/>
      <c r="L55" s="506"/>
      <c r="U55" s="506"/>
      <c r="V55" s="506"/>
    </row>
    <row r="56" spans="1:22" s="509" customFormat="1" x14ac:dyDescent="0.25">
      <c r="A56" s="483" t="s">
        <v>312</v>
      </c>
      <c r="B56" s="581"/>
      <c r="C56" s="581"/>
      <c r="D56" s="483"/>
      <c r="E56" s="581"/>
      <c r="F56" s="581"/>
      <c r="G56" s="483">
        <f>(('cost$'!$B$23+'cost$'!$C$23)/20*H46+('cost$'!$B$23+'cost$'!$C$23)/4*4)</f>
        <v>16042.5</v>
      </c>
      <c r="H56" s="526">
        <f>G56/$B$3</f>
        <v>6.2470794392523361</v>
      </c>
      <c r="I56" s="508"/>
      <c r="J56" s="508"/>
      <c r="K56" s="506"/>
      <c r="L56" s="506"/>
      <c r="U56" s="506"/>
      <c r="V56" s="506"/>
    </row>
    <row r="57" spans="1:22" s="509" customFormat="1" x14ac:dyDescent="0.25">
      <c r="A57" s="483" t="s">
        <v>711</v>
      </c>
      <c r="B57" s="581"/>
      <c r="C57" s="581"/>
      <c r="D57" s="483"/>
      <c r="E57" s="483"/>
      <c r="F57" s="483"/>
      <c r="G57" s="483">
        <f>'cost$'!$B$21+'cost$'!$C$21+'cost$'!$D$21</f>
        <v>957</v>
      </c>
      <c r="H57" s="526">
        <f>G57/$B$3</f>
        <v>0.37266355140186919</v>
      </c>
      <c r="I57" s="508"/>
      <c r="J57" s="508"/>
      <c r="K57" s="506"/>
      <c r="L57" s="506"/>
      <c r="U57" s="506"/>
      <c r="V57" s="506"/>
    </row>
    <row r="58" spans="1:22" s="509" customFormat="1" x14ac:dyDescent="0.25">
      <c r="A58" s="483" t="s">
        <v>710</v>
      </c>
      <c r="B58" s="581"/>
      <c r="C58" s="581"/>
      <c r="D58" s="483"/>
      <c r="E58" s="581"/>
      <c r="F58" s="581"/>
      <c r="G58" s="483">
        <f>('cost$'!$B$33+'cost$'!$C$33+'cost$'!$D$33)*$C$10+('cost$'!$B$35+'cost$'!$C$35+'cost$'!$D$35)*$D$10</f>
        <v>0</v>
      </c>
      <c r="H58" s="526">
        <f>G58/$B$3</f>
        <v>0</v>
      </c>
      <c r="I58" s="508"/>
      <c r="J58" s="508"/>
      <c r="K58" s="506"/>
      <c r="L58" s="519"/>
      <c r="U58" s="506"/>
      <c r="V58" s="506"/>
    </row>
    <row r="59" spans="1:22" s="509" customFormat="1" x14ac:dyDescent="0.25">
      <c r="A59" s="483" t="s">
        <v>709</v>
      </c>
      <c r="B59" s="581"/>
      <c r="C59" s="581"/>
      <c r="D59" s="483"/>
      <c r="E59" s="581"/>
      <c r="F59" s="581"/>
      <c r="G59" s="483">
        <f>('cost$'!$B$50+'cost$'!$C$50+'cost$'!$D$50)*$G$10</f>
        <v>6783.75</v>
      </c>
      <c r="H59" s="526">
        <f>G59/$B$3</f>
        <v>2.6416471962616823</v>
      </c>
      <c r="I59" s="508"/>
      <c r="J59" s="508"/>
      <c r="K59" s="506"/>
      <c r="L59" s="519"/>
      <c r="U59" s="506"/>
      <c r="V59" s="506"/>
    </row>
    <row r="60" spans="1:22" s="509" customFormat="1" x14ac:dyDescent="0.25">
      <c r="A60" s="483" t="s">
        <v>708</v>
      </c>
      <c r="B60" s="581"/>
      <c r="C60" s="581"/>
      <c r="D60" s="483"/>
      <c r="E60" s="581"/>
      <c r="F60" s="581"/>
      <c r="G60" s="483">
        <f>1*'cost$'!$E$52+0*'cost$'!$E$53+3*'cost$'!$E$54+0*'cost$'!$E$55 +$B$10*'cost$'!$E$54+$C$10*'cost$'!$E$55+$D$10*'cost$'!$E$56</f>
        <v>10636.25</v>
      </c>
      <c r="H60" s="526">
        <f>G60/$B$3</f>
        <v>4.1418419003115261</v>
      </c>
      <c r="I60" s="508"/>
      <c r="J60" s="508"/>
      <c r="K60" s="506"/>
      <c r="L60" s="519"/>
      <c r="U60" s="506"/>
      <c r="V60" s="506"/>
    </row>
    <row r="61" spans="1:22" s="509" customFormat="1" ht="32.25" x14ac:dyDescent="0.25">
      <c r="A61" s="503" t="s">
        <v>707</v>
      </c>
      <c r="B61" s="513" t="s">
        <v>706</v>
      </c>
      <c r="C61" s="513" t="s">
        <v>705</v>
      </c>
      <c r="D61" s="503"/>
      <c r="E61" s="514"/>
      <c r="F61" s="514"/>
      <c r="G61" s="593" t="s">
        <v>96</v>
      </c>
      <c r="H61" s="513" t="s">
        <v>704</v>
      </c>
      <c r="I61" s="508"/>
      <c r="J61" s="508"/>
      <c r="K61" s="506"/>
      <c r="L61" s="506"/>
      <c r="U61" s="506"/>
      <c r="V61" s="506"/>
    </row>
    <row r="62" spans="1:22" s="509" customFormat="1" x14ac:dyDescent="0.25">
      <c r="A62" s="585" t="s">
        <v>21</v>
      </c>
      <c r="B62" s="483">
        <v>66.63</v>
      </c>
      <c r="C62" s="483">
        <v>23</v>
      </c>
      <c r="D62" s="483"/>
      <c r="E62" s="581"/>
      <c r="F62" s="581"/>
      <c r="G62" s="483">
        <f>('cost$'!$B$49+'cost$'!$C$49+'cost$'!$D$49)/30*B62</f>
        <v>138243.36874999999</v>
      </c>
      <c r="H62" s="526">
        <f>G62/$B$3</f>
        <v>53.833087519470403</v>
      </c>
      <c r="I62" s="508"/>
      <c r="J62" s="508"/>
      <c r="K62" s="506"/>
      <c r="L62" s="506"/>
      <c r="U62" s="506"/>
      <c r="V62" s="506"/>
    </row>
  </sheetData>
  <pageMargins left="0.7" right="0.7" top="0.75" bottom="0.75" header="0.3" footer="0.3"/>
  <pageSetup scale="82"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63"/>
  <sheetViews>
    <sheetView topLeftCell="A23" workbookViewId="0">
      <selection activeCell="O64" sqref="O64"/>
    </sheetView>
  </sheetViews>
  <sheetFormatPr defaultRowHeight="15" x14ac:dyDescent="0.25"/>
  <cols>
    <col min="1" max="1" width="20.5703125" style="506" customWidth="1"/>
    <col min="2" max="2" width="10.85546875" style="506" customWidth="1"/>
    <col min="3" max="3" width="8.140625" style="506" customWidth="1"/>
    <col min="4" max="4" width="7.140625" style="506" customWidth="1"/>
    <col min="5" max="5" width="8.5703125" style="467" customWidth="1"/>
    <col min="6" max="6" width="7.42578125" style="506" customWidth="1"/>
    <col min="7" max="7" width="8" style="509" customWidth="1"/>
    <col min="8" max="8" width="6.7109375" style="508" customWidth="1"/>
    <col min="9" max="9" width="6.85546875" style="508" customWidth="1"/>
    <col min="10" max="10" width="6.5703125" style="508" customWidth="1"/>
    <col min="11"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619</v>
      </c>
      <c r="B1" s="555"/>
      <c r="C1" s="533"/>
      <c r="D1" s="533"/>
      <c r="E1" s="655"/>
      <c r="F1" s="554"/>
      <c r="G1" s="654"/>
      <c r="H1" s="653"/>
      <c r="I1" s="652"/>
      <c r="J1" s="652"/>
      <c r="K1" s="533"/>
      <c r="L1" s="549"/>
    </row>
    <row r="2" spans="1:22" ht="30" customHeight="1" x14ac:dyDescent="0.35">
      <c r="A2" s="717" t="s">
        <v>616</v>
      </c>
      <c r="B2" s="716" t="s">
        <v>618</v>
      </c>
      <c r="C2" s="543"/>
      <c r="D2" s="543"/>
      <c r="E2" s="664"/>
      <c r="F2" s="650"/>
      <c r="G2" s="649"/>
      <c r="H2" s="547"/>
      <c r="I2" s="647" t="s">
        <v>551</v>
      </c>
      <c r="J2" s="646" t="s">
        <v>119</v>
      </c>
      <c r="K2" s="646" t="s">
        <v>120</v>
      </c>
      <c r="L2" s="645" t="s">
        <v>121</v>
      </c>
    </row>
    <row r="3" spans="1:22" ht="17.25" x14ac:dyDescent="0.25">
      <c r="A3" s="644" t="s">
        <v>614</v>
      </c>
      <c r="B3" s="546">
        <v>2270</v>
      </c>
      <c r="C3" s="543"/>
      <c r="D3" s="543"/>
      <c r="E3" s="715"/>
      <c r="F3" s="662"/>
      <c r="G3" s="661"/>
      <c r="H3" s="546" t="s">
        <v>771</v>
      </c>
      <c r="I3" s="545"/>
      <c r="J3" s="545"/>
      <c r="K3" s="545"/>
      <c r="L3" s="544"/>
    </row>
    <row r="4" spans="1:22" x14ac:dyDescent="0.25">
      <c r="A4" s="493" t="s">
        <v>770</v>
      </c>
      <c r="B4" s="503" t="s">
        <v>722</v>
      </c>
      <c r="C4" s="503" t="s">
        <v>721</v>
      </c>
      <c r="D4" s="503" t="s">
        <v>720</v>
      </c>
      <c r="E4" s="714"/>
      <c r="F4" s="503"/>
      <c r="G4" s="596"/>
      <c r="H4" s="543" t="s">
        <v>611</v>
      </c>
      <c r="I4" s="541"/>
      <c r="J4" s="541"/>
      <c r="K4" s="541"/>
      <c r="L4" s="498"/>
    </row>
    <row r="5" spans="1:22" x14ac:dyDescent="0.25">
      <c r="A5" s="493" t="s">
        <v>769</v>
      </c>
      <c r="B5" s="503">
        <v>1860</v>
      </c>
      <c r="C5" s="503">
        <v>2180</v>
      </c>
      <c r="D5" s="503">
        <v>490</v>
      </c>
      <c r="E5" s="714"/>
      <c r="F5" s="503"/>
      <c r="G5" s="596"/>
      <c r="H5" s="542" t="s">
        <v>609</v>
      </c>
      <c r="I5" s="541"/>
      <c r="J5" s="541"/>
      <c r="K5" s="541"/>
      <c r="L5" s="498"/>
    </row>
    <row r="6" spans="1:22" x14ac:dyDescent="0.25">
      <c r="A6" s="493" t="s">
        <v>768</v>
      </c>
      <c r="B6" s="503">
        <v>0</v>
      </c>
      <c r="C6" s="503">
        <v>0</v>
      </c>
      <c r="D6" s="503">
        <v>0</v>
      </c>
      <c r="E6" s="714"/>
      <c r="F6" s="503"/>
      <c r="G6" s="596"/>
      <c r="H6" s="688"/>
      <c r="I6" s="541"/>
      <c r="J6" s="541"/>
      <c r="K6" s="541"/>
      <c r="L6" s="498"/>
    </row>
    <row r="7" spans="1:22" x14ac:dyDescent="0.25">
      <c r="A7" s="493" t="s">
        <v>767</v>
      </c>
      <c r="B7" s="503">
        <v>0</v>
      </c>
      <c r="C7" s="503">
        <v>0</v>
      </c>
      <c r="D7" s="503">
        <v>0</v>
      </c>
      <c r="E7" s="714"/>
      <c r="F7" s="503"/>
      <c r="G7" s="596"/>
      <c r="H7" s="687"/>
      <c r="I7" s="519"/>
      <c r="J7" s="573"/>
      <c r="K7" s="572"/>
      <c r="L7" s="510"/>
    </row>
    <row r="8" spans="1:22" x14ac:dyDescent="0.25">
      <c r="A8" s="493" t="s">
        <v>766</v>
      </c>
      <c r="B8" s="639">
        <v>1</v>
      </c>
      <c r="C8" s="639">
        <v>1</v>
      </c>
      <c r="D8" s="639">
        <v>0.5</v>
      </c>
      <c r="E8" s="714"/>
      <c r="F8" s="503"/>
      <c r="G8" s="596"/>
      <c r="H8" s="687"/>
      <c r="I8" s="519"/>
      <c r="J8" s="573"/>
      <c r="K8" s="572"/>
      <c r="L8" s="510"/>
    </row>
    <row r="9" spans="1:22" x14ac:dyDescent="0.25">
      <c r="A9" s="493" t="s">
        <v>765</v>
      </c>
      <c r="B9" s="503" t="s">
        <v>1003</v>
      </c>
      <c r="C9" s="707" t="s">
        <v>763</v>
      </c>
      <c r="D9" s="503" t="s">
        <v>762</v>
      </c>
      <c r="E9" s="714"/>
      <c r="F9" s="503"/>
      <c r="G9" s="596" t="s">
        <v>761</v>
      </c>
      <c r="H9" s="687"/>
      <c r="I9" s="519"/>
      <c r="J9" s="573"/>
      <c r="K9" s="572"/>
      <c r="L9" s="510"/>
    </row>
    <row r="10" spans="1:22" ht="15.75" thickBot="1" x14ac:dyDescent="0.3">
      <c r="A10" s="540"/>
      <c r="B10" s="539">
        <v>1</v>
      </c>
      <c r="C10" s="539">
        <v>0</v>
      </c>
      <c r="D10" s="539">
        <v>0</v>
      </c>
      <c r="E10" s="713"/>
      <c r="F10" s="539"/>
      <c r="G10" s="701">
        <v>1</v>
      </c>
      <c r="H10" s="675"/>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78"/>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58" t="s">
        <v>1002</v>
      </c>
      <c r="B14" s="545"/>
      <c r="C14" s="545"/>
      <c r="D14" s="545"/>
      <c r="E14" s="611"/>
      <c r="F14" s="610"/>
      <c r="G14" s="582"/>
      <c r="H14" s="610"/>
      <c r="I14" s="610"/>
      <c r="J14" s="545"/>
      <c r="K14" s="545"/>
      <c r="L14" s="611"/>
    </row>
    <row r="15" spans="1:22" x14ac:dyDescent="0.25">
      <c r="A15" s="541" t="s">
        <v>1001</v>
      </c>
      <c r="B15" s="541" t="s">
        <v>997</v>
      </c>
      <c r="C15" s="541">
        <v>611.39</v>
      </c>
      <c r="D15" s="541">
        <f>mnecb!B$24</f>
        <v>10.8</v>
      </c>
      <c r="E15" s="609">
        <f>(D15*C15)/mnecb!D$24</f>
        <v>16.507530000000003</v>
      </c>
      <c r="F15" s="572">
        <f>mnecb!D$24</f>
        <v>400</v>
      </c>
      <c r="G15" s="573">
        <f>IF(F15=65,('cost$'!$B$4+'cost$'!$C$4)* E15,IF((F15=250),E15*('cost$'!$B$6+'cost$'!$C$6)/2,E15*('cost$'!$B$5+'cost$'!$C$5)/2))</f>
        <v>4877.9751150000011</v>
      </c>
      <c r="H15" s="572">
        <v>1</v>
      </c>
      <c r="I15" s="608" t="s">
        <v>728</v>
      </c>
      <c r="J15" s="572">
        <f>IF(I15="Y", H15*('cost$'!$B$15+'cost$'!$C$15),0)</f>
        <v>857</v>
      </c>
      <c r="K15" s="572">
        <f>IF(I15="Y", H15*('cost$'!$B$22+'cost$'!$C$22),0)</f>
        <v>283.75</v>
      </c>
      <c r="L15" s="573">
        <f>IF(I15="Y", H15*('cost$'!$B$18+'cost$'!$C$18+'cost$'!$B$19+'cost$'!$C$19)/2,0)</f>
        <v>490.75</v>
      </c>
    </row>
    <row r="16" spans="1:22" x14ac:dyDescent="0.25">
      <c r="A16" s="541" t="s">
        <v>1000</v>
      </c>
      <c r="B16" s="541" t="s">
        <v>465</v>
      </c>
      <c r="C16" s="541">
        <v>106.66</v>
      </c>
      <c r="D16" s="541">
        <f>mnecb!B$51</f>
        <v>3.2</v>
      </c>
      <c r="E16" s="609">
        <f>(D16*C16)/mnecb!D$51</f>
        <v>5.2509538461538465</v>
      </c>
      <c r="F16" s="572">
        <f>mnecb!D$51</f>
        <v>65</v>
      </c>
      <c r="G16" s="573">
        <f>IF(F16=65,('cost$'!$B$4+'cost$'!$C$4)* E16,IF((F16=250),E16*('cost$'!$B$6+'cost$'!$C$6)/2,E16*('cost$'!$B$5+'cost$'!$C$5)/2))</f>
        <v>800.11409230769232</v>
      </c>
      <c r="H16" s="572">
        <v>3</v>
      </c>
      <c r="I16" s="608" t="s">
        <v>725</v>
      </c>
      <c r="J16" s="572">
        <f>IF(I16="Y", H16*('cost$'!$B$15+'cost$'!$C$15),0)</f>
        <v>0</v>
      </c>
      <c r="K16" s="572">
        <f>IF(I16="Y", H16*('cost$'!$B$22+'cost$'!$C$22),0)</f>
        <v>0</v>
      </c>
      <c r="L16" s="573">
        <f>IF(I16="Y", H16*('cost$'!$B$18+'cost$'!$C$18+'cost$'!$B$19+'cost$'!$C$19)/2,0)</f>
        <v>0</v>
      </c>
    </row>
    <row r="17" spans="1:22" x14ac:dyDescent="0.25">
      <c r="A17" s="658" t="s">
        <v>999</v>
      </c>
      <c r="B17" s="541"/>
      <c r="C17" s="541"/>
      <c r="D17" s="541"/>
      <c r="E17" s="609"/>
      <c r="F17" s="541"/>
      <c r="G17" s="573"/>
      <c r="H17" s="572"/>
      <c r="I17" s="608"/>
      <c r="J17" s="541"/>
      <c r="K17" s="541"/>
      <c r="L17" s="609"/>
    </row>
    <row r="18" spans="1:22" s="508" customFormat="1" x14ac:dyDescent="0.25">
      <c r="A18" s="541" t="s">
        <v>998</v>
      </c>
      <c r="B18" s="541" t="s">
        <v>997</v>
      </c>
      <c r="C18" s="541">
        <v>657.27</v>
      </c>
      <c r="D18" s="541">
        <f>mnecb!B$24</f>
        <v>10.8</v>
      </c>
      <c r="E18" s="609">
        <f>(D18*C18)/mnecb!D$24</f>
        <v>17.746290000000002</v>
      </c>
      <c r="F18" s="572">
        <f>mnecb!D$24</f>
        <v>400</v>
      </c>
      <c r="G18" s="573">
        <f>IF(F18=65,('cost$'!$B$4+'cost$'!$C$4)* E18,IF((F18=250),E18*('cost$'!$B$6+'cost$'!$C$6)/2,E18*('cost$'!$B$5+'cost$'!$C$5)/2))</f>
        <v>5244.0286950000009</v>
      </c>
      <c r="H18" s="572">
        <v>1</v>
      </c>
      <c r="I18" s="608" t="s">
        <v>728</v>
      </c>
      <c r="J18" s="572">
        <f>IF(I18="Y", H18*('cost$'!$B$15+'cost$'!$C$15),0)</f>
        <v>857</v>
      </c>
      <c r="K18" s="572">
        <f>IF(I18="Y", H18*('cost$'!$B$22+'cost$'!$C$22),0)</f>
        <v>283.75</v>
      </c>
      <c r="L18" s="573">
        <f>IF(I18="Y", H18*('cost$'!$B$18+'cost$'!$C$18+'cost$'!$B$19+'cost$'!$C$19)/2,0)</f>
        <v>490.75</v>
      </c>
    </row>
    <row r="19" spans="1:22" s="508" customFormat="1" x14ac:dyDescent="0.25">
      <c r="A19" s="541" t="s">
        <v>996</v>
      </c>
      <c r="B19" s="541" t="s">
        <v>995</v>
      </c>
      <c r="C19" s="541">
        <v>247.24</v>
      </c>
      <c r="D19" s="541">
        <f>mnecb!B$19</f>
        <v>26.9</v>
      </c>
      <c r="E19" s="609">
        <f>(C19*D19)/mnecb!D$19</f>
        <v>16.62689</v>
      </c>
      <c r="F19" s="572">
        <f>mnecb!D$19</f>
        <v>400</v>
      </c>
      <c r="G19" s="573">
        <f>IF(F19=65,('cost$'!$B$4+'cost$'!$C$4)* E19,IF((F19=250),E19*('cost$'!$B$6+'cost$'!$C$6)/2,E19*('cost$'!$B$5+'cost$'!$C$5)/2))</f>
        <v>4913.2459950000002</v>
      </c>
      <c r="H19" s="572">
        <v>2</v>
      </c>
      <c r="I19" s="608" t="s">
        <v>728</v>
      </c>
      <c r="J19" s="572">
        <f>IF(I19="Y", H19*('cost$'!$B$15+'cost$'!$C$15),0)</f>
        <v>1714</v>
      </c>
      <c r="K19" s="572">
        <f>IF(I19="Y", H19*('cost$'!$B$22+'cost$'!$C$22),0)</f>
        <v>567.5</v>
      </c>
      <c r="L19" s="573">
        <f>IF(I19="Y", H19*('cost$'!$B$18+'cost$'!$C$18+'cost$'!$B$19+'cost$'!$C$19)/2,0)</f>
        <v>981.5</v>
      </c>
    </row>
    <row r="20" spans="1:22" s="508" customFormat="1" x14ac:dyDescent="0.25">
      <c r="A20" s="658" t="s">
        <v>994</v>
      </c>
      <c r="B20" s="541"/>
      <c r="C20" s="541"/>
      <c r="D20" s="541"/>
      <c r="E20" s="609"/>
      <c r="F20" s="572"/>
      <c r="G20" s="573"/>
      <c r="H20" s="572"/>
      <c r="I20" s="608"/>
      <c r="J20" s="541"/>
      <c r="K20" s="541"/>
      <c r="L20" s="573"/>
      <c r="R20" s="506"/>
      <c r="T20" s="506"/>
    </row>
    <row r="21" spans="1:22" s="508" customFormat="1" x14ac:dyDescent="0.25">
      <c r="A21" s="541" t="s">
        <v>745</v>
      </c>
      <c r="B21" s="541" t="s">
        <v>744</v>
      </c>
      <c r="C21" s="541">
        <v>83.66</v>
      </c>
      <c r="D21" s="541">
        <f>mnecb!B$57</f>
        <v>8.6999999999999993</v>
      </c>
      <c r="E21" s="609">
        <f>(C21*D21)/mnecb!D$57</f>
        <v>11.197569230769229</v>
      </c>
      <c r="F21" s="572">
        <f>mnecb!D$57</f>
        <v>65</v>
      </c>
      <c r="G21" s="573">
        <f>IF(F21=65,('cost$'!$B$4+'cost$'!$C$4)* E21,IF((F21=250),E21*('cost$'!$B$6+'cost$'!$C$6)/2,E21*('cost$'!$B$5+'cost$'!$C$5)/2))</f>
        <v>1706.2296115384613</v>
      </c>
      <c r="H21" s="572">
        <v>2</v>
      </c>
      <c r="I21" s="608" t="s">
        <v>725</v>
      </c>
      <c r="J21" s="572">
        <f>IF(I21="Y", H21*('cost$'!$B$15+'cost$'!$C$15),0)</f>
        <v>0</v>
      </c>
      <c r="K21" s="572">
        <f>IF(I21="Y", H21*('cost$'!$B$22+'cost$'!$C$22),0)</f>
        <v>0</v>
      </c>
      <c r="L21" s="573">
        <f>IF(I21="Y", H21*('cost$'!$B$18+'cost$'!$C$18+'cost$'!$B$19+'cost$'!$C$19)/2,0)</f>
        <v>0</v>
      </c>
      <c r="R21" s="506"/>
      <c r="T21" s="506"/>
    </row>
    <row r="22" spans="1:22" s="508" customFormat="1" x14ac:dyDescent="0.25">
      <c r="A22" s="541" t="s">
        <v>993</v>
      </c>
      <c r="B22" s="541" t="s">
        <v>239</v>
      </c>
      <c r="C22" s="541">
        <v>58.52</v>
      </c>
      <c r="D22" s="541">
        <f>mnecb!B$26</f>
        <v>19.399999999999999</v>
      </c>
      <c r="E22" s="609">
        <f>(C22*D22)/mnecb!D$26</f>
        <v>17.465969230769232</v>
      </c>
      <c r="F22" s="541">
        <f>mnecb!D$26</f>
        <v>65</v>
      </c>
      <c r="G22" s="573">
        <f>IF(F22=65,('cost$'!$B$4+'cost$'!$C$4)* E22,IF((F22=250),E22*('cost$'!$B$6+'cost$'!$C$6)/2,E22*('cost$'!$B$5+'cost$'!$C$5)/2))</f>
        <v>2661.3770615384619</v>
      </c>
      <c r="H22" s="572">
        <v>2</v>
      </c>
      <c r="I22" s="608" t="s">
        <v>728</v>
      </c>
      <c r="J22" s="572">
        <f>IF(I22="Y", H22*('cost$'!$B$15+'cost$'!$C$15),0)</f>
        <v>1714</v>
      </c>
      <c r="K22" s="572">
        <f>IF(I22="Y", H22*('cost$'!$B$22+'cost$'!$C$22),0)</f>
        <v>567.5</v>
      </c>
      <c r="L22" s="573">
        <f>IF(I22="Y", H22*('cost$'!$B$18+'cost$'!$C$18+'cost$'!$B$19+'cost$'!$C$19)/2,0)</f>
        <v>981.5</v>
      </c>
    </row>
    <row r="23" spans="1:22" s="508" customFormat="1" x14ac:dyDescent="0.25">
      <c r="A23" s="541" t="s">
        <v>992</v>
      </c>
      <c r="B23" s="541" t="s">
        <v>239</v>
      </c>
      <c r="C23" s="541">
        <v>57.15</v>
      </c>
      <c r="D23" s="541">
        <f>mnecb!B$26</f>
        <v>19.399999999999999</v>
      </c>
      <c r="E23" s="609">
        <f>(C23*D23)/mnecb!D$26</f>
        <v>17.05707692307692</v>
      </c>
      <c r="F23" s="541">
        <f>mnecb!D$26</f>
        <v>65</v>
      </c>
      <c r="G23" s="573">
        <f>IF(F23=65,('cost$'!$B$4+'cost$'!$C$4)* E23,IF((F23=250),E23*('cost$'!$B$6+'cost$'!$C$6)/2,E23*('cost$'!$B$5+'cost$'!$C$5)/2))</f>
        <v>2599.0720961538459</v>
      </c>
      <c r="H23" s="572">
        <v>2</v>
      </c>
      <c r="I23" s="608" t="s">
        <v>728</v>
      </c>
      <c r="J23" s="572">
        <f>IF(I23="Y", H23*('cost$'!$B$15+'cost$'!$C$15),0)</f>
        <v>1714</v>
      </c>
      <c r="K23" s="572">
        <f>IF(I23="Y", H23*('cost$'!$B$22+'cost$'!$C$22),0)</f>
        <v>567.5</v>
      </c>
      <c r="L23" s="573">
        <f>IF(I23="Y", H23*('cost$'!$B$18+'cost$'!$C$18+'cost$'!$B$19+'cost$'!$C$19)/2,0)</f>
        <v>981.5</v>
      </c>
    </row>
    <row r="24" spans="1:22" s="508" customFormat="1" x14ac:dyDescent="0.25">
      <c r="A24" s="541" t="s">
        <v>239</v>
      </c>
      <c r="B24" s="541" t="s">
        <v>239</v>
      </c>
      <c r="C24" s="541">
        <v>15.45</v>
      </c>
      <c r="D24" s="541">
        <f>mnecb!B$26</f>
        <v>19.399999999999999</v>
      </c>
      <c r="E24" s="609">
        <f>(C24*D24)/mnecb!D$26</f>
        <v>4.6112307692307688</v>
      </c>
      <c r="F24" s="541">
        <f>mnecb!D$26</f>
        <v>65</v>
      </c>
      <c r="G24" s="573">
        <f>IF(F24=65,('cost$'!$B$4+'cost$'!$C$4)* E24,IF((F24=250),E24*('cost$'!$B$6+'cost$'!$C$6)/2,E24*('cost$'!$B$5+'cost$'!$C$5)/2))</f>
        <v>702.63628846153836</v>
      </c>
      <c r="H24" s="572">
        <v>1</v>
      </c>
      <c r="I24" s="608" t="s">
        <v>728</v>
      </c>
      <c r="J24" s="572">
        <f>IF(I24="Y", H24*('cost$'!$B$15+'cost$'!$C$15),0)</f>
        <v>857</v>
      </c>
      <c r="K24" s="572">
        <f>IF(I24="Y", H24*('cost$'!$B$22+'cost$'!$C$22),0)</f>
        <v>283.75</v>
      </c>
      <c r="L24" s="573">
        <f>IF(I24="Y", H24*('cost$'!$B$18+'cost$'!$C$18+'cost$'!$B$19+'cost$'!$C$19)/2,0)</f>
        <v>490.75</v>
      </c>
    </row>
    <row r="25" spans="1:22" x14ac:dyDescent="0.25">
      <c r="A25" s="541" t="s">
        <v>986</v>
      </c>
      <c r="B25" s="541" t="s">
        <v>867</v>
      </c>
      <c r="C25" s="541">
        <v>88.38</v>
      </c>
      <c r="D25" s="541">
        <f>mnecb!B$7</f>
        <v>7.5</v>
      </c>
      <c r="E25" s="609">
        <f>(C25*D25)/mnecb!D$7</f>
        <v>10.197692307692307</v>
      </c>
      <c r="F25" s="572">
        <f>mnecb!D$7</f>
        <v>65</v>
      </c>
      <c r="G25" s="573">
        <f>IF(F25=65,('cost$'!$B$4+'cost$'!$C$4)* E25,IF((F25=250),E25*('cost$'!$B$6+'cost$'!$C$6)/2,E25*('cost$'!$B$5+'cost$'!$C$5)/2))</f>
        <v>1553.8733653846152</v>
      </c>
      <c r="H25" s="572">
        <v>1</v>
      </c>
      <c r="I25" s="608" t="s">
        <v>728</v>
      </c>
      <c r="J25" s="572">
        <f>IF(I25="Y", H25*('cost$'!$B$15+'cost$'!$C$15),0)</f>
        <v>857</v>
      </c>
      <c r="K25" s="572">
        <f>IF(I25="Y", H25*('cost$'!$B$22+'cost$'!$C$22),0)</f>
        <v>283.75</v>
      </c>
      <c r="L25" s="573">
        <f>IF(I25="Y", H25*('cost$'!$B$18+'cost$'!$C$18+'cost$'!$B$19+'cost$'!$C$19)/2,0)</f>
        <v>490.75</v>
      </c>
      <c r="U25" s="508"/>
      <c r="V25" s="508"/>
    </row>
    <row r="26" spans="1:22" x14ac:dyDescent="0.25">
      <c r="A26" s="541" t="s">
        <v>743</v>
      </c>
      <c r="B26" s="541" t="s">
        <v>742</v>
      </c>
      <c r="C26" s="541">
        <v>36.76</v>
      </c>
      <c r="D26" s="541">
        <f>mnecb!B$58</f>
        <v>6.5</v>
      </c>
      <c r="E26" s="609">
        <v>1</v>
      </c>
      <c r="F26" s="572">
        <f>mnecb!D$58</f>
        <v>65</v>
      </c>
      <c r="G26" s="573">
        <f>IF(F26=65,('cost$'!$B$4+'cost$'!$C$4)* E26,IF((F26=250),E26*('cost$'!$B$6+'cost$'!$C$6)/2,E26*('cost$'!$B$5+'cost$'!$C$5)/2))</f>
        <v>152.375</v>
      </c>
      <c r="H26" s="572">
        <v>4</v>
      </c>
      <c r="I26" s="608" t="s">
        <v>725</v>
      </c>
      <c r="J26" s="572">
        <f>IF(I26="Y", H26*#REF!,0)</f>
        <v>0</v>
      </c>
      <c r="K26" s="572">
        <f>IF(I26="Y", H26*('cost$'!$B$22+'cost$'!$C$22),0)</f>
        <v>0</v>
      </c>
      <c r="L26" s="573">
        <f>IF(I26="Y", H26*('cost$'!$B$18+'cost$'!$C$18+'cost$'!$B$19+'cost$'!$C$19)/2,0)</f>
        <v>0</v>
      </c>
    </row>
    <row r="27" spans="1:22" x14ac:dyDescent="0.25">
      <c r="A27" s="541" t="s">
        <v>741</v>
      </c>
      <c r="B27" s="541" t="s">
        <v>740</v>
      </c>
      <c r="C27" s="541">
        <v>47.1</v>
      </c>
      <c r="D27" s="541">
        <f>mnecb!B$56</f>
        <v>8.6</v>
      </c>
      <c r="E27" s="609">
        <f>(C27*D27)/mnecb!D$56</f>
        <v>6.2316923076923079</v>
      </c>
      <c r="F27" s="572">
        <f>mnecb!D$56</f>
        <v>65</v>
      </c>
      <c r="G27" s="573">
        <f>IF(F27=65,('cost$'!$B$4+'cost$'!$C$4)* E27,IF((F27=250),E27*('cost$'!$B$6+'cost$'!$C$6)/2,E27*('cost$'!$B$5+'cost$'!$C$5)/2))</f>
        <v>949.55411538461544</v>
      </c>
      <c r="H27" s="572">
        <v>4</v>
      </c>
      <c r="I27" s="608" t="s">
        <v>725</v>
      </c>
      <c r="J27" s="572">
        <f>IF(I27="Y", H27*#REF!,0)</f>
        <v>0</v>
      </c>
      <c r="K27" s="572">
        <f>IF(I27="Y", H27*('cost$'!$B$22+'cost$'!$C$22),0)</f>
        <v>0</v>
      </c>
      <c r="L27" s="573">
        <f>IF(I27="Y", H27*('cost$'!$B$18+'cost$'!$C$18+'cost$'!$B$19+'cost$'!$C$19)/2,0)</f>
        <v>0</v>
      </c>
    </row>
    <row r="28" spans="1:22" ht="15" customHeight="1" x14ac:dyDescent="0.25">
      <c r="A28" s="541"/>
      <c r="B28" s="541"/>
      <c r="C28" s="541"/>
      <c r="D28" s="541"/>
      <c r="E28" s="609"/>
      <c r="F28" s="572"/>
      <c r="G28" s="573"/>
      <c r="H28" s="572"/>
      <c r="I28" s="608"/>
      <c r="J28" s="572"/>
      <c r="K28" s="572"/>
      <c r="L28" s="573"/>
    </row>
    <row r="29" spans="1:22" ht="8.1" customHeight="1" x14ac:dyDescent="0.25">
      <c r="A29" s="541"/>
      <c r="B29" s="541"/>
      <c r="C29" s="541"/>
      <c r="D29" s="541"/>
      <c r="E29" s="609"/>
      <c r="F29" s="572"/>
      <c r="G29" s="573"/>
      <c r="H29" s="572"/>
      <c r="I29" s="608"/>
      <c r="J29" s="572"/>
      <c r="K29" s="572"/>
      <c r="L29" s="573"/>
    </row>
    <row r="30" spans="1:22" ht="8.1" customHeight="1" x14ac:dyDescent="0.25">
      <c r="A30" s="541"/>
      <c r="B30" s="541"/>
      <c r="C30" s="541"/>
      <c r="D30" s="541"/>
      <c r="E30" s="609"/>
      <c r="F30" s="572"/>
      <c r="G30" s="573"/>
      <c r="H30" s="572"/>
      <c r="I30" s="608"/>
      <c r="J30" s="572"/>
      <c r="K30" s="572"/>
      <c r="L30" s="573"/>
    </row>
    <row r="31" spans="1:22" ht="8.1" customHeight="1" x14ac:dyDescent="0.25">
      <c r="A31" s="541"/>
      <c r="B31" s="541"/>
      <c r="C31" s="541"/>
      <c r="D31" s="541"/>
      <c r="E31" s="609"/>
      <c r="F31" s="572"/>
      <c r="G31" s="573"/>
      <c r="H31" s="572"/>
      <c r="I31" s="608"/>
      <c r="J31" s="572"/>
      <c r="K31" s="572"/>
      <c r="L31" s="573"/>
    </row>
    <row r="32" spans="1:22" ht="8.1" customHeight="1" x14ac:dyDescent="0.25">
      <c r="A32" s="541"/>
      <c r="B32" s="541"/>
      <c r="C32" s="541"/>
      <c r="D32" s="541"/>
      <c r="E32" s="609"/>
      <c r="F32" s="572"/>
      <c r="G32" s="573"/>
      <c r="H32" s="572"/>
      <c r="I32" s="608"/>
      <c r="J32" s="572"/>
      <c r="K32" s="572"/>
      <c r="L32" s="573"/>
    </row>
    <row r="33" spans="1:22" ht="8.1" customHeight="1" x14ac:dyDescent="0.25">
      <c r="A33" s="541"/>
      <c r="B33" s="541"/>
      <c r="C33" s="541"/>
      <c r="D33" s="541"/>
      <c r="E33" s="609"/>
      <c r="F33" s="572"/>
      <c r="G33" s="573"/>
      <c r="H33" s="572"/>
      <c r="I33" s="608"/>
      <c r="J33" s="572"/>
      <c r="K33" s="572"/>
      <c r="L33" s="573"/>
    </row>
    <row r="34" spans="1:22" ht="8.1" customHeight="1" x14ac:dyDescent="0.25">
      <c r="A34" s="541"/>
      <c r="B34" s="541"/>
      <c r="C34" s="541"/>
      <c r="D34" s="541"/>
      <c r="E34" s="609"/>
      <c r="F34" s="572"/>
      <c r="G34" s="573"/>
      <c r="H34" s="572"/>
      <c r="I34" s="608"/>
      <c r="J34" s="572"/>
      <c r="K34" s="572"/>
      <c r="L34" s="573"/>
    </row>
    <row r="35" spans="1:22" ht="8.1" customHeight="1" x14ac:dyDescent="0.25">
      <c r="A35" s="541"/>
      <c r="B35" s="541"/>
      <c r="C35" s="541"/>
      <c r="D35" s="541"/>
      <c r="E35" s="609"/>
      <c r="F35" s="572"/>
      <c r="G35" s="573"/>
      <c r="H35" s="572"/>
      <c r="I35" s="608"/>
      <c r="J35" s="572"/>
      <c r="K35" s="572"/>
      <c r="L35" s="573"/>
    </row>
    <row r="36" spans="1:22" ht="8.1" customHeight="1" x14ac:dyDescent="0.25">
      <c r="A36" s="541"/>
      <c r="B36" s="541"/>
      <c r="C36" s="541"/>
      <c r="D36" s="541"/>
      <c r="E36" s="609"/>
      <c r="F36" s="572"/>
      <c r="G36" s="573"/>
      <c r="H36" s="572"/>
      <c r="I36" s="608"/>
      <c r="J36" s="572"/>
      <c r="K36" s="572"/>
      <c r="L36" s="573"/>
    </row>
    <row r="37" spans="1:22" ht="8.1" customHeight="1" x14ac:dyDescent="0.25">
      <c r="A37" s="541"/>
      <c r="B37" s="541"/>
      <c r="C37" s="541"/>
      <c r="D37" s="541"/>
      <c r="E37" s="609"/>
      <c r="F37" s="572"/>
      <c r="G37" s="573"/>
      <c r="H37" s="572"/>
      <c r="I37" s="608"/>
      <c r="J37" s="572"/>
      <c r="K37" s="572"/>
      <c r="L37" s="573"/>
    </row>
    <row r="38" spans="1:22" ht="8.1" customHeight="1" x14ac:dyDescent="0.25">
      <c r="A38" s="541"/>
      <c r="B38" s="541"/>
      <c r="C38" s="541"/>
      <c r="D38" s="541"/>
      <c r="E38" s="609"/>
      <c r="F38" s="572"/>
      <c r="G38" s="573"/>
      <c r="H38" s="572"/>
      <c r="I38" s="608"/>
      <c r="J38" s="572"/>
      <c r="K38" s="572"/>
      <c r="L38" s="573"/>
    </row>
    <row r="39" spans="1:22" ht="8.1" customHeight="1" x14ac:dyDescent="0.25">
      <c r="A39" s="541"/>
      <c r="B39" s="541"/>
      <c r="C39" s="541"/>
      <c r="D39" s="541"/>
      <c r="E39" s="609"/>
      <c r="F39" s="572"/>
      <c r="G39" s="573"/>
      <c r="H39" s="572"/>
      <c r="I39" s="608"/>
      <c r="J39" s="572"/>
      <c r="K39" s="572"/>
      <c r="L39" s="573"/>
    </row>
    <row r="40" spans="1:22" ht="8.1" customHeight="1" x14ac:dyDescent="0.25">
      <c r="A40" s="541"/>
      <c r="B40" s="541"/>
      <c r="C40" s="541"/>
      <c r="D40" s="541"/>
      <c r="E40" s="609"/>
      <c r="F40" s="572"/>
      <c r="G40" s="573"/>
      <c r="H40" s="572"/>
      <c r="I40" s="608"/>
      <c r="J40" s="572"/>
      <c r="K40" s="572"/>
      <c r="L40" s="573"/>
    </row>
    <row r="41" spans="1:22" ht="8.1" customHeight="1" x14ac:dyDescent="0.25">
      <c r="A41" s="541"/>
      <c r="B41" s="541"/>
      <c r="C41" s="541"/>
      <c r="D41" s="541"/>
      <c r="E41" s="609"/>
      <c r="F41" s="572"/>
      <c r="G41" s="573"/>
      <c r="H41" s="572"/>
      <c r="I41" s="608"/>
      <c r="J41" s="572"/>
      <c r="K41" s="572"/>
      <c r="L41" s="573"/>
    </row>
    <row r="42" spans="1:22" ht="8.1" customHeight="1" x14ac:dyDescent="0.25">
      <c r="A42" s="541"/>
      <c r="B42" s="541"/>
      <c r="C42" s="541"/>
      <c r="D42" s="541"/>
      <c r="E42" s="609"/>
      <c r="F42" s="572"/>
      <c r="G42" s="573"/>
      <c r="H42" s="572"/>
      <c r="I42" s="608"/>
      <c r="J42" s="572"/>
      <c r="K42" s="572"/>
      <c r="L42" s="573"/>
    </row>
    <row r="43" spans="1:22" ht="8.1" customHeight="1" x14ac:dyDescent="0.25">
      <c r="A43" s="541"/>
      <c r="B43" s="541"/>
      <c r="C43" s="541"/>
      <c r="D43" s="541"/>
      <c r="E43" s="609"/>
      <c r="F43" s="572"/>
      <c r="G43" s="573"/>
      <c r="H43" s="572"/>
      <c r="I43" s="608"/>
      <c r="J43" s="572"/>
      <c r="K43" s="572"/>
      <c r="L43" s="573"/>
    </row>
    <row r="44" spans="1:22" ht="8.1" customHeight="1" x14ac:dyDescent="0.25">
      <c r="A44" s="541"/>
      <c r="B44" s="541"/>
      <c r="C44" s="541"/>
      <c r="D44" s="541"/>
      <c r="E44" s="609"/>
      <c r="F44" s="572"/>
      <c r="G44" s="573"/>
      <c r="H44" s="572"/>
      <c r="I44" s="608"/>
      <c r="J44" s="572"/>
      <c r="K44" s="572"/>
      <c r="L44" s="573"/>
    </row>
    <row r="45" spans="1:22" ht="8.1" customHeight="1" x14ac:dyDescent="0.25">
      <c r="A45" s="541"/>
      <c r="B45" s="541"/>
      <c r="C45" s="541"/>
      <c r="D45" s="541"/>
      <c r="E45" s="609"/>
      <c r="F45" s="572"/>
      <c r="G45" s="573"/>
      <c r="H45" s="572"/>
      <c r="I45" s="608"/>
      <c r="J45" s="572"/>
      <c r="K45" s="572"/>
      <c r="L45" s="573"/>
    </row>
    <row r="46" spans="1:22" ht="8.1" customHeight="1" x14ac:dyDescent="0.25">
      <c r="A46" s="541"/>
      <c r="B46" s="585"/>
      <c r="C46" s="585"/>
      <c r="D46" s="585"/>
      <c r="E46" s="607"/>
      <c r="F46" s="578"/>
      <c r="G46" s="579"/>
      <c r="H46" s="578"/>
      <c r="I46" s="606"/>
      <c r="J46" s="578"/>
      <c r="K46" s="578"/>
      <c r="L46" s="579"/>
    </row>
    <row r="47" spans="1:22" s="508" customFormat="1" x14ac:dyDescent="0.25">
      <c r="A47" s="546" t="s">
        <v>991</v>
      </c>
      <c r="B47" s="546"/>
      <c r="C47" s="546">
        <f>SUM(C15:C22)</f>
        <v>1764.74</v>
      </c>
      <c r="D47" s="546"/>
      <c r="E47" s="605"/>
      <c r="F47" s="604"/>
      <c r="G47" s="603">
        <f>SUM(G14:G27)</f>
        <v>26160.481435769234</v>
      </c>
      <c r="H47" s="603">
        <f>SUM(H14:H27)</f>
        <v>23</v>
      </c>
      <c r="I47" s="604"/>
      <c r="J47" s="603">
        <f>SUM(J14:J26)</f>
        <v>8570</v>
      </c>
      <c r="K47" s="603">
        <f>SUM(K14:K26)</f>
        <v>2837.5</v>
      </c>
      <c r="L47" s="603">
        <f>SUM(L14:L26)</f>
        <v>4907.5</v>
      </c>
      <c r="M47" s="509"/>
      <c r="N47" s="509"/>
      <c r="O47" s="509"/>
      <c r="Q47" s="509"/>
      <c r="R47" s="509"/>
      <c r="T47" s="509"/>
      <c r="U47" s="509"/>
      <c r="V47" s="509"/>
    </row>
    <row r="48" spans="1:22" s="508" customFormat="1" ht="17.25" x14ac:dyDescent="0.25">
      <c r="A48" s="602" t="s">
        <v>724</v>
      </c>
      <c r="B48" s="602"/>
      <c r="C48" s="602"/>
      <c r="D48" s="602"/>
      <c r="E48" s="601"/>
      <c r="F48" s="600"/>
      <c r="G48" s="599">
        <f>G47/($B$3)</f>
        <v>11.52444116113182</v>
      </c>
      <c r="H48" s="600"/>
      <c r="I48" s="600"/>
      <c r="J48" s="599">
        <f>J47/($B$3)</f>
        <v>3.7753303964757707</v>
      </c>
      <c r="K48" s="599">
        <f>K47/($B$3)</f>
        <v>1.25</v>
      </c>
      <c r="L48" s="599">
        <f>L47/($B$3)</f>
        <v>2.1618942731277535</v>
      </c>
      <c r="M48" s="598"/>
      <c r="N48" s="598"/>
      <c r="O48" s="598"/>
      <c r="Q48" s="598"/>
      <c r="R48" s="598"/>
      <c r="S48" s="598"/>
      <c r="T48" s="598"/>
      <c r="U48" s="509"/>
      <c r="V48" s="509"/>
    </row>
    <row r="49" spans="1:22" s="508" customFormat="1" x14ac:dyDescent="0.25">
      <c r="A49" s="506"/>
      <c r="B49" s="506"/>
      <c r="C49" s="506"/>
      <c r="D49" s="506"/>
      <c r="E49" s="467"/>
      <c r="G49" s="598"/>
      <c r="J49" s="598"/>
      <c r="K49" s="598"/>
      <c r="L49" s="598"/>
      <c r="M49" s="598"/>
      <c r="N49" s="598"/>
      <c r="O49" s="598"/>
      <c r="Q49" s="598"/>
      <c r="R49" s="598"/>
      <c r="S49" s="598"/>
      <c r="T49" s="598"/>
      <c r="U49" s="509"/>
      <c r="V49" s="509"/>
    </row>
    <row r="50" spans="1:22" s="508" customFormat="1" ht="17.25" x14ac:dyDescent="0.25">
      <c r="A50" s="597" t="s">
        <v>723</v>
      </c>
      <c r="B50" s="503" t="s">
        <v>722</v>
      </c>
      <c r="C50" s="503" t="s">
        <v>721</v>
      </c>
      <c r="D50" s="503" t="s">
        <v>720</v>
      </c>
      <c r="E50" s="503" t="s">
        <v>719</v>
      </c>
      <c r="F50" s="503" t="s">
        <v>718</v>
      </c>
      <c r="G50" s="593" t="s">
        <v>96</v>
      </c>
      <c r="H50" s="513" t="s">
        <v>704</v>
      </c>
      <c r="K50" s="506"/>
      <c r="L50" s="506"/>
      <c r="U50" s="509"/>
      <c r="V50" s="509"/>
    </row>
    <row r="51" spans="1:22" s="508" customFormat="1" x14ac:dyDescent="0.25">
      <c r="A51" s="483" t="s">
        <v>717</v>
      </c>
      <c r="B51" s="483">
        <f>('cost$'!$B$9+'cost$'!$C$9+'cost$'!$D$9)</f>
        <v>48855</v>
      </c>
      <c r="C51" s="483">
        <f>('cost$'!$B$9+'cost$'!$C$9+'cost$'!$D$9)</f>
        <v>48855</v>
      </c>
      <c r="D51" s="483">
        <f>('cost$'!$B$10+'cost$'!$C$10+'cost$'!$D$10)</f>
        <v>66168.75</v>
      </c>
      <c r="E51" s="483"/>
      <c r="F51" s="483"/>
      <c r="G51" s="494">
        <f>SUM(B51:D51)</f>
        <v>163878.75</v>
      </c>
      <c r="H51" s="526">
        <f>G51/$B$3</f>
        <v>72.193281938325995</v>
      </c>
      <c r="K51" s="506"/>
      <c r="L51" s="506"/>
      <c r="U51" s="509"/>
      <c r="V51" s="509"/>
    </row>
    <row r="52" spans="1:22" s="508" customFormat="1" x14ac:dyDescent="0.25">
      <c r="A52" s="483" t="s">
        <v>716</v>
      </c>
      <c r="B52" s="483">
        <v>0</v>
      </c>
      <c r="C52" s="483">
        <v>0</v>
      </c>
      <c r="D52" s="483">
        <v>0</v>
      </c>
      <c r="E52" s="483"/>
      <c r="F52" s="483"/>
      <c r="G52" s="494">
        <f>SUM(B52:D52)</f>
        <v>0</v>
      </c>
      <c r="H52" s="526">
        <f>G52/$B$3</f>
        <v>0</v>
      </c>
      <c r="K52" s="506"/>
      <c r="L52" s="506"/>
      <c r="U52" s="509"/>
      <c r="V52" s="509"/>
    </row>
    <row r="53" spans="1:22" s="509" customFormat="1" x14ac:dyDescent="0.25">
      <c r="A53" s="483" t="s">
        <v>715</v>
      </c>
      <c r="B53" s="483">
        <f>'cost$'!$B$41+'cost$'!$C$41</f>
        <v>1207.5</v>
      </c>
      <c r="C53" s="483">
        <f>'cost$'!$B$41+'cost$'!$C$41</f>
        <v>1207.5</v>
      </c>
      <c r="D53" s="483">
        <f>'cost$'!$B$41+'cost$'!$C$41</f>
        <v>1207.5</v>
      </c>
      <c r="E53" s="483"/>
      <c r="F53" s="483"/>
      <c r="G53" s="494">
        <f>SUM(B53:D53)</f>
        <v>3622.5</v>
      </c>
      <c r="H53" s="526">
        <f>G53/$B$3</f>
        <v>1.5958149779735682</v>
      </c>
      <c r="I53" s="508"/>
      <c r="J53" s="508"/>
      <c r="K53" s="506"/>
      <c r="L53" s="506"/>
    </row>
    <row r="54" spans="1:22" s="509" customFormat="1" x14ac:dyDescent="0.25">
      <c r="A54" s="483" t="s">
        <v>714</v>
      </c>
      <c r="B54" s="483">
        <f>'cost$'!$B$37+'cost$'!$C$37+'cost$'!$D$37</f>
        <v>1040</v>
      </c>
      <c r="C54" s="483">
        <f>'cost$'!$B$37+'cost$'!$C$37+'cost$'!$D$37</f>
        <v>1040</v>
      </c>
      <c r="D54" s="483">
        <f>'cost$'!$B$37+'cost$'!$C$37+'cost$'!$D$37</f>
        <v>1040</v>
      </c>
      <c r="E54" s="483"/>
      <c r="F54" s="483"/>
      <c r="G54" s="494">
        <f>SUM(B54:D54)</f>
        <v>3120</v>
      </c>
      <c r="H54" s="526">
        <f>G54/$B$3</f>
        <v>1.3744493392070485</v>
      </c>
      <c r="I54" s="508"/>
      <c r="J54" s="508"/>
      <c r="K54" s="506"/>
      <c r="L54" s="506"/>
    </row>
    <row r="55" spans="1:22" s="509" customFormat="1" x14ac:dyDescent="0.25">
      <c r="A55" s="483" t="s">
        <v>713</v>
      </c>
      <c r="B55" s="483">
        <f>'cost$'!$B$20+'cost$'!$C$20</f>
        <v>3105</v>
      </c>
      <c r="C55" s="483">
        <f>'cost$'!$B$20+'cost$'!$C$20</f>
        <v>3105</v>
      </c>
      <c r="D55" s="483">
        <f>'cost$'!$B$20+'cost$'!$C$20</f>
        <v>3105</v>
      </c>
      <c r="E55" s="483"/>
      <c r="F55" s="483"/>
      <c r="G55" s="494">
        <f>SUM(B55:D55)</f>
        <v>9315</v>
      </c>
      <c r="H55" s="526">
        <f>G55/$B$3</f>
        <v>4.1035242290748899</v>
      </c>
      <c r="I55" s="508"/>
      <c r="J55" s="508"/>
      <c r="K55" s="506"/>
      <c r="L55" s="506"/>
    </row>
    <row r="56" spans="1:22" s="509" customFormat="1" ht="17.25" x14ac:dyDescent="0.25">
      <c r="A56" s="597" t="s">
        <v>712</v>
      </c>
      <c r="B56" s="596"/>
      <c r="C56" s="595"/>
      <c r="D56" s="594"/>
      <c r="E56" s="594"/>
      <c r="F56" s="594"/>
      <c r="G56" s="593" t="s">
        <v>96</v>
      </c>
      <c r="H56" s="513" t="s">
        <v>704</v>
      </c>
      <c r="I56" s="508"/>
      <c r="J56" s="508"/>
      <c r="K56" s="506"/>
      <c r="L56" s="506"/>
      <c r="U56" s="506"/>
      <c r="V56" s="506"/>
    </row>
    <row r="57" spans="1:22" s="509" customFormat="1" x14ac:dyDescent="0.25">
      <c r="A57" s="483" t="s">
        <v>312</v>
      </c>
      <c r="B57" s="581"/>
      <c r="C57" s="581"/>
      <c r="D57" s="483"/>
      <c r="E57" s="483"/>
      <c r="F57" s="483"/>
      <c r="G57" s="483">
        <f>(('cost$'!$B$23+'cost$'!$C$23)/20*H47+('cost$'!$B$23+'cost$'!$C$23)/4*3)</f>
        <v>9832.5</v>
      </c>
      <c r="H57" s="526">
        <f>G57/$B$3</f>
        <v>4.3314977973568283</v>
      </c>
      <c r="I57" s="508"/>
      <c r="J57" s="508"/>
      <c r="K57" s="506"/>
      <c r="L57" s="506"/>
      <c r="U57" s="506"/>
      <c r="V57" s="506"/>
    </row>
    <row r="58" spans="1:22" s="509" customFormat="1" x14ac:dyDescent="0.25">
      <c r="A58" s="483" t="s">
        <v>711</v>
      </c>
      <c r="B58" s="581"/>
      <c r="C58" s="581"/>
      <c r="D58" s="483"/>
      <c r="E58" s="483"/>
      <c r="F58" s="483"/>
      <c r="G58" s="483">
        <f>'cost$'!$B$21+'cost$'!$C$21+'cost$'!$D$21</f>
        <v>957</v>
      </c>
      <c r="H58" s="526">
        <f>G58/$B$3</f>
        <v>0.42158590308370042</v>
      </c>
      <c r="I58" s="508"/>
      <c r="J58" s="508"/>
      <c r="K58" s="506"/>
      <c r="L58" s="506"/>
      <c r="U58" s="506"/>
      <c r="V58" s="506"/>
    </row>
    <row r="59" spans="1:22" s="509" customFormat="1" x14ac:dyDescent="0.25">
      <c r="A59" s="483" t="s">
        <v>710</v>
      </c>
      <c r="B59" s="581"/>
      <c r="C59" s="581"/>
      <c r="D59" s="483"/>
      <c r="E59" s="483"/>
      <c r="F59" s="483"/>
      <c r="G59" s="483" t="s">
        <v>122</v>
      </c>
      <c r="H59" s="505"/>
      <c r="I59" s="508"/>
      <c r="J59" s="508"/>
      <c r="K59" s="506"/>
      <c r="L59" s="506"/>
      <c r="U59" s="506"/>
      <c r="V59" s="506"/>
    </row>
    <row r="60" spans="1:22" s="509" customFormat="1" x14ac:dyDescent="0.25">
      <c r="A60" s="483" t="s">
        <v>709</v>
      </c>
      <c r="B60" s="581"/>
      <c r="C60" s="581"/>
      <c r="D60" s="483"/>
      <c r="E60" s="581"/>
      <c r="F60" s="581"/>
      <c r="G60" s="483">
        <f>('cost$'!$B$50+'cost$'!$C$50+'cost$'!$D$50)*$G$10</f>
        <v>753.75</v>
      </c>
      <c r="H60" s="526">
        <f>G60/$B$3</f>
        <v>0.33204845814977973</v>
      </c>
      <c r="I60" s="508"/>
      <c r="J60" s="508"/>
      <c r="K60" s="506"/>
      <c r="L60" s="506"/>
      <c r="U60" s="506"/>
      <c r="V60" s="506"/>
    </row>
    <row r="61" spans="1:22" s="509" customFormat="1" x14ac:dyDescent="0.25">
      <c r="A61" s="483" t="s">
        <v>708</v>
      </c>
      <c r="B61" s="581"/>
      <c r="C61" s="581"/>
      <c r="D61" s="483"/>
      <c r="E61" s="581"/>
      <c r="F61" s="581"/>
      <c r="G61" s="483">
        <f>3*'cost$'!$E$52+0*'cost$'!$E$53+0*'cost$'!$E$54 +0*'cost$'!$E$55+$B$10*'cost$'!$E$54+$C$10*'cost$'!$E$55+$D$10*'cost$'!$E$56</f>
        <v>3348.75</v>
      </c>
      <c r="H61" s="526">
        <f>G61/$B$3</f>
        <v>1.4752202643171806</v>
      </c>
      <c r="I61" s="508"/>
      <c r="J61" s="508"/>
      <c r="K61" s="506"/>
      <c r="L61" s="506"/>
      <c r="U61" s="506"/>
      <c r="V61" s="506"/>
    </row>
    <row r="62" spans="1:22" s="509" customFormat="1" ht="32.25" x14ac:dyDescent="0.25">
      <c r="A62" s="503" t="s">
        <v>707</v>
      </c>
      <c r="B62" s="513" t="s">
        <v>706</v>
      </c>
      <c r="C62" s="513" t="s">
        <v>705</v>
      </c>
      <c r="D62" s="503"/>
      <c r="E62" s="503"/>
      <c r="F62" s="503"/>
      <c r="G62" s="593" t="s">
        <v>96</v>
      </c>
      <c r="H62" s="513" t="s">
        <v>704</v>
      </c>
      <c r="I62" s="508"/>
      <c r="J62" s="508"/>
      <c r="K62" s="506"/>
      <c r="L62" s="506"/>
      <c r="U62" s="506"/>
      <c r="V62" s="506"/>
    </row>
    <row r="63" spans="1:22" s="509" customFormat="1" x14ac:dyDescent="0.25">
      <c r="A63" s="585" t="s">
        <v>21</v>
      </c>
      <c r="B63" s="483">
        <v>11.6</v>
      </c>
      <c r="C63" s="483">
        <v>4</v>
      </c>
      <c r="D63" s="483"/>
      <c r="E63" s="483"/>
      <c r="F63" s="483"/>
      <c r="G63" s="483">
        <f>('cost$'!$B$49+'cost$'!$C$49)/30*B63</f>
        <v>20565.833333333332</v>
      </c>
      <c r="H63" s="526">
        <f>G63/$B$3</f>
        <v>9.0598384728340662</v>
      </c>
      <c r="I63" s="508"/>
      <c r="J63" s="508"/>
      <c r="K63" s="506"/>
      <c r="L63" s="506"/>
      <c r="U63" s="506"/>
      <c r="V63" s="506"/>
    </row>
  </sheetData>
  <pageMargins left="0.31496062992125984" right="0.31496062992125984" top="0.55118110236220474" bottom="0.55118110236220474" header="0.31496062992125984" footer="0.31496062992125984"/>
  <pageSetup scale="92"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64"/>
  <sheetViews>
    <sheetView topLeftCell="A41"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9" style="506" customWidth="1"/>
    <col min="7" max="7" width="7.7109375" style="509" customWidth="1"/>
    <col min="8" max="8" width="6.85546875" style="508" customWidth="1"/>
    <col min="9" max="9" width="6.5703125" style="508" customWidth="1"/>
    <col min="10" max="10" width="7.42578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629</v>
      </c>
      <c r="B1" s="555"/>
      <c r="C1" s="550"/>
      <c r="D1" s="533"/>
      <c r="E1" s="655"/>
      <c r="F1" s="554"/>
      <c r="G1" s="654"/>
      <c r="H1" s="653"/>
      <c r="I1" s="652"/>
      <c r="J1" s="652"/>
      <c r="K1" s="662"/>
      <c r="L1" s="549"/>
    </row>
    <row r="2" spans="1:22" ht="31.5" x14ac:dyDescent="0.35">
      <c r="A2" s="485" t="s">
        <v>616</v>
      </c>
      <c r="B2" s="548" t="s">
        <v>628</v>
      </c>
      <c r="C2" s="543"/>
      <c r="D2" s="543"/>
      <c r="E2" s="664"/>
      <c r="F2" s="641"/>
      <c r="G2" s="691"/>
      <c r="H2" s="547"/>
      <c r="I2" s="647" t="s">
        <v>551</v>
      </c>
      <c r="J2" s="646" t="s">
        <v>119</v>
      </c>
      <c r="K2" s="646" t="s">
        <v>120</v>
      </c>
      <c r="L2" s="645" t="s">
        <v>121</v>
      </c>
    </row>
    <row r="3" spans="1:22" ht="17.25" x14ac:dyDescent="0.25">
      <c r="A3" s="644" t="s">
        <v>614</v>
      </c>
      <c r="B3" s="503">
        <v>3419</v>
      </c>
      <c r="C3" s="543"/>
      <c r="D3" s="543"/>
      <c r="E3" s="663"/>
      <c r="F3" s="690"/>
      <c r="G3" s="699"/>
      <c r="H3" s="546" t="s">
        <v>771</v>
      </c>
      <c r="I3" s="545"/>
      <c r="J3" s="545"/>
      <c r="K3" s="545"/>
      <c r="L3" s="544"/>
    </row>
    <row r="4" spans="1:22" x14ac:dyDescent="0.25">
      <c r="A4" s="493" t="s">
        <v>770</v>
      </c>
      <c r="B4" s="503" t="s">
        <v>722</v>
      </c>
      <c r="C4" s="594" t="s">
        <v>721</v>
      </c>
      <c r="D4" s="503" t="s">
        <v>720</v>
      </c>
      <c r="E4" s="503" t="s">
        <v>719</v>
      </c>
      <c r="F4" s="503" t="s">
        <v>718</v>
      </c>
      <c r="G4" s="514"/>
      <c r="H4" s="543" t="s">
        <v>611</v>
      </c>
      <c r="I4" s="541"/>
      <c r="J4" s="541"/>
      <c r="K4" s="541"/>
      <c r="L4" s="498"/>
    </row>
    <row r="5" spans="1:22" x14ac:dyDescent="0.25">
      <c r="A5" s="493" t="s">
        <v>769</v>
      </c>
      <c r="B5" s="503">
        <v>840</v>
      </c>
      <c r="C5" s="503">
        <v>620</v>
      </c>
      <c r="D5" s="503">
        <v>890</v>
      </c>
      <c r="E5" s="593">
        <v>1580</v>
      </c>
      <c r="F5" s="503">
        <v>1420</v>
      </c>
      <c r="G5" s="514"/>
      <c r="H5" s="543" t="s">
        <v>609</v>
      </c>
      <c r="I5" s="541"/>
      <c r="J5" s="541"/>
      <c r="K5" s="541"/>
      <c r="L5" s="498"/>
    </row>
    <row r="6" spans="1:22" x14ac:dyDescent="0.25">
      <c r="A6" s="493" t="s">
        <v>768</v>
      </c>
      <c r="B6" s="503">
        <v>0</v>
      </c>
      <c r="C6" s="503">
        <v>0</v>
      </c>
      <c r="D6" s="503">
        <v>0</v>
      </c>
      <c r="E6" s="593">
        <v>0</v>
      </c>
      <c r="F6" s="503">
        <v>0</v>
      </c>
      <c r="G6" s="514"/>
      <c r="H6" s="640"/>
      <c r="I6" s="541"/>
      <c r="J6" s="541"/>
      <c r="K6" s="541"/>
      <c r="L6" s="498"/>
    </row>
    <row r="7" spans="1:22" x14ac:dyDescent="0.25">
      <c r="A7" s="493" t="s">
        <v>767</v>
      </c>
      <c r="B7" s="503">
        <v>13.37</v>
      </c>
      <c r="C7" s="503">
        <v>0</v>
      </c>
      <c r="D7" s="503">
        <v>16.37</v>
      </c>
      <c r="E7" s="593">
        <v>27.88</v>
      </c>
      <c r="F7" s="503">
        <v>26</v>
      </c>
      <c r="G7" s="514"/>
      <c r="H7" s="634"/>
      <c r="I7" s="519"/>
      <c r="J7" s="573"/>
      <c r="K7" s="572"/>
      <c r="L7" s="510"/>
    </row>
    <row r="8" spans="1:22" x14ac:dyDescent="0.25">
      <c r="A8" s="493" t="s">
        <v>766</v>
      </c>
      <c r="B8" s="639">
        <v>0.75</v>
      </c>
      <c r="C8" s="639">
        <v>0.5</v>
      </c>
      <c r="D8" s="639">
        <v>0.75</v>
      </c>
      <c r="E8" s="639">
        <v>1.5</v>
      </c>
      <c r="F8" s="503">
        <v>1.3</v>
      </c>
      <c r="G8" s="514"/>
      <c r="H8" s="634"/>
      <c r="I8" s="519"/>
      <c r="J8" s="573"/>
      <c r="K8" s="572"/>
      <c r="L8" s="510"/>
    </row>
    <row r="9" spans="1:22" x14ac:dyDescent="0.25">
      <c r="A9" s="493" t="s">
        <v>765</v>
      </c>
      <c r="B9" s="503" t="s">
        <v>764</v>
      </c>
      <c r="C9" s="503" t="s">
        <v>798</v>
      </c>
      <c r="D9" s="503" t="s">
        <v>797</v>
      </c>
      <c r="E9" s="593"/>
      <c r="F9" s="503"/>
      <c r="G9" s="514" t="s">
        <v>761</v>
      </c>
      <c r="H9" s="634"/>
      <c r="I9" s="519"/>
      <c r="J9" s="573"/>
      <c r="K9" s="572"/>
      <c r="L9" s="510"/>
    </row>
    <row r="10" spans="1:22" ht="15.75" thickBot="1" x14ac:dyDescent="0.3">
      <c r="A10" s="540"/>
      <c r="B10" s="539">
        <v>1</v>
      </c>
      <c r="C10" s="539">
        <v>1</v>
      </c>
      <c r="D10" s="539">
        <v>0</v>
      </c>
      <c r="E10" s="631"/>
      <c r="F10" s="539"/>
      <c r="G10" s="630">
        <v>7</v>
      </c>
      <c r="H10" s="629"/>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78"/>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58" t="s">
        <v>935</v>
      </c>
      <c r="B14" s="545"/>
      <c r="C14" s="545"/>
      <c r="D14" s="545"/>
      <c r="E14" s="611"/>
      <c r="F14" s="610"/>
      <c r="G14" s="582"/>
      <c r="H14" s="610"/>
      <c r="I14" s="610"/>
      <c r="J14" s="545"/>
      <c r="K14" s="545"/>
      <c r="L14" s="545"/>
    </row>
    <row r="15" spans="1:22" x14ac:dyDescent="0.25">
      <c r="A15" s="541" t="s">
        <v>739</v>
      </c>
      <c r="B15" s="541" t="s">
        <v>738</v>
      </c>
      <c r="C15" s="541">
        <v>36.72</v>
      </c>
      <c r="D15" s="541">
        <f>mnecb!B$8</f>
        <v>19.399999999999999</v>
      </c>
      <c r="E15" s="609">
        <f>(D41*C15)/mnecb!D$8</f>
        <v>4.9148307692307682</v>
      </c>
      <c r="F15" s="572">
        <f>mnecb!D$8</f>
        <v>65</v>
      </c>
      <c r="G15" s="573">
        <f>IF(F15=65,('cost$'!$B$4+'cost$'!$C$4)* E15,IF((F15=250),E15*('cost$'!$B$6+'cost$'!$C$6)/2,E15*('cost$'!$B$5+'cost$'!$C$5)/2))</f>
        <v>748.89733846153831</v>
      </c>
      <c r="H15" s="572">
        <v>1</v>
      </c>
      <c r="I15" s="657" t="s">
        <v>728</v>
      </c>
      <c r="J15" s="572">
        <f>IF(I15="Y", H15*('cost$'!$B$15+'cost$'!$C$15),0)</f>
        <v>857</v>
      </c>
      <c r="K15" s="572">
        <f>IF(I15="Y", H15*('cost$'!$B$22+'cost$'!$C$22),0)</f>
        <v>283.75</v>
      </c>
      <c r="L15" s="572">
        <f>IF(I15="Y", H15*('cost$'!$B$18+'cost$'!$C$18+'cost$'!$B$19+'cost$'!$C$19)/2,0)</f>
        <v>490.75</v>
      </c>
    </row>
    <row r="16" spans="1:22" x14ac:dyDescent="0.25">
      <c r="A16" s="541" t="s">
        <v>934</v>
      </c>
      <c r="B16" s="541" t="s">
        <v>736</v>
      </c>
      <c r="C16" s="541">
        <v>120.36</v>
      </c>
      <c r="D16" s="541">
        <f>mnecb!B$26</f>
        <v>19.399999999999999</v>
      </c>
      <c r="E16" s="609">
        <f>(C16*D16)/mnecb!D$26</f>
        <v>35.922830769230771</v>
      </c>
      <c r="F16" s="572">
        <f>mnecb!D$26</f>
        <v>65</v>
      </c>
      <c r="G16" s="573">
        <f>IF(F16=65,('cost$'!$B$4+'cost$'!$C$4)* E16,IF((F16=250),E16*('cost$'!$B$6+'cost$'!$C$6)/2,E16*('cost$'!$B$5+'cost$'!$C$5)/2))</f>
        <v>5473.7413384615384</v>
      </c>
      <c r="H16" s="572">
        <v>12</v>
      </c>
      <c r="I16" s="657" t="s">
        <v>728</v>
      </c>
      <c r="J16" s="572">
        <f>IF(I16="Y", H16*('cost$'!$B$15+'cost$'!$C$15),0)</f>
        <v>10284</v>
      </c>
      <c r="K16" s="572">
        <f>IF(I16="Y", H16*('cost$'!$B$22+'cost$'!$C$22),0)</f>
        <v>3405</v>
      </c>
      <c r="L16" s="572">
        <f>IF(I16="Y", H16*('cost$'!$B$18+'cost$'!$C$18+'cost$'!$B$19+'cost$'!$C$19)/2,0)</f>
        <v>5889</v>
      </c>
    </row>
    <row r="17" spans="1:12" x14ac:dyDescent="0.25">
      <c r="A17" s="541" t="s">
        <v>933</v>
      </c>
      <c r="B17" s="541" t="s">
        <v>736</v>
      </c>
      <c r="C17" s="541">
        <v>39.090000000000003</v>
      </c>
      <c r="D17" s="541">
        <f>mnecb!B$26</f>
        <v>19.399999999999999</v>
      </c>
      <c r="E17" s="609">
        <f>(C17*D17)/mnecb!D$26</f>
        <v>11.666861538461539</v>
      </c>
      <c r="F17" s="572">
        <f>mnecb!D$26</f>
        <v>65</v>
      </c>
      <c r="G17" s="573">
        <f>IF(F17=65,('cost$'!$B$4+'cost$'!$C$4)* E17,IF((F17=250),E17*('cost$'!$B$6+'cost$'!$C$6)/2,E17*('cost$'!$B$5+'cost$'!$C$5)/2))</f>
        <v>1777.7380269230771</v>
      </c>
      <c r="H17" s="572">
        <v>2</v>
      </c>
      <c r="I17" s="657" t="s">
        <v>728</v>
      </c>
      <c r="J17" s="572">
        <f>IF(I17="Y", H17*('cost$'!$B$15+'cost$'!$C$15),0)</f>
        <v>1714</v>
      </c>
      <c r="K17" s="572">
        <f>IF(I17="Y", H17*('cost$'!$B$22+'cost$'!$C$22),0)</f>
        <v>567.5</v>
      </c>
      <c r="L17" s="572">
        <f>IF(I17="Y", H17*('cost$'!$B$18+'cost$'!$C$18+'cost$'!$B$19+'cost$'!$C$19)/2,0)</f>
        <v>981.5</v>
      </c>
    </row>
    <row r="18" spans="1:12" x14ac:dyDescent="0.25">
      <c r="A18" s="541" t="s">
        <v>932</v>
      </c>
      <c r="B18" s="541" t="s">
        <v>791</v>
      </c>
      <c r="C18" s="541">
        <v>42.34</v>
      </c>
      <c r="D18" s="541">
        <f>mnecb!B$50</f>
        <v>3.2</v>
      </c>
      <c r="E18" s="609">
        <f>(C18*D18)/mnecb!D$50</f>
        <v>2.0844307692307695</v>
      </c>
      <c r="F18" s="572">
        <f>mnecb!D$50</f>
        <v>65</v>
      </c>
      <c r="G18" s="573">
        <f>IF(F18=65,('cost$'!$B$4+'cost$'!$C$4)* E18,IF((F18=250),E18*('cost$'!$B$6+'cost$'!$C$6)/2,E18*('cost$'!$B$5+'cost$'!$C$5)/2))</f>
        <v>317.61513846153849</v>
      </c>
      <c r="H18" s="572">
        <v>3</v>
      </c>
      <c r="I18" s="657" t="s">
        <v>725</v>
      </c>
      <c r="J18" s="572">
        <f>IF(I18="Y", H18*('cost$'!$B$15+'cost$'!$C$15),0)</f>
        <v>0</v>
      </c>
      <c r="K18" s="572">
        <f>IF(I18="Y", H18*('cost$'!$B$22+'cost$'!$C$22),0)</f>
        <v>0</v>
      </c>
      <c r="L18" s="572">
        <f>IF(I18="Y", H18*('cost$'!$B$18+'cost$'!$C$18+'cost$'!$B$19+'cost$'!$C$19)/2,0)</f>
        <v>0</v>
      </c>
    </row>
    <row r="19" spans="1:12" x14ac:dyDescent="0.25">
      <c r="A19" s="541" t="s">
        <v>931</v>
      </c>
      <c r="B19" s="541" t="s">
        <v>732</v>
      </c>
      <c r="C19" s="541">
        <v>54</v>
      </c>
      <c r="D19" s="541">
        <f>mnecb!B$19</f>
        <v>26.9</v>
      </c>
      <c r="E19" s="609">
        <f>(C19*D19)/mnecb!D$19</f>
        <v>3.6315</v>
      </c>
      <c r="F19" s="541">
        <f>mnecb!D$19</f>
        <v>400</v>
      </c>
      <c r="G19" s="573">
        <f>IF(F19=65,('cost$'!$B$4+'cost$'!$C$4)* E19,IF((F19=250),E19*('cost$'!$B$6+'cost$'!$C$6)/2,E19*('cost$'!$B$5+'cost$'!$C$5)/2))</f>
        <v>1073.10825</v>
      </c>
      <c r="H19" s="572">
        <v>1</v>
      </c>
      <c r="I19" s="657" t="s">
        <v>728</v>
      </c>
      <c r="J19" s="572">
        <f>IF(I19="Y", H19*('cost$'!$B$15+'cost$'!$C$15),0)</f>
        <v>857</v>
      </c>
      <c r="K19" s="572">
        <f>IF(I19="Y", H19*('cost$'!$B$22+'cost$'!$C$22),0)</f>
        <v>283.75</v>
      </c>
      <c r="L19" s="572">
        <f>IF(I19="Y", H19*('cost$'!$B$18+'cost$'!$C$18+'cost$'!$B$19+'cost$'!$C$19)/2,0)</f>
        <v>490.75</v>
      </c>
    </row>
    <row r="20" spans="1:12" ht="15" customHeight="1" x14ac:dyDescent="0.25">
      <c r="A20" s="658" t="s">
        <v>930</v>
      </c>
      <c r="B20" s="541"/>
      <c r="C20" s="541"/>
      <c r="D20" s="541"/>
      <c r="E20" s="609"/>
      <c r="F20" s="572"/>
      <c r="G20" s="573"/>
      <c r="H20" s="572"/>
      <c r="I20" s="657"/>
      <c r="J20" s="572"/>
      <c r="K20" s="572"/>
      <c r="L20" s="572"/>
    </row>
    <row r="21" spans="1:12" ht="15" customHeight="1" x14ac:dyDescent="0.25">
      <c r="A21" s="541" t="s">
        <v>929</v>
      </c>
      <c r="B21" s="541" t="s">
        <v>736</v>
      </c>
      <c r="C21" s="541">
        <v>70.12</v>
      </c>
      <c r="D21" s="541">
        <f>mnecb!B$26</f>
        <v>19.399999999999999</v>
      </c>
      <c r="E21" s="609">
        <f>(C21*D21)/mnecb!D$26</f>
        <v>20.928123076923075</v>
      </c>
      <c r="F21" s="572">
        <f>mnecb!D$26</f>
        <v>65</v>
      </c>
      <c r="G21" s="573">
        <f>IF(F21=65,('cost$'!$B$4+'cost$'!$C$4)* E21,IF((F21=250),E21*('cost$'!$B$6+'cost$'!$C$6)/2,E21*('cost$'!$B$5+'cost$'!$C$5)/2))</f>
        <v>3188.9227538461537</v>
      </c>
      <c r="H21" s="572">
        <v>4</v>
      </c>
      <c r="I21" s="657" t="s">
        <v>728</v>
      </c>
      <c r="J21" s="572">
        <f>IF(I21="Y", H21*('cost$'!$B$15+'cost$'!$C$15),0)</f>
        <v>3428</v>
      </c>
      <c r="K21" s="572">
        <f>IF(I21="Y", H21*('cost$'!$B$22+'cost$'!$C$22),0)</f>
        <v>1135</v>
      </c>
      <c r="L21" s="572">
        <f>IF(I21="Y", H21*('cost$'!$B$18+'cost$'!$C$18+'cost$'!$B$19+'cost$'!$C$19)/2,0)</f>
        <v>1963</v>
      </c>
    </row>
    <row r="22" spans="1:12" ht="15" customHeight="1" x14ac:dyDescent="0.25">
      <c r="A22" s="541" t="s">
        <v>928</v>
      </c>
      <c r="B22" s="541" t="s">
        <v>732</v>
      </c>
      <c r="C22" s="541">
        <v>79.02</v>
      </c>
      <c r="D22" s="541">
        <f>mnecb!B$19</f>
        <v>26.9</v>
      </c>
      <c r="E22" s="609">
        <f>(C22*D22)/mnecb!D$19</f>
        <v>5.314095</v>
      </c>
      <c r="F22" s="541">
        <f>mnecb!D$19</f>
        <v>400</v>
      </c>
      <c r="G22" s="573">
        <f>IF(F22=65,('cost$'!$B$4+'cost$'!$C$4)* E22,IF((F22=250),E22*('cost$'!$B$6+'cost$'!$C$6)/2,E22*('cost$'!$B$5+'cost$'!$C$5)/2))</f>
        <v>1570.3150725</v>
      </c>
      <c r="H22" s="572">
        <v>1</v>
      </c>
      <c r="I22" s="657" t="s">
        <v>728</v>
      </c>
      <c r="J22" s="572">
        <f>IF(I22="Y", H22*('cost$'!$B$15+'cost$'!$C$15),0)</f>
        <v>857</v>
      </c>
      <c r="K22" s="572">
        <f>IF(I22="Y", H22*('cost$'!$B$22+'cost$'!$C$22),0)</f>
        <v>283.75</v>
      </c>
      <c r="L22" s="572">
        <f>IF(I22="Y", H22*('cost$'!$B$18+'cost$'!$C$18+'cost$'!$B$19+'cost$'!$C$19)/2,0)</f>
        <v>490.75</v>
      </c>
    </row>
    <row r="23" spans="1:12" ht="15" customHeight="1" x14ac:dyDescent="0.25">
      <c r="A23" s="541" t="s">
        <v>927</v>
      </c>
      <c r="B23" s="541" t="s">
        <v>919</v>
      </c>
      <c r="C23" s="541">
        <v>17.71</v>
      </c>
      <c r="D23" s="541">
        <f>mnecb!B$29</f>
        <v>22.6</v>
      </c>
      <c r="E23" s="609">
        <f>(C23*D23)/mnecb!D$29</f>
        <v>6.1576307692307699</v>
      </c>
      <c r="F23" s="572">
        <f>mnecb!D$29</f>
        <v>65</v>
      </c>
      <c r="G23" s="573">
        <f>IF(F23=65,('cost$'!$B$4+'cost$'!$C$4)* E23,IF((F23=250),E23*('cost$'!$B$6+'cost$'!$C$6)/2,E23*('cost$'!$B$5+'cost$'!$C$5)/2))</f>
        <v>938.26898846153858</v>
      </c>
      <c r="H23" s="572">
        <v>1</v>
      </c>
      <c r="I23" s="657" t="s">
        <v>728</v>
      </c>
      <c r="J23" s="572">
        <f>IF(I23="Y", H23*('cost$'!$B$15+'cost$'!$C$15),0)</f>
        <v>857</v>
      </c>
      <c r="K23" s="572">
        <f>IF(I23="Y", H23*('cost$'!$B$22+'cost$'!$C$22),0)</f>
        <v>283.75</v>
      </c>
      <c r="L23" s="572">
        <f>IF(I23="Y", H23*('cost$'!$B$18+'cost$'!$C$18+'cost$'!$B$19+'cost$'!$C$19)/2,0)</f>
        <v>490.75</v>
      </c>
    </row>
    <row r="24" spans="1:12" ht="15" customHeight="1" x14ac:dyDescent="0.25">
      <c r="A24" s="660" t="s">
        <v>926</v>
      </c>
      <c r="B24" s="541"/>
      <c r="C24" s="541"/>
      <c r="D24" s="541"/>
      <c r="E24" s="609"/>
      <c r="F24" s="572"/>
      <c r="G24" s="573"/>
      <c r="H24" s="572"/>
      <c r="I24" s="657"/>
      <c r="J24" s="572"/>
      <c r="K24" s="572"/>
      <c r="L24" s="572"/>
    </row>
    <row r="25" spans="1:12" ht="15" customHeight="1" x14ac:dyDescent="0.25">
      <c r="A25" s="541" t="s">
        <v>925</v>
      </c>
      <c r="B25" s="541" t="s">
        <v>729</v>
      </c>
      <c r="C25" s="541">
        <v>208.23</v>
      </c>
      <c r="D25" s="541">
        <f>mnecb!B$7</f>
        <v>7.5</v>
      </c>
      <c r="E25" s="609">
        <f>(C25*D25)/mnecb!D$7</f>
        <v>24.026538461538461</v>
      </c>
      <c r="F25" s="572">
        <f>mnecb!D$7</f>
        <v>65</v>
      </c>
      <c r="G25" s="573">
        <f>IF(F25=65,('cost$'!$B$4+'cost$'!$C$4)* E25,IF((F25=250),E25*('cost$'!$B$6+'cost$'!$C$6)/2,E25*('cost$'!$B$5+'cost$'!$C$5)/2))</f>
        <v>3661.0437980769229</v>
      </c>
      <c r="H25" s="572">
        <v>2</v>
      </c>
      <c r="I25" s="657" t="s">
        <v>728</v>
      </c>
      <c r="J25" s="572">
        <f>IF(I25="Y", H25*('cost$'!$B$15+'cost$'!$C$15),0)</f>
        <v>1714</v>
      </c>
      <c r="K25" s="572">
        <f>IF(I25="Y", H25*('cost$'!$B$22+'cost$'!$C$22),0)</f>
        <v>567.5</v>
      </c>
      <c r="L25" s="572">
        <f>IF(I25="Y", H25*('cost$'!$B$18+'cost$'!$C$18+'cost$'!$B$19+'cost$'!$C$19)/2,0)</f>
        <v>981.5</v>
      </c>
    </row>
    <row r="26" spans="1:12" ht="15" customHeight="1" x14ac:dyDescent="0.25">
      <c r="A26" s="541" t="s">
        <v>730</v>
      </c>
      <c r="B26" s="541" t="s">
        <v>924</v>
      </c>
      <c r="C26" s="541">
        <v>28.37</v>
      </c>
      <c r="D26" s="541">
        <f>mnecb!B$39</f>
        <v>15.1</v>
      </c>
      <c r="E26" s="609">
        <f>(C26*D26)/mnecb!D$39</f>
        <v>6.5905692307692307</v>
      </c>
      <c r="F26" s="572">
        <f>mnecb!D$39</f>
        <v>65</v>
      </c>
      <c r="G26" s="573">
        <f>IF(F26=65,('cost$'!$B$4+'cost$'!$C$4)* E26,IF((F26=250),E26*('cost$'!$B$6+'cost$'!$C$6)/2,E26*('cost$'!$B$5+'cost$'!$C$5)/2))</f>
        <v>1004.2379865384615</v>
      </c>
      <c r="H26" s="572">
        <v>1</v>
      </c>
      <c r="I26" s="657" t="s">
        <v>728</v>
      </c>
      <c r="J26" s="572">
        <f>IF(I26="Y", H26*('cost$'!$B$15+'cost$'!$C$15),0)</f>
        <v>857</v>
      </c>
      <c r="K26" s="572">
        <f>IF(I26="Y", H26*('cost$'!$B$22+'cost$'!$C$22),0)</f>
        <v>283.75</v>
      </c>
      <c r="L26" s="572">
        <f>IF(I26="Y", H26*('cost$'!$B$18+'cost$'!$C$18+'cost$'!$B$19+'cost$'!$C$19)/2,0)</f>
        <v>490.75</v>
      </c>
    </row>
    <row r="27" spans="1:12" ht="15" customHeight="1" x14ac:dyDescent="0.25">
      <c r="A27" s="658" t="s">
        <v>923</v>
      </c>
      <c r="B27" s="541"/>
      <c r="C27" s="541"/>
      <c r="D27" s="541"/>
      <c r="E27" s="609"/>
      <c r="F27" s="572"/>
      <c r="G27" s="573"/>
      <c r="H27" s="572"/>
      <c r="I27" s="657"/>
      <c r="J27" s="572"/>
      <c r="K27" s="572"/>
      <c r="L27" s="572"/>
    </row>
    <row r="28" spans="1:12" ht="15" customHeight="1" x14ac:dyDescent="0.25">
      <c r="A28" s="541" t="s">
        <v>922</v>
      </c>
      <c r="B28" s="541" t="s">
        <v>736</v>
      </c>
      <c r="C28" s="541">
        <v>193</v>
      </c>
      <c r="D28" s="541">
        <f>mnecb!B$26</f>
        <v>19.399999999999999</v>
      </c>
      <c r="E28" s="609">
        <f>(C28*D28)/mnecb!D$26</f>
        <v>57.60307692307692</v>
      </c>
      <c r="F28" s="572">
        <f>mnecb!D$26</f>
        <v>65</v>
      </c>
      <c r="G28" s="573">
        <f>IF(F28=65,('cost$'!$B$4+'cost$'!$C$4)* E28,IF((F28=250),E28*('cost$'!$B$6+'cost$'!$C$6)/2,E28*('cost$'!$B$5+'cost$'!$C$5)/2))</f>
        <v>8777.2688461538455</v>
      </c>
      <c r="H28" s="572">
        <v>7</v>
      </c>
      <c r="I28" s="657" t="s">
        <v>728</v>
      </c>
      <c r="J28" s="572">
        <f>IF(I28="Y", H28*('cost$'!$B$15+'cost$'!$C$15),0)</f>
        <v>5999</v>
      </c>
      <c r="K28" s="572">
        <f>IF(I28="Y", H28*('cost$'!$B$22+'cost$'!$C$22),0)</f>
        <v>1986.25</v>
      </c>
      <c r="L28" s="572">
        <f>IF(I28="Y", H28*('cost$'!$B$18+'cost$'!$C$18+'cost$'!$B$19+'cost$'!$C$19)/2,0)</f>
        <v>3435.25</v>
      </c>
    </row>
    <row r="29" spans="1:12" ht="15" customHeight="1" x14ac:dyDescent="0.25">
      <c r="A29" s="541" t="s">
        <v>921</v>
      </c>
      <c r="B29" s="541" t="s">
        <v>791</v>
      </c>
      <c r="C29" s="541">
        <v>16.57</v>
      </c>
      <c r="D29" s="541">
        <f>mnecb!B$50</f>
        <v>3.2</v>
      </c>
      <c r="E29" s="609">
        <f>(C29*D29)/mnecb!D$50</f>
        <v>0.81575384615384616</v>
      </c>
      <c r="F29" s="572">
        <f>mnecb!D$50</f>
        <v>65</v>
      </c>
      <c r="G29" s="573">
        <f>IF(F29=65,('cost$'!$B$4+'cost$'!$C$4)* E29,IF((F29=250),E29*('cost$'!$B$6+'cost$'!$C$6)/2,E29*('cost$'!$B$5+'cost$'!$C$5)/2))</f>
        <v>124.30049230769231</v>
      </c>
      <c r="H29" s="572">
        <v>2</v>
      </c>
      <c r="I29" s="657" t="s">
        <v>725</v>
      </c>
      <c r="J29" s="572">
        <f>IF(I29="Y", H29*('cost$'!$B$15+'cost$'!$C$15),0)</f>
        <v>0</v>
      </c>
      <c r="K29" s="572">
        <f>IF(I29="Y", H29*('cost$'!$B$22+'cost$'!$C$22),0)</f>
        <v>0</v>
      </c>
      <c r="L29" s="572">
        <f>IF(I29="Y", H29*('cost$'!$B$18+'cost$'!$C$18+'cost$'!$B$19+'cost$'!$C$19)/2,0)</f>
        <v>0</v>
      </c>
    </row>
    <row r="30" spans="1:12" ht="15" customHeight="1" x14ac:dyDescent="0.25">
      <c r="A30" s="541" t="s">
        <v>920</v>
      </c>
      <c r="B30" s="541" t="s">
        <v>919</v>
      </c>
      <c r="C30" s="541">
        <v>61.6</v>
      </c>
      <c r="D30" s="541">
        <f>mnecb!B$29</f>
        <v>22.6</v>
      </c>
      <c r="E30" s="609">
        <f>(C30*D30)/mnecb!D$29</f>
        <v>21.417846153846156</v>
      </c>
      <c r="F30" s="572">
        <f>mnecb!D$29</f>
        <v>65</v>
      </c>
      <c r="G30" s="573">
        <f>IF(F30=65,('cost$'!$B$4+'cost$'!$C$4)* E30,IF((F30=250),E30*('cost$'!$B$6+'cost$'!$C$6)/2,E30*('cost$'!$B$5+'cost$'!$C$5)/2))</f>
        <v>3263.5443076923079</v>
      </c>
      <c r="H30" s="572">
        <v>2</v>
      </c>
      <c r="I30" s="657" t="s">
        <v>728</v>
      </c>
      <c r="J30" s="572">
        <f>IF(I30="Y", H30*('cost$'!$B$15+'cost$'!$C$15),0)</f>
        <v>1714</v>
      </c>
      <c r="K30" s="572">
        <f>IF(I30="Y", H30*('cost$'!$B$22+'cost$'!$C$22),0)</f>
        <v>567.5</v>
      </c>
      <c r="L30" s="572">
        <f>IF(I30="Y", H30*('cost$'!$B$18+'cost$'!$C$18+'cost$'!$B$19+'cost$'!$C$19)/2,0)</f>
        <v>981.5</v>
      </c>
    </row>
    <row r="31" spans="1:12" ht="15" customHeight="1" x14ac:dyDescent="0.25">
      <c r="A31" s="541" t="s">
        <v>918</v>
      </c>
      <c r="B31" s="541" t="s">
        <v>791</v>
      </c>
      <c r="C31" s="541">
        <v>131.19999999999999</v>
      </c>
      <c r="D31" s="541">
        <f>mnecb!B$50</f>
        <v>3.2</v>
      </c>
      <c r="E31" s="609">
        <f>(C31*D31)/mnecb!D$50</f>
        <v>6.4590769230769229</v>
      </c>
      <c r="F31" s="572">
        <f>mnecb!D$50</f>
        <v>65</v>
      </c>
      <c r="G31" s="573">
        <f>IF(F31=65,('cost$'!$B$4+'cost$'!$C$4)* E31,IF((F31=250),E31*('cost$'!$B$6+'cost$'!$C$6)/2,E31*('cost$'!$B$5+'cost$'!$C$5)/2))</f>
        <v>984.20184615384608</v>
      </c>
      <c r="H31" s="572">
        <v>5</v>
      </c>
      <c r="I31" s="657" t="s">
        <v>725</v>
      </c>
      <c r="J31" s="572">
        <f>IF(I31="Y", H31*('cost$'!$B$15+'cost$'!$C$15),0)</f>
        <v>0</v>
      </c>
      <c r="K31" s="572">
        <f>IF(I31="Y", H31*('cost$'!$B$22+'cost$'!$C$22),0)</f>
        <v>0</v>
      </c>
      <c r="L31" s="572">
        <f>IF(I31="Y", H31*('cost$'!$B$18+'cost$'!$C$18+'cost$'!$B$19+'cost$'!$C$19)/2,0)</f>
        <v>0</v>
      </c>
    </row>
    <row r="32" spans="1:12" ht="15" customHeight="1" x14ac:dyDescent="0.25">
      <c r="A32" s="541" t="s">
        <v>917</v>
      </c>
      <c r="B32" s="541" t="s">
        <v>791</v>
      </c>
      <c r="C32" s="541">
        <v>16.600000000000001</v>
      </c>
      <c r="D32" s="541">
        <f>mnecb!B$50</f>
        <v>3.2</v>
      </c>
      <c r="E32" s="609">
        <f>(C32*D32)/mnecb!D$50</f>
        <v>0.81723076923076932</v>
      </c>
      <c r="F32" s="572">
        <f>mnecb!D$50</f>
        <v>65</v>
      </c>
      <c r="G32" s="573">
        <f>IF(F32=65,('cost$'!$B$4+'cost$'!$C$4)* E32,IF((F32=250),E32*('cost$'!$B$6+'cost$'!$C$6)/2,E32*('cost$'!$B$5+'cost$'!$C$5)/2))</f>
        <v>124.52553846153847</v>
      </c>
      <c r="H32" s="572">
        <v>2</v>
      </c>
      <c r="I32" s="657" t="s">
        <v>725</v>
      </c>
      <c r="J32" s="572">
        <f>IF(I32="Y", H32*('cost$'!$B$15+'cost$'!$C$15),0)</f>
        <v>0</v>
      </c>
      <c r="K32" s="572">
        <f>IF(I32="Y", H32*('cost$'!$B$22+'cost$'!$C$22),0)</f>
        <v>0</v>
      </c>
      <c r="L32" s="572">
        <f>IF(I32="Y", H32*('cost$'!$B$18+'cost$'!$C$18+'cost$'!$B$19+'cost$'!$C$19)/2,0)</f>
        <v>0</v>
      </c>
    </row>
    <row r="33" spans="1:22" ht="15" customHeight="1" x14ac:dyDescent="0.25">
      <c r="A33" s="541" t="s">
        <v>916</v>
      </c>
      <c r="B33" s="541" t="s">
        <v>915</v>
      </c>
      <c r="C33" s="541">
        <v>266.02</v>
      </c>
      <c r="D33" s="541">
        <f>mnecb!B$53</f>
        <v>10.8</v>
      </c>
      <c r="E33" s="609">
        <f>(C33*D33)/mnecb!D$53</f>
        <v>44.200246153846152</v>
      </c>
      <c r="F33" s="508">
        <f>mnecb!D$53</f>
        <v>65</v>
      </c>
      <c r="G33" s="573">
        <f>IF(F33=65,('cost$'!$B$4+'cost$'!$C$4)* E33,IF((F33=250),E33*('cost$'!$B$6+'cost$'!$C$6)/2,E33*('cost$'!$B$5+'cost$'!$C$5)/2))</f>
        <v>6735.0125076923077</v>
      </c>
      <c r="H33" s="572">
        <v>2</v>
      </c>
      <c r="I33" s="608" t="s">
        <v>725</v>
      </c>
      <c r="J33" s="572">
        <f>IF(I33="Y", H33*('cost$'!$B$15+'cost$'!$C$15),0)</f>
        <v>0</v>
      </c>
      <c r="K33" s="572">
        <f>IF(I33="Y", H33*('cost$'!$B$22+'cost$'!$C$22),0)</f>
        <v>0</v>
      </c>
      <c r="L33" s="572">
        <f>IF(I33="Y", H33*('cost$'!$B$18+'cost$'!$C$18+'cost$'!$B$19+'cost$'!$C$19)/2,0)</f>
        <v>0</v>
      </c>
    </row>
    <row r="34" spans="1:22" ht="15" customHeight="1" x14ac:dyDescent="0.25">
      <c r="A34" s="541" t="s">
        <v>914</v>
      </c>
      <c r="B34" s="541" t="s">
        <v>791</v>
      </c>
      <c r="C34" s="541">
        <v>293.64</v>
      </c>
      <c r="D34" s="541">
        <f>mnecb!B$50</f>
        <v>3.2</v>
      </c>
      <c r="E34" s="609">
        <f>(C34*D34)/mnecb!D$50</f>
        <v>14.456123076923078</v>
      </c>
      <c r="F34" s="572">
        <f>mnecb!D$50</f>
        <v>65</v>
      </c>
      <c r="G34" s="573">
        <f>IF(F34=65,('cost$'!$B$4+'cost$'!$C$4)* E34,IF((F34=250),E34*('cost$'!$B$6+'cost$'!$C$6)/2,E34*('cost$'!$B$5+'cost$'!$C$5)/2))</f>
        <v>2202.7517538461539</v>
      </c>
      <c r="H34" s="572">
        <v>3</v>
      </c>
      <c r="I34" s="657" t="s">
        <v>725</v>
      </c>
      <c r="J34" s="572">
        <f>IF(I34="Y", H34*('cost$'!$B$15+'cost$'!$C$15),0)</f>
        <v>0</v>
      </c>
      <c r="K34" s="572">
        <f>IF(I34="Y", H34*('cost$'!$B$22+'cost$'!$C$22),0)</f>
        <v>0</v>
      </c>
      <c r="L34" s="572">
        <f>IF(I34="Y", H34*('cost$'!$B$18+'cost$'!$C$18+'cost$'!$B$19+'cost$'!$C$19)/2,0)</f>
        <v>0</v>
      </c>
    </row>
    <row r="35" spans="1:22" ht="15" customHeight="1" x14ac:dyDescent="0.25">
      <c r="A35" s="541" t="s">
        <v>913</v>
      </c>
      <c r="B35" s="541" t="s">
        <v>732</v>
      </c>
      <c r="C35" s="541">
        <v>220.11</v>
      </c>
      <c r="D35" s="541">
        <f>mnecb!B$19</f>
        <v>26.9</v>
      </c>
      <c r="E35" s="609">
        <f>(C35*D35)/mnecb!D$19</f>
        <v>14.8023975</v>
      </c>
      <c r="F35" s="541">
        <f>mnecb!D$19</f>
        <v>400</v>
      </c>
      <c r="G35" s="573">
        <f>IF(F35=65,('cost$'!$B$4+'cost$'!$C$4)* E35,IF((F35=250),E35*('cost$'!$B$6+'cost$'!$C$6)/2,E35*('cost$'!$B$5+'cost$'!$C$5)/2))</f>
        <v>4374.1084612499999</v>
      </c>
      <c r="H35" s="572">
        <v>3</v>
      </c>
      <c r="I35" s="657" t="s">
        <v>728</v>
      </c>
      <c r="J35" s="572">
        <f>IF(I35="Y", H35*('cost$'!$B$15+'cost$'!$C$15),0)</f>
        <v>2571</v>
      </c>
      <c r="K35" s="572">
        <f>IF(I35="Y", H35*('cost$'!$B$22+'cost$'!$C$22),0)</f>
        <v>851.25</v>
      </c>
      <c r="L35" s="572">
        <f>IF(I35="Y", H35*('cost$'!$B$18+'cost$'!$C$18+'cost$'!$B$19+'cost$'!$C$19)/2,0)</f>
        <v>1472.25</v>
      </c>
    </row>
    <row r="36" spans="1:22" ht="15" customHeight="1" x14ac:dyDescent="0.25">
      <c r="A36" s="541" t="s">
        <v>912</v>
      </c>
      <c r="B36" s="541" t="s">
        <v>911</v>
      </c>
      <c r="C36" s="541">
        <v>128.76</v>
      </c>
      <c r="D36" s="541">
        <f>mnecb!B$21</f>
        <v>17.2</v>
      </c>
      <c r="E36" s="609">
        <f>(C36*D36)/mnecb!D$21</f>
        <v>5.5366799999999987</v>
      </c>
      <c r="F36" s="541">
        <f>mnecb!D$21</f>
        <v>400</v>
      </c>
      <c r="G36" s="573">
        <f>IF(F36=65,('cost$'!$B$4+'cost$'!$C$4)* E36,IF((F36=250),E36*('cost$'!$B$6+'cost$'!$C$6)/2,E36*('cost$'!$B$5+'cost$'!$C$5)/2))</f>
        <v>1636.0889399999996</v>
      </c>
      <c r="H36" s="572">
        <v>1</v>
      </c>
      <c r="I36" s="657" t="s">
        <v>728</v>
      </c>
      <c r="J36" s="572">
        <f>IF(I36="Y", H36*('cost$'!$B$15+'cost$'!$C$15),0)</f>
        <v>857</v>
      </c>
      <c r="K36" s="572">
        <f>IF(I36="Y", H36*('cost$'!$B$22+'cost$'!$C$22),0)</f>
        <v>283.75</v>
      </c>
      <c r="L36" s="572">
        <f>IF(I36="Y", H36*('cost$'!$B$18+'cost$'!$C$18+'cost$'!$B$19+'cost$'!$C$19)/2,0)</f>
        <v>490.75</v>
      </c>
    </row>
    <row r="37" spans="1:22" ht="15" customHeight="1" x14ac:dyDescent="0.25">
      <c r="A37" s="541" t="s">
        <v>910</v>
      </c>
      <c r="B37" s="541" t="s">
        <v>909</v>
      </c>
      <c r="C37" s="541">
        <v>246.77</v>
      </c>
      <c r="D37" s="541">
        <f>mnecb!B$22</f>
        <v>24.8</v>
      </c>
      <c r="E37" s="609">
        <f>(C37*D37)/mnecb!D$22</f>
        <v>15.299740000000002</v>
      </c>
      <c r="F37" s="541">
        <f>mnecb!D$22</f>
        <v>400</v>
      </c>
      <c r="G37" s="573">
        <f>IF(F37=65,('cost$'!$B$4+'cost$'!$C$4)* E37,IF((F37=250),E37*('cost$'!$B$6+'cost$'!$C$6)/2,E37*('cost$'!$B$5+'cost$'!$C$5)/2))</f>
        <v>4521.0731700000006</v>
      </c>
      <c r="H37" s="572">
        <v>1</v>
      </c>
      <c r="I37" s="657" t="s">
        <v>728</v>
      </c>
      <c r="J37" s="572">
        <f>IF(I37="Y", H37*('cost$'!$B$15+'cost$'!$C$15),0)</f>
        <v>857</v>
      </c>
      <c r="K37" s="572">
        <f>IF(I37="Y", H37*('cost$'!$B$22+'cost$'!$C$22),0)</f>
        <v>283.75</v>
      </c>
      <c r="L37" s="572">
        <f>IF(I37="Y", H37*('cost$'!$B$18+'cost$'!$C$18+'cost$'!$B$19+'cost$'!$C$19)/2,0)</f>
        <v>490.75</v>
      </c>
    </row>
    <row r="38" spans="1:22" ht="15" customHeight="1" x14ac:dyDescent="0.25">
      <c r="A38" s="541" t="s">
        <v>908</v>
      </c>
      <c r="B38" s="541" t="s">
        <v>734</v>
      </c>
      <c r="C38" s="541">
        <v>48.64</v>
      </c>
      <c r="D38" s="541">
        <f>mnecb!B$55</f>
        <v>7.5</v>
      </c>
      <c r="E38" s="609">
        <f>(C38*D38)/mnecb!D$55</f>
        <v>5.6123076923076924</v>
      </c>
      <c r="F38" s="572">
        <f>mnecb!D$55</f>
        <v>65</v>
      </c>
      <c r="G38" s="573">
        <f>IF(F38=65,('cost$'!$B$4+'cost$'!$C$4)* E38,IF((F38=250),E38*('cost$'!$B$6+'cost$'!$C$6)/2,E38*('cost$'!$B$5+'cost$'!$C$5)/2))</f>
        <v>855.17538461538459</v>
      </c>
      <c r="H38" s="572">
        <v>2</v>
      </c>
      <c r="I38" s="657" t="s">
        <v>725</v>
      </c>
      <c r="J38" s="572">
        <f>IF(I38="Y", H38*('cost$'!$B$15+'cost$'!$C$15),0)</f>
        <v>0</v>
      </c>
      <c r="K38" s="572">
        <f>IF(I38="Y", H38*('cost$'!$B$22+'cost$'!$C$22),0)</f>
        <v>0</v>
      </c>
      <c r="L38" s="572">
        <f>IF(I38="Y", H38*('cost$'!$B$18+'cost$'!$C$18+'cost$'!$B$19+'cost$'!$C$19)/2,0)</f>
        <v>0</v>
      </c>
    </row>
    <row r="39" spans="1:22" ht="15" customHeight="1" x14ac:dyDescent="0.25">
      <c r="A39" s="658" t="s">
        <v>907</v>
      </c>
      <c r="B39" s="541"/>
      <c r="C39" s="541"/>
      <c r="D39" s="541"/>
      <c r="E39" s="609"/>
      <c r="F39" s="572"/>
      <c r="G39" s="573"/>
      <c r="H39" s="572"/>
      <c r="I39" s="657"/>
      <c r="J39" s="572"/>
      <c r="K39" s="572"/>
      <c r="L39" s="572"/>
    </row>
    <row r="40" spans="1:22" ht="15" customHeight="1" x14ac:dyDescent="0.25">
      <c r="A40" s="541" t="s">
        <v>906</v>
      </c>
      <c r="B40" s="541" t="s">
        <v>736</v>
      </c>
      <c r="C40" s="541">
        <v>460.2</v>
      </c>
      <c r="D40" s="541">
        <f>mnecb!B$26</f>
        <v>19.399999999999999</v>
      </c>
      <c r="E40" s="609">
        <f>(C40*D40)/mnecb!D$26</f>
        <v>137.35199999999998</v>
      </c>
      <c r="F40" s="572">
        <f>mnecb!D$26</f>
        <v>65</v>
      </c>
      <c r="G40" s="573">
        <f>IF(F40=65,('cost$'!$B$4+'cost$'!$C$4)* E40,IF((F40=250),E40*('cost$'!$B$6+'cost$'!$C$6)/2,E40*('cost$'!$B$5+'cost$'!$C$5)/2))</f>
        <v>20929.010999999995</v>
      </c>
      <c r="H40" s="572">
        <v>12</v>
      </c>
      <c r="I40" s="657" t="s">
        <v>728</v>
      </c>
      <c r="J40" s="572">
        <f>IF(I40="Y", H40*('cost$'!$B$15+'cost$'!$C$15),0)</f>
        <v>10284</v>
      </c>
      <c r="K40" s="572">
        <f>IF(I40="Y", H40*('cost$'!$B$22+'cost$'!$C$22),0)</f>
        <v>3405</v>
      </c>
      <c r="L40" s="572">
        <f>IF(I40="Y", H40*('cost$'!$B$18+'cost$'!$C$18+'cost$'!$B$19+'cost$'!$C$19)/2,0)</f>
        <v>5889</v>
      </c>
    </row>
    <row r="41" spans="1:22" x14ac:dyDescent="0.25">
      <c r="A41" s="541" t="s">
        <v>905</v>
      </c>
      <c r="B41" s="541" t="s">
        <v>744</v>
      </c>
      <c r="C41" s="541">
        <v>68.55</v>
      </c>
      <c r="D41" s="541">
        <f>mnecb!B$57</f>
        <v>8.6999999999999993</v>
      </c>
      <c r="E41" s="609">
        <f>(C41*D41)/mnecb!D$57</f>
        <v>9.1751538461538438</v>
      </c>
      <c r="F41" s="572">
        <f>mnecb!D$57</f>
        <v>65</v>
      </c>
      <c r="G41" s="573">
        <f>IF(F41=65,('cost$'!$B$4+'cost$'!$C$4)* E41,IF((F41=250),E41*('cost$'!$B$6+'cost$'!$C$6)/2,E41*('cost$'!$B$5+'cost$'!$C$5)/2))</f>
        <v>1398.0640673076919</v>
      </c>
      <c r="H41" s="572">
        <v>4</v>
      </c>
      <c r="I41" s="657" t="s">
        <v>725</v>
      </c>
      <c r="J41" s="572">
        <f>IF(I41="Y", H41*('cost$'!$B$15+'cost$'!$C$15),0)</f>
        <v>0</v>
      </c>
      <c r="K41" s="572">
        <f>IF(I41="Y", H41*('cost$'!$B$22+'cost$'!$C$22),0)</f>
        <v>0</v>
      </c>
      <c r="L41" s="572">
        <f>IF(I41="Y", H41*('cost$'!$B$18+'cost$'!$C$18+'cost$'!$B$19+'cost$'!$C$19)/2,0)</f>
        <v>0</v>
      </c>
    </row>
    <row r="42" spans="1:22" x14ac:dyDescent="0.25">
      <c r="A42" s="541" t="s">
        <v>904</v>
      </c>
      <c r="B42" s="541" t="s">
        <v>742</v>
      </c>
      <c r="C42" s="541">
        <v>49.88</v>
      </c>
      <c r="D42" s="541">
        <f>mnecb!B$58</f>
        <v>6.5</v>
      </c>
      <c r="E42" s="609">
        <f>(C42*D42)/mnecb!D$58</f>
        <v>4.9880000000000004</v>
      </c>
      <c r="F42" s="572">
        <f>mnecb!D$58</f>
        <v>65</v>
      </c>
      <c r="G42" s="573">
        <f>IF(F42=65,('cost$'!$B$4+'cost$'!$C$4)* E42,IF((F42=250),E42*('cost$'!$B$6+'cost$'!$C$6)/2,E42*('cost$'!$B$5+'cost$'!$C$5)/2))</f>
        <v>760.04650000000004</v>
      </c>
      <c r="H42" s="572">
        <v>4</v>
      </c>
      <c r="I42" s="657" t="s">
        <v>725</v>
      </c>
      <c r="J42" s="572">
        <f>IF(I42="Y", H42*('cost$'!$B$15+'cost$'!$C$15),0)</f>
        <v>0</v>
      </c>
      <c r="K42" s="572">
        <f>IF(I42="Y", H42*('cost$'!$B$22+'cost$'!$C$22),0)</f>
        <v>0</v>
      </c>
      <c r="L42" s="572">
        <f>IF(I42="Y", H42*('cost$'!$B$18+'cost$'!$C$18+'cost$'!$B$19+'cost$'!$C$19)/2,0)</f>
        <v>0</v>
      </c>
    </row>
    <row r="43" spans="1:22" x14ac:dyDescent="0.25">
      <c r="A43" s="541" t="s">
        <v>782</v>
      </c>
      <c r="B43" s="541" t="s">
        <v>740</v>
      </c>
      <c r="C43" s="541">
        <v>321.5</v>
      </c>
      <c r="D43" s="541">
        <f>mnecb!B$56</f>
        <v>8.6</v>
      </c>
      <c r="E43" s="609">
        <f>(C43*D43)/mnecb!D$56</f>
        <v>42.536923076923081</v>
      </c>
      <c r="F43" s="572">
        <f>mnecb!D$56</f>
        <v>65</v>
      </c>
      <c r="G43" s="573">
        <f>IF(F43=65,('cost$'!$B$4+'cost$'!$C$4)* E43,IF((F43=250),E43*('cost$'!$B$6+'cost$'!$C$6)/2,E43*('cost$'!$B$5+'cost$'!$C$5)/2))</f>
        <v>6481.5636538461549</v>
      </c>
      <c r="H43" s="572">
        <v>8</v>
      </c>
      <c r="I43" s="657" t="s">
        <v>725</v>
      </c>
      <c r="J43" s="572">
        <f>IF(I43="Y", H43*('cost$'!$B$15+'cost$'!$C$15),0)</f>
        <v>0</v>
      </c>
      <c r="K43" s="572">
        <f>IF(I43="Y", H43*('cost$'!$B$22+'cost$'!$C$22),0)</f>
        <v>0</v>
      </c>
      <c r="L43" s="572">
        <f>IF(I43="Y", H43*('cost$'!$B$18+'cost$'!$C$18+'cost$'!$B$19+'cost$'!$C$19)/2,0)</f>
        <v>0</v>
      </c>
    </row>
    <row r="44" spans="1:22" x14ac:dyDescent="0.25">
      <c r="A44" s="541" t="s">
        <v>903</v>
      </c>
      <c r="B44" s="541" t="s">
        <v>740</v>
      </c>
      <c r="C44" s="541">
        <v>12.67</v>
      </c>
      <c r="D44" s="541">
        <f>mnecb!B$56</f>
        <v>8.6</v>
      </c>
      <c r="E44" s="609">
        <f>(C44*D44)/mnecb!D$56</f>
        <v>1.6763384615384613</v>
      </c>
      <c r="F44" s="572">
        <f>mnecb!D$56</f>
        <v>65</v>
      </c>
      <c r="G44" s="573">
        <f>IF(F44=65,('cost$'!$B$4+'cost$'!$C$4)* E44,IF((F44=250),E44*('cost$'!$B$6+'cost$'!$C$6)/2,E44*('cost$'!$B$5+'cost$'!$C$5)/2))</f>
        <v>255.43207307692305</v>
      </c>
      <c r="H44" s="572">
        <v>2</v>
      </c>
      <c r="I44" s="657" t="s">
        <v>725</v>
      </c>
      <c r="J44" s="572">
        <f>IF(I44="Y", H44*('cost$'!$B$15+'cost$'!$C$15),0)</f>
        <v>0</v>
      </c>
      <c r="K44" s="572">
        <f>IF(I44="Y", H44*('cost$'!$B$22+'cost$'!$C$22),0)</f>
        <v>0</v>
      </c>
      <c r="L44" s="572">
        <f>IF(I44="Y", H44*('cost$'!$B$18+'cost$'!$C$18+'cost$'!$B$19+'cost$'!$C$19)/2,0)</f>
        <v>0</v>
      </c>
    </row>
    <row r="45" spans="1:22" ht="8.1" customHeight="1" x14ac:dyDescent="0.25">
      <c r="A45" s="541"/>
      <c r="B45" s="541"/>
      <c r="C45" s="541"/>
      <c r="D45" s="541"/>
      <c r="E45" s="609"/>
      <c r="F45" s="572"/>
      <c r="G45" s="573"/>
      <c r="H45" s="572"/>
      <c r="I45" s="657"/>
      <c r="J45" s="572"/>
      <c r="K45" s="572"/>
      <c r="L45" s="572"/>
    </row>
    <row r="46" spans="1:22" ht="8.1" customHeight="1" x14ac:dyDescent="0.25">
      <c r="A46" s="541"/>
      <c r="B46" s="541"/>
      <c r="C46" s="541"/>
      <c r="D46" s="541"/>
      <c r="E46" s="609"/>
      <c r="F46" s="572"/>
      <c r="G46" s="573"/>
      <c r="H46" s="572"/>
      <c r="I46" s="657"/>
      <c r="J46" s="572"/>
      <c r="K46" s="572"/>
      <c r="L46" s="572"/>
    </row>
    <row r="47" spans="1:22" s="508" customFormat="1" ht="8.1" customHeight="1" x14ac:dyDescent="0.25">
      <c r="A47" s="541"/>
      <c r="B47" s="585"/>
      <c r="C47" s="585"/>
      <c r="D47" s="585"/>
      <c r="E47" s="607"/>
      <c r="F47" s="578"/>
      <c r="G47" s="579"/>
      <c r="H47" s="578"/>
      <c r="I47" s="606"/>
      <c r="J47" s="572"/>
      <c r="K47" s="572"/>
      <c r="L47" s="572"/>
    </row>
    <row r="48" spans="1:22" s="508" customFormat="1" x14ac:dyDescent="0.25">
      <c r="A48" s="546" t="s">
        <v>96</v>
      </c>
      <c r="B48" s="546"/>
      <c r="C48" s="546">
        <f>SUM(C47:C47)</f>
        <v>0</v>
      </c>
      <c r="D48" s="546"/>
      <c r="E48" s="605"/>
      <c r="F48" s="604"/>
      <c r="G48" s="603">
        <f>SUM(G14:G47)</f>
        <v>83176.057234134598</v>
      </c>
      <c r="H48" s="603">
        <f>SUM(H14:H47)</f>
        <v>88</v>
      </c>
      <c r="I48" s="604"/>
      <c r="J48" s="603">
        <f>SUM(J14:J47)</f>
        <v>43707</v>
      </c>
      <c r="K48" s="603">
        <f>SUM(K14:K47)</f>
        <v>14471.25</v>
      </c>
      <c r="L48" s="603">
        <f>SUM(L14:L47)</f>
        <v>25028.25</v>
      </c>
      <c r="M48" s="509"/>
      <c r="N48" s="509"/>
      <c r="O48" s="509"/>
      <c r="Q48" s="509"/>
      <c r="R48" s="509"/>
      <c r="T48" s="509"/>
      <c r="U48" s="509"/>
      <c r="V48" s="509"/>
    </row>
    <row r="49" spans="1:22" s="508" customFormat="1" ht="17.25" x14ac:dyDescent="0.25">
      <c r="A49" s="602" t="s">
        <v>724</v>
      </c>
      <c r="B49" s="602"/>
      <c r="C49" s="602"/>
      <c r="D49" s="602"/>
      <c r="E49" s="601"/>
      <c r="F49" s="600"/>
      <c r="G49" s="599">
        <f>G48/($B$3)</f>
        <v>24.327597904104884</v>
      </c>
      <c r="H49" s="600"/>
      <c r="I49" s="600"/>
      <c r="J49" s="599">
        <f>J48/($B$3)</f>
        <v>12.783562445159403</v>
      </c>
      <c r="K49" s="599">
        <f>K48/($B$3)</f>
        <v>4.2325972506580873</v>
      </c>
      <c r="L49" s="599">
        <f>L48/($B$3)</f>
        <v>7.3203422053231941</v>
      </c>
      <c r="M49" s="598"/>
      <c r="N49" s="598"/>
      <c r="O49" s="598"/>
      <c r="Q49" s="598"/>
      <c r="R49" s="598"/>
      <c r="S49" s="598"/>
      <c r="T49" s="598"/>
      <c r="U49" s="509"/>
      <c r="V49" s="509"/>
    </row>
    <row r="50" spans="1:22" s="508" customFormat="1" x14ac:dyDescent="0.25">
      <c r="A50" s="506"/>
      <c r="B50" s="506"/>
      <c r="C50" s="506"/>
      <c r="D50" s="506"/>
      <c r="E50" s="467"/>
      <c r="G50" s="598"/>
      <c r="J50" s="598"/>
      <c r="K50" s="598"/>
      <c r="L50" s="598"/>
      <c r="M50" s="598"/>
      <c r="N50" s="598"/>
      <c r="O50" s="598"/>
      <c r="Q50" s="598"/>
      <c r="R50" s="598"/>
      <c r="S50" s="598"/>
      <c r="T50" s="598"/>
      <c r="U50" s="509"/>
      <c r="V50" s="509"/>
    </row>
    <row r="51" spans="1:22" s="508" customFormat="1" ht="17.25" x14ac:dyDescent="0.25">
      <c r="A51" s="597" t="s">
        <v>723</v>
      </c>
      <c r="B51" s="503" t="s">
        <v>722</v>
      </c>
      <c r="C51" s="503" t="s">
        <v>721</v>
      </c>
      <c r="D51" s="503" t="s">
        <v>720</v>
      </c>
      <c r="E51" s="513" t="s">
        <v>719</v>
      </c>
      <c r="F51" s="513" t="s">
        <v>718</v>
      </c>
      <c r="G51" s="593" t="s">
        <v>96</v>
      </c>
      <c r="H51" s="513" t="s">
        <v>704</v>
      </c>
      <c r="K51" s="506"/>
      <c r="L51" s="506"/>
      <c r="U51" s="509"/>
      <c r="V51" s="509"/>
    </row>
    <row r="52" spans="1:22" s="508" customFormat="1" x14ac:dyDescent="0.25">
      <c r="A52" s="483" t="s">
        <v>717</v>
      </c>
      <c r="B52" s="494">
        <f>('cost$'!$B$10+'cost$'!$C$10+'cost$'!$D$10)</f>
        <v>66168.75</v>
      </c>
      <c r="C52" s="494">
        <f>('cost$'!$B$10+'cost$'!$C$10+'cost$'!$D$10)</f>
        <v>66168.75</v>
      </c>
      <c r="D52" s="494">
        <f>('cost$'!$B$10+'cost$'!$C$10+'cost$'!$D$10)</f>
        <v>66168.75</v>
      </c>
      <c r="E52" s="494">
        <f>('cost$'!$B$9+'cost$'!$C$9+'cost$'!$D$9)</f>
        <v>48855</v>
      </c>
      <c r="F52" s="494">
        <f>('cost$'!$B$10+'cost$'!$C$10+'cost$'!$D$10)</f>
        <v>66168.75</v>
      </c>
      <c r="G52" s="494">
        <f>SUM(B52:F52)</f>
        <v>313530</v>
      </c>
      <c r="H52" s="526">
        <f>G52/$B$3</f>
        <v>91.702252120503076</v>
      </c>
      <c r="K52" s="506"/>
      <c r="L52" s="506"/>
      <c r="U52" s="509"/>
      <c r="V52" s="509"/>
    </row>
    <row r="53" spans="1:22" s="508" customFormat="1" x14ac:dyDescent="0.25">
      <c r="A53" s="483" t="s">
        <v>716</v>
      </c>
      <c r="B53" s="483">
        <v>0</v>
      </c>
      <c r="C53" s="483">
        <v>0</v>
      </c>
      <c r="D53" s="483">
        <v>0</v>
      </c>
      <c r="E53" s="483">
        <f>('cost$'!$B$27+'cost$'!$C$27)</f>
        <v>10350</v>
      </c>
      <c r="F53" s="483">
        <f>('cost$'!$B$27+'cost$'!$C$27)</f>
        <v>10350</v>
      </c>
      <c r="G53" s="494">
        <f>SUM(B53:F53)</f>
        <v>20700</v>
      </c>
      <c r="H53" s="526">
        <f>G53/$B$3</f>
        <v>6.0544018718923658</v>
      </c>
      <c r="K53" s="506"/>
      <c r="L53" s="506"/>
      <c r="U53" s="509"/>
      <c r="V53" s="509"/>
    </row>
    <row r="54" spans="1:22" s="509" customFormat="1" x14ac:dyDescent="0.25">
      <c r="A54" s="483" t="s">
        <v>715</v>
      </c>
      <c r="B54" s="483">
        <f>('cost$'!$B$41+'cost$'!$C$41+'cost$'!$D$41)</f>
        <v>1415</v>
      </c>
      <c r="C54" s="483">
        <f>('cost$'!$B$41+'cost$'!$C$41+'cost$'!$D$41)</f>
        <v>1415</v>
      </c>
      <c r="D54" s="483">
        <f>('cost$'!$B$41+'cost$'!$C$41+'cost$'!$D$41)</f>
        <v>1415</v>
      </c>
      <c r="E54" s="483">
        <f>('cost$'!$B$41+'cost$'!$C$41+'cost$'!$D$41)</f>
        <v>1415</v>
      </c>
      <c r="F54" s="483">
        <f>('cost$'!$B$41+'cost$'!$C$41+'cost$'!$D$41)</f>
        <v>1415</v>
      </c>
      <c r="G54" s="494">
        <f>SUM(B54:F54)</f>
        <v>7075</v>
      </c>
      <c r="H54" s="526">
        <f>G54/$B$3</f>
        <v>2.0693185141854342</v>
      </c>
      <c r="I54" s="508"/>
      <c r="J54" s="508"/>
      <c r="K54" s="506"/>
      <c r="L54" s="506"/>
    </row>
    <row r="55" spans="1:22" s="509" customFormat="1" x14ac:dyDescent="0.25">
      <c r="A55" s="483" t="s">
        <v>714</v>
      </c>
      <c r="B55" s="483">
        <f>'cost$'!$B$37+'cost$'!$C$37+'cost$'!$D$37</f>
        <v>1040</v>
      </c>
      <c r="C55" s="483">
        <f>'cost$'!$B$37+'cost$'!$C$37+'cost$'!$D$37</f>
        <v>1040</v>
      </c>
      <c r="D55" s="483">
        <f>'cost$'!$B$37+'cost$'!$C$37+'cost$'!$D$37</f>
        <v>1040</v>
      </c>
      <c r="E55" s="483">
        <f>'cost$'!$B$37+'cost$'!$C$37+'cost$'!$D$37</f>
        <v>1040</v>
      </c>
      <c r="F55" s="483">
        <f>'cost$'!$B$37+'cost$'!$C$37+'cost$'!$D$37</f>
        <v>1040</v>
      </c>
      <c r="G55" s="494">
        <f>SUM(B55:F55)</f>
        <v>5200</v>
      </c>
      <c r="H55" s="526">
        <f>G55/$B$3</f>
        <v>1.520912547528517</v>
      </c>
      <c r="I55" s="508"/>
      <c r="J55" s="508"/>
      <c r="K55" s="506"/>
      <c r="L55" s="506"/>
    </row>
    <row r="56" spans="1:22" s="509" customFormat="1" x14ac:dyDescent="0.25">
      <c r="A56" s="483" t="s">
        <v>713</v>
      </c>
      <c r="B56" s="483">
        <f>('cost$'!$B$20+'cost$'!$C$20+'cost$'!$D$20)</f>
        <v>3621.25</v>
      </c>
      <c r="C56" s="483">
        <f>('cost$'!$B$20+'cost$'!$C$20+'cost$'!$D$20)</f>
        <v>3621.25</v>
      </c>
      <c r="D56" s="483">
        <f>('cost$'!$B$20+'cost$'!$C$20+'cost$'!$D$20)</f>
        <v>3621.25</v>
      </c>
      <c r="E56" s="483">
        <f>('cost$'!$B$20+'cost$'!$C$20+'cost$'!$D$20)</f>
        <v>3621.25</v>
      </c>
      <c r="F56" s="483">
        <f>('cost$'!$B$20+'cost$'!$C$20+'cost$'!$D$20)</f>
        <v>3621.25</v>
      </c>
      <c r="G56" s="494">
        <f>SUM(B56:F56)</f>
        <v>18106.25</v>
      </c>
      <c r="H56" s="526">
        <f>G56/$B$3</f>
        <v>5.2957736180169643</v>
      </c>
      <c r="I56" s="508"/>
      <c r="J56" s="508"/>
      <c r="K56" s="506"/>
      <c r="L56" s="506"/>
    </row>
    <row r="57" spans="1:22" s="509" customFormat="1" ht="17.25" x14ac:dyDescent="0.25">
      <c r="A57" s="597" t="s">
        <v>712</v>
      </c>
      <c r="B57" s="596"/>
      <c r="C57" s="595"/>
      <c r="D57" s="594"/>
      <c r="E57" s="514"/>
      <c r="F57" s="514"/>
      <c r="G57" s="593" t="s">
        <v>96</v>
      </c>
      <c r="H57" s="513" t="s">
        <v>704</v>
      </c>
      <c r="I57" s="508"/>
      <c r="J57" s="508"/>
      <c r="K57" s="506"/>
      <c r="L57" s="506"/>
      <c r="U57" s="506"/>
      <c r="V57" s="506"/>
    </row>
    <row r="58" spans="1:22" s="509" customFormat="1" x14ac:dyDescent="0.25">
      <c r="A58" s="483" t="s">
        <v>312</v>
      </c>
      <c r="B58" s="581"/>
      <c r="C58" s="581"/>
      <c r="D58" s="483"/>
      <c r="E58" s="581"/>
      <c r="F58" s="581"/>
      <c r="G58" s="483">
        <f>(('cost$'!$B$23+'cost$'!$C$23)/20*H48+('cost$'!$B$23+'cost$'!$C$23)/4*5)</f>
        <v>29238.75</v>
      </c>
      <c r="H58" s="526">
        <f>G58/$B$3</f>
        <v>8.5518426440479676</v>
      </c>
      <c r="I58" s="508"/>
      <c r="J58" s="508"/>
      <c r="K58" s="506"/>
      <c r="L58" s="506"/>
      <c r="U58" s="506"/>
      <c r="V58" s="506"/>
    </row>
    <row r="59" spans="1:22" s="509" customFormat="1" x14ac:dyDescent="0.25">
      <c r="A59" s="483" t="s">
        <v>711</v>
      </c>
      <c r="B59" s="581"/>
      <c r="C59" s="581"/>
      <c r="D59" s="483"/>
      <c r="E59" s="483"/>
      <c r="F59" s="483"/>
      <c r="G59" s="483">
        <f>'cost$'!$B$21+'cost$'!$C$21+'cost$'!$D$21</f>
        <v>957</v>
      </c>
      <c r="H59" s="526">
        <f>G59/$B$3</f>
        <v>0.27990640538169054</v>
      </c>
      <c r="I59" s="508"/>
      <c r="J59" s="508"/>
      <c r="K59" s="506"/>
      <c r="L59" s="506"/>
      <c r="U59" s="506"/>
      <c r="V59" s="506"/>
    </row>
    <row r="60" spans="1:22" s="509" customFormat="1" x14ac:dyDescent="0.25">
      <c r="A60" s="483" t="s">
        <v>710</v>
      </c>
      <c r="B60" s="581"/>
      <c r="C60" s="581"/>
      <c r="D60" s="483"/>
      <c r="E60" s="581"/>
      <c r="F60" s="581"/>
      <c r="G60" s="483">
        <f>('cost$'!$B$33+'cost$'!$C$33+'cost$'!$D$33)*$C$10+('cost$'!$B$35+'cost$'!$C$35+'cost$'!$D$35)*$D$10</f>
        <v>3528</v>
      </c>
      <c r="H60" s="526">
        <f>G60/$B$3</f>
        <v>1.0318806668616554</v>
      </c>
      <c r="I60" s="508"/>
      <c r="J60" s="508"/>
      <c r="K60" s="506"/>
      <c r="L60" s="519"/>
      <c r="U60" s="506"/>
      <c r="V60" s="506"/>
    </row>
    <row r="61" spans="1:22" s="509" customFormat="1" x14ac:dyDescent="0.25">
      <c r="A61" s="483" t="s">
        <v>709</v>
      </c>
      <c r="B61" s="581"/>
      <c r="C61" s="581"/>
      <c r="D61" s="483"/>
      <c r="E61" s="581"/>
      <c r="F61" s="581"/>
      <c r="G61" s="483">
        <f>('cost$'!$B$50+'cost$'!$C$50+'cost$'!$D$50)*$G$10</f>
        <v>5276.25</v>
      </c>
      <c r="H61" s="526">
        <f>G61/$B$3</f>
        <v>1.543214390172565</v>
      </c>
      <c r="I61" s="508"/>
      <c r="J61" s="508"/>
      <c r="K61" s="506"/>
      <c r="L61" s="519"/>
      <c r="U61" s="506"/>
      <c r="V61" s="506"/>
    </row>
    <row r="62" spans="1:22" s="509" customFormat="1" x14ac:dyDescent="0.25">
      <c r="A62" s="483" t="s">
        <v>708</v>
      </c>
      <c r="B62" s="581"/>
      <c r="C62" s="581"/>
      <c r="D62" s="483"/>
      <c r="E62" s="581"/>
      <c r="F62" s="581"/>
      <c r="G62" s="483">
        <f>3*'cost$'!$E$52+2*'cost$'!$E$53+0*'cost$'!$E$54+0*'cost$'!$E$55+$B$10*'cost$'!$E$54+$C$10*'cost$'!$E$55+$D$10*'cost$'!$E$56</f>
        <v>8276.25</v>
      </c>
      <c r="H62" s="526">
        <f>G62/$B$3</f>
        <v>2.4206639368236327</v>
      </c>
      <c r="I62" s="508"/>
      <c r="J62" s="508"/>
      <c r="K62" s="506"/>
      <c r="L62" s="519"/>
      <c r="U62" s="506"/>
      <c r="V62" s="506"/>
    </row>
    <row r="63" spans="1:22" s="509" customFormat="1" ht="32.25" x14ac:dyDescent="0.25">
      <c r="A63" s="503" t="s">
        <v>707</v>
      </c>
      <c r="B63" s="513" t="s">
        <v>706</v>
      </c>
      <c r="C63" s="513" t="s">
        <v>705</v>
      </c>
      <c r="D63" s="503"/>
      <c r="E63" s="514"/>
      <c r="F63" s="514"/>
      <c r="G63" s="593" t="s">
        <v>96</v>
      </c>
      <c r="H63" s="513" t="s">
        <v>704</v>
      </c>
      <c r="I63" s="508"/>
      <c r="J63" s="508"/>
      <c r="K63" s="506"/>
      <c r="L63" s="506"/>
      <c r="M63" s="509" t="s">
        <v>902</v>
      </c>
      <c r="U63" s="506"/>
      <c r="V63" s="506"/>
    </row>
    <row r="64" spans="1:22" s="509" customFormat="1" x14ac:dyDescent="0.25">
      <c r="A64" s="585" t="s">
        <v>21</v>
      </c>
      <c r="B64" s="483">
        <v>17.38</v>
      </c>
      <c r="C64" s="483">
        <v>6</v>
      </c>
      <c r="D64" s="483"/>
      <c r="E64" s="581"/>
      <c r="F64" s="581"/>
      <c r="G64" s="483">
        <f>('cost$'!$B$49+'cost$'!$C$49+'cost$'!$D$49)/30*B64</f>
        <v>36059.879166666658</v>
      </c>
      <c r="H64" s="526">
        <f>G64/$B$3</f>
        <v>10.546908209027979</v>
      </c>
      <c r="I64" s="508"/>
      <c r="J64" s="508"/>
      <c r="K64" s="506"/>
      <c r="L64" s="506"/>
      <c r="U64" s="506"/>
      <c r="V64" s="506"/>
    </row>
  </sheetData>
  <pageMargins left="0.7" right="0.7" top="0.75" bottom="0.75" header="0.3" footer="0.3"/>
  <pageSetup scale="76"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60"/>
  <sheetViews>
    <sheetView topLeftCell="A32"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9.140625" style="506" customWidth="1"/>
    <col min="7" max="7" width="7.42578125" style="509" customWidth="1"/>
    <col min="8" max="8" width="10.5703125" style="508" customWidth="1"/>
    <col min="9" max="9" width="6.5703125" style="508" customWidth="1"/>
    <col min="10" max="10" width="7.5703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640</v>
      </c>
      <c r="B1" s="555"/>
      <c r="C1" s="550"/>
      <c r="D1" s="533"/>
      <c r="E1" s="655"/>
      <c r="F1" s="554"/>
      <c r="G1" s="654"/>
      <c r="H1" s="653"/>
      <c r="I1" s="652"/>
      <c r="J1" s="652"/>
      <c r="K1" s="533"/>
      <c r="L1" s="549"/>
    </row>
    <row r="2" spans="1:22" ht="31.5" x14ac:dyDescent="0.35">
      <c r="A2" s="485" t="s">
        <v>616</v>
      </c>
      <c r="B2" s="548" t="s">
        <v>639</v>
      </c>
      <c r="C2" s="543"/>
      <c r="D2" s="543"/>
      <c r="E2" s="664"/>
      <c r="F2" s="650"/>
      <c r="G2" s="649"/>
      <c r="H2" s="547"/>
      <c r="I2" s="647" t="s">
        <v>551</v>
      </c>
      <c r="J2" s="646" t="s">
        <v>119</v>
      </c>
      <c r="K2" s="646" t="s">
        <v>120</v>
      </c>
      <c r="L2" s="645" t="s">
        <v>121</v>
      </c>
    </row>
    <row r="3" spans="1:22" ht="17.25" x14ac:dyDescent="0.25">
      <c r="A3" s="644" t="s">
        <v>614</v>
      </c>
      <c r="B3" s="503">
        <v>3989</v>
      </c>
      <c r="C3" s="543"/>
      <c r="D3" s="543"/>
      <c r="E3" s="663"/>
      <c r="F3" s="662"/>
      <c r="G3" s="661"/>
      <c r="H3" s="546" t="s">
        <v>771</v>
      </c>
      <c r="I3" s="545"/>
      <c r="J3" s="545"/>
      <c r="K3" s="545"/>
      <c r="L3" s="544"/>
    </row>
    <row r="4" spans="1:22" x14ac:dyDescent="0.25">
      <c r="A4" s="493" t="s">
        <v>770</v>
      </c>
      <c r="B4" s="503" t="s">
        <v>722</v>
      </c>
      <c r="C4" s="594" t="s">
        <v>721</v>
      </c>
      <c r="D4" s="503" t="s">
        <v>720</v>
      </c>
      <c r="E4" s="635" t="s">
        <v>719</v>
      </c>
      <c r="F4" s="503"/>
      <c r="G4" s="596"/>
      <c r="H4" s="543" t="s">
        <v>611</v>
      </c>
      <c r="I4" s="541"/>
      <c r="J4" s="541"/>
      <c r="K4" s="541"/>
      <c r="L4" s="498"/>
    </row>
    <row r="5" spans="1:22" x14ac:dyDescent="0.25">
      <c r="A5" s="493" t="s">
        <v>769</v>
      </c>
      <c r="B5" s="503">
        <v>1550</v>
      </c>
      <c r="C5" s="503">
        <v>1840</v>
      </c>
      <c r="D5" s="503">
        <v>2020</v>
      </c>
      <c r="E5" s="698"/>
      <c r="F5" s="503"/>
      <c r="G5" s="596"/>
      <c r="H5" s="542" t="s">
        <v>609</v>
      </c>
      <c r="I5" s="541"/>
      <c r="J5" s="541"/>
      <c r="K5" s="541"/>
      <c r="L5" s="498"/>
    </row>
    <row r="6" spans="1:22" x14ac:dyDescent="0.25">
      <c r="A6" s="493" t="s">
        <v>768</v>
      </c>
      <c r="B6" s="503">
        <v>93.46</v>
      </c>
      <c r="C6" s="503">
        <v>71.66</v>
      </c>
      <c r="D6" s="503">
        <v>85.37</v>
      </c>
      <c r="E6" s="698"/>
      <c r="F6" s="503"/>
      <c r="G6" s="596"/>
      <c r="H6" s="688"/>
      <c r="I6" s="541"/>
      <c r="J6" s="541"/>
      <c r="K6" s="541"/>
      <c r="L6" s="498"/>
    </row>
    <row r="7" spans="1:22" x14ac:dyDescent="0.25">
      <c r="A7" s="493" t="s">
        <v>767</v>
      </c>
      <c r="B7" s="503">
        <v>27.21</v>
      </c>
      <c r="C7" s="503">
        <v>33.64</v>
      </c>
      <c r="D7" s="503">
        <v>36.07</v>
      </c>
      <c r="E7" s="698"/>
      <c r="F7" s="503"/>
      <c r="G7" s="596"/>
      <c r="H7" s="687"/>
      <c r="I7" s="519"/>
      <c r="J7" s="573"/>
      <c r="K7" s="572"/>
      <c r="L7" s="510"/>
    </row>
    <row r="8" spans="1:22" x14ac:dyDescent="0.25">
      <c r="A8" s="493" t="s">
        <v>766</v>
      </c>
      <c r="B8" s="639">
        <f>(B5*2.13)/746</f>
        <v>4.4256032171581765</v>
      </c>
      <c r="C8" s="639">
        <f>(C5*2.13)/746</f>
        <v>5.253619302949061</v>
      </c>
      <c r="D8" s="639">
        <f>(D5*2.13)/746</f>
        <v>5.7675603217158171</v>
      </c>
      <c r="E8" s="637"/>
      <c r="F8" s="503"/>
      <c r="G8" s="596"/>
      <c r="H8" s="687"/>
      <c r="I8" s="519"/>
      <c r="J8" s="573"/>
      <c r="K8" s="572"/>
      <c r="L8" s="510"/>
    </row>
    <row r="9" spans="1:22" ht="30" x14ac:dyDescent="0.25">
      <c r="A9" s="493" t="s">
        <v>765</v>
      </c>
      <c r="B9" s="503" t="s">
        <v>764</v>
      </c>
      <c r="C9" s="503" t="s">
        <v>798</v>
      </c>
      <c r="D9" s="503" t="s">
        <v>797</v>
      </c>
      <c r="E9" s="698"/>
      <c r="F9" s="503"/>
      <c r="G9" s="596" t="s">
        <v>761</v>
      </c>
      <c r="H9" s="687"/>
      <c r="I9" s="519"/>
      <c r="J9" s="573"/>
      <c r="K9" s="572"/>
      <c r="L9" s="510"/>
    </row>
    <row r="10" spans="1:22" ht="15.75" thickBot="1" x14ac:dyDescent="0.3">
      <c r="A10" s="540"/>
      <c r="B10" s="539">
        <v>2</v>
      </c>
      <c r="C10" s="539"/>
      <c r="D10" s="539"/>
      <c r="E10" s="696"/>
      <c r="F10" s="539"/>
      <c r="G10" s="701">
        <v>6</v>
      </c>
      <c r="H10" s="675"/>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78"/>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58" t="s">
        <v>956</v>
      </c>
      <c r="B14" s="545"/>
      <c r="C14" s="545"/>
      <c r="D14" s="545"/>
      <c r="E14" s="611"/>
      <c r="F14" s="508"/>
      <c r="G14" s="582"/>
      <c r="H14" s="610"/>
      <c r="I14" s="610"/>
      <c r="J14" s="545"/>
      <c r="K14" s="545"/>
      <c r="L14" s="545"/>
    </row>
    <row r="15" spans="1:22" x14ac:dyDescent="0.25">
      <c r="A15" s="541" t="s">
        <v>955</v>
      </c>
      <c r="B15" s="541" t="s">
        <v>221</v>
      </c>
      <c r="C15" s="541">
        <v>2327.44</v>
      </c>
      <c r="D15" s="541">
        <f>mnecb!B$41</f>
        <v>11.8</v>
      </c>
      <c r="E15" s="609">
        <f>(D16*C15)/mnecb!D$41</f>
        <v>311.51889230769228</v>
      </c>
      <c r="F15" s="508">
        <f>mnecb!D$41</f>
        <v>65</v>
      </c>
      <c r="G15" s="573">
        <f>IF(F15=65,('cost$'!$B$4+'cost$'!$C$4)* E15,IF((F15=250),E15*('cost$'!$B$6+'cost$'!$C$6)/2,E15*('cost$'!$B$5+'cost$'!$C$5)/2))</f>
        <v>47467.691215384613</v>
      </c>
      <c r="H15" s="572">
        <v>75</v>
      </c>
      <c r="I15" s="657" t="s">
        <v>728</v>
      </c>
      <c r="J15" s="572">
        <f>IF(I15="Y", H15*('cost$'!$B$15+'cost$'!$C$15),0)</f>
        <v>64275</v>
      </c>
      <c r="K15" s="572">
        <f>IF(I15="Y", H15*('cost$'!$B$22+'cost$'!$C$22),0)</f>
        <v>21281.25</v>
      </c>
      <c r="L15" s="572">
        <f>IF(I15="Y", H15*('cost$'!$B$18+'cost$'!$C$18+'cost$'!$B$19+'cost$'!$C$19)/2,0)</f>
        <v>36806.25</v>
      </c>
    </row>
    <row r="16" spans="1:22" x14ac:dyDescent="0.25">
      <c r="A16" s="541" t="s">
        <v>745</v>
      </c>
      <c r="B16" s="541" t="s">
        <v>744</v>
      </c>
      <c r="C16" s="541">
        <v>492.07</v>
      </c>
      <c r="D16" s="541">
        <f>mnecb!B$57</f>
        <v>8.6999999999999993</v>
      </c>
      <c r="E16" s="609">
        <f>(C16*D16)/mnecb!D$57</f>
        <v>65.861676923076928</v>
      </c>
      <c r="F16" s="508">
        <f>mnecb!D$57</f>
        <v>65</v>
      </c>
      <c r="G16" s="573">
        <f>IF(F16=65,('cost$'!$B$4+'cost$'!$C$4)* E16,IF((F16=250),E16*('cost$'!$B$6+'cost$'!$C$6)/2,E16*('cost$'!$B$5+'cost$'!$C$5)/2))</f>
        <v>10035.673021153847</v>
      </c>
      <c r="H16" s="572">
        <v>21</v>
      </c>
      <c r="I16" s="657" t="s">
        <v>725</v>
      </c>
      <c r="J16" s="572">
        <f>IF(I16="Y", H16*('cost$'!$B$15+'cost$'!$C$15),0)</f>
        <v>0</v>
      </c>
      <c r="K16" s="572">
        <f>IF(I16="Y", H16*('cost$'!$B$22+'cost$'!$C$22),0)</f>
        <v>0</v>
      </c>
      <c r="L16" s="572">
        <f>IF(I16="Y", H16*('cost$'!$B$18+'cost$'!$C$18+'cost$'!$B$19+'cost$'!$C$19)/2,0)</f>
        <v>0</v>
      </c>
    </row>
    <row r="17" spans="1:12" ht="15" customHeight="1" x14ac:dyDescent="0.25">
      <c r="A17" s="541" t="s">
        <v>743</v>
      </c>
      <c r="B17" s="541" t="s">
        <v>742</v>
      </c>
      <c r="C17" s="541">
        <v>195.52</v>
      </c>
      <c r="D17" s="541">
        <f>mnecb!B$58</f>
        <v>6.5</v>
      </c>
      <c r="E17" s="609">
        <f>(C17*D17)/mnecb!D$58</f>
        <v>19.552000000000003</v>
      </c>
      <c r="F17" s="508">
        <f>mnecb!D$58</f>
        <v>65</v>
      </c>
      <c r="G17" s="573">
        <f>IF(F17=65,('cost$'!$B$4+'cost$'!$C$4)* E17,IF((F17=250),E17*('cost$'!$B$6+'cost$'!$C$6)/2,E17*('cost$'!$B$5+'cost$'!$C$5)/2))</f>
        <v>2979.2360000000003</v>
      </c>
      <c r="H17" s="572">
        <v>5</v>
      </c>
      <c r="I17" s="657" t="s">
        <v>725</v>
      </c>
      <c r="J17" s="572">
        <f>IF(I17="Y", H17*('cost$'!$B$15+'cost$'!$C$15),0)</f>
        <v>0</v>
      </c>
      <c r="K17" s="572">
        <f>IF(I17="Y", H17*('cost$'!$B$22+'cost$'!$C$22),0)</f>
        <v>0</v>
      </c>
      <c r="L17" s="572">
        <f>IF(I17="Y", H17*('cost$'!$B$18+'cost$'!$C$18+'cost$'!$B$19+'cost$'!$C$19)/2,0)</f>
        <v>0</v>
      </c>
    </row>
    <row r="18" spans="1:12" x14ac:dyDescent="0.25">
      <c r="A18" s="541" t="s">
        <v>741</v>
      </c>
      <c r="B18" s="541" t="s">
        <v>740</v>
      </c>
      <c r="C18" s="541">
        <v>923.44</v>
      </c>
      <c r="D18" s="541">
        <f>mnecb!B$56</f>
        <v>8.6</v>
      </c>
      <c r="E18" s="609">
        <f>(C18*D18)/mnecb!D$56</f>
        <v>122.17821538461538</v>
      </c>
      <c r="F18" s="508">
        <f>mnecb!D$56</f>
        <v>65</v>
      </c>
      <c r="G18" s="573">
        <f>IF(F18=65,('cost$'!$B$4+'cost$'!$C$4)* E18,IF((F18=250),E18*('cost$'!$B$6+'cost$'!$C$6)/2,E18*('cost$'!$B$5+'cost$'!$C$5)/2))</f>
        <v>18616.90556923077</v>
      </c>
      <c r="H18" s="572">
        <v>6</v>
      </c>
      <c r="I18" s="657" t="s">
        <v>725</v>
      </c>
      <c r="J18" s="572">
        <f>IF(I18="Y", H18*('cost$'!$B$15+'cost$'!$C$15),0)</f>
        <v>0</v>
      </c>
      <c r="K18" s="572">
        <f>IF(I18="Y", H18*('cost$'!$B$22+'cost$'!$C$22),0)</f>
        <v>0</v>
      </c>
      <c r="L18" s="572">
        <f>IF(I18="Y", H18*('cost$'!$B$18+'cost$'!$C$18+'cost$'!$B$19+'cost$'!$C$19)/2,0)</f>
        <v>0</v>
      </c>
    </row>
    <row r="19" spans="1:12" x14ac:dyDescent="0.25">
      <c r="A19" s="541" t="s">
        <v>954</v>
      </c>
      <c r="B19" s="541" t="s">
        <v>953</v>
      </c>
      <c r="C19" s="541">
        <v>0</v>
      </c>
      <c r="D19" s="541">
        <f>mnecb!B$12</f>
        <v>8.6</v>
      </c>
      <c r="E19" s="609">
        <f>(C19*D19)/mnecb!D$12</f>
        <v>0</v>
      </c>
      <c r="F19" s="508">
        <f>mnecb!D$12</f>
        <v>65</v>
      </c>
      <c r="G19" s="573">
        <f>IF(F19=65,('cost$'!$B$4+'cost$'!$C$4)* E19,IF((F19=250),E19*('cost$'!$B$6+'cost$'!$C$6)/2,E19*('cost$'!$B$5+'cost$'!$C$5)/2))</f>
        <v>0</v>
      </c>
      <c r="H19" s="572">
        <v>0</v>
      </c>
      <c r="I19" s="657" t="s">
        <v>725</v>
      </c>
      <c r="J19" s="572">
        <f>IF(I19="Y", H19*('cost$'!$B$15+'cost$'!$C$15),0)</f>
        <v>0</v>
      </c>
      <c r="K19" s="572">
        <f>IF(I19="Y", H19*('cost$'!$B$22+'cost$'!$C$22),0)</f>
        <v>0</v>
      </c>
      <c r="L19" s="572">
        <f>IF(I19="Y", H19*('cost$'!$B$18+'cost$'!$C$18+'cost$'!$B$19+'cost$'!$C$19)/2,0)</f>
        <v>0</v>
      </c>
    </row>
    <row r="20" spans="1:12" ht="15" customHeight="1" x14ac:dyDescent="0.25">
      <c r="A20" s="541" t="s">
        <v>952</v>
      </c>
      <c r="B20" s="541" t="s">
        <v>734</v>
      </c>
      <c r="C20" s="541">
        <v>90.29</v>
      </c>
      <c r="D20" s="541">
        <f>mnecb!B$55</f>
        <v>7.5</v>
      </c>
      <c r="E20" s="609">
        <f>(C20*D20)/mnecb!D$55</f>
        <v>10.418076923076924</v>
      </c>
      <c r="F20" s="508">
        <f>mnecb!D$55</f>
        <v>65</v>
      </c>
      <c r="G20" s="573">
        <f>IF(F20=65,('cost$'!$B$4+'cost$'!$C$4)* E20,IF((F20=250),E20*('cost$'!$B$6+'cost$'!$C$6)/2,E20*('cost$'!$B$5+'cost$'!$C$5)/2))</f>
        <v>1587.4544711538463</v>
      </c>
      <c r="H20" s="572">
        <v>1</v>
      </c>
      <c r="I20" s="608" t="s">
        <v>725</v>
      </c>
      <c r="J20" s="572">
        <f>IF(I20="Y", H20*('cost$'!$B$15+'cost$'!$C$15),0)</f>
        <v>0</v>
      </c>
      <c r="K20" s="572">
        <f>IF(I20="Y", H20*('cost$'!$B$22+'cost$'!$C$22),0)</f>
        <v>0</v>
      </c>
      <c r="L20" s="572">
        <f>IF(I20="Y", H20*('cost$'!$B$18+'cost$'!$C$18+'cost$'!$B$19+'cost$'!$C$19)/2,0)</f>
        <v>0</v>
      </c>
    </row>
    <row r="21" spans="1:12" ht="15" customHeight="1" x14ac:dyDescent="0.25">
      <c r="A21" s="541" t="s">
        <v>900</v>
      </c>
      <c r="B21" s="541" t="s">
        <v>746</v>
      </c>
      <c r="C21" s="541">
        <v>92.98</v>
      </c>
      <c r="D21" s="541">
        <f>mnecb!B$51</f>
        <v>3.2</v>
      </c>
      <c r="E21" s="609">
        <f>(C21*D21)/mnecb!D$51</f>
        <v>4.5774769230769232</v>
      </c>
      <c r="F21" s="508">
        <f>mnecb!D$51</f>
        <v>65</v>
      </c>
      <c r="G21" s="573">
        <f>IF(F21=65,('cost$'!$B$4+'cost$'!$C$4)* E21,IF((F21=250),E21*('cost$'!$B$6+'cost$'!$C$6)/2,E21*('cost$'!$B$5+'cost$'!$C$5)/2))</f>
        <v>697.49304615384619</v>
      </c>
      <c r="H21" s="572">
        <v>8</v>
      </c>
      <c r="I21" s="657" t="s">
        <v>725</v>
      </c>
      <c r="J21" s="572">
        <f>IF(I21="Y", H21*('cost$'!$B$15+'cost$'!$C$15),0)</f>
        <v>0</v>
      </c>
      <c r="K21" s="572">
        <f>IF(I21="Y", H21*('cost$'!$B$22+'cost$'!$C$22),0)</f>
        <v>0</v>
      </c>
      <c r="L21" s="572">
        <f>IF(I21="Y", H21*('cost$'!$B$18+'cost$'!$C$18+'cost$'!$B$19+'cost$'!$C$19)/2,0)</f>
        <v>0</v>
      </c>
    </row>
    <row r="22" spans="1:12" ht="15" customHeight="1" x14ac:dyDescent="0.25">
      <c r="A22" s="541" t="s">
        <v>951</v>
      </c>
      <c r="B22" s="506" t="s">
        <v>950</v>
      </c>
      <c r="C22" s="541">
        <v>478.5</v>
      </c>
      <c r="D22" s="541">
        <f>mnecb!B68</f>
        <v>9.6999999999999993</v>
      </c>
      <c r="E22" s="609">
        <f>(C22*D22)/mnecb!D$68</f>
        <v>71.406923076923078</v>
      </c>
      <c r="F22" s="508">
        <f>mnecb!D68</f>
        <v>65</v>
      </c>
      <c r="G22" s="573">
        <f>IF(F22=65,('cost$'!$B$4+'cost$'!$C$4)* E22,IF((F22=250),E22*('cost$'!$B$6+'cost$'!$C$6)/2,E22*('cost$'!$B$5+'cost$'!$C$5)/2))</f>
        <v>10880.629903846155</v>
      </c>
      <c r="H22" s="572">
        <v>2</v>
      </c>
      <c r="I22" s="657" t="s">
        <v>725</v>
      </c>
      <c r="J22" s="572">
        <f>IF(I22="Y", H22*('cost$'!$B$15+'cost$'!$C$15),0)</f>
        <v>0</v>
      </c>
      <c r="K22" s="572">
        <f>IF(I22="Y", H22*('cost$'!$B$22+'cost$'!$C$22),0)</f>
        <v>0</v>
      </c>
      <c r="L22" s="572">
        <f>IF(I22="Y", H22*('cost$'!$B$18+'cost$'!$C$18+'cost$'!$B$19+'cost$'!$C$19)/2,0)</f>
        <v>0</v>
      </c>
    </row>
    <row r="23" spans="1:12" ht="8.1" customHeight="1" x14ac:dyDescent="0.25">
      <c r="A23" s="541"/>
      <c r="B23" s="541"/>
      <c r="C23" s="541"/>
      <c r="D23" s="541"/>
      <c r="E23" s="609"/>
      <c r="F23" s="508"/>
      <c r="G23" s="573"/>
      <c r="H23" s="572"/>
      <c r="I23" s="657"/>
      <c r="J23" s="572"/>
      <c r="K23" s="572"/>
      <c r="L23" s="572"/>
    </row>
    <row r="24" spans="1:12" ht="8.1" customHeight="1" x14ac:dyDescent="0.25">
      <c r="A24" s="541"/>
      <c r="B24" s="541"/>
      <c r="C24" s="541"/>
      <c r="D24" s="541"/>
      <c r="E24" s="609"/>
      <c r="F24" s="508"/>
      <c r="G24" s="573"/>
      <c r="H24" s="572"/>
      <c r="I24" s="657"/>
      <c r="J24" s="572"/>
      <c r="K24" s="572"/>
      <c r="L24" s="572"/>
    </row>
    <row r="25" spans="1:12" ht="8.1" customHeight="1" x14ac:dyDescent="0.25">
      <c r="A25" s="541"/>
      <c r="B25" s="541"/>
      <c r="C25" s="541"/>
      <c r="D25" s="541"/>
      <c r="E25" s="609"/>
      <c r="F25" s="508"/>
      <c r="G25" s="573"/>
      <c r="H25" s="572"/>
      <c r="I25" s="657"/>
      <c r="J25" s="572"/>
      <c r="K25" s="572"/>
      <c r="L25" s="572"/>
    </row>
    <row r="26" spans="1:12" ht="8.1" customHeight="1" x14ac:dyDescent="0.25">
      <c r="A26" s="541"/>
      <c r="B26" s="541"/>
      <c r="C26" s="541"/>
      <c r="D26" s="541"/>
      <c r="E26" s="609"/>
      <c r="F26" s="508"/>
      <c r="G26" s="573"/>
      <c r="H26" s="572"/>
      <c r="I26" s="657"/>
      <c r="J26" s="572"/>
      <c r="K26" s="572"/>
      <c r="L26" s="572"/>
    </row>
    <row r="27" spans="1:12" ht="8.1" customHeight="1" x14ac:dyDescent="0.25">
      <c r="A27" s="541"/>
      <c r="B27" s="541"/>
      <c r="C27" s="541"/>
      <c r="D27" s="541"/>
      <c r="E27" s="609"/>
      <c r="F27" s="508"/>
      <c r="G27" s="573"/>
      <c r="H27" s="572"/>
      <c r="I27" s="657"/>
      <c r="J27" s="572"/>
      <c r="K27" s="572"/>
      <c r="L27" s="572"/>
    </row>
    <row r="28" spans="1:12" ht="8.1" customHeight="1" x14ac:dyDescent="0.25">
      <c r="A28" s="541"/>
      <c r="B28" s="541"/>
      <c r="C28" s="541"/>
      <c r="D28" s="541"/>
      <c r="E28" s="609"/>
      <c r="F28" s="508"/>
      <c r="G28" s="573"/>
      <c r="H28" s="572"/>
      <c r="I28" s="657"/>
      <c r="J28" s="572"/>
      <c r="K28" s="572"/>
      <c r="L28" s="572"/>
    </row>
    <row r="29" spans="1:12" ht="8.1" customHeight="1" x14ac:dyDescent="0.25">
      <c r="A29" s="541"/>
      <c r="B29" s="541"/>
      <c r="C29" s="541"/>
      <c r="D29" s="541"/>
      <c r="E29" s="609"/>
      <c r="F29" s="508"/>
      <c r="G29" s="573"/>
      <c r="H29" s="572"/>
      <c r="I29" s="657"/>
      <c r="J29" s="572"/>
      <c r="K29" s="572"/>
      <c r="L29" s="572"/>
    </row>
    <row r="30" spans="1:12" ht="8.1" customHeight="1" x14ac:dyDescent="0.25">
      <c r="A30" s="541"/>
      <c r="B30" s="541"/>
      <c r="C30" s="541"/>
      <c r="D30" s="541"/>
      <c r="E30" s="609"/>
      <c r="F30" s="508"/>
      <c r="G30" s="573"/>
      <c r="H30" s="572"/>
      <c r="I30" s="657"/>
      <c r="J30" s="572"/>
      <c r="K30" s="572"/>
      <c r="L30" s="572"/>
    </row>
    <row r="31" spans="1:12" ht="8.1" customHeight="1" x14ac:dyDescent="0.25">
      <c r="A31" s="541"/>
      <c r="B31" s="541"/>
      <c r="C31" s="541"/>
      <c r="D31" s="541"/>
      <c r="E31" s="609"/>
      <c r="F31" s="508"/>
      <c r="G31" s="573"/>
      <c r="H31" s="572"/>
      <c r="I31" s="657"/>
      <c r="J31" s="572"/>
      <c r="K31" s="572"/>
      <c r="L31" s="572"/>
    </row>
    <row r="32" spans="1:12" ht="8.1" customHeight="1" x14ac:dyDescent="0.25">
      <c r="A32" s="541"/>
      <c r="B32" s="541"/>
      <c r="C32" s="541"/>
      <c r="D32" s="541"/>
      <c r="E32" s="609"/>
      <c r="F32" s="508"/>
      <c r="G32" s="573"/>
      <c r="H32" s="572"/>
      <c r="I32" s="657"/>
      <c r="J32" s="572"/>
      <c r="K32" s="572"/>
      <c r="L32" s="572"/>
    </row>
    <row r="33" spans="1:22" ht="8.1" customHeight="1" x14ac:dyDescent="0.25">
      <c r="A33" s="541"/>
      <c r="B33" s="541"/>
      <c r="C33" s="541"/>
      <c r="D33" s="541"/>
      <c r="E33" s="609"/>
      <c r="F33" s="508"/>
      <c r="G33" s="573"/>
      <c r="H33" s="572"/>
      <c r="I33" s="657"/>
      <c r="J33" s="572"/>
      <c r="K33" s="572"/>
      <c r="L33" s="572"/>
    </row>
    <row r="34" spans="1:22" ht="8.1" customHeight="1" x14ac:dyDescent="0.25">
      <c r="A34" s="541"/>
      <c r="B34" s="541"/>
      <c r="C34" s="541"/>
      <c r="D34" s="541"/>
      <c r="E34" s="609"/>
      <c r="F34" s="508"/>
      <c r="G34" s="573"/>
      <c r="H34" s="572"/>
      <c r="I34" s="657"/>
      <c r="J34" s="572"/>
      <c r="K34" s="572"/>
      <c r="L34" s="572"/>
    </row>
    <row r="35" spans="1:22" ht="8.1" customHeight="1" x14ac:dyDescent="0.25">
      <c r="A35" s="541"/>
      <c r="B35" s="541"/>
      <c r="C35" s="541"/>
      <c r="D35" s="541"/>
      <c r="E35" s="609"/>
      <c r="F35" s="508"/>
      <c r="G35" s="573"/>
      <c r="H35" s="572"/>
      <c r="I35" s="657"/>
      <c r="J35" s="572"/>
      <c r="K35" s="572"/>
      <c r="L35" s="572"/>
    </row>
    <row r="36" spans="1:22" ht="8.1" customHeight="1" x14ac:dyDescent="0.25">
      <c r="A36" s="541"/>
      <c r="B36" s="541"/>
      <c r="C36" s="541"/>
      <c r="D36" s="541"/>
      <c r="E36" s="609"/>
      <c r="F36" s="508"/>
      <c r="G36" s="573"/>
      <c r="H36" s="572"/>
      <c r="I36" s="657"/>
      <c r="J36" s="572"/>
      <c r="K36" s="572"/>
      <c r="L36" s="572"/>
    </row>
    <row r="37" spans="1:22" ht="8.1" customHeight="1" x14ac:dyDescent="0.25">
      <c r="A37" s="541"/>
      <c r="B37" s="541"/>
      <c r="C37" s="541"/>
      <c r="D37" s="541"/>
      <c r="E37" s="609"/>
      <c r="F37" s="508"/>
      <c r="G37" s="573"/>
      <c r="H37" s="572"/>
      <c r="I37" s="657"/>
      <c r="J37" s="572"/>
      <c r="K37" s="572"/>
      <c r="L37" s="572"/>
    </row>
    <row r="38" spans="1:22" ht="8.1" customHeight="1" x14ac:dyDescent="0.25">
      <c r="A38" s="541"/>
      <c r="B38" s="541"/>
      <c r="C38" s="541"/>
      <c r="D38" s="541"/>
      <c r="E38" s="609"/>
      <c r="F38" s="508"/>
      <c r="G38" s="573"/>
      <c r="H38" s="572"/>
      <c r="I38" s="657"/>
      <c r="J38" s="572"/>
      <c r="K38" s="572"/>
      <c r="L38" s="572"/>
    </row>
    <row r="39" spans="1:22" ht="8.1" customHeight="1" x14ac:dyDescent="0.25">
      <c r="A39" s="541"/>
      <c r="B39" s="541"/>
      <c r="C39" s="541"/>
      <c r="D39" s="541"/>
      <c r="E39" s="609"/>
      <c r="F39" s="508"/>
      <c r="G39" s="573"/>
      <c r="H39" s="572"/>
      <c r="I39" s="657"/>
      <c r="J39" s="572"/>
      <c r="K39" s="572"/>
      <c r="L39" s="572"/>
    </row>
    <row r="40" spans="1:22" ht="8.1" customHeight="1" x14ac:dyDescent="0.25">
      <c r="A40" s="541"/>
      <c r="B40" s="541"/>
      <c r="C40" s="541"/>
      <c r="D40" s="541"/>
      <c r="E40" s="609"/>
      <c r="F40" s="508"/>
      <c r="G40" s="573"/>
      <c r="H40" s="572"/>
      <c r="I40" s="657"/>
      <c r="J40" s="572"/>
      <c r="K40" s="572"/>
      <c r="L40" s="572"/>
    </row>
    <row r="41" spans="1:22" ht="8.1" customHeight="1" x14ac:dyDescent="0.25">
      <c r="A41" s="541"/>
      <c r="B41" s="541"/>
      <c r="C41" s="541"/>
      <c r="D41" s="541"/>
      <c r="E41" s="609"/>
      <c r="F41" s="508"/>
      <c r="G41" s="573"/>
      <c r="H41" s="572"/>
      <c r="I41" s="657"/>
      <c r="J41" s="572"/>
      <c r="K41" s="572"/>
      <c r="L41" s="572"/>
    </row>
    <row r="42" spans="1:22" ht="8.1" customHeight="1" x14ac:dyDescent="0.25">
      <c r="A42" s="541"/>
      <c r="B42" s="541"/>
      <c r="C42" s="541"/>
      <c r="D42" s="541"/>
      <c r="E42" s="609"/>
      <c r="F42" s="508"/>
      <c r="G42" s="573"/>
      <c r="H42" s="572"/>
      <c r="I42" s="657"/>
      <c r="J42" s="572"/>
      <c r="K42" s="572"/>
      <c r="L42" s="572"/>
    </row>
    <row r="43" spans="1:22" s="508" customFormat="1" ht="8.1" customHeight="1" x14ac:dyDescent="0.25">
      <c r="A43" s="541"/>
      <c r="B43" s="585"/>
      <c r="C43" s="585"/>
      <c r="D43" s="585"/>
      <c r="E43" s="607"/>
      <c r="F43" s="578"/>
      <c r="G43" s="579"/>
      <c r="H43" s="578"/>
      <c r="I43" s="606"/>
      <c r="J43" s="572"/>
      <c r="K43" s="572"/>
      <c r="L43" s="572"/>
    </row>
    <row r="44" spans="1:22" s="508" customFormat="1" x14ac:dyDescent="0.25">
      <c r="A44" s="546" t="s">
        <v>96</v>
      </c>
      <c r="B44" s="546"/>
      <c r="C44" s="546">
        <f>SUM(C43:C43)</f>
        <v>0</v>
      </c>
      <c r="D44" s="546"/>
      <c r="E44" s="605"/>
      <c r="F44" s="604"/>
      <c r="G44" s="603">
        <f>SUM(G14:G43)</f>
        <v>92265.083226923074</v>
      </c>
      <c r="H44" s="603">
        <f>SUM(H14:H43)</f>
        <v>118</v>
      </c>
      <c r="I44" s="604"/>
      <c r="J44" s="603">
        <f>SUM(J14:J43)</f>
        <v>64275</v>
      </c>
      <c r="K44" s="603">
        <f>SUM(K14:K43)</f>
        <v>21281.25</v>
      </c>
      <c r="L44" s="603">
        <f>SUM(L14:L43)</f>
        <v>36806.25</v>
      </c>
      <c r="M44" s="509"/>
      <c r="N44" s="509"/>
      <c r="O44" s="509"/>
      <c r="Q44" s="509"/>
      <c r="R44" s="509"/>
      <c r="T44" s="509"/>
      <c r="U44" s="509"/>
      <c r="V44" s="509"/>
    </row>
    <row r="45" spans="1:22" s="508" customFormat="1" ht="17.25" x14ac:dyDescent="0.25">
      <c r="A45" s="602" t="s">
        <v>724</v>
      </c>
      <c r="B45" s="602"/>
      <c r="C45" s="602"/>
      <c r="D45" s="602"/>
      <c r="E45" s="601"/>
      <c r="F45" s="600"/>
      <c r="G45" s="599">
        <f>G44/($B$3)</f>
        <v>23.129877971151434</v>
      </c>
      <c r="H45" s="600"/>
      <c r="I45" s="600"/>
      <c r="J45" s="599">
        <f>J44/($B$3)</f>
        <v>16.113060917523189</v>
      </c>
      <c r="K45" s="599">
        <f>K44/($B$3)</f>
        <v>5.3349837051892708</v>
      </c>
      <c r="L45" s="599">
        <f>L44/($B$3)</f>
        <v>9.2269365755828527</v>
      </c>
      <c r="M45" s="598"/>
      <c r="N45" s="598"/>
      <c r="O45" s="598"/>
      <c r="Q45" s="598"/>
      <c r="R45" s="598"/>
      <c r="S45" s="598"/>
      <c r="T45" s="598"/>
      <c r="U45" s="509"/>
      <c r="V45" s="509"/>
    </row>
    <row r="46" spans="1:22" s="508" customFormat="1" x14ac:dyDescent="0.25">
      <c r="A46" s="506"/>
      <c r="B46" s="506"/>
      <c r="C46" s="506"/>
      <c r="D46" s="506"/>
      <c r="E46" s="467"/>
      <c r="G46" s="598"/>
      <c r="J46" s="598"/>
      <c r="K46" s="598"/>
      <c r="L46" s="598"/>
      <c r="M46" s="598"/>
      <c r="N46" s="598"/>
      <c r="O46" s="598"/>
      <c r="Q46" s="598"/>
      <c r="R46" s="598"/>
      <c r="S46" s="598"/>
      <c r="T46" s="598"/>
      <c r="U46" s="509"/>
      <c r="V46" s="509"/>
    </row>
    <row r="47" spans="1:22" s="508" customFormat="1" ht="17.25" x14ac:dyDescent="0.25">
      <c r="A47" s="597" t="s">
        <v>723</v>
      </c>
      <c r="B47" s="503" t="s">
        <v>722</v>
      </c>
      <c r="C47" s="503" t="s">
        <v>721</v>
      </c>
      <c r="D47" s="503" t="s">
        <v>720</v>
      </c>
      <c r="E47" s="513" t="s">
        <v>719</v>
      </c>
      <c r="F47" s="513" t="s">
        <v>718</v>
      </c>
      <c r="G47" s="593" t="s">
        <v>96</v>
      </c>
      <c r="H47" s="513" t="s">
        <v>704</v>
      </c>
      <c r="K47" s="506"/>
      <c r="L47" s="506"/>
      <c r="U47" s="509"/>
      <c r="V47" s="509"/>
    </row>
    <row r="48" spans="1:22" s="508" customFormat="1" x14ac:dyDescent="0.25">
      <c r="A48" s="483" t="s">
        <v>717</v>
      </c>
      <c r="B48" s="483">
        <f>('cost$'!$B$11+'cost$'!$C$11+'cost$'!$D$11)</f>
        <v>90488.75</v>
      </c>
      <c r="C48" s="483">
        <f>('cost$'!$B$11+'cost$'!$C$11+'cost$'!$D$11)</f>
        <v>90488.75</v>
      </c>
      <c r="D48" s="483">
        <f>('cost$'!$B$11+'cost$'!$C$11+'cost$'!$D$11)</f>
        <v>90488.75</v>
      </c>
      <c r="E48" s="580"/>
      <c r="F48" s="580"/>
      <c r="G48" s="494">
        <f>SUM(B48:D48)</f>
        <v>271466.25</v>
      </c>
      <c r="H48" s="526">
        <f>G48/$B$3</f>
        <v>68.053710203058415</v>
      </c>
      <c r="K48" s="506"/>
      <c r="L48" s="506"/>
      <c r="U48" s="509"/>
      <c r="V48" s="509"/>
    </row>
    <row r="49" spans="1:22" s="508" customFormat="1" x14ac:dyDescent="0.25">
      <c r="A49" s="483" t="s">
        <v>716</v>
      </c>
      <c r="B49" s="483">
        <f>('cost$'!$B$26+'cost$'!$C$26+'cost$'!$D$26)</f>
        <v>5087.5</v>
      </c>
      <c r="C49" s="483">
        <f>('cost$'!$B$26+'cost$'!$C$26+'cost$'!$D$26)</f>
        <v>5087.5</v>
      </c>
      <c r="D49" s="483">
        <f>('cost$'!$B$26+'cost$'!$C$26+'cost$'!$D$26)</f>
        <v>5087.5</v>
      </c>
      <c r="E49" s="483"/>
      <c r="F49" s="580"/>
      <c r="G49" s="494">
        <f>SUM(B49:D49)</f>
        <v>15262.5</v>
      </c>
      <c r="H49" s="526">
        <f>G49/$B$3</f>
        <v>3.8261469039859612</v>
      </c>
      <c r="K49" s="506"/>
      <c r="L49" s="506"/>
      <c r="U49" s="509"/>
      <c r="V49" s="509"/>
    </row>
    <row r="50" spans="1:22" s="509" customFormat="1" x14ac:dyDescent="0.25">
      <c r="A50" s="483" t="s">
        <v>715</v>
      </c>
      <c r="B50" s="483">
        <f>('cost$'!$B$41+'cost$'!$C$41+'cost$'!$D$41)</f>
        <v>1415</v>
      </c>
      <c r="C50" s="483">
        <f>('cost$'!$B$41+'cost$'!$C$41+'cost$'!$D$41)</f>
        <v>1415</v>
      </c>
      <c r="D50" s="483">
        <f>('cost$'!$B$41+'cost$'!$C$41+'cost$'!$D$41)</f>
        <v>1415</v>
      </c>
      <c r="E50" s="483"/>
      <c r="F50" s="581"/>
      <c r="G50" s="494">
        <f>SUM(B50:D50)</f>
        <v>4245</v>
      </c>
      <c r="H50" s="526">
        <f>G50/$B$3</f>
        <v>1.0641764853346702</v>
      </c>
      <c r="I50" s="508"/>
      <c r="J50" s="508"/>
      <c r="K50" s="506"/>
      <c r="L50" s="506"/>
    </row>
    <row r="51" spans="1:22" s="509" customFormat="1" x14ac:dyDescent="0.25">
      <c r="A51" s="483" t="s">
        <v>714</v>
      </c>
      <c r="B51" s="483">
        <f>('cost$'!$B$37+'cost$'!$C$37+'cost$'!$D$37)</f>
        <v>1040</v>
      </c>
      <c r="C51" s="483">
        <f>('cost$'!$B$37+'cost$'!$C$37+'cost$'!$D$37)</f>
        <v>1040</v>
      </c>
      <c r="D51" s="483">
        <f>('cost$'!$B$37+'cost$'!$C$37+'cost$'!$D$37)</f>
        <v>1040</v>
      </c>
      <c r="E51" s="483"/>
      <c r="F51" s="581"/>
      <c r="G51" s="494">
        <f>SUM(B51:D51)</f>
        <v>3120</v>
      </c>
      <c r="H51" s="526">
        <f>G51/$B$3</f>
        <v>0.78215091501629486</v>
      </c>
      <c r="I51" s="508"/>
      <c r="J51" s="508"/>
      <c r="K51" s="506"/>
      <c r="L51" s="506"/>
    </row>
    <row r="52" spans="1:22" s="509" customFormat="1" x14ac:dyDescent="0.25">
      <c r="A52" s="483" t="s">
        <v>713</v>
      </c>
      <c r="B52" s="483">
        <f>('cost$'!$B$20+'cost$'!$C$20+'cost$'!$D$20)</f>
        <v>3621.25</v>
      </c>
      <c r="C52" s="483">
        <f>('cost$'!$B$20+'cost$'!$C$20+'cost$'!$D$20)</f>
        <v>3621.25</v>
      </c>
      <c r="D52" s="483">
        <f>('cost$'!$B$20+'cost$'!$C$20+'cost$'!$D$20)</f>
        <v>3621.25</v>
      </c>
      <c r="E52" s="483"/>
      <c r="F52" s="581"/>
      <c r="G52" s="494">
        <f>SUM(B52:D52)</f>
        <v>10863.75</v>
      </c>
      <c r="H52" s="526">
        <f>G52/$B$3</f>
        <v>2.7234269240411129</v>
      </c>
      <c r="I52" s="508"/>
      <c r="J52" s="508"/>
      <c r="K52" s="506"/>
      <c r="L52" s="506"/>
    </row>
    <row r="53" spans="1:22" s="509" customFormat="1" ht="17.25" x14ac:dyDescent="0.25">
      <c r="A53" s="597" t="s">
        <v>712</v>
      </c>
      <c r="B53" s="596"/>
      <c r="C53" s="595"/>
      <c r="D53" s="594"/>
      <c r="E53" s="514"/>
      <c r="F53" s="514"/>
      <c r="G53" s="593" t="s">
        <v>96</v>
      </c>
      <c r="H53" s="513" t="s">
        <v>704</v>
      </c>
      <c r="I53" s="508"/>
      <c r="J53" s="508"/>
      <c r="K53" s="506"/>
      <c r="L53" s="506"/>
      <c r="U53" s="506"/>
      <c r="V53" s="506"/>
    </row>
    <row r="54" spans="1:22" s="509" customFormat="1" x14ac:dyDescent="0.25">
      <c r="A54" s="483" t="s">
        <v>312</v>
      </c>
      <c r="B54" s="581"/>
      <c r="C54" s="581"/>
      <c r="D54" s="483"/>
      <c r="E54" s="581"/>
      <c r="F54" s="581"/>
      <c r="G54" s="483">
        <f>(('cost$'!$B$23+'cost$'!$C$23)/20*H44+('cost$'!$B$23+'cost$'!$C$23)/4*3)</f>
        <v>34413.75</v>
      </c>
      <c r="H54" s="526">
        <f>G54/$B$3</f>
        <v>8.6271621960391069</v>
      </c>
      <c r="I54" s="508"/>
      <c r="J54" s="508"/>
      <c r="K54" s="506"/>
      <c r="L54" s="506"/>
      <c r="U54" s="506"/>
      <c r="V54" s="506"/>
    </row>
    <row r="55" spans="1:22" s="509" customFormat="1" x14ac:dyDescent="0.25">
      <c r="A55" s="483" t="s">
        <v>711</v>
      </c>
      <c r="B55" s="581"/>
      <c r="C55" s="581"/>
      <c r="D55" s="483"/>
      <c r="E55" s="483"/>
      <c r="F55" s="483"/>
      <c r="G55" s="483">
        <f>'cost$'!$B$21+'cost$'!$C$21+'cost$'!$D$21</f>
        <v>957</v>
      </c>
      <c r="H55" s="526">
        <f>G55/$B$3</f>
        <v>0.23990975181749813</v>
      </c>
      <c r="I55" s="508"/>
      <c r="J55" s="508"/>
      <c r="K55" s="506"/>
      <c r="L55" s="506"/>
      <c r="U55" s="506"/>
      <c r="V55" s="506"/>
    </row>
    <row r="56" spans="1:22" s="509" customFormat="1" x14ac:dyDescent="0.25">
      <c r="A56" s="483" t="s">
        <v>710</v>
      </c>
      <c r="B56" s="581"/>
      <c r="C56" s="581"/>
      <c r="D56" s="483"/>
      <c r="E56" s="581"/>
      <c r="F56" s="581"/>
      <c r="G56" s="483">
        <f>('cost$'!$B$33+'cost$'!$C$33+'cost$'!$D$33)*$C$10+('cost$'!$B$35+'cost$'!$C$35+'cost$'!$D$35)*$D$10</f>
        <v>0</v>
      </c>
      <c r="H56" s="526">
        <f>G56/$B$3</f>
        <v>0</v>
      </c>
      <c r="I56" s="508"/>
      <c r="J56" s="508"/>
      <c r="K56" s="506"/>
      <c r="L56" s="519"/>
      <c r="U56" s="506"/>
      <c r="V56" s="506"/>
    </row>
    <row r="57" spans="1:22" s="509" customFormat="1" x14ac:dyDescent="0.25">
      <c r="A57" s="483" t="s">
        <v>709</v>
      </c>
      <c r="B57" s="581"/>
      <c r="C57" s="581"/>
      <c r="D57" s="483"/>
      <c r="E57" s="581"/>
      <c r="F57" s="581"/>
      <c r="G57" s="483">
        <f>('cost$'!$B$50+'cost$'!$C$50+'cost$'!$D$50)*$G$10</f>
        <v>4522.5</v>
      </c>
      <c r="H57" s="526">
        <f>G57/$B$3</f>
        <v>1.1337427926798695</v>
      </c>
      <c r="I57" s="508"/>
      <c r="J57" s="508"/>
      <c r="K57" s="506"/>
      <c r="L57" s="519"/>
      <c r="U57" s="506"/>
      <c r="V57" s="506"/>
    </row>
    <row r="58" spans="1:22" s="509" customFormat="1" x14ac:dyDescent="0.25">
      <c r="A58" s="483" t="s">
        <v>708</v>
      </c>
      <c r="B58" s="581"/>
      <c r="C58" s="581"/>
      <c r="D58" s="483"/>
      <c r="E58" s="581"/>
      <c r="F58" s="581"/>
      <c r="G58" s="483">
        <f>0*'cost$'!$E$52+0*'cost$'!$E$53+3*'cost$'!$E$54+0*'cost$'!$E$55 +$B$10*'cost$'!$E$54+$C$10*'cost$'!$E$55+$D$10*'cost$'!$E$56</f>
        <v>10200</v>
      </c>
      <c r="H58" s="526">
        <f>G58/$B$3</f>
        <v>2.5570318375532715</v>
      </c>
      <c r="I58" s="508"/>
      <c r="J58" s="508"/>
      <c r="K58" s="506"/>
      <c r="L58" s="519"/>
      <c r="U58" s="506"/>
      <c r="V58" s="506"/>
    </row>
    <row r="59" spans="1:22" s="509" customFormat="1" ht="32.25" x14ac:dyDescent="0.25">
      <c r="A59" s="503" t="s">
        <v>707</v>
      </c>
      <c r="B59" s="513" t="s">
        <v>706</v>
      </c>
      <c r="C59" s="513" t="s">
        <v>705</v>
      </c>
      <c r="D59" s="503"/>
      <c r="E59" s="514"/>
      <c r="F59" s="514"/>
      <c r="G59" s="593" t="s">
        <v>96</v>
      </c>
      <c r="H59" s="513" t="s">
        <v>704</v>
      </c>
      <c r="I59" s="508"/>
      <c r="J59" s="508"/>
      <c r="K59" s="506"/>
      <c r="L59" s="506"/>
      <c r="U59" s="506"/>
      <c r="V59" s="506"/>
    </row>
    <row r="60" spans="1:22" s="509" customFormat="1" x14ac:dyDescent="0.25">
      <c r="A60" s="585" t="s">
        <v>21</v>
      </c>
      <c r="B60" s="483">
        <v>60.84</v>
      </c>
      <c r="C60" s="483">
        <v>21</v>
      </c>
      <c r="D60" s="483"/>
      <c r="E60" s="581"/>
      <c r="F60" s="581"/>
      <c r="G60" s="483">
        <f>('cost$'!$B$49+'cost$'!$C$49+'cost$'!$D$49)/30*B60</f>
        <v>126230.325</v>
      </c>
      <c r="H60" s="526">
        <f>G60/$B$3</f>
        <v>31.644603910754576</v>
      </c>
      <c r="I60" s="508"/>
      <c r="J60" s="508"/>
      <c r="K60" s="506"/>
      <c r="L60" s="506"/>
      <c r="U60" s="506"/>
      <c r="V60" s="506"/>
    </row>
  </sheetData>
  <pageMargins left="0.7" right="0.7" top="0.75" bottom="0.75" header="0.3" footer="0.3"/>
  <pageSetup orientation="landscape"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62"/>
  <sheetViews>
    <sheetView topLeftCell="A40"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7.28515625" style="506" customWidth="1"/>
    <col min="7" max="7" width="8.140625" style="509" customWidth="1"/>
    <col min="8" max="8" width="6.85546875" style="508" customWidth="1"/>
    <col min="9" max="10" width="7.5703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631</v>
      </c>
      <c r="B1" s="555"/>
      <c r="C1" s="550"/>
      <c r="D1" s="533"/>
      <c r="E1" s="655"/>
      <c r="F1" s="554"/>
      <c r="G1" s="654"/>
      <c r="H1" s="653"/>
      <c r="I1" s="653"/>
      <c r="J1" s="712"/>
      <c r="K1" s="662"/>
      <c r="L1" s="678"/>
    </row>
    <row r="2" spans="1:22" ht="31.5" x14ac:dyDescent="0.35">
      <c r="A2" s="485" t="s">
        <v>616</v>
      </c>
      <c r="B2" s="548" t="s">
        <v>630</v>
      </c>
      <c r="C2" s="543"/>
      <c r="D2" s="543"/>
      <c r="E2" s="664"/>
      <c r="F2" s="650"/>
      <c r="G2" s="649"/>
      <c r="H2" s="547"/>
      <c r="I2" s="647" t="s">
        <v>551</v>
      </c>
      <c r="J2" s="646" t="s">
        <v>119</v>
      </c>
      <c r="K2" s="646" t="s">
        <v>120</v>
      </c>
      <c r="L2" s="645" t="s">
        <v>121</v>
      </c>
    </row>
    <row r="3" spans="1:22" ht="17.25" x14ac:dyDescent="0.25">
      <c r="A3" s="644" t="s">
        <v>614</v>
      </c>
      <c r="B3" s="546">
        <v>1927</v>
      </c>
      <c r="C3" s="543"/>
      <c r="D3" s="543"/>
      <c r="E3" s="663"/>
      <c r="F3" s="680"/>
      <c r="G3" s="689"/>
      <c r="H3" s="546" t="s">
        <v>771</v>
      </c>
      <c r="I3" s="545"/>
      <c r="J3" s="545"/>
      <c r="K3" s="545"/>
      <c r="L3" s="544"/>
    </row>
    <row r="4" spans="1:22" x14ac:dyDescent="0.25">
      <c r="A4" s="493" t="s">
        <v>770</v>
      </c>
      <c r="B4" s="503" t="s">
        <v>722</v>
      </c>
      <c r="C4" s="594" t="s">
        <v>721</v>
      </c>
      <c r="D4" s="503" t="s">
        <v>720</v>
      </c>
      <c r="E4" s="594" t="s">
        <v>719</v>
      </c>
      <c r="F4" s="503" t="s">
        <v>718</v>
      </c>
      <c r="G4" s="514"/>
      <c r="H4" s="543" t="s">
        <v>611</v>
      </c>
      <c r="I4" s="541"/>
      <c r="J4" s="541"/>
      <c r="K4" s="541"/>
      <c r="L4" s="498"/>
    </row>
    <row r="5" spans="1:22" x14ac:dyDescent="0.25">
      <c r="A5" s="493" t="s">
        <v>769</v>
      </c>
      <c r="B5" s="503">
        <v>4000</v>
      </c>
      <c r="C5" s="503">
        <v>0</v>
      </c>
      <c r="D5" s="503">
        <v>80</v>
      </c>
      <c r="E5" s="593"/>
      <c r="F5" s="503"/>
      <c r="G5" s="514"/>
      <c r="H5" s="542" t="s">
        <v>609</v>
      </c>
      <c r="I5" s="541"/>
      <c r="J5" s="541"/>
      <c r="K5" s="541"/>
      <c r="L5" s="498"/>
    </row>
    <row r="6" spans="1:22" x14ac:dyDescent="0.25">
      <c r="A6" s="493" t="s">
        <v>768</v>
      </c>
      <c r="B6" s="503">
        <v>0</v>
      </c>
      <c r="C6" s="503"/>
      <c r="D6" s="503">
        <v>0</v>
      </c>
      <c r="E6" s="593"/>
      <c r="F6" s="503"/>
      <c r="G6" s="514"/>
      <c r="H6" s="688"/>
      <c r="I6" s="541"/>
      <c r="J6" s="541"/>
      <c r="K6" s="541"/>
      <c r="L6" s="498"/>
    </row>
    <row r="7" spans="1:22" x14ac:dyDescent="0.25">
      <c r="A7" s="493" t="s">
        <v>767</v>
      </c>
      <c r="B7" s="503">
        <v>9.92</v>
      </c>
      <c r="C7" s="503">
        <v>0</v>
      </c>
      <c r="D7" s="503">
        <v>0</v>
      </c>
      <c r="E7" s="593"/>
      <c r="F7" s="503"/>
      <c r="G7" s="514"/>
      <c r="H7" s="687"/>
      <c r="I7" s="519"/>
      <c r="J7" s="573"/>
      <c r="K7" s="572"/>
      <c r="L7" s="510"/>
    </row>
    <row r="8" spans="1:22" x14ac:dyDescent="0.25">
      <c r="A8" s="493" t="s">
        <v>766</v>
      </c>
      <c r="B8" s="639">
        <v>3.6</v>
      </c>
      <c r="C8" s="639">
        <v>1.5</v>
      </c>
      <c r="D8" s="639">
        <v>0.25</v>
      </c>
      <c r="E8" s="593"/>
      <c r="F8" s="503"/>
      <c r="G8" s="514"/>
      <c r="H8" s="687"/>
      <c r="I8" s="519"/>
      <c r="J8" s="573"/>
      <c r="K8" s="572"/>
      <c r="L8" s="510"/>
    </row>
    <row r="9" spans="1:22" x14ac:dyDescent="0.25">
      <c r="A9" s="493" t="s">
        <v>765</v>
      </c>
      <c r="B9" s="503" t="s">
        <v>764</v>
      </c>
      <c r="C9" s="707" t="s">
        <v>763</v>
      </c>
      <c r="D9" s="503" t="s">
        <v>762</v>
      </c>
      <c r="E9" s="593"/>
      <c r="F9" s="503"/>
      <c r="G9" s="514" t="s">
        <v>761</v>
      </c>
      <c r="H9" s="687"/>
      <c r="I9" s="519"/>
      <c r="J9" s="573"/>
      <c r="K9" s="572"/>
      <c r="L9" s="510"/>
    </row>
    <row r="10" spans="1:22" ht="15.75" thickBot="1" x14ac:dyDescent="0.3">
      <c r="A10" s="540"/>
      <c r="B10" s="539">
        <v>1</v>
      </c>
      <c r="C10" s="633"/>
      <c r="D10" s="539"/>
      <c r="E10" s="631"/>
      <c r="F10" s="539"/>
      <c r="G10" s="630">
        <v>3</v>
      </c>
      <c r="H10" s="675"/>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578"/>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612" t="s">
        <v>990</v>
      </c>
      <c r="B14" s="545"/>
      <c r="C14" s="545"/>
      <c r="D14" s="545"/>
      <c r="E14" s="611"/>
      <c r="F14" s="610"/>
      <c r="G14" s="582"/>
      <c r="H14" s="610"/>
      <c r="I14" s="610"/>
      <c r="J14" s="545"/>
      <c r="K14" s="545"/>
      <c r="L14" s="545"/>
    </row>
    <row r="15" spans="1:22" x14ac:dyDescent="0.25">
      <c r="A15" s="541" t="s">
        <v>989</v>
      </c>
      <c r="B15" s="541" t="s">
        <v>736</v>
      </c>
      <c r="C15" s="541">
        <v>12.67</v>
      </c>
      <c r="D15" s="541">
        <f>mnecb!B$26</f>
        <v>19.399999999999999</v>
      </c>
      <c r="E15" s="609">
        <f>(C15*D15)/mnecb!D$26</f>
        <v>3.781507692307692</v>
      </c>
      <c r="F15" s="508">
        <f>mnecb!D$26</f>
        <v>65</v>
      </c>
      <c r="G15" s="573">
        <f>IF(F15=65,('cost$'!$B$4+'cost$'!$C$4)* E15,IF((F15=250),E15*('cost$'!$B$6+'cost$'!$C$6)/2,E15*('cost$'!$B$5+'cost$'!$C$5)/2))</f>
        <v>576.20723461538455</v>
      </c>
      <c r="H15" s="572">
        <v>1</v>
      </c>
      <c r="I15" s="657" t="s">
        <v>728</v>
      </c>
      <c r="J15" s="572">
        <f>IF(I15="Y", H15*('cost$'!$B$15+'cost$'!$C$15),0)</f>
        <v>857</v>
      </c>
      <c r="K15" s="572">
        <f>IF(I15="Y", H15*('cost$'!$B$22+'cost$'!$C$22),0)</f>
        <v>283.75</v>
      </c>
      <c r="L15" s="572">
        <f>IF(I15="Y", H15*('cost$'!$B$18+'cost$'!$C$18+'cost$'!$B$19+'cost$'!$C$19)/2,0)</f>
        <v>490.75</v>
      </c>
    </row>
    <row r="16" spans="1:22" x14ac:dyDescent="0.25">
      <c r="A16" s="541" t="s">
        <v>988</v>
      </c>
      <c r="B16" s="541" t="s">
        <v>736</v>
      </c>
      <c r="C16" s="541">
        <v>12.19</v>
      </c>
      <c r="D16" s="541">
        <f>mnecb!B$26</f>
        <v>19.399999999999999</v>
      </c>
      <c r="E16" s="609">
        <f>(C16*D16)/mnecb!D$26</f>
        <v>3.6382461538461532</v>
      </c>
      <c r="F16" s="508">
        <f>mnecb!D$26</f>
        <v>65</v>
      </c>
      <c r="G16" s="573">
        <f>IF(F16=65,('cost$'!$B$4+'cost$'!$C$4)* E16,IF((F16=250),E16*('cost$'!$B$6+'cost$'!$C$6)/2,E16*('cost$'!$B$5+'cost$'!$C$5)/2))</f>
        <v>554.37775769230757</v>
      </c>
      <c r="H16" s="572">
        <v>1</v>
      </c>
      <c r="I16" s="657" t="s">
        <v>728</v>
      </c>
      <c r="J16" s="572">
        <f>IF(I16="Y", H16*('cost$'!$B$15+'cost$'!$C$15),0)</f>
        <v>857</v>
      </c>
      <c r="K16" s="572">
        <f>IF(I16="Y", H16*('cost$'!$B$22+'cost$'!$C$22),0)</f>
        <v>283.75</v>
      </c>
      <c r="L16" s="572">
        <f>IF(I16="Y", H16*('cost$'!$B$18+'cost$'!$C$18+'cost$'!$B$19+'cost$'!$C$19)/2,0)</f>
        <v>490.75</v>
      </c>
    </row>
    <row r="17" spans="1:22" x14ac:dyDescent="0.25">
      <c r="A17" s="506" t="s">
        <v>987</v>
      </c>
      <c r="B17" s="541" t="s">
        <v>873</v>
      </c>
      <c r="C17" s="541">
        <v>11.55</v>
      </c>
      <c r="D17" s="541">
        <f>mnecb!B$47</f>
        <v>20.399999999999999</v>
      </c>
      <c r="E17" s="609">
        <f>(C17*D17)/mnecb!D$47</f>
        <v>3.6249230769230771</v>
      </c>
      <c r="F17" s="572">
        <f>mnecb!D$47</f>
        <v>65</v>
      </c>
      <c r="G17" s="573">
        <f>IF(F17=65,('cost$'!$B$4+'cost$'!$C$4)* E17,IF((F17=250),E17*('cost$'!$B$6+'cost$'!$C$6)/2,E17*('cost$'!$B$5+'cost$'!$C$5)/2))</f>
        <v>552.34765384615389</v>
      </c>
      <c r="H17" s="541">
        <v>1</v>
      </c>
      <c r="I17" s="608" t="s">
        <v>728</v>
      </c>
      <c r="J17" s="572">
        <f>IF(I17="Y", H17*('cost$'!$B$15+'cost$'!$C$15),0)</f>
        <v>857</v>
      </c>
      <c r="K17" s="572">
        <f>IF(I17="Y", H17*('cost$'!$B$22+'cost$'!$C$22),0)</f>
        <v>283.75</v>
      </c>
      <c r="L17" s="572">
        <f>IF(I17="Y", H17*('cost$'!$B$18+'cost$'!$C$18+'cost$'!$B$19+'cost$'!$C$19)/2,0)</f>
        <v>490.75</v>
      </c>
    </row>
    <row r="18" spans="1:22" x14ac:dyDescent="0.25">
      <c r="A18" s="541" t="s">
        <v>745</v>
      </c>
      <c r="B18" s="541" t="s">
        <v>744</v>
      </c>
      <c r="C18" s="541"/>
      <c r="D18" s="541">
        <f>mnecb!B$57</f>
        <v>8.6999999999999993</v>
      </c>
      <c r="E18" s="609">
        <f>(C18*D18)/mnecb!D$57</f>
        <v>0</v>
      </c>
      <c r="F18" s="508">
        <f>mnecb!D$57</f>
        <v>65</v>
      </c>
      <c r="G18" s="573">
        <f>IF(F18=65,('cost$'!$B$4+'cost$'!$C$4)* E18,IF((F18=250),E18*('cost$'!$B$6+'cost$'!$C$6)/2,E18*('cost$'!$B$5+'cost$'!$C$5)/2))</f>
        <v>0</v>
      </c>
      <c r="H18" s="572"/>
      <c r="I18" s="657" t="s">
        <v>725</v>
      </c>
      <c r="J18" s="572">
        <f>IF(I18="Y", H18*('cost$'!$B$15+'cost$'!$C$15),0)</f>
        <v>0</v>
      </c>
      <c r="K18" s="572">
        <f>IF(I18="Y", H18*('cost$'!$B$22+'cost$'!$C$22),0)</f>
        <v>0</v>
      </c>
      <c r="L18" s="572">
        <f>IF(I18="Y", H18*('cost$'!$B$18+'cost$'!$C$18+'cost$'!$B$19+'cost$'!$C$19)/2,0)</f>
        <v>0</v>
      </c>
    </row>
    <row r="19" spans="1:22" s="508" customFormat="1" x14ac:dyDescent="0.25">
      <c r="A19" s="541" t="s">
        <v>743</v>
      </c>
      <c r="B19" s="541" t="s">
        <v>742</v>
      </c>
      <c r="C19" s="541">
        <v>4.2300000000000004</v>
      </c>
      <c r="D19" s="541">
        <f>mnecb!B$58</f>
        <v>6.5</v>
      </c>
      <c r="E19" s="609">
        <f>(C19*D19)/mnecb!D$58</f>
        <v>0.42300000000000004</v>
      </c>
      <c r="F19" s="508">
        <f>mnecb!D$58</f>
        <v>65</v>
      </c>
      <c r="G19" s="573">
        <f>IF(F19=65,('cost$'!$B$4+'cost$'!$C$4)* E19,IF((F19=250),E19*('cost$'!$B$6+'cost$'!$C$6)/2,E19*('cost$'!$B$5+'cost$'!$C$5)/2))</f>
        <v>64.454625000000007</v>
      </c>
      <c r="H19" s="572">
        <v>1</v>
      </c>
      <c r="I19" s="657" t="s">
        <v>725</v>
      </c>
      <c r="J19" s="572">
        <f>IF(I19="Y", H19*('cost$'!$B$15+'cost$'!$C$15),0)</f>
        <v>0</v>
      </c>
      <c r="K19" s="572">
        <f>IF(I19="Y", H19*('cost$'!$B$22+'cost$'!$C$22),0)</f>
        <v>0</v>
      </c>
      <c r="L19" s="572">
        <f>IF(I19="Y", H19*('cost$'!$B$18+'cost$'!$C$18+'cost$'!$B$19+'cost$'!$C$19)/2,0)</f>
        <v>0</v>
      </c>
    </row>
    <row r="20" spans="1:22" s="508" customFormat="1" x14ac:dyDescent="0.25">
      <c r="A20" s="541" t="s">
        <v>741</v>
      </c>
      <c r="B20" s="541" t="s">
        <v>740</v>
      </c>
      <c r="C20" s="541">
        <v>36.729999999999997</v>
      </c>
      <c r="D20" s="541">
        <f>mnecb!B$56</f>
        <v>8.6</v>
      </c>
      <c r="E20" s="609">
        <f>(C20*D20)/mnecb!D$56</f>
        <v>4.8596615384615385</v>
      </c>
      <c r="F20" s="508">
        <f>mnecb!D$56</f>
        <v>65</v>
      </c>
      <c r="G20" s="573">
        <f>IF(F20=65,('cost$'!$B$4+'cost$'!$C$4)* E20,IF((F20=250),E20*('cost$'!$B$6+'cost$'!$C$6)/2,E20*('cost$'!$B$5+'cost$'!$C$5)/2))</f>
        <v>740.49092692307693</v>
      </c>
      <c r="H20" s="572">
        <v>2</v>
      </c>
      <c r="I20" s="657" t="s">
        <v>725</v>
      </c>
      <c r="J20" s="572">
        <f>IF(I20="Y", H20*('cost$'!$B$15+'cost$'!$C$15),0)</f>
        <v>0</v>
      </c>
      <c r="K20" s="572">
        <f>IF(I20="Y", H20*('cost$'!$B$22+'cost$'!$C$22),0)</f>
        <v>0</v>
      </c>
      <c r="L20" s="572">
        <f>IF(I20="Y", H20*('cost$'!$B$18+'cost$'!$C$18+'cost$'!$B$19+'cost$'!$C$19)/2,0)</f>
        <v>0</v>
      </c>
    </row>
    <row r="21" spans="1:22" x14ac:dyDescent="0.25">
      <c r="A21" s="541" t="s">
        <v>986</v>
      </c>
      <c r="B21" s="541" t="s">
        <v>734</v>
      </c>
      <c r="C21" s="541">
        <v>52.91</v>
      </c>
      <c r="D21" s="541">
        <f>mnecb!B$55</f>
        <v>7.5</v>
      </c>
      <c r="E21" s="609">
        <f>(C21*D21)/mnecb!D$55</f>
        <v>6.1049999999999995</v>
      </c>
      <c r="F21" s="508">
        <f>mnecb!D$55</f>
        <v>65</v>
      </c>
      <c r="G21" s="573">
        <f>IF(F21=65,('cost$'!$B$4+'cost$'!$C$4)* E21,IF((F21=250),E21*('cost$'!$B$6+'cost$'!$C$6)/2,E21*('cost$'!$B$5+'cost$'!$C$5)/2))</f>
        <v>930.24937499999999</v>
      </c>
      <c r="H21" s="572">
        <v>1</v>
      </c>
      <c r="I21" s="657" t="s">
        <v>725</v>
      </c>
      <c r="J21" s="572">
        <f>IF(I21="Y", H21*('cost$'!$B$15+'cost$'!$C$15),0)</f>
        <v>0</v>
      </c>
      <c r="K21" s="572">
        <f>IF(I21="Y", H21*('cost$'!$B$22+'cost$'!$C$22),0)</f>
        <v>0</v>
      </c>
      <c r="L21" s="572">
        <f>IF(I21="Y", H21*('cost$'!$B$18+'cost$'!$C$18+'cost$'!$B$19+'cost$'!$C$19)/2,0)</f>
        <v>0</v>
      </c>
    </row>
    <row r="22" spans="1:22" x14ac:dyDescent="0.25">
      <c r="A22" s="541" t="s">
        <v>985</v>
      </c>
      <c r="B22" s="541" t="s">
        <v>734</v>
      </c>
      <c r="C22" s="541">
        <v>26.89</v>
      </c>
      <c r="D22" s="541">
        <f>mnecb!B$55</f>
        <v>7.5</v>
      </c>
      <c r="E22" s="609">
        <f>(C22*D22)/mnecb!D$55</f>
        <v>3.1026923076923079</v>
      </c>
      <c r="F22" s="508">
        <f>mnecb!D$55</f>
        <v>65</v>
      </c>
      <c r="G22" s="573">
        <f>IF(F22=65,('cost$'!$B$4+'cost$'!$C$4)* E22,IF((F22=250),E22*('cost$'!$B$6+'cost$'!$C$6)/2,E22*('cost$'!$B$5+'cost$'!$C$5)/2))</f>
        <v>472.77274038461542</v>
      </c>
      <c r="H22" s="572">
        <v>1</v>
      </c>
      <c r="I22" s="657" t="s">
        <v>725</v>
      </c>
      <c r="J22" s="572">
        <f>IF(I22="Y", H22*('cost$'!$B$15+'cost$'!$C$15),0)</f>
        <v>0</v>
      </c>
      <c r="K22" s="572">
        <f>IF(I22="Y", H22*('cost$'!$B$22+'cost$'!$C$22),0)</f>
        <v>0</v>
      </c>
      <c r="L22" s="572">
        <f>IF(I22="Y", H22*('cost$'!$B$18+'cost$'!$C$18+'cost$'!$B$19+'cost$'!$C$19)/2,0)</f>
        <v>0</v>
      </c>
    </row>
    <row r="23" spans="1:22" x14ac:dyDescent="0.25">
      <c r="A23" s="658" t="s">
        <v>984</v>
      </c>
      <c r="B23" s="541"/>
      <c r="C23" s="541"/>
      <c r="D23" s="541"/>
      <c r="E23" s="609"/>
      <c r="G23" s="573">
        <f>IF(F23=65,('cost$'!$B$4+'cost$'!$C$4)* E23,IF((F23=250),E23*('cost$'!$B$6+'cost$'!$C$6)/2,E23*('cost$'!$B$5+'cost$'!$C$5)/2))</f>
        <v>0</v>
      </c>
      <c r="H23" s="572"/>
      <c r="I23" s="657"/>
      <c r="J23" s="572"/>
      <c r="K23" s="572"/>
      <c r="L23" s="572"/>
      <c r="U23" s="508"/>
      <c r="V23" s="508"/>
    </row>
    <row r="24" spans="1:22" x14ac:dyDescent="0.25">
      <c r="A24" s="541" t="s">
        <v>983</v>
      </c>
      <c r="B24" s="541" t="s">
        <v>982</v>
      </c>
      <c r="C24" s="541">
        <v>52.44</v>
      </c>
      <c r="D24" s="541">
        <f>mnecb!B$23</f>
        <v>12.9</v>
      </c>
      <c r="E24" s="609">
        <f>(C24*D24)/mnecb!D$23</f>
        <v>1.69119</v>
      </c>
      <c r="F24" s="506">
        <f>mnecb!D$23</f>
        <v>400</v>
      </c>
      <c r="G24" s="573">
        <f>IF(F24=65,('cost$'!$B$4+'cost$'!$C$4)* E24,IF((F24=250),E24*('cost$'!$B$6+'cost$'!$C$6)/2,E24*('cost$'!$B$5+'cost$'!$C$5)/2))</f>
        <v>499.746645</v>
      </c>
      <c r="H24" s="572">
        <v>1</v>
      </c>
      <c r="I24" s="657" t="s">
        <v>728</v>
      </c>
      <c r="J24" s="572">
        <f>IF(I24="Y", H24*('cost$'!$B$15+'cost$'!$C$15),0)</f>
        <v>857</v>
      </c>
      <c r="K24" s="572">
        <f>IF(I24="Y", H24*('cost$'!$B$22+'cost$'!$C$22),0)</f>
        <v>283.75</v>
      </c>
      <c r="L24" s="572">
        <f>IF(I24="Y", H24*('cost$'!$B$18+'cost$'!$C$18+'cost$'!$B$19+'cost$'!$C$19)/2,0)</f>
        <v>490.75</v>
      </c>
    </row>
    <row r="25" spans="1:22" x14ac:dyDescent="0.25">
      <c r="A25" s="541" t="s">
        <v>981</v>
      </c>
      <c r="B25" s="541" t="s">
        <v>732</v>
      </c>
      <c r="C25" s="541">
        <v>833.51</v>
      </c>
      <c r="D25" s="541">
        <f>mnecb!B$19</f>
        <v>26.9</v>
      </c>
      <c r="E25" s="609">
        <f>(C25*D25)/mnecb!D$19</f>
        <v>56.053547499999993</v>
      </c>
      <c r="F25" s="541">
        <f>mnecb!D$19</f>
        <v>400</v>
      </c>
      <c r="G25" s="573">
        <f>IF(F25=65,('cost$'!$B$4+'cost$'!$C$4)* E25,IF((F25=250),E25*('cost$'!$B$6+'cost$'!$C$6)/2,E25*('cost$'!$B$5+'cost$'!$C$5)/2))</f>
        <v>16563.823286249997</v>
      </c>
      <c r="H25" s="572">
        <v>2</v>
      </c>
      <c r="I25" s="657" t="s">
        <v>728</v>
      </c>
      <c r="J25" s="572">
        <f>IF(I25="Y", H25*('cost$'!$B$15+'cost$'!$C$15),0)</f>
        <v>1714</v>
      </c>
      <c r="K25" s="572">
        <f>IF(I25="Y", H25*('cost$'!$B$22+'cost$'!$C$22),0)</f>
        <v>567.5</v>
      </c>
      <c r="L25" s="572">
        <f>IF(I25="Y", H25*('cost$'!$B$18+'cost$'!$C$18+'cost$'!$B$19+'cost$'!$C$19)/2,0)</f>
        <v>981.5</v>
      </c>
    </row>
    <row r="26" spans="1:22" ht="15" customHeight="1" x14ac:dyDescent="0.25">
      <c r="A26" s="541" t="s">
        <v>980</v>
      </c>
      <c r="B26" s="541" t="s">
        <v>732</v>
      </c>
      <c r="C26" s="541">
        <v>12.8</v>
      </c>
      <c r="D26" s="541">
        <f>mnecb!B$19</f>
        <v>26.9</v>
      </c>
      <c r="E26" s="609">
        <f>(C26*D26)/mnecb!D$19</f>
        <v>0.86080000000000001</v>
      </c>
      <c r="F26" s="541">
        <f>mnecb!D$19</f>
        <v>400</v>
      </c>
      <c r="G26" s="573">
        <f>IF(F26=65,('cost$'!$B$4+'cost$'!$C$4)* E26,IF((F26=250),E26*('cost$'!$B$6+'cost$'!$C$6)/2,E26*('cost$'!$B$5+'cost$'!$C$5)/2))</f>
        <v>254.3664</v>
      </c>
      <c r="H26" s="572">
        <v>1</v>
      </c>
      <c r="I26" s="657" t="s">
        <v>728</v>
      </c>
      <c r="J26" s="572">
        <f>IF(I26="Y", H26*('cost$'!$B$15+'cost$'!$C$15),0)</f>
        <v>857</v>
      </c>
      <c r="K26" s="572">
        <f>IF(I26="Y", H26*('cost$'!$B$22+'cost$'!$C$22),0)</f>
        <v>283.75</v>
      </c>
      <c r="L26" s="572">
        <f>IF(I26="Y", H26*('cost$'!$B$18+'cost$'!$C$18+'cost$'!$B$19+'cost$'!$C$19)/2,0)</f>
        <v>490.75</v>
      </c>
    </row>
    <row r="27" spans="1:22" ht="15" customHeight="1" x14ac:dyDescent="0.25">
      <c r="A27" s="541" t="s">
        <v>979</v>
      </c>
      <c r="B27" s="541" t="s">
        <v>732</v>
      </c>
      <c r="C27" s="541">
        <v>32.01</v>
      </c>
      <c r="D27" s="541">
        <f>mnecb!B$19</f>
        <v>26.9</v>
      </c>
      <c r="E27" s="609">
        <f>(C27*D27)/mnecb!D$19</f>
        <v>2.1526724999999995</v>
      </c>
      <c r="F27" s="541">
        <f>mnecb!D$19</f>
        <v>400</v>
      </c>
      <c r="G27" s="573">
        <f>IF(F27=65,('cost$'!$B$4+'cost$'!$C$4)* E27,IF((F27=250),E27*('cost$'!$B$6+'cost$'!$C$6)/2,E27*('cost$'!$B$5+'cost$'!$C$5)/2))</f>
        <v>636.11472374999983</v>
      </c>
      <c r="H27" s="572">
        <v>1</v>
      </c>
      <c r="I27" s="657" t="s">
        <v>728</v>
      </c>
      <c r="J27" s="572">
        <f>IF(I27="Y", H27*('cost$'!$B$15+'cost$'!$C$15),0)</f>
        <v>857</v>
      </c>
      <c r="K27" s="572">
        <f>IF(I27="Y", H27*('cost$'!$B$22+'cost$'!$C$22),0)</f>
        <v>283.75</v>
      </c>
      <c r="L27" s="572">
        <f>IF(I27="Y", H27*('cost$'!$B$18+'cost$'!$C$18+'cost$'!$B$19+'cost$'!$C$19)/2,0)</f>
        <v>490.75</v>
      </c>
    </row>
    <row r="28" spans="1:22" ht="15" customHeight="1" x14ac:dyDescent="0.25">
      <c r="A28" s="541" t="s">
        <v>978</v>
      </c>
      <c r="B28" s="541" t="s">
        <v>976</v>
      </c>
      <c r="C28" s="541">
        <v>106.4</v>
      </c>
      <c r="D28" s="541">
        <f>mnecb!B$24</f>
        <v>10.8</v>
      </c>
      <c r="E28" s="609">
        <f>(C28*D28)/mnecb!D$24</f>
        <v>2.8728000000000002</v>
      </c>
      <c r="F28" s="541">
        <f>mnecb!D$24</f>
        <v>400</v>
      </c>
      <c r="G28" s="573">
        <f>IF(F28=65,('cost$'!$B$4+'cost$'!$C$4)* E28,IF((F28=250),E28*('cost$'!$B$6+'cost$'!$C$6)/2,E28*('cost$'!$B$5+'cost$'!$C$5)/2))</f>
        <v>848.91240000000005</v>
      </c>
      <c r="H28" s="572">
        <v>1</v>
      </c>
      <c r="I28" s="657" t="s">
        <v>728</v>
      </c>
      <c r="J28" s="572">
        <f>IF(I28="Y", H28*('cost$'!$B$15+'cost$'!$C$15),0)</f>
        <v>857</v>
      </c>
      <c r="K28" s="572">
        <f>IF(I28="Y", H28*('cost$'!$B$22+'cost$'!$C$22),0)</f>
        <v>283.75</v>
      </c>
      <c r="L28" s="572">
        <f>IF(I28="Y", H28*('cost$'!$B$18+'cost$'!$C$18+'cost$'!$B$19+'cost$'!$C$19)/2,0)</f>
        <v>490.75</v>
      </c>
    </row>
    <row r="29" spans="1:22" ht="15" customHeight="1" x14ac:dyDescent="0.25">
      <c r="A29" s="541" t="s">
        <v>977</v>
      </c>
      <c r="B29" s="541" t="s">
        <v>976</v>
      </c>
      <c r="C29" s="541">
        <v>365.66</v>
      </c>
      <c r="D29" s="541">
        <f>mnecb!B$24</f>
        <v>10.8</v>
      </c>
      <c r="E29" s="609">
        <f>(C29*D29)/mnecb!D$24</f>
        <v>9.8728200000000008</v>
      </c>
      <c r="F29" s="541">
        <f>mnecb!D$24</f>
        <v>400</v>
      </c>
      <c r="G29" s="573">
        <f>IF(F29=65,('cost$'!$B$4+'cost$'!$C$4)* E29,IF((F29=250),E29*('cost$'!$B$6+'cost$'!$C$6)/2,E29*('cost$'!$B$5+'cost$'!$C$5)/2))</f>
        <v>2917.41831</v>
      </c>
      <c r="H29" s="572">
        <v>1</v>
      </c>
      <c r="I29" s="657" t="s">
        <v>728</v>
      </c>
      <c r="J29" s="572">
        <f>IF(I29="Y", H29*('cost$'!$B$15+'cost$'!$C$15),0)</f>
        <v>857</v>
      </c>
      <c r="K29" s="572">
        <f>IF(I29="Y", H29*('cost$'!$B$22+'cost$'!$C$22),0)</f>
        <v>283.75</v>
      </c>
      <c r="L29" s="572">
        <f>IF(I29="Y", H29*('cost$'!$B$18+'cost$'!$C$18+'cost$'!$B$19+'cost$'!$C$19)/2,0)</f>
        <v>490.75</v>
      </c>
    </row>
    <row r="30" spans="1:22" ht="15" customHeight="1" x14ac:dyDescent="0.25">
      <c r="A30" s="541" t="s">
        <v>975</v>
      </c>
      <c r="B30" s="541" t="s">
        <v>869</v>
      </c>
      <c r="C30" s="541">
        <v>110</v>
      </c>
      <c r="D30" s="541">
        <f>mnecb!B$51</f>
        <v>3.2</v>
      </c>
      <c r="E30" s="609">
        <f>(C30*D30)/mnecb!D$51</f>
        <v>5.4153846153846157</v>
      </c>
      <c r="F30" s="572">
        <f>mnecb!D$51</f>
        <v>65</v>
      </c>
      <c r="G30" s="573">
        <f>IF(F30=65,('cost$'!$B$4+'cost$'!$C$4)* E30,IF((F30=250),E30*('cost$'!$B$6+'cost$'!$C$6)/2,E30*('cost$'!$B$5+'cost$'!$C$5)/2))</f>
        <v>825.16923076923081</v>
      </c>
      <c r="H30" s="541">
        <v>1</v>
      </c>
      <c r="I30" s="608" t="s">
        <v>728</v>
      </c>
      <c r="J30" s="572">
        <f>IF(I30="Y", H30*('cost$'!$B$15+'cost$'!$C$15),0)</f>
        <v>857</v>
      </c>
      <c r="K30" s="572">
        <f>IF(I30="Y", H30*('cost$'!$B$22+'cost$'!$C$22),0)</f>
        <v>283.75</v>
      </c>
      <c r="L30" s="572">
        <f>IF(I30="Y", H30*('cost$'!$B$18+'cost$'!$C$18+'cost$'!$B$19+'cost$'!$C$19)/2,0)</f>
        <v>490.75</v>
      </c>
    </row>
    <row r="31" spans="1:22" ht="15" customHeight="1" x14ac:dyDescent="0.25">
      <c r="A31" s="658" t="s">
        <v>974</v>
      </c>
      <c r="B31" s="541"/>
      <c r="C31" s="541"/>
      <c r="D31" s="541"/>
      <c r="E31" s="609"/>
      <c r="F31" s="508"/>
      <c r="G31" s="573"/>
      <c r="H31" s="572"/>
      <c r="I31" s="657"/>
      <c r="J31" s="572"/>
      <c r="K31" s="572"/>
      <c r="L31" s="572"/>
    </row>
    <row r="32" spans="1:22" ht="15" customHeight="1" x14ac:dyDescent="0.25">
      <c r="A32" s="541" t="s">
        <v>973</v>
      </c>
      <c r="B32" s="541" t="s">
        <v>734</v>
      </c>
      <c r="C32" s="541">
        <v>26.89</v>
      </c>
      <c r="D32" s="541">
        <v>267.60000000000002</v>
      </c>
      <c r="E32" s="609">
        <f>(C32*D32)/mnecb!D$55</f>
        <v>110.70406153846156</v>
      </c>
      <c r="F32" s="508">
        <f>mnecb!D$55</f>
        <v>65</v>
      </c>
      <c r="G32" s="573">
        <f>IF(F32=65,('cost$'!$B$4+'cost$'!$C$4)* E32,IF((F32=250),E32*('cost$'!$B$6+'cost$'!$C$6)/2,E32*('cost$'!$B$5+'cost$'!$C$5)/2))</f>
        <v>16868.531376923082</v>
      </c>
      <c r="H32" s="572">
        <v>2</v>
      </c>
      <c r="I32" s="657" t="s">
        <v>725</v>
      </c>
      <c r="J32" s="572">
        <f>IF(I32="Y", H32*('cost$'!$B$15+'cost$'!$C$15),0)</f>
        <v>0</v>
      </c>
      <c r="K32" s="572">
        <f>IF(I32="Y", H32*('cost$'!$B$22+'cost$'!$C$22),0)</f>
        <v>0</v>
      </c>
      <c r="L32" s="572">
        <f>IF(I32="Y", H32*('cost$'!$B$18+'cost$'!$C$18+'cost$'!$B$19+'cost$'!$C$19)/2,0)</f>
        <v>0</v>
      </c>
    </row>
    <row r="33" spans="1:22" ht="15" customHeight="1" x14ac:dyDescent="0.25">
      <c r="A33" s="658" t="s">
        <v>972</v>
      </c>
      <c r="B33" s="541"/>
      <c r="C33" s="541"/>
      <c r="D33" s="541"/>
      <c r="E33" s="609"/>
      <c r="F33" s="508"/>
      <c r="G33" s="573"/>
      <c r="H33" s="572"/>
      <c r="I33" s="657"/>
      <c r="J33" s="572"/>
      <c r="K33" s="572"/>
      <c r="L33" s="572"/>
    </row>
    <row r="34" spans="1:22" ht="15" customHeight="1" x14ac:dyDescent="0.25">
      <c r="A34" s="541" t="s">
        <v>959</v>
      </c>
      <c r="B34" s="541" t="s">
        <v>971</v>
      </c>
      <c r="C34" s="541">
        <v>108.73</v>
      </c>
      <c r="D34" s="541">
        <f>mnecb!B$12</f>
        <v>8.6</v>
      </c>
      <c r="E34" s="609">
        <f>(D34*C34)/mnecb!D$12</f>
        <v>14.385815384615384</v>
      </c>
      <c r="F34" s="508">
        <f>mnecb!D$12</f>
        <v>65</v>
      </c>
      <c r="G34" s="573">
        <f>IF(F34=65,('cost$'!$B$4+'cost$'!$C$4)* E34,IF((F34=250),E34*('cost$'!$B$6+'cost$'!$C$6)/2,E34*('cost$'!$B$5+'cost$'!$C$5)/2))</f>
        <v>2192.0386192307692</v>
      </c>
      <c r="H34" s="572">
        <v>6</v>
      </c>
      <c r="I34" s="608" t="s">
        <v>725</v>
      </c>
      <c r="J34" s="572">
        <f>IF(I34="Y", H34*('cost$'!$B$15+'cost$'!$C$15),0)</f>
        <v>0</v>
      </c>
      <c r="K34" s="572">
        <f>IF(I34="Y", H34*('cost$'!$B$22+'cost$'!$C$22),0)</f>
        <v>0</v>
      </c>
      <c r="L34" s="572">
        <f>IF(I34="Y", H34*('cost$'!$B$18+'cost$'!$C$18+'cost$'!$B$19+'cost$'!$C$19)/2,0)</f>
        <v>0</v>
      </c>
    </row>
    <row r="35" spans="1:22" ht="15" customHeight="1" x14ac:dyDescent="0.25">
      <c r="A35" s="541" t="s">
        <v>970</v>
      </c>
      <c r="B35" s="541" t="s">
        <v>869</v>
      </c>
      <c r="C35" s="541">
        <v>11.15</v>
      </c>
      <c r="D35" s="541">
        <f>mnecb!B$51</f>
        <v>3.2</v>
      </c>
      <c r="E35" s="609">
        <f>(C35*D35)/mnecb!D$51</f>
        <v>0.54892307692307696</v>
      </c>
      <c r="F35" s="572">
        <f>mnecb!D$51</f>
        <v>65</v>
      </c>
      <c r="G35" s="573">
        <f>IF(F35=65,('cost$'!$B$4+'cost$'!$C$4)* E35,IF((F35=250),E35*('cost$'!$B$6+'cost$'!$C$6)/2,E35*('cost$'!$B$5+'cost$'!$C$5)/2))</f>
        <v>83.642153846153846</v>
      </c>
      <c r="H35" s="541">
        <v>2</v>
      </c>
      <c r="I35" s="608" t="s">
        <v>725</v>
      </c>
      <c r="J35" s="572">
        <f>IF(I35="Y", H35*('cost$'!$B$15+'cost$'!$C$15),0)</f>
        <v>0</v>
      </c>
      <c r="K35" s="572">
        <f>IF(I35="Y", H35*('cost$'!$B$22+'cost$'!$C$22),0)</f>
        <v>0</v>
      </c>
      <c r="L35" s="572">
        <f>IF(I35="Y", H35*('cost$'!$B$18+'cost$'!$C$18+'cost$'!$B$19+'cost$'!$C$19)/2,0)</f>
        <v>0</v>
      </c>
    </row>
    <row r="36" spans="1:22" ht="15" customHeight="1" x14ac:dyDescent="0.25">
      <c r="A36" s="541"/>
      <c r="B36" s="541"/>
      <c r="C36" s="541"/>
      <c r="D36" s="541"/>
      <c r="E36" s="609"/>
      <c r="F36" s="508"/>
      <c r="G36" s="573"/>
      <c r="H36" s="572"/>
      <c r="I36" s="657"/>
      <c r="J36" s="572"/>
      <c r="K36" s="572"/>
      <c r="L36" s="572"/>
    </row>
    <row r="37" spans="1:22" ht="15" customHeight="1" x14ac:dyDescent="0.25">
      <c r="A37" s="541"/>
      <c r="B37" s="541"/>
      <c r="C37" s="541"/>
      <c r="D37" s="541"/>
      <c r="E37" s="609"/>
      <c r="F37" s="508"/>
      <c r="G37" s="573"/>
      <c r="H37" s="572"/>
      <c r="I37" s="657"/>
      <c r="J37" s="572"/>
      <c r="K37" s="572"/>
      <c r="L37" s="572"/>
    </row>
    <row r="38" spans="1:22" ht="15" customHeight="1" x14ac:dyDescent="0.25">
      <c r="A38" s="541"/>
      <c r="B38" s="541"/>
      <c r="C38" s="541"/>
      <c r="D38" s="541"/>
      <c r="E38" s="609"/>
      <c r="F38" s="508"/>
      <c r="G38" s="573"/>
      <c r="H38" s="572"/>
      <c r="I38" s="657"/>
      <c r="J38" s="572"/>
      <c r="K38" s="572"/>
      <c r="L38" s="572"/>
    </row>
    <row r="39" spans="1:22" ht="15" customHeight="1" x14ac:dyDescent="0.25">
      <c r="A39" s="541"/>
      <c r="B39" s="541"/>
      <c r="C39" s="541"/>
      <c r="D39" s="541"/>
      <c r="E39" s="609"/>
      <c r="F39" s="508"/>
      <c r="G39" s="573"/>
      <c r="H39" s="572"/>
      <c r="I39" s="657"/>
      <c r="J39" s="572"/>
      <c r="K39" s="572"/>
      <c r="L39" s="572"/>
    </row>
    <row r="40" spans="1:22" ht="15" customHeight="1" x14ac:dyDescent="0.25">
      <c r="A40" s="541"/>
      <c r="B40" s="541"/>
      <c r="C40" s="541"/>
      <c r="D40" s="541"/>
      <c r="E40" s="609"/>
      <c r="F40" s="508"/>
      <c r="G40" s="573"/>
      <c r="H40" s="572"/>
      <c r="I40" s="657"/>
      <c r="J40" s="572"/>
      <c r="K40" s="572"/>
      <c r="L40" s="572"/>
    </row>
    <row r="41" spans="1:22" ht="15" customHeight="1" x14ac:dyDescent="0.25">
      <c r="A41" s="541"/>
      <c r="B41" s="541"/>
      <c r="C41" s="541"/>
      <c r="D41" s="541"/>
      <c r="E41" s="609"/>
      <c r="F41" s="508"/>
      <c r="G41" s="573"/>
      <c r="H41" s="572"/>
      <c r="I41" s="657"/>
      <c r="J41" s="572"/>
      <c r="K41" s="572"/>
      <c r="L41" s="572"/>
    </row>
    <row r="42" spans="1:22" ht="15" customHeight="1" x14ac:dyDescent="0.25">
      <c r="A42" s="541"/>
      <c r="B42" s="541"/>
      <c r="C42" s="541"/>
      <c r="D42" s="541"/>
      <c r="E42" s="609"/>
      <c r="F42" s="508"/>
      <c r="G42" s="573"/>
      <c r="H42" s="572"/>
      <c r="I42" s="657"/>
      <c r="J42" s="572"/>
      <c r="K42" s="572"/>
      <c r="L42" s="572"/>
    </row>
    <row r="43" spans="1:22" ht="15" customHeight="1" x14ac:dyDescent="0.25">
      <c r="A43" s="541"/>
      <c r="B43" s="541"/>
      <c r="C43" s="541"/>
      <c r="D43" s="541"/>
      <c r="E43" s="609"/>
      <c r="F43" s="508"/>
      <c r="G43" s="573"/>
      <c r="H43" s="572"/>
      <c r="I43" s="657"/>
      <c r="J43" s="572"/>
      <c r="K43" s="572"/>
      <c r="L43" s="572"/>
    </row>
    <row r="44" spans="1:22" ht="8.1" customHeight="1" x14ac:dyDescent="0.25">
      <c r="A44" s="585"/>
      <c r="B44" s="585"/>
      <c r="C44" s="585"/>
      <c r="D44" s="585"/>
      <c r="E44" s="607"/>
      <c r="F44" s="585"/>
      <c r="G44" s="579"/>
      <c r="H44" s="578"/>
      <c r="I44" s="606"/>
      <c r="J44" s="578"/>
      <c r="K44" s="578"/>
      <c r="L44" s="578"/>
    </row>
    <row r="45" spans="1:22" s="508" customFormat="1" x14ac:dyDescent="0.25">
      <c r="A45" s="546" t="s">
        <v>96</v>
      </c>
      <c r="B45" s="546"/>
      <c r="C45" s="546">
        <f>SUM(C17:C44)</f>
        <v>1791.9000000000003</v>
      </c>
      <c r="D45" s="546"/>
      <c r="E45" s="605"/>
      <c r="F45" s="604"/>
      <c r="G45" s="603">
        <f>SUM(G14:G44)</f>
        <v>45580.663459230767</v>
      </c>
      <c r="H45" s="603">
        <f>SUM(H14:H44)</f>
        <v>26</v>
      </c>
      <c r="I45" s="604"/>
      <c r="J45" s="603">
        <f>SUM(J14:J44)</f>
        <v>9427</v>
      </c>
      <c r="K45" s="603">
        <f>SUM(K14:K44)</f>
        <v>3121.25</v>
      </c>
      <c r="L45" s="603">
        <f>SUM(L14:L44)</f>
        <v>5398.25</v>
      </c>
      <c r="M45" s="509"/>
      <c r="N45" s="509"/>
      <c r="O45" s="509"/>
      <c r="Q45" s="509"/>
      <c r="R45" s="509"/>
      <c r="T45" s="509"/>
      <c r="U45" s="509"/>
      <c r="V45" s="509"/>
    </row>
    <row r="46" spans="1:22" s="508" customFormat="1" ht="17.25" x14ac:dyDescent="0.25">
      <c r="A46" s="602" t="s">
        <v>724</v>
      </c>
      <c r="B46" s="602"/>
      <c r="C46" s="602"/>
      <c r="D46" s="602"/>
      <c r="E46" s="601"/>
      <c r="F46" s="600"/>
      <c r="G46" s="599">
        <f>G45/($B$3)</f>
        <v>23.653691468204862</v>
      </c>
      <c r="H46" s="600"/>
      <c r="I46" s="600"/>
      <c r="J46" s="599">
        <f>J45/($B$3)</f>
        <v>4.8920601971977167</v>
      </c>
      <c r="K46" s="599">
        <f>K45/($B$3)</f>
        <v>1.6197457187337831</v>
      </c>
      <c r="L46" s="599">
        <f>L45/($B$3)</f>
        <v>2.8013751946030099</v>
      </c>
      <c r="M46" s="598"/>
      <c r="N46" s="598"/>
      <c r="O46" s="598"/>
      <c r="Q46" s="598"/>
      <c r="R46" s="598"/>
      <c r="S46" s="598"/>
      <c r="T46" s="598"/>
      <c r="U46" s="509"/>
      <c r="V46" s="509"/>
    </row>
    <row r="47" spans="1:22" s="508" customFormat="1" x14ac:dyDescent="0.25">
      <c r="A47" s="506"/>
      <c r="B47" s="506"/>
      <c r="C47" s="506"/>
      <c r="D47" s="506"/>
      <c r="E47" s="467"/>
      <c r="G47" s="598"/>
      <c r="J47" s="598"/>
      <c r="K47" s="598"/>
      <c r="L47" s="598"/>
      <c r="M47" s="598"/>
      <c r="N47" s="598"/>
      <c r="O47" s="598"/>
      <c r="Q47" s="598"/>
      <c r="R47" s="598"/>
      <c r="S47" s="598"/>
      <c r="T47" s="598"/>
      <c r="U47" s="509"/>
      <c r="V47" s="509"/>
    </row>
    <row r="48" spans="1:22" s="508" customFormat="1" ht="17.25" x14ac:dyDescent="0.25">
      <c r="A48" s="597" t="s">
        <v>723</v>
      </c>
      <c r="B48" s="503" t="s">
        <v>722</v>
      </c>
      <c r="C48" s="503" t="s">
        <v>721</v>
      </c>
      <c r="D48" s="503" t="s">
        <v>720</v>
      </c>
      <c r="E48" s="503" t="s">
        <v>719</v>
      </c>
      <c r="F48" s="503" t="s">
        <v>718</v>
      </c>
      <c r="G48" s="593" t="s">
        <v>96</v>
      </c>
      <c r="H48" s="513" t="s">
        <v>704</v>
      </c>
      <c r="K48" s="506"/>
      <c r="L48" s="506"/>
      <c r="U48" s="509"/>
      <c r="V48" s="509"/>
    </row>
    <row r="49" spans="1:22" s="508" customFormat="1" x14ac:dyDescent="0.25">
      <c r="A49" s="483" t="s">
        <v>717</v>
      </c>
      <c r="B49" s="483">
        <f>('cost$'!$B$12+'cost$'!$C$12+'cost$'!D12)</f>
        <v>138208.75</v>
      </c>
      <c r="C49" s="483">
        <v>0</v>
      </c>
      <c r="D49" s="483">
        <v>0</v>
      </c>
      <c r="E49" s="483"/>
      <c r="F49" s="483"/>
      <c r="G49" s="494">
        <f>SUM(B49:D49)</f>
        <v>138208.75</v>
      </c>
      <c r="H49" s="526">
        <f>G49/$B$3</f>
        <v>71.722236637259996</v>
      </c>
      <c r="K49" s="506"/>
      <c r="L49" s="506"/>
      <c r="U49" s="509"/>
      <c r="V49" s="509"/>
    </row>
    <row r="50" spans="1:22" s="508" customFormat="1" x14ac:dyDescent="0.25">
      <c r="A50" s="483" t="s">
        <v>716</v>
      </c>
      <c r="B50" s="483">
        <f>('cost$'!$B$26+'cost$'!$C$26+'cost$'!$D$26)</f>
        <v>5087.5</v>
      </c>
      <c r="C50" s="483">
        <v>0</v>
      </c>
      <c r="D50" s="483">
        <v>0</v>
      </c>
      <c r="E50" s="483"/>
      <c r="F50" s="483"/>
      <c r="G50" s="494">
        <f>SUM(B50:D50)</f>
        <v>5087.5</v>
      </c>
      <c r="H50" s="526">
        <f>G50/$B$3</f>
        <v>2.6401141670991177</v>
      </c>
      <c r="K50" s="506"/>
      <c r="L50" s="506"/>
      <c r="U50" s="509"/>
      <c r="V50" s="509"/>
    </row>
    <row r="51" spans="1:22" s="509" customFormat="1" x14ac:dyDescent="0.25">
      <c r="A51" s="483" t="s">
        <v>715</v>
      </c>
      <c r="B51" s="483">
        <f>'cost$'!$B$41+'cost$'!$C$41</f>
        <v>1207.5</v>
      </c>
      <c r="C51" s="483">
        <v>0</v>
      </c>
      <c r="D51" s="483">
        <v>0</v>
      </c>
      <c r="E51" s="483"/>
      <c r="F51" s="483"/>
      <c r="G51" s="494">
        <f>SUM(B51:D51)</f>
        <v>1207.5</v>
      </c>
      <c r="H51" s="526">
        <f>G51/$B$3</f>
        <v>0.62662169174883242</v>
      </c>
      <c r="I51" s="508"/>
      <c r="J51" s="508"/>
      <c r="K51" s="506"/>
      <c r="L51" s="506"/>
    </row>
    <row r="52" spans="1:22" s="509" customFormat="1" x14ac:dyDescent="0.25">
      <c r="A52" s="483" t="s">
        <v>714</v>
      </c>
      <c r="B52" s="483">
        <f>'cost$'!$B$38+'cost$'!$C$38+'cost$'!$D$38</f>
        <v>1215</v>
      </c>
      <c r="C52" s="483">
        <v>0</v>
      </c>
      <c r="D52" s="483">
        <v>0</v>
      </c>
      <c r="E52" s="483"/>
      <c r="F52" s="483"/>
      <c r="G52" s="494">
        <f>SUM(B52:D52)</f>
        <v>1215</v>
      </c>
      <c r="H52" s="526">
        <f>G52/$B$3</f>
        <v>0.6305137519460301</v>
      </c>
      <c r="I52" s="508"/>
      <c r="J52" s="508"/>
      <c r="K52" s="506"/>
      <c r="L52" s="506"/>
    </row>
    <row r="53" spans="1:22" s="509" customFormat="1" x14ac:dyDescent="0.25">
      <c r="A53" s="483" t="s">
        <v>713</v>
      </c>
      <c r="B53" s="483">
        <f>'cost$'!$B$20+'cost$'!$C$20+'cost$'!$D$20</f>
        <v>3621.25</v>
      </c>
      <c r="C53" s="483">
        <v>0</v>
      </c>
      <c r="D53" s="483">
        <v>0</v>
      </c>
      <c r="E53" s="483"/>
      <c r="F53" s="483"/>
      <c r="G53" s="494">
        <f>SUM(B53:D53)</f>
        <v>3621.25</v>
      </c>
      <c r="H53" s="526">
        <f>G53/$B$3</f>
        <v>1.8792163985469641</v>
      </c>
      <c r="I53" s="508"/>
      <c r="J53" s="508"/>
      <c r="K53" s="506"/>
      <c r="L53" s="506"/>
    </row>
    <row r="54" spans="1:22" s="509" customFormat="1" x14ac:dyDescent="0.25">
      <c r="A54" s="483"/>
      <c r="B54" s="711"/>
      <c r="C54" s="710"/>
      <c r="D54" s="709"/>
      <c r="E54" s="709"/>
      <c r="F54" s="709"/>
      <c r="G54" s="494"/>
      <c r="H54" s="526"/>
      <c r="I54" s="508"/>
      <c r="J54" s="508"/>
      <c r="K54" s="506"/>
      <c r="L54" s="506"/>
    </row>
    <row r="55" spans="1:22" s="509" customFormat="1" ht="17.25" x14ac:dyDescent="0.25">
      <c r="A55" s="597" t="s">
        <v>712</v>
      </c>
      <c r="B55" s="596"/>
      <c r="C55" s="595"/>
      <c r="D55" s="594"/>
      <c r="E55" s="594"/>
      <c r="F55" s="594"/>
      <c r="G55" s="593" t="s">
        <v>96</v>
      </c>
      <c r="H55" s="513" t="s">
        <v>704</v>
      </c>
      <c r="I55" s="508"/>
      <c r="J55" s="508"/>
      <c r="K55" s="506"/>
      <c r="L55" s="506"/>
      <c r="U55" s="506"/>
      <c r="V55" s="506"/>
    </row>
    <row r="56" spans="1:22" s="509" customFormat="1" x14ac:dyDescent="0.25">
      <c r="A56" s="483" t="s">
        <v>312</v>
      </c>
      <c r="B56" s="581"/>
      <c r="C56" s="581"/>
      <c r="D56" s="483"/>
      <c r="E56" s="483"/>
      <c r="F56" s="483"/>
      <c r="G56" s="483">
        <f>(('cost$'!$B$23+'cost$'!$C$23)/20*H45+('cost$'!$B$23+'cost$'!$C$23)/4*3)</f>
        <v>10608.75</v>
      </c>
      <c r="H56" s="526">
        <f>G56/$B$3</f>
        <v>5.5053191489361701</v>
      </c>
      <c r="I56" s="508"/>
      <c r="J56" s="508"/>
      <c r="K56" s="506"/>
      <c r="L56" s="506"/>
      <c r="U56" s="506"/>
      <c r="V56" s="506"/>
    </row>
    <row r="57" spans="1:22" s="509" customFormat="1" x14ac:dyDescent="0.25">
      <c r="A57" s="483" t="s">
        <v>711</v>
      </c>
      <c r="B57" s="581"/>
      <c r="C57" s="581"/>
      <c r="D57" s="483"/>
      <c r="E57" s="483"/>
      <c r="F57" s="483"/>
      <c r="G57" s="483">
        <f>'cost$'!$B$21+'cost$'!$C$21+'cost$'!$D$21</f>
        <v>957</v>
      </c>
      <c r="H57" s="526">
        <f>G57/$B$3</f>
        <v>0.49662688116242865</v>
      </c>
      <c r="I57" s="508"/>
      <c r="J57" s="508"/>
      <c r="K57" s="506"/>
      <c r="L57" s="506"/>
      <c r="U57" s="506"/>
      <c r="V57" s="506"/>
    </row>
    <row r="58" spans="1:22" s="509" customFormat="1" x14ac:dyDescent="0.25">
      <c r="A58" s="483" t="s">
        <v>710</v>
      </c>
      <c r="B58" s="581"/>
      <c r="C58" s="581"/>
      <c r="D58" s="483"/>
      <c r="E58" s="483"/>
      <c r="F58" s="483"/>
      <c r="G58" s="483">
        <v>0</v>
      </c>
      <c r="H58" s="526">
        <f>G58/$B$3</f>
        <v>0</v>
      </c>
      <c r="I58" s="508"/>
      <c r="J58" s="508"/>
      <c r="K58" s="506"/>
      <c r="L58" s="519"/>
      <c r="U58" s="506"/>
      <c r="V58" s="506"/>
    </row>
    <row r="59" spans="1:22" s="509" customFormat="1" x14ac:dyDescent="0.25">
      <c r="A59" s="483" t="s">
        <v>709</v>
      </c>
      <c r="B59" s="581"/>
      <c r="C59" s="581"/>
      <c r="D59" s="483"/>
      <c r="E59" s="581"/>
      <c r="F59" s="581"/>
      <c r="G59" s="483">
        <f>('cost$'!$B$50+'cost$'!$C$50+'cost$'!$D$50)*$G$10</f>
        <v>2261.25</v>
      </c>
      <c r="H59" s="526">
        <f>G59/$B$3</f>
        <v>1.1734561494551117</v>
      </c>
      <c r="I59" s="508"/>
      <c r="J59" s="508"/>
      <c r="K59" s="506"/>
      <c r="L59" s="519"/>
      <c r="U59" s="506"/>
      <c r="V59" s="506"/>
    </row>
    <row r="60" spans="1:22" s="509" customFormat="1" x14ac:dyDescent="0.25">
      <c r="A60" s="483" t="s">
        <v>708</v>
      </c>
      <c r="B60" s="581"/>
      <c r="C60" s="581"/>
      <c r="D60" s="483"/>
      <c r="E60" s="581"/>
      <c r="F60" s="581"/>
      <c r="G60" s="483">
        <f>1*'cost$'!$E$52+1*'cost$'!$E$53+1*'cost$'!$E$54+0*'cost$'!$E$55 +$B$10*'cost$'!$E$54+$C$10*'cost$'!$E$55+$D$10*'cost$'!$E$56</f>
        <v>5266.25</v>
      </c>
      <c r="H60" s="526">
        <f>G60/$B$3</f>
        <v>2.73287493513233</v>
      </c>
      <c r="I60" s="508"/>
      <c r="J60" s="508"/>
      <c r="K60" s="506"/>
      <c r="L60" s="519"/>
      <c r="U60" s="506"/>
      <c r="V60" s="506"/>
    </row>
    <row r="61" spans="1:22" s="509" customFormat="1" ht="32.25" x14ac:dyDescent="0.25">
      <c r="A61" s="503" t="s">
        <v>707</v>
      </c>
      <c r="B61" s="513" t="s">
        <v>706</v>
      </c>
      <c r="C61" s="513" t="s">
        <v>705</v>
      </c>
      <c r="D61" s="503"/>
      <c r="E61" s="503"/>
      <c r="F61" s="503"/>
      <c r="G61" s="593" t="s">
        <v>96</v>
      </c>
      <c r="H61" s="513" t="s">
        <v>704</v>
      </c>
      <c r="I61" s="508"/>
      <c r="J61" s="508"/>
      <c r="K61" s="506"/>
      <c r="L61" s="506"/>
      <c r="U61" s="506"/>
      <c r="V61" s="506"/>
    </row>
    <row r="62" spans="1:22" s="509" customFormat="1" x14ac:dyDescent="0.25">
      <c r="A62" s="585" t="s">
        <v>21</v>
      </c>
      <c r="B62" s="483">
        <v>11.6</v>
      </c>
      <c r="C62" s="483">
        <v>4</v>
      </c>
      <c r="D62" s="483"/>
      <c r="E62" s="483"/>
      <c r="F62" s="483"/>
      <c r="G62" s="483">
        <f>('cost$'!$B$49+'cost$'!$C$49+'cost$'!$D$49)/30*B62</f>
        <v>24067.583333333332</v>
      </c>
      <c r="H62" s="526">
        <f>G62/$B$3</f>
        <v>12.489664417920775</v>
      </c>
      <c r="I62" s="508"/>
      <c r="J62" s="508"/>
      <c r="K62" s="506"/>
      <c r="L62" s="506"/>
      <c r="U62" s="506"/>
      <c r="V62" s="506"/>
    </row>
  </sheetData>
  <pageMargins left="0.7" right="0.7" top="0.75" bottom="0.75" header="0.3" footer="0.3"/>
  <pageSetup scale="83"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V60"/>
  <sheetViews>
    <sheetView topLeftCell="A22" workbookViewId="0">
      <selection activeCell="L54" sqref="L54"/>
    </sheetView>
  </sheetViews>
  <sheetFormatPr defaultRowHeight="15" x14ac:dyDescent="0.25"/>
  <cols>
    <col min="1" max="1" width="20.5703125" style="506" customWidth="1"/>
    <col min="2" max="2" width="13" style="506" customWidth="1"/>
    <col min="3" max="3" width="8.140625" style="506" customWidth="1"/>
    <col min="4" max="4" width="7.5703125" style="506" customWidth="1"/>
    <col min="5" max="5" width="8.7109375" style="467" customWidth="1"/>
    <col min="6" max="6" width="8.85546875" style="506" customWidth="1"/>
    <col min="7" max="7" width="7.42578125" style="509" customWidth="1"/>
    <col min="8" max="8" width="6.85546875" style="508" customWidth="1"/>
    <col min="9" max="9" width="6.5703125" style="508" customWidth="1"/>
    <col min="10" max="10" width="7.5703125" style="508" customWidth="1"/>
    <col min="11" max="11" width="7.140625" style="506" customWidth="1"/>
    <col min="12" max="12" width="7.7109375"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22" ht="21" x14ac:dyDescent="0.35">
      <c r="A1" s="551" t="s">
        <v>627</v>
      </c>
      <c r="B1" s="555"/>
      <c r="C1" s="550"/>
      <c r="D1" s="533"/>
      <c r="E1" s="655"/>
      <c r="F1" s="554"/>
      <c r="G1" s="654"/>
      <c r="H1" s="653"/>
      <c r="I1" s="652"/>
      <c r="J1" s="652"/>
      <c r="K1" s="533"/>
      <c r="L1" s="549"/>
    </row>
    <row r="2" spans="1:22" ht="31.5" x14ac:dyDescent="0.35">
      <c r="A2" s="485" t="s">
        <v>616</v>
      </c>
      <c r="B2" s="548" t="s">
        <v>626</v>
      </c>
      <c r="C2" s="543"/>
      <c r="D2" s="543"/>
      <c r="E2" s="664"/>
      <c r="F2" s="650"/>
      <c r="G2" s="649"/>
      <c r="H2" s="648"/>
      <c r="I2" s="647" t="s">
        <v>551</v>
      </c>
      <c r="J2" s="646" t="s">
        <v>119</v>
      </c>
      <c r="K2" s="646" t="s">
        <v>120</v>
      </c>
      <c r="L2" s="645" t="s">
        <v>121</v>
      </c>
    </row>
    <row r="3" spans="1:22" ht="17.25" x14ac:dyDescent="0.25">
      <c r="A3" s="644" t="s">
        <v>614</v>
      </c>
      <c r="B3" s="503">
        <v>3700</v>
      </c>
      <c r="C3" s="543"/>
      <c r="D3" s="543"/>
      <c r="E3" s="663"/>
      <c r="F3" s="662"/>
      <c r="G3" s="661"/>
      <c r="H3" s="641" t="s">
        <v>771</v>
      </c>
      <c r="I3" s="545" t="s">
        <v>625</v>
      </c>
      <c r="J3" s="545" t="s">
        <v>624</v>
      </c>
      <c r="K3" s="545" t="s">
        <v>623</v>
      </c>
      <c r="L3" s="544" t="s">
        <v>622</v>
      </c>
    </row>
    <row r="4" spans="1:22" x14ac:dyDescent="0.25">
      <c r="A4" s="493" t="s">
        <v>770</v>
      </c>
      <c r="B4" s="503" t="s">
        <v>722</v>
      </c>
      <c r="C4" s="594" t="s">
        <v>721</v>
      </c>
      <c r="D4" s="503" t="s">
        <v>720</v>
      </c>
      <c r="E4" s="635" t="s">
        <v>719</v>
      </c>
      <c r="F4" s="503"/>
      <c r="G4" s="514"/>
      <c r="H4" s="543" t="s">
        <v>611</v>
      </c>
      <c r="I4" s="541" t="s">
        <v>621</v>
      </c>
      <c r="J4" s="541"/>
      <c r="K4" s="541"/>
      <c r="L4" s="498" t="s">
        <v>620</v>
      </c>
    </row>
    <row r="5" spans="1:22" x14ac:dyDescent="0.25">
      <c r="A5" s="493" t="s">
        <v>769</v>
      </c>
      <c r="B5" s="503">
        <v>17390</v>
      </c>
      <c r="C5" s="503"/>
      <c r="D5" s="503"/>
      <c r="E5" s="698"/>
      <c r="F5" s="503"/>
      <c r="G5" s="514"/>
      <c r="H5" s="543" t="s">
        <v>609</v>
      </c>
      <c r="I5" s="541"/>
      <c r="J5" s="541"/>
      <c r="K5" s="541"/>
      <c r="L5" s="498"/>
    </row>
    <row r="6" spans="1:22" x14ac:dyDescent="0.25">
      <c r="A6" s="493" t="s">
        <v>768</v>
      </c>
      <c r="B6" s="503">
        <v>0</v>
      </c>
      <c r="C6" s="503"/>
      <c r="D6" s="503"/>
      <c r="E6" s="698"/>
      <c r="F6" s="503"/>
      <c r="G6" s="514"/>
      <c r="H6" s="640"/>
      <c r="I6" s="541"/>
      <c r="J6" s="541"/>
      <c r="K6" s="541"/>
      <c r="L6" s="498"/>
    </row>
    <row r="7" spans="1:22" x14ac:dyDescent="0.25">
      <c r="A7" s="493" t="s">
        <v>767</v>
      </c>
      <c r="B7" s="503">
        <v>414.49</v>
      </c>
      <c r="C7" s="503"/>
      <c r="D7" s="503"/>
      <c r="E7" s="698"/>
      <c r="F7" s="503"/>
      <c r="G7" s="514"/>
      <c r="H7" s="634"/>
      <c r="I7" s="519"/>
      <c r="J7" s="573"/>
      <c r="K7" s="572"/>
      <c r="L7" s="510"/>
    </row>
    <row r="8" spans="1:22" x14ac:dyDescent="0.25">
      <c r="A8" s="493" t="s">
        <v>766</v>
      </c>
      <c r="B8" s="639">
        <f>(B5*2.13)/746</f>
        <v>49.652412868632702</v>
      </c>
      <c r="C8" s="639"/>
      <c r="D8" s="639"/>
      <c r="E8" s="637"/>
      <c r="F8" s="503"/>
      <c r="G8" s="514"/>
      <c r="H8" s="634"/>
      <c r="I8" s="519"/>
      <c r="J8" s="573"/>
      <c r="K8" s="572"/>
      <c r="L8" s="510"/>
    </row>
    <row r="9" spans="1:22" ht="30" x14ac:dyDescent="0.25">
      <c r="A9" s="493" t="s">
        <v>765</v>
      </c>
      <c r="B9" s="503" t="s">
        <v>764</v>
      </c>
      <c r="C9" s="503" t="s">
        <v>798</v>
      </c>
      <c r="D9" s="503" t="s">
        <v>797</v>
      </c>
      <c r="E9" s="698"/>
      <c r="F9" s="503"/>
      <c r="G9" s="514" t="s">
        <v>761</v>
      </c>
      <c r="H9" s="634"/>
      <c r="I9" s="519"/>
      <c r="J9" s="573"/>
      <c r="K9" s="572"/>
      <c r="L9" s="510"/>
    </row>
    <row r="10" spans="1:22" ht="15.75" thickBot="1" x14ac:dyDescent="0.3">
      <c r="A10" s="540"/>
      <c r="B10" s="539">
        <v>4</v>
      </c>
      <c r="C10" s="539">
        <v>0</v>
      </c>
      <c r="D10" s="539">
        <v>2</v>
      </c>
      <c r="E10" s="696"/>
      <c r="F10" s="539"/>
      <c r="G10" s="630">
        <v>2</v>
      </c>
      <c r="H10" s="629"/>
      <c r="I10" s="628"/>
      <c r="J10" s="627"/>
      <c r="K10" s="626"/>
      <c r="L10" s="625"/>
    </row>
    <row r="11" spans="1:22" x14ac:dyDescent="0.25">
      <c r="A11" s="512"/>
      <c r="B11" s="512"/>
      <c r="C11" s="512"/>
      <c r="D11" s="512"/>
      <c r="E11" s="511"/>
      <c r="F11" s="512"/>
      <c r="G11" s="511"/>
      <c r="H11" s="512"/>
      <c r="I11" s="512"/>
      <c r="J11" s="512"/>
      <c r="K11" s="512"/>
      <c r="L11" s="512"/>
      <c r="M11" s="512"/>
      <c r="N11" s="512"/>
      <c r="O11" s="512"/>
      <c r="P11" s="512"/>
      <c r="Q11" s="512"/>
      <c r="R11" s="512"/>
      <c r="S11" s="512"/>
      <c r="T11" s="512"/>
      <c r="U11" s="519"/>
      <c r="V11" s="519"/>
    </row>
    <row r="12" spans="1:22" s="508" customFormat="1" ht="30" customHeight="1" x14ac:dyDescent="0.25">
      <c r="A12" s="559" t="s">
        <v>760</v>
      </c>
      <c r="B12" s="624"/>
      <c r="C12" s="623"/>
      <c r="D12" s="622" t="s">
        <v>759</v>
      </c>
      <c r="E12" s="621"/>
      <c r="F12" s="618"/>
      <c r="G12" s="620"/>
      <c r="H12" s="619" t="s">
        <v>758</v>
      </c>
      <c r="I12" s="618"/>
      <c r="J12" s="617"/>
      <c r="K12" s="559" t="s">
        <v>757</v>
      </c>
      <c r="L12" s="616" t="s">
        <v>756</v>
      </c>
      <c r="M12" s="570"/>
      <c r="N12" s="570"/>
      <c r="O12" s="570"/>
      <c r="P12" s="576"/>
      <c r="Q12" s="570"/>
      <c r="R12" s="570"/>
      <c r="S12" s="570"/>
      <c r="T12" s="570"/>
    </row>
    <row r="13" spans="1:22" s="508" customFormat="1" ht="30.75" customHeight="1" x14ac:dyDescent="0.25">
      <c r="A13" s="670"/>
      <c r="B13" s="580"/>
      <c r="C13" s="614" t="s">
        <v>755</v>
      </c>
      <c r="D13" s="614" t="s">
        <v>754</v>
      </c>
      <c r="E13" s="615" t="s">
        <v>753</v>
      </c>
      <c r="F13" s="614" t="s">
        <v>752</v>
      </c>
      <c r="G13" s="613" t="s">
        <v>749</v>
      </c>
      <c r="H13" s="580" t="s">
        <v>751</v>
      </c>
      <c r="I13" s="522" t="s">
        <v>750</v>
      </c>
      <c r="J13" s="613" t="s">
        <v>749</v>
      </c>
      <c r="K13" s="613" t="s">
        <v>749</v>
      </c>
      <c r="L13" s="613" t="s">
        <v>749</v>
      </c>
      <c r="M13" s="512"/>
      <c r="N13" s="512"/>
      <c r="O13" s="512"/>
      <c r="P13" s="512"/>
      <c r="Q13" s="512"/>
      <c r="R13" s="512"/>
      <c r="S13" s="512"/>
      <c r="T13" s="512"/>
    </row>
    <row r="14" spans="1:22" x14ac:dyDescent="0.25">
      <c r="A14" s="703" t="s">
        <v>748</v>
      </c>
      <c r="B14" s="545"/>
      <c r="C14" s="545"/>
      <c r="D14" s="545"/>
      <c r="E14" s="611"/>
      <c r="F14" s="610"/>
      <c r="G14" s="582"/>
      <c r="H14" s="610"/>
      <c r="I14" s="610"/>
      <c r="J14" s="545"/>
      <c r="K14" s="545"/>
      <c r="L14" s="545"/>
    </row>
    <row r="15" spans="1:22" x14ac:dyDescent="0.25">
      <c r="A15" s="702" t="s">
        <v>739</v>
      </c>
      <c r="B15" s="541" t="s">
        <v>738</v>
      </c>
      <c r="C15" s="541">
        <v>96.01</v>
      </c>
      <c r="D15" s="541">
        <f>mnecb!B$8</f>
        <v>19.399999999999999</v>
      </c>
      <c r="E15" s="609">
        <f>(D16*C15)/mnecb!D$8</f>
        <v>12.85056923076923</v>
      </c>
      <c r="F15" s="572">
        <f>mnecb!D$8</f>
        <v>65</v>
      </c>
      <c r="G15" s="573">
        <f>IF(F15=65,('cost$'!$B$4+'cost$'!$C$4)* E15,IF((F15=250),E15*('cost$'!$B$6+'cost$'!$C$6)/2,E15*('cost$'!$B$5+'cost$'!$C$5)/2))</f>
        <v>1958.1054865384613</v>
      </c>
      <c r="H15" s="572">
        <v>4</v>
      </c>
      <c r="I15" s="608" t="s">
        <v>728</v>
      </c>
      <c r="J15" s="572">
        <f>IF(I15="Y", H15*('cost$'!$B$15+'cost$'!$C$15),0)</f>
        <v>3428</v>
      </c>
      <c r="K15" s="572">
        <f>IF(I15="Y", H15*('cost$'!$B$22+'cost$'!$C$22),0)</f>
        <v>1135</v>
      </c>
      <c r="L15" s="572">
        <f>IF(I15="Y", H15*('cost$'!$B$18+'cost$'!$C$18+'cost$'!$B$19+'cost$'!$C$19)/2,0)</f>
        <v>1963</v>
      </c>
    </row>
    <row r="16" spans="1:22" x14ac:dyDescent="0.25">
      <c r="A16" s="702" t="s">
        <v>745</v>
      </c>
      <c r="B16" s="541" t="s">
        <v>744</v>
      </c>
      <c r="C16" s="541">
        <v>39.61</v>
      </c>
      <c r="D16" s="541">
        <f>mnecb!B$57</f>
        <v>8.6999999999999993</v>
      </c>
      <c r="E16" s="609">
        <f>(C16*D16)/mnecb!D$57</f>
        <v>5.3016461538461535</v>
      </c>
      <c r="F16" s="572">
        <f>mnecb!D$57</f>
        <v>65</v>
      </c>
      <c r="G16" s="573">
        <f>IF(F16=65,('cost$'!$B$4+'cost$'!$C$4)* E16,IF((F16=250),E16*('cost$'!$B$6+'cost$'!$C$6)/2,E16*('cost$'!$B$5+'cost$'!$C$5)/2))</f>
        <v>807.83833269230763</v>
      </c>
      <c r="H16" s="572">
        <v>4</v>
      </c>
      <c r="I16" s="608" t="s">
        <v>725</v>
      </c>
      <c r="J16" s="572">
        <f>IF(I16="Y", H16*('cost$'!$B$15+'cost$'!$C$15),0)</f>
        <v>0</v>
      </c>
      <c r="K16" s="572">
        <f>IF(I16="Y", H16*('cost$'!$B$22+'cost$'!$C$22),0)</f>
        <v>0</v>
      </c>
      <c r="L16" s="572">
        <f>IF(I16="Y", H16*('cost$'!$B$18+'cost$'!$C$18+'cost$'!$B$19+'cost$'!$C$19)/2,0)</f>
        <v>0</v>
      </c>
    </row>
    <row r="17" spans="1:12" s="508" customFormat="1" x14ac:dyDescent="0.25">
      <c r="A17" s="702" t="s">
        <v>743</v>
      </c>
      <c r="B17" s="541" t="s">
        <v>742</v>
      </c>
      <c r="C17" s="541"/>
      <c r="D17" s="541">
        <f>mnecb!B$58</f>
        <v>6.5</v>
      </c>
      <c r="E17" s="609">
        <f>(C17*D17)/mnecb!D$58</f>
        <v>0</v>
      </c>
      <c r="F17" s="572">
        <f>mnecb!D$58</f>
        <v>65</v>
      </c>
      <c r="G17" s="573">
        <f>IF(F17=65,('cost$'!$B$4+'cost$'!$C$4)* E17,IF((F17=250),E17*('cost$'!$B$6+'cost$'!$C$6)/2,E17*('cost$'!$B$5+'cost$'!$C$5)/2))</f>
        <v>0</v>
      </c>
      <c r="H17" s="572"/>
      <c r="I17" s="608"/>
      <c r="J17" s="572">
        <f>IF(I17="Y", H17*('cost$'!$B$15+'cost$'!$C$15),0)</f>
        <v>0</v>
      </c>
      <c r="K17" s="572">
        <f>IF(I17="Y", H17*('cost$'!$B$22+'cost$'!$C$22),0)</f>
        <v>0</v>
      </c>
      <c r="L17" s="572">
        <f>IF(I17="Y", H17*('cost$'!$B$18+'cost$'!$C$18+'cost$'!$B$19+'cost$'!$C$19)/2,0)</f>
        <v>0</v>
      </c>
    </row>
    <row r="18" spans="1:12" s="508" customFormat="1" x14ac:dyDescent="0.25">
      <c r="A18" s="702" t="s">
        <v>741</v>
      </c>
      <c r="B18" s="541" t="s">
        <v>740</v>
      </c>
      <c r="C18" s="541">
        <v>567.04999999999995</v>
      </c>
      <c r="D18" s="541">
        <f>mnecb!B$56</f>
        <v>8.6</v>
      </c>
      <c r="E18" s="609">
        <f>(C18*D18)/mnecb!D$56</f>
        <v>75.025076923076909</v>
      </c>
      <c r="F18" s="572">
        <f>mnecb!D$56</f>
        <v>65</v>
      </c>
      <c r="G18" s="573">
        <f>IF(F18=65,('cost$'!$B$4+'cost$'!$C$4)* E18,IF((F18=250),E18*('cost$'!$B$6+'cost$'!$C$6)/2,E18*('cost$'!$B$5+'cost$'!$C$5)/2))</f>
        <v>11431.946096153844</v>
      </c>
      <c r="H18" s="572">
        <v>8</v>
      </c>
      <c r="I18" s="608" t="s">
        <v>725</v>
      </c>
      <c r="J18" s="572">
        <f>IF(I18="Y", H18*('cost$'!$B$15+'cost$'!$C$15),0)</f>
        <v>0</v>
      </c>
      <c r="K18" s="572">
        <f>IF(I18="Y", H18*('cost$'!$B$22+'cost$'!$C$22),0)</f>
        <v>0</v>
      </c>
      <c r="L18" s="572">
        <f>IF(I18="Y", H18*('cost$'!$B$18+'cost$'!$C$18+'cost$'!$B$19+'cost$'!$C$19)/2,0)</f>
        <v>0</v>
      </c>
    </row>
    <row r="19" spans="1:12" s="508" customFormat="1" x14ac:dyDescent="0.25">
      <c r="A19" s="702" t="s">
        <v>737</v>
      </c>
      <c r="B19" s="541" t="s">
        <v>861</v>
      </c>
      <c r="C19" s="541">
        <v>152.87</v>
      </c>
      <c r="D19" s="541">
        <f>mnecb!B$27</f>
        <v>20.399999999999999</v>
      </c>
      <c r="E19" s="609">
        <f>(C19*D19)/mnecb!D$27</f>
        <v>47.977661538461533</v>
      </c>
      <c r="F19" s="572">
        <f>mnecb!D$27</f>
        <v>65</v>
      </c>
      <c r="G19" s="573">
        <f>IF(F19=65,('cost$'!$B$4+'cost$'!$C$4)* E19,IF((F19=250),E19*('cost$'!$B$6+'cost$'!$C$6)/2,E19*('cost$'!$B$5+'cost$'!$C$5)/2))</f>
        <v>7310.5961769230762</v>
      </c>
      <c r="H19" s="572">
        <v>6</v>
      </c>
      <c r="I19" s="608" t="s">
        <v>728</v>
      </c>
      <c r="J19" s="572">
        <f>IF(I19="Y", H19*('cost$'!$B$15+'cost$'!$C$15),0)</f>
        <v>5142</v>
      </c>
      <c r="K19" s="572">
        <f>IF(I19="Y", H19*('cost$'!$B$22+'cost$'!$C$22),0)</f>
        <v>1702.5</v>
      </c>
      <c r="L19" s="572">
        <f>IF(I19="Y", H19*('cost$'!$B$18+'cost$'!$C$18+'cost$'!$B$19+'cost$'!$C$19)/2,0)</f>
        <v>2944.5</v>
      </c>
    </row>
    <row r="20" spans="1:12" s="508" customFormat="1" x14ac:dyDescent="0.25">
      <c r="A20" s="702" t="s">
        <v>737</v>
      </c>
      <c r="B20" s="541" t="s">
        <v>736</v>
      </c>
      <c r="C20" s="541">
        <v>768.13</v>
      </c>
      <c r="D20" s="541">
        <f>mnecb!B$26</f>
        <v>19.399999999999999</v>
      </c>
      <c r="E20" s="609">
        <f>(C20*D20)/mnecb!D$26</f>
        <v>229.25726153846151</v>
      </c>
      <c r="F20" s="572">
        <f>mnecb!D$26</f>
        <v>65</v>
      </c>
      <c r="G20" s="573">
        <f>IF(F20=65,('cost$'!$B$4+'cost$'!$C$4)* E20,IF((F20=250),E20*('cost$'!$B$6+'cost$'!$C$6)/2,E20*('cost$'!$B$5+'cost$'!$C$5)/2))</f>
        <v>34933.075226923072</v>
      </c>
      <c r="H20" s="572">
        <v>10</v>
      </c>
      <c r="I20" s="608" t="s">
        <v>728</v>
      </c>
      <c r="J20" s="572">
        <f>IF(I20="Y", H20*('cost$'!$B$15+'cost$'!$C$15),0)</f>
        <v>8570</v>
      </c>
      <c r="K20" s="572">
        <f>IF(I20="Y", H20*('cost$'!$B$22+'cost$'!$C$22),0)</f>
        <v>2837.5</v>
      </c>
      <c r="L20" s="572">
        <f>IF(I20="Y", H20*('cost$'!$B$18+'cost$'!$C$18+'cost$'!$B$19+'cost$'!$C$19)/2,0)</f>
        <v>4907.5</v>
      </c>
    </row>
    <row r="21" spans="1:12" s="508" customFormat="1" ht="14.25" customHeight="1" x14ac:dyDescent="0.25">
      <c r="A21" s="702" t="s">
        <v>735</v>
      </c>
      <c r="B21" s="541" t="s">
        <v>734</v>
      </c>
      <c r="C21" s="541">
        <v>174.39</v>
      </c>
      <c r="D21" s="541">
        <f>mnecb!B$55</f>
        <v>7.5</v>
      </c>
      <c r="E21" s="609">
        <f>(C21*D21)/mnecb!D$55</f>
        <v>20.121923076923075</v>
      </c>
      <c r="F21" s="572">
        <f>mnecb!D$55</f>
        <v>65</v>
      </c>
      <c r="G21" s="573">
        <f>IF(F21=65,('cost$'!$B$4+'cost$'!$C$4)* E21,IF((F21=250),E21*('cost$'!$B$6+'cost$'!$C$6)/2,E21*('cost$'!$B$5+'cost$'!$C$5)/2))</f>
        <v>3066.0780288461533</v>
      </c>
      <c r="H21" s="572">
        <v>2</v>
      </c>
      <c r="I21" s="608" t="s">
        <v>725</v>
      </c>
      <c r="J21" s="572">
        <f>IF(I21="Y", H21*('cost$'!$B$15+'cost$'!$C$15),0)</f>
        <v>0</v>
      </c>
      <c r="K21" s="572">
        <f>IF(I21="Y", H21*('cost$'!$B$22+'cost$'!$C$22),0)</f>
        <v>0</v>
      </c>
      <c r="L21" s="572">
        <f>IF(I21="Y", H21*('cost$'!$B$18+'cost$'!$C$18+'cost$'!$B$19+'cost$'!$C$19)/2,0)</f>
        <v>0</v>
      </c>
    </row>
    <row r="22" spans="1:12" x14ac:dyDescent="0.25">
      <c r="A22" s="702" t="s">
        <v>932</v>
      </c>
      <c r="B22" s="541" t="s">
        <v>791</v>
      </c>
      <c r="C22" s="541"/>
      <c r="D22" s="541">
        <f>mnecb!B$66</f>
        <v>6.5</v>
      </c>
      <c r="E22" s="609">
        <f>(C22*D22)/mnecb!D$66</f>
        <v>0</v>
      </c>
      <c r="F22" s="572">
        <f>mnecb!D$66</f>
        <v>65</v>
      </c>
      <c r="G22" s="573">
        <f>IF(F22=65,('cost$'!$B$4+'cost$'!$C$4)* E22,IF((F22=250),E22*('cost$'!$B$6+'cost$'!$C$6)/2,E22*('cost$'!$B$5+'cost$'!$C$5)/2))</f>
        <v>0</v>
      </c>
      <c r="H22" s="572"/>
      <c r="I22" s="608"/>
      <c r="J22" s="572">
        <f>IF(I22="Y", H22*('cost$'!$B$15+'cost$'!$C$15),0)</f>
        <v>0</v>
      </c>
      <c r="K22" s="572">
        <f>IF(I22="Y", H22*('cost$'!$B$22+'cost$'!$C$22),0)</f>
        <v>0</v>
      </c>
      <c r="L22" s="572">
        <f>IF(I22="Y", H22*('cost$'!$B$18+'cost$'!$C$18+'cost$'!$B$19+'cost$'!$C$19)/2,0)</f>
        <v>0</v>
      </c>
    </row>
    <row r="23" spans="1:12" x14ac:dyDescent="0.25">
      <c r="A23" s="702" t="s">
        <v>957</v>
      </c>
      <c r="B23" s="541" t="s">
        <v>957</v>
      </c>
      <c r="C23" s="541">
        <v>1999.94</v>
      </c>
      <c r="D23" s="541">
        <f>mnecb!B$44</f>
        <v>21.5</v>
      </c>
      <c r="E23" s="609">
        <f>(C23*D23)/mnecb!D$44</f>
        <v>661.51861538461537</v>
      </c>
      <c r="F23" s="572">
        <f>mnecb!D$44</f>
        <v>65</v>
      </c>
      <c r="G23" s="573">
        <f>IF(F23=65,('cost$'!$B$4+'cost$'!$C$4)* E23,IF((F23=250),E23*('cost$'!$B$6+'cost$'!$C$6)/2,E23*('cost$'!$B$5+'cost$'!$C$5)/2))</f>
        <v>100798.89901923077</v>
      </c>
      <c r="H23" s="572">
        <v>21</v>
      </c>
      <c r="I23" s="608" t="s">
        <v>728</v>
      </c>
      <c r="J23" s="572">
        <f>IF(I23="Y", H23*('cost$'!$B$15+'cost$'!$C$15),0)</f>
        <v>17997</v>
      </c>
      <c r="K23" s="572">
        <f>IF(I23="Y", H23*('cost$'!$B$22+'cost$'!$C$22),0)</f>
        <v>5958.75</v>
      </c>
      <c r="L23" s="572">
        <f>IF(I23="Y", H23*('cost$'!$B$18+'cost$'!$C$18+'cost$'!$B$19+'cost$'!$C$19)/2,0)</f>
        <v>10305.75</v>
      </c>
    </row>
    <row r="24" spans="1:12" ht="8.1" customHeight="1" x14ac:dyDescent="0.25">
      <c r="A24" s="702"/>
      <c r="B24" s="541"/>
      <c r="C24" s="541"/>
      <c r="D24" s="541"/>
      <c r="E24" s="609"/>
      <c r="F24" s="572"/>
      <c r="G24" s="573"/>
      <c r="H24" s="572"/>
      <c r="I24" s="608"/>
      <c r="J24" s="572"/>
      <c r="K24" s="572"/>
      <c r="L24" s="572"/>
    </row>
    <row r="25" spans="1:12" ht="8.1" customHeight="1" x14ac:dyDescent="0.25">
      <c r="A25" s="702"/>
      <c r="B25" s="541"/>
      <c r="C25" s="541"/>
      <c r="D25" s="541"/>
      <c r="E25" s="609"/>
      <c r="F25" s="572"/>
      <c r="G25" s="573"/>
      <c r="H25" s="572"/>
      <c r="I25" s="608"/>
      <c r="J25" s="572"/>
      <c r="K25" s="572"/>
      <c r="L25" s="572"/>
    </row>
    <row r="26" spans="1:12" ht="8.1" customHeight="1" x14ac:dyDescent="0.25">
      <c r="A26" s="702"/>
      <c r="B26" s="541"/>
      <c r="C26" s="541"/>
      <c r="D26" s="541"/>
      <c r="E26" s="609"/>
      <c r="F26" s="572"/>
      <c r="G26" s="573"/>
      <c r="H26" s="572"/>
      <c r="I26" s="608"/>
      <c r="J26" s="572"/>
      <c r="K26" s="572"/>
      <c r="L26" s="572"/>
    </row>
    <row r="27" spans="1:12" ht="8.1" customHeight="1" x14ac:dyDescent="0.25">
      <c r="A27" s="702"/>
      <c r="B27" s="541"/>
      <c r="C27" s="541"/>
      <c r="D27" s="541"/>
      <c r="E27" s="609"/>
      <c r="F27" s="572"/>
      <c r="G27" s="573"/>
      <c r="H27" s="572"/>
      <c r="I27" s="608"/>
      <c r="J27" s="572"/>
      <c r="K27" s="572"/>
      <c r="L27" s="572"/>
    </row>
    <row r="28" spans="1:12" ht="8.1" customHeight="1" x14ac:dyDescent="0.25">
      <c r="A28" s="702"/>
      <c r="B28" s="541"/>
      <c r="C28" s="541"/>
      <c r="D28" s="541"/>
      <c r="E28" s="609"/>
      <c r="F28" s="572"/>
      <c r="G28" s="573"/>
      <c r="H28" s="572"/>
      <c r="I28" s="608"/>
      <c r="J28" s="572"/>
      <c r="K28" s="572"/>
      <c r="L28" s="572"/>
    </row>
    <row r="29" spans="1:12" ht="8.1" customHeight="1" x14ac:dyDescent="0.25">
      <c r="A29" s="702"/>
      <c r="B29" s="541"/>
      <c r="C29" s="541"/>
      <c r="D29" s="541"/>
      <c r="E29" s="609"/>
      <c r="F29" s="572"/>
      <c r="G29" s="573"/>
      <c r="H29" s="572"/>
      <c r="I29" s="608"/>
      <c r="J29" s="572"/>
      <c r="K29" s="572"/>
      <c r="L29" s="572"/>
    </row>
    <row r="30" spans="1:12" ht="8.1" customHeight="1" x14ac:dyDescent="0.25">
      <c r="A30" s="702"/>
      <c r="B30" s="541"/>
      <c r="C30" s="541"/>
      <c r="D30" s="541"/>
      <c r="E30" s="609"/>
      <c r="F30" s="572"/>
      <c r="G30" s="573"/>
      <c r="H30" s="572"/>
      <c r="I30" s="608"/>
      <c r="J30" s="572"/>
      <c r="K30" s="572"/>
      <c r="L30" s="572"/>
    </row>
    <row r="31" spans="1:12" ht="8.1" customHeight="1" x14ac:dyDescent="0.25">
      <c r="A31" s="702"/>
      <c r="B31" s="541"/>
      <c r="C31" s="541"/>
      <c r="D31" s="541"/>
      <c r="E31" s="609"/>
      <c r="F31" s="572"/>
      <c r="G31" s="573"/>
      <c r="H31" s="572"/>
      <c r="I31" s="608"/>
      <c r="J31" s="572"/>
      <c r="K31" s="572"/>
      <c r="L31" s="572"/>
    </row>
    <row r="32" spans="1:12" ht="8.1" customHeight="1" x14ac:dyDescent="0.25">
      <c r="A32" s="702"/>
      <c r="B32" s="541"/>
      <c r="C32" s="541"/>
      <c r="D32" s="541"/>
      <c r="E32" s="609"/>
      <c r="F32" s="572"/>
      <c r="G32" s="573"/>
      <c r="H32" s="572"/>
      <c r="I32" s="608"/>
      <c r="J32" s="572"/>
      <c r="K32" s="572"/>
      <c r="L32" s="572"/>
    </row>
    <row r="33" spans="1:22" ht="8.1" customHeight="1" x14ac:dyDescent="0.25">
      <c r="A33" s="702"/>
      <c r="B33" s="541"/>
      <c r="C33" s="541"/>
      <c r="D33" s="541"/>
      <c r="E33" s="609"/>
      <c r="F33" s="572"/>
      <c r="G33" s="573"/>
      <c r="H33" s="572"/>
      <c r="I33" s="608"/>
      <c r="J33" s="572"/>
      <c r="K33" s="572"/>
      <c r="L33" s="572"/>
    </row>
    <row r="34" spans="1:22" ht="8.1" customHeight="1" x14ac:dyDescent="0.25">
      <c r="A34" s="702"/>
      <c r="B34" s="541"/>
      <c r="C34" s="541"/>
      <c r="D34" s="541"/>
      <c r="E34" s="609"/>
      <c r="F34" s="572"/>
      <c r="G34" s="573"/>
      <c r="H34" s="572"/>
      <c r="I34" s="608"/>
      <c r="J34" s="572"/>
      <c r="K34" s="572"/>
      <c r="L34" s="572"/>
    </row>
    <row r="35" spans="1:22" ht="8.1" customHeight="1" x14ac:dyDescent="0.25">
      <c r="A35" s="702"/>
      <c r="B35" s="541"/>
      <c r="C35" s="541"/>
      <c r="D35" s="541"/>
      <c r="E35" s="609"/>
      <c r="F35" s="572"/>
      <c r="G35" s="573"/>
      <c r="H35" s="572"/>
      <c r="I35" s="608"/>
      <c r="J35" s="572"/>
      <c r="K35" s="572"/>
      <c r="L35" s="572"/>
    </row>
    <row r="36" spans="1:22" ht="8.1" customHeight="1" x14ac:dyDescent="0.25">
      <c r="A36" s="702"/>
      <c r="B36" s="541"/>
      <c r="C36" s="541"/>
      <c r="D36" s="541"/>
      <c r="E36" s="609"/>
      <c r="F36" s="572"/>
      <c r="G36" s="573"/>
      <c r="H36" s="572"/>
      <c r="I36" s="608"/>
      <c r="J36" s="572"/>
      <c r="K36" s="572"/>
      <c r="L36" s="572"/>
    </row>
    <row r="37" spans="1:22" ht="8.1" customHeight="1" x14ac:dyDescent="0.25">
      <c r="A37" s="702"/>
      <c r="B37" s="541"/>
      <c r="C37" s="541"/>
      <c r="D37" s="541"/>
      <c r="E37" s="609"/>
      <c r="F37" s="572"/>
      <c r="G37" s="573"/>
      <c r="H37" s="572"/>
      <c r="I37" s="608"/>
      <c r="J37" s="572"/>
      <c r="K37" s="572"/>
      <c r="L37" s="572"/>
    </row>
    <row r="38" spans="1:22" ht="8.1" customHeight="1" x14ac:dyDescent="0.25">
      <c r="A38" s="702"/>
      <c r="B38" s="541"/>
      <c r="C38" s="541"/>
      <c r="D38" s="541"/>
      <c r="E38" s="609"/>
      <c r="F38" s="572"/>
      <c r="G38" s="573"/>
      <c r="H38" s="572"/>
      <c r="I38" s="608"/>
      <c r="J38" s="572"/>
      <c r="K38" s="572"/>
      <c r="L38" s="572"/>
    </row>
    <row r="39" spans="1:22" ht="8.1" customHeight="1" x14ac:dyDescent="0.25">
      <c r="A39" s="702"/>
      <c r="B39" s="541"/>
      <c r="C39" s="541"/>
      <c r="D39" s="541"/>
      <c r="E39" s="609"/>
      <c r="F39" s="572"/>
      <c r="G39" s="573"/>
      <c r="H39" s="572"/>
      <c r="I39" s="608"/>
      <c r="J39" s="572"/>
      <c r="K39" s="572"/>
      <c r="L39" s="572"/>
    </row>
    <row r="40" spans="1:22" ht="8.1" customHeight="1" x14ac:dyDescent="0.25">
      <c r="A40" s="702"/>
      <c r="B40" s="541"/>
      <c r="C40" s="541"/>
      <c r="D40" s="541"/>
      <c r="E40" s="609"/>
      <c r="F40" s="572"/>
      <c r="G40" s="573"/>
      <c r="H40" s="572"/>
      <c r="I40" s="608"/>
      <c r="J40" s="572"/>
      <c r="K40" s="572"/>
      <c r="L40" s="572"/>
    </row>
    <row r="41" spans="1:22" ht="8.1" customHeight="1" x14ac:dyDescent="0.25">
      <c r="A41" s="702"/>
      <c r="B41" s="541"/>
      <c r="C41" s="541"/>
      <c r="D41" s="541"/>
      <c r="E41" s="609"/>
      <c r="F41" s="572"/>
      <c r="G41" s="573"/>
      <c r="H41" s="572"/>
      <c r="I41" s="608"/>
      <c r="J41" s="572"/>
      <c r="K41" s="572"/>
      <c r="L41" s="572"/>
    </row>
    <row r="42" spans="1:22" ht="8.1" customHeight="1" x14ac:dyDescent="0.25">
      <c r="A42" s="702"/>
      <c r="B42" s="541"/>
      <c r="C42" s="541"/>
      <c r="D42" s="541"/>
      <c r="E42" s="609"/>
      <c r="F42" s="572"/>
      <c r="G42" s="573"/>
      <c r="H42" s="572"/>
      <c r="I42" s="608"/>
      <c r="J42" s="572"/>
      <c r="K42" s="572"/>
      <c r="L42" s="572"/>
    </row>
    <row r="43" spans="1:22" ht="8.1" customHeight="1" x14ac:dyDescent="0.25">
      <c r="A43" s="702"/>
      <c r="B43" s="585"/>
      <c r="C43" s="585"/>
      <c r="D43" s="585"/>
      <c r="E43" s="607"/>
      <c r="F43" s="578"/>
      <c r="G43" s="579"/>
      <c r="H43" s="578"/>
      <c r="I43" s="606"/>
      <c r="J43" s="572"/>
      <c r="K43" s="572"/>
      <c r="L43" s="572"/>
    </row>
    <row r="44" spans="1:22" s="508" customFormat="1" x14ac:dyDescent="0.25">
      <c r="A44" s="668" t="s">
        <v>96</v>
      </c>
      <c r="B44" s="546"/>
      <c r="C44" s="546">
        <f>SUM(C15:C23)</f>
        <v>3798</v>
      </c>
      <c r="D44" s="546"/>
      <c r="E44" s="605"/>
      <c r="F44" s="604"/>
      <c r="G44" s="603">
        <f>SUM(G14:G23)</f>
        <v>160306.53836730769</v>
      </c>
      <c r="H44" s="603">
        <f>SUM(H14:H23)</f>
        <v>55</v>
      </c>
      <c r="I44" s="604"/>
      <c r="J44" s="603">
        <f>SUM(J14:J23)</f>
        <v>35137</v>
      </c>
      <c r="K44" s="603">
        <f>SUM(K14:K23)</f>
        <v>11633.75</v>
      </c>
      <c r="L44" s="603">
        <f>SUM(L14:L23)</f>
        <v>20120.75</v>
      </c>
      <c r="M44" s="509"/>
      <c r="N44" s="509"/>
      <c r="O44" s="509"/>
      <c r="Q44" s="509"/>
      <c r="R44" s="509"/>
      <c r="T44" s="509"/>
      <c r="U44" s="509"/>
      <c r="V44" s="509"/>
    </row>
    <row r="45" spans="1:22" s="508" customFormat="1" ht="17.25" x14ac:dyDescent="0.25">
      <c r="A45" s="667" t="s">
        <v>724</v>
      </c>
      <c r="B45" s="602"/>
      <c r="C45" s="602"/>
      <c r="D45" s="602"/>
      <c r="E45" s="601"/>
      <c r="F45" s="600"/>
      <c r="G45" s="599">
        <f>G44/($B$3)</f>
        <v>43.3260914506237</v>
      </c>
      <c r="H45" s="600"/>
      <c r="I45" s="600"/>
      <c r="J45" s="599">
        <f>J44/($B$3)</f>
        <v>9.4964864864864857</v>
      </c>
      <c r="K45" s="599">
        <f>K44/($B$3)</f>
        <v>3.1442567567567568</v>
      </c>
      <c r="L45" s="599">
        <f>L44/($B$3)</f>
        <v>5.4380405405405403</v>
      </c>
      <c r="M45" s="598"/>
      <c r="N45" s="598"/>
      <c r="O45" s="598"/>
      <c r="Q45" s="598"/>
      <c r="R45" s="598"/>
      <c r="S45" s="598"/>
      <c r="T45" s="598"/>
      <c r="U45" s="509"/>
      <c r="V45" s="509"/>
    </row>
    <row r="46" spans="1:22" s="508" customFormat="1" x14ac:dyDescent="0.25">
      <c r="A46" s="506"/>
      <c r="B46" s="506"/>
      <c r="C46" s="506"/>
      <c r="D46" s="506"/>
      <c r="E46" s="467"/>
      <c r="G46" s="598"/>
      <c r="J46" s="598"/>
      <c r="K46" s="598"/>
      <c r="L46" s="598"/>
      <c r="M46" s="598"/>
      <c r="N46" s="598"/>
      <c r="O46" s="598"/>
      <c r="Q46" s="598"/>
      <c r="R46" s="598"/>
      <c r="S46" s="598"/>
      <c r="T46" s="598"/>
      <c r="U46" s="509"/>
      <c r="V46" s="509"/>
    </row>
    <row r="47" spans="1:22" s="508" customFormat="1" ht="17.25" x14ac:dyDescent="0.25">
      <c r="A47" s="597" t="s">
        <v>723</v>
      </c>
      <c r="B47" s="503" t="s">
        <v>722</v>
      </c>
      <c r="C47" s="503" t="s">
        <v>721</v>
      </c>
      <c r="D47" s="503" t="s">
        <v>720</v>
      </c>
      <c r="E47" s="513" t="s">
        <v>719</v>
      </c>
      <c r="F47" s="513" t="s">
        <v>718</v>
      </c>
      <c r="G47" s="593" t="s">
        <v>96</v>
      </c>
      <c r="H47" s="513" t="s">
        <v>704</v>
      </c>
      <c r="K47" s="506"/>
      <c r="L47" s="506"/>
      <c r="U47" s="509"/>
      <c r="V47" s="509"/>
    </row>
    <row r="48" spans="1:22" s="508" customFormat="1" x14ac:dyDescent="0.25">
      <c r="A48" s="483" t="s">
        <v>717</v>
      </c>
      <c r="B48" s="483">
        <f>('cost$'!$B$13+'cost$'!$C$13+'cost$'!$D$13)</f>
        <v>254281.25</v>
      </c>
      <c r="C48" s="483"/>
      <c r="D48" s="483"/>
      <c r="E48" s="580"/>
      <c r="F48" s="580"/>
      <c r="G48" s="494">
        <f>SUM(B48:D48)</f>
        <v>254281.25</v>
      </c>
      <c r="H48" s="526">
        <f>G48/$B$3</f>
        <v>68.724662162162161</v>
      </c>
      <c r="K48" s="506"/>
      <c r="L48" s="506"/>
      <c r="U48" s="509"/>
      <c r="V48" s="509"/>
    </row>
    <row r="49" spans="1:22" s="508" customFormat="1" x14ac:dyDescent="0.25">
      <c r="A49" s="483" t="s">
        <v>716</v>
      </c>
      <c r="B49" s="483">
        <f>('cost$'!$B$26+'cost$'!$C$26+'cost$'!$D$26)*4</f>
        <v>20350</v>
      </c>
      <c r="C49" s="483"/>
      <c r="D49" s="483"/>
      <c r="E49" s="483"/>
      <c r="F49" s="483"/>
      <c r="G49" s="494">
        <f>SUM(B49:D49)</f>
        <v>20350</v>
      </c>
      <c r="H49" s="526">
        <f>G49/$B$3</f>
        <v>5.5</v>
      </c>
      <c r="K49" s="506"/>
      <c r="L49" s="506"/>
      <c r="U49" s="509"/>
      <c r="V49" s="509"/>
    </row>
    <row r="50" spans="1:22" s="509" customFormat="1" x14ac:dyDescent="0.25">
      <c r="A50" s="483" t="s">
        <v>715</v>
      </c>
      <c r="B50" s="483">
        <f>('cost$'!$B$41+'cost$'!$C$41+'cost$'!D41)*4</f>
        <v>5660</v>
      </c>
      <c r="C50" s="483"/>
      <c r="D50" s="483"/>
      <c r="E50" s="483"/>
      <c r="F50" s="483"/>
      <c r="G50" s="494">
        <f>SUM(B50:D50)</f>
        <v>5660</v>
      </c>
      <c r="H50" s="526">
        <f>G50/$B$3</f>
        <v>1.5297297297297296</v>
      </c>
      <c r="I50" s="508"/>
      <c r="J50" s="508"/>
      <c r="K50" s="506"/>
      <c r="L50" s="506"/>
    </row>
    <row r="51" spans="1:22" s="509" customFormat="1" x14ac:dyDescent="0.25">
      <c r="A51" s="483" t="s">
        <v>714</v>
      </c>
      <c r="B51" s="483">
        <f>('cost$'!$B$39+'cost$'!$C$39+'cost$'!$D$39)*4</f>
        <v>7564</v>
      </c>
      <c r="C51" s="483"/>
      <c r="D51" s="483"/>
      <c r="E51" s="483"/>
      <c r="F51" s="483"/>
      <c r="G51" s="494">
        <f>SUM(B51:D51)</f>
        <v>7564</v>
      </c>
      <c r="H51" s="526">
        <f>G51/$B$3</f>
        <v>2.0443243243243243</v>
      </c>
      <c r="I51" s="508"/>
      <c r="J51" s="508"/>
      <c r="K51" s="506"/>
      <c r="L51" s="506"/>
    </row>
    <row r="52" spans="1:22" s="509" customFormat="1" x14ac:dyDescent="0.25">
      <c r="A52" s="483" t="s">
        <v>713</v>
      </c>
      <c r="B52" s="483">
        <f>('cost$'!$B$20+'cost$'!$C$20+'cost$'!$D$20)*4</f>
        <v>14485</v>
      </c>
      <c r="C52" s="483"/>
      <c r="D52" s="483"/>
      <c r="E52" s="483"/>
      <c r="F52" s="483"/>
      <c r="G52" s="494">
        <f>SUM(B52:D52)</f>
        <v>14485</v>
      </c>
      <c r="H52" s="526">
        <f>G52/$B$3</f>
        <v>3.9148648648648647</v>
      </c>
      <c r="I52" s="508"/>
      <c r="J52" s="508"/>
      <c r="K52" s="506"/>
      <c r="L52" s="506"/>
    </row>
    <row r="53" spans="1:22" s="509" customFormat="1" ht="17.25" x14ac:dyDescent="0.25">
      <c r="A53" s="597" t="s">
        <v>712</v>
      </c>
      <c r="B53" s="596"/>
      <c r="C53" s="595"/>
      <c r="D53" s="594"/>
      <c r="E53" s="514"/>
      <c r="F53" s="514"/>
      <c r="G53" s="593" t="s">
        <v>96</v>
      </c>
      <c r="H53" s="513" t="s">
        <v>704</v>
      </c>
      <c r="I53" s="508"/>
      <c r="J53" s="508"/>
      <c r="K53" s="506"/>
      <c r="L53" s="506"/>
      <c r="U53" s="506"/>
      <c r="V53" s="506"/>
    </row>
    <row r="54" spans="1:22" s="509" customFormat="1" x14ac:dyDescent="0.25">
      <c r="A54" s="483" t="s">
        <v>312</v>
      </c>
      <c r="B54" s="581"/>
      <c r="C54" s="581"/>
      <c r="D54" s="483"/>
      <c r="E54" s="581"/>
      <c r="F54" s="581"/>
      <c r="G54" s="483">
        <f>(('cost$'!$B$23+'cost$'!$C$23)/20*H44+('cost$'!$B$23+'cost$'!$C$23)/4*4)</f>
        <v>19406.25</v>
      </c>
      <c r="H54" s="526">
        <f>G54/$B$3</f>
        <v>5.2449324324324325</v>
      </c>
      <c r="I54" s="508"/>
      <c r="J54" s="508"/>
      <c r="K54" s="506"/>
      <c r="L54" s="506"/>
      <c r="U54" s="506"/>
      <c r="V54" s="506"/>
    </row>
    <row r="55" spans="1:22" s="509" customFormat="1" x14ac:dyDescent="0.25">
      <c r="A55" s="483" t="s">
        <v>711</v>
      </c>
      <c r="B55" s="581"/>
      <c r="C55" s="581"/>
      <c r="D55" s="483"/>
      <c r="E55" s="483"/>
      <c r="F55" s="483"/>
      <c r="G55" s="483">
        <f>'cost$'!$B$21+'cost$'!$C$21+'cost$'!$D$21</f>
        <v>957</v>
      </c>
      <c r="H55" s="526">
        <f>G55/$B$3</f>
        <v>0.25864864864864867</v>
      </c>
      <c r="I55" s="508"/>
      <c r="J55" s="508"/>
      <c r="K55" s="506"/>
      <c r="L55" s="506"/>
      <c r="U55" s="506"/>
      <c r="V55" s="506"/>
    </row>
    <row r="56" spans="1:22" s="509" customFormat="1" x14ac:dyDescent="0.25">
      <c r="A56" s="483" t="s">
        <v>710</v>
      </c>
      <c r="B56" s="581"/>
      <c r="C56" s="581"/>
      <c r="D56" s="483"/>
      <c r="E56" s="581"/>
      <c r="F56" s="581"/>
      <c r="G56" s="483">
        <f>('cost$'!$B$33+'cost$'!$C$33+'cost$'!$D$33)*$C$10+('cost$'!$B$35+'cost$'!$C$35+'cost$'!$D$35)*$D$10</f>
        <v>8311</v>
      </c>
      <c r="H56" s="526">
        <f>G56/$B$3</f>
        <v>2.246216216216216</v>
      </c>
      <c r="I56" s="508"/>
      <c r="J56" s="508"/>
      <c r="K56" s="506"/>
      <c r="L56" s="519"/>
      <c r="U56" s="506"/>
      <c r="V56" s="506"/>
    </row>
    <row r="57" spans="1:22" s="509" customFormat="1" x14ac:dyDescent="0.25">
      <c r="A57" s="483" t="s">
        <v>709</v>
      </c>
      <c r="B57" s="581"/>
      <c r="C57" s="581"/>
      <c r="D57" s="483"/>
      <c r="E57" s="581"/>
      <c r="F57" s="581"/>
      <c r="G57" s="483">
        <f>('cost$'!$B$50+'cost$'!$C$50+'cost$'!$D$50)*$G$10</f>
        <v>1507.5</v>
      </c>
      <c r="H57" s="526">
        <f>G57/$B$3</f>
        <v>0.40743243243243243</v>
      </c>
      <c r="I57" s="508"/>
      <c r="J57" s="508"/>
      <c r="K57" s="506"/>
      <c r="L57" s="519"/>
      <c r="U57" s="506"/>
      <c r="V57" s="506"/>
    </row>
    <row r="58" spans="1:22" s="509" customFormat="1" x14ac:dyDescent="0.25">
      <c r="A58" s="483" t="s">
        <v>708</v>
      </c>
      <c r="B58" s="581"/>
      <c r="C58" s="581"/>
      <c r="D58" s="483"/>
      <c r="E58" s="581"/>
      <c r="F58" s="581"/>
      <c r="G58" s="483">
        <f>0*'cost$'!$E$52+0*'cost$'!$E$53+0*'cost$'!$E$54+0*'cost$'!$E$55+1*'cost$'!E56+$B$10*'cost$'!$E$54+$C$10*'cost$'!$E$55+$D$10*'cost$'!$E$56</f>
        <v>20032.5</v>
      </c>
      <c r="H58" s="526">
        <f>G58/$B$3</f>
        <v>5.4141891891891891</v>
      </c>
      <c r="I58" s="508"/>
      <c r="J58" s="508"/>
      <c r="K58" s="506"/>
      <c r="L58" s="519"/>
      <c r="U58" s="506"/>
      <c r="V58" s="506"/>
    </row>
    <row r="59" spans="1:22" s="509" customFormat="1" ht="32.25" x14ac:dyDescent="0.25">
      <c r="A59" s="503" t="s">
        <v>707</v>
      </c>
      <c r="B59" s="513" t="s">
        <v>706</v>
      </c>
      <c r="C59" s="513" t="s">
        <v>705</v>
      </c>
      <c r="D59" s="503"/>
      <c r="E59" s="514"/>
      <c r="F59" s="514"/>
      <c r="G59" s="593" t="s">
        <v>96</v>
      </c>
      <c r="H59" s="513" t="s">
        <v>704</v>
      </c>
      <c r="I59" s="508"/>
      <c r="J59" s="508"/>
      <c r="K59" s="506"/>
      <c r="L59" s="506"/>
      <c r="U59" s="506"/>
      <c r="V59" s="506"/>
    </row>
    <row r="60" spans="1:22" s="509" customFormat="1" x14ac:dyDescent="0.25">
      <c r="A60" s="585" t="s">
        <v>21</v>
      </c>
      <c r="B60" s="483">
        <v>17.38</v>
      </c>
      <c r="C60" s="483">
        <v>6</v>
      </c>
      <c r="D60" s="483"/>
      <c r="E60" s="581"/>
      <c r="F60" s="581"/>
      <c r="G60" s="483">
        <f>('cost$'!$B$49+'cost$'!$C$49+'cost$'!$D$49)/30*B60</f>
        <v>36059.879166666658</v>
      </c>
      <c r="H60" s="526">
        <f>G60/$B$3</f>
        <v>9.7459132882882855</v>
      </c>
      <c r="I60" s="508"/>
      <c r="J60" s="508"/>
      <c r="K60" s="506"/>
      <c r="L60" s="506"/>
      <c r="U60" s="506"/>
      <c r="V60" s="506"/>
    </row>
  </sheetData>
  <pageMargins left="0.7" right="0.7" top="0.75" bottom="0.75" header="0.3" footer="0.3"/>
  <pageSetup scale="82" orientation="portrait"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75"/>
  <sheetViews>
    <sheetView workbookViewId="0">
      <selection activeCell="D18" sqref="D18"/>
    </sheetView>
  </sheetViews>
  <sheetFormatPr defaultRowHeight="12.75" x14ac:dyDescent="0.2"/>
  <cols>
    <col min="1" max="1" width="29.5703125" style="357" customWidth="1"/>
    <col min="2" max="17" width="9" style="357" bestFit="1" customWidth="1"/>
    <col min="18" max="16384" width="9.140625" style="357"/>
  </cols>
  <sheetData>
    <row r="1" spans="1:29" x14ac:dyDescent="0.2">
      <c r="A1" s="329" t="s">
        <v>397</v>
      </c>
    </row>
    <row r="3" spans="1:29" s="292" customFormat="1" ht="26.25" customHeight="1" x14ac:dyDescent="0.2">
      <c r="B3" s="719" t="s">
        <v>398</v>
      </c>
      <c r="C3" s="722"/>
      <c r="D3" s="722"/>
      <c r="E3" s="722"/>
      <c r="F3" s="723"/>
      <c r="G3" s="446"/>
      <c r="H3" s="446"/>
      <c r="I3" s="446"/>
      <c r="J3" s="447"/>
      <c r="K3" s="446"/>
      <c r="L3" s="446"/>
      <c r="M3" s="446"/>
      <c r="N3" s="447"/>
      <c r="O3" s="446"/>
      <c r="P3" s="446"/>
      <c r="Q3" s="446"/>
      <c r="R3" s="298"/>
      <c r="S3" s="298"/>
      <c r="T3" s="298"/>
      <c r="U3" s="298"/>
      <c r="V3" s="298"/>
      <c r="W3" s="298"/>
      <c r="X3" s="298"/>
      <c r="Y3" s="298"/>
      <c r="Z3" s="298"/>
      <c r="AA3" s="298"/>
      <c r="AB3" s="298"/>
      <c r="AC3" s="298"/>
    </row>
    <row r="4" spans="1:29" s="292" customFormat="1" x14ac:dyDescent="0.2">
      <c r="B4" s="448" t="s">
        <v>284</v>
      </c>
      <c r="C4" s="449" t="s">
        <v>285</v>
      </c>
      <c r="D4" s="449" t="s">
        <v>286</v>
      </c>
      <c r="E4" s="449" t="s">
        <v>287</v>
      </c>
      <c r="F4" s="415" t="s">
        <v>1</v>
      </c>
      <c r="G4" s="450"/>
      <c r="H4" s="450"/>
      <c r="I4" s="450"/>
      <c r="J4" s="450"/>
      <c r="K4" s="450"/>
      <c r="L4" s="450"/>
      <c r="M4" s="450"/>
      <c r="N4" s="450"/>
      <c r="O4" s="450"/>
      <c r="P4" s="450"/>
      <c r="Q4" s="450"/>
    </row>
    <row r="5" spans="1:29" x14ac:dyDescent="0.2">
      <c r="A5" s="451" t="s">
        <v>0</v>
      </c>
      <c r="B5" s="438">
        <f>[2]BldgAreas!$E$7*[2]BldgEUI2!H7</f>
        <v>0</v>
      </c>
      <c r="C5" s="437">
        <f>[2]BldgAreas!$G$7*[2]BldgEUI2!O7</f>
        <v>0</v>
      </c>
      <c r="D5" s="437">
        <f>[2]BldgAreas!$I$7*[2]BldgEUI2!V7</f>
        <v>0</v>
      </c>
      <c r="E5" s="437">
        <f>[2]BldgAreas!$K$7*[2]BldgEUI2!AC7</f>
        <v>0</v>
      </c>
      <c r="F5" s="436">
        <f>SUM(B5:E5)</f>
        <v>0</v>
      </c>
      <c r="G5" s="452"/>
      <c r="H5" s="452"/>
      <c r="I5" s="452"/>
      <c r="J5" s="452"/>
      <c r="K5" s="452"/>
      <c r="L5" s="452"/>
      <c r="M5" s="452"/>
      <c r="N5" s="452"/>
      <c r="O5" s="452"/>
      <c r="P5" s="452"/>
      <c r="Q5" s="452"/>
    </row>
    <row r="6" spans="1:29" x14ac:dyDescent="0.2">
      <c r="A6" s="453" t="s">
        <v>292</v>
      </c>
      <c r="B6" s="418">
        <f>[2]BldgAreas!$E$7*[2]BldgEUI2!H8</f>
        <v>0</v>
      </c>
      <c r="C6" s="417">
        <f>[2]BldgAreas!$G$7*[2]BldgEUI2!O8</f>
        <v>0</v>
      </c>
      <c r="D6" s="417">
        <f>[2]BldgAreas!$I$7*[2]BldgEUI2!V8</f>
        <v>0</v>
      </c>
      <c r="E6" s="417">
        <f>[2]BldgAreas!$K$7*[2]BldgEUI2!AC8</f>
        <v>0</v>
      </c>
      <c r="F6" s="416">
        <f t="shared" ref="F6:F23" si="0">SUM(B6:E6)</f>
        <v>0</v>
      </c>
      <c r="G6" s="452"/>
      <c r="H6" s="452"/>
      <c r="I6" s="452"/>
      <c r="J6" s="452"/>
      <c r="K6" s="452"/>
      <c r="L6" s="452"/>
      <c r="M6" s="452"/>
      <c r="N6" s="452"/>
      <c r="O6" s="452"/>
      <c r="P6" s="452"/>
      <c r="Q6" s="452"/>
    </row>
    <row r="7" spans="1:29" x14ac:dyDescent="0.2">
      <c r="A7" s="453" t="s">
        <v>299</v>
      </c>
      <c r="B7" s="418">
        <f>[2]BldgAreas!$E$7*[2]BldgEUI2!H9</f>
        <v>0</v>
      </c>
      <c r="C7" s="417">
        <f>[2]BldgAreas!$G$7*[2]BldgEUI2!O9</f>
        <v>0</v>
      </c>
      <c r="D7" s="417">
        <f>[2]BldgAreas!$I$7*[2]BldgEUI2!V9</f>
        <v>0</v>
      </c>
      <c r="E7" s="417">
        <f>[2]BldgAreas!$K$7*[2]BldgEUI2!AC9</f>
        <v>0</v>
      </c>
      <c r="F7" s="416">
        <f t="shared" si="0"/>
        <v>0</v>
      </c>
      <c r="G7" s="452"/>
      <c r="H7" s="452"/>
      <c r="I7" s="452"/>
      <c r="J7" s="452"/>
      <c r="K7" s="452"/>
      <c r="L7" s="452"/>
      <c r="M7" s="452"/>
      <c r="N7" s="452"/>
      <c r="O7" s="452"/>
      <c r="P7" s="452"/>
      <c r="Q7" s="452"/>
    </row>
    <row r="8" spans="1:29" x14ac:dyDescent="0.2">
      <c r="A8" s="453" t="s">
        <v>331</v>
      </c>
      <c r="B8" s="418">
        <f>[2]BldgAreas!$E$7*[2]BldgEUI2!H10</f>
        <v>0</v>
      </c>
      <c r="C8" s="417">
        <f>[2]BldgAreas!$G$7*[2]BldgEUI2!O10</f>
        <v>0</v>
      </c>
      <c r="D8" s="417">
        <f>[2]BldgAreas!$I$7*[2]BldgEUI2!V10</f>
        <v>0</v>
      </c>
      <c r="E8" s="417">
        <f>[2]BldgAreas!$K$7*[2]BldgEUI2!AC10</f>
        <v>0</v>
      </c>
      <c r="F8" s="416">
        <f t="shared" si="0"/>
        <v>0</v>
      </c>
      <c r="G8" s="452"/>
      <c r="H8" s="452"/>
      <c r="I8" s="452"/>
      <c r="J8" s="452"/>
      <c r="K8" s="452"/>
      <c r="L8" s="452"/>
      <c r="M8" s="452"/>
      <c r="N8" s="452"/>
      <c r="O8" s="452"/>
      <c r="P8" s="452"/>
      <c r="Q8" s="452"/>
    </row>
    <row r="9" spans="1:29" x14ac:dyDescent="0.2">
      <c r="A9" s="453" t="s">
        <v>328</v>
      </c>
      <c r="B9" s="418">
        <f>[2]BldgAreas!$E$7*[2]BldgEUI2!H11</f>
        <v>0</v>
      </c>
      <c r="C9" s="417">
        <f>[2]BldgAreas!$G$7*[2]BldgEUI2!O11</f>
        <v>0</v>
      </c>
      <c r="D9" s="417">
        <f>[2]BldgAreas!$I$7*[2]BldgEUI2!V11</f>
        <v>0</v>
      </c>
      <c r="E9" s="417">
        <f>[2]BldgAreas!$K$7*[2]BldgEUI2!AC11</f>
        <v>0</v>
      </c>
      <c r="F9" s="416">
        <f t="shared" si="0"/>
        <v>0</v>
      </c>
      <c r="G9" s="452"/>
      <c r="H9" s="452"/>
      <c r="I9" s="452"/>
      <c r="J9" s="452"/>
      <c r="K9" s="452"/>
      <c r="L9" s="452"/>
      <c r="M9" s="452"/>
      <c r="N9" s="452"/>
      <c r="O9" s="452"/>
      <c r="P9" s="452"/>
      <c r="Q9" s="452"/>
    </row>
    <row r="10" spans="1:29" x14ac:dyDescent="0.2">
      <c r="A10" s="453" t="s">
        <v>393</v>
      </c>
      <c r="B10" s="418">
        <f>[2]BldgAreas!$E$7*[2]BldgEUI2!H12</f>
        <v>0</v>
      </c>
      <c r="C10" s="417">
        <f>[2]BldgAreas!$G$7*[2]BldgEUI2!O12</f>
        <v>0</v>
      </c>
      <c r="D10" s="417">
        <f>[2]BldgAreas!$I$7*[2]BldgEUI2!V12</f>
        <v>0</v>
      </c>
      <c r="E10" s="417">
        <f>[2]BldgAreas!$K$7*[2]BldgEUI2!AC12</f>
        <v>0</v>
      </c>
      <c r="F10" s="416">
        <f t="shared" si="0"/>
        <v>0</v>
      </c>
      <c r="G10" s="452"/>
      <c r="H10" s="452"/>
      <c r="I10" s="452"/>
      <c r="J10" s="452"/>
      <c r="K10" s="452"/>
      <c r="L10" s="452"/>
      <c r="M10" s="452"/>
      <c r="N10" s="452"/>
      <c r="O10" s="452"/>
      <c r="P10" s="452"/>
      <c r="Q10" s="452"/>
    </row>
    <row r="11" spans="1:29" x14ac:dyDescent="0.2">
      <c r="A11" s="453" t="s">
        <v>303</v>
      </c>
      <c r="B11" s="418">
        <f>[2]BldgAreas!$E$7*[2]BldgEUI2!H13</f>
        <v>0</v>
      </c>
      <c r="C11" s="417">
        <f>[2]BldgAreas!$G$7*[2]BldgEUI2!O13</f>
        <v>0</v>
      </c>
      <c r="D11" s="417">
        <f>[2]BldgAreas!$I$7*[2]BldgEUI2!V13</f>
        <v>0</v>
      </c>
      <c r="E11" s="417">
        <f>[2]BldgAreas!$K$7*[2]BldgEUI2!AC13</f>
        <v>0</v>
      </c>
      <c r="F11" s="416">
        <f t="shared" si="0"/>
        <v>0</v>
      </c>
      <c r="G11" s="452"/>
      <c r="H11" s="452"/>
      <c r="I11" s="452"/>
      <c r="J11" s="452"/>
      <c r="K11" s="452"/>
      <c r="L11" s="452"/>
      <c r="M11" s="452"/>
      <c r="N11" s="452"/>
      <c r="O11" s="452"/>
      <c r="P11" s="452"/>
      <c r="Q11" s="452"/>
    </row>
    <row r="12" spans="1:29" x14ac:dyDescent="0.2">
      <c r="A12" s="453" t="s">
        <v>330</v>
      </c>
      <c r="B12" s="418">
        <f>[2]BldgAreas!$E$7*[2]BldgEUI2!H14</f>
        <v>0</v>
      </c>
      <c r="C12" s="417">
        <f>[2]BldgAreas!$G$7*[2]BldgEUI2!O14</f>
        <v>0</v>
      </c>
      <c r="D12" s="417">
        <f>[2]BldgAreas!$I$7*[2]BldgEUI2!V14</f>
        <v>0</v>
      </c>
      <c r="E12" s="417">
        <f>[2]BldgAreas!$K$7*[2]BldgEUI2!AC14</f>
        <v>0</v>
      </c>
      <c r="F12" s="416">
        <f t="shared" si="0"/>
        <v>0</v>
      </c>
      <c r="G12" s="452"/>
      <c r="H12" s="452"/>
      <c r="I12" s="452"/>
      <c r="J12" s="452"/>
      <c r="K12" s="452"/>
      <c r="L12" s="452"/>
      <c r="M12" s="452"/>
      <c r="N12" s="452"/>
      <c r="O12" s="452"/>
      <c r="P12" s="452"/>
      <c r="Q12" s="452"/>
    </row>
    <row r="13" spans="1:29" x14ac:dyDescent="0.2">
      <c r="A13" s="453" t="s">
        <v>30</v>
      </c>
      <c r="B13" s="418">
        <f>[2]BldgAreas!$E$7*[2]BldgEUI2!H15</f>
        <v>0</v>
      </c>
      <c r="C13" s="417">
        <f>[2]BldgAreas!$G$7*[2]BldgEUI2!O15</f>
        <v>0</v>
      </c>
      <c r="D13" s="417">
        <f>[2]BldgAreas!$I$7*[2]BldgEUI2!V15</f>
        <v>0</v>
      </c>
      <c r="E13" s="417">
        <f>[2]BldgAreas!$K$7*[2]BldgEUI2!AC15</f>
        <v>0</v>
      </c>
      <c r="F13" s="416">
        <f t="shared" si="0"/>
        <v>0</v>
      </c>
      <c r="G13" s="452"/>
      <c r="H13" s="452"/>
      <c r="I13" s="452"/>
      <c r="J13" s="452"/>
      <c r="K13" s="452"/>
      <c r="L13" s="452"/>
      <c r="M13" s="452"/>
      <c r="N13" s="452"/>
      <c r="O13" s="452"/>
      <c r="P13" s="452"/>
      <c r="Q13" s="452"/>
    </row>
    <row r="14" spans="1:29" x14ac:dyDescent="0.2">
      <c r="A14" s="453" t="s">
        <v>6</v>
      </c>
      <c r="B14" s="418">
        <f>[2]BldgAreas!$E$7*[2]BldgEUI2!H16</f>
        <v>0</v>
      </c>
      <c r="C14" s="417">
        <f>[2]BldgAreas!$G$7*[2]BldgEUI2!O16</f>
        <v>0</v>
      </c>
      <c r="D14" s="417">
        <f>[2]BldgAreas!$I$7*[2]BldgEUI2!V16</f>
        <v>0</v>
      </c>
      <c r="E14" s="417">
        <f>[2]BldgAreas!$K$7*[2]BldgEUI2!AC16</f>
        <v>0</v>
      </c>
      <c r="F14" s="416">
        <f t="shared" si="0"/>
        <v>0</v>
      </c>
      <c r="G14" s="452"/>
      <c r="H14" s="452"/>
      <c r="I14" s="452"/>
      <c r="J14" s="452"/>
      <c r="K14" s="452"/>
      <c r="L14" s="452"/>
      <c r="M14" s="452"/>
      <c r="N14" s="452"/>
      <c r="O14" s="452"/>
      <c r="P14" s="452"/>
      <c r="Q14" s="452"/>
    </row>
    <row r="15" spans="1:29" x14ac:dyDescent="0.2">
      <c r="A15" s="453" t="s">
        <v>305</v>
      </c>
      <c r="B15" s="418">
        <f>[2]BldgAreas!$E$7*[2]BldgEUI2!H17</f>
        <v>0</v>
      </c>
      <c r="C15" s="417">
        <f>[2]BldgAreas!$G$7*[2]BldgEUI2!O17</f>
        <v>0</v>
      </c>
      <c r="D15" s="417">
        <f>[2]BldgAreas!$I$7*[2]BldgEUI2!V17</f>
        <v>0</v>
      </c>
      <c r="E15" s="417">
        <f>[2]BldgAreas!$K$7*[2]BldgEUI2!AC17</f>
        <v>0</v>
      </c>
      <c r="F15" s="416">
        <f t="shared" si="0"/>
        <v>0</v>
      </c>
      <c r="G15" s="452"/>
      <c r="H15" s="452"/>
      <c r="I15" s="452"/>
      <c r="J15" s="452"/>
      <c r="K15" s="452"/>
      <c r="L15" s="452"/>
      <c r="M15" s="452"/>
      <c r="N15" s="452"/>
      <c r="O15" s="452"/>
      <c r="P15" s="452"/>
      <c r="Q15" s="452"/>
    </row>
    <row r="16" spans="1:29" x14ac:dyDescent="0.2">
      <c r="A16" s="453" t="s">
        <v>306</v>
      </c>
      <c r="B16" s="418">
        <f>[2]BldgAreas!$E$7*[2]BldgEUI2!H18</f>
        <v>0</v>
      </c>
      <c r="C16" s="417">
        <f>[2]BldgAreas!$G$7*[2]BldgEUI2!O18</f>
        <v>0</v>
      </c>
      <c r="D16" s="417">
        <f>[2]BldgAreas!$I$7*[2]BldgEUI2!V18</f>
        <v>0</v>
      </c>
      <c r="E16" s="417">
        <f>[2]BldgAreas!$K$7*[2]BldgEUI2!AC18</f>
        <v>0</v>
      </c>
      <c r="F16" s="416">
        <f t="shared" si="0"/>
        <v>0</v>
      </c>
      <c r="G16" s="452"/>
      <c r="H16" s="452"/>
      <c r="I16" s="452"/>
      <c r="J16" s="452"/>
      <c r="K16" s="452"/>
      <c r="L16" s="452"/>
      <c r="M16" s="452"/>
      <c r="N16" s="452"/>
      <c r="O16" s="452"/>
      <c r="P16" s="452"/>
      <c r="Q16" s="452"/>
    </row>
    <row r="17" spans="1:17" x14ac:dyDescent="0.2">
      <c r="A17" s="453" t="s">
        <v>307</v>
      </c>
      <c r="B17" s="418">
        <f>[2]BldgAreas!$E$7*[2]BldgEUI2!H19</f>
        <v>0</v>
      </c>
      <c r="C17" s="417">
        <f>[2]BldgAreas!$G$7*[2]BldgEUI2!O19</f>
        <v>0</v>
      </c>
      <c r="D17" s="417">
        <f>[2]BldgAreas!$I$7*[2]BldgEUI2!V19</f>
        <v>0</v>
      </c>
      <c r="E17" s="417">
        <f>[2]BldgAreas!$K$7*[2]BldgEUI2!AC19</f>
        <v>0</v>
      </c>
      <c r="F17" s="416">
        <f t="shared" si="0"/>
        <v>0</v>
      </c>
      <c r="G17" s="452"/>
      <c r="H17" s="452"/>
      <c r="I17" s="452"/>
      <c r="J17" s="452"/>
      <c r="K17" s="452"/>
      <c r="L17" s="452"/>
      <c r="M17" s="452"/>
      <c r="N17" s="452"/>
      <c r="O17" s="452"/>
      <c r="P17" s="452"/>
      <c r="Q17" s="452"/>
    </row>
    <row r="18" spans="1:17" x14ac:dyDescent="0.2">
      <c r="A18" s="453" t="s">
        <v>308</v>
      </c>
      <c r="B18" s="418">
        <f>[2]BldgAreas!$E$7*[2]BldgEUI2!H20</f>
        <v>0</v>
      </c>
      <c r="C18" s="417">
        <f>[2]BldgAreas!$G$7*[2]BldgEUI2!O20</f>
        <v>0</v>
      </c>
      <c r="D18" s="417">
        <f>[2]BldgAreas!$I$7*[2]BldgEUI2!V20</f>
        <v>0</v>
      </c>
      <c r="E18" s="417">
        <f>[2]BldgAreas!$K$7*[2]BldgEUI2!AC20</f>
        <v>0</v>
      </c>
      <c r="F18" s="416">
        <f t="shared" si="0"/>
        <v>0</v>
      </c>
      <c r="G18" s="452"/>
      <c r="H18" s="452"/>
      <c r="I18" s="452"/>
      <c r="J18" s="452"/>
      <c r="K18" s="452"/>
      <c r="L18" s="452"/>
      <c r="M18" s="452"/>
      <c r="N18" s="452"/>
      <c r="O18" s="452"/>
      <c r="P18" s="452"/>
      <c r="Q18" s="452"/>
    </row>
    <row r="19" spans="1:17" x14ac:dyDescent="0.2">
      <c r="A19" s="453" t="s">
        <v>309</v>
      </c>
      <c r="B19" s="418">
        <f>[2]BldgAreas!$E$7*[2]BldgEUI2!H21</f>
        <v>0</v>
      </c>
      <c r="C19" s="417">
        <f>[2]BldgAreas!$G$7*[2]BldgEUI2!O21</f>
        <v>0</v>
      </c>
      <c r="D19" s="417">
        <f>[2]BldgAreas!$I$7*[2]BldgEUI2!V21</f>
        <v>0</v>
      </c>
      <c r="E19" s="417">
        <f>[2]BldgAreas!$K$7*[2]BldgEUI2!AC21</f>
        <v>0</v>
      </c>
      <c r="F19" s="416">
        <f t="shared" si="0"/>
        <v>0</v>
      </c>
      <c r="G19" s="452"/>
      <c r="H19" s="452"/>
      <c r="I19" s="452"/>
      <c r="J19" s="452"/>
      <c r="K19" s="452"/>
      <c r="L19" s="452"/>
      <c r="M19" s="452"/>
      <c r="N19" s="452"/>
      <c r="O19" s="452"/>
      <c r="P19" s="452"/>
      <c r="Q19" s="452"/>
    </row>
    <row r="20" spans="1:17" x14ac:dyDescent="0.2">
      <c r="A20" s="453" t="s">
        <v>21</v>
      </c>
      <c r="B20" s="418">
        <f>[2]BldgAreas!$E$7*[2]BldgEUI2!H22</f>
        <v>0</v>
      </c>
      <c r="C20" s="417">
        <f>[2]BldgAreas!$G$7*[2]BldgEUI2!O22</f>
        <v>0</v>
      </c>
      <c r="D20" s="417">
        <f>[2]BldgAreas!$I$7*[2]BldgEUI2!V22</f>
        <v>0</v>
      </c>
      <c r="E20" s="417">
        <f>[2]BldgAreas!$K$7*[2]BldgEUI2!AC22</f>
        <v>0</v>
      </c>
      <c r="F20" s="416">
        <f t="shared" si="0"/>
        <v>0</v>
      </c>
      <c r="G20" s="452"/>
      <c r="H20" s="452"/>
      <c r="I20" s="452"/>
      <c r="J20" s="452"/>
      <c r="K20" s="452"/>
      <c r="L20" s="452"/>
      <c r="M20" s="452"/>
      <c r="N20" s="452"/>
      <c r="O20" s="452"/>
      <c r="P20" s="452"/>
      <c r="Q20" s="452"/>
    </row>
    <row r="21" spans="1:17" x14ac:dyDescent="0.2">
      <c r="A21" s="453" t="s">
        <v>310</v>
      </c>
      <c r="B21" s="418">
        <f>[2]BldgAreas!$E$7*[2]BldgEUI2!H23</f>
        <v>0</v>
      </c>
      <c r="C21" s="417">
        <f>[2]BldgAreas!$G$7*[2]BldgEUI2!O23</f>
        <v>0</v>
      </c>
      <c r="D21" s="417">
        <f>[2]BldgAreas!$I$7*[2]BldgEUI2!V23</f>
        <v>0</v>
      </c>
      <c r="E21" s="417">
        <f>[2]BldgAreas!$K$7*[2]BldgEUI2!AC23</f>
        <v>0</v>
      </c>
      <c r="F21" s="416">
        <f t="shared" si="0"/>
        <v>0</v>
      </c>
      <c r="G21" s="452"/>
      <c r="H21" s="452"/>
      <c r="I21" s="452"/>
      <c r="J21" s="452"/>
      <c r="K21" s="452"/>
      <c r="L21" s="452"/>
      <c r="M21" s="452"/>
      <c r="N21" s="452"/>
      <c r="O21" s="452"/>
      <c r="P21" s="452"/>
      <c r="Q21" s="452"/>
    </row>
    <row r="22" spans="1:17" x14ac:dyDescent="0.2">
      <c r="A22" s="453" t="s">
        <v>311</v>
      </c>
      <c r="B22" s="418">
        <f>[2]BldgAreas!$E$7*[2]BldgEUI2!H24</f>
        <v>0</v>
      </c>
      <c r="C22" s="417">
        <f>[2]BldgAreas!$G$7*[2]BldgEUI2!O24</f>
        <v>0</v>
      </c>
      <c r="D22" s="417">
        <f>[2]BldgAreas!$I$7*[2]BldgEUI2!V24</f>
        <v>0</v>
      </c>
      <c r="E22" s="417">
        <f>[2]BldgAreas!$K$7*[2]BldgEUI2!AC24</f>
        <v>0</v>
      </c>
      <c r="F22" s="416">
        <f t="shared" si="0"/>
        <v>0</v>
      </c>
      <c r="G22" s="452"/>
      <c r="H22" s="452"/>
      <c r="I22" s="452"/>
      <c r="J22" s="452"/>
      <c r="K22" s="452"/>
      <c r="L22" s="452"/>
      <c r="M22" s="452"/>
      <c r="N22" s="452"/>
      <c r="O22" s="452"/>
      <c r="P22" s="452"/>
      <c r="Q22" s="452"/>
    </row>
    <row r="23" spans="1:17" x14ac:dyDescent="0.2">
      <c r="A23" s="454" t="s">
        <v>312</v>
      </c>
      <c r="B23" s="411">
        <f>[2]BldgAreas!$E$7*[2]BldgEUI2!H25</f>
        <v>0</v>
      </c>
      <c r="C23" s="410">
        <f>[2]BldgAreas!$G$7*[2]BldgEUI2!O25</f>
        <v>0</v>
      </c>
      <c r="D23" s="410">
        <f>[2]BldgAreas!$I$7*[2]BldgEUI2!V25</f>
        <v>0</v>
      </c>
      <c r="E23" s="410">
        <f>[2]BldgAreas!$K$7*[2]BldgEUI2!AC25</f>
        <v>0</v>
      </c>
      <c r="F23" s="409">
        <f t="shared" si="0"/>
        <v>0</v>
      </c>
      <c r="G23" s="452"/>
      <c r="H23" s="452"/>
      <c r="I23" s="452"/>
      <c r="J23" s="452"/>
      <c r="K23" s="452"/>
      <c r="L23" s="452"/>
      <c r="M23" s="452"/>
      <c r="N23" s="452"/>
      <c r="O23" s="452"/>
      <c r="P23" s="452"/>
      <c r="Q23" s="452"/>
    </row>
    <row r="24" spans="1:17" x14ac:dyDescent="0.2">
      <c r="B24" s="452"/>
      <c r="C24" s="452"/>
      <c r="D24" s="452"/>
      <c r="E24" s="452"/>
    </row>
    <row r="25" spans="1:17" ht="26.25" customHeight="1" x14ac:dyDescent="0.2">
      <c r="B25" s="719" t="s">
        <v>399</v>
      </c>
      <c r="C25" s="720"/>
      <c r="D25" s="720"/>
      <c r="E25" s="720"/>
      <c r="F25" s="721"/>
    </row>
    <row r="26" spans="1:17" x14ac:dyDescent="0.2">
      <c r="B26" s="455" t="s">
        <v>284</v>
      </c>
      <c r="C26" s="456" t="s">
        <v>285</v>
      </c>
      <c r="D26" s="456" t="s">
        <v>286</v>
      </c>
      <c r="E26" s="456" t="s">
        <v>287</v>
      </c>
      <c r="F26" s="415" t="s">
        <v>1</v>
      </c>
    </row>
    <row r="27" spans="1:17" x14ac:dyDescent="0.2">
      <c r="A27" s="365" t="s">
        <v>0</v>
      </c>
      <c r="B27" s="438">
        <f>[2]BldgAreas!$E$8*[2]BldgEUI2!H30</f>
        <v>0</v>
      </c>
      <c r="C27" s="437">
        <f>[2]BldgAreas!$G$8*[2]BldgEUI2!O30</f>
        <v>0</v>
      </c>
      <c r="D27" s="437">
        <f>[2]BldgAreas!$I$8*[2]BldgEUI2!V30</f>
        <v>0</v>
      </c>
      <c r="E27" s="437">
        <f>[2]BldgAreas!$K$8*[2]BldgEUI2!AC30</f>
        <v>0</v>
      </c>
      <c r="F27" s="436">
        <f>SUM(B27:E27)</f>
        <v>0</v>
      </c>
    </row>
    <row r="28" spans="1:17" x14ac:dyDescent="0.2">
      <c r="A28" s="366" t="s">
        <v>292</v>
      </c>
      <c r="B28" s="418">
        <f>[2]BldgAreas!$E$8*[2]BldgEUI2!H31</f>
        <v>0</v>
      </c>
      <c r="C28" s="417">
        <f>[2]BldgAreas!$G$8*[2]BldgEUI2!O31</f>
        <v>0</v>
      </c>
      <c r="D28" s="417">
        <f>[2]BldgAreas!$I$8*[2]BldgEUI2!V31</f>
        <v>0</v>
      </c>
      <c r="E28" s="417">
        <f>[2]BldgAreas!$K$8*[2]BldgEUI2!AC31</f>
        <v>0</v>
      </c>
      <c r="F28" s="416">
        <f t="shared" ref="F28:F45" si="1">SUM(B28:E28)</f>
        <v>0</v>
      </c>
    </row>
    <row r="29" spans="1:17" x14ac:dyDescent="0.2">
      <c r="A29" s="366" t="s">
        <v>299</v>
      </c>
      <c r="B29" s="418">
        <f>[2]BldgAreas!$E$8*[2]BldgEUI2!H32</f>
        <v>0</v>
      </c>
      <c r="C29" s="417">
        <f>[2]BldgAreas!$G$8*[2]BldgEUI2!O32</f>
        <v>0</v>
      </c>
      <c r="D29" s="417">
        <f>[2]BldgAreas!$I$8*[2]BldgEUI2!V32</f>
        <v>0</v>
      </c>
      <c r="E29" s="417">
        <f>[2]BldgAreas!$K$8*[2]BldgEUI2!AC32</f>
        <v>0</v>
      </c>
      <c r="F29" s="416">
        <f t="shared" si="1"/>
        <v>0</v>
      </c>
    </row>
    <row r="30" spans="1:17" x14ac:dyDescent="0.2">
      <c r="A30" s="366" t="s">
        <v>331</v>
      </c>
      <c r="B30" s="418">
        <f>[2]BldgAreas!$E$8*[2]BldgEUI2!H33</f>
        <v>0</v>
      </c>
      <c r="C30" s="417">
        <f>[2]BldgAreas!$G$8*[2]BldgEUI2!O33</f>
        <v>0</v>
      </c>
      <c r="D30" s="417">
        <f>[2]BldgAreas!$I$8*[2]BldgEUI2!V33</f>
        <v>0</v>
      </c>
      <c r="E30" s="417">
        <f>[2]BldgAreas!$K$8*[2]BldgEUI2!AC33</f>
        <v>0</v>
      </c>
      <c r="F30" s="416">
        <f t="shared" si="1"/>
        <v>0</v>
      </c>
    </row>
    <row r="31" spans="1:17" x14ac:dyDescent="0.2">
      <c r="A31" s="366" t="s">
        <v>328</v>
      </c>
      <c r="B31" s="418">
        <f>[2]BldgAreas!$E$8*[2]BldgEUI2!H34</f>
        <v>0</v>
      </c>
      <c r="C31" s="417">
        <f>[2]BldgAreas!$G$8*[2]BldgEUI2!O34</f>
        <v>0</v>
      </c>
      <c r="D31" s="417">
        <f>[2]BldgAreas!$I$8*[2]BldgEUI2!V34</f>
        <v>0</v>
      </c>
      <c r="E31" s="417">
        <f>[2]BldgAreas!$K$8*[2]BldgEUI2!AC34</f>
        <v>0</v>
      </c>
      <c r="F31" s="416">
        <f t="shared" si="1"/>
        <v>0</v>
      </c>
    </row>
    <row r="32" spans="1:17" x14ac:dyDescent="0.2">
      <c r="A32" s="366" t="s">
        <v>393</v>
      </c>
      <c r="B32" s="418">
        <f>[2]BldgAreas!$E$8*[2]BldgEUI2!H35</f>
        <v>0</v>
      </c>
      <c r="C32" s="417">
        <f>[2]BldgAreas!$G$8*[2]BldgEUI2!O35</f>
        <v>0</v>
      </c>
      <c r="D32" s="417">
        <f>[2]BldgAreas!$I$8*[2]BldgEUI2!V35</f>
        <v>0</v>
      </c>
      <c r="E32" s="417">
        <f>[2]BldgAreas!$K$8*[2]BldgEUI2!AC35</f>
        <v>0</v>
      </c>
      <c r="F32" s="416">
        <f t="shared" si="1"/>
        <v>0</v>
      </c>
    </row>
    <row r="33" spans="1:6" x14ac:dyDescent="0.2">
      <c r="A33" s="366" t="s">
        <v>303</v>
      </c>
      <c r="B33" s="418">
        <f>[2]BldgAreas!$E$8*[2]BldgEUI2!H36</f>
        <v>0</v>
      </c>
      <c r="C33" s="417">
        <f>[2]BldgAreas!$G$8*[2]BldgEUI2!O36</f>
        <v>0</v>
      </c>
      <c r="D33" s="417">
        <f>[2]BldgAreas!$I$8*[2]BldgEUI2!V36</f>
        <v>0</v>
      </c>
      <c r="E33" s="417">
        <f>[2]BldgAreas!$K$8*[2]BldgEUI2!AC36</f>
        <v>0</v>
      </c>
      <c r="F33" s="416">
        <f t="shared" si="1"/>
        <v>0</v>
      </c>
    </row>
    <row r="34" spans="1:6" x14ac:dyDescent="0.2">
      <c r="A34" s="366" t="s">
        <v>330</v>
      </c>
      <c r="B34" s="418">
        <f>[2]BldgAreas!$E$8*[2]BldgEUI2!H37</f>
        <v>0</v>
      </c>
      <c r="C34" s="417">
        <f>[2]BldgAreas!$G$8*[2]BldgEUI2!O37</f>
        <v>0</v>
      </c>
      <c r="D34" s="417">
        <f>[2]BldgAreas!$I$8*[2]BldgEUI2!V37</f>
        <v>0</v>
      </c>
      <c r="E34" s="417">
        <f>[2]BldgAreas!$K$8*[2]BldgEUI2!AC37</f>
        <v>0</v>
      </c>
      <c r="F34" s="416">
        <f t="shared" si="1"/>
        <v>0</v>
      </c>
    </row>
    <row r="35" spans="1:6" x14ac:dyDescent="0.2">
      <c r="A35" s="366" t="s">
        <v>30</v>
      </c>
      <c r="B35" s="418">
        <f>[2]BldgAreas!$E$8*[2]BldgEUI2!H38</f>
        <v>0</v>
      </c>
      <c r="C35" s="417">
        <f>[2]BldgAreas!$G$8*[2]BldgEUI2!O38</f>
        <v>0</v>
      </c>
      <c r="D35" s="417">
        <f>[2]BldgAreas!$I$8*[2]BldgEUI2!V38</f>
        <v>0</v>
      </c>
      <c r="E35" s="417">
        <f>[2]BldgAreas!$K$8*[2]BldgEUI2!AC38</f>
        <v>0</v>
      </c>
      <c r="F35" s="416">
        <f t="shared" si="1"/>
        <v>0</v>
      </c>
    </row>
    <row r="36" spans="1:6" x14ac:dyDescent="0.2">
      <c r="A36" s="366" t="s">
        <v>6</v>
      </c>
      <c r="B36" s="418">
        <f>[2]BldgAreas!$E$8*[2]BldgEUI2!H39</f>
        <v>0</v>
      </c>
      <c r="C36" s="417">
        <f>[2]BldgAreas!$G$8*[2]BldgEUI2!O39</f>
        <v>0</v>
      </c>
      <c r="D36" s="417">
        <f>[2]BldgAreas!$I$8*[2]BldgEUI2!V39</f>
        <v>0</v>
      </c>
      <c r="E36" s="417">
        <f>[2]BldgAreas!$K$8*[2]BldgEUI2!AC39</f>
        <v>0</v>
      </c>
      <c r="F36" s="416">
        <f t="shared" si="1"/>
        <v>0</v>
      </c>
    </row>
    <row r="37" spans="1:6" x14ac:dyDescent="0.2">
      <c r="A37" s="366" t="s">
        <v>305</v>
      </c>
      <c r="B37" s="418">
        <f>[2]BldgAreas!$E$8*[2]BldgEUI2!H40</f>
        <v>0</v>
      </c>
      <c r="C37" s="417">
        <f>[2]BldgAreas!$G$8*[2]BldgEUI2!O40</f>
        <v>0</v>
      </c>
      <c r="D37" s="417">
        <f>[2]BldgAreas!$I$8*[2]BldgEUI2!V40</f>
        <v>0</v>
      </c>
      <c r="E37" s="417">
        <f>[2]BldgAreas!$K$8*[2]BldgEUI2!AC40</f>
        <v>0</v>
      </c>
      <c r="F37" s="416">
        <f t="shared" si="1"/>
        <v>0</v>
      </c>
    </row>
    <row r="38" spans="1:6" x14ac:dyDescent="0.2">
      <c r="A38" s="366" t="s">
        <v>306</v>
      </c>
      <c r="B38" s="418">
        <f>[2]BldgAreas!$E$8*[2]BldgEUI2!H41</f>
        <v>0</v>
      </c>
      <c r="C38" s="417">
        <f>[2]BldgAreas!$G$8*[2]BldgEUI2!O41</f>
        <v>0</v>
      </c>
      <c r="D38" s="417">
        <f>[2]BldgAreas!$I$8*[2]BldgEUI2!V41</f>
        <v>0</v>
      </c>
      <c r="E38" s="417">
        <f>[2]BldgAreas!$K$8*[2]BldgEUI2!AC41</f>
        <v>0</v>
      </c>
      <c r="F38" s="416">
        <f t="shared" si="1"/>
        <v>0</v>
      </c>
    </row>
    <row r="39" spans="1:6" x14ac:dyDescent="0.2">
      <c r="A39" s="366" t="s">
        <v>307</v>
      </c>
      <c r="B39" s="418">
        <f>[2]BldgAreas!$E$8*[2]BldgEUI2!H42</f>
        <v>0</v>
      </c>
      <c r="C39" s="417">
        <f>[2]BldgAreas!$G$8*[2]BldgEUI2!O42</f>
        <v>0</v>
      </c>
      <c r="D39" s="417">
        <f>[2]BldgAreas!$I$8*[2]BldgEUI2!V42</f>
        <v>0</v>
      </c>
      <c r="E39" s="417">
        <f>[2]BldgAreas!$K$8*[2]BldgEUI2!AC42</f>
        <v>0</v>
      </c>
      <c r="F39" s="416">
        <f t="shared" si="1"/>
        <v>0</v>
      </c>
    </row>
    <row r="40" spans="1:6" x14ac:dyDescent="0.2">
      <c r="A40" s="366" t="s">
        <v>308</v>
      </c>
      <c r="B40" s="418">
        <f>[2]BldgAreas!$E$8*[2]BldgEUI2!H43</f>
        <v>0</v>
      </c>
      <c r="C40" s="417">
        <f>[2]BldgAreas!$G$8*[2]BldgEUI2!O43</f>
        <v>0</v>
      </c>
      <c r="D40" s="417">
        <f>[2]BldgAreas!$I$8*[2]BldgEUI2!V43</f>
        <v>0</v>
      </c>
      <c r="E40" s="417">
        <f>[2]BldgAreas!$K$8*[2]BldgEUI2!AC43</f>
        <v>0</v>
      </c>
      <c r="F40" s="416">
        <f t="shared" si="1"/>
        <v>0</v>
      </c>
    </row>
    <row r="41" spans="1:6" x14ac:dyDescent="0.2">
      <c r="A41" s="366" t="s">
        <v>309</v>
      </c>
      <c r="B41" s="418">
        <f>[2]BldgAreas!$E$8*[2]BldgEUI2!H44</f>
        <v>0</v>
      </c>
      <c r="C41" s="417">
        <f>[2]BldgAreas!$G$8*[2]BldgEUI2!O44</f>
        <v>0</v>
      </c>
      <c r="D41" s="417">
        <f>[2]BldgAreas!$I$8*[2]BldgEUI2!V44</f>
        <v>0</v>
      </c>
      <c r="E41" s="417">
        <f>[2]BldgAreas!$K$8*[2]BldgEUI2!AC44</f>
        <v>0</v>
      </c>
      <c r="F41" s="416">
        <f t="shared" si="1"/>
        <v>0</v>
      </c>
    </row>
    <row r="42" spans="1:6" x14ac:dyDescent="0.2">
      <c r="A42" s="366" t="s">
        <v>21</v>
      </c>
      <c r="B42" s="418">
        <f>[2]BldgAreas!$E$8*[2]BldgEUI2!H45</f>
        <v>0</v>
      </c>
      <c r="C42" s="417">
        <f>[2]BldgAreas!$G$8*[2]BldgEUI2!O45</f>
        <v>0</v>
      </c>
      <c r="D42" s="417">
        <f>[2]BldgAreas!$I$8*[2]BldgEUI2!V45</f>
        <v>0</v>
      </c>
      <c r="E42" s="417">
        <f>[2]BldgAreas!$K$8*[2]BldgEUI2!AC45</f>
        <v>0</v>
      </c>
      <c r="F42" s="416">
        <f t="shared" si="1"/>
        <v>0</v>
      </c>
    </row>
    <row r="43" spans="1:6" x14ac:dyDescent="0.2">
      <c r="A43" s="366" t="s">
        <v>310</v>
      </c>
      <c r="B43" s="418">
        <f>[2]BldgAreas!$E$8*[2]BldgEUI2!H46</f>
        <v>0</v>
      </c>
      <c r="C43" s="417">
        <f>[2]BldgAreas!$G$8*[2]BldgEUI2!O46</f>
        <v>0</v>
      </c>
      <c r="D43" s="417">
        <f>[2]BldgAreas!$I$8*[2]BldgEUI2!V46</f>
        <v>0</v>
      </c>
      <c r="E43" s="417">
        <f>[2]BldgAreas!$K$8*[2]BldgEUI2!AC46</f>
        <v>0</v>
      </c>
      <c r="F43" s="416">
        <f t="shared" si="1"/>
        <v>0</v>
      </c>
    </row>
    <row r="44" spans="1:6" x14ac:dyDescent="0.2">
      <c r="A44" s="366" t="s">
        <v>311</v>
      </c>
      <c r="B44" s="418">
        <f>[2]BldgAreas!$E$8*[2]BldgEUI2!H47</f>
        <v>0</v>
      </c>
      <c r="C44" s="417">
        <f>[2]BldgAreas!$G$8*[2]BldgEUI2!O47</f>
        <v>0</v>
      </c>
      <c r="D44" s="417">
        <f>[2]BldgAreas!$I$8*[2]BldgEUI2!V47</f>
        <v>0</v>
      </c>
      <c r="E44" s="417">
        <f>[2]BldgAreas!$K$8*[2]BldgEUI2!AC47</f>
        <v>0</v>
      </c>
      <c r="F44" s="416">
        <f t="shared" si="1"/>
        <v>0</v>
      </c>
    </row>
    <row r="45" spans="1:6" x14ac:dyDescent="0.2">
      <c r="A45" s="356" t="s">
        <v>312</v>
      </c>
      <c r="B45" s="411">
        <f>[2]BldgAreas!$E$8*[2]BldgEUI2!H48</f>
        <v>0</v>
      </c>
      <c r="C45" s="410">
        <f>[2]BldgAreas!$G$8*[2]BldgEUI2!O48</f>
        <v>0</v>
      </c>
      <c r="D45" s="410">
        <f>[2]BldgAreas!$I$8*[2]BldgEUI2!V48</f>
        <v>0</v>
      </c>
      <c r="E45" s="410">
        <f>[2]BldgAreas!$K$8*[2]BldgEUI2!AC48</f>
        <v>0</v>
      </c>
      <c r="F45" s="409">
        <f t="shared" si="1"/>
        <v>0</v>
      </c>
    </row>
    <row r="47" spans="1:6" ht="25.5" customHeight="1" x14ac:dyDescent="0.2">
      <c r="B47" s="719" t="s">
        <v>400</v>
      </c>
      <c r="C47" s="720"/>
      <c r="D47" s="720"/>
      <c r="E47" s="720"/>
      <c r="F47" s="721"/>
    </row>
    <row r="48" spans="1:6" x14ac:dyDescent="0.2">
      <c r="B48" s="457" t="s">
        <v>284</v>
      </c>
      <c r="C48" s="458" t="s">
        <v>285</v>
      </c>
      <c r="D48" s="458" t="s">
        <v>286</v>
      </c>
      <c r="E48" s="458" t="s">
        <v>287</v>
      </c>
      <c r="F48" s="459" t="s">
        <v>1</v>
      </c>
    </row>
    <row r="49" spans="1:6" x14ac:dyDescent="0.2">
      <c r="A49" s="365" t="s">
        <v>0</v>
      </c>
      <c r="B49" s="438">
        <f>[2]BldgAreas!$E$9*[2]BldgEUI2!H53</f>
        <v>0</v>
      </c>
      <c r="C49" s="437">
        <f>[2]BldgAreas!$G$9*[2]BldgEUI2!O53</f>
        <v>0</v>
      </c>
      <c r="D49" s="437">
        <f>[2]BldgAreas!$I$9*[2]BldgEUI2!V53</f>
        <v>0</v>
      </c>
      <c r="E49" s="437">
        <f>[2]BldgAreas!$K$9*[2]BldgEUI2!AC53</f>
        <v>0</v>
      </c>
      <c r="F49" s="436">
        <f>SUM(B49:E49)</f>
        <v>0</v>
      </c>
    </row>
    <row r="50" spans="1:6" x14ac:dyDescent="0.2">
      <c r="A50" s="366" t="s">
        <v>292</v>
      </c>
      <c r="B50" s="418">
        <f>[2]BldgAreas!$E$9*[2]BldgEUI2!H54</f>
        <v>0</v>
      </c>
      <c r="C50" s="417">
        <f>[2]BldgAreas!$G$9*[2]BldgEUI2!O54</f>
        <v>0</v>
      </c>
      <c r="D50" s="417">
        <f>[2]BldgAreas!$I$9*[2]BldgEUI2!V54</f>
        <v>0</v>
      </c>
      <c r="E50" s="417">
        <f>[2]BldgAreas!$K$9*[2]BldgEUI2!AC54</f>
        <v>0</v>
      </c>
      <c r="F50" s="416">
        <f t="shared" ref="F50:F67" si="2">SUM(B50:E50)</f>
        <v>0</v>
      </c>
    </row>
    <row r="51" spans="1:6" x14ac:dyDescent="0.2">
      <c r="A51" s="366" t="s">
        <v>299</v>
      </c>
      <c r="B51" s="418">
        <f>[2]BldgAreas!$E$9*[2]BldgEUI2!H55</f>
        <v>0</v>
      </c>
      <c r="C51" s="417">
        <f>[2]BldgAreas!$G$9*[2]BldgEUI2!O55</f>
        <v>0</v>
      </c>
      <c r="D51" s="417">
        <f>[2]BldgAreas!$I$9*[2]BldgEUI2!V55</f>
        <v>0</v>
      </c>
      <c r="E51" s="417">
        <f>[2]BldgAreas!$K$9*[2]BldgEUI2!AC55</f>
        <v>0</v>
      </c>
      <c r="F51" s="416">
        <f t="shared" si="2"/>
        <v>0</v>
      </c>
    </row>
    <row r="52" spans="1:6" x14ac:dyDescent="0.2">
      <c r="A52" s="366" t="s">
        <v>331</v>
      </c>
      <c r="B52" s="418">
        <f>[2]BldgAreas!$E$9*[2]BldgEUI2!H56</f>
        <v>0</v>
      </c>
      <c r="C52" s="417">
        <f>[2]BldgAreas!$G$9*[2]BldgEUI2!O56</f>
        <v>0</v>
      </c>
      <c r="D52" s="417">
        <f>[2]BldgAreas!$I$9*[2]BldgEUI2!V56</f>
        <v>0</v>
      </c>
      <c r="E52" s="417">
        <f>[2]BldgAreas!$K$9*[2]BldgEUI2!AC56</f>
        <v>0</v>
      </c>
      <c r="F52" s="416">
        <f t="shared" si="2"/>
        <v>0</v>
      </c>
    </row>
    <row r="53" spans="1:6" x14ac:dyDescent="0.2">
      <c r="A53" s="366" t="s">
        <v>328</v>
      </c>
      <c r="B53" s="418">
        <f>[2]BldgAreas!$E$9*[2]BldgEUI2!H57</f>
        <v>0</v>
      </c>
      <c r="C53" s="417">
        <f>[2]BldgAreas!$G$9*[2]BldgEUI2!O57</f>
        <v>0</v>
      </c>
      <c r="D53" s="417">
        <f>[2]BldgAreas!$I$9*[2]BldgEUI2!V57</f>
        <v>0</v>
      </c>
      <c r="E53" s="417">
        <f>[2]BldgAreas!$K$9*[2]BldgEUI2!AC57</f>
        <v>0</v>
      </c>
      <c r="F53" s="416">
        <f t="shared" si="2"/>
        <v>0</v>
      </c>
    </row>
    <row r="54" spans="1:6" x14ac:dyDescent="0.2">
      <c r="A54" s="366" t="s">
        <v>393</v>
      </c>
      <c r="B54" s="418">
        <f>[2]BldgAreas!$E$9*[2]BldgEUI2!H58</f>
        <v>0</v>
      </c>
      <c r="C54" s="417">
        <f>[2]BldgAreas!$G$9*[2]BldgEUI2!O58</f>
        <v>0</v>
      </c>
      <c r="D54" s="417">
        <f>[2]BldgAreas!$I$9*[2]BldgEUI2!V58</f>
        <v>0</v>
      </c>
      <c r="E54" s="417">
        <f>[2]BldgAreas!$K$9*[2]BldgEUI2!AC58</f>
        <v>0</v>
      </c>
      <c r="F54" s="416">
        <f t="shared" si="2"/>
        <v>0</v>
      </c>
    </row>
    <row r="55" spans="1:6" x14ac:dyDescent="0.2">
      <c r="A55" s="366" t="s">
        <v>303</v>
      </c>
      <c r="B55" s="418">
        <f>[2]BldgAreas!$E$9*[2]BldgEUI2!H59</f>
        <v>0</v>
      </c>
      <c r="C55" s="417">
        <f>[2]BldgAreas!$G$9*[2]BldgEUI2!O59</f>
        <v>0</v>
      </c>
      <c r="D55" s="417">
        <f>[2]BldgAreas!$I$9*[2]BldgEUI2!V59</f>
        <v>0</v>
      </c>
      <c r="E55" s="417">
        <f>[2]BldgAreas!$K$9*[2]BldgEUI2!AC59</f>
        <v>0</v>
      </c>
      <c r="F55" s="416">
        <f t="shared" si="2"/>
        <v>0</v>
      </c>
    </row>
    <row r="56" spans="1:6" x14ac:dyDescent="0.2">
      <c r="A56" s="366" t="s">
        <v>330</v>
      </c>
      <c r="B56" s="418">
        <f>[2]BldgAreas!$E$9*[2]BldgEUI2!H60</f>
        <v>0</v>
      </c>
      <c r="C56" s="417">
        <f>[2]BldgAreas!$G$9*[2]BldgEUI2!O60</f>
        <v>0</v>
      </c>
      <c r="D56" s="417">
        <f>[2]BldgAreas!$I$9*[2]BldgEUI2!V60</f>
        <v>0</v>
      </c>
      <c r="E56" s="417">
        <f>[2]BldgAreas!$K$9*[2]BldgEUI2!AC60</f>
        <v>0</v>
      </c>
      <c r="F56" s="416">
        <f t="shared" si="2"/>
        <v>0</v>
      </c>
    </row>
    <row r="57" spans="1:6" x14ac:dyDescent="0.2">
      <c r="A57" s="366" t="s">
        <v>30</v>
      </c>
      <c r="B57" s="418">
        <f>[2]BldgAreas!$E$9*[2]BldgEUI2!H61</f>
        <v>0</v>
      </c>
      <c r="C57" s="417">
        <f>[2]BldgAreas!$G$9*[2]BldgEUI2!O61</f>
        <v>0</v>
      </c>
      <c r="D57" s="417">
        <f>[2]BldgAreas!$I$9*[2]BldgEUI2!V61</f>
        <v>0</v>
      </c>
      <c r="E57" s="417">
        <f>[2]BldgAreas!$K$9*[2]BldgEUI2!AC61</f>
        <v>0</v>
      </c>
      <c r="F57" s="416">
        <f t="shared" si="2"/>
        <v>0</v>
      </c>
    </row>
    <row r="58" spans="1:6" x14ac:dyDescent="0.2">
      <c r="A58" s="366" t="s">
        <v>6</v>
      </c>
      <c r="B58" s="418">
        <f>[2]BldgAreas!$E$9*[2]BldgEUI2!H62</f>
        <v>0</v>
      </c>
      <c r="C58" s="417">
        <f>[2]BldgAreas!$G$9*[2]BldgEUI2!O62</f>
        <v>0</v>
      </c>
      <c r="D58" s="417">
        <f>[2]BldgAreas!$I$9*[2]BldgEUI2!V62</f>
        <v>0</v>
      </c>
      <c r="E58" s="417">
        <f>[2]BldgAreas!$K$9*[2]BldgEUI2!AC62</f>
        <v>0</v>
      </c>
      <c r="F58" s="416">
        <f t="shared" si="2"/>
        <v>0</v>
      </c>
    </row>
    <row r="59" spans="1:6" x14ac:dyDescent="0.2">
      <c r="A59" s="366" t="s">
        <v>305</v>
      </c>
      <c r="B59" s="418">
        <f>[2]BldgAreas!$E$9*[2]BldgEUI2!H63</f>
        <v>0</v>
      </c>
      <c r="C59" s="417">
        <f>[2]BldgAreas!$G$9*[2]BldgEUI2!O63</f>
        <v>0</v>
      </c>
      <c r="D59" s="417">
        <f>[2]BldgAreas!$I$9*[2]BldgEUI2!V63</f>
        <v>0</v>
      </c>
      <c r="E59" s="417">
        <f>[2]BldgAreas!$K$9*[2]BldgEUI2!AC63</f>
        <v>0</v>
      </c>
      <c r="F59" s="416">
        <f t="shared" si="2"/>
        <v>0</v>
      </c>
    </row>
    <row r="60" spans="1:6" x14ac:dyDescent="0.2">
      <c r="A60" s="366" t="s">
        <v>306</v>
      </c>
      <c r="B60" s="418">
        <f>[2]BldgAreas!$E$9*[2]BldgEUI2!H64</f>
        <v>0</v>
      </c>
      <c r="C60" s="417">
        <f>[2]BldgAreas!$G$9*[2]BldgEUI2!O64</f>
        <v>0</v>
      </c>
      <c r="D60" s="417">
        <f>[2]BldgAreas!$I$9*[2]BldgEUI2!V64</f>
        <v>0</v>
      </c>
      <c r="E60" s="417">
        <f>[2]BldgAreas!$K$9*[2]BldgEUI2!AC64</f>
        <v>0</v>
      </c>
      <c r="F60" s="416">
        <f t="shared" si="2"/>
        <v>0</v>
      </c>
    </row>
    <row r="61" spans="1:6" x14ac:dyDescent="0.2">
      <c r="A61" s="366" t="s">
        <v>307</v>
      </c>
      <c r="B61" s="418">
        <f>[2]BldgAreas!$E$9*[2]BldgEUI2!H65</f>
        <v>0</v>
      </c>
      <c r="C61" s="417">
        <f>[2]BldgAreas!$G$9*[2]BldgEUI2!O65</f>
        <v>0</v>
      </c>
      <c r="D61" s="417">
        <f>[2]BldgAreas!$I$9*[2]BldgEUI2!V65</f>
        <v>0</v>
      </c>
      <c r="E61" s="417">
        <f>[2]BldgAreas!$K$9*[2]BldgEUI2!AC65</f>
        <v>0</v>
      </c>
      <c r="F61" s="416">
        <f t="shared" si="2"/>
        <v>0</v>
      </c>
    </row>
    <row r="62" spans="1:6" x14ac:dyDescent="0.2">
      <c r="A62" s="366" t="s">
        <v>308</v>
      </c>
      <c r="B62" s="418">
        <f>[2]BldgAreas!$E$9*[2]BldgEUI2!H66</f>
        <v>0</v>
      </c>
      <c r="C62" s="417">
        <f>[2]BldgAreas!$G$9*[2]BldgEUI2!O66</f>
        <v>0</v>
      </c>
      <c r="D62" s="417">
        <f>[2]BldgAreas!$I$9*[2]BldgEUI2!V66</f>
        <v>0</v>
      </c>
      <c r="E62" s="417">
        <f>[2]BldgAreas!$K$9*[2]BldgEUI2!AC66</f>
        <v>0</v>
      </c>
      <c r="F62" s="416">
        <f t="shared" si="2"/>
        <v>0</v>
      </c>
    </row>
    <row r="63" spans="1:6" x14ac:dyDescent="0.2">
      <c r="A63" s="366" t="s">
        <v>309</v>
      </c>
      <c r="B63" s="418">
        <f>[2]BldgAreas!$E$9*[2]BldgEUI2!H67</f>
        <v>0</v>
      </c>
      <c r="C63" s="417">
        <f>[2]BldgAreas!$G$9*[2]BldgEUI2!O67</f>
        <v>0</v>
      </c>
      <c r="D63" s="417">
        <f>[2]BldgAreas!$I$9*[2]BldgEUI2!V67</f>
        <v>0</v>
      </c>
      <c r="E63" s="417">
        <f>[2]BldgAreas!$K$9*[2]BldgEUI2!AC67</f>
        <v>0</v>
      </c>
      <c r="F63" s="416">
        <f t="shared" si="2"/>
        <v>0</v>
      </c>
    </row>
    <row r="64" spans="1:6" x14ac:dyDescent="0.2">
      <c r="A64" s="366" t="s">
        <v>21</v>
      </c>
      <c r="B64" s="418">
        <f>[2]BldgAreas!$E$9*[2]BldgEUI2!H68</f>
        <v>0</v>
      </c>
      <c r="C64" s="417">
        <f>[2]BldgAreas!$G$9*[2]BldgEUI2!O68</f>
        <v>0</v>
      </c>
      <c r="D64" s="417">
        <f>[2]BldgAreas!$I$9*[2]BldgEUI2!V68</f>
        <v>0</v>
      </c>
      <c r="E64" s="417">
        <f>[2]BldgAreas!$K$9*[2]BldgEUI2!AC68</f>
        <v>0</v>
      </c>
      <c r="F64" s="416">
        <f t="shared" si="2"/>
        <v>0</v>
      </c>
    </row>
    <row r="65" spans="1:6" x14ac:dyDescent="0.2">
      <c r="A65" s="366" t="s">
        <v>310</v>
      </c>
      <c r="B65" s="418">
        <f>[2]BldgAreas!$E$9*[2]BldgEUI2!H69</f>
        <v>0</v>
      </c>
      <c r="C65" s="417">
        <f>[2]BldgAreas!$G$9*[2]BldgEUI2!O69</f>
        <v>0</v>
      </c>
      <c r="D65" s="417">
        <f>[2]BldgAreas!$I$9*[2]BldgEUI2!V69</f>
        <v>0</v>
      </c>
      <c r="E65" s="417">
        <f>[2]BldgAreas!$K$9*[2]BldgEUI2!AC69</f>
        <v>0</v>
      </c>
      <c r="F65" s="416">
        <f t="shared" si="2"/>
        <v>0</v>
      </c>
    </row>
    <row r="66" spans="1:6" x14ac:dyDescent="0.2">
      <c r="A66" s="366" t="s">
        <v>311</v>
      </c>
      <c r="B66" s="418">
        <f>[2]BldgAreas!$E$9*[2]BldgEUI2!H70</f>
        <v>0</v>
      </c>
      <c r="C66" s="417">
        <f>[2]BldgAreas!$G$9*[2]BldgEUI2!O70</f>
        <v>0</v>
      </c>
      <c r="D66" s="417">
        <f>[2]BldgAreas!$I$9*[2]BldgEUI2!V70</f>
        <v>0</v>
      </c>
      <c r="E66" s="417">
        <f>[2]BldgAreas!$K$9*[2]BldgEUI2!AC70</f>
        <v>0</v>
      </c>
      <c r="F66" s="416">
        <f t="shared" si="2"/>
        <v>0</v>
      </c>
    </row>
    <row r="67" spans="1:6" x14ac:dyDescent="0.2">
      <c r="A67" s="356" t="s">
        <v>312</v>
      </c>
      <c r="B67" s="411">
        <f>[2]BldgAreas!$E$9*[2]BldgEUI2!H71</f>
        <v>0</v>
      </c>
      <c r="C67" s="410">
        <f>[2]BldgAreas!$G$9*[2]BldgEUI2!O71</f>
        <v>0</v>
      </c>
      <c r="D67" s="410">
        <f>[2]BldgAreas!$I$9*[2]BldgEUI2!V71</f>
        <v>0</v>
      </c>
      <c r="E67" s="410">
        <f>[2]BldgAreas!$K$9*[2]BldgEUI2!AC71</f>
        <v>0</v>
      </c>
      <c r="F67" s="409">
        <f t="shared" si="2"/>
        <v>0</v>
      </c>
    </row>
    <row r="69" spans="1:6" ht="26.25" customHeight="1" x14ac:dyDescent="0.2">
      <c r="B69" s="719" t="s">
        <v>401</v>
      </c>
      <c r="C69" s="720"/>
      <c r="D69" s="720"/>
      <c r="E69" s="720"/>
      <c r="F69" s="721"/>
    </row>
    <row r="70" spans="1:6" x14ac:dyDescent="0.2">
      <c r="B70" s="455" t="s">
        <v>284</v>
      </c>
      <c r="C70" s="456" t="s">
        <v>285</v>
      </c>
      <c r="D70" s="456" t="s">
        <v>286</v>
      </c>
      <c r="E70" s="456" t="s">
        <v>287</v>
      </c>
      <c r="F70" s="415" t="s">
        <v>1</v>
      </c>
    </row>
    <row r="71" spans="1:6" x14ac:dyDescent="0.2">
      <c r="A71" s="365" t="s">
        <v>0</v>
      </c>
      <c r="B71" s="438">
        <f>[2]BldgAreas!$E$24*[2]BldgEUI2!H76</f>
        <v>0</v>
      </c>
      <c r="C71" s="437">
        <f>[2]BldgAreas!$G$24*[2]BldgEUI2!O76</f>
        <v>893</v>
      </c>
      <c r="D71" s="437">
        <f>[2]BldgAreas!$I$24*[2]BldgEUI2!V76</f>
        <v>0</v>
      </c>
      <c r="E71" s="437">
        <f>[2]BldgAreas!$K$24*[2]BldgEUI2!AC76</f>
        <v>0</v>
      </c>
      <c r="F71" s="436">
        <f>SUM(B71:E71)</f>
        <v>893</v>
      </c>
    </row>
    <row r="72" spans="1:6" x14ac:dyDescent="0.2">
      <c r="A72" s="366" t="s">
        <v>292</v>
      </c>
      <c r="B72" s="418">
        <f>[2]BldgAreas!$E$24*[2]BldgEUI2!H77</f>
        <v>0</v>
      </c>
      <c r="C72" s="417">
        <f>[2]BldgAreas!$G$24*[2]BldgEUI2!O77</f>
        <v>893</v>
      </c>
      <c r="D72" s="417">
        <f>[2]BldgAreas!$I$24*[2]BldgEUI2!V77</f>
        <v>0</v>
      </c>
      <c r="E72" s="417">
        <f>[2]BldgAreas!$K$24*[2]BldgEUI2!AC77</f>
        <v>0</v>
      </c>
      <c r="F72" s="416">
        <f t="shared" ref="F72:F89" si="3">SUM(B72:E72)</f>
        <v>893</v>
      </c>
    </row>
    <row r="73" spans="1:6" x14ac:dyDescent="0.2">
      <c r="A73" s="366" t="s">
        <v>299</v>
      </c>
      <c r="B73" s="418">
        <f>[2]BldgAreas!$E$24*[2]BldgEUI2!H78</f>
        <v>0</v>
      </c>
      <c r="C73" s="417">
        <f>[2]BldgAreas!$G$24*[2]BldgEUI2!O78</f>
        <v>893</v>
      </c>
      <c r="D73" s="417">
        <f>[2]BldgAreas!$I$24*[2]BldgEUI2!V78</f>
        <v>0</v>
      </c>
      <c r="E73" s="417">
        <f>[2]BldgAreas!$K$24*[2]BldgEUI2!AC78</f>
        <v>0</v>
      </c>
      <c r="F73" s="416">
        <f t="shared" si="3"/>
        <v>893</v>
      </c>
    </row>
    <row r="74" spans="1:6" x14ac:dyDescent="0.2">
      <c r="A74" s="366" t="s">
        <v>331</v>
      </c>
      <c r="B74" s="418">
        <f>[2]BldgAreas!$E$24*[2]BldgEUI2!H79</f>
        <v>0</v>
      </c>
      <c r="C74" s="417">
        <f>[2]BldgAreas!$G$24*[2]BldgEUI2!O79</f>
        <v>893</v>
      </c>
      <c r="D74" s="417">
        <f>[2]BldgAreas!$I$24*[2]BldgEUI2!V79</f>
        <v>0</v>
      </c>
      <c r="E74" s="417">
        <f>[2]BldgAreas!$K$24*[2]BldgEUI2!AC79</f>
        <v>0</v>
      </c>
      <c r="F74" s="416">
        <f t="shared" si="3"/>
        <v>893</v>
      </c>
    </row>
    <row r="75" spans="1:6" x14ac:dyDescent="0.2">
      <c r="A75" s="366" t="s">
        <v>328</v>
      </c>
      <c r="B75" s="418">
        <f>[2]BldgAreas!$E$24*[2]BldgEUI2!H80</f>
        <v>0</v>
      </c>
      <c r="C75" s="417">
        <f>[2]BldgAreas!$G$24*[2]BldgEUI2!O80</f>
        <v>893</v>
      </c>
      <c r="D75" s="417">
        <f>[2]BldgAreas!$I$24*[2]BldgEUI2!V80</f>
        <v>0</v>
      </c>
      <c r="E75" s="417">
        <f>[2]BldgAreas!$K$24*[2]BldgEUI2!AC80</f>
        <v>0</v>
      </c>
      <c r="F75" s="416">
        <f t="shared" si="3"/>
        <v>893</v>
      </c>
    </row>
    <row r="76" spans="1:6" x14ac:dyDescent="0.2">
      <c r="A76" s="366" t="s">
        <v>393</v>
      </c>
      <c r="B76" s="418">
        <f>[2]BldgAreas!$E$24*[2]BldgEUI2!H81</f>
        <v>0</v>
      </c>
      <c r="C76" s="417">
        <f>[2]BldgAreas!$G$24*[2]BldgEUI2!O81</f>
        <v>893</v>
      </c>
      <c r="D76" s="417">
        <f>[2]BldgAreas!$I$24*[2]BldgEUI2!V81</f>
        <v>0</v>
      </c>
      <c r="E76" s="417">
        <f>[2]BldgAreas!$K$24*[2]BldgEUI2!AC81</f>
        <v>0</v>
      </c>
      <c r="F76" s="416">
        <f t="shared" si="3"/>
        <v>893</v>
      </c>
    </row>
    <row r="77" spans="1:6" x14ac:dyDescent="0.2">
      <c r="A77" s="366" t="s">
        <v>303</v>
      </c>
      <c r="B77" s="418">
        <f>[2]BldgAreas!$E$24*[2]BldgEUI2!H82</f>
        <v>0</v>
      </c>
      <c r="C77" s="417">
        <f>[2]BldgAreas!$G$24*[2]BldgEUI2!O82</f>
        <v>893</v>
      </c>
      <c r="D77" s="417">
        <f>[2]BldgAreas!$I$24*[2]BldgEUI2!V82</f>
        <v>0</v>
      </c>
      <c r="E77" s="417">
        <f>[2]BldgAreas!$K$24*[2]BldgEUI2!AC82</f>
        <v>0</v>
      </c>
      <c r="F77" s="416">
        <f t="shared" si="3"/>
        <v>893</v>
      </c>
    </row>
    <row r="78" spans="1:6" x14ac:dyDescent="0.2">
      <c r="A78" s="366" t="s">
        <v>330</v>
      </c>
      <c r="B78" s="418">
        <f>[2]BldgAreas!$E$24*[2]BldgEUI2!H83</f>
        <v>0</v>
      </c>
      <c r="C78" s="417">
        <f>[2]BldgAreas!$G$24*[2]BldgEUI2!O83</f>
        <v>893</v>
      </c>
      <c r="D78" s="417">
        <f>[2]BldgAreas!$I$24*[2]BldgEUI2!V83</f>
        <v>0</v>
      </c>
      <c r="E78" s="417">
        <f>[2]BldgAreas!$K$24*[2]BldgEUI2!AC83</f>
        <v>0</v>
      </c>
      <c r="F78" s="416">
        <f t="shared" si="3"/>
        <v>893</v>
      </c>
    </row>
    <row r="79" spans="1:6" x14ac:dyDescent="0.2">
      <c r="A79" s="366" t="s">
        <v>30</v>
      </c>
      <c r="B79" s="418">
        <f>[2]BldgAreas!$E$24*[2]BldgEUI2!H84</f>
        <v>0</v>
      </c>
      <c r="C79" s="417">
        <f>[2]BldgAreas!$G$24*[2]BldgEUI2!O84</f>
        <v>893</v>
      </c>
      <c r="D79" s="417">
        <f>[2]BldgAreas!$I$24*[2]BldgEUI2!V84</f>
        <v>0</v>
      </c>
      <c r="E79" s="417">
        <f>[2]BldgAreas!$K$24*[2]BldgEUI2!AC84</f>
        <v>0</v>
      </c>
      <c r="F79" s="416">
        <f t="shared" si="3"/>
        <v>893</v>
      </c>
    </row>
    <row r="80" spans="1:6" x14ac:dyDescent="0.2">
      <c r="A80" s="366" t="s">
        <v>6</v>
      </c>
      <c r="B80" s="418">
        <f>[2]BldgAreas!$E$24*[2]BldgEUI2!H85</f>
        <v>0</v>
      </c>
      <c r="C80" s="417">
        <f>[2]BldgAreas!$G$24*[2]BldgEUI2!O85</f>
        <v>893</v>
      </c>
      <c r="D80" s="417">
        <f>[2]BldgAreas!$I$24*[2]BldgEUI2!V85</f>
        <v>0</v>
      </c>
      <c r="E80" s="417">
        <f>[2]BldgAreas!$K$24*[2]BldgEUI2!AC85</f>
        <v>0</v>
      </c>
      <c r="F80" s="416">
        <f t="shared" si="3"/>
        <v>893</v>
      </c>
    </row>
    <row r="81" spans="1:6" x14ac:dyDescent="0.2">
      <c r="A81" s="366" t="s">
        <v>305</v>
      </c>
      <c r="B81" s="418">
        <f>[2]BldgAreas!$E$24*[2]BldgEUI2!H86</f>
        <v>0</v>
      </c>
      <c r="C81" s="417">
        <f>[2]BldgAreas!$G$24*[2]BldgEUI2!O86</f>
        <v>893</v>
      </c>
      <c r="D81" s="417">
        <f>[2]BldgAreas!$I$24*[2]BldgEUI2!V86</f>
        <v>0</v>
      </c>
      <c r="E81" s="417">
        <f>[2]BldgAreas!$K$24*[2]BldgEUI2!AC86</f>
        <v>0</v>
      </c>
      <c r="F81" s="416">
        <f t="shared" si="3"/>
        <v>893</v>
      </c>
    </row>
    <row r="82" spans="1:6" x14ac:dyDescent="0.2">
      <c r="A82" s="366" t="s">
        <v>306</v>
      </c>
      <c r="B82" s="418">
        <f>[2]BldgAreas!$E$24*[2]BldgEUI2!H87</f>
        <v>0</v>
      </c>
      <c r="C82" s="417">
        <f>[2]BldgAreas!$G$24*[2]BldgEUI2!O87</f>
        <v>893</v>
      </c>
      <c r="D82" s="417">
        <f>[2]BldgAreas!$I$24*[2]BldgEUI2!V87</f>
        <v>0</v>
      </c>
      <c r="E82" s="417">
        <f>[2]BldgAreas!$K$24*[2]BldgEUI2!AC87</f>
        <v>0</v>
      </c>
      <c r="F82" s="416">
        <f t="shared" si="3"/>
        <v>893</v>
      </c>
    </row>
    <row r="83" spans="1:6" x14ac:dyDescent="0.2">
      <c r="A83" s="366" t="s">
        <v>307</v>
      </c>
      <c r="B83" s="418">
        <f>[2]BldgAreas!$E$24*[2]BldgEUI2!H88</f>
        <v>0</v>
      </c>
      <c r="C83" s="417">
        <f>[2]BldgAreas!$G$24*[2]BldgEUI2!O88</f>
        <v>893</v>
      </c>
      <c r="D83" s="417">
        <f>[2]BldgAreas!$I$24*[2]BldgEUI2!V88</f>
        <v>0</v>
      </c>
      <c r="E83" s="417">
        <f>[2]BldgAreas!$K$24*[2]BldgEUI2!AC88</f>
        <v>0</v>
      </c>
      <c r="F83" s="416">
        <f t="shared" si="3"/>
        <v>893</v>
      </c>
    </row>
    <row r="84" spans="1:6" x14ac:dyDescent="0.2">
      <c r="A84" s="366" t="s">
        <v>308</v>
      </c>
      <c r="B84" s="418">
        <f>[2]BldgAreas!$E$24*[2]BldgEUI2!H89</f>
        <v>0</v>
      </c>
      <c r="C84" s="417">
        <f>[2]BldgAreas!$G$24*[2]BldgEUI2!O89</f>
        <v>893</v>
      </c>
      <c r="D84" s="417">
        <f>[2]BldgAreas!$I$24*[2]BldgEUI2!V89</f>
        <v>0</v>
      </c>
      <c r="E84" s="417">
        <f>[2]BldgAreas!$K$24*[2]BldgEUI2!AC89</f>
        <v>0</v>
      </c>
      <c r="F84" s="416">
        <f t="shared" si="3"/>
        <v>893</v>
      </c>
    </row>
    <row r="85" spans="1:6" x14ac:dyDescent="0.2">
      <c r="A85" s="366" t="s">
        <v>309</v>
      </c>
      <c r="B85" s="418">
        <f>[2]BldgAreas!$E$24*[2]BldgEUI2!H90</f>
        <v>0</v>
      </c>
      <c r="C85" s="417">
        <f>[2]BldgAreas!$G$24*[2]BldgEUI2!O90</f>
        <v>893</v>
      </c>
      <c r="D85" s="417">
        <f>[2]BldgAreas!$I$24*[2]BldgEUI2!V90</f>
        <v>0</v>
      </c>
      <c r="E85" s="417">
        <f>[2]BldgAreas!$K$24*[2]BldgEUI2!AC90</f>
        <v>0</v>
      </c>
      <c r="F85" s="416">
        <f t="shared" si="3"/>
        <v>893</v>
      </c>
    </row>
    <row r="86" spans="1:6" x14ac:dyDescent="0.2">
      <c r="A86" s="366" t="s">
        <v>21</v>
      </c>
      <c r="B86" s="418">
        <f>[2]BldgAreas!$E$24*[2]BldgEUI2!H91</f>
        <v>0</v>
      </c>
      <c r="C86" s="417">
        <f>[2]BldgAreas!$G$24*[2]BldgEUI2!O91</f>
        <v>893</v>
      </c>
      <c r="D86" s="417">
        <f>[2]BldgAreas!$I$24*[2]BldgEUI2!V91</f>
        <v>0</v>
      </c>
      <c r="E86" s="417">
        <f>[2]BldgAreas!$K$24*[2]BldgEUI2!AC91</f>
        <v>0</v>
      </c>
      <c r="F86" s="416">
        <f t="shared" si="3"/>
        <v>893</v>
      </c>
    </row>
    <row r="87" spans="1:6" x14ac:dyDescent="0.2">
      <c r="A87" s="366" t="s">
        <v>310</v>
      </c>
      <c r="B87" s="418">
        <f>[2]BldgAreas!$E$24*[2]BldgEUI2!H92</f>
        <v>0</v>
      </c>
      <c r="C87" s="417">
        <f>[2]BldgAreas!$G$24*[2]BldgEUI2!O92</f>
        <v>893</v>
      </c>
      <c r="D87" s="417">
        <f>[2]BldgAreas!$I$24*[2]BldgEUI2!V92</f>
        <v>0</v>
      </c>
      <c r="E87" s="417">
        <f>[2]BldgAreas!$K$24*[2]BldgEUI2!AC92</f>
        <v>0</v>
      </c>
      <c r="F87" s="416">
        <f t="shared" si="3"/>
        <v>893</v>
      </c>
    </row>
    <row r="88" spans="1:6" x14ac:dyDescent="0.2">
      <c r="A88" s="366" t="s">
        <v>311</v>
      </c>
      <c r="B88" s="418">
        <f>[2]BldgAreas!$E$24*[2]BldgEUI2!H93</f>
        <v>0</v>
      </c>
      <c r="C88" s="417">
        <f>[2]BldgAreas!$G$24*[2]BldgEUI2!O93</f>
        <v>893</v>
      </c>
      <c r="D88" s="417">
        <f>[2]BldgAreas!$I$24*[2]BldgEUI2!V93</f>
        <v>0</v>
      </c>
      <c r="E88" s="417">
        <f>[2]BldgAreas!$K$24*[2]BldgEUI2!AC93</f>
        <v>0</v>
      </c>
      <c r="F88" s="416">
        <f t="shared" si="3"/>
        <v>893</v>
      </c>
    </row>
    <row r="89" spans="1:6" x14ac:dyDescent="0.2">
      <c r="A89" s="356" t="s">
        <v>312</v>
      </c>
      <c r="B89" s="411">
        <f>[2]BldgAreas!$E$24*[2]BldgEUI2!H94</f>
        <v>0</v>
      </c>
      <c r="C89" s="410">
        <f>[2]BldgAreas!$G$24*[2]BldgEUI2!O94</f>
        <v>893</v>
      </c>
      <c r="D89" s="410">
        <f>[2]BldgAreas!$I$24*[2]BldgEUI2!V94</f>
        <v>0</v>
      </c>
      <c r="E89" s="410">
        <f>[2]BldgAreas!$K$24*[2]BldgEUI2!AC94</f>
        <v>0</v>
      </c>
      <c r="F89" s="409">
        <f t="shared" si="3"/>
        <v>893</v>
      </c>
    </row>
    <row r="91" spans="1:6" ht="26.25" customHeight="1" x14ac:dyDescent="0.2">
      <c r="B91" s="719" t="s">
        <v>402</v>
      </c>
      <c r="C91" s="720"/>
      <c r="D91" s="720"/>
      <c r="E91" s="720"/>
      <c r="F91" s="721"/>
    </row>
    <row r="92" spans="1:6" x14ac:dyDescent="0.2">
      <c r="B92" s="455" t="s">
        <v>284</v>
      </c>
      <c r="C92" s="456" t="s">
        <v>285</v>
      </c>
      <c r="D92" s="456" t="s">
        <v>286</v>
      </c>
      <c r="E92" s="456" t="s">
        <v>287</v>
      </c>
      <c r="F92" s="415" t="s">
        <v>1</v>
      </c>
    </row>
    <row r="93" spans="1:6" x14ac:dyDescent="0.2">
      <c r="A93" s="365" t="s">
        <v>0</v>
      </c>
      <c r="B93" s="438">
        <f>[2]BldgAreas!$E$25*[2]BldgEUI2!H99</f>
        <v>0</v>
      </c>
      <c r="C93" s="437">
        <f>[2]BldgAreas!$G$25*[2]BldgEUI2!O99</f>
        <v>2038</v>
      </c>
      <c r="D93" s="437">
        <f>[2]BldgAreas!$I$25*[2]BldgEUI2!V99</f>
        <v>0</v>
      </c>
      <c r="E93" s="437">
        <f>[2]BldgAreas!$K$25*[2]BldgEUI2!AC99</f>
        <v>0</v>
      </c>
      <c r="F93" s="436">
        <f>SUM(B93:E93)</f>
        <v>2038</v>
      </c>
    </row>
    <row r="94" spans="1:6" x14ac:dyDescent="0.2">
      <c r="A94" s="366" t="s">
        <v>292</v>
      </c>
      <c r="B94" s="418">
        <f>[2]BldgAreas!$E$25*[2]BldgEUI2!H100</f>
        <v>0</v>
      </c>
      <c r="C94" s="417">
        <f>[2]BldgAreas!$G$25*[2]BldgEUI2!O100</f>
        <v>2038</v>
      </c>
      <c r="D94" s="417">
        <f>[2]BldgAreas!$I$25*[2]BldgEUI2!V100</f>
        <v>0</v>
      </c>
      <c r="E94" s="417">
        <f>[2]BldgAreas!$K$25*[2]BldgEUI2!AC100</f>
        <v>0</v>
      </c>
      <c r="F94" s="416">
        <f t="shared" ref="F94:F111" si="4">SUM(B94:E94)</f>
        <v>2038</v>
      </c>
    </row>
    <row r="95" spans="1:6" x14ac:dyDescent="0.2">
      <c r="A95" s="366" t="s">
        <v>299</v>
      </c>
      <c r="B95" s="418">
        <f>[2]BldgAreas!$E$25*[2]BldgEUI2!H101</f>
        <v>0</v>
      </c>
      <c r="C95" s="417">
        <f>[2]BldgAreas!$G$25*[2]BldgEUI2!O101</f>
        <v>2038</v>
      </c>
      <c r="D95" s="417">
        <f>[2]BldgAreas!$I$25*[2]BldgEUI2!V101</f>
        <v>0</v>
      </c>
      <c r="E95" s="417">
        <f>[2]BldgAreas!$K$25*[2]BldgEUI2!AC101</f>
        <v>0</v>
      </c>
      <c r="F95" s="416">
        <f t="shared" si="4"/>
        <v>2038</v>
      </c>
    </row>
    <row r="96" spans="1:6" x14ac:dyDescent="0.2">
      <c r="A96" s="366" t="s">
        <v>331</v>
      </c>
      <c r="B96" s="418">
        <f>[2]BldgAreas!$E$25*[2]BldgEUI2!H102</f>
        <v>0</v>
      </c>
      <c r="C96" s="417">
        <f>[2]BldgAreas!$G$25*[2]BldgEUI2!O102</f>
        <v>2038</v>
      </c>
      <c r="D96" s="417">
        <f>[2]BldgAreas!$I$25*[2]BldgEUI2!V102</f>
        <v>0</v>
      </c>
      <c r="E96" s="417">
        <f>[2]BldgAreas!$K$25*[2]BldgEUI2!AC102</f>
        <v>0</v>
      </c>
      <c r="F96" s="416">
        <f t="shared" si="4"/>
        <v>2038</v>
      </c>
    </row>
    <row r="97" spans="1:6" x14ac:dyDescent="0.2">
      <c r="A97" s="366" t="s">
        <v>328</v>
      </c>
      <c r="B97" s="418">
        <f>[2]BldgAreas!$E$25*[2]BldgEUI2!H103</f>
        <v>0</v>
      </c>
      <c r="C97" s="417">
        <f>[2]BldgAreas!$G$25*[2]BldgEUI2!O103</f>
        <v>2038</v>
      </c>
      <c r="D97" s="417">
        <f>[2]BldgAreas!$I$25*[2]BldgEUI2!V103</f>
        <v>0</v>
      </c>
      <c r="E97" s="417">
        <f>[2]BldgAreas!$K$25*[2]BldgEUI2!AC103</f>
        <v>0</v>
      </c>
      <c r="F97" s="416">
        <f t="shared" si="4"/>
        <v>2038</v>
      </c>
    </row>
    <row r="98" spans="1:6" x14ac:dyDescent="0.2">
      <c r="A98" s="366" t="s">
        <v>393</v>
      </c>
      <c r="B98" s="418">
        <f>[2]BldgAreas!$E$25*[2]BldgEUI2!H104</f>
        <v>0</v>
      </c>
      <c r="C98" s="417">
        <f>[2]BldgAreas!$G$25*[2]BldgEUI2!O104</f>
        <v>2038</v>
      </c>
      <c r="D98" s="417">
        <f>[2]BldgAreas!$I$25*[2]BldgEUI2!V104</f>
        <v>0</v>
      </c>
      <c r="E98" s="417">
        <f>[2]BldgAreas!$K$25*[2]BldgEUI2!AC104</f>
        <v>0</v>
      </c>
      <c r="F98" s="416">
        <f t="shared" si="4"/>
        <v>2038</v>
      </c>
    </row>
    <row r="99" spans="1:6" x14ac:dyDescent="0.2">
      <c r="A99" s="366" t="s">
        <v>303</v>
      </c>
      <c r="B99" s="418">
        <f>[2]BldgAreas!$E$25*[2]BldgEUI2!H105</f>
        <v>0</v>
      </c>
      <c r="C99" s="417">
        <f>[2]BldgAreas!$G$25*[2]BldgEUI2!O105</f>
        <v>2038</v>
      </c>
      <c r="D99" s="417">
        <f>[2]BldgAreas!$I$25*[2]BldgEUI2!V105</f>
        <v>0</v>
      </c>
      <c r="E99" s="417">
        <f>[2]BldgAreas!$K$25*[2]BldgEUI2!AC105</f>
        <v>0</v>
      </c>
      <c r="F99" s="416">
        <f t="shared" si="4"/>
        <v>2038</v>
      </c>
    </row>
    <row r="100" spans="1:6" x14ac:dyDescent="0.2">
      <c r="A100" s="366" t="s">
        <v>330</v>
      </c>
      <c r="B100" s="418">
        <f>[2]BldgAreas!$E$25*[2]BldgEUI2!H106</f>
        <v>0</v>
      </c>
      <c r="C100" s="417">
        <f>[2]BldgAreas!$G$25*[2]BldgEUI2!O106</f>
        <v>2038</v>
      </c>
      <c r="D100" s="417">
        <f>[2]BldgAreas!$I$25*[2]BldgEUI2!V106</f>
        <v>0</v>
      </c>
      <c r="E100" s="417">
        <f>[2]BldgAreas!$K$25*[2]BldgEUI2!AC106</f>
        <v>0</v>
      </c>
      <c r="F100" s="416">
        <f t="shared" si="4"/>
        <v>2038</v>
      </c>
    </row>
    <row r="101" spans="1:6" x14ac:dyDescent="0.2">
      <c r="A101" s="366" t="s">
        <v>30</v>
      </c>
      <c r="B101" s="418">
        <f>[2]BldgAreas!$E$25*[2]BldgEUI2!H107</f>
        <v>0</v>
      </c>
      <c r="C101" s="417">
        <f>[2]BldgAreas!$G$25*[2]BldgEUI2!O107</f>
        <v>2038</v>
      </c>
      <c r="D101" s="417">
        <f>[2]BldgAreas!$I$25*[2]BldgEUI2!V107</f>
        <v>0</v>
      </c>
      <c r="E101" s="417">
        <f>[2]BldgAreas!$K$25*[2]BldgEUI2!AC107</f>
        <v>0</v>
      </c>
      <c r="F101" s="416">
        <f t="shared" si="4"/>
        <v>2038</v>
      </c>
    </row>
    <row r="102" spans="1:6" x14ac:dyDescent="0.2">
      <c r="A102" s="366" t="s">
        <v>6</v>
      </c>
      <c r="B102" s="418">
        <f>[2]BldgAreas!$E$25*[2]BldgEUI2!H108</f>
        <v>0</v>
      </c>
      <c r="C102" s="417">
        <f>[2]BldgAreas!$G$25*[2]BldgEUI2!O108</f>
        <v>2038</v>
      </c>
      <c r="D102" s="417">
        <f>[2]BldgAreas!$I$25*[2]BldgEUI2!V108</f>
        <v>0</v>
      </c>
      <c r="E102" s="417">
        <f>[2]BldgAreas!$K$25*[2]BldgEUI2!AC108</f>
        <v>0</v>
      </c>
      <c r="F102" s="416">
        <f t="shared" si="4"/>
        <v>2038</v>
      </c>
    </row>
    <row r="103" spans="1:6" x14ac:dyDescent="0.2">
      <c r="A103" s="366" t="s">
        <v>305</v>
      </c>
      <c r="B103" s="418">
        <f>[2]BldgAreas!$E$25*[2]BldgEUI2!H109</f>
        <v>0</v>
      </c>
      <c r="C103" s="417">
        <f>[2]BldgAreas!$G$25*[2]BldgEUI2!O109</f>
        <v>2038</v>
      </c>
      <c r="D103" s="417">
        <f>[2]BldgAreas!$I$25*[2]BldgEUI2!V109</f>
        <v>0</v>
      </c>
      <c r="E103" s="417">
        <f>[2]BldgAreas!$K$25*[2]BldgEUI2!AC109</f>
        <v>0</v>
      </c>
      <c r="F103" s="416">
        <f t="shared" si="4"/>
        <v>2038</v>
      </c>
    </row>
    <row r="104" spans="1:6" x14ac:dyDescent="0.2">
      <c r="A104" s="366" t="s">
        <v>306</v>
      </c>
      <c r="B104" s="418">
        <f>[2]BldgAreas!$E$25*[2]BldgEUI2!H110</f>
        <v>0</v>
      </c>
      <c r="C104" s="417">
        <f>[2]BldgAreas!$G$25*[2]BldgEUI2!O110</f>
        <v>2038</v>
      </c>
      <c r="D104" s="417">
        <f>[2]BldgAreas!$I$25*[2]BldgEUI2!V110</f>
        <v>0</v>
      </c>
      <c r="E104" s="417">
        <f>[2]BldgAreas!$K$25*[2]BldgEUI2!AC110</f>
        <v>0</v>
      </c>
      <c r="F104" s="416">
        <f t="shared" si="4"/>
        <v>2038</v>
      </c>
    </row>
    <row r="105" spans="1:6" x14ac:dyDescent="0.2">
      <c r="A105" s="366" t="s">
        <v>307</v>
      </c>
      <c r="B105" s="418">
        <f>[2]BldgAreas!$E$25*[2]BldgEUI2!H111</f>
        <v>0</v>
      </c>
      <c r="C105" s="417">
        <f>[2]BldgAreas!$G$25*[2]BldgEUI2!O111</f>
        <v>2038</v>
      </c>
      <c r="D105" s="417">
        <f>[2]BldgAreas!$I$25*[2]BldgEUI2!V111</f>
        <v>0</v>
      </c>
      <c r="E105" s="417">
        <f>[2]BldgAreas!$K$25*[2]BldgEUI2!AC111</f>
        <v>0</v>
      </c>
      <c r="F105" s="416">
        <f t="shared" si="4"/>
        <v>2038</v>
      </c>
    </row>
    <row r="106" spans="1:6" x14ac:dyDescent="0.2">
      <c r="A106" s="366" t="s">
        <v>308</v>
      </c>
      <c r="B106" s="418">
        <f>[2]BldgAreas!$E$25*[2]BldgEUI2!H112</f>
        <v>0</v>
      </c>
      <c r="C106" s="417">
        <f>[2]BldgAreas!$G$25*[2]BldgEUI2!O112</f>
        <v>2038</v>
      </c>
      <c r="D106" s="417">
        <f>[2]BldgAreas!$I$25*[2]BldgEUI2!V112</f>
        <v>0</v>
      </c>
      <c r="E106" s="417">
        <f>[2]BldgAreas!$K$25*[2]BldgEUI2!AC112</f>
        <v>0</v>
      </c>
      <c r="F106" s="416">
        <f t="shared" si="4"/>
        <v>2038</v>
      </c>
    </row>
    <row r="107" spans="1:6" x14ac:dyDescent="0.2">
      <c r="A107" s="366" t="s">
        <v>309</v>
      </c>
      <c r="B107" s="418">
        <f>[2]BldgAreas!$E$25*[2]BldgEUI2!H113</f>
        <v>0</v>
      </c>
      <c r="C107" s="417">
        <f>[2]BldgAreas!$G$25*[2]BldgEUI2!O113</f>
        <v>2038</v>
      </c>
      <c r="D107" s="417">
        <f>[2]BldgAreas!$I$25*[2]BldgEUI2!V113</f>
        <v>0</v>
      </c>
      <c r="E107" s="417">
        <f>[2]BldgAreas!$K$25*[2]BldgEUI2!AC113</f>
        <v>0</v>
      </c>
      <c r="F107" s="416">
        <f t="shared" si="4"/>
        <v>2038</v>
      </c>
    </row>
    <row r="108" spans="1:6" x14ac:dyDescent="0.2">
      <c r="A108" s="366" t="s">
        <v>21</v>
      </c>
      <c r="B108" s="418">
        <f>[2]BldgAreas!$E$25*[2]BldgEUI2!H114</f>
        <v>0</v>
      </c>
      <c r="C108" s="417">
        <f>[2]BldgAreas!$G$25*[2]BldgEUI2!O114</f>
        <v>2038</v>
      </c>
      <c r="D108" s="417">
        <f>[2]BldgAreas!$I$25*[2]BldgEUI2!V114</f>
        <v>0</v>
      </c>
      <c r="E108" s="417">
        <f>[2]BldgAreas!$K$25*[2]BldgEUI2!AC114</f>
        <v>0</v>
      </c>
      <c r="F108" s="416">
        <f t="shared" si="4"/>
        <v>2038</v>
      </c>
    </row>
    <row r="109" spans="1:6" x14ac:dyDescent="0.2">
      <c r="A109" s="366" t="s">
        <v>310</v>
      </c>
      <c r="B109" s="418">
        <f>[2]BldgAreas!$E$25*[2]BldgEUI2!H115</f>
        <v>0</v>
      </c>
      <c r="C109" s="417">
        <f>[2]BldgAreas!$G$25*[2]BldgEUI2!O115</f>
        <v>2038</v>
      </c>
      <c r="D109" s="417">
        <f>[2]BldgAreas!$I$25*[2]BldgEUI2!V115</f>
        <v>0</v>
      </c>
      <c r="E109" s="417">
        <f>[2]BldgAreas!$K$25*[2]BldgEUI2!AC115</f>
        <v>0</v>
      </c>
      <c r="F109" s="416">
        <f t="shared" si="4"/>
        <v>2038</v>
      </c>
    </row>
    <row r="110" spans="1:6" x14ac:dyDescent="0.2">
      <c r="A110" s="366" t="s">
        <v>311</v>
      </c>
      <c r="B110" s="418">
        <f>[2]BldgAreas!$E$25*[2]BldgEUI2!H116</f>
        <v>0</v>
      </c>
      <c r="C110" s="417">
        <f>[2]BldgAreas!$G$25*[2]BldgEUI2!O116</f>
        <v>2038</v>
      </c>
      <c r="D110" s="417">
        <f>[2]BldgAreas!$I$25*[2]BldgEUI2!V116</f>
        <v>0</v>
      </c>
      <c r="E110" s="417">
        <f>[2]BldgAreas!$K$25*[2]BldgEUI2!AC116</f>
        <v>0</v>
      </c>
      <c r="F110" s="416">
        <f t="shared" si="4"/>
        <v>2038</v>
      </c>
    </row>
    <row r="111" spans="1:6" x14ac:dyDescent="0.2">
      <c r="A111" s="356" t="s">
        <v>312</v>
      </c>
      <c r="B111" s="411">
        <f>[2]BldgAreas!$E$25*[2]BldgEUI2!H117</f>
        <v>0</v>
      </c>
      <c r="C111" s="410">
        <f>[2]BldgAreas!$G$25*[2]BldgEUI2!O117</f>
        <v>2038</v>
      </c>
      <c r="D111" s="410">
        <f>[2]BldgAreas!$I$25*[2]BldgEUI2!V117</f>
        <v>0</v>
      </c>
      <c r="E111" s="410">
        <f>[2]BldgAreas!$K$25*[2]BldgEUI2!AC117</f>
        <v>0</v>
      </c>
      <c r="F111" s="409">
        <f t="shared" si="4"/>
        <v>2038</v>
      </c>
    </row>
    <row r="113" spans="1:6" ht="27" customHeight="1" x14ac:dyDescent="0.2">
      <c r="B113" s="719" t="s">
        <v>403</v>
      </c>
      <c r="C113" s="720"/>
      <c r="D113" s="720"/>
      <c r="E113" s="720"/>
      <c r="F113" s="721"/>
    </row>
    <row r="114" spans="1:6" x14ac:dyDescent="0.2">
      <c r="B114" s="455" t="s">
        <v>284</v>
      </c>
      <c r="C114" s="456" t="s">
        <v>285</v>
      </c>
      <c r="D114" s="456" t="s">
        <v>286</v>
      </c>
      <c r="E114" s="456" t="s">
        <v>287</v>
      </c>
      <c r="F114" s="415" t="s">
        <v>1</v>
      </c>
    </row>
    <row r="115" spans="1:6" x14ac:dyDescent="0.2">
      <c r="A115" s="365" t="s">
        <v>0</v>
      </c>
      <c r="B115" s="438">
        <f>[2]BldgAreas!$E$26*[2]BldgEUI2!H122</f>
        <v>0</v>
      </c>
      <c r="C115" s="437">
        <f>[2]BldgAreas!$G$26*[2]BldgEUI2!O122</f>
        <v>12254</v>
      </c>
      <c r="D115" s="437">
        <f>[2]BldgAreas!$I$26*[2]BldgEUI2!V122</f>
        <v>0</v>
      </c>
      <c r="E115" s="437">
        <f>[2]BldgAreas!$K$26*[2]BldgEUI2!AC122</f>
        <v>5246</v>
      </c>
      <c r="F115" s="436">
        <f>SUM(B115:E115)</f>
        <v>17500</v>
      </c>
    </row>
    <row r="116" spans="1:6" x14ac:dyDescent="0.2">
      <c r="A116" s="366" t="s">
        <v>292</v>
      </c>
      <c r="B116" s="418">
        <f>[2]BldgAreas!$E$26*[2]BldgEUI2!H123</f>
        <v>0</v>
      </c>
      <c r="C116" s="417">
        <f>[2]BldgAreas!$G$26*[2]BldgEUI2!O123</f>
        <v>12254</v>
      </c>
      <c r="D116" s="417">
        <f>[2]BldgAreas!$I$26*[2]BldgEUI2!V123</f>
        <v>0</v>
      </c>
      <c r="E116" s="417">
        <f>[2]BldgAreas!$K$26*[2]BldgEUI2!AC123</f>
        <v>5246</v>
      </c>
      <c r="F116" s="416">
        <f t="shared" ref="F116:F133" si="5">SUM(B116:E116)</f>
        <v>17500</v>
      </c>
    </row>
    <row r="117" spans="1:6" x14ac:dyDescent="0.2">
      <c r="A117" s="366" t="s">
        <v>299</v>
      </c>
      <c r="B117" s="418">
        <f>[2]BldgAreas!$E$26*[2]BldgEUI2!H124</f>
        <v>0</v>
      </c>
      <c r="C117" s="417">
        <f>[2]BldgAreas!$G$26*[2]BldgEUI2!O124</f>
        <v>12254</v>
      </c>
      <c r="D117" s="417">
        <f>[2]BldgAreas!$I$26*[2]BldgEUI2!V124</f>
        <v>0</v>
      </c>
      <c r="E117" s="417">
        <f>[2]BldgAreas!$K$26*[2]BldgEUI2!AC124</f>
        <v>5246</v>
      </c>
      <c r="F117" s="416">
        <f t="shared" si="5"/>
        <v>17500</v>
      </c>
    </row>
    <row r="118" spans="1:6" x14ac:dyDescent="0.2">
      <c r="A118" s="366" t="s">
        <v>331</v>
      </c>
      <c r="B118" s="418">
        <f>[2]BldgAreas!$E$26*[2]BldgEUI2!H125</f>
        <v>0</v>
      </c>
      <c r="C118" s="417">
        <f>[2]BldgAreas!$G$26*[2]BldgEUI2!O125</f>
        <v>12254</v>
      </c>
      <c r="D118" s="417">
        <f>[2]BldgAreas!$I$26*[2]BldgEUI2!V125</f>
        <v>0</v>
      </c>
      <c r="E118" s="417">
        <f>[2]BldgAreas!$K$26*[2]BldgEUI2!AC125</f>
        <v>5246</v>
      </c>
      <c r="F118" s="416">
        <f t="shared" si="5"/>
        <v>17500</v>
      </c>
    </row>
    <row r="119" spans="1:6" x14ac:dyDescent="0.2">
      <c r="A119" s="366" t="s">
        <v>328</v>
      </c>
      <c r="B119" s="418">
        <f>[2]BldgAreas!$E$26*[2]BldgEUI2!H126</f>
        <v>0</v>
      </c>
      <c r="C119" s="417">
        <f>[2]BldgAreas!$G$26*[2]BldgEUI2!O126</f>
        <v>12254</v>
      </c>
      <c r="D119" s="417">
        <f>[2]BldgAreas!$I$26*[2]BldgEUI2!V126</f>
        <v>0</v>
      </c>
      <c r="E119" s="417">
        <f>[2]BldgAreas!$K$26*[2]BldgEUI2!AC126</f>
        <v>5246</v>
      </c>
      <c r="F119" s="416">
        <f t="shared" si="5"/>
        <v>17500</v>
      </c>
    </row>
    <row r="120" spans="1:6" x14ac:dyDescent="0.2">
      <c r="A120" s="366" t="s">
        <v>393</v>
      </c>
      <c r="B120" s="418">
        <f>[2]BldgAreas!$E$26*[2]BldgEUI2!H127</f>
        <v>0</v>
      </c>
      <c r="C120" s="417">
        <f>[2]BldgAreas!$G$26*[2]BldgEUI2!O127</f>
        <v>12254</v>
      </c>
      <c r="D120" s="417">
        <f>[2]BldgAreas!$I$26*[2]BldgEUI2!V127</f>
        <v>0</v>
      </c>
      <c r="E120" s="417">
        <f>[2]BldgAreas!$K$26*[2]BldgEUI2!AC127</f>
        <v>5246</v>
      </c>
      <c r="F120" s="416">
        <f t="shared" si="5"/>
        <v>17500</v>
      </c>
    </row>
    <row r="121" spans="1:6" x14ac:dyDescent="0.2">
      <c r="A121" s="366" t="s">
        <v>303</v>
      </c>
      <c r="B121" s="418">
        <f>[2]BldgAreas!$E$26*[2]BldgEUI2!H128</f>
        <v>0</v>
      </c>
      <c r="C121" s="417">
        <f>[2]BldgAreas!$G$26*[2]BldgEUI2!O128</f>
        <v>12254</v>
      </c>
      <c r="D121" s="417">
        <f>[2]BldgAreas!$I$26*[2]BldgEUI2!V128</f>
        <v>0</v>
      </c>
      <c r="E121" s="417">
        <f>[2]BldgAreas!$K$26*[2]BldgEUI2!AC128</f>
        <v>5246</v>
      </c>
      <c r="F121" s="416">
        <f t="shared" si="5"/>
        <v>17500</v>
      </c>
    </row>
    <row r="122" spans="1:6" x14ac:dyDescent="0.2">
      <c r="A122" s="366" t="s">
        <v>330</v>
      </c>
      <c r="B122" s="418">
        <f>[2]BldgAreas!$E$26*[2]BldgEUI2!H129</f>
        <v>0</v>
      </c>
      <c r="C122" s="417">
        <f>[2]BldgAreas!$G$26*[2]BldgEUI2!O129</f>
        <v>12254</v>
      </c>
      <c r="D122" s="417">
        <f>[2]BldgAreas!$I$26*[2]BldgEUI2!V129</f>
        <v>0</v>
      </c>
      <c r="E122" s="417">
        <f>[2]BldgAreas!$K$26*[2]BldgEUI2!AC129</f>
        <v>5246</v>
      </c>
      <c r="F122" s="416">
        <f t="shared" si="5"/>
        <v>17500</v>
      </c>
    </row>
    <row r="123" spans="1:6" x14ac:dyDescent="0.2">
      <c r="A123" s="366" t="s">
        <v>30</v>
      </c>
      <c r="B123" s="418">
        <f>[2]BldgAreas!$E$26*[2]BldgEUI2!H130</f>
        <v>0</v>
      </c>
      <c r="C123" s="417">
        <f>[2]BldgAreas!$G$26*[2]BldgEUI2!O130</f>
        <v>12254</v>
      </c>
      <c r="D123" s="417">
        <f>[2]BldgAreas!$I$26*[2]BldgEUI2!V130</f>
        <v>0</v>
      </c>
      <c r="E123" s="417">
        <f>[2]BldgAreas!$K$26*[2]BldgEUI2!AC130</f>
        <v>5246</v>
      </c>
      <c r="F123" s="416">
        <f t="shared" si="5"/>
        <v>17500</v>
      </c>
    </row>
    <row r="124" spans="1:6" x14ac:dyDescent="0.2">
      <c r="A124" s="366" t="s">
        <v>6</v>
      </c>
      <c r="B124" s="418">
        <f>[2]BldgAreas!$E$26*[2]BldgEUI2!H131</f>
        <v>0</v>
      </c>
      <c r="C124" s="417">
        <f>[2]BldgAreas!$G$26*[2]BldgEUI2!O131</f>
        <v>12254</v>
      </c>
      <c r="D124" s="417">
        <f>[2]BldgAreas!$I$26*[2]BldgEUI2!V131</f>
        <v>0</v>
      </c>
      <c r="E124" s="417">
        <f>[2]BldgAreas!$K$26*[2]BldgEUI2!AC131</f>
        <v>5246</v>
      </c>
      <c r="F124" s="416">
        <f t="shared" si="5"/>
        <v>17500</v>
      </c>
    </row>
    <row r="125" spans="1:6" x14ac:dyDescent="0.2">
      <c r="A125" s="366" t="s">
        <v>305</v>
      </c>
      <c r="B125" s="418">
        <f>[2]BldgAreas!$E$26*[2]BldgEUI2!H132</f>
        <v>0</v>
      </c>
      <c r="C125" s="417">
        <f>[2]BldgAreas!$G$26*[2]BldgEUI2!O132</f>
        <v>12254</v>
      </c>
      <c r="D125" s="417">
        <f>[2]BldgAreas!$I$26*[2]BldgEUI2!V132</f>
        <v>0</v>
      </c>
      <c r="E125" s="417">
        <f>[2]BldgAreas!$K$26*[2]BldgEUI2!AC132</f>
        <v>5246</v>
      </c>
      <c r="F125" s="416">
        <f t="shared" si="5"/>
        <v>17500</v>
      </c>
    </row>
    <row r="126" spans="1:6" x14ac:dyDescent="0.2">
      <c r="A126" s="366" t="s">
        <v>306</v>
      </c>
      <c r="B126" s="418">
        <f>[2]BldgAreas!$E$26*[2]BldgEUI2!H133</f>
        <v>0</v>
      </c>
      <c r="C126" s="417">
        <f>[2]BldgAreas!$G$26*[2]BldgEUI2!O133</f>
        <v>12254</v>
      </c>
      <c r="D126" s="417">
        <f>[2]BldgAreas!$I$26*[2]BldgEUI2!V133</f>
        <v>0</v>
      </c>
      <c r="E126" s="417">
        <f>[2]BldgAreas!$K$26*[2]BldgEUI2!AC133</f>
        <v>5246</v>
      </c>
      <c r="F126" s="416">
        <f t="shared" si="5"/>
        <v>17500</v>
      </c>
    </row>
    <row r="127" spans="1:6" x14ac:dyDescent="0.2">
      <c r="A127" s="366" t="s">
        <v>307</v>
      </c>
      <c r="B127" s="418">
        <f>[2]BldgAreas!$E$26*[2]BldgEUI2!H134</f>
        <v>0</v>
      </c>
      <c r="C127" s="417">
        <f>[2]BldgAreas!$G$26*[2]BldgEUI2!O134</f>
        <v>12254</v>
      </c>
      <c r="D127" s="417">
        <f>[2]BldgAreas!$I$26*[2]BldgEUI2!V134</f>
        <v>0</v>
      </c>
      <c r="E127" s="417">
        <f>[2]BldgAreas!$K$26*[2]BldgEUI2!AC134</f>
        <v>5246</v>
      </c>
      <c r="F127" s="416">
        <f t="shared" si="5"/>
        <v>17500</v>
      </c>
    </row>
    <row r="128" spans="1:6" x14ac:dyDescent="0.2">
      <c r="A128" s="366" t="s">
        <v>308</v>
      </c>
      <c r="B128" s="418">
        <f>[2]BldgAreas!$E$26*[2]BldgEUI2!H135</f>
        <v>0</v>
      </c>
      <c r="C128" s="417">
        <f>[2]BldgAreas!$G$26*[2]BldgEUI2!O135</f>
        <v>12254</v>
      </c>
      <c r="D128" s="417">
        <f>[2]BldgAreas!$I$26*[2]BldgEUI2!V135</f>
        <v>0</v>
      </c>
      <c r="E128" s="417">
        <f>[2]BldgAreas!$K$26*[2]BldgEUI2!AC135</f>
        <v>5246</v>
      </c>
      <c r="F128" s="416">
        <f t="shared" si="5"/>
        <v>17500</v>
      </c>
    </row>
    <row r="129" spans="1:6" x14ac:dyDescent="0.2">
      <c r="A129" s="366" t="s">
        <v>309</v>
      </c>
      <c r="B129" s="418">
        <f>[2]BldgAreas!$E$26*[2]BldgEUI2!H136</f>
        <v>0</v>
      </c>
      <c r="C129" s="417">
        <f>[2]BldgAreas!$G$26*[2]BldgEUI2!O136</f>
        <v>12254</v>
      </c>
      <c r="D129" s="417">
        <f>[2]BldgAreas!$I$26*[2]BldgEUI2!V136</f>
        <v>0</v>
      </c>
      <c r="E129" s="417">
        <f>[2]BldgAreas!$K$26*[2]BldgEUI2!AC136</f>
        <v>5246</v>
      </c>
      <c r="F129" s="416">
        <f t="shared" si="5"/>
        <v>17500</v>
      </c>
    </row>
    <row r="130" spans="1:6" x14ac:dyDescent="0.2">
      <c r="A130" s="366" t="s">
        <v>21</v>
      </c>
      <c r="B130" s="418">
        <f>[2]BldgAreas!$E$26*[2]BldgEUI2!H137</f>
        <v>0</v>
      </c>
      <c r="C130" s="417">
        <f>[2]BldgAreas!$G$26*[2]BldgEUI2!O137</f>
        <v>12254</v>
      </c>
      <c r="D130" s="417">
        <f>[2]BldgAreas!$I$26*[2]BldgEUI2!V137</f>
        <v>0</v>
      </c>
      <c r="E130" s="417">
        <f>[2]BldgAreas!$K$26*[2]BldgEUI2!AC137</f>
        <v>5246</v>
      </c>
      <c r="F130" s="416">
        <f t="shared" si="5"/>
        <v>17500</v>
      </c>
    </row>
    <row r="131" spans="1:6" x14ac:dyDescent="0.2">
      <c r="A131" s="366" t="s">
        <v>310</v>
      </c>
      <c r="B131" s="418">
        <f>[2]BldgAreas!$E$26*[2]BldgEUI2!H138</f>
        <v>0</v>
      </c>
      <c r="C131" s="417">
        <f>[2]BldgAreas!$G$26*[2]BldgEUI2!O138</f>
        <v>12254</v>
      </c>
      <c r="D131" s="417">
        <f>[2]BldgAreas!$I$26*[2]BldgEUI2!V138</f>
        <v>0</v>
      </c>
      <c r="E131" s="417">
        <f>[2]BldgAreas!$K$26*[2]BldgEUI2!AC138</f>
        <v>5246</v>
      </c>
      <c r="F131" s="416">
        <f t="shared" si="5"/>
        <v>17500</v>
      </c>
    </row>
    <row r="132" spans="1:6" x14ac:dyDescent="0.2">
      <c r="A132" s="366" t="s">
        <v>311</v>
      </c>
      <c r="B132" s="418">
        <f>[2]BldgAreas!$E$26*[2]BldgEUI2!H139</f>
        <v>0</v>
      </c>
      <c r="C132" s="417">
        <f>[2]BldgAreas!$G$26*[2]BldgEUI2!O139</f>
        <v>12254</v>
      </c>
      <c r="D132" s="417">
        <f>[2]BldgAreas!$I$26*[2]BldgEUI2!V139</f>
        <v>0</v>
      </c>
      <c r="E132" s="417">
        <f>[2]BldgAreas!$K$26*[2]BldgEUI2!AC139</f>
        <v>5246</v>
      </c>
      <c r="F132" s="416">
        <f t="shared" si="5"/>
        <v>17500</v>
      </c>
    </row>
    <row r="133" spans="1:6" x14ac:dyDescent="0.2">
      <c r="A133" s="356" t="s">
        <v>312</v>
      </c>
      <c r="B133" s="411">
        <f>[2]BldgAreas!$E$26*[2]BldgEUI2!H140</f>
        <v>0</v>
      </c>
      <c r="C133" s="410">
        <f>[2]BldgAreas!$G$26*[2]BldgEUI2!O140</f>
        <v>12254</v>
      </c>
      <c r="D133" s="410">
        <f>[2]BldgAreas!$I$26*[2]BldgEUI2!V140</f>
        <v>0</v>
      </c>
      <c r="E133" s="410">
        <f>[2]BldgAreas!$K$26*[2]BldgEUI2!AC140</f>
        <v>5246</v>
      </c>
      <c r="F133" s="409">
        <f t="shared" si="5"/>
        <v>17500</v>
      </c>
    </row>
    <row r="135" spans="1:6" ht="27.75" customHeight="1" x14ac:dyDescent="0.2">
      <c r="B135" s="719" t="s">
        <v>404</v>
      </c>
      <c r="C135" s="720"/>
      <c r="D135" s="720"/>
      <c r="E135" s="720"/>
      <c r="F135" s="721"/>
    </row>
    <row r="136" spans="1:6" x14ac:dyDescent="0.2">
      <c r="B136" s="455" t="s">
        <v>284</v>
      </c>
      <c r="C136" s="456" t="s">
        <v>285</v>
      </c>
      <c r="D136" s="456" t="s">
        <v>286</v>
      </c>
      <c r="E136" s="456" t="s">
        <v>287</v>
      </c>
      <c r="F136" s="415" t="s">
        <v>1</v>
      </c>
    </row>
    <row r="137" spans="1:6" x14ac:dyDescent="0.2">
      <c r="A137" s="365" t="s">
        <v>0</v>
      </c>
      <c r="B137" s="438">
        <f>[2]BldgAreas!$E$27*[2]BldgEUI2!H145</f>
        <v>0</v>
      </c>
      <c r="C137" s="437">
        <f>[2]BldgAreas!$G$27*[2]BldgEUI2!O145</f>
        <v>10986</v>
      </c>
      <c r="D137" s="437">
        <f>[2]BldgAreas!$I$27*[2]BldgEUI2!V145</f>
        <v>0</v>
      </c>
      <c r="E137" s="437">
        <f>[2]BldgAreas!$K$27*[2]BldgEUI2!AC145</f>
        <v>0</v>
      </c>
      <c r="F137" s="436">
        <f>SUM(B137:E137)</f>
        <v>10986</v>
      </c>
    </row>
    <row r="138" spans="1:6" x14ac:dyDescent="0.2">
      <c r="A138" s="366" t="s">
        <v>292</v>
      </c>
      <c r="B138" s="418">
        <f>[2]BldgAreas!$E$27*[2]BldgEUI2!H146</f>
        <v>0</v>
      </c>
      <c r="C138" s="417">
        <f>[2]BldgAreas!$G$27*[2]BldgEUI2!O146</f>
        <v>10986</v>
      </c>
      <c r="D138" s="417">
        <f>[2]BldgAreas!$I$27*[2]BldgEUI2!V146</f>
        <v>0</v>
      </c>
      <c r="E138" s="417">
        <f>[2]BldgAreas!$K$27*[2]BldgEUI2!AC146</f>
        <v>0</v>
      </c>
      <c r="F138" s="416">
        <f t="shared" ref="F138:F155" si="6">SUM(B138:E138)</f>
        <v>10986</v>
      </c>
    </row>
    <row r="139" spans="1:6" x14ac:dyDescent="0.2">
      <c r="A139" s="366" t="s">
        <v>299</v>
      </c>
      <c r="B139" s="418">
        <f>[2]BldgAreas!$E$27*[2]BldgEUI2!H147</f>
        <v>0</v>
      </c>
      <c r="C139" s="417">
        <f>[2]BldgAreas!$G$27*[2]BldgEUI2!O147</f>
        <v>10986</v>
      </c>
      <c r="D139" s="417">
        <f>[2]BldgAreas!$I$27*[2]BldgEUI2!V147</f>
        <v>0</v>
      </c>
      <c r="E139" s="417">
        <f>[2]BldgAreas!$K$27*[2]BldgEUI2!AC147</f>
        <v>0</v>
      </c>
      <c r="F139" s="416">
        <f t="shared" si="6"/>
        <v>10986</v>
      </c>
    </row>
    <row r="140" spans="1:6" x14ac:dyDescent="0.2">
      <c r="A140" s="366" t="s">
        <v>331</v>
      </c>
      <c r="B140" s="418">
        <f>[2]BldgAreas!$E$27*[2]BldgEUI2!H148</f>
        <v>0</v>
      </c>
      <c r="C140" s="417">
        <f>[2]BldgAreas!$G$27*[2]BldgEUI2!O148</f>
        <v>10986</v>
      </c>
      <c r="D140" s="417">
        <f>[2]BldgAreas!$I$27*[2]BldgEUI2!V148</f>
        <v>0</v>
      </c>
      <c r="E140" s="417">
        <f>[2]BldgAreas!$K$27*[2]BldgEUI2!AC148</f>
        <v>0</v>
      </c>
      <c r="F140" s="416">
        <f t="shared" si="6"/>
        <v>10986</v>
      </c>
    </row>
    <row r="141" spans="1:6" x14ac:dyDescent="0.2">
      <c r="A141" s="366" t="s">
        <v>328</v>
      </c>
      <c r="B141" s="418">
        <f>[2]BldgAreas!$E$27*[2]BldgEUI2!H149</f>
        <v>0</v>
      </c>
      <c r="C141" s="417">
        <f>[2]BldgAreas!$G$27*[2]BldgEUI2!O149</f>
        <v>10986</v>
      </c>
      <c r="D141" s="417">
        <f>[2]BldgAreas!$I$27*[2]BldgEUI2!V149</f>
        <v>0</v>
      </c>
      <c r="E141" s="417">
        <f>[2]BldgAreas!$K$27*[2]BldgEUI2!AC149</f>
        <v>0</v>
      </c>
      <c r="F141" s="416">
        <f t="shared" si="6"/>
        <v>10986</v>
      </c>
    </row>
    <row r="142" spans="1:6" x14ac:dyDescent="0.2">
      <c r="A142" s="366" t="s">
        <v>393</v>
      </c>
      <c r="B142" s="418">
        <f>[2]BldgAreas!$E$27*[2]BldgEUI2!H150</f>
        <v>0</v>
      </c>
      <c r="C142" s="417">
        <f>[2]BldgAreas!$G$27*[2]BldgEUI2!O150</f>
        <v>10986</v>
      </c>
      <c r="D142" s="417">
        <f>[2]BldgAreas!$I$27*[2]BldgEUI2!V150</f>
        <v>0</v>
      </c>
      <c r="E142" s="417">
        <f>[2]BldgAreas!$K$27*[2]BldgEUI2!AC150</f>
        <v>0</v>
      </c>
      <c r="F142" s="416">
        <f t="shared" si="6"/>
        <v>10986</v>
      </c>
    </row>
    <row r="143" spans="1:6" x14ac:dyDescent="0.2">
      <c r="A143" s="366" t="s">
        <v>303</v>
      </c>
      <c r="B143" s="418">
        <f>[2]BldgAreas!$E$27*[2]BldgEUI2!H151</f>
        <v>0</v>
      </c>
      <c r="C143" s="417">
        <f>[2]BldgAreas!$G$27*[2]BldgEUI2!O151</f>
        <v>10986</v>
      </c>
      <c r="D143" s="417">
        <f>[2]BldgAreas!$I$27*[2]BldgEUI2!V151</f>
        <v>0</v>
      </c>
      <c r="E143" s="417">
        <f>[2]BldgAreas!$K$27*[2]BldgEUI2!AC151</f>
        <v>0</v>
      </c>
      <c r="F143" s="416">
        <f t="shared" si="6"/>
        <v>10986</v>
      </c>
    </row>
    <row r="144" spans="1:6" x14ac:dyDescent="0.2">
      <c r="A144" s="366" t="s">
        <v>330</v>
      </c>
      <c r="B144" s="418">
        <f>[2]BldgAreas!$E$27*[2]BldgEUI2!H152</f>
        <v>0</v>
      </c>
      <c r="C144" s="417">
        <f>[2]BldgAreas!$G$27*[2]BldgEUI2!O152</f>
        <v>10986</v>
      </c>
      <c r="D144" s="417">
        <f>[2]BldgAreas!$I$27*[2]BldgEUI2!V152</f>
        <v>0</v>
      </c>
      <c r="E144" s="417">
        <f>[2]BldgAreas!$K$27*[2]BldgEUI2!AC152</f>
        <v>0</v>
      </c>
      <c r="F144" s="416">
        <f t="shared" si="6"/>
        <v>10986</v>
      </c>
    </row>
    <row r="145" spans="1:6" x14ac:dyDescent="0.2">
      <c r="A145" s="366" t="s">
        <v>30</v>
      </c>
      <c r="B145" s="418">
        <f>[2]BldgAreas!$E$27*[2]BldgEUI2!H153</f>
        <v>0</v>
      </c>
      <c r="C145" s="417">
        <f>[2]BldgAreas!$G$27*[2]BldgEUI2!O153</f>
        <v>10986</v>
      </c>
      <c r="D145" s="417">
        <f>[2]BldgAreas!$I$27*[2]BldgEUI2!V153</f>
        <v>0</v>
      </c>
      <c r="E145" s="417">
        <f>[2]BldgAreas!$K$27*[2]BldgEUI2!AC153</f>
        <v>0</v>
      </c>
      <c r="F145" s="416">
        <f t="shared" si="6"/>
        <v>10986</v>
      </c>
    </row>
    <row r="146" spans="1:6" x14ac:dyDescent="0.2">
      <c r="A146" s="366" t="s">
        <v>6</v>
      </c>
      <c r="B146" s="418">
        <f>[2]BldgAreas!$E$27*[2]BldgEUI2!H154</f>
        <v>0</v>
      </c>
      <c r="C146" s="417">
        <f>[2]BldgAreas!$G$27*[2]BldgEUI2!O154</f>
        <v>10986</v>
      </c>
      <c r="D146" s="417">
        <f>[2]BldgAreas!$I$27*[2]BldgEUI2!V154</f>
        <v>0</v>
      </c>
      <c r="E146" s="417">
        <f>[2]BldgAreas!$K$27*[2]BldgEUI2!AC154</f>
        <v>0</v>
      </c>
      <c r="F146" s="416">
        <f t="shared" si="6"/>
        <v>10986</v>
      </c>
    </row>
    <row r="147" spans="1:6" x14ac:dyDescent="0.2">
      <c r="A147" s="366" t="s">
        <v>305</v>
      </c>
      <c r="B147" s="418">
        <f>[2]BldgAreas!$E$27*[2]BldgEUI2!H155</f>
        <v>0</v>
      </c>
      <c r="C147" s="417">
        <f>[2]BldgAreas!$G$27*[2]BldgEUI2!O155</f>
        <v>10986</v>
      </c>
      <c r="D147" s="417">
        <f>[2]BldgAreas!$I$27*[2]BldgEUI2!V155</f>
        <v>0</v>
      </c>
      <c r="E147" s="417">
        <f>[2]BldgAreas!$K$27*[2]BldgEUI2!AC155</f>
        <v>0</v>
      </c>
      <c r="F147" s="416">
        <f t="shared" si="6"/>
        <v>10986</v>
      </c>
    </row>
    <row r="148" spans="1:6" x14ac:dyDescent="0.2">
      <c r="A148" s="366" t="s">
        <v>306</v>
      </c>
      <c r="B148" s="418">
        <f>[2]BldgAreas!$E$27*[2]BldgEUI2!H156</f>
        <v>0</v>
      </c>
      <c r="C148" s="417">
        <f>[2]BldgAreas!$G$27*[2]BldgEUI2!O156</f>
        <v>10986</v>
      </c>
      <c r="D148" s="417">
        <f>[2]BldgAreas!$I$27*[2]BldgEUI2!V156</f>
        <v>0</v>
      </c>
      <c r="E148" s="417">
        <f>[2]BldgAreas!$K$27*[2]BldgEUI2!AC156</f>
        <v>0</v>
      </c>
      <c r="F148" s="416">
        <f t="shared" si="6"/>
        <v>10986</v>
      </c>
    </row>
    <row r="149" spans="1:6" x14ac:dyDescent="0.2">
      <c r="A149" s="366" t="s">
        <v>307</v>
      </c>
      <c r="B149" s="418">
        <f>[2]BldgAreas!$E$27*[2]BldgEUI2!H157</f>
        <v>0</v>
      </c>
      <c r="C149" s="417">
        <f>[2]BldgAreas!$G$27*[2]BldgEUI2!O157</f>
        <v>10986</v>
      </c>
      <c r="D149" s="417">
        <f>[2]BldgAreas!$I$27*[2]BldgEUI2!V157</f>
        <v>0</v>
      </c>
      <c r="E149" s="417">
        <f>[2]BldgAreas!$K$27*[2]BldgEUI2!AC157</f>
        <v>0</v>
      </c>
      <c r="F149" s="416">
        <f t="shared" si="6"/>
        <v>10986</v>
      </c>
    </row>
    <row r="150" spans="1:6" x14ac:dyDescent="0.2">
      <c r="A150" s="366" t="s">
        <v>308</v>
      </c>
      <c r="B150" s="418">
        <f>[2]BldgAreas!$E$27*[2]BldgEUI2!H158</f>
        <v>0</v>
      </c>
      <c r="C150" s="417">
        <f>[2]BldgAreas!$G$27*[2]BldgEUI2!O158</f>
        <v>10986</v>
      </c>
      <c r="D150" s="417">
        <f>[2]BldgAreas!$I$27*[2]BldgEUI2!V158</f>
        <v>0</v>
      </c>
      <c r="E150" s="417">
        <f>[2]BldgAreas!$K$27*[2]BldgEUI2!AC158</f>
        <v>0</v>
      </c>
      <c r="F150" s="416">
        <f t="shared" si="6"/>
        <v>10986</v>
      </c>
    </row>
    <row r="151" spans="1:6" x14ac:dyDescent="0.2">
      <c r="A151" s="366" t="s">
        <v>309</v>
      </c>
      <c r="B151" s="418">
        <f>[2]BldgAreas!$E$27*[2]BldgEUI2!H159</f>
        <v>0</v>
      </c>
      <c r="C151" s="417">
        <f>[2]BldgAreas!$G$27*[2]BldgEUI2!O159</f>
        <v>10986</v>
      </c>
      <c r="D151" s="417">
        <f>[2]BldgAreas!$I$27*[2]BldgEUI2!V159</f>
        <v>0</v>
      </c>
      <c r="E151" s="417">
        <f>[2]BldgAreas!$K$27*[2]BldgEUI2!AC159</f>
        <v>0</v>
      </c>
      <c r="F151" s="416">
        <f t="shared" si="6"/>
        <v>10986</v>
      </c>
    </row>
    <row r="152" spans="1:6" x14ac:dyDescent="0.2">
      <c r="A152" s="366" t="s">
        <v>21</v>
      </c>
      <c r="B152" s="418">
        <f>[2]BldgAreas!$E$27*[2]BldgEUI2!H160</f>
        <v>0</v>
      </c>
      <c r="C152" s="417">
        <f>[2]BldgAreas!$G$27*[2]BldgEUI2!O160</f>
        <v>10986</v>
      </c>
      <c r="D152" s="417">
        <f>[2]BldgAreas!$I$27*[2]BldgEUI2!V160</f>
        <v>0</v>
      </c>
      <c r="E152" s="417">
        <f>[2]BldgAreas!$K$27*[2]BldgEUI2!AC160</f>
        <v>0</v>
      </c>
      <c r="F152" s="416">
        <f t="shared" si="6"/>
        <v>10986</v>
      </c>
    </row>
    <row r="153" spans="1:6" x14ac:dyDescent="0.2">
      <c r="A153" s="366" t="s">
        <v>310</v>
      </c>
      <c r="B153" s="418">
        <f>[2]BldgAreas!$E$27*[2]BldgEUI2!H161</f>
        <v>0</v>
      </c>
      <c r="C153" s="417">
        <f>[2]BldgAreas!$G$27*[2]BldgEUI2!O161</f>
        <v>10986</v>
      </c>
      <c r="D153" s="417">
        <f>[2]BldgAreas!$I$27*[2]BldgEUI2!V161</f>
        <v>0</v>
      </c>
      <c r="E153" s="417">
        <f>[2]BldgAreas!$K$27*[2]BldgEUI2!AC161</f>
        <v>0</v>
      </c>
      <c r="F153" s="416">
        <f t="shared" si="6"/>
        <v>10986</v>
      </c>
    </row>
    <row r="154" spans="1:6" x14ac:dyDescent="0.2">
      <c r="A154" s="366" t="s">
        <v>311</v>
      </c>
      <c r="B154" s="418">
        <f>[2]BldgAreas!$E$27*[2]BldgEUI2!H162</f>
        <v>0</v>
      </c>
      <c r="C154" s="417">
        <f>[2]BldgAreas!$G$27*[2]BldgEUI2!O162</f>
        <v>10986</v>
      </c>
      <c r="D154" s="417">
        <f>[2]BldgAreas!$I$27*[2]BldgEUI2!V162</f>
        <v>0</v>
      </c>
      <c r="E154" s="417">
        <f>[2]BldgAreas!$K$27*[2]BldgEUI2!AC162</f>
        <v>0</v>
      </c>
      <c r="F154" s="416">
        <f t="shared" si="6"/>
        <v>10986</v>
      </c>
    </row>
    <row r="155" spans="1:6" x14ac:dyDescent="0.2">
      <c r="A155" s="356" t="s">
        <v>312</v>
      </c>
      <c r="B155" s="411">
        <f>[2]BldgAreas!$E$27*[2]BldgEUI2!H163</f>
        <v>0</v>
      </c>
      <c r="C155" s="410">
        <f>[2]BldgAreas!$G$27*[2]BldgEUI2!O163</f>
        <v>10986</v>
      </c>
      <c r="D155" s="410">
        <f>[2]BldgAreas!$I$27*[2]BldgEUI2!V163</f>
        <v>0</v>
      </c>
      <c r="E155" s="410">
        <f>[2]BldgAreas!$K$27*[2]BldgEUI2!AC163</f>
        <v>0</v>
      </c>
      <c r="F155" s="409">
        <f t="shared" si="6"/>
        <v>10986</v>
      </c>
    </row>
    <row r="157" spans="1:6" ht="25.5" customHeight="1" x14ac:dyDescent="0.2">
      <c r="B157" s="719" t="s">
        <v>405</v>
      </c>
      <c r="C157" s="720"/>
      <c r="D157" s="720"/>
      <c r="E157" s="720"/>
      <c r="F157" s="721"/>
    </row>
    <row r="158" spans="1:6" x14ac:dyDescent="0.2">
      <c r="B158" s="455" t="s">
        <v>284</v>
      </c>
      <c r="C158" s="456" t="s">
        <v>285</v>
      </c>
      <c r="D158" s="456" t="s">
        <v>286</v>
      </c>
      <c r="E158" s="456" t="s">
        <v>287</v>
      </c>
      <c r="F158" s="415" t="s">
        <v>1</v>
      </c>
    </row>
    <row r="159" spans="1:6" x14ac:dyDescent="0.2">
      <c r="A159" s="365" t="s">
        <v>0</v>
      </c>
      <c r="B159" s="438">
        <f>[2]BldgAreas!$E$28*[2]BldgEUI2!H168</f>
        <v>0</v>
      </c>
      <c r="C159" s="437">
        <f>[2]BldgAreas!$G$28*[2]BldgEUI2!O168</f>
        <v>4869</v>
      </c>
      <c r="D159" s="437">
        <f>[2]BldgAreas!$I$28*[2]BldgEUI2!V168</f>
        <v>0</v>
      </c>
      <c r="E159" s="437">
        <f>[2]BldgAreas!$K$28*[2]BldgEUI2!AC168</f>
        <v>0</v>
      </c>
      <c r="F159" s="436">
        <f>SUM(B159:E159)</f>
        <v>4869</v>
      </c>
    </row>
    <row r="160" spans="1:6" x14ac:dyDescent="0.2">
      <c r="A160" s="366" t="s">
        <v>292</v>
      </c>
      <c r="B160" s="418">
        <f>[2]BldgAreas!$E$28*[2]BldgEUI2!H169</f>
        <v>0</v>
      </c>
      <c r="C160" s="417">
        <f>[2]BldgAreas!$G$28*[2]BldgEUI2!O169</f>
        <v>4869</v>
      </c>
      <c r="D160" s="417">
        <f>[2]BldgAreas!$I$28*[2]BldgEUI2!V169</f>
        <v>0</v>
      </c>
      <c r="E160" s="417">
        <f>[2]BldgAreas!$K$28*[2]BldgEUI2!AC169</f>
        <v>0</v>
      </c>
      <c r="F160" s="416">
        <f t="shared" ref="F160:F177" si="7">SUM(B160:E160)</f>
        <v>4869</v>
      </c>
    </row>
    <row r="161" spans="1:6" x14ac:dyDescent="0.2">
      <c r="A161" s="366" t="s">
        <v>299</v>
      </c>
      <c r="B161" s="418">
        <f>[2]BldgAreas!$E$28*[2]BldgEUI2!H170</f>
        <v>0</v>
      </c>
      <c r="C161" s="417">
        <f>[2]BldgAreas!$G$28*[2]BldgEUI2!O170</f>
        <v>4869</v>
      </c>
      <c r="D161" s="417">
        <f>[2]BldgAreas!$I$28*[2]BldgEUI2!V170</f>
        <v>0</v>
      </c>
      <c r="E161" s="417">
        <f>[2]BldgAreas!$K$28*[2]BldgEUI2!AC170</f>
        <v>0</v>
      </c>
      <c r="F161" s="416">
        <f t="shared" si="7"/>
        <v>4869</v>
      </c>
    </row>
    <row r="162" spans="1:6" x14ac:dyDescent="0.2">
      <c r="A162" s="366" t="s">
        <v>331</v>
      </c>
      <c r="B162" s="418">
        <f>[2]BldgAreas!$E$28*[2]BldgEUI2!H171</f>
        <v>0</v>
      </c>
      <c r="C162" s="417">
        <f>[2]BldgAreas!$G$28*[2]BldgEUI2!O171</f>
        <v>4869</v>
      </c>
      <c r="D162" s="417">
        <f>[2]BldgAreas!$I$28*[2]BldgEUI2!V171</f>
        <v>0</v>
      </c>
      <c r="E162" s="417">
        <f>[2]BldgAreas!$K$28*[2]BldgEUI2!AC171</f>
        <v>0</v>
      </c>
      <c r="F162" s="416">
        <f t="shared" si="7"/>
        <v>4869</v>
      </c>
    </row>
    <row r="163" spans="1:6" x14ac:dyDescent="0.2">
      <c r="A163" s="366" t="s">
        <v>328</v>
      </c>
      <c r="B163" s="418">
        <f>[2]BldgAreas!$E$28*[2]BldgEUI2!H172</f>
        <v>0</v>
      </c>
      <c r="C163" s="417">
        <f>[2]BldgAreas!$G$28*[2]BldgEUI2!O172</f>
        <v>4869</v>
      </c>
      <c r="D163" s="417">
        <f>[2]BldgAreas!$I$28*[2]BldgEUI2!V172</f>
        <v>0</v>
      </c>
      <c r="E163" s="417">
        <f>[2]BldgAreas!$K$28*[2]BldgEUI2!AC172</f>
        <v>0</v>
      </c>
      <c r="F163" s="416">
        <f t="shared" si="7"/>
        <v>4869</v>
      </c>
    </row>
    <row r="164" spans="1:6" x14ac:dyDescent="0.2">
      <c r="A164" s="366" t="s">
        <v>393</v>
      </c>
      <c r="B164" s="418">
        <f>[2]BldgAreas!$E$28*[2]BldgEUI2!H173</f>
        <v>0</v>
      </c>
      <c r="C164" s="417">
        <f>[2]BldgAreas!$G$28*[2]BldgEUI2!O173</f>
        <v>4869</v>
      </c>
      <c r="D164" s="417">
        <f>[2]BldgAreas!$I$28*[2]BldgEUI2!V173</f>
        <v>0</v>
      </c>
      <c r="E164" s="417">
        <f>[2]BldgAreas!$K$28*[2]BldgEUI2!AC173</f>
        <v>0</v>
      </c>
      <c r="F164" s="416">
        <f t="shared" si="7"/>
        <v>4869</v>
      </c>
    </row>
    <row r="165" spans="1:6" x14ac:dyDescent="0.2">
      <c r="A165" s="366" t="s">
        <v>303</v>
      </c>
      <c r="B165" s="418">
        <f>[2]BldgAreas!$E$28*[2]BldgEUI2!H174</f>
        <v>0</v>
      </c>
      <c r="C165" s="417">
        <f>[2]BldgAreas!$G$28*[2]BldgEUI2!O174</f>
        <v>4869</v>
      </c>
      <c r="D165" s="417">
        <f>[2]BldgAreas!$I$28*[2]BldgEUI2!V174</f>
        <v>0</v>
      </c>
      <c r="E165" s="417">
        <f>[2]BldgAreas!$K$28*[2]BldgEUI2!AC174</f>
        <v>0</v>
      </c>
      <c r="F165" s="416">
        <f t="shared" si="7"/>
        <v>4869</v>
      </c>
    </row>
    <row r="166" spans="1:6" x14ac:dyDescent="0.2">
      <c r="A166" s="366" t="s">
        <v>330</v>
      </c>
      <c r="B166" s="418">
        <f>[2]BldgAreas!$E$28*[2]BldgEUI2!H175</f>
        <v>0</v>
      </c>
      <c r="C166" s="417">
        <f>[2]BldgAreas!$G$28*[2]BldgEUI2!O175</f>
        <v>4869</v>
      </c>
      <c r="D166" s="417">
        <f>[2]BldgAreas!$I$28*[2]BldgEUI2!V175</f>
        <v>0</v>
      </c>
      <c r="E166" s="417">
        <f>[2]BldgAreas!$K$28*[2]BldgEUI2!AC175</f>
        <v>0</v>
      </c>
      <c r="F166" s="416">
        <f t="shared" si="7"/>
        <v>4869</v>
      </c>
    </row>
    <row r="167" spans="1:6" x14ac:dyDescent="0.2">
      <c r="A167" s="366" t="s">
        <v>30</v>
      </c>
      <c r="B167" s="418">
        <f>[2]BldgAreas!$E$28*[2]BldgEUI2!H176</f>
        <v>0</v>
      </c>
      <c r="C167" s="417">
        <f>[2]BldgAreas!$G$28*[2]BldgEUI2!O176</f>
        <v>4869</v>
      </c>
      <c r="D167" s="417">
        <f>[2]BldgAreas!$I$28*[2]BldgEUI2!V176</f>
        <v>0</v>
      </c>
      <c r="E167" s="417">
        <f>[2]BldgAreas!$K$28*[2]BldgEUI2!AC176</f>
        <v>0</v>
      </c>
      <c r="F167" s="416">
        <f t="shared" si="7"/>
        <v>4869</v>
      </c>
    </row>
    <row r="168" spans="1:6" x14ac:dyDescent="0.2">
      <c r="A168" s="366" t="s">
        <v>6</v>
      </c>
      <c r="B168" s="418">
        <f>[2]BldgAreas!$E$28*[2]BldgEUI2!H177</f>
        <v>0</v>
      </c>
      <c r="C168" s="417">
        <f>[2]BldgAreas!$G$28*[2]BldgEUI2!O177</f>
        <v>4869</v>
      </c>
      <c r="D168" s="417">
        <f>[2]BldgAreas!$I$28*[2]BldgEUI2!V177</f>
        <v>0</v>
      </c>
      <c r="E168" s="417">
        <f>[2]BldgAreas!$K$28*[2]BldgEUI2!AC177</f>
        <v>0</v>
      </c>
      <c r="F168" s="416">
        <f t="shared" si="7"/>
        <v>4869</v>
      </c>
    </row>
    <row r="169" spans="1:6" x14ac:dyDescent="0.2">
      <c r="A169" s="366" t="s">
        <v>305</v>
      </c>
      <c r="B169" s="418">
        <f>[2]BldgAreas!$E$28*[2]BldgEUI2!H178</f>
        <v>0</v>
      </c>
      <c r="C169" s="417">
        <f>[2]BldgAreas!$G$28*[2]BldgEUI2!O178</f>
        <v>4869</v>
      </c>
      <c r="D169" s="417">
        <f>[2]BldgAreas!$I$28*[2]BldgEUI2!V178</f>
        <v>0</v>
      </c>
      <c r="E169" s="417">
        <f>[2]BldgAreas!$K$28*[2]BldgEUI2!AC178</f>
        <v>0</v>
      </c>
      <c r="F169" s="416">
        <f t="shared" si="7"/>
        <v>4869</v>
      </c>
    </row>
    <row r="170" spans="1:6" x14ac:dyDescent="0.2">
      <c r="A170" s="366" t="s">
        <v>306</v>
      </c>
      <c r="B170" s="418">
        <f>[2]BldgAreas!$E$28*[2]BldgEUI2!H179</f>
        <v>0</v>
      </c>
      <c r="C170" s="417">
        <f>[2]BldgAreas!$G$28*[2]BldgEUI2!O179</f>
        <v>4869</v>
      </c>
      <c r="D170" s="417">
        <f>[2]BldgAreas!$I$28*[2]BldgEUI2!V179</f>
        <v>0</v>
      </c>
      <c r="E170" s="417">
        <f>[2]BldgAreas!$K$28*[2]BldgEUI2!AC179</f>
        <v>0</v>
      </c>
      <c r="F170" s="416">
        <f t="shared" si="7"/>
        <v>4869</v>
      </c>
    </row>
    <row r="171" spans="1:6" x14ac:dyDescent="0.2">
      <c r="A171" s="366" t="s">
        <v>307</v>
      </c>
      <c r="B171" s="418">
        <f>[2]BldgAreas!$E$28*[2]BldgEUI2!H180</f>
        <v>0</v>
      </c>
      <c r="C171" s="417">
        <f>[2]BldgAreas!$G$28*[2]BldgEUI2!O180</f>
        <v>4869</v>
      </c>
      <c r="D171" s="417">
        <f>[2]BldgAreas!$I$28*[2]BldgEUI2!V180</f>
        <v>0</v>
      </c>
      <c r="E171" s="417">
        <f>[2]BldgAreas!$K$28*[2]BldgEUI2!AC180</f>
        <v>0</v>
      </c>
      <c r="F171" s="416">
        <f t="shared" si="7"/>
        <v>4869</v>
      </c>
    </row>
    <row r="172" spans="1:6" x14ac:dyDescent="0.2">
      <c r="A172" s="366" t="s">
        <v>308</v>
      </c>
      <c r="B172" s="418">
        <f>[2]BldgAreas!$E$28*[2]BldgEUI2!H181</f>
        <v>0</v>
      </c>
      <c r="C172" s="417">
        <f>[2]BldgAreas!$G$28*[2]BldgEUI2!O181</f>
        <v>4869</v>
      </c>
      <c r="D172" s="417">
        <f>[2]BldgAreas!$I$28*[2]BldgEUI2!V181</f>
        <v>0</v>
      </c>
      <c r="E172" s="417">
        <f>[2]BldgAreas!$K$28*[2]BldgEUI2!AC181</f>
        <v>0</v>
      </c>
      <c r="F172" s="416">
        <f t="shared" si="7"/>
        <v>4869</v>
      </c>
    </row>
    <row r="173" spans="1:6" x14ac:dyDescent="0.2">
      <c r="A173" s="366" t="s">
        <v>309</v>
      </c>
      <c r="B173" s="418">
        <f>[2]BldgAreas!$E$28*[2]BldgEUI2!H182</f>
        <v>0</v>
      </c>
      <c r="C173" s="417">
        <f>[2]BldgAreas!$G$28*[2]BldgEUI2!O182</f>
        <v>4869</v>
      </c>
      <c r="D173" s="417">
        <f>[2]BldgAreas!$I$28*[2]BldgEUI2!V182</f>
        <v>0</v>
      </c>
      <c r="E173" s="417">
        <f>[2]BldgAreas!$K$28*[2]BldgEUI2!AC182</f>
        <v>0</v>
      </c>
      <c r="F173" s="416">
        <f t="shared" si="7"/>
        <v>4869</v>
      </c>
    </row>
    <row r="174" spans="1:6" x14ac:dyDescent="0.2">
      <c r="A174" s="366" t="s">
        <v>21</v>
      </c>
      <c r="B174" s="418">
        <f>[2]BldgAreas!$E$28*[2]BldgEUI2!H183</f>
        <v>0</v>
      </c>
      <c r="C174" s="417">
        <f>[2]BldgAreas!$G$28*[2]BldgEUI2!O183</f>
        <v>4869</v>
      </c>
      <c r="D174" s="417">
        <f>[2]BldgAreas!$I$28*[2]BldgEUI2!V183</f>
        <v>0</v>
      </c>
      <c r="E174" s="417">
        <f>[2]BldgAreas!$K$28*[2]BldgEUI2!AC183</f>
        <v>0</v>
      </c>
      <c r="F174" s="416">
        <f t="shared" si="7"/>
        <v>4869</v>
      </c>
    </row>
    <row r="175" spans="1:6" x14ac:dyDescent="0.2">
      <c r="A175" s="366" t="s">
        <v>310</v>
      </c>
      <c r="B175" s="418">
        <f>[2]BldgAreas!$E$28*[2]BldgEUI2!H184</f>
        <v>0</v>
      </c>
      <c r="C175" s="417">
        <f>[2]BldgAreas!$G$28*[2]BldgEUI2!O184</f>
        <v>4869</v>
      </c>
      <c r="D175" s="417">
        <f>[2]BldgAreas!$I$28*[2]BldgEUI2!V184</f>
        <v>0</v>
      </c>
      <c r="E175" s="417">
        <f>[2]BldgAreas!$K$28*[2]BldgEUI2!AC184</f>
        <v>0</v>
      </c>
      <c r="F175" s="416">
        <f t="shared" si="7"/>
        <v>4869</v>
      </c>
    </row>
    <row r="176" spans="1:6" x14ac:dyDescent="0.2">
      <c r="A176" s="366" t="s">
        <v>311</v>
      </c>
      <c r="B176" s="418">
        <f>[2]BldgAreas!$E$28*[2]BldgEUI2!H185</f>
        <v>0</v>
      </c>
      <c r="C176" s="417">
        <f>[2]BldgAreas!$G$28*[2]BldgEUI2!O185</f>
        <v>4869</v>
      </c>
      <c r="D176" s="417">
        <f>[2]BldgAreas!$I$28*[2]BldgEUI2!V185</f>
        <v>0</v>
      </c>
      <c r="E176" s="417">
        <f>[2]BldgAreas!$K$28*[2]BldgEUI2!AC185</f>
        <v>0</v>
      </c>
      <c r="F176" s="416">
        <f t="shared" si="7"/>
        <v>4869</v>
      </c>
    </row>
    <row r="177" spans="1:6" x14ac:dyDescent="0.2">
      <c r="A177" s="356" t="s">
        <v>312</v>
      </c>
      <c r="B177" s="411">
        <f>[2]BldgAreas!$E$28*[2]BldgEUI2!H186</f>
        <v>0</v>
      </c>
      <c r="C177" s="410">
        <f>[2]BldgAreas!$G$28*[2]BldgEUI2!O186</f>
        <v>4869</v>
      </c>
      <c r="D177" s="410">
        <f>[2]BldgAreas!$I$28*[2]BldgEUI2!V186</f>
        <v>0</v>
      </c>
      <c r="E177" s="410">
        <f>[2]BldgAreas!$K$28*[2]BldgEUI2!AC186</f>
        <v>0</v>
      </c>
      <c r="F177" s="409">
        <f t="shared" si="7"/>
        <v>4869</v>
      </c>
    </row>
    <row r="179" spans="1:6" ht="27" customHeight="1" x14ac:dyDescent="0.2">
      <c r="B179" s="719" t="s">
        <v>406</v>
      </c>
      <c r="C179" s="720"/>
      <c r="D179" s="720"/>
      <c r="E179" s="720"/>
      <c r="F179" s="721"/>
    </row>
    <row r="180" spans="1:6" x14ac:dyDescent="0.2">
      <c r="B180" s="455" t="s">
        <v>284</v>
      </c>
      <c r="C180" s="456" t="s">
        <v>285</v>
      </c>
      <c r="D180" s="456" t="s">
        <v>286</v>
      </c>
      <c r="E180" s="456" t="s">
        <v>287</v>
      </c>
      <c r="F180" s="415" t="s">
        <v>1</v>
      </c>
    </row>
    <row r="181" spans="1:6" x14ac:dyDescent="0.2">
      <c r="A181" s="365" t="s">
        <v>0</v>
      </c>
      <c r="B181" s="438">
        <f>[2]BldgAreas!$E$29*[2]BldgEUI2!H191</f>
        <v>0</v>
      </c>
      <c r="C181" s="437">
        <f>[2]BldgAreas!$G$29*[2]BldgEUI2!O191</f>
        <v>0</v>
      </c>
      <c r="D181" s="437">
        <f>[2]BldgAreas!$I$29*[2]BldgEUI2!V191</f>
        <v>0</v>
      </c>
      <c r="E181" s="437">
        <f>[2]BldgAreas!$K$29*[2]BldgEUI2!AC191</f>
        <v>0</v>
      </c>
      <c r="F181" s="436">
        <f>SUM(B181:E181)</f>
        <v>0</v>
      </c>
    </row>
    <row r="182" spans="1:6" x14ac:dyDescent="0.2">
      <c r="A182" s="366" t="s">
        <v>292</v>
      </c>
      <c r="B182" s="418">
        <f>[2]BldgAreas!$E$29*[2]BldgEUI2!H192</f>
        <v>0</v>
      </c>
      <c r="C182" s="417">
        <f>[2]BldgAreas!$G$29*[2]BldgEUI2!O192</f>
        <v>0</v>
      </c>
      <c r="D182" s="417">
        <f>[2]BldgAreas!$I$29*[2]BldgEUI2!V192</f>
        <v>0</v>
      </c>
      <c r="E182" s="417">
        <f>[2]BldgAreas!$K$29*[2]BldgEUI2!AC192</f>
        <v>0</v>
      </c>
      <c r="F182" s="416">
        <f t="shared" ref="F182:F199" si="8">SUM(B182:E182)</f>
        <v>0</v>
      </c>
    </row>
    <row r="183" spans="1:6" x14ac:dyDescent="0.2">
      <c r="A183" s="366" t="s">
        <v>299</v>
      </c>
      <c r="B183" s="418">
        <f>[2]BldgAreas!$E$29*[2]BldgEUI2!H193</f>
        <v>0</v>
      </c>
      <c r="C183" s="417">
        <f>[2]BldgAreas!$G$29*[2]BldgEUI2!O193</f>
        <v>0</v>
      </c>
      <c r="D183" s="417">
        <f>[2]BldgAreas!$I$29*[2]BldgEUI2!V193</f>
        <v>0</v>
      </c>
      <c r="E183" s="417">
        <f>[2]BldgAreas!$K$29*[2]BldgEUI2!AC193</f>
        <v>0</v>
      </c>
      <c r="F183" s="416">
        <f t="shared" si="8"/>
        <v>0</v>
      </c>
    </row>
    <row r="184" spans="1:6" x14ac:dyDescent="0.2">
      <c r="A184" s="366" t="s">
        <v>331</v>
      </c>
      <c r="B184" s="418">
        <f>[2]BldgAreas!$E$29*[2]BldgEUI2!H194</f>
        <v>0</v>
      </c>
      <c r="C184" s="417">
        <f>[2]BldgAreas!$G$29*[2]BldgEUI2!O194</f>
        <v>0</v>
      </c>
      <c r="D184" s="417">
        <f>[2]BldgAreas!$I$29*[2]BldgEUI2!V194</f>
        <v>0</v>
      </c>
      <c r="E184" s="417">
        <f>[2]BldgAreas!$K$29*[2]BldgEUI2!AC194</f>
        <v>0</v>
      </c>
      <c r="F184" s="416">
        <f t="shared" si="8"/>
        <v>0</v>
      </c>
    </row>
    <row r="185" spans="1:6" x14ac:dyDescent="0.2">
      <c r="A185" s="366" t="s">
        <v>328</v>
      </c>
      <c r="B185" s="418">
        <f>[2]BldgAreas!$E$29*[2]BldgEUI2!H195</f>
        <v>0</v>
      </c>
      <c r="C185" s="417">
        <f>[2]BldgAreas!$G$29*[2]BldgEUI2!O195</f>
        <v>0</v>
      </c>
      <c r="D185" s="417">
        <f>[2]BldgAreas!$I$29*[2]BldgEUI2!V195</f>
        <v>0</v>
      </c>
      <c r="E185" s="417">
        <f>[2]BldgAreas!$K$29*[2]BldgEUI2!AC195</f>
        <v>0</v>
      </c>
      <c r="F185" s="416">
        <f t="shared" si="8"/>
        <v>0</v>
      </c>
    </row>
    <row r="186" spans="1:6" x14ac:dyDescent="0.2">
      <c r="A186" s="366" t="s">
        <v>393</v>
      </c>
      <c r="B186" s="418">
        <f>[2]BldgAreas!$E$29*[2]BldgEUI2!H196</f>
        <v>0</v>
      </c>
      <c r="C186" s="417">
        <f>[2]BldgAreas!$G$29*[2]BldgEUI2!O196</f>
        <v>0</v>
      </c>
      <c r="D186" s="417">
        <f>[2]BldgAreas!$I$29*[2]BldgEUI2!V196</f>
        <v>0</v>
      </c>
      <c r="E186" s="417">
        <f>[2]BldgAreas!$K$29*[2]BldgEUI2!AC196</f>
        <v>0</v>
      </c>
      <c r="F186" s="416">
        <f t="shared" si="8"/>
        <v>0</v>
      </c>
    </row>
    <row r="187" spans="1:6" x14ac:dyDescent="0.2">
      <c r="A187" s="366" t="s">
        <v>303</v>
      </c>
      <c r="B187" s="418">
        <f>[2]BldgAreas!$E$29*[2]BldgEUI2!H197</f>
        <v>0</v>
      </c>
      <c r="C187" s="417">
        <f>[2]BldgAreas!$G$29*[2]BldgEUI2!O197</f>
        <v>0</v>
      </c>
      <c r="D187" s="417">
        <f>[2]BldgAreas!$I$29*[2]BldgEUI2!V197</f>
        <v>0</v>
      </c>
      <c r="E187" s="417">
        <f>[2]BldgAreas!$K$29*[2]BldgEUI2!AC197</f>
        <v>0</v>
      </c>
      <c r="F187" s="416">
        <f t="shared" si="8"/>
        <v>0</v>
      </c>
    </row>
    <row r="188" spans="1:6" x14ac:dyDescent="0.2">
      <c r="A188" s="366" t="s">
        <v>330</v>
      </c>
      <c r="B188" s="418">
        <f>[2]BldgAreas!$E$29*[2]BldgEUI2!H198</f>
        <v>0</v>
      </c>
      <c r="C188" s="417">
        <f>[2]BldgAreas!$G$29*[2]BldgEUI2!O198</f>
        <v>0</v>
      </c>
      <c r="D188" s="417">
        <f>[2]BldgAreas!$I$29*[2]BldgEUI2!V198</f>
        <v>0</v>
      </c>
      <c r="E188" s="417">
        <f>[2]BldgAreas!$K$29*[2]BldgEUI2!AC198</f>
        <v>0</v>
      </c>
      <c r="F188" s="416">
        <f t="shared" si="8"/>
        <v>0</v>
      </c>
    </row>
    <row r="189" spans="1:6" x14ac:dyDescent="0.2">
      <c r="A189" s="366" t="s">
        <v>30</v>
      </c>
      <c r="B189" s="418">
        <f>[2]BldgAreas!$E$29*[2]BldgEUI2!H199</f>
        <v>0</v>
      </c>
      <c r="C189" s="417">
        <f>[2]BldgAreas!$G$29*[2]BldgEUI2!O199</f>
        <v>0</v>
      </c>
      <c r="D189" s="417">
        <f>[2]BldgAreas!$I$29*[2]BldgEUI2!V199</f>
        <v>0</v>
      </c>
      <c r="E189" s="417">
        <f>[2]BldgAreas!$K$29*[2]BldgEUI2!AC199</f>
        <v>0</v>
      </c>
      <c r="F189" s="416">
        <f t="shared" si="8"/>
        <v>0</v>
      </c>
    </row>
    <row r="190" spans="1:6" x14ac:dyDescent="0.2">
      <c r="A190" s="366" t="s">
        <v>6</v>
      </c>
      <c r="B190" s="418">
        <f>[2]BldgAreas!$E$29*[2]BldgEUI2!H200</f>
        <v>0</v>
      </c>
      <c r="C190" s="417">
        <f>[2]BldgAreas!$G$29*[2]BldgEUI2!O200</f>
        <v>0</v>
      </c>
      <c r="D190" s="417">
        <f>[2]BldgAreas!$I$29*[2]BldgEUI2!V200</f>
        <v>0</v>
      </c>
      <c r="E190" s="417">
        <f>[2]BldgAreas!$K$29*[2]BldgEUI2!AC200</f>
        <v>0</v>
      </c>
      <c r="F190" s="416">
        <f t="shared" si="8"/>
        <v>0</v>
      </c>
    </row>
    <row r="191" spans="1:6" x14ac:dyDescent="0.2">
      <c r="A191" s="366" t="s">
        <v>305</v>
      </c>
      <c r="B191" s="418">
        <f>[2]BldgAreas!$E$29*[2]BldgEUI2!H201</f>
        <v>0</v>
      </c>
      <c r="C191" s="417">
        <f>[2]BldgAreas!$G$29*[2]BldgEUI2!O201</f>
        <v>0</v>
      </c>
      <c r="D191" s="417">
        <f>[2]BldgAreas!$I$29*[2]BldgEUI2!V201</f>
        <v>0</v>
      </c>
      <c r="E191" s="417">
        <f>[2]BldgAreas!$K$29*[2]BldgEUI2!AC201</f>
        <v>0</v>
      </c>
      <c r="F191" s="416">
        <f t="shared" si="8"/>
        <v>0</v>
      </c>
    </row>
    <row r="192" spans="1:6" x14ac:dyDescent="0.2">
      <c r="A192" s="366" t="s">
        <v>306</v>
      </c>
      <c r="B192" s="418">
        <f>[2]BldgAreas!$E$29*[2]BldgEUI2!H202</f>
        <v>0</v>
      </c>
      <c r="C192" s="417">
        <f>[2]BldgAreas!$G$29*[2]BldgEUI2!O202</f>
        <v>0</v>
      </c>
      <c r="D192" s="417">
        <f>[2]BldgAreas!$I$29*[2]BldgEUI2!V202</f>
        <v>0</v>
      </c>
      <c r="E192" s="417">
        <f>[2]BldgAreas!$K$29*[2]BldgEUI2!AC202</f>
        <v>0</v>
      </c>
      <c r="F192" s="416">
        <f t="shared" si="8"/>
        <v>0</v>
      </c>
    </row>
    <row r="193" spans="1:6" x14ac:dyDescent="0.2">
      <c r="A193" s="366" t="s">
        <v>307</v>
      </c>
      <c r="B193" s="418">
        <f>[2]BldgAreas!$E$29*[2]BldgEUI2!H203</f>
        <v>0</v>
      </c>
      <c r="C193" s="417">
        <f>[2]BldgAreas!$G$29*[2]BldgEUI2!O203</f>
        <v>0</v>
      </c>
      <c r="D193" s="417">
        <f>[2]BldgAreas!$I$29*[2]BldgEUI2!V203</f>
        <v>0</v>
      </c>
      <c r="E193" s="417">
        <f>[2]BldgAreas!$K$29*[2]BldgEUI2!AC203</f>
        <v>0</v>
      </c>
      <c r="F193" s="416">
        <f t="shared" si="8"/>
        <v>0</v>
      </c>
    </row>
    <row r="194" spans="1:6" x14ac:dyDescent="0.2">
      <c r="A194" s="366" t="s">
        <v>308</v>
      </c>
      <c r="B194" s="418">
        <f>[2]BldgAreas!$E$29*[2]BldgEUI2!H204</f>
        <v>0</v>
      </c>
      <c r="C194" s="417">
        <f>[2]BldgAreas!$G$29*[2]BldgEUI2!O204</f>
        <v>0</v>
      </c>
      <c r="D194" s="417">
        <f>[2]BldgAreas!$I$29*[2]BldgEUI2!V204</f>
        <v>0</v>
      </c>
      <c r="E194" s="417">
        <f>[2]BldgAreas!$K$29*[2]BldgEUI2!AC204</f>
        <v>0</v>
      </c>
      <c r="F194" s="416">
        <f t="shared" si="8"/>
        <v>0</v>
      </c>
    </row>
    <row r="195" spans="1:6" x14ac:dyDescent="0.2">
      <c r="A195" s="366" t="s">
        <v>309</v>
      </c>
      <c r="B195" s="418">
        <f>[2]BldgAreas!$E$29*[2]BldgEUI2!H205</f>
        <v>0</v>
      </c>
      <c r="C195" s="417">
        <f>[2]BldgAreas!$G$29*[2]BldgEUI2!O205</f>
        <v>0</v>
      </c>
      <c r="D195" s="417">
        <f>[2]BldgAreas!$I$29*[2]BldgEUI2!V205</f>
        <v>0</v>
      </c>
      <c r="E195" s="417">
        <f>[2]BldgAreas!$K$29*[2]BldgEUI2!AC205</f>
        <v>0</v>
      </c>
      <c r="F195" s="416">
        <f t="shared" si="8"/>
        <v>0</v>
      </c>
    </row>
    <row r="196" spans="1:6" x14ac:dyDescent="0.2">
      <c r="A196" s="366" t="s">
        <v>21</v>
      </c>
      <c r="B196" s="418">
        <f>[2]BldgAreas!$E$29*[2]BldgEUI2!H206</f>
        <v>0</v>
      </c>
      <c r="C196" s="417">
        <f>[2]BldgAreas!$G$29*[2]BldgEUI2!O206</f>
        <v>0</v>
      </c>
      <c r="D196" s="417">
        <f>[2]BldgAreas!$I$29*[2]BldgEUI2!V206</f>
        <v>0</v>
      </c>
      <c r="E196" s="417">
        <f>[2]BldgAreas!$K$29*[2]BldgEUI2!AC206</f>
        <v>0</v>
      </c>
      <c r="F196" s="416">
        <f t="shared" si="8"/>
        <v>0</v>
      </c>
    </row>
    <row r="197" spans="1:6" x14ac:dyDescent="0.2">
      <c r="A197" s="366" t="s">
        <v>310</v>
      </c>
      <c r="B197" s="418">
        <f>[2]BldgAreas!$E$29*[2]BldgEUI2!H207</f>
        <v>0</v>
      </c>
      <c r="C197" s="417">
        <f>[2]BldgAreas!$G$29*[2]BldgEUI2!O207</f>
        <v>0</v>
      </c>
      <c r="D197" s="417">
        <f>[2]BldgAreas!$I$29*[2]BldgEUI2!V207</f>
        <v>0</v>
      </c>
      <c r="E197" s="417">
        <f>[2]BldgAreas!$K$29*[2]BldgEUI2!AC207</f>
        <v>0</v>
      </c>
      <c r="F197" s="416">
        <f t="shared" si="8"/>
        <v>0</v>
      </c>
    </row>
    <row r="198" spans="1:6" x14ac:dyDescent="0.2">
      <c r="A198" s="366" t="s">
        <v>311</v>
      </c>
      <c r="B198" s="418">
        <f>[2]BldgAreas!$E$29*[2]BldgEUI2!H208</f>
        <v>0</v>
      </c>
      <c r="C198" s="417">
        <f>[2]BldgAreas!$G$29*[2]BldgEUI2!O208</f>
        <v>0</v>
      </c>
      <c r="D198" s="417">
        <f>[2]BldgAreas!$I$29*[2]BldgEUI2!V208</f>
        <v>0</v>
      </c>
      <c r="E198" s="417">
        <f>[2]BldgAreas!$K$29*[2]BldgEUI2!AC208</f>
        <v>0</v>
      </c>
      <c r="F198" s="416">
        <f t="shared" si="8"/>
        <v>0</v>
      </c>
    </row>
    <row r="199" spans="1:6" x14ac:dyDescent="0.2">
      <c r="A199" s="356" t="s">
        <v>312</v>
      </c>
      <c r="B199" s="411">
        <f>[2]BldgAreas!$E$29*[2]BldgEUI2!H209</f>
        <v>0</v>
      </c>
      <c r="C199" s="410">
        <f>[2]BldgAreas!$G$29*[2]BldgEUI2!O209</f>
        <v>0</v>
      </c>
      <c r="D199" s="410">
        <f>[2]BldgAreas!$I$29*[2]BldgEUI2!V209</f>
        <v>0</v>
      </c>
      <c r="E199" s="410">
        <f>[2]BldgAreas!$K$29*[2]BldgEUI2!AC209</f>
        <v>0</v>
      </c>
      <c r="F199" s="409">
        <f t="shared" si="8"/>
        <v>0</v>
      </c>
    </row>
    <row r="201" spans="1:6" ht="26.25" customHeight="1" x14ac:dyDescent="0.2">
      <c r="B201" s="719" t="s">
        <v>407</v>
      </c>
      <c r="C201" s="720"/>
      <c r="D201" s="720"/>
      <c r="E201" s="720"/>
      <c r="F201" s="721"/>
    </row>
    <row r="202" spans="1:6" x14ac:dyDescent="0.2">
      <c r="B202" s="455" t="s">
        <v>284</v>
      </c>
      <c r="C202" s="456" t="s">
        <v>285</v>
      </c>
      <c r="D202" s="456" t="s">
        <v>286</v>
      </c>
      <c r="E202" s="456" t="s">
        <v>287</v>
      </c>
      <c r="F202" s="415" t="s">
        <v>1</v>
      </c>
    </row>
    <row r="203" spans="1:6" x14ac:dyDescent="0.2">
      <c r="A203" s="365" t="s">
        <v>0</v>
      </c>
      <c r="B203" s="438">
        <f>[2]BldgAreas!$E$30*[2]BldgEUI2!H214</f>
        <v>0</v>
      </c>
      <c r="C203" s="437">
        <f>[2]BldgAreas!$G$30*[2]BldgEUI2!O214</f>
        <v>650</v>
      </c>
      <c r="D203" s="437">
        <f>[2]BldgAreas!$I$30*[2]BldgEUI2!V214</f>
        <v>0</v>
      </c>
      <c r="E203" s="437">
        <f>[2]BldgAreas!$K$30*[2]BldgEUI2!AC214</f>
        <v>0</v>
      </c>
      <c r="F203" s="436">
        <f>SUM(B203:E203)</f>
        <v>650</v>
      </c>
    </row>
    <row r="204" spans="1:6" x14ac:dyDescent="0.2">
      <c r="A204" s="366" t="s">
        <v>292</v>
      </c>
      <c r="B204" s="418">
        <f>[2]BldgAreas!$E$30*[2]BldgEUI2!H215</f>
        <v>0</v>
      </c>
      <c r="C204" s="417">
        <f>[2]BldgAreas!$G$30*[2]BldgEUI2!O215</f>
        <v>650</v>
      </c>
      <c r="D204" s="417">
        <f>[2]BldgAreas!$I$30*[2]BldgEUI2!V215</f>
        <v>0</v>
      </c>
      <c r="E204" s="417">
        <f>[2]BldgAreas!$K$30*[2]BldgEUI2!AC215</f>
        <v>0</v>
      </c>
      <c r="F204" s="416">
        <f t="shared" ref="F204:F221" si="9">SUM(B204:E204)</f>
        <v>650</v>
      </c>
    </row>
    <row r="205" spans="1:6" x14ac:dyDescent="0.2">
      <c r="A205" s="366" t="s">
        <v>299</v>
      </c>
      <c r="B205" s="418">
        <f>[2]BldgAreas!$E$30*[2]BldgEUI2!H216</f>
        <v>0</v>
      </c>
      <c r="C205" s="417">
        <f>[2]BldgAreas!$G$30*[2]BldgEUI2!O216</f>
        <v>650</v>
      </c>
      <c r="D205" s="417">
        <f>[2]BldgAreas!$I$30*[2]BldgEUI2!V216</f>
        <v>0</v>
      </c>
      <c r="E205" s="417">
        <f>[2]BldgAreas!$K$30*[2]BldgEUI2!AC216</f>
        <v>0</v>
      </c>
      <c r="F205" s="416">
        <f t="shared" si="9"/>
        <v>650</v>
      </c>
    </row>
    <row r="206" spans="1:6" x14ac:dyDescent="0.2">
      <c r="A206" s="366" t="s">
        <v>331</v>
      </c>
      <c r="B206" s="418">
        <f>[2]BldgAreas!$E$30*[2]BldgEUI2!H217</f>
        <v>0</v>
      </c>
      <c r="C206" s="417">
        <f>[2]BldgAreas!$G$30*[2]BldgEUI2!O217</f>
        <v>650</v>
      </c>
      <c r="D206" s="417">
        <f>[2]BldgAreas!$I$30*[2]BldgEUI2!V217</f>
        <v>0</v>
      </c>
      <c r="E206" s="417">
        <f>[2]BldgAreas!$K$30*[2]BldgEUI2!AC217</f>
        <v>0</v>
      </c>
      <c r="F206" s="416">
        <f t="shared" si="9"/>
        <v>650</v>
      </c>
    </row>
    <row r="207" spans="1:6" x14ac:dyDescent="0.2">
      <c r="A207" s="366" t="s">
        <v>328</v>
      </c>
      <c r="B207" s="418">
        <f>[2]BldgAreas!$E$30*[2]BldgEUI2!H218</f>
        <v>0</v>
      </c>
      <c r="C207" s="417">
        <f>[2]BldgAreas!$G$30*[2]BldgEUI2!O218</f>
        <v>650</v>
      </c>
      <c r="D207" s="417">
        <f>[2]BldgAreas!$I$30*[2]BldgEUI2!V218</f>
        <v>0</v>
      </c>
      <c r="E207" s="417">
        <f>[2]BldgAreas!$K$30*[2]BldgEUI2!AC218</f>
        <v>0</v>
      </c>
      <c r="F207" s="416">
        <f t="shared" si="9"/>
        <v>650</v>
      </c>
    </row>
    <row r="208" spans="1:6" x14ac:dyDescent="0.2">
      <c r="A208" s="366" t="s">
        <v>393</v>
      </c>
      <c r="B208" s="418">
        <f>[2]BldgAreas!$E$30*[2]BldgEUI2!H219</f>
        <v>0</v>
      </c>
      <c r="C208" s="417">
        <f>[2]BldgAreas!$G$30*[2]BldgEUI2!O219</f>
        <v>650</v>
      </c>
      <c r="D208" s="417">
        <f>[2]BldgAreas!$I$30*[2]BldgEUI2!V219</f>
        <v>0</v>
      </c>
      <c r="E208" s="417">
        <f>[2]BldgAreas!$K$30*[2]BldgEUI2!AC219</f>
        <v>0</v>
      </c>
      <c r="F208" s="416">
        <f t="shared" si="9"/>
        <v>650</v>
      </c>
    </row>
    <row r="209" spans="1:6" x14ac:dyDescent="0.2">
      <c r="A209" s="366" t="s">
        <v>303</v>
      </c>
      <c r="B209" s="418">
        <f>[2]BldgAreas!$E$30*[2]BldgEUI2!H220</f>
        <v>0</v>
      </c>
      <c r="C209" s="417">
        <f>[2]BldgAreas!$G$30*[2]BldgEUI2!O220</f>
        <v>650</v>
      </c>
      <c r="D209" s="417">
        <f>[2]BldgAreas!$I$30*[2]BldgEUI2!V220</f>
        <v>0</v>
      </c>
      <c r="E209" s="417">
        <f>[2]BldgAreas!$K$30*[2]BldgEUI2!AC220</f>
        <v>0</v>
      </c>
      <c r="F209" s="416">
        <f t="shared" si="9"/>
        <v>650</v>
      </c>
    </row>
    <row r="210" spans="1:6" x14ac:dyDescent="0.2">
      <c r="A210" s="366" t="s">
        <v>330</v>
      </c>
      <c r="B210" s="418">
        <f>[2]BldgAreas!$E$30*[2]BldgEUI2!H221</f>
        <v>0</v>
      </c>
      <c r="C210" s="417">
        <f>[2]BldgAreas!$G$30*[2]BldgEUI2!O221</f>
        <v>650</v>
      </c>
      <c r="D210" s="417">
        <f>[2]BldgAreas!$I$30*[2]BldgEUI2!V221</f>
        <v>0</v>
      </c>
      <c r="E210" s="417">
        <f>[2]BldgAreas!$K$30*[2]BldgEUI2!AC221</f>
        <v>0</v>
      </c>
      <c r="F210" s="416">
        <f t="shared" si="9"/>
        <v>650</v>
      </c>
    </row>
    <row r="211" spans="1:6" x14ac:dyDescent="0.2">
      <c r="A211" s="366" t="s">
        <v>30</v>
      </c>
      <c r="B211" s="418">
        <f>[2]BldgAreas!$E$30*[2]BldgEUI2!H222</f>
        <v>0</v>
      </c>
      <c r="C211" s="417">
        <f>[2]BldgAreas!$G$30*[2]BldgEUI2!O222</f>
        <v>650</v>
      </c>
      <c r="D211" s="417">
        <f>[2]BldgAreas!$I$30*[2]BldgEUI2!V222</f>
        <v>0</v>
      </c>
      <c r="E211" s="417">
        <f>[2]BldgAreas!$K$30*[2]BldgEUI2!AC222</f>
        <v>0</v>
      </c>
      <c r="F211" s="416">
        <f t="shared" si="9"/>
        <v>650</v>
      </c>
    </row>
    <row r="212" spans="1:6" x14ac:dyDescent="0.2">
      <c r="A212" s="366" t="s">
        <v>6</v>
      </c>
      <c r="B212" s="418">
        <f>[2]BldgAreas!$E$30*[2]BldgEUI2!H223</f>
        <v>0</v>
      </c>
      <c r="C212" s="417">
        <f>[2]BldgAreas!$G$30*[2]BldgEUI2!O223</f>
        <v>650</v>
      </c>
      <c r="D212" s="417">
        <f>[2]BldgAreas!$I$30*[2]BldgEUI2!V223</f>
        <v>0</v>
      </c>
      <c r="E212" s="417">
        <f>[2]BldgAreas!$K$30*[2]BldgEUI2!AC223</f>
        <v>0</v>
      </c>
      <c r="F212" s="416">
        <f t="shared" si="9"/>
        <v>650</v>
      </c>
    </row>
    <row r="213" spans="1:6" x14ac:dyDescent="0.2">
      <c r="A213" s="366" t="s">
        <v>305</v>
      </c>
      <c r="B213" s="418">
        <f>[2]BldgAreas!$E$30*[2]BldgEUI2!H224</f>
        <v>0</v>
      </c>
      <c r="C213" s="417">
        <f>[2]BldgAreas!$G$30*[2]BldgEUI2!O224</f>
        <v>650</v>
      </c>
      <c r="D213" s="417">
        <f>[2]BldgAreas!$I$30*[2]BldgEUI2!V224</f>
        <v>0</v>
      </c>
      <c r="E213" s="417">
        <f>[2]BldgAreas!$K$30*[2]BldgEUI2!AC224</f>
        <v>0</v>
      </c>
      <c r="F213" s="416">
        <f t="shared" si="9"/>
        <v>650</v>
      </c>
    </row>
    <row r="214" spans="1:6" x14ac:dyDescent="0.2">
      <c r="A214" s="366" t="s">
        <v>306</v>
      </c>
      <c r="B214" s="418">
        <f>[2]BldgAreas!$E$30*[2]BldgEUI2!H225</f>
        <v>0</v>
      </c>
      <c r="C214" s="417">
        <f>[2]BldgAreas!$G$30*[2]BldgEUI2!O225</f>
        <v>650</v>
      </c>
      <c r="D214" s="417">
        <f>[2]BldgAreas!$I$30*[2]BldgEUI2!V225</f>
        <v>0</v>
      </c>
      <c r="E214" s="417">
        <f>[2]BldgAreas!$K$30*[2]BldgEUI2!AC225</f>
        <v>0</v>
      </c>
      <c r="F214" s="416">
        <f t="shared" si="9"/>
        <v>650</v>
      </c>
    </row>
    <row r="215" spans="1:6" x14ac:dyDescent="0.2">
      <c r="A215" s="366" t="s">
        <v>307</v>
      </c>
      <c r="B215" s="418">
        <f>[2]BldgAreas!$E$30*[2]BldgEUI2!H226</f>
        <v>0</v>
      </c>
      <c r="C215" s="417">
        <f>[2]BldgAreas!$G$30*[2]BldgEUI2!O226</f>
        <v>650</v>
      </c>
      <c r="D215" s="417">
        <f>[2]BldgAreas!$I$30*[2]BldgEUI2!V226</f>
        <v>0</v>
      </c>
      <c r="E215" s="417">
        <f>[2]BldgAreas!$K$30*[2]BldgEUI2!AC226</f>
        <v>0</v>
      </c>
      <c r="F215" s="416">
        <f t="shared" si="9"/>
        <v>650</v>
      </c>
    </row>
    <row r="216" spans="1:6" x14ac:dyDescent="0.2">
      <c r="A216" s="366" t="s">
        <v>308</v>
      </c>
      <c r="B216" s="418">
        <f>[2]BldgAreas!$E$30*[2]BldgEUI2!H227</f>
        <v>0</v>
      </c>
      <c r="C216" s="417">
        <f>[2]BldgAreas!$G$30*[2]BldgEUI2!O227</f>
        <v>650</v>
      </c>
      <c r="D216" s="417">
        <f>[2]BldgAreas!$I$30*[2]BldgEUI2!V227</f>
        <v>0</v>
      </c>
      <c r="E216" s="417">
        <f>[2]BldgAreas!$K$30*[2]BldgEUI2!AC227</f>
        <v>0</v>
      </c>
      <c r="F216" s="416">
        <f t="shared" si="9"/>
        <v>650</v>
      </c>
    </row>
    <row r="217" spans="1:6" x14ac:dyDescent="0.2">
      <c r="A217" s="366" t="s">
        <v>309</v>
      </c>
      <c r="B217" s="418">
        <f>[2]BldgAreas!$E$30*[2]BldgEUI2!H228</f>
        <v>0</v>
      </c>
      <c r="C217" s="417">
        <f>[2]BldgAreas!$G$30*[2]BldgEUI2!O228</f>
        <v>650</v>
      </c>
      <c r="D217" s="417">
        <f>[2]BldgAreas!$I$30*[2]BldgEUI2!V228</f>
        <v>0</v>
      </c>
      <c r="E217" s="417">
        <f>[2]BldgAreas!$K$30*[2]BldgEUI2!AC228</f>
        <v>0</v>
      </c>
      <c r="F217" s="416">
        <f t="shared" si="9"/>
        <v>650</v>
      </c>
    </row>
    <row r="218" spans="1:6" x14ac:dyDescent="0.2">
      <c r="A218" s="366" t="s">
        <v>21</v>
      </c>
      <c r="B218" s="418">
        <f>[2]BldgAreas!$E$30*[2]BldgEUI2!H229</f>
        <v>0</v>
      </c>
      <c r="C218" s="417">
        <f>[2]BldgAreas!$G$30*[2]BldgEUI2!O229</f>
        <v>650</v>
      </c>
      <c r="D218" s="417">
        <f>[2]BldgAreas!$I$30*[2]BldgEUI2!V229</f>
        <v>0</v>
      </c>
      <c r="E218" s="417">
        <f>[2]BldgAreas!$K$30*[2]BldgEUI2!AC229</f>
        <v>0</v>
      </c>
      <c r="F218" s="416">
        <f t="shared" si="9"/>
        <v>650</v>
      </c>
    </row>
    <row r="219" spans="1:6" x14ac:dyDescent="0.2">
      <c r="A219" s="366" t="s">
        <v>310</v>
      </c>
      <c r="B219" s="418">
        <f>[2]BldgAreas!$E$30*[2]BldgEUI2!H230</f>
        <v>0</v>
      </c>
      <c r="C219" s="417">
        <f>[2]BldgAreas!$G$30*[2]BldgEUI2!O230</f>
        <v>650</v>
      </c>
      <c r="D219" s="417">
        <f>[2]BldgAreas!$I$30*[2]BldgEUI2!V230</f>
        <v>0</v>
      </c>
      <c r="E219" s="417">
        <f>[2]BldgAreas!$K$30*[2]BldgEUI2!AC230</f>
        <v>0</v>
      </c>
      <c r="F219" s="416">
        <f t="shared" si="9"/>
        <v>650</v>
      </c>
    </row>
    <row r="220" spans="1:6" x14ac:dyDescent="0.2">
      <c r="A220" s="366" t="s">
        <v>311</v>
      </c>
      <c r="B220" s="418">
        <f>[2]BldgAreas!$E$30*[2]BldgEUI2!H231</f>
        <v>0</v>
      </c>
      <c r="C220" s="417">
        <f>[2]BldgAreas!$G$30*[2]BldgEUI2!O231</f>
        <v>650</v>
      </c>
      <c r="D220" s="417">
        <f>[2]BldgAreas!$I$30*[2]BldgEUI2!V231</f>
        <v>0</v>
      </c>
      <c r="E220" s="417">
        <f>[2]BldgAreas!$K$30*[2]BldgEUI2!AC231</f>
        <v>0</v>
      </c>
      <c r="F220" s="416">
        <f t="shared" si="9"/>
        <v>650</v>
      </c>
    </row>
    <row r="221" spans="1:6" x14ac:dyDescent="0.2">
      <c r="A221" s="356" t="s">
        <v>312</v>
      </c>
      <c r="B221" s="411">
        <f>[2]BldgAreas!$E$30*[2]BldgEUI2!H232</f>
        <v>0</v>
      </c>
      <c r="C221" s="410">
        <f>[2]BldgAreas!$G$30*[2]BldgEUI2!O232</f>
        <v>650</v>
      </c>
      <c r="D221" s="410">
        <f>[2]BldgAreas!$I$30*[2]BldgEUI2!V232</f>
        <v>0</v>
      </c>
      <c r="E221" s="410">
        <f>[2]BldgAreas!$K$30*[2]BldgEUI2!AC232</f>
        <v>0</v>
      </c>
      <c r="F221" s="409">
        <f t="shared" si="9"/>
        <v>650</v>
      </c>
    </row>
    <row r="223" spans="1:6" ht="26.25" customHeight="1" x14ac:dyDescent="0.2">
      <c r="A223" s="358" t="s">
        <v>7</v>
      </c>
      <c r="B223" s="719" t="s">
        <v>408</v>
      </c>
      <c r="C223" s="720"/>
      <c r="D223" s="720"/>
      <c r="E223" s="720"/>
      <c r="F223" s="721"/>
    </row>
    <row r="224" spans="1:6" x14ac:dyDescent="0.2">
      <c r="B224" s="455" t="s">
        <v>284</v>
      </c>
      <c r="C224" s="456" t="s">
        <v>285</v>
      </c>
      <c r="D224" s="456" t="s">
        <v>286</v>
      </c>
      <c r="E224" s="456" t="s">
        <v>287</v>
      </c>
      <c r="F224" s="415" t="s">
        <v>1</v>
      </c>
    </row>
    <row r="225" spans="1:6" x14ac:dyDescent="0.2">
      <c r="A225" s="365" t="s">
        <v>0</v>
      </c>
      <c r="B225" s="438">
        <f>[2]BldgAreas!$E$31*[2]BldgEUI2!H237</f>
        <v>0</v>
      </c>
      <c r="C225" s="437">
        <f>[2]BldgAreas!$G$31*[2]BldgEUI2!O237</f>
        <v>0</v>
      </c>
      <c r="D225" s="437">
        <f>[2]BldgAreas!$I$31*[2]BldgEUI2!V237</f>
        <v>0</v>
      </c>
      <c r="E225" s="437">
        <f>[2]BldgAreas!$K$31*[2]BldgEUI2!AC237</f>
        <v>0</v>
      </c>
      <c r="F225" s="436">
        <f>SUM(B225:E225)</f>
        <v>0</v>
      </c>
    </row>
    <row r="226" spans="1:6" x14ac:dyDescent="0.2">
      <c r="A226" s="366" t="s">
        <v>292</v>
      </c>
      <c r="B226" s="418">
        <f>[2]BldgAreas!$E$31*[2]BldgEUI2!H238</f>
        <v>0</v>
      </c>
      <c r="C226" s="417">
        <f>[2]BldgAreas!$G$31*[2]BldgEUI2!O238</f>
        <v>0</v>
      </c>
      <c r="D226" s="417">
        <f>[2]BldgAreas!$I$31*[2]BldgEUI2!V238</f>
        <v>0</v>
      </c>
      <c r="E226" s="417">
        <f>[2]BldgAreas!$K$31*[2]BldgEUI2!AC238</f>
        <v>0</v>
      </c>
      <c r="F226" s="416">
        <f t="shared" ref="F226:F243" si="10">SUM(B226:E226)</f>
        <v>0</v>
      </c>
    </row>
    <row r="227" spans="1:6" x14ac:dyDescent="0.2">
      <c r="A227" s="366" t="s">
        <v>299</v>
      </c>
      <c r="B227" s="418">
        <f>[2]BldgAreas!$E$31*[2]BldgEUI2!H239</f>
        <v>0</v>
      </c>
      <c r="C227" s="417">
        <f>[2]BldgAreas!$G$31*[2]BldgEUI2!O239</f>
        <v>0</v>
      </c>
      <c r="D227" s="417">
        <f>[2]BldgAreas!$I$31*[2]BldgEUI2!V239</f>
        <v>0</v>
      </c>
      <c r="E227" s="417">
        <f>[2]BldgAreas!$K$31*[2]BldgEUI2!AC239</f>
        <v>0</v>
      </c>
      <c r="F227" s="416">
        <f t="shared" si="10"/>
        <v>0</v>
      </c>
    </row>
    <row r="228" spans="1:6" x14ac:dyDescent="0.2">
      <c r="A228" s="366" t="s">
        <v>331</v>
      </c>
      <c r="B228" s="418">
        <f>[2]BldgAreas!$E$31*[2]BldgEUI2!H240</f>
        <v>0</v>
      </c>
      <c r="C228" s="417">
        <f>[2]BldgAreas!$G$31*[2]BldgEUI2!O240</f>
        <v>0</v>
      </c>
      <c r="D228" s="417">
        <f>[2]BldgAreas!$I$31*[2]BldgEUI2!V240</f>
        <v>0</v>
      </c>
      <c r="E228" s="417">
        <f>[2]BldgAreas!$K$31*[2]BldgEUI2!AC240</f>
        <v>0</v>
      </c>
      <c r="F228" s="416">
        <f t="shared" si="10"/>
        <v>0</v>
      </c>
    </row>
    <row r="229" spans="1:6" x14ac:dyDescent="0.2">
      <c r="A229" s="366" t="s">
        <v>328</v>
      </c>
      <c r="B229" s="418">
        <f>[2]BldgAreas!$E$31*[2]BldgEUI2!H241</f>
        <v>0</v>
      </c>
      <c r="C229" s="417">
        <f>[2]BldgAreas!$G$31*[2]BldgEUI2!O241</f>
        <v>0</v>
      </c>
      <c r="D229" s="417">
        <f>[2]BldgAreas!$I$31*[2]BldgEUI2!V241</f>
        <v>0</v>
      </c>
      <c r="E229" s="417">
        <f>[2]BldgAreas!$K$31*[2]BldgEUI2!AC241</f>
        <v>0</v>
      </c>
      <c r="F229" s="416">
        <f t="shared" si="10"/>
        <v>0</v>
      </c>
    </row>
    <row r="230" spans="1:6" x14ac:dyDescent="0.2">
      <c r="A230" s="366" t="s">
        <v>393</v>
      </c>
      <c r="B230" s="418">
        <f>[2]BldgAreas!$E$31*[2]BldgEUI2!H242</f>
        <v>0</v>
      </c>
      <c r="C230" s="417">
        <f>[2]BldgAreas!$G$31*[2]BldgEUI2!O242</f>
        <v>0</v>
      </c>
      <c r="D230" s="417">
        <f>[2]BldgAreas!$I$31*[2]BldgEUI2!V242</f>
        <v>0</v>
      </c>
      <c r="E230" s="417">
        <f>[2]BldgAreas!$K$31*[2]BldgEUI2!AC242</f>
        <v>0</v>
      </c>
      <c r="F230" s="416">
        <f t="shared" si="10"/>
        <v>0</v>
      </c>
    </row>
    <row r="231" spans="1:6" x14ac:dyDescent="0.2">
      <c r="A231" s="366" t="s">
        <v>303</v>
      </c>
      <c r="B231" s="418">
        <f>[2]BldgAreas!$E$31*[2]BldgEUI2!H243</f>
        <v>0</v>
      </c>
      <c r="C231" s="417">
        <f>[2]BldgAreas!$G$31*[2]BldgEUI2!O243</f>
        <v>0</v>
      </c>
      <c r="D231" s="417">
        <f>[2]BldgAreas!$I$31*[2]BldgEUI2!V243</f>
        <v>0</v>
      </c>
      <c r="E231" s="417">
        <f>[2]BldgAreas!$K$31*[2]BldgEUI2!AC243</f>
        <v>0</v>
      </c>
      <c r="F231" s="416">
        <f t="shared" si="10"/>
        <v>0</v>
      </c>
    </row>
    <row r="232" spans="1:6" x14ac:dyDescent="0.2">
      <c r="A232" s="366" t="s">
        <v>330</v>
      </c>
      <c r="B232" s="418">
        <f>[2]BldgAreas!$E$31*[2]BldgEUI2!H244</f>
        <v>0</v>
      </c>
      <c r="C232" s="417">
        <f>[2]BldgAreas!$G$31*[2]BldgEUI2!O244</f>
        <v>0</v>
      </c>
      <c r="D232" s="417">
        <f>[2]BldgAreas!$I$31*[2]BldgEUI2!V244</f>
        <v>0</v>
      </c>
      <c r="E232" s="417">
        <f>[2]BldgAreas!$K$31*[2]BldgEUI2!AC244</f>
        <v>0</v>
      </c>
      <c r="F232" s="416">
        <f t="shared" si="10"/>
        <v>0</v>
      </c>
    </row>
    <row r="233" spans="1:6" x14ac:dyDescent="0.2">
      <c r="A233" s="366" t="s">
        <v>30</v>
      </c>
      <c r="B233" s="418">
        <f>[2]BldgAreas!$E$31*[2]BldgEUI2!H245</f>
        <v>0</v>
      </c>
      <c r="C233" s="417">
        <f>[2]BldgAreas!$G$31*[2]BldgEUI2!O245</f>
        <v>0</v>
      </c>
      <c r="D233" s="417">
        <f>[2]BldgAreas!$I$31*[2]BldgEUI2!V245</f>
        <v>0</v>
      </c>
      <c r="E233" s="417">
        <f>[2]BldgAreas!$K$31*[2]BldgEUI2!AC245</f>
        <v>0</v>
      </c>
      <c r="F233" s="416">
        <f t="shared" si="10"/>
        <v>0</v>
      </c>
    </row>
    <row r="234" spans="1:6" x14ac:dyDescent="0.2">
      <c r="A234" s="366" t="s">
        <v>6</v>
      </c>
      <c r="B234" s="418">
        <f>[2]BldgAreas!$E$31*[2]BldgEUI2!H246</f>
        <v>0</v>
      </c>
      <c r="C234" s="417">
        <f>[2]BldgAreas!$G$31*[2]BldgEUI2!O246</f>
        <v>0</v>
      </c>
      <c r="D234" s="417">
        <f>[2]BldgAreas!$I$31*[2]BldgEUI2!V246</f>
        <v>0</v>
      </c>
      <c r="E234" s="417">
        <f>[2]BldgAreas!$K$31*[2]BldgEUI2!AC246</f>
        <v>0</v>
      </c>
      <c r="F234" s="416">
        <f t="shared" si="10"/>
        <v>0</v>
      </c>
    </row>
    <row r="235" spans="1:6" x14ac:dyDescent="0.2">
      <c r="A235" s="366" t="s">
        <v>305</v>
      </c>
      <c r="B235" s="418">
        <f>[2]BldgAreas!$E$31*[2]BldgEUI2!H247</f>
        <v>0</v>
      </c>
      <c r="C235" s="417">
        <f>[2]BldgAreas!$G$31*[2]BldgEUI2!O247</f>
        <v>0</v>
      </c>
      <c r="D235" s="417">
        <f>[2]BldgAreas!$I$31*[2]BldgEUI2!V247</f>
        <v>0</v>
      </c>
      <c r="E235" s="417">
        <f>[2]BldgAreas!$K$31*[2]BldgEUI2!AC247</f>
        <v>0</v>
      </c>
      <c r="F235" s="416">
        <f t="shared" si="10"/>
        <v>0</v>
      </c>
    </row>
    <row r="236" spans="1:6" x14ac:dyDescent="0.2">
      <c r="A236" s="366" t="s">
        <v>306</v>
      </c>
      <c r="B236" s="418">
        <f>[2]BldgAreas!$E$31*[2]BldgEUI2!H248</f>
        <v>0</v>
      </c>
      <c r="C236" s="417">
        <f>[2]BldgAreas!$G$31*[2]BldgEUI2!O248</f>
        <v>0</v>
      </c>
      <c r="D236" s="417">
        <f>[2]BldgAreas!$I$31*[2]BldgEUI2!V248</f>
        <v>0</v>
      </c>
      <c r="E236" s="417">
        <f>[2]BldgAreas!$K$31*[2]BldgEUI2!AC248</f>
        <v>0</v>
      </c>
      <c r="F236" s="416">
        <f t="shared" si="10"/>
        <v>0</v>
      </c>
    </row>
    <row r="237" spans="1:6" x14ac:dyDescent="0.2">
      <c r="A237" s="366" t="s">
        <v>307</v>
      </c>
      <c r="B237" s="418">
        <f>[2]BldgAreas!$E$31*[2]BldgEUI2!H249</f>
        <v>0</v>
      </c>
      <c r="C237" s="417">
        <f>[2]BldgAreas!$G$31*[2]BldgEUI2!O249</f>
        <v>0</v>
      </c>
      <c r="D237" s="417">
        <f>[2]BldgAreas!$I$31*[2]BldgEUI2!V249</f>
        <v>0</v>
      </c>
      <c r="E237" s="417">
        <f>[2]BldgAreas!$K$31*[2]BldgEUI2!AC249</f>
        <v>0</v>
      </c>
      <c r="F237" s="416">
        <f t="shared" si="10"/>
        <v>0</v>
      </c>
    </row>
    <row r="238" spans="1:6" x14ac:dyDescent="0.2">
      <c r="A238" s="366" t="s">
        <v>308</v>
      </c>
      <c r="B238" s="418">
        <f>[2]BldgAreas!$E$31*[2]BldgEUI2!H250</f>
        <v>0</v>
      </c>
      <c r="C238" s="417">
        <f>[2]BldgAreas!$G$31*[2]BldgEUI2!O250</f>
        <v>0</v>
      </c>
      <c r="D238" s="417">
        <f>[2]BldgAreas!$I$31*[2]BldgEUI2!V250</f>
        <v>0</v>
      </c>
      <c r="E238" s="417">
        <f>[2]BldgAreas!$K$31*[2]BldgEUI2!AC250</f>
        <v>0</v>
      </c>
      <c r="F238" s="416">
        <f t="shared" si="10"/>
        <v>0</v>
      </c>
    </row>
    <row r="239" spans="1:6" x14ac:dyDescent="0.2">
      <c r="A239" s="366" t="s">
        <v>309</v>
      </c>
      <c r="B239" s="418">
        <f>[2]BldgAreas!$E$31*[2]BldgEUI2!H251</f>
        <v>0</v>
      </c>
      <c r="C239" s="417">
        <f>[2]BldgAreas!$G$31*[2]BldgEUI2!O251</f>
        <v>0</v>
      </c>
      <c r="D239" s="417">
        <f>[2]BldgAreas!$I$31*[2]BldgEUI2!V251</f>
        <v>0</v>
      </c>
      <c r="E239" s="417">
        <f>[2]BldgAreas!$K$31*[2]BldgEUI2!AC251</f>
        <v>0</v>
      </c>
      <c r="F239" s="416">
        <f t="shared" si="10"/>
        <v>0</v>
      </c>
    </row>
    <row r="240" spans="1:6" x14ac:dyDescent="0.2">
      <c r="A240" s="366" t="s">
        <v>21</v>
      </c>
      <c r="B240" s="418">
        <f>[2]BldgAreas!$E$31*[2]BldgEUI2!H252</f>
        <v>0</v>
      </c>
      <c r="C240" s="417">
        <f>[2]BldgAreas!$G$31*[2]BldgEUI2!O252</f>
        <v>0</v>
      </c>
      <c r="D240" s="417">
        <f>[2]BldgAreas!$I$31*[2]BldgEUI2!V252</f>
        <v>0</v>
      </c>
      <c r="E240" s="417">
        <f>[2]BldgAreas!$K$31*[2]BldgEUI2!AC252</f>
        <v>0</v>
      </c>
      <c r="F240" s="416">
        <f t="shared" si="10"/>
        <v>0</v>
      </c>
    </row>
    <row r="241" spans="1:6" x14ac:dyDescent="0.2">
      <c r="A241" s="366" t="s">
        <v>310</v>
      </c>
      <c r="B241" s="418">
        <f>[2]BldgAreas!$E$31*[2]BldgEUI2!H253</f>
        <v>0</v>
      </c>
      <c r="C241" s="417">
        <f>[2]BldgAreas!$G$31*[2]BldgEUI2!O253</f>
        <v>0</v>
      </c>
      <c r="D241" s="417">
        <f>[2]BldgAreas!$I$31*[2]BldgEUI2!V253</f>
        <v>0</v>
      </c>
      <c r="E241" s="417">
        <f>[2]BldgAreas!$K$31*[2]BldgEUI2!AC253</f>
        <v>0</v>
      </c>
      <c r="F241" s="416">
        <f t="shared" si="10"/>
        <v>0</v>
      </c>
    </row>
    <row r="242" spans="1:6" x14ac:dyDescent="0.2">
      <c r="A242" s="366" t="s">
        <v>311</v>
      </c>
      <c r="B242" s="418">
        <f>[2]BldgAreas!$E$31*[2]BldgEUI2!H254</f>
        <v>0</v>
      </c>
      <c r="C242" s="417">
        <f>[2]BldgAreas!$G$31*[2]BldgEUI2!O254</f>
        <v>0</v>
      </c>
      <c r="D242" s="417">
        <f>[2]BldgAreas!$I$31*[2]BldgEUI2!V254</f>
        <v>0</v>
      </c>
      <c r="E242" s="417">
        <f>[2]BldgAreas!$K$31*[2]BldgEUI2!AC254</f>
        <v>0</v>
      </c>
      <c r="F242" s="416">
        <f t="shared" si="10"/>
        <v>0</v>
      </c>
    </row>
    <row r="243" spans="1:6" x14ac:dyDescent="0.2">
      <c r="A243" s="356" t="s">
        <v>312</v>
      </c>
      <c r="B243" s="411">
        <f>[2]BldgAreas!$E$31*[2]BldgEUI2!H255</f>
        <v>0</v>
      </c>
      <c r="C243" s="410">
        <f>[2]BldgAreas!$G$31*[2]BldgEUI2!O255</f>
        <v>0</v>
      </c>
      <c r="D243" s="410">
        <f>[2]BldgAreas!$I$31*[2]BldgEUI2!V255</f>
        <v>0</v>
      </c>
      <c r="E243" s="410">
        <f>[2]BldgAreas!$K$31*[2]BldgEUI2!AC255</f>
        <v>0</v>
      </c>
      <c r="F243" s="409">
        <f t="shared" si="10"/>
        <v>0</v>
      </c>
    </row>
    <row r="245" spans="1:6" ht="25.5" customHeight="1" x14ac:dyDescent="0.2">
      <c r="A245" s="358" t="s">
        <v>7</v>
      </c>
      <c r="B245" s="719" t="s">
        <v>409</v>
      </c>
      <c r="C245" s="720"/>
      <c r="D245" s="720"/>
      <c r="E245" s="720"/>
      <c r="F245" s="721"/>
    </row>
    <row r="246" spans="1:6" x14ac:dyDescent="0.2">
      <c r="B246" s="455" t="s">
        <v>284</v>
      </c>
      <c r="C246" s="456" t="s">
        <v>285</v>
      </c>
      <c r="D246" s="456" t="s">
        <v>286</v>
      </c>
      <c r="E246" s="456" t="s">
        <v>287</v>
      </c>
      <c r="F246" s="415" t="s">
        <v>1</v>
      </c>
    </row>
    <row r="247" spans="1:6" x14ac:dyDescent="0.2">
      <c r="A247" s="365" t="s">
        <v>0</v>
      </c>
      <c r="B247" s="438">
        <f>[2]BldgAreas!$E$32*[2]BldgEUI2!H260</f>
        <v>0</v>
      </c>
      <c r="C247" s="437">
        <f>[2]BldgAreas!$G$32*[2]BldgEUI2!O260</f>
        <v>0</v>
      </c>
      <c r="D247" s="437">
        <f>[2]BldgAreas!$I$32*[2]BldgEUI2!V260</f>
        <v>0</v>
      </c>
      <c r="E247" s="437">
        <f>[2]BldgAreas!$K$32*[2]BldgEUI2!AC260</f>
        <v>1049</v>
      </c>
      <c r="F247" s="436">
        <f>SUM(B247:E247)</f>
        <v>1049</v>
      </c>
    </row>
    <row r="248" spans="1:6" x14ac:dyDescent="0.2">
      <c r="A248" s="366" t="s">
        <v>292</v>
      </c>
      <c r="B248" s="418">
        <f>[2]BldgAreas!$E$32*[2]BldgEUI2!H261</f>
        <v>0</v>
      </c>
      <c r="C248" s="417">
        <f>[2]BldgAreas!$G$32*[2]BldgEUI2!O261</f>
        <v>0</v>
      </c>
      <c r="D248" s="417">
        <f>[2]BldgAreas!$I$32*[2]BldgEUI2!V261</f>
        <v>0</v>
      </c>
      <c r="E248" s="417">
        <f>[2]BldgAreas!$K$32*[2]BldgEUI2!AC261</f>
        <v>1049</v>
      </c>
      <c r="F248" s="416">
        <f t="shared" ref="F248:F265" si="11">SUM(B248:E248)</f>
        <v>1049</v>
      </c>
    </row>
    <row r="249" spans="1:6" x14ac:dyDescent="0.2">
      <c r="A249" s="366" t="s">
        <v>299</v>
      </c>
      <c r="B249" s="418">
        <f>[2]BldgAreas!$E$32*[2]BldgEUI2!H262</f>
        <v>0</v>
      </c>
      <c r="C249" s="417">
        <f>[2]BldgAreas!$G$32*[2]BldgEUI2!O262</f>
        <v>0</v>
      </c>
      <c r="D249" s="417">
        <f>[2]BldgAreas!$I$32*[2]BldgEUI2!V262</f>
        <v>0</v>
      </c>
      <c r="E249" s="417">
        <f>[2]BldgAreas!$K$32*[2]BldgEUI2!AC262</f>
        <v>1049</v>
      </c>
      <c r="F249" s="416">
        <f t="shared" si="11"/>
        <v>1049</v>
      </c>
    </row>
    <row r="250" spans="1:6" x14ac:dyDescent="0.2">
      <c r="A250" s="366" t="s">
        <v>331</v>
      </c>
      <c r="B250" s="418">
        <f>[2]BldgAreas!$E$32*[2]BldgEUI2!H263</f>
        <v>0</v>
      </c>
      <c r="C250" s="417">
        <f>[2]BldgAreas!$G$32*[2]BldgEUI2!O263</f>
        <v>0</v>
      </c>
      <c r="D250" s="417">
        <f>[2]BldgAreas!$I$32*[2]BldgEUI2!V263</f>
        <v>0</v>
      </c>
      <c r="E250" s="417">
        <f>[2]BldgAreas!$K$32*[2]BldgEUI2!AC263</f>
        <v>1049</v>
      </c>
      <c r="F250" s="416">
        <f t="shared" si="11"/>
        <v>1049</v>
      </c>
    </row>
    <row r="251" spans="1:6" x14ac:dyDescent="0.2">
      <c r="A251" s="366" t="s">
        <v>328</v>
      </c>
      <c r="B251" s="418">
        <f>[2]BldgAreas!$E$32*[2]BldgEUI2!H264</f>
        <v>0</v>
      </c>
      <c r="C251" s="417">
        <f>[2]BldgAreas!$G$32*[2]BldgEUI2!O264</f>
        <v>0</v>
      </c>
      <c r="D251" s="417">
        <f>[2]BldgAreas!$I$32*[2]BldgEUI2!V264</f>
        <v>0</v>
      </c>
      <c r="E251" s="417">
        <f>[2]BldgAreas!$K$32*[2]BldgEUI2!AC264</f>
        <v>1049</v>
      </c>
      <c r="F251" s="416">
        <f t="shared" si="11"/>
        <v>1049</v>
      </c>
    </row>
    <row r="252" spans="1:6" x14ac:dyDescent="0.2">
      <c r="A252" s="366" t="s">
        <v>393</v>
      </c>
      <c r="B252" s="418">
        <f>[2]BldgAreas!$E$32*[2]BldgEUI2!H265</f>
        <v>0</v>
      </c>
      <c r="C252" s="417">
        <f>[2]BldgAreas!$G$32*[2]BldgEUI2!O265</f>
        <v>0</v>
      </c>
      <c r="D252" s="417">
        <f>[2]BldgAreas!$I$32*[2]BldgEUI2!V265</f>
        <v>0</v>
      </c>
      <c r="E252" s="417">
        <f>[2]BldgAreas!$K$32*[2]BldgEUI2!AC265</f>
        <v>1049</v>
      </c>
      <c r="F252" s="416">
        <f t="shared" si="11"/>
        <v>1049</v>
      </c>
    </row>
    <row r="253" spans="1:6" x14ac:dyDescent="0.2">
      <c r="A253" s="366" t="s">
        <v>303</v>
      </c>
      <c r="B253" s="418">
        <f>[2]BldgAreas!$E$32*[2]BldgEUI2!H266</f>
        <v>0</v>
      </c>
      <c r="C253" s="417">
        <f>[2]BldgAreas!$G$32*[2]BldgEUI2!O266</f>
        <v>0</v>
      </c>
      <c r="D253" s="417">
        <f>[2]BldgAreas!$I$32*[2]BldgEUI2!V266</f>
        <v>0</v>
      </c>
      <c r="E253" s="417">
        <f>[2]BldgAreas!$K$32*[2]BldgEUI2!AC266</f>
        <v>1049</v>
      </c>
      <c r="F253" s="416">
        <f t="shared" si="11"/>
        <v>1049</v>
      </c>
    </row>
    <row r="254" spans="1:6" x14ac:dyDescent="0.2">
      <c r="A254" s="366" t="s">
        <v>330</v>
      </c>
      <c r="B254" s="418">
        <f>[2]BldgAreas!$E$32*[2]BldgEUI2!H267</f>
        <v>0</v>
      </c>
      <c r="C254" s="417">
        <f>[2]BldgAreas!$G$32*[2]BldgEUI2!O267</f>
        <v>0</v>
      </c>
      <c r="D254" s="417">
        <f>[2]BldgAreas!$I$32*[2]BldgEUI2!V267</f>
        <v>0</v>
      </c>
      <c r="E254" s="417">
        <f>[2]BldgAreas!$K$32*[2]BldgEUI2!AC267</f>
        <v>1049</v>
      </c>
      <c r="F254" s="416">
        <f t="shared" si="11"/>
        <v>1049</v>
      </c>
    </row>
    <row r="255" spans="1:6" x14ac:dyDescent="0.2">
      <c r="A255" s="366" t="s">
        <v>30</v>
      </c>
      <c r="B255" s="418">
        <f>[2]BldgAreas!$E$32*[2]BldgEUI2!H268</f>
        <v>0</v>
      </c>
      <c r="C255" s="417">
        <f>[2]BldgAreas!$G$32*[2]BldgEUI2!O268</f>
        <v>0</v>
      </c>
      <c r="D255" s="417">
        <f>[2]BldgAreas!$I$32*[2]BldgEUI2!V268</f>
        <v>0</v>
      </c>
      <c r="E255" s="417">
        <f>[2]BldgAreas!$K$32*[2]BldgEUI2!AC268</f>
        <v>1049</v>
      </c>
      <c r="F255" s="416">
        <f t="shared" si="11"/>
        <v>1049</v>
      </c>
    </row>
    <row r="256" spans="1:6" x14ac:dyDescent="0.2">
      <c r="A256" s="366" t="s">
        <v>6</v>
      </c>
      <c r="B256" s="418">
        <f>[2]BldgAreas!$E$32*[2]BldgEUI2!H269</f>
        <v>0</v>
      </c>
      <c r="C256" s="417">
        <f>[2]BldgAreas!$G$32*[2]BldgEUI2!O269</f>
        <v>0</v>
      </c>
      <c r="D256" s="417">
        <f>[2]BldgAreas!$I$32*[2]BldgEUI2!V269</f>
        <v>0</v>
      </c>
      <c r="E256" s="417">
        <f>[2]BldgAreas!$K$32*[2]BldgEUI2!AC269</f>
        <v>1049</v>
      </c>
      <c r="F256" s="416">
        <f t="shared" si="11"/>
        <v>1049</v>
      </c>
    </row>
    <row r="257" spans="1:6" x14ac:dyDescent="0.2">
      <c r="A257" s="366" t="s">
        <v>305</v>
      </c>
      <c r="B257" s="418">
        <f>[2]BldgAreas!$E$32*[2]BldgEUI2!H270</f>
        <v>0</v>
      </c>
      <c r="C257" s="417">
        <f>[2]BldgAreas!$G$32*[2]BldgEUI2!O270</f>
        <v>0</v>
      </c>
      <c r="D257" s="417">
        <f>[2]BldgAreas!$I$32*[2]BldgEUI2!V270</f>
        <v>0</v>
      </c>
      <c r="E257" s="417">
        <f>[2]BldgAreas!$K$32*[2]BldgEUI2!AC270</f>
        <v>1049</v>
      </c>
      <c r="F257" s="416">
        <f t="shared" si="11"/>
        <v>1049</v>
      </c>
    </row>
    <row r="258" spans="1:6" x14ac:dyDescent="0.2">
      <c r="A258" s="366" t="s">
        <v>306</v>
      </c>
      <c r="B258" s="418">
        <f>[2]BldgAreas!$E$32*[2]BldgEUI2!H271</f>
        <v>0</v>
      </c>
      <c r="C258" s="417">
        <f>[2]BldgAreas!$G$32*[2]BldgEUI2!O271</f>
        <v>0</v>
      </c>
      <c r="D258" s="417">
        <f>[2]BldgAreas!$I$32*[2]BldgEUI2!V271</f>
        <v>0</v>
      </c>
      <c r="E258" s="417">
        <f>[2]BldgAreas!$K$32*[2]BldgEUI2!AC271</f>
        <v>1049</v>
      </c>
      <c r="F258" s="416">
        <f t="shared" si="11"/>
        <v>1049</v>
      </c>
    </row>
    <row r="259" spans="1:6" x14ac:dyDescent="0.2">
      <c r="A259" s="366" t="s">
        <v>307</v>
      </c>
      <c r="B259" s="418">
        <f>[2]BldgAreas!$E$32*[2]BldgEUI2!H272</f>
        <v>0</v>
      </c>
      <c r="C259" s="417">
        <f>[2]BldgAreas!$G$32*[2]BldgEUI2!O272</f>
        <v>0</v>
      </c>
      <c r="D259" s="417">
        <f>[2]BldgAreas!$I$32*[2]BldgEUI2!V272</f>
        <v>0</v>
      </c>
      <c r="E259" s="417">
        <f>[2]BldgAreas!$K$32*[2]BldgEUI2!AC272</f>
        <v>1049</v>
      </c>
      <c r="F259" s="416">
        <f t="shared" si="11"/>
        <v>1049</v>
      </c>
    </row>
    <row r="260" spans="1:6" x14ac:dyDescent="0.2">
      <c r="A260" s="366" t="s">
        <v>308</v>
      </c>
      <c r="B260" s="418">
        <f>[2]BldgAreas!$E$32*[2]BldgEUI2!H273</f>
        <v>0</v>
      </c>
      <c r="C260" s="417">
        <f>[2]BldgAreas!$G$32*[2]BldgEUI2!O273</f>
        <v>0</v>
      </c>
      <c r="D260" s="417">
        <f>[2]BldgAreas!$I$32*[2]BldgEUI2!V273</f>
        <v>0</v>
      </c>
      <c r="E260" s="417">
        <f>[2]BldgAreas!$K$32*[2]BldgEUI2!AC273</f>
        <v>1049</v>
      </c>
      <c r="F260" s="416">
        <f t="shared" si="11"/>
        <v>1049</v>
      </c>
    </row>
    <row r="261" spans="1:6" x14ac:dyDescent="0.2">
      <c r="A261" s="366" t="s">
        <v>309</v>
      </c>
      <c r="B261" s="418">
        <f>[2]BldgAreas!$E$32*[2]BldgEUI2!H274</f>
        <v>0</v>
      </c>
      <c r="C261" s="417">
        <f>[2]BldgAreas!$G$32*[2]BldgEUI2!O274</f>
        <v>0</v>
      </c>
      <c r="D261" s="417">
        <f>[2]BldgAreas!$I$32*[2]BldgEUI2!V274</f>
        <v>0</v>
      </c>
      <c r="E261" s="417">
        <f>[2]BldgAreas!$K$32*[2]BldgEUI2!AC274</f>
        <v>1049</v>
      </c>
      <c r="F261" s="416">
        <f t="shared" si="11"/>
        <v>1049</v>
      </c>
    </row>
    <row r="262" spans="1:6" x14ac:dyDescent="0.2">
      <c r="A262" s="366" t="s">
        <v>21</v>
      </c>
      <c r="B262" s="418">
        <f>[2]BldgAreas!$E$32*[2]BldgEUI2!H275</f>
        <v>0</v>
      </c>
      <c r="C262" s="417">
        <f>[2]BldgAreas!$G$32*[2]BldgEUI2!O275</f>
        <v>0</v>
      </c>
      <c r="D262" s="417">
        <f>[2]BldgAreas!$I$32*[2]BldgEUI2!V275</f>
        <v>0</v>
      </c>
      <c r="E262" s="417">
        <f>[2]BldgAreas!$K$32*[2]BldgEUI2!AC275</f>
        <v>1049</v>
      </c>
      <c r="F262" s="416">
        <f t="shared" si="11"/>
        <v>1049</v>
      </c>
    </row>
    <row r="263" spans="1:6" x14ac:dyDescent="0.2">
      <c r="A263" s="366" t="s">
        <v>310</v>
      </c>
      <c r="B263" s="418">
        <f>[2]BldgAreas!$E$32*[2]BldgEUI2!H276</f>
        <v>0</v>
      </c>
      <c r="C263" s="417">
        <f>[2]BldgAreas!$G$32*[2]BldgEUI2!O276</f>
        <v>0</v>
      </c>
      <c r="D263" s="417">
        <f>[2]BldgAreas!$I$32*[2]BldgEUI2!V276</f>
        <v>0</v>
      </c>
      <c r="E263" s="417">
        <f>[2]BldgAreas!$K$32*[2]BldgEUI2!AC276</f>
        <v>1049</v>
      </c>
      <c r="F263" s="416">
        <f t="shared" si="11"/>
        <v>1049</v>
      </c>
    </row>
    <row r="264" spans="1:6" x14ac:dyDescent="0.2">
      <c r="A264" s="366" t="s">
        <v>311</v>
      </c>
      <c r="B264" s="418">
        <f>[2]BldgAreas!$E$32*[2]BldgEUI2!H277</f>
        <v>0</v>
      </c>
      <c r="C264" s="417">
        <f>[2]BldgAreas!$G$32*[2]BldgEUI2!O277</f>
        <v>0</v>
      </c>
      <c r="D264" s="417">
        <f>[2]BldgAreas!$I$32*[2]BldgEUI2!V277</f>
        <v>0</v>
      </c>
      <c r="E264" s="417">
        <f>[2]BldgAreas!$K$32*[2]BldgEUI2!AC277</f>
        <v>1049</v>
      </c>
      <c r="F264" s="416">
        <f t="shared" si="11"/>
        <v>1049</v>
      </c>
    </row>
    <row r="265" spans="1:6" x14ac:dyDescent="0.2">
      <c r="A265" s="356" t="s">
        <v>312</v>
      </c>
      <c r="B265" s="411">
        <f>[2]BldgAreas!$E$32*[2]BldgEUI2!H278</f>
        <v>0</v>
      </c>
      <c r="C265" s="410">
        <f>[2]BldgAreas!$G$32*[2]BldgEUI2!O278</f>
        <v>0</v>
      </c>
      <c r="D265" s="410">
        <f>[2]BldgAreas!$I$32*[2]BldgEUI2!V278</f>
        <v>0</v>
      </c>
      <c r="E265" s="410">
        <f>[2]BldgAreas!$K$32*[2]BldgEUI2!AC278</f>
        <v>1049</v>
      </c>
      <c r="F265" s="409">
        <f t="shared" si="11"/>
        <v>1049</v>
      </c>
    </row>
    <row r="267" spans="1:6" ht="25.5" customHeight="1" x14ac:dyDescent="0.2">
      <c r="A267" s="358" t="s">
        <v>7</v>
      </c>
      <c r="B267" s="719" t="s">
        <v>410</v>
      </c>
      <c r="C267" s="720"/>
      <c r="D267" s="720"/>
      <c r="E267" s="720"/>
      <c r="F267" s="721"/>
    </row>
    <row r="268" spans="1:6" x14ac:dyDescent="0.2">
      <c r="B268" s="455" t="s">
        <v>284</v>
      </c>
      <c r="C268" s="456" t="s">
        <v>285</v>
      </c>
      <c r="D268" s="456" t="s">
        <v>286</v>
      </c>
      <c r="E268" s="456" t="s">
        <v>287</v>
      </c>
      <c r="F268" s="415" t="s">
        <v>1</v>
      </c>
    </row>
    <row r="269" spans="1:6" x14ac:dyDescent="0.2">
      <c r="A269" s="365" t="s">
        <v>0</v>
      </c>
      <c r="B269" s="438">
        <f>[2]BldgAreas!$E$33*[2]BldgEUI2!H283</f>
        <v>0</v>
      </c>
      <c r="C269" s="437">
        <f>[2]BldgAreas!$G$33*[2]BldgEUI2!O283</f>
        <v>0</v>
      </c>
      <c r="D269" s="437">
        <f>[2]BldgAreas!$I$33*[2]BldgEUI2!V283</f>
        <v>0</v>
      </c>
      <c r="E269" s="437">
        <f>[2]BldgAreas!$K$33*[2]BldgEUI2!AC283</f>
        <v>0</v>
      </c>
      <c r="F269" s="436">
        <f>SUM(B269:E269)</f>
        <v>0</v>
      </c>
    </row>
    <row r="270" spans="1:6" x14ac:dyDescent="0.2">
      <c r="A270" s="366" t="s">
        <v>292</v>
      </c>
      <c r="B270" s="418">
        <f>[2]BldgAreas!$E$33*[2]BldgEUI2!H284</f>
        <v>0</v>
      </c>
      <c r="C270" s="417">
        <f>[2]BldgAreas!$G$33*[2]BldgEUI2!O284</f>
        <v>0</v>
      </c>
      <c r="D270" s="417">
        <f>[2]BldgAreas!$I$33*[2]BldgEUI2!V284</f>
        <v>0</v>
      </c>
      <c r="E270" s="417">
        <f>[2]BldgAreas!$K$33*[2]BldgEUI2!AC284</f>
        <v>0</v>
      </c>
      <c r="F270" s="416">
        <f t="shared" ref="F270:F287" si="12">SUM(B270:E270)</f>
        <v>0</v>
      </c>
    </row>
    <row r="271" spans="1:6" x14ac:dyDescent="0.2">
      <c r="A271" s="366" t="s">
        <v>299</v>
      </c>
      <c r="B271" s="418">
        <f>[2]BldgAreas!$E$33*[2]BldgEUI2!H285</f>
        <v>0</v>
      </c>
      <c r="C271" s="417">
        <f>[2]BldgAreas!$G$33*[2]BldgEUI2!O285</f>
        <v>0</v>
      </c>
      <c r="D271" s="417">
        <f>[2]BldgAreas!$I$33*[2]BldgEUI2!V285</f>
        <v>0</v>
      </c>
      <c r="E271" s="417">
        <f>[2]BldgAreas!$K$33*[2]BldgEUI2!AC285</f>
        <v>0</v>
      </c>
      <c r="F271" s="416">
        <f t="shared" si="12"/>
        <v>0</v>
      </c>
    </row>
    <row r="272" spans="1:6" x14ac:dyDescent="0.2">
      <c r="A272" s="366" t="s">
        <v>331</v>
      </c>
      <c r="B272" s="418">
        <f>[2]BldgAreas!$E$33*[2]BldgEUI2!H286</f>
        <v>0</v>
      </c>
      <c r="C272" s="417">
        <f>[2]BldgAreas!$G$33*[2]BldgEUI2!O286</f>
        <v>0</v>
      </c>
      <c r="D272" s="417">
        <f>[2]BldgAreas!$I$33*[2]BldgEUI2!V286</f>
        <v>0</v>
      </c>
      <c r="E272" s="417">
        <f>[2]BldgAreas!$K$33*[2]BldgEUI2!AC286</f>
        <v>0</v>
      </c>
      <c r="F272" s="416">
        <f t="shared" si="12"/>
        <v>0</v>
      </c>
    </row>
    <row r="273" spans="1:6" x14ac:dyDescent="0.2">
      <c r="A273" s="366" t="s">
        <v>328</v>
      </c>
      <c r="B273" s="418">
        <f>[2]BldgAreas!$E$33*[2]BldgEUI2!H287</f>
        <v>0</v>
      </c>
      <c r="C273" s="417">
        <f>[2]BldgAreas!$G$33*[2]BldgEUI2!O287</f>
        <v>0</v>
      </c>
      <c r="D273" s="417">
        <f>[2]BldgAreas!$I$33*[2]BldgEUI2!V287</f>
        <v>0</v>
      </c>
      <c r="E273" s="417">
        <f>[2]BldgAreas!$K$33*[2]BldgEUI2!AC287</f>
        <v>0</v>
      </c>
      <c r="F273" s="416">
        <f t="shared" si="12"/>
        <v>0</v>
      </c>
    </row>
    <row r="274" spans="1:6" x14ac:dyDescent="0.2">
      <c r="A274" s="366" t="s">
        <v>393</v>
      </c>
      <c r="B274" s="418">
        <f>[2]BldgAreas!$E$33*[2]BldgEUI2!H288</f>
        <v>0</v>
      </c>
      <c r="C274" s="417">
        <f>[2]BldgAreas!$G$33*[2]BldgEUI2!O288</f>
        <v>0</v>
      </c>
      <c r="D274" s="417">
        <f>[2]BldgAreas!$I$33*[2]BldgEUI2!V288</f>
        <v>0</v>
      </c>
      <c r="E274" s="417">
        <f>[2]BldgAreas!$K$33*[2]BldgEUI2!AC288</f>
        <v>0</v>
      </c>
      <c r="F274" s="416">
        <f t="shared" si="12"/>
        <v>0</v>
      </c>
    </row>
    <row r="275" spans="1:6" x14ac:dyDescent="0.2">
      <c r="A275" s="366" t="s">
        <v>303</v>
      </c>
      <c r="B275" s="418">
        <f>[2]BldgAreas!$E$33*[2]BldgEUI2!H289</f>
        <v>0</v>
      </c>
      <c r="C275" s="417">
        <f>[2]BldgAreas!$G$33*[2]BldgEUI2!O289</f>
        <v>0</v>
      </c>
      <c r="D275" s="417">
        <f>[2]BldgAreas!$I$33*[2]BldgEUI2!V289</f>
        <v>0</v>
      </c>
      <c r="E275" s="417">
        <f>[2]BldgAreas!$K$33*[2]BldgEUI2!AC289</f>
        <v>0</v>
      </c>
      <c r="F275" s="416">
        <f t="shared" si="12"/>
        <v>0</v>
      </c>
    </row>
    <row r="276" spans="1:6" x14ac:dyDescent="0.2">
      <c r="A276" s="366" t="s">
        <v>330</v>
      </c>
      <c r="B276" s="418">
        <f>[2]BldgAreas!$E$33*[2]BldgEUI2!H290</f>
        <v>0</v>
      </c>
      <c r="C276" s="417">
        <f>[2]BldgAreas!$G$33*[2]BldgEUI2!O290</f>
        <v>0</v>
      </c>
      <c r="D276" s="417">
        <f>[2]BldgAreas!$I$33*[2]BldgEUI2!V290</f>
        <v>0</v>
      </c>
      <c r="E276" s="417">
        <f>[2]BldgAreas!$K$33*[2]BldgEUI2!AC290</f>
        <v>0</v>
      </c>
      <c r="F276" s="416">
        <f t="shared" si="12"/>
        <v>0</v>
      </c>
    </row>
    <row r="277" spans="1:6" x14ac:dyDescent="0.2">
      <c r="A277" s="366" t="s">
        <v>30</v>
      </c>
      <c r="B277" s="418">
        <f>[2]BldgAreas!$E$33*[2]BldgEUI2!H291</f>
        <v>0</v>
      </c>
      <c r="C277" s="417">
        <f>[2]BldgAreas!$G$33*[2]BldgEUI2!O291</f>
        <v>0</v>
      </c>
      <c r="D277" s="417">
        <f>[2]BldgAreas!$I$33*[2]BldgEUI2!V291</f>
        <v>0</v>
      </c>
      <c r="E277" s="417">
        <f>[2]BldgAreas!$K$33*[2]BldgEUI2!AC291</f>
        <v>0</v>
      </c>
      <c r="F277" s="416">
        <f t="shared" si="12"/>
        <v>0</v>
      </c>
    </row>
    <row r="278" spans="1:6" x14ac:dyDescent="0.2">
      <c r="A278" s="366" t="s">
        <v>6</v>
      </c>
      <c r="B278" s="418">
        <f>[2]BldgAreas!$E$33*[2]BldgEUI2!H292</f>
        <v>0</v>
      </c>
      <c r="C278" s="417">
        <f>[2]BldgAreas!$G$33*[2]BldgEUI2!O292</f>
        <v>0</v>
      </c>
      <c r="D278" s="417">
        <f>[2]BldgAreas!$I$33*[2]BldgEUI2!V292</f>
        <v>0</v>
      </c>
      <c r="E278" s="417">
        <f>[2]BldgAreas!$K$33*[2]BldgEUI2!AC292</f>
        <v>0</v>
      </c>
      <c r="F278" s="416">
        <f t="shared" si="12"/>
        <v>0</v>
      </c>
    </row>
    <row r="279" spans="1:6" x14ac:dyDescent="0.2">
      <c r="A279" s="366" t="s">
        <v>305</v>
      </c>
      <c r="B279" s="418">
        <f>[2]BldgAreas!$E$33*[2]BldgEUI2!H293</f>
        <v>0</v>
      </c>
      <c r="C279" s="417">
        <f>[2]BldgAreas!$G$33*[2]BldgEUI2!O293</f>
        <v>0</v>
      </c>
      <c r="D279" s="417">
        <f>[2]BldgAreas!$I$33*[2]BldgEUI2!V293</f>
        <v>0</v>
      </c>
      <c r="E279" s="417">
        <f>[2]BldgAreas!$K$33*[2]BldgEUI2!AC293</f>
        <v>0</v>
      </c>
      <c r="F279" s="416">
        <f t="shared" si="12"/>
        <v>0</v>
      </c>
    </row>
    <row r="280" spans="1:6" x14ac:dyDescent="0.2">
      <c r="A280" s="366" t="s">
        <v>306</v>
      </c>
      <c r="B280" s="418">
        <f>[2]BldgAreas!$E$33*[2]BldgEUI2!H294</f>
        <v>0</v>
      </c>
      <c r="C280" s="417">
        <f>[2]BldgAreas!$G$33*[2]BldgEUI2!O294</f>
        <v>0</v>
      </c>
      <c r="D280" s="417">
        <f>[2]BldgAreas!$I$33*[2]BldgEUI2!V294</f>
        <v>0</v>
      </c>
      <c r="E280" s="417">
        <f>[2]BldgAreas!$K$33*[2]BldgEUI2!AC294</f>
        <v>0</v>
      </c>
      <c r="F280" s="416">
        <f t="shared" si="12"/>
        <v>0</v>
      </c>
    </row>
    <row r="281" spans="1:6" x14ac:dyDescent="0.2">
      <c r="A281" s="366" t="s">
        <v>307</v>
      </c>
      <c r="B281" s="418">
        <f>[2]BldgAreas!$E$33*[2]BldgEUI2!H295</f>
        <v>0</v>
      </c>
      <c r="C281" s="417">
        <f>[2]BldgAreas!$G$33*[2]BldgEUI2!O295</f>
        <v>0</v>
      </c>
      <c r="D281" s="417">
        <f>[2]BldgAreas!$I$33*[2]BldgEUI2!V295</f>
        <v>0</v>
      </c>
      <c r="E281" s="417">
        <f>[2]BldgAreas!$K$33*[2]BldgEUI2!AC295</f>
        <v>0</v>
      </c>
      <c r="F281" s="416">
        <f t="shared" si="12"/>
        <v>0</v>
      </c>
    </row>
    <row r="282" spans="1:6" x14ac:dyDescent="0.2">
      <c r="A282" s="366" t="s">
        <v>308</v>
      </c>
      <c r="B282" s="418">
        <f>[2]BldgAreas!$E$33*[2]BldgEUI2!H296</f>
        <v>0</v>
      </c>
      <c r="C282" s="417">
        <f>[2]BldgAreas!$G$33*[2]BldgEUI2!O296</f>
        <v>0</v>
      </c>
      <c r="D282" s="417">
        <f>[2]BldgAreas!$I$33*[2]BldgEUI2!V296</f>
        <v>0</v>
      </c>
      <c r="E282" s="417">
        <f>[2]BldgAreas!$K$33*[2]BldgEUI2!AC296</f>
        <v>0</v>
      </c>
      <c r="F282" s="416">
        <f t="shared" si="12"/>
        <v>0</v>
      </c>
    </row>
    <row r="283" spans="1:6" x14ac:dyDescent="0.2">
      <c r="A283" s="366" t="s">
        <v>309</v>
      </c>
      <c r="B283" s="418">
        <f>[2]BldgAreas!$E$33*[2]BldgEUI2!H297</f>
        <v>0</v>
      </c>
      <c r="C283" s="417">
        <f>[2]BldgAreas!$G$33*[2]BldgEUI2!O297</f>
        <v>0</v>
      </c>
      <c r="D283" s="417">
        <f>[2]BldgAreas!$I$33*[2]BldgEUI2!V297</f>
        <v>0</v>
      </c>
      <c r="E283" s="417">
        <f>[2]BldgAreas!$K$33*[2]BldgEUI2!AC297</f>
        <v>0</v>
      </c>
      <c r="F283" s="416">
        <f t="shared" si="12"/>
        <v>0</v>
      </c>
    </row>
    <row r="284" spans="1:6" x14ac:dyDescent="0.2">
      <c r="A284" s="366" t="s">
        <v>21</v>
      </c>
      <c r="B284" s="418">
        <f>[2]BldgAreas!$E$33*[2]BldgEUI2!H298</f>
        <v>0</v>
      </c>
      <c r="C284" s="417">
        <f>[2]BldgAreas!$G$33*[2]BldgEUI2!O298</f>
        <v>0</v>
      </c>
      <c r="D284" s="417">
        <f>[2]BldgAreas!$I$33*[2]BldgEUI2!V298</f>
        <v>0</v>
      </c>
      <c r="E284" s="417">
        <f>[2]BldgAreas!$K$33*[2]BldgEUI2!AC298</f>
        <v>0</v>
      </c>
      <c r="F284" s="416">
        <f t="shared" si="12"/>
        <v>0</v>
      </c>
    </row>
    <row r="285" spans="1:6" x14ac:dyDescent="0.2">
      <c r="A285" s="366" t="s">
        <v>310</v>
      </c>
      <c r="B285" s="418">
        <f>[2]BldgAreas!$E$33*[2]BldgEUI2!H299</f>
        <v>0</v>
      </c>
      <c r="C285" s="417">
        <f>[2]BldgAreas!$G$33*[2]BldgEUI2!O299</f>
        <v>0</v>
      </c>
      <c r="D285" s="417">
        <f>[2]BldgAreas!$I$33*[2]BldgEUI2!V299</f>
        <v>0</v>
      </c>
      <c r="E285" s="417">
        <f>[2]BldgAreas!$K$33*[2]BldgEUI2!AC299</f>
        <v>0</v>
      </c>
      <c r="F285" s="416">
        <f t="shared" si="12"/>
        <v>0</v>
      </c>
    </row>
    <row r="286" spans="1:6" x14ac:dyDescent="0.2">
      <c r="A286" s="366" t="s">
        <v>311</v>
      </c>
      <c r="B286" s="418">
        <f>[2]BldgAreas!$E$33*[2]BldgEUI2!H300</f>
        <v>0</v>
      </c>
      <c r="C286" s="417">
        <f>[2]BldgAreas!$G$33*[2]BldgEUI2!O300</f>
        <v>0</v>
      </c>
      <c r="D286" s="417">
        <f>[2]BldgAreas!$I$33*[2]BldgEUI2!V300</f>
        <v>0</v>
      </c>
      <c r="E286" s="417">
        <f>[2]BldgAreas!$K$33*[2]BldgEUI2!AC300</f>
        <v>0</v>
      </c>
      <c r="F286" s="416">
        <f t="shared" si="12"/>
        <v>0</v>
      </c>
    </row>
    <row r="287" spans="1:6" x14ac:dyDescent="0.2">
      <c r="A287" s="356" t="s">
        <v>312</v>
      </c>
      <c r="B287" s="411">
        <f>[2]BldgAreas!$E$33*[2]BldgEUI2!H301</f>
        <v>0</v>
      </c>
      <c r="C287" s="410">
        <f>[2]BldgAreas!$G$33*[2]BldgEUI2!O301</f>
        <v>0</v>
      </c>
      <c r="D287" s="410">
        <f>[2]BldgAreas!$I$33*[2]BldgEUI2!V301</f>
        <v>0</v>
      </c>
      <c r="E287" s="410">
        <f>[2]BldgAreas!$K$33*[2]BldgEUI2!AC301</f>
        <v>0</v>
      </c>
      <c r="F287" s="409">
        <f t="shared" si="12"/>
        <v>0</v>
      </c>
    </row>
    <row r="289" spans="1:6" ht="24.75" customHeight="1" x14ac:dyDescent="0.2">
      <c r="A289" s="358" t="s">
        <v>7</v>
      </c>
      <c r="B289" s="719" t="s">
        <v>411</v>
      </c>
      <c r="C289" s="720"/>
      <c r="D289" s="720"/>
      <c r="E289" s="720"/>
      <c r="F289" s="721"/>
    </row>
    <row r="290" spans="1:6" x14ac:dyDescent="0.2">
      <c r="B290" s="455" t="s">
        <v>284</v>
      </c>
      <c r="C290" s="456" t="s">
        <v>285</v>
      </c>
      <c r="D290" s="456" t="s">
        <v>286</v>
      </c>
      <c r="E290" s="456" t="s">
        <v>287</v>
      </c>
      <c r="F290" s="415" t="s">
        <v>1</v>
      </c>
    </row>
    <row r="291" spans="1:6" x14ac:dyDescent="0.2">
      <c r="A291" s="365" t="s">
        <v>0</v>
      </c>
      <c r="B291" s="438">
        <f>[2]BldgAreas!$E$34*[2]BldgEUI2!H306</f>
        <v>0</v>
      </c>
      <c r="C291" s="437">
        <f>[2]BldgAreas!$G$34*[2]BldgEUI2!O306</f>
        <v>0</v>
      </c>
      <c r="D291" s="437">
        <f>[2]BldgAreas!$I$34*[2]BldgEUI2!V306</f>
        <v>0</v>
      </c>
      <c r="E291" s="437">
        <f>[2]BldgAreas!$K$34*[2]BldgEUI2!AC306</f>
        <v>1289</v>
      </c>
      <c r="F291" s="436">
        <f>SUM(B291:E291)</f>
        <v>1289</v>
      </c>
    </row>
    <row r="292" spans="1:6" x14ac:dyDescent="0.2">
      <c r="A292" s="366" t="s">
        <v>292</v>
      </c>
      <c r="B292" s="418">
        <f>[2]BldgAreas!$E$34*[2]BldgEUI2!H307</f>
        <v>0</v>
      </c>
      <c r="C292" s="417">
        <f>[2]BldgAreas!$G$34*[2]BldgEUI2!O307</f>
        <v>0</v>
      </c>
      <c r="D292" s="417">
        <f>[2]BldgAreas!$I$34*[2]BldgEUI2!V307</f>
        <v>0</v>
      </c>
      <c r="E292" s="417">
        <f>[2]BldgAreas!$K$34*[2]BldgEUI2!AC307</f>
        <v>1289</v>
      </c>
      <c r="F292" s="416">
        <f t="shared" ref="F292:F309" si="13">SUM(B292:E292)</f>
        <v>1289</v>
      </c>
    </row>
    <row r="293" spans="1:6" x14ac:dyDescent="0.2">
      <c r="A293" s="366" t="s">
        <v>299</v>
      </c>
      <c r="B293" s="418">
        <f>[2]BldgAreas!$E$34*[2]BldgEUI2!H308</f>
        <v>0</v>
      </c>
      <c r="C293" s="417">
        <f>[2]BldgAreas!$G$34*[2]BldgEUI2!O308</f>
        <v>0</v>
      </c>
      <c r="D293" s="417">
        <f>[2]BldgAreas!$I$34*[2]BldgEUI2!V308</f>
        <v>0</v>
      </c>
      <c r="E293" s="417">
        <f>[2]BldgAreas!$K$34*[2]BldgEUI2!AC308</f>
        <v>1289</v>
      </c>
      <c r="F293" s="416">
        <f t="shared" si="13"/>
        <v>1289</v>
      </c>
    </row>
    <row r="294" spans="1:6" x14ac:dyDescent="0.2">
      <c r="A294" s="366" t="s">
        <v>331</v>
      </c>
      <c r="B294" s="418">
        <f>[2]BldgAreas!$E$34*[2]BldgEUI2!H309</f>
        <v>0</v>
      </c>
      <c r="C294" s="417">
        <f>[2]BldgAreas!$G$34*[2]BldgEUI2!O309</f>
        <v>0</v>
      </c>
      <c r="D294" s="417">
        <f>[2]BldgAreas!$I$34*[2]BldgEUI2!V309</f>
        <v>0</v>
      </c>
      <c r="E294" s="417">
        <f>[2]BldgAreas!$K$34*[2]BldgEUI2!AC309</f>
        <v>1289</v>
      </c>
      <c r="F294" s="416">
        <f t="shared" si="13"/>
        <v>1289</v>
      </c>
    </row>
    <row r="295" spans="1:6" x14ac:dyDescent="0.2">
      <c r="A295" s="366" t="s">
        <v>328</v>
      </c>
      <c r="B295" s="418">
        <f>[2]BldgAreas!$E$34*[2]BldgEUI2!H310</f>
        <v>0</v>
      </c>
      <c r="C295" s="417">
        <f>[2]BldgAreas!$G$34*[2]BldgEUI2!O310</f>
        <v>0</v>
      </c>
      <c r="D295" s="417">
        <f>[2]BldgAreas!$I$34*[2]BldgEUI2!V310</f>
        <v>0</v>
      </c>
      <c r="E295" s="417">
        <f>[2]BldgAreas!$K$34*[2]BldgEUI2!AC310</f>
        <v>1289</v>
      </c>
      <c r="F295" s="416">
        <f t="shared" si="13"/>
        <v>1289</v>
      </c>
    </row>
    <row r="296" spans="1:6" x14ac:dyDescent="0.2">
      <c r="A296" s="366" t="s">
        <v>393</v>
      </c>
      <c r="B296" s="418">
        <f>[2]BldgAreas!$E$34*[2]BldgEUI2!H311</f>
        <v>0</v>
      </c>
      <c r="C296" s="417">
        <f>[2]BldgAreas!$G$34*[2]BldgEUI2!O311</f>
        <v>0</v>
      </c>
      <c r="D296" s="417">
        <f>[2]BldgAreas!$I$34*[2]BldgEUI2!V311</f>
        <v>0</v>
      </c>
      <c r="E296" s="417">
        <f>[2]BldgAreas!$K$34*[2]BldgEUI2!AC311</f>
        <v>1289</v>
      </c>
      <c r="F296" s="416">
        <f t="shared" si="13"/>
        <v>1289</v>
      </c>
    </row>
    <row r="297" spans="1:6" x14ac:dyDescent="0.2">
      <c r="A297" s="366" t="s">
        <v>303</v>
      </c>
      <c r="B297" s="418">
        <f>[2]BldgAreas!$E$34*[2]BldgEUI2!H312</f>
        <v>0</v>
      </c>
      <c r="C297" s="417">
        <f>[2]BldgAreas!$G$34*[2]BldgEUI2!O312</f>
        <v>0</v>
      </c>
      <c r="D297" s="417">
        <f>[2]BldgAreas!$I$34*[2]BldgEUI2!V312</f>
        <v>0</v>
      </c>
      <c r="E297" s="417">
        <f>[2]BldgAreas!$K$34*[2]BldgEUI2!AC312</f>
        <v>1289</v>
      </c>
      <c r="F297" s="416">
        <f t="shared" si="13"/>
        <v>1289</v>
      </c>
    </row>
    <row r="298" spans="1:6" x14ac:dyDescent="0.2">
      <c r="A298" s="366" t="s">
        <v>330</v>
      </c>
      <c r="B298" s="418">
        <f>[2]BldgAreas!$E$34*[2]BldgEUI2!H313</f>
        <v>0</v>
      </c>
      <c r="C298" s="417">
        <f>[2]BldgAreas!$G$34*[2]BldgEUI2!O313</f>
        <v>0</v>
      </c>
      <c r="D298" s="417">
        <f>[2]BldgAreas!$I$34*[2]BldgEUI2!V313</f>
        <v>0</v>
      </c>
      <c r="E298" s="417">
        <f>[2]BldgAreas!$K$34*[2]BldgEUI2!AC313</f>
        <v>1289</v>
      </c>
      <c r="F298" s="416">
        <f t="shared" si="13"/>
        <v>1289</v>
      </c>
    </row>
    <row r="299" spans="1:6" x14ac:dyDescent="0.2">
      <c r="A299" s="366" t="s">
        <v>30</v>
      </c>
      <c r="B299" s="418">
        <f>[2]BldgAreas!$E$34*[2]BldgEUI2!H314</f>
        <v>0</v>
      </c>
      <c r="C299" s="417">
        <f>[2]BldgAreas!$G$34*[2]BldgEUI2!O314</f>
        <v>0</v>
      </c>
      <c r="D299" s="417">
        <f>[2]BldgAreas!$I$34*[2]BldgEUI2!V314</f>
        <v>0</v>
      </c>
      <c r="E299" s="417">
        <f>[2]BldgAreas!$K$34*[2]BldgEUI2!AC314</f>
        <v>1289</v>
      </c>
      <c r="F299" s="416">
        <f t="shared" si="13"/>
        <v>1289</v>
      </c>
    </row>
    <row r="300" spans="1:6" x14ac:dyDescent="0.2">
      <c r="A300" s="366" t="s">
        <v>6</v>
      </c>
      <c r="B300" s="418">
        <f>[2]BldgAreas!$E$34*[2]BldgEUI2!H315</f>
        <v>0</v>
      </c>
      <c r="C300" s="417">
        <f>[2]BldgAreas!$G$34*[2]BldgEUI2!O315</f>
        <v>0</v>
      </c>
      <c r="D300" s="417">
        <f>[2]BldgAreas!$I$34*[2]BldgEUI2!V315</f>
        <v>0</v>
      </c>
      <c r="E300" s="417">
        <f>[2]BldgAreas!$K$34*[2]BldgEUI2!AC315</f>
        <v>1289</v>
      </c>
      <c r="F300" s="416">
        <f t="shared" si="13"/>
        <v>1289</v>
      </c>
    </row>
    <row r="301" spans="1:6" x14ac:dyDescent="0.2">
      <c r="A301" s="366" t="s">
        <v>305</v>
      </c>
      <c r="B301" s="418">
        <f>[2]BldgAreas!$E$34*[2]BldgEUI2!H316</f>
        <v>0</v>
      </c>
      <c r="C301" s="417">
        <f>[2]BldgAreas!$G$34*[2]BldgEUI2!O316</f>
        <v>0</v>
      </c>
      <c r="D301" s="417">
        <f>[2]BldgAreas!$I$34*[2]BldgEUI2!V316</f>
        <v>0</v>
      </c>
      <c r="E301" s="417">
        <f>[2]BldgAreas!$K$34*[2]BldgEUI2!AC316</f>
        <v>1289</v>
      </c>
      <c r="F301" s="416">
        <f t="shared" si="13"/>
        <v>1289</v>
      </c>
    </row>
    <row r="302" spans="1:6" x14ac:dyDescent="0.2">
      <c r="A302" s="366" t="s">
        <v>306</v>
      </c>
      <c r="B302" s="418">
        <f>[2]BldgAreas!$E$34*[2]BldgEUI2!H317</f>
        <v>0</v>
      </c>
      <c r="C302" s="417">
        <f>[2]BldgAreas!$G$34*[2]BldgEUI2!O317</f>
        <v>0</v>
      </c>
      <c r="D302" s="417">
        <f>[2]BldgAreas!$I$34*[2]BldgEUI2!V317</f>
        <v>0</v>
      </c>
      <c r="E302" s="417">
        <f>[2]BldgAreas!$K$34*[2]BldgEUI2!AC317</f>
        <v>1289</v>
      </c>
      <c r="F302" s="416">
        <f t="shared" si="13"/>
        <v>1289</v>
      </c>
    </row>
    <row r="303" spans="1:6" x14ac:dyDescent="0.2">
      <c r="A303" s="366" t="s">
        <v>307</v>
      </c>
      <c r="B303" s="418">
        <f>[2]BldgAreas!$E$34*[2]BldgEUI2!H318</f>
        <v>0</v>
      </c>
      <c r="C303" s="417">
        <f>[2]BldgAreas!$G$34*[2]BldgEUI2!O318</f>
        <v>0</v>
      </c>
      <c r="D303" s="417">
        <f>[2]BldgAreas!$I$34*[2]BldgEUI2!V318</f>
        <v>0</v>
      </c>
      <c r="E303" s="417">
        <f>[2]BldgAreas!$K$34*[2]BldgEUI2!AC318</f>
        <v>1289</v>
      </c>
      <c r="F303" s="416">
        <f t="shared" si="13"/>
        <v>1289</v>
      </c>
    </row>
    <row r="304" spans="1:6" x14ac:dyDescent="0.2">
      <c r="A304" s="366" t="s">
        <v>308</v>
      </c>
      <c r="B304" s="418">
        <f>[2]BldgAreas!$E$34*[2]BldgEUI2!H319</f>
        <v>0</v>
      </c>
      <c r="C304" s="417">
        <f>[2]BldgAreas!$G$34*[2]BldgEUI2!O319</f>
        <v>0</v>
      </c>
      <c r="D304" s="417">
        <f>[2]BldgAreas!$I$34*[2]BldgEUI2!V319</f>
        <v>0</v>
      </c>
      <c r="E304" s="417">
        <f>[2]BldgAreas!$K$34*[2]BldgEUI2!AC319</f>
        <v>1289</v>
      </c>
      <c r="F304" s="416">
        <f t="shared" si="13"/>
        <v>1289</v>
      </c>
    </row>
    <row r="305" spans="1:6" x14ac:dyDescent="0.2">
      <c r="A305" s="366" t="s">
        <v>309</v>
      </c>
      <c r="B305" s="418">
        <f>[2]BldgAreas!$E$34*[2]BldgEUI2!H320</f>
        <v>0</v>
      </c>
      <c r="C305" s="417">
        <f>[2]BldgAreas!$G$34*[2]BldgEUI2!O320</f>
        <v>0</v>
      </c>
      <c r="D305" s="417">
        <f>[2]BldgAreas!$I$34*[2]BldgEUI2!V320</f>
        <v>0</v>
      </c>
      <c r="E305" s="417">
        <f>[2]BldgAreas!$K$34*[2]BldgEUI2!AC320</f>
        <v>1289</v>
      </c>
      <c r="F305" s="416">
        <f t="shared" si="13"/>
        <v>1289</v>
      </c>
    </row>
    <row r="306" spans="1:6" x14ac:dyDescent="0.2">
      <c r="A306" s="366" t="s">
        <v>21</v>
      </c>
      <c r="B306" s="418">
        <f>[2]BldgAreas!$E$34*[2]BldgEUI2!H321</f>
        <v>0</v>
      </c>
      <c r="C306" s="417">
        <f>[2]BldgAreas!$G$34*[2]BldgEUI2!O321</f>
        <v>0</v>
      </c>
      <c r="D306" s="417">
        <f>[2]BldgAreas!$I$34*[2]BldgEUI2!V321</f>
        <v>0</v>
      </c>
      <c r="E306" s="417">
        <f>[2]BldgAreas!$K$34*[2]BldgEUI2!AC321</f>
        <v>1289</v>
      </c>
      <c r="F306" s="416">
        <f t="shared" si="13"/>
        <v>1289</v>
      </c>
    </row>
    <row r="307" spans="1:6" x14ac:dyDescent="0.2">
      <c r="A307" s="366" t="s">
        <v>310</v>
      </c>
      <c r="B307" s="418">
        <f>[2]BldgAreas!$E$34*[2]BldgEUI2!H322</f>
        <v>0</v>
      </c>
      <c r="C307" s="417">
        <f>[2]BldgAreas!$G$34*[2]BldgEUI2!O322</f>
        <v>0</v>
      </c>
      <c r="D307" s="417">
        <f>[2]BldgAreas!$I$34*[2]BldgEUI2!V322</f>
        <v>0</v>
      </c>
      <c r="E307" s="417">
        <f>[2]BldgAreas!$K$34*[2]BldgEUI2!AC322</f>
        <v>1289</v>
      </c>
      <c r="F307" s="416">
        <f t="shared" si="13"/>
        <v>1289</v>
      </c>
    </row>
    <row r="308" spans="1:6" x14ac:dyDescent="0.2">
      <c r="A308" s="366" t="s">
        <v>311</v>
      </c>
      <c r="B308" s="418">
        <f>[2]BldgAreas!$E$34*[2]BldgEUI2!H323</f>
        <v>0</v>
      </c>
      <c r="C308" s="417">
        <f>[2]BldgAreas!$G$34*[2]BldgEUI2!O323</f>
        <v>0</v>
      </c>
      <c r="D308" s="417">
        <f>[2]BldgAreas!$I$34*[2]BldgEUI2!V323</f>
        <v>0</v>
      </c>
      <c r="E308" s="417">
        <f>[2]BldgAreas!$K$34*[2]BldgEUI2!AC323</f>
        <v>1289</v>
      </c>
      <c r="F308" s="416">
        <f t="shared" si="13"/>
        <v>1289</v>
      </c>
    </row>
    <row r="309" spans="1:6" x14ac:dyDescent="0.2">
      <c r="A309" s="356" t="s">
        <v>312</v>
      </c>
      <c r="B309" s="411">
        <f>[2]BldgAreas!$E$34*[2]BldgEUI2!H324</f>
        <v>0</v>
      </c>
      <c r="C309" s="410">
        <f>[2]BldgAreas!$G$34*[2]BldgEUI2!O324</f>
        <v>0</v>
      </c>
      <c r="D309" s="410">
        <f>[2]BldgAreas!$I$34*[2]BldgEUI2!V324</f>
        <v>0</v>
      </c>
      <c r="E309" s="410">
        <f>[2]BldgAreas!$K$34*[2]BldgEUI2!AC324</f>
        <v>1289</v>
      </c>
      <c r="F309" s="409">
        <f t="shared" si="13"/>
        <v>1289</v>
      </c>
    </row>
    <row r="311" spans="1:6" ht="27.75" customHeight="1" x14ac:dyDescent="0.2">
      <c r="A311" s="358" t="s">
        <v>7</v>
      </c>
      <c r="B311" s="719" t="s">
        <v>412</v>
      </c>
      <c r="C311" s="720"/>
      <c r="D311" s="720"/>
      <c r="E311" s="720"/>
      <c r="F311" s="721"/>
    </row>
    <row r="312" spans="1:6" x14ac:dyDescent="0.2">
      <c r="B312" s="455" t="s">
        <v>284</v>
      </c>
      <c r="C312" s="456" t="s">
        <v>285</v>
      </c>
      <c r="D312" s="456" t="s">
        <v>286</v>
      </c>
      <c r="E312" s="456" t="s">
        <v>287</v>
      </c>
      <c r="F312" s="415" t="s">
        <v>1</v>
      </c>
    </row>
    <row r="313" spans="1:6" x14ac:dyDescent="0.2">
      <c r="A313" s="365" t="s">
        <v>0</v>
      </c>
      <c r="B313" s="438">
        <f>[2]BldgAreas!$E$35*[2]BldgEUI2!H329</f>
        <v>0</v>
      </c>
      <c r="C313" s="437">
        <f>[2]BldgAreas!$G$35*[2]BldgEUI2!O329</f>
        <v>0</v>
      </c>
      <c r="D313" s="437">
        <f>[2]BldgAreas!$I$35*[2]BldgEUI2!V329</f>
        <v>0</v>
      </c>
      <c r="E313" s="437">
        <f>[2]BldgAreas!$K$35*[2]BldgEUI2!AC329</f>
        <v>0</v>
      </c>
      <c r="F313" s="436">
        <f>SUM(B313:E313)</f>
        <v>0</v>
      </c>
    </row>
    <row r="314" spans="1:6" x14ac:dyDescent="0.2">
      <c r="A314" s="366" t="s">
        <v>292</v>
      </c>
      <c r="B314" s="418">
        <f>[2]BldgAreas!$E$35*[2]BldgEUI2!H330</f>
        <v>0</v>
      </c>
      <c r="C314" s="417">
        <f>[2]BldgAreas!$G$35*[2]BldgEUI2!O330</f>
        <v>0</v>
      </c>
      <c r="D314" s="417">
        <f>[2]BldgAreas!$I$35*[2]BldgEUI2!V330</f>
        <v>0</v>
      </c>
      <c r="E314" s="417">
        <f>[2]BldgAreas!$K$35*[2]BldgEUI2!AC330</f>
        <v>0</v>
      </c>
      <c r="F314" s="416">
        <f t="shared" ref="F314:F331" si="14">SUM(B314:E314)</f>
        <v>0</v>
      </c>
    </row>
    <row r="315" spans="1:6" x14ac:dyDescent="0.2">
      <c r="A315" s="366" t="s">
        <v>299</v>
      </c>
      <c r="B315" s="418">
        <f>[2]BldgAreas!$E$35*[2]BldgEUI2!H331</f>
        <v>0</v>
      </c>
      <c r="C315" s="417">
        <f>[2]BldgAreas!$G$35*[2]BldgEUI2!O331</f>
        <v>0</v>
      </c>
      <c r="D315" s="417">
        <f>[2]BldgAreas!$I$35*[2]BldgEUI2!V331</f>
        <v>0</v>
      </c>
      <c r="E315" s="417">
        <f>[2]BldgAreas!$K$35*[2]BldgEUI2!AC331</f>
        <v>0</v>
      </c>
      <c r="F315" s="416">
        <f t="shared" si="14"/>
        <v>0</v>
      </c>
    </row>
    <row r="316" spans="1:6" x14ac:dyDescent="0.2">
      <c r="A316" s="366" t="s">
        <v>331</v>
      </c>
      <c r="B316" s="418">
        <f>[2]BldgAreas!$E$35*[2]BldgEUI2!H332</f>
        <v>0</v>
      </c>
      <c r="C316" s="417">
        <f>[2]BldgAreas!$G$35*[2]BldgEUI2!O332</f>
        <v>0</v>
      </c>
      <c r="D316" s="417">
        <f>[2]BldgAreas!$I$35*[2]BldgEUI2!V332</f>
        <v>0</v>
      </c>
      <c r="E316" s="417">
        <f>[2]BldgAreas!$K$35*[2]BldgEUI2!AC332</f>
        <v>0</v>
      </c>
      <c r="F316" s="416">
        <f t="shared" si="14"/>
        <v>0</v>
      </c>
    </row>
    <row r="317" spans="1:6" x14ac:dyDescent="0.2">
      <c r="A317" s="366" t="s">
        <v>328</v>
      </c>
      <c r="B317" s="418">
        <f>[2]BldgAreas!$E$35*[2]BldgEUI2!H333</f>
        <v>0</v>
      </c>
      <c r="C317" s="417">
        <f>[2]BldgAreas!$G$35*[2]BldgEUI2!O333</f>
        <v>0</v>
      </c>
      <c r="D317" s="417">
        <f>[2]BldgAreas!$I$35*[2]BldgEUI2!V333</f>
        <v>0</v>
      </c>
      <c r="E317" s="417">
        <f>[2]BldgAreas!$K$35*[2]BldgEUI2!AC333</f>
        <v>0</v>
      </c>
      <c r="F317" s="416">
        <f t="shared" si="14"/>
        <v>0</v>
      </c>
    </row>
    <row r="318" spans="1:6" x14ac:dyDescent="0.2">
      <c r="A318" s="366" t="s">
        <v>393</v>
      </c>
      <c r="B318" s="418">
        <f>[2]BldgAreas!$E$35*[2]BldgEUI2!H334</f>
        <v>0</v>
      </c>
      <c r="C318" s="417">
        <f>[2]BldgAreas!$G$35*[2]BldgEUI2!O334</f>
        <v>0</v>
      </c>
      <c r="D318" s="417">
        <f>[2]BldgAreas!$I$35*[2]BldgEUI2!V334</f>
        <v>0</v>
      </c>
      <c r="E318" s="417">
        <f>[2]BldgAreas!$K$35*[2]BldgEUI2!AC334</f>
        <v>0</v>
      </c>
      <c r="F318" s="416">
        <f t="shared" si="14"/>
        <v>0</v>
      </c>
    </row>
    <row r="319" spans="1:6" x14ac:dyDescent="0.2">
      <c r="A319" s="366" t="s">
        <v>303</v>
      </c>
      <c r="B319" s="418">
        <f>[2]BldgAreas!$E$35*[2]BldgEUI2!H335</f>
        <v>0</v>
      </c>
      <c r="C319" s="417">
        <f>[2]BldgAreas!$G$35*[2]BldgEUI2!O335</f>
        <v>0</v>
      </c>
      <c r="D319" s="417">
        <f>[2]BldgAreas!$I$35*[2]BldgEUI2!V335</f>
        <v>0</v>
      </c>
      <c r="E319" s="417">
        <f>[2]BldgAreas!$K$35*[2]BldgEUI2!AC335</f>
        <v>0</v>
      </c>
      <c r="F319" s="416">
        <f t="shared" si="14"/>
        <v>0</v>
      </c>
    </row>
    <row r="320" spans="1:6" x14ac:dyDescent="0.2">
      <c r="A320" s="366" t="s">
        <v>330</v>
      </c>
      <c r="B320" s="418">
        <f>[2]BldgAreas!$E$35*[2]BldgEUI2!H336</f>
        <v>0</v>
      </c>
      <c r="C320" s="417">
        <f>[2]BldgAreas!$G$35*[2]BldgEUI2!O336</f>
        <v>0</v>
      </c>
      <c r="D320" s="417">
        <f>[2]BldgAreas!$I$35*[2]BldgEUI2!V336</f>
        <v>0</v>
      </c>
      <c r="E320" s="417">
        <f>[2]BldgAreas!$K$35*[2]BldgEUI2!AC336</f>
        <v>0</v>
      </c>
      <c r="F320" s="416">
        <f t="shared" si="14"/>
        <v>0</v>
      </c>
    </row>
    <row r="321" spans="1:6" x14ac:dyDescent="0.2">
      <c r="A321" s="366" t="s">
        <v>30</v>
      </c>
      <c r="B321" s="418">
        <f>[2]BldgAreas!$E$35*[2]BldgEUI2!H337</f>
        <v>0</v>
      </c>
      <c r="C321" s="417">
        <f>[2]BldgAreas!$G$35*[2]BldgEUI2!O337</f>
        <v>0</v>
      </c>
      <c r="D321" s="417">
        <f>[2]BldgAreas!$I$35*[2]BldgEUI2!V337</f>
        <v>0</v>
      </c>
      <c r="E321" s="417">
        <f>[2]BldgAreas!$K$35*[2]BldgEUI2!AC337</f>
        <v>0</v>
      </c>
      <c r="F321" s="416">
        <f t="shared" si="14"/>
        <v>0</v>
      </c>
    </row>
    <row r="322" spans="1:6" x14ac:dyDescent="0.2">
      <c r="A322" s="366" t="s">
        <v>6</v>
      </c>
      <c r="B322" s="418">
        <f>[2]BldgAreas!$E$35*[2]BldgEUI2!H338</f>
        <v>0</v>
      </c>
      <c r="C322" s="417">
        <f>[2]BldgAreas!$G$35*[2]BldgEUI2!O338</f>
        <v>0</v>
      </c>
      <c r="D322" s="417">
        <f>[2]BldgAreas!$I$35*[2]BldgEUI2!V338</f>
        <v>0</v>
      </c>
      <c r="E322" s="417">
        <f>[2]BldgAreas!$K$35*[2]BldgEUI2!AC338</f>
        <v>0</v>
      </c>
      <c r="F322" s="416">
        <f t="shared" si="14"/>
        <v>0</v>
      </c>
    </row>
    <row r="323" spans="1:6" x14ac:dyDescent="0.2">
      <c r="A323" s="366" t="s">
        <v>305</v>
      </c>
      <c r="B323" s="418">
        <f>[2]BldgAreas!$E$35*[2]BldgEUI2!H339</f>
        <v>0</v>
      </c>
      <c r="C323" s="417">
        <f>[2]BldgAreas!$G$35*[2]BldgEUI2!O339</f>
        <v>0</v>
      </c>
      <c r="D323" s="417">
        <f>[2]BldgAreas!$I$35*[2]BldgEUI2!V339</f>
        <v>0</v>
      </c>
      <c r="E323" s="417">
        <f>[2]BldgAreas!$K$35*[2]BldgEUI2!AC339</f>
        <v>0</v>
      </c>
      <c r="F323" s="416">
        <f t="shared" si="14"/>
        <v>0</v>
      </c>
    </row>
    <row r="324" spans="1:6" x14ac:dyDescent="0.2">
      <c r="A324" s="366" t="s">
        <v>306</v>
      </c>
      <c r="B324" s="418">
        <f>[2]BldgAreas!$E$35*[2]BldgEUI2!H340</f>
        <v>0</v>
      </c>
      <c r="C324" s="417">
        <f>[2]BldgAreas!$G$35*[2]BldgEUI2!O340</f>
        <v>0</v>
      </c>
      <c r="D324" s="417">
        <f>[2]BldgAreas!$I$35*[2]BldgEUI2!V340</f>
        <v>0</v>
      </c>
      <c r="E324" s="417">
        <f>[2]BldgAreas!$K$35*[2]BldgEUI2!AC340</f>
        <v>0</v>
      </c>
      <c r="F324" s="416">
        <f t="shared" si="14"/>
        <v>0</v>
      </c>
    </row>
    <row r="325" spans="1:6" x14ac:dyDescent="0.2">
      <c r="A325" s="366" t="s">
        <v>307</v>
      </c>
      <c r="B325" s="418">
        <f>[2]BldgAreas!$E$35*[2]BldgEUI2!H341</f>
        <v>0</v>
      </c>
      <c r="C325" s="417">
        <f>[2]BldgAreas!$G$35*[2]BldgEUI2!O341</f>
        <v>0</v>
      </c>
      <c r="D325" s="417">
        <f>[2]BldgAreas!$I$35*[2]BldgEUI2!V341</f>
        <v>0</v>
      </c>
      <c r="E325" s="417">
        <f>[2]BldgAreas!$K$35*[2]BldgEUI2!AC341</f>
        <v>0</v>
      </c>
      <c r="F325" s="416">
        <f t="shared" si="14"/>
        <v>0</v>
      </c>
    </row>
    <row r="326" spans="1:6" x14ac:dyDescent="0.2">
      <c r="A326" s="366" t="s">
        <v>308</v>
      </c>
      <c r="B326" s="418">
        <f>[2]BldgAreas!$E$35*[2]BldgEUI2!H342</f>
        <v>0</v>
      </c>
      <c r="C326" s="417">
        <f>[2]BldgAreas!$G$35*[2]BldgEUI2!O342</f>
        <v>0</v>
      </c>
      <c r="D326" s="417">
        <f>[2]BldgAreas!$I$35*[2]BldgEUI2!V342</f>
        <v>0</v>
      </c>
      <c r="E326" s="417">
        <f>[2]BldgAreas!$K$35*[2]BldgEUI2!AC342</f>
        <v>0</v>
      </c>
      <c r="F326" s="416">
        <f t="shared" si="14"/>
        <v>0</v>
      </c>
    </row>
    <row r="327" spans="1:6" x14ac:dyDescent="0.2">
      <c r="A327" s="366" t="s">
        <v>309</v>
      </c>
      <c r="B327" s="418">
        <f>[2]BldgAreas!$E$35*[2]BldgEUI2!H343</f>
        <v>0</v>
      </c>
      <c r="C327" s="417">
        <f>[2]BldgAreas!$G$35*[2]BldgEUI2!O343</f>
        <v>0</v>
      </c>
      <c r="D327" s="417">
        <f>[2]BldgAreas!$I$35*[2]BldgEUI2!V343</f>
        <v>0</v>
      </c>
      <c r="E327" s="417">
        <f>[2]BldgAreas!$K$35*[2]BldgEUI2!AC343</f>
        <v>0</v>
      </c>
      <c r="F327" s="416">
        <f t="shared" si="14"/>
        <v>0</v>
      </c>
    </row>
    <row r="328" spans="1:6" x14ac:dyDescent="0.2">
      <c r="A328" s="366" t="s">
        <v>21</v>
      </c>
      <c r="B328" s="418">
        <f>[2]BldgAreas!$E$35*[2]BldgEUI2!H344</f>
        <v>0</v>
      </c>
      <c r="C328" s="417">
        <f>[2]BldgAreas!$G$35*[2]BldgEUI2!O344</f>
        <v>0</v>
      </c>
      <c r="D328" s="417">
        <f>[2]BldgAreas!$I$35*[2]BldgEUI2!V344</f>
        <v>0</v>
      </c>
      <c r="E328" s="417">
        <f>[2]BldgAreas!$K$35*[2]BldgEUI2!AC344</f>
        <v>0</v>
      </c>
      <c r="F328" s="416">
        <f t="shared" si="14"/>
        <v>0</v>
      </c>
    </row>
    <row r="329" spans="1:6" x14ac:dyDescent="0.2">
      <c r="A329" s="366" t="s">
        <v>310</v>
      </c>
      <c r="B329" s="418">
        <f>[2]BldgAreas!$E$35*[2]BldgEUI2!H345</f>
        <v>0</v>
      </c>
      <c r="C329" s="417">
        <f>[2]BldgAreas!$G$35*[2]BldgEUI2!O345</f>
        <v>0</v>
      </c>
      <c r="D329" s="417">
        <f>[2]BldgAreas!$I$35*[2]BldgEUI2!V345</f>
        <v>0</v>
      </c>
      <c r="E329" s="417">
        <f>[2]BldgAreas!$K$35*[2]BldgEUI2!AC345</f>
        <v>0</v>
      </c>
      <c r="F329" s="416">
        <f t="shared" si="14"/>
        <v>0</v>
      </c>
    </row>
    <row r="330" spans="1:6" x14ac:dyDescent="0.2">
      <c r="A330" s="366" t="s">
        <v>311</v>
      </c>
      <c r="B330" s="418">
        <f>[2]BldgAreas!$E$35*[2]BldgEUI2!H346</f>
        <v>0</v>
      </c>
      <c r="C330" s="417">
        <f>[2]BldgAreas!$G$35*[2]BldgEUI2!O346</f>
        <v>0</v>
      </c>
      <c r="D330" s="417">
        <f>[2]BldgAreas!$I$35*[2]BldgEUI2!V346</f>
        <v>0</v>
      </c>
      <c r="E330" s="417">
        <f>[2]BldgAreas!$K$35*[2]BldgEUI2!AC346</f>
        <v>0</v>
      </c>
      <c r="F330" s="416">
        <f t="shared" si="14"/>
        <v>0</v>
      </c>
    </row>
    <row r="331" spans="1:6" x14ac:dyDescent="0.2">
      <c r="A331" s="356" t="s">
        <v>312</v>
      </c>
      <c r="B331" s="411">
        <f>[2]BldgAreas!$E$35*[2]BldgEUI2!H347</f>
        <v>0</v>
      </c>
      <c r="C331" s="410">
        <f>[2]BldgAreas!$G$35*[2]BldgEUI2!O347</f>
        <v>0</v>
      </c>
      <c r="D331" s="410">
        <f>[2]BldgAreas!$I$35*[2]BldgEUI2!V347</f>
        <v>0</v>
      </c>
      <c r="E331" s="410">
        <f>[2]BldgAreas!$K$35*[2]BldgEUI2!AC347</f>
        <v>0</v>
      </c>
      <c r="F331" s="409">
        <f t="shared" si="14"/>
        <v>0</v>
      </c>
    </row>
    <row r="333" spans="1:6" ht="27" customHeight="1" x14ac:dyDescent="0.2">
      <c r="A333" s="358" t="s">
        <v>7</v>
      </c>
      <c r="B333" s="719" t="s">
        <v>413</v>
      </c>
      <c r="C333" s="720"/>
      <c r="D333" s="720"/>
      <c r="E333" s="720"/>
      <c r="F333" s="721"/>
    </row>
    <row r="334" spans="1:6" x14ac:dyDescent="0.2">
      <c r="B334" s="457" t="s">
        <v>284</v>
      </c>
      <c r="C334" s="458" t="s">
        <v>285</v>
      </c>
      <c r="D334" s="458" t="s">
        <v>286</v>
      </c>
      <c r="E334" s="458" t="s">
        <v>287</v>
      </c>
      <c r="F334" s="459" t="s">
        <v>1</v>
      </c>
    </row>
    <row r="335" spans="1:6" x14ac:dyDescent="0.2">
      <c r="A335" s="365" t="s">
        <v>0</v>
      </c>
      <c r="B335" s="438">
        <f>[2]BldgAreas!$E$36*[2]BldgEUI2!H352</f>
        <v>0</v>
      </c>
      <c r="C335" s="437">
        <f>[2]BldgAreas!$G$36*[2]BldgEUI2!O352</f>
        <v>0</v>
      </c>
      <c r="D335" s="437">
        <f>[2]BldgAreas!$I$36*[2]BldgEUI2!V352</f>
        <v>0</v>
      </c>
      <c r="E335" s="437">
        <f>[2]BldgAreas!$K$36*[2]BldgEUI2!AC352</f>
        <v>0</v>
      </c>
      <c r="F335" s="436">
        <f>SUM(B335:E335)</f>
        <v>0</v>
      </c>
    </row>
    <row r="336" spans="1:6" x14ac:dyDescent="0.2">
      <c r="A336" s="366" t="s">
        <v>292</v>
      </c>
      <c r="B336" s="418">
        <f>[2]BldgAreas!$E$36*[2]BldgEUI2!H353</f>
        <v>0</v>
      </c>
      <c r="C336" s="417">
        <f>[2]BldgAreas!$G$36*[2]BldgEUI2!O353</f>
        <v>0</v>
      </c>
      <c r="D336" s="417">
        <f>[2]BldgAreas!$I$36*[2]BldgEUI2!V353</f>
        <v>0</v>
      </c>
      <c r="E336" s="417">
        <f>[2]BldgAreas!$K$36*[2]BldgEUI2!AC353</f>
        <v>0</v>
      </c>
      <c r="F336" s="416">
        <f t="shared" ref="F336:F353" si="15">SUM(B336:E336)</f>
        <v>0</v>
      </c>
    </row>
    <row r="337" spans="1:6" x14ac:dyDescent="0.2">
      <c r="A337" s="366" t="s">
        <v>299</v>
      </c>
      <c r="B337" s="418">
        <f>[2]BldgAreas!$E$36*[2]BldgEUI2!H354</f>
        <v>0</v>
      </c>
      <c r="C337" s="417">
        <f>[2]BldgAreas!$G$36*[2]BldgEUI2!O354</f>
        <v>0</v>
      </c>
      <c r="D337" s="417">
        <f>[2]BldgAreas!$I$36*[2]BldgEUI2!V354</f>
        <v>0</v>
      </c>
      <c r="E337" s="417">
        <f>[2]BldgAreas!$K$36*[2]BldgEUI2!AC354</f>
        <v>0</v>
      </c>
      <c r="F337" s="416">
        <f t="shared" si="15"/>
        <v>0</v>
      </c>
    </row>
    <row r="338" spans="1:6" x14ac:dyDescent="0.2">
      <c r="A338" s="366" t="s">
        <v>331</v>
      </c>
      <c r="B338" s="418">
        <f>[2]BldgAreas!$E$36*[2]BldgEUI2!H355</f>
        <v>0</v>
      </c>
      <c r="C338" s="417">
        <f>[2]BldgAreas!$G$36*[2]BldgEUI2!O355</f>
        <v>0</v>
      </c>
      <c r="D338" s="417">
        <f>[2]BldgAreas!$I$36*[2]BldgEUI2!V355</f>
        <v>0</v>
      </c>
      <c r="E338" s="417">
        <f>[2]BldgAreas!$K$36*[2]BldgEUI2!AC355</f>
        <v>0</v>
      </c>
      <c r="F338" s="416">
        <f t="shared" si="15"/>
        <v>0</v>
      </c>
    </row>
    <row r="339" spans="1:6" x14ac:dyDescent="0.2">
      <c r="A339" s="366" t="s">
        <v>328</v>
      </c>
      <c r="B339" s="418">
        <f>[2]BldgAreas!$E$36*[2]BldgEUI2!H356</f>
        <v>0</v>
      </c>
      <c r="C339" s="417">
        <f>[2]BldgAreas!$G$36*[2]BldgEUI2!O356</f>
        <v>0</v>
      </c>
      <c r="D339" s="417">
        <f>[2]BldgAreas!$I$36*[2]BldgEUI2!V356</f>
        <v>0</v>
      </c>
      <c r="E339" s="417">
        <f>[2]BldgAreas!$K$36*[2]BldgEUI2!AC356</f>
        <v>0</v>
      </c>
      <c r="F339" s="416">
        <f t="shared" si="15"/>
        <v>0</v>
      </c>
    </row>
    <row r="340" spans="1:6" x14ac:dyDescent="0.2">
      <c r="A340" s="366" t="s">
        <v>393</v>
      </c>
      <c r="B340" s="418">
        <f>[2]BldgAreas!$E$36*[2]BldgEUI2!H357</f>
        <v>0</v>
      </c>
      <c r="C340" s="417">
        <f>[2]BldgAreas!$G$36*[2]BldgEUI2!O357</f>
        <v>0</v>
      </c>
      <c r="D340" s="417">
        <f>[2]BldgAreas!$I$36*[2]BldgEUI2!V357</f>
        <v>0</v>
      </c>
      <c r="E340" s="417">
        <f>[2]BldgAreas!$K$36*[2]BldgEUI2!AC357</f>
        <v>0</v>
      </c>
      <c r="F340" s="416">
        <f t="shared" si="15"/>
        <v>0</v>
      </c>
    </row>
    <row r="341" spans="1:6" x14ac:dyDescent="0.2">
      <c r="A341" s="366" t="s">
        <v>303</v>
      </c>
      <c r="B341" s="418">
        <f>[2]BldgAreas!$E$36*[2]BldgEUI2!H358</f>
        <v>0</v>
      </c>
      <c r="C341" s="417">
        <f>[2]BldgAreas!$G$36*[2]BldgEUI2!O358</f>
        <v>0</v>
      </c>
      <c r="D341" s="417">
        <f>[2]BldgAreas!$I$36*[2]BldgEUI2!V358</f>
        <v>0</v>
      </c>
      <c r="E341" s="417">
        <f>[2]BldgAreas!$K$36*[2]BldgEUI2!AC358</f>
        <v>0</v>
      </c>
      <c r="F341" s="416">
        <f t="shared" si="15"/>
        <v>0</v>
      </c>
    </row>
    <row r="342" spans="1:6" x14ac:dyDescent="0.2">
      <c r="A342" s="366" t="s">
        <v>330</v>
      </c>
      <c r="B342" s="418">
        <f>[2]BldgAreas!$E$36*[2]BldgEUI2!H359</f>
        <v>0</v>
      </c>
      <c r="C342" s="417">
        <f>[2]BldgAreas!$G$36*[2]BldgEUI2!O359</f>
        <v>0</v>
      </c>
      <c r="D342" s="417">
        <f>[2]BldgAreas!$I$36*[2]BldgEUI2!V359</f>
        <v>0</v>
      </c>
      <c r="E342" s="417">
        <f>[2]BldgAreas!$K$36*[2]BldgEUI2!AC359</f>
        <v>0</v>
      </c>
      <c r="F342" s="416">
        <f t="shared" si="15"/>
        <v>0</v>
      </c>
    </row>
    <row r="343" spans="1:6" x14ac:dyDescent="0.2">
      <c r="A343" s="366" t="s">
        <v>30</v>
      </c>
      <c r="B343" s="418">
        <f>[2]BldgAreas!$E$36*[2]BldgEUI2!H360</f>
        <v>0</v>
      </c>
      <c r="C343" s="417">
        <f>[2]BldgAreas!$G$36*[2]BldgEUI2!O360</f>
        <v>0</v>
      </c>
      <c r="D343" s="417">
        <f>[2]BldgAreas!$I$36*[2]BldgEUI2!V360</f>
        <v>0</v>
      </c>
      <c r="E343" s="417">
        <f>[2]BldgAreas!$K$36*[2]BldgEUI2!AC360</f>
        <v>0</v>
      </c>
      <c r="F343" s="416">
        <f t="shared" si="15"/>
        <v>0</v>
      </c>
    </row>
    <row r="344" spans="1:6" x14ac:dyDescent="0.2">
      <c r="A344" s="366" t="s">
        <v>6</v>
      </c>
      <c r="B344" s="418">
        <f>[2]BldgAreas!$E$36*[2]BldgEUI2!H361</f>
        <v>0</v>
      </c>
      <c r="C344" s="417">
        <f>[2]BldgAreas!$G$36*[2]BldgEUI2!O361</f>
        <v>0</v>
      </c>
      <c r="D344" s="417">
        <f>[2]BldgAreas!$I$36*[2]BldgEUI2!V361</f>
        <v>0</v>
      </c>
      <c r="E344" s="417">
        <f>[2]BldgAreas!$K$36*[2]BldgEUI2!AC361</f>
        <v>0</v>
      </c>
      <c r="F344" s="416">
        <f t="shared" si="15"/>
        <v>0</v>
      </c>
    </row>
    <row r="345" spans="1:6" x14ac:dyDescent="0.2">
      <c r="A345" s="366" t="s">
        <v>305</v>
      </c>
      <c r="B345" s="418">
        <f>[2]BldgAreas!$E$36*[2]BldgEUI2!H362</f>
        <v>0</v>
      </c>
      <c r="C345" s="417">
        <f>[2]BldgAreas!$G$36*[2]BldgEUI2!O362</f>
        <v>0</v>
      </c>
      <c r="D345" s="417">
        <f>[2]BldgAreas!$I$36*[2]BldgEUI2!V362</f>
        <v>0</v>
      </c>
      <c r="E345" s="417">
        <f>[2]BldgAreas!$K$36*[2]BldgEUI2!AC362</f>
        <v>0</v>
      </c>
      <c r="F345" s="416">
        <f t="shared" si="15"/>
        <v>0</v>
      </c>
    </row>
    <row r="346" spans="1:6" x14ac:dyDescent="0.2">
      <c r="A346" s="366" t="s">
        <v>306</v>
      </c>
      <c r="B346" s="418">
        <f>[2]BldgAreas!$E$36*[2]BldgEUI2!H363</f>
        <v>0</v>
      </c>
      <c r="C346" s="417">
        <f>[2]BldgAreas!$G$36*[2]BldgEUI2!O363</f>
        <v>0</v>
      </c>
      <c r="D346" s="417">
        <f>[2]BldgAreas!$I$36*[2]BldgEUI2!V363</f>
        <v>0</v>
      </c>
      <c r="E346" s="417">
        <f>[2]BldgAreas!$K$36*[2]BldgEUI2!AC363</f>
        <v>0</v>
      </c>
      <c r="F346" s="416">
        <f t="shared" si="15"/>
        <v>0</v>
      </c>
    </row>
    <row r="347" spans="1:6" x14ac:dyDescent="0.2">
      <c r="A347" s="366" t="s">
        <v>307</v>
      </c>
      <c r="B347" s="418">
        <f>[2]BldgAreas!$E$36*[2]BldgEUI2!H364</f>
        <v>0</v>
      </c>
      <c r="C347" s="417">
        <f>[2]BldgAreas!$G$36*[2]BldgEUI2!O364</f>
        <v>0</v>
      </c>
      <c r="D347" s="417">
        <f>[2]BldgAreas!$I$36*[2]BldgEUI2!V364</f>
        <v>0</v>
      </c>
      <c r="E347" s="417">
        <f>[2]BldgAreas!$K$36*[2]BldgEUI2!AC364</f>
        <v>0</v>
      </c>
      <c r="F347" s="416">
        <f t="shared" si="15"/>
        <v>0</v>
      </c>
    </row>
    <row r="348" spans="1:6" x14ac:dyDescent="0.2">
      <c r="A348" s="366" t="s">
        <v>308</v>
      </c>
      <c r="B348" s="418">
        <f>[2]BldgAreas!$E$36*[2]BldgEUI2!H365</f>
        <v>0</v>
      </c>
      <c r="C348" s="417">
        <f>[2]BldgAreas!$G$36*[2]BldgEUI2!O365</f>
        <v>0</v>
      </c>
      <c r="D348" s="417">
        <f>[2]BldgAreas!$I$36*[2]BldgEUI2!V365</f>
        <v>0</v>
      </c>
      <c r="E348" s="417">
        <f>[2]BldgAreas!$K$36*[2]BldgEUI2!AC365</f>
        <v>0</v>
      </c>
      <c r="F348" s="416">
        <f t="shared" si="15"/>
        <v>0</v>
      </c>
    </row>
    <row r="349" spans="1:6" x14ac:dyDescent="0.2">
      <c r="A349" s="366" t="s">
        <v>309</v>
      </c>
      <c r="B349" s="418">
        <f>[2]BldgAreas!$E$36*[2]BldgEUI2!H366</f>
        <v>0</v>
      </c>
      <c r="C349" s="417">
        <f>[2]BldgAreas!$G$36*[2]BldgEUI2!O366</f>
        <v>0</v>
      </c>
      <c r="D349" s="417">
        <f>[2]BldgAreas!$I$36*[2]BldgEUI2!V366</f>
        <v>0</v>
      </c>
      <c r="E349" s="417">
        <f>[2]BldgAreas!$K$36*[2]BldgEUI2!AC366</f>
        <v>0</v>
      </c>
      <c r="F349" s="416">
        <f t="shared" si="15"/>
        <v>0</v>
      </c>
    </row>
    <row r="350" spans="1:6" x14ac:dyDescent="0.2">
      <c r="A350" s="366" t="s">
        <v>21</v>
      </c>
      <c r="B350" s="418">
        <f>[2]BldgAreas!$E$36*[2]BldgEUI2!H367</f>
        <v>0</v>
      </c>
      <c r="C350" s="417">
        <f>[2]BldgAreas!$G$36*[2]BldgEUI2!O367</f>
        <v>0</v>
      </c>
      <c r="D350" s="417">
        <f>[2]BldgAreas!$I$36*[2]BldgEUI2!V367</f>
        <v>0</v>
      </c>
      <c r="E350" s="417">
        <f>[2]BldgAreas!$K$36*[2]BldgEUI2!AC367</f>
        <v>0</v>
      </c>
      <c r="F350" s="416">
        <f t="shared" si="15"/>
        <v>0</v>
      </c>
    </row>
    <row r="351" spans="1:6" x14ac:dyDescent="0.2">
      <c r="A351" s="366" t="s">
        <v>310</v>
      </c>
      <c r="B351" s="418">
        <f>[2]BldgAreas!$E$36*[2]BldgEUI2!H368</f>
        <v>0</v>
      </c>
      <c r="C351" s="417">
        <f>[2]BldgAreas!$G$36*[2]BldgEUI2!O368</f>
        <v>0</v>
      </c>
      <c r="D351" s="417">
        <f>[2]BldgAreas!$I$36*[2]BldgEUI2!V368</f>
        <v>0</v>
      </c>
      <c r="E351" s="417">
        <f>[2]BldgAreas!$K$36*[2]BldgEUI2!AC368</f>
        <v>0</v>
      </c>
      <c r="F351" s="416">
        <f t="shared" si="15"/>
        <v>0</v>
      </c>
    </row>
    <row r="352" spans="1:6" x14ac:dyDescent="0.2">
      <c r="A352" s="366" t="s">
        <v>311</v>
      </c>
      <c r="B352" s="418">
        <f>[2]BldgAreas!$E$36*[2]BldgEUI2!H369</f>
        <v>0</v>
      </c>
      <c r="C352" s="417">
        <f>[2]BldgAreas!$G$36*[2]BldgEUI2!O369</f>
        <v>0</v>
      </c>
      <c r="D352" s="417">
        <f>[2]BldgAreas!$I$36*[2]BldgEUI2!V369</f>
        <v>0</v>
      </c>
      <c r="E352" s="417">
        <f>[2]BldgAreas!$K$36*[2]BldgEUI2!AC369</f>
        <v>0</v>
      </c>
      <c r="F352" s="416">
        <f t="shared" si="15"/>
        <v>0</v>
      </c>
    </row>
    <row r="353" spans="1:6" x14ac:dyDescent="0.2">
      <c r="A353" s="356" t="s">
        <v>312</v>
      </c>
      <c r="B353" s="411">
        <f>[2]BldgAreas!$E$36*[2]BldgEUI2!H370</f>
        <v>0</v>
      </c>
      <c r="C353" s="410">
        <f>[2]BldgAreas!$G$36*[2]BldgEUI2!O370</f>
        <v>0</v>
      </c>
      <c r="D353" s="410">
        <f>[2]BldgAreas!$I$36*[2]BldgEUI2!V370</f>
        <v>0</v>
      </c>
      <c r="E353" s="410">
        <f>[2]BldgAreas!$K$36*[2]BldgEUI2!AC370</f>
        <v>0</v>
      </c>
      <c r="F353" s="409">
        <f t="shared" si="15"/>
        <v>0</v>
      </c>
    </row>
    <row r="355" spans="1:6" ht="26.25" customHeight="1" x14ac:dyDescent="0.2">
      <c r="A355" s="460"/>
      <c r="B355" s="724" t="s">
        <v>414</v>
      </c>
      <c r="C355" s="725"/>
      <c r="D355" s="725"/>
      <c r="E355" s="725"/>
      <c r="F355" s="726"/>
    </row>
    <row r="356" spans="1:6" x14ac:dyDescent="0.2">
      <c r="A356" s="460"/>
      <c r="B356" s="455" t="s">
        <v>284</v>
      </c>
      <c r="C356" s="456" t="s">
        <v>285</v>
      </c>
      <c r="D356" s="456" t="s">
        <v>286</v>
      </c>
      <c r="E356" s="456" t="s">
        <v>287</v>
      </c>
      <c r="F356" s="415" t="s">
        <v>1</v>
      </c>
    </row>
    <row r="357" spans="1:6" x14ac:dyDescent="0.2">
      <c r="A357" s="365" t="s">
        <v>0</v>
      </c>
      <c r="B357" s="438">
        <f t="shared" ref="B357:E372" si="16">B5+B27+B49+B71+B93+B115+B137+B159+B181+B203+B225+B247+B269+B291+B313+B335</f>
        <v>0</v>
      </c>
      <c r="C357" s="437">
        <f t="shared" si="16"/>
        <v>31690</v>
      </c>
      <c r="D357" s="437">
        <f t="shared" si="16"/>
        <v>0</v>
      </c>
      <c r="E357" s="437">
        <f t="shared" si="16"/>
        <v>7584</v>
      </c>
      <c r="F357" s="436">
        <f>SUM(B357:E357)</f>
        <v>39274</v>
      </c>
    </row>
    <row r="358" spans="1:6" x14ac:dyDescent="0.2">
      <c r="A358" s="366" t="s">
        <v>292</v>
      </c>
      <c r="B358" s="418">
        <f t="shared" si="16"/>
        <v>0</v>
      </c>
      <c r="C358" s="417">
        <f t="shared" si="16"/>
        <v>31690</v>
      </c>
      <c r="D358" s="417">
        <f t="shared" si="16"/>
        <v>0</v>
      </c>
      <c r="E358" s="417">
        <f t="shared" si="16"/>
        <v>7584</v>
      </c>
      <c r="F358" s="416">
        <f t="shared" ref="F358:F375" si="17">SUM(B358:E358)</f>
        <v>39274</v>
      </c>
    </row>
    <row r="359" spans="1:6" x14ac:dyDescent="0.2">
      <c r="A359" s="366" t="s">
        <v>299</v>
      </c>
      <c r="B359" s="418">
        <f t="shared" si="16"/>
        <v>0</v>
      </c>
      <c r="C359" s="417">
        <f t="shared" si="16"/>
        <v>31690</v>
      </c>
      <c r="D359" s="417">
        <f t="shared" si="16"/>
        <v>0</v>
      </c>
      <c r="E359" s="417">
        <f t="shared" si="16"/>
        <v>7584</v>
      </c>
      <c r="F359" s="416">
        <f t="shared" si="17"/>
        <v>39274</v>
      </c>
    </row>
    <row r="360" spans="1:6" x14ac:dyDescent="0.2">
      <c r="A360" s="366" t="s">
        <v>331</v>
      </c>
      <c r="B360" s="418">
        <f t="shared" si="16"/>
        <v>0</v>
      </c>
      <c r="C360" s="417">
        <f t="shared" si="16"/>
        <v>31690</v>
      </c>
      <c r="D360" s="417">
        <f t="shared" si="16"/>
        <v>0</v>
      </c>
      <c r="E360" s="417">
        <f t="shared" si="16"/>
        <v>7584</v>
      </c>
      <c r="F360" s="416">
        <f t="shared" si="17"/>
        <v>39274</v>
      </c>
    </row>
    <row r="361" spans="1:6" x14ac:dyDescent="0.2">
      <c r="A361" s="366" t="s">
        <v>328</v>
      </c>
      <c r="B361" s="418">
        <f t="shared" si="16"/>
        <v>0</v>
      </c>
      <c r="C361" s="417">
        <f t="shared" si="16"/>
        <v>31690</v>
      </c>
      <c r="D361" s="417">
        <f t="shared" si="16"/>
        <v>0</v>
      </c>
      <c r="E361" s="417">
        <f t="shared" si="16"/>
        <v>7584</v>
      </c>
      <c r="F361" s="416">
        <f t="shared" si="17"/>
        <v>39274</v>
      </c>
    </row>
    <row r="362" spans="1:6" x14ac:dyDescent="0.2">
      <c r="A362" s="366" t="s">
        <v>393</v>
      </c>
      <c r="B362" s="418">
        <f t="shared" si="16"/>
        <v>0</v>
      </c>
      <c r="C362" s="417">
        <f t="shared" si="16"/>
        <v>31690</v>
      </c>
      <c r="D362" s="417">
        <f t="shared" si="16"/>
        <v>0</v>
      </c>
      <c r="E362" s="417">
        <f t="shared" si="16"/>
        <v>7584</v>
      </c>
      <c r="F362" s="416">
        <f t="shared" si="17"/>
        <v>39274</v>
      </c>
    </row>
    <row r="363" spans="1:6" x14ac:dyDescent="0.2">
      <c r="A363" s="366" t="s">
        <v>303</v>
      </c>
      <c r="B363" s="418">
        <f t="shared" si="16"/>
        <v>0</v>
      </c>
      <c r="C363" s="417">
        <f t="shared" si="16"/>
        <v>31690</v>
      </c>
      <c r="D363" s="417">
        <f t="shared" si="16"/>
        <v>0</v>
      </c>
      <c r="E363" s="417">
        <f t="shared" si="16"/>
        <v>7584</v>
      </c>
      <c r="F363" s="416">
        <f t="shared" si="17"/>
        <v>39274</v>
      </c>
    </row>
    <row r="364" spans="1:6" x14ac:dyDescent="0.2">
      <c r="A364" s="366" t="s">
        <v>330</v>
      </c>
      <c r="B364" s="418">
        <f t="shared" si="16"/>
        <v>0</v>
      </c>
      <c r="C364" s="417">
        <f t="shared" si="16"/>
        <v>31690</v>
      </c>
      <c r="D364" s="417">
        <f t="shared" si="16"/>
        <v>0</v>
      </c>
      <c r="E364" s="417">
        <f t="shared" si="16"/>
        <v>7584</v>
      </c>
      <c r="F364" s="416">
        <f t="shared" si="17"/>
        <v>39274</v>
      </c>
    </row>
    <row r="365" spans="1:6" x14ac:dyDescent="0.2">
      <c r="A365" s="366" t="s">
        <v>30</v>
      </c>
      <c r="B365" s="418">
        <f t="shared" si="16"/>
        <v>0</v>
      </c>
      <c r="C365" s="417">
        <f t="shared" si="16"/>
        <v>31690</v>
      </c>
      <c r="D365" s="417">
        <f t="shared" si="16"/>
        <v>0</v>
      </c>
      <c r="E365" s="417">
        <f t="shared" si="16"/>
        <v>7584</v>
      </c>
      <c r="F365" s="416">
        <f t="shared" si="17"/>
        <v>39274</v>
      </c>
    </row>
    <row r="366" spans="1:6" x14ac:dyDescent="0.2">
      <c r="A366" s="366" t="s">
        <v>6</v>
      </c>
      <c r="B366" s="418">
        <f t="shared" si="16"/>
        <v>0</v>
      </c>
      <c r="C366" s="417">
        <f t="shared" si="16"/>
        <v>31690</v>
      </c>
      <c r="D366" s="417">
        <f t="shared" si="16"/>
        <v>0</v>
      </c>
      <c r="E366" s="417">
        <f t="shared" si="16"/>
        <v>7584</v>
      </c>
      <c r="F366" s="416">
        <f t="shared" si="17"/>
        <v>39274</v>
      </c>
    </row>
    <row r="367" spans="1:6" x14ac:dyDescent="0.2">
      <c r="A367" s="366" t="s">
        <v>305</v>
      </c>
      <c r="B367" s="418">
        <f t="shared" si="16"/>
        <v>0</v>
      </c>
      <c r="C367" s="417">
        <f t="shared" si="16"/>
        <v>31690</v>
      </c>
      <c r="D367" s="417">
        <f t="shared" si="16"/>
        <v>0</v>
      </c>
      <c r="E367" s="417">
        <f t="shared" si="16"/>
        <v>7584</v>
      </c>
      <c r="F367" s="416">
        <f t="shared" si="17"/>
        <v>39274</v>
      </c>
    </row>
    <row r="368" spans="1:6" x14ac:dyDescent="0.2">
      <c r="A368" s="366" t="s">
        <v>306</v>
      </c>
      <c r="B368" s="418">
        <f t="shared" si="16"/>
        <v>0</v>
      </c>
      <c r="C368" s="417">
        <f t="shared" si="16"/>
        <v>31690</v>
      </c>
      <c r="D368" s="417">
        <f t="shared" si="16"/>
        <v>0</v>
      </c>
      <c r="E368" s="417">
        <f t="shared" si="16"/>
        <v>7584</v>
      </c>
      <c r="F368" s="416">
        <f t="shared" si="17"/>
        <v>39274</v>
      </c>
    </row>
    <row r="369" spans="1:6" x14ac:dyDescent="0.2">
      <c r="A369" s="366" t="s">
        <v>307</v>
      </c>
      <c r="B369" s="418">
        <f t="shared" si="16"/>
        <v>0</v>
      </c>
      <c r="C369" s="417">
        <f t="shared" si="16"/>
        <v>31690</v>
      </c>
      <c r="D369" s="417">
        <f t="shared" si="16"/>
        <v>0</v>
      </c>
      <c r="E369" s="417">
        <f t="shared" si="16"/>
        <v>7584</v>
      </c>
      <c r="F369" s="416">
        <f t="shared" si="17"/>
        <v>39274</v>
      </c>
    </row>
    <row r="370" spans="1:6" x14ac:dyDescent="0.2">
      <c r="A370" s="366" t="s">
        <v>308</v>
      </c>
      <c r="B370" s="418">
        <f t="shared" si="16"/>
        <v>0</v>
      </c>
      <c r="C370" s="417">
        <f t="shared" si="16"/>
        <v>31690</v>
      </c>
      <c r="D370" s="417">
        <f t="shared" si="16"/>
        <v>0</v>
      </c>
      <c r="E370" s="417">
        <f t="shared" si="16"/>
        <v>7584</v>
      </c>
      <c r="F370" s="416">
        <f t="shared" si="17"/>
        <v>39274</v>
      </c>
    </row>
    <row r="371" spans="1:6" x14ac:dyDescent="0.2">
      <c r="A371" s="366" t="s">
        <v>309</v>
      </c>
      <c r="B371" s="418">
        <f t="shared" si="16"/>
        <v>0</v>
      </c>
      <c r="C371" s="417">
        <f t="shared" si="16"/>
        <v>31690</v>
      </c>
      <c r="D371" s="417">
        <f t="shared" si="16"/>
        <v>0</v>
      </c>
      <c r="E371" s="417">
        <f t="shared" si="16"/>
        <v>7584</v>
      </c>
      <c r="F371" s="416">
        <f t="shared" si="17"/>
        <v>39274</v>
      </c>
    </row>
    <row r="372" spans="1:6" x14ac:dyDescent="0.2">
      <c r="A372" s="366" t="s">
        <v>21</v>
      </c>
      <c r="B372" s="418">
        <f t="shared" si="16"/>
        <v>0</v>
      </c>
      <c r="C372" s="417">
        <f t="shared" si="16"/>
        <v>31690</v>
      </c>
      <c r="D372" s="417">
        <f t="shared" si="16"/>
        <v>0</v>
      </c>
      <c r="E372" s="417">
        <f t="shared" si="16"/>
        <v>7584</v>
      </c>
      <c r="F372" s="416">
        <f t="shared" si="17"/>
        <v>39274</v>
      </c>
    </row>
    <row r="373" spans="1:6" x14ac:dyDescent="0.2">
      <c r="A373" s="366" t="s">
        <v>310</v>
      </c>
      <c r="B373" s="418">
        <f t="shared" ref="B373:E375" si="18">B21+B43+B65+B87+B109+B131+B153+B175+B197+B219+B241+B263+B285+B307+B329+B351</f>
        <v>0</v>
      </c>
      <c r="C373" s="417">
        <f t="shared" si="18"/>
        <v>31690</v>
      </c>
      <c r="D373" s="417">
        <f t="shared" si="18"/>
        <v>0</v>
      </c>
      <c r="E373" s="417">
        <f t="shared" si="18"/>
        <v>7584</v>
      </c>
      <c r="F373" s="416">
        <f t="shared" si="17"/>
        <v>39274</v>
      </c>
    </row>
    <row r="374" spans="1:6" x14ac:dyDescent="0.2">
      <c r="A374" s="366" t="s">
        <v>311</v>
      </c>
      <c r="B374" s="418">
        <f t="shared" si="18"/>
        <v>0</v>
      </c>
      <c r="C374" s="417">
        <f t="shared" si="18"/>
        <v>31690</v>
      </c>
      <c r="D374" s="417">
        <f t="shared" si="18"/>
        <v>0</v>
      </c>
      <c r="E374" s="417">
        <f t="shared" si="18"/>
        <v>7584</v>
      </c>
      <c r="F374" s="416">
        <f t="shared" si="17"/>
        <v>39274</v>
      </c>
    </row>
    <row r="375" spans="1:6" x14ac:dyDescent="0.2">
      <c r="A375" s="356" t="s">
        <v>312</v>
      </c>
      <c r="B375" s="411">
        <f t="shared" si="18"/>
        <v>0</v>
      </c>
      <c r="C375" s="410">
        <f t="shared" si="18"/>
        <v>31690</v>
      </c>
      <c r="D375" s="410">
        <f t="shared" si="18"/>
        <v>0</v>
      </c>
      <c r="E375" s="410">
        <f t="shared" si="18"/>
        <v>7584</v>
      </c>
      <c r="F375" s="409">
        <f t="shared" si="17"/>
        <v>39274</v>
      </c>
    </row>
  </sheetData>
  <mergeCells count="17">
    <mergeCell ref="B267:F267"/>
    <mergeCell ref="B289:F289"/>
    <mergeCell ref="B311:F311"/>
    <mergeCell ref="B333:F333"/>
    <mergeCell ref="B355:F355"/>
    <mergeCell ref="B245:F245"/>
    <mergeCell ref="B3:F3"/>
    <mergeCell ref="B25:F25"/>
    <mergeCell ref="B47:F47"/>
    <mergeCell ref="B69:F69"/>
    <mergeCell ref="B91:F91"/>
    <mergeCell ref="B113:F113"/>
    <mergeCell ref="B135:F135"/>
    <mergeCell ref="B157:F157"/>
    <mergeCell ref="B179:F179"/>
    <mergeCell ref="B201:F201"/>
    <mergeCell ref="B223:F223"/>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399"/>
  <sheetViews>
    <sheetView zoomScaleNormal="100" workbookViewId="0">
      <selection activeCell="Z21" sqref="Z21"/>
    </sheetView>
  </sheetViews>
  <sheetFormatPr defaultRowHeight="12.75" x14ac:dyDescent="0.2"/>
  <cols>
    <col min="1" max="1" width="32.28515625" customWidth="1"/>
    <col min="2" max="4" width="8.5703125" hidden="1" customWidth="1"/>
    <col min="5" max="5" width="12.7109375" customWidth="1"/>
    <col min="6" max="8" width="12.7109375" hidden="1" customWidth="1"/>
    <col min="9" max="9" width="12.7109375" customWidth="1"/>
    <col min="10" max="12" width="12.7109375" hidden="1" customWidth="1"/>
    <col min="13" max="13" width="12.7109375" customWidth="1"/>
    <col min="14" max="16" width="12.7109375" hidden="1" customWidth="1"/>
    <col min="17" max="17" width="12.7109375" customWidth="1"/>
  </cols>
  <sheetData>
    <row r="1" spans="1:17" ht="14.25" customHeight="1" x14ac:dyDescent="0.25">
      <c r="A1" s="82"/>
      <c r="B1" s="727" t="s">
        <v>134</v>
      </c>
      <c r="C1" s="728"/>
      <c r="D1" s="728"/>
      <c r="E1" s="728"/>
      <c r="F1" s="728"/>
      <c r="G1" s="728"/>
      <c r="H1" s="728"/>
      <c r="I1" s="728"/>
      <c r="J1" s="728"/>
      <c r="K1" s="728"/>
      <c r="L1" s="728"/>
      <c r="M1" s="728"/>
      <c r="N1" s="728"/>
      <c r="O1" s="728"/>
      <c r="P1" s="728"/>
      <c r="Q1" s="728"/>
    </row>
    <row r="2" spans="1:17" s="33" customFormat="1" ht="12.75" customHeight="1" x14ac:dyDescent="0.2">
      <c r="A2" s="171" t="s">
        <v>60</v>
      </c>
      <c r="B2" s="733" t="s">
        <v>39</v>
      </c>
      <c r="C2" s="734"/>
      <c r="D2" s="734"/>
      <c r="E2" s="735"/>
      <c r="F2" s="736" t="s">
        <v>42</v>
      </c>
      <c r="G2" s="736"/>
      <c r="H2" s="736"/>
      <c r="I2" s="736"/>
      <c r="J2" s="736" t="s">
        <v>41</v>
      </c>
      <c r="K2" s="736"/>
      <c r="L2" s="736"/>
      <c r="M2" s="736"/>
      <c r="N2" s="736" t="s">
        <v>40</v>
      </c>
      <c r="O2" s="736"/>
      <c r="P2" s="736"/>
      <c r="Q2" s="736"/>
    </row>
    <row r="3" spans="1:17" ht="33.75" x14ac:dyDescent="0.2">
      <c r="A3" s="76" t="s">
        <v>14</v>
      </c>
      <c r="B3" s="77" t="s">
        <v>32</v>
      </c>
      <c r="C3" s="77" t="s">
        <v>33</v>
      </c>
      <c r="D3" s="77" t="s">
        <v>34</v>
      </c>
      <c r="E3" s="81" t="s">
        <v>200</v>
      </c>
      <c r="F3" s="81" t="s">
        <v>32</v>
      </c>
      <c r="G3" s="81" t="s">
        <v>33</v>
      </c>
      <c r="H3" s="81" t="s">
        <v>34</v>
      </c>
      <c r="I3" s="173" t="s">
        <v>200</v>
      </c>
      <c r="J3" s="173" t="s">
        <v>200</v>
      </c>
      <c r="K3" s="173" t="s">
        <v>200</v>
      </c>
      <c r="L3" s="173" t="s">
        <v>200</v>
      </c>
      <c r="M3" s="173" t="s">
        <v>200</v>
      </c>
      <c r="N3" s="173" t="s">
        <v>200</v>
      </c>
      <c r="O3" s="173" t="s">
        <v>200</v>
      </c>
      <c r="P3" s="173" t="s">
        <v>200</v>
      </c>
      <c r="Q3" s="173" t="s">
        <v>200</v>
      </c>
    </row>
    <row r="4" spans="1:17" x14ac:dyDescent="0.2">
      <c r="A4" s="11" t="s">
        <v>0</v>
      </c>
      <c r="B4" s="13"/>
      <c r="C4" s="13"/>
      <c r="D4" s="13"/>
      <c r="E4" s="102"/>
      <c r="F4" s="102"/>
      <c r="G4" s="102"/>
      <c r="H4" s="102"/>
      <c r="I4" s="102"/>
      <c r="J4" s="102"/>
      <c r="K4" s="102"/>
      <c r="L4" s="102"/>
      <c r="M4" s="102"/>
      <c r="N4" s="102"/>
      <c r="O4" s="102"/>
      <c r="P4" s="102"/>
      <c r="Q4" s="102"/>
    </row>
    <row r="5" spans="1:17" x14ac:dyDescent="0.2">
      <c r="A5" s="12" t="s">
        <v>45</v>
      </c>
      <c r="B5" s="9"/>
      <c r="C5" s="7"/>
      <c r="D5" s="9"/>
      <c r="E5" s="89"/>
      <c r="F5" s="101"/>
      <c r="G5" s="101"/>
      <c r="H5" s="101"/>
      <c r="I5" s="101">
        <f>'[3]bldg 607 1A'!$K$28</f>
        <v>234.53880986154533</v>
      </c>
      <c r="J5" s="101"/>
      <c r="K5" s="101"/>
      <c r="L5" s="101"/>
      <c r="M5" s="101">
        <f>'[3]bldg 607 1A'!$L$27</f>
        <v>234.53880986154533</v>
      </c>
      <c r="N5" s="101"/>
      <c r="O5" s="101"/>
      <c r="P5" s="101"/>
      <c r="Q5" s="101">
        <f>'[3]bldg 607 1A'!$M$26</f>
        <v>234.53880986154533</v>
      </c>
    </row>
    <row r="6" spans="1:17" x14ac:dyDescent="0.2">
      <c r="A6" s="12" t="s">
        <v>59</v>
      </c>
      <c r="B6" s="9"/>
      <c r="C6" s="7"/>
      <c r="D6" s="9"/>
      <c r="E6" s="89"/>
      <c r="F6" s="101"/>
      <c r="G6" s="101"/>
      <c r="H6" s="101"/>
      <c r="I6" s="101">
        <f>'[3]bldg 607 1A'!$K$29</f>
        <v>198.08231795444397</v>
      </c>
      <c r="J6" s="101"/>
      <c r="K6" s="101"/>
      <c r="L6" s="101"/>
      <c r="M6" s="101">
        <f>'[3]bldg 607 1A'!$L$32</f>
        <v>309.88522778919156</v>
      </c>
      <c r="N6" s="101"/>
      <c r="O6" s="101"/>
      <c r="P6" s="101"/>
      <c r="Q6" s="101">
        <f>'[3]bldg 607 1A'!$M$35</f>
        <v>309.88522778919156</v>
      </c>
    </row>
    <row r="7" spans="1:17" x14ac:dyDescent="0.2">
      <c r="A7" s="12" t="s">
        <v>43</v>
      </c>
      <c r="B7" s="9"/>
      <c r="C7" s="7"/>
      <c r="D7" s="7"/>
      <c r="E7" s="101"/>
      <c r="F7" s="101"/>
      <c r="G7" s="101"/>
      <c r="H7" s="101"/>
      <c r="I7" s="101">
        <f>'[3]bldg 607 1A'!$K$30</f>
        <v>149.87648574363556</v>
      </c>
      <c r="J7" s="101"/>
      <c r="K7" s="101"/>
      <c r="L7" s="101"/>
      <c r="M7" s="101">
        <f>'[3]bldg 607 1A'!$L$33</f>
        <v>125.77356963823135</v>
      </c>
      <c r="N7" s="101"/>
      <c r="O7" s="101"/>
      <c r="P7" s="101"/>
      <c r="Q7" s="101">
        <f>'[3]bldg 607 1A'!$M$36</f>
        <v>125.77356963823135</v>
      </c>
    </row>
    <row r="8" spans="1:17" x14ac:dyDescent="0.2">
      <c r="A8" s="12" t="s">
        <v>44</v>
      </c>
      <c r="B8" s="9"/>
      <c r="C8" s="7"/>
      <c r="D8" s="7"/>
      <c r="E8" s="101"/>
      <c r="F8" s="101"/>
      <c r="G8" s="101"/>
      <c r="H8" s="101"/>
      <c r="I8" s="101">
        <f>'[3]bldg 607 1A'!$K$31</f>
        <v>295.90516013398837</v>
      </c>
      <c r="J8" s="101"/>
      <c r="K8" s="101"/>
      <c r="L8" s="101"/>
      <c r="M8" s="101">
        <f>'[3]bldg 607 1A'!$L$34</f>
        <v>175.39998745868692</v>
      </c>
      <c r="N8" s="101"/>
      <c r="O8" s="101"/>
      <c r="P8" s="101"/>
      <c r="Q8" s="101">
        <f>'[3]bldg 607 1A'!$M$37</f>
        <v>175.39998745868692</v>
      </c>
    </row>
    <row r="9" spans="1:17" s="25" customFormat="1" x14ac:dyDescent="0.2">
      <c r="A9" s="23" t="s">
        <v>46</v>
      </c>
      <c r="B9" s="21"/>
      <c r="C9" s="21"/>
      <c r="D9" s="21"/>
      <c r="E9" s="89">
        <f>'[3]bldg 607 1A'!$J$41</f>
        <v>87.388368771773116</v>
      </c>
      <c r="F9" s="89"/>
      <c r="G9" s="89"/>
      <c r="H9" s="89"/>
      <c r="I9" s="89">
        <f>'[3]bldg 607 1A'!$K$41</f>
        <v>87.388368771773116</v>
      </c>
      <c r="J9" s="89"/>
      <c r="K9" s="89"/>
      <c r="L9" s="89"/>
      <c r="M9" s="89">
        <f>'[3]bldg 607 1A'!$L$41</f>
        <v>87.388368771773116</v>
      </c>
      <c r="N9" s="89"/>
      <c r="O9" s="89"/>
      <c r="P9" s="89"/>
      <c r="Q9" s="89">
        <f>'[3]bldg 607 1A'!$M$41</f>
        <v>87.388368771773116</v>
      </c>
    </row>
    <row r="10" spans="1:17" s="24" customFormat="1" x14ac:dyDescent="0.2">
      <c r="A10" s="23" t="s">
        <v>47</v>
      </c>
      <c r="B10" s="49"/>
      <c r="C10" s="49"/>
      <c r="D10" s="49"/>
      <c r="E10" s="92"/>
      <c r="F10" s="101"/>
      <c r="G10" s="89"/>
      <c r="H10" s="89"/>
      <c r="I10" s="89">
        <f>'[3]bldg 607 1A'!$I$20</f>
        <v>14.784730236712818</v>
      </c>
      <c r="J10" s="101"/>
      <c r="K10" s="89"/>
      <c r="L10" s="89"/>
      <c r="M10" s="89">
        <f>'[3]bldg 607 1A'!$I$21</f>
        <v>16.187662506476109</v>
      </c>
      <c r="N10" s="101"/>
      <c r="O10" s="89"/>
      <c r="P10" s="89"/>
      <c r="Q10" s="89">
        <f>'[3]bldg 607 1A'!$I$22</f>
        <v>16.187662506476109</v>
      </c>
    </row>
    <row r="11" spans="1:17" x14ac:dyDescent="0.2">
      <c r="A11" s="23" t="s">
        <v>48</v>
      </c>
      <c r="B11" s="9"/>
      <c r="C11" s="7"/>
      <c r="D11" s="7"/>
      <c r="E11" s="101">
        <f>'[1]1a-607'!$L$67</f>
        <v>1.1929092711859866</v>
      </c>
      <c r="F11" s="101"/>
      <c r="G11" s="101"/>
      <c r="H11" s="101"/>
      <c r="I11" s="101">
        <f>'[1]1a-607'!$L$67</f>
        <v>1.1929092711859866</v>
      </c>
      <c r="J11" s="101"/>
      <c r="K11" s="101"/>
      <c r="L11" s="101"/>
      <c r="M11" s="101">
        <f>'[1]1a-607'!$L$67</f>
        <v>1.1929092711859866</v>
      </c>
      <c r="N11" s="101">
        <f>'[1]1a-607'!$L$67</f>
        <v>1.1929092711859866</v>
      </c>
      <c r="O11" s="101">
        <f>'[1]1a-607'!$L$67</f>
        <v>1.1929092711859866</v>
      </c>
      <c r="P11" s="101">
        <f>'[1]1a-607'!$L$67</f>
        <v>1.1929092711859866</v>
      </c>
      <c r="Q11" s="101">
        <f>'[1]1a-607'!$L$67</f>
        <v>1.1929092711859866</v>
      </c>
    </row>
    <row r="12" spans="1:17" s="19" customFormat="1" x14ac:dyDescent="0.2">
      <c r="A12" s="23" t="s">
        <v>49</v>
      </c>
      <c r="B12" s="21"/>
      <c r="C12" s="7"/>
      <c r="D12" s="21"/>
      <c r="E12" s="101">
        <f>'[1]1a-607'!$L$67</f>
        <v>1.1929092711859866</v>
      </c>
      <c r="F12" s="101">
        <f>'[1]1a-607'!$L$67</f>
        <v>1.1929092711859866</v>
      </c>
      <c r="G12" s="101">
        <f>'[1]1a-607'!$L$67</f>
        <v>1.1929092711859866</v>
      </c>
      <c r="H12" s="101">
        <f>'[1]1a-607'!$L$67</f>
        <v>1.1929092711859866</v>
      </c>
      <c r="I12" s="101">
        <f>'[1]1a-607'!$L$67</f>
        <v>1.1929092711859866</v>
      </c>
      <c r="J12" s="101">
        <f>'[1]1a-607'!$L$67</f>
        <v>1.1929092711859866</v>
      </c>
      <c r="K12" s="101">
        <f>'[1]1a-607'!$L$67</f>
        <v>1.1929092711859866</v>
      </c>
      <c r="L12" s="101">
        <f>'[1]1a-607'!$L$67</f>
        <v>1.1929092711859866</v>
      </c>
      <c r="M12" s="101">
        <f>'[1]1a-607'!$L$67</f>
        <v>1.1929092711859866</v>
      </c>
      <c r="N12" s="101">
        <f>'[1]1a-607'!$L$67</f>
        <v>1.1929092711859866</v>
      </c>
      <c r="O12" s="101">
        <f>'[1]1a-607'!$L$67</f>
        <v>1.1929092711859866</v>
      </c>
      <c r="P12" s="101">
        <f>'[1]1a-607'!$L$67</f>
        <v>1.1929092711859866</v>
      </c>
      <c r="Q12" s="101">
        <f>'[1]1a-607'!$L$67</f>
        <v>1.1929092711859866</v>
      </c>
    </row>
    <row r="13" spans="1:17" x14ac:dyDescent="0.2">
      <c r="A13" s="12" t="s">
        <v>50</v>
      </c>
      <c r="B13" s="9"/>
      <c r="C13" s="7"/>
      <c r="D13" s="7"/>
      <c r="E13" s="101">
        <f>'[1]1a-607'!$G$67</f>
        <v>18.477049065268048</v>
      </c>
      <c r="F13" s="101"/>
      <c r="G13" s="101"/>
      <c r="H13" s="101"/>
      <c r="I13" s="101">
        <f>'[1]1a-607'!$G$67</f>
        <v>18.477049065268048</v>
      </c>
      <c r="J13" s="101">
        <f>'[1]1a-607'!$G$67</f>
        <v>18.477049065268048</v>
      </c>
      <c r="K13" s="101">
        <f>'[1]1a-607'!$G$67</f>
        <v>18.477049065268048</v>
      </c>
      <c r="L13" s="101">
        <f>'[1]1a-607'!$G$67</f>
        <v>18.477049065268048</v>
      </c>
      <c r="M13" s="101">
        <f>'[1]1a-607'!$G$67</f>
        <v>18.477049065268048</v>
      </c>
      <c r="N13" s="101">
        <f>'[1]1a-607'!$G$67</f>
        <v>18.477049065268048</v>
      </c>
      <c r="O13" s="101">
        <f>'[1]1a-607'!$G$67</f>
        <v>18.477049065268048</v>
      </c>
      <c r="P13" s="101">
        <f>'[1]1a-607'!$G$67</f>
        <v>18.477049065268048</v>
      </c>
      <c r="Q13" s="101">
        <f>'[1]1a-607'!$G$67</f>
        <v>18.477049065268048</v>
      </c>
    </row>
    <row r="14" spans="1:17" x14ac:dyDescent="0.2">
      <c r="A14" s="73" t="s">
        <v>30</v>
      </c>
      <c r="B14" s="36"/>
      <c r="C14" s="36"/>
      <c r="D14" s="36"/>
      <c r="E14" s="100">
        <f>'[1]1a-607'!$K$67</f>
        <v>0.64761632529098079</v>
      </c>
      <c r="F14" s="100"/>
      <c r="G14" s="100"/>
      <c r="H14" s="100"/>
      <c r="I14" s="100">
        <f>'[1]1a-607'!$K$67</f>
        <v>0.64761632529098079</v>
      </c>
      <c r="J14" s="100">
        <f>'[1]1a-607'!$K$67</f>
        <v>0.64761632529098079</v>
      </c>
      <c r="K14" s="100">
        <f>'[1]1a-607'!$K$67</f>
        <v>0.64761632529098079</v>
      </c>
      <c r="L14" s="100">
        <f>'[1]1a-607'!$K$67</f>
        <v>0.64761632529098079</v>
      </c>
      <c r="M14" s="100">
        <f>'[1]1a-607'!$K$67</f>
        <v>0.64761632529098079</v>
      </c>
      <c r="N14" s="100">
        <f>'[1]1a-607'!$K$67</f>
        <v>0.64761632529098079</v>
      </c>
      <c r="O14" s="100">
        <f>'[1]1a-607'!$K$67</f>
        <v>0.64761632529098079</v>
      </c>
      <c r="P14" s="100">
        <f>'[1]1a-607'!$K$67</f>
        <v>0.64761632529098079</v>
      </c>
      <c r="Q14" s="100">
        <f>'[1]1a-607'!$K$67</f>
        <v>0.64761632529098079</v>
      </c>
    </row>
    <row r="15" spans="1:17" x14ac:dyDescent="0.2">
      <c r="A15" s="12" t="s">
        <v>6</v>
      </c>
      <c r="B15" s="9"/>
      <c r="C15" s="7"/>
      <c r="D15" s="7"/>
      <c r="E15" s="101">
        <f>'[1]1a-607'!$J$70</f>
        <v>71.538379083332586</v>
      </c>
      <c r="F15" s="101"/>
      <c r="G15" s="101"/>
      <c r="H15" s="101"/>
      <c r="I15" s="101">
        <f>'[1]1a-607'!$J$70</f>
        <v>71.538379083332586</v>
      </c>
      <c r="J15" s="101">
        <f>'[1]1a-607'!$J$70</f>
        <v>71.538379083332586</v>
      </c>
      <c r="K15" s="101">
        <f>'[1]1a-607'!$J$70</f>
        <v>71.538379083332586</v>
      </c>
      <c r="L15" s="101">
        <f>'[1]1a-607'!$J$70</f>
        <v>71.538379083332586</v>
      </c>
      <c r="M15" s="101">
        <f>'[1]1a-607'!$J$70</f>
        <v>71.538379083332586</v>
      </c>
      <c r="N15" s="101">
        <f>'[1]1a-607'!$J$70</f>
        <v>71.538379083332586</v>
      </c>
      <c r="O15" s="101">
        <f>'[1]1a-607'!$J$70</f>
        <v>71.538379083332586</v>
      </c>
      <c r="P15" s="101">
        <f>'[1]1a-607'!$J$70</f>
        <v>71.538379083332586</v>
      </c>
      <c r="Q15" s="101">
        <f>'[1]1a-607'!$J$70</f>
        <v>71.538379083332586</v>
      </c>
    </row>
    <row r="16" spans="1:17" x14ac:dyDescent="0.2">
      <c r="A16" s="12" t="s">
        <v>51</v>
      </c>
      <c r="B16" s="9"/>
      <c r="C16" s="7"/>
      <c r="D16" s="7"/>
      <c r="E16" s="101">
        <f>'[1]1a-607'!$J$67</f>
        <v>2.0412866573171713</v>
      </c>
      <c r="F16" s="101"/>
      <c r="G16" s="101"/>
      <c r="H16" s="101"/>
      <c r="I16" s="101">
        <f>'[1]1a-607'!$J$67</f>
        <v>2.0412866573171713</v>
      </c>
      <c r="J16" s="101">
        <f>'[1]1a-607'!$J$67</f>
        <v>2.0412866573171713</v>
      </c>
      <c r="K16" s="101">
        <f>'[1]1a-607'!$J$67</f>
        <v>2.0412866573171713</v>
      </c>
      <c r="L16" s="101">
        <f>'[1]1a-607'!$J$67</f>
        <v>2.0412866573171713</v>
      </c>
      <c r="M16" s="101">
        <f>'[1]1a-607'!$J$67</f>
        <v>2.0412866573171713</v>
      </c>
      <c r="N16" s="101">
        <f>'[1]1a-607'!$J$67</f>
        <v>2.0412866573171713</v>
      </c>
      <c r="O16" s="101">
        <f>'[1]1a-607'!$J$67</f>
        <v>2.0412866573171713</v>
      </c>
      <c r="P16" s="101">
        <f>'[1]1a-607'!$J$67</f>
        <v>2.0412866573171713</v>
      </c>
      <c r="Q16" s="101">
        <f>'[1]1a-607'!$J$67</f>
        <v>2.0412866573171713</v>
      </c>
    </row>
    <row r="17" spans="1:17" s="52" customFormat="1" x14ac:dyDescent="0.2">
      <c r="A17" s="23" t="s">
        <v>52</v>
      </c>
      <c r="B17" s="8"/>
      <c r="C17" s="9"/>
      <c r="D17" s="9"/>
      <c r="E17" s="89">
        <f>'[1]1a-607'!$J$74</f>
        <v>1.9840284415224791</v>
      </c>
      <c r="F17" s="89"/>
      <c r="G17" s="89"/>
      <c r="H17" s="89"/>
      <c r="I17" s="89">
        <f>'[1]1a-607'!$J$74</f>
        <v>1.9840284415224791</v>
      </c>
      <c r="J17" s="89">
        <f>'[1]1a-607'!$J$74</f>
        <v>1.9840284415224791</v>
      </c>
      <c r="K17" s="89">
        <f>'[1]1a-607'!$J$74</f>
        <v>1.9840284415224791</v>
      </c>
      <c r="L17" s="89">
        <f>'[1]1a-607'!$J$74</f>
        <v>1.9840284415224791</v>
      </c>
      <c r="M17" s="89">
        <f>'[1]1a-607'!$J$74</f>
        <v>1.9840284415224791</v>
      </c>
      <c r="N17" s="89">
        <f>'[1]1a-607'!$J$74</f>
        <v>1.9840284415224791</v>
      </c>
      <c r="O17" s="89">
        <f>'[1]1a-607'!$J$74</f>
        <v>1.9840284415224791</v>
      </c>
      <c r="P17" s="89">
        <f>'[1]1a-607'!$J$74</f>
        <v>1.9840284415224791</v>
      </c>
      <c r="Q17" s="89">
        <f>'[1]1a-607'!$J$74</f>
        <v>1.9840284415224791</v>
      </c>
    </row>
    <row r="18" spans="1:17" s="24" customFormat="1" x14ac:dyDescent="0.2">
      <c r="A18" s="23" t="s">
        <v>53</v>
      </c>
      <c r="B18" s="9"/>
      <c r="C18" s="7"/>
      <c r="D18" s="9"/>
      <c r="E18" s="89">
        <f>'[1]1a-607'!$J$73</f>
        <v>0.94364398074123046</v>
      </c>
      <c r="F18" s="101"/>
      <c r="G18" s="101"/>
      <c r="H18" s="89"/>
      <c r="I18" s="89">
        <f>'[1]1a-607'!$J$73</f>
        <v>0.94364398074123046</v>
      </c>
      <c r="J18" s="89">
        <f>'[1]1a-607'!$J$73</f>
        <v>0.94364398074123046</v>
      </c>
      <c r="K18" s="89">
        <f>'[1]1a-607'!$J$73</f>
        <v>0.94364398074123046</v>
      </c>
      <c r="L18" s="89">
        <f>'[1]1a-607'!$J$73</f>
        <v>0.94364398074123046</v>
      </c>
      <c r="M18" s="89">
        <f>'[1]1a-607'!$J$73</f>
        <v>0.94364398074123046</v>
      </c>
      <c r="N18" s="89">
        <f>'[1]1a-607'!$J$73</f>
        <v>0.94364398074123046</v>
      </c>
      <c r="O18" s="89">
        <f>'[1]1a-607'!$J$73</f>
        <v>0.94364398074123046</v>
      </c>
      <c r="P18" s="89">
        <f>'[1]1a-607'!$J$73</f>
        <v>0.94364398074123046</v>
      </c>
      <c r="Q18" s="89">
        <f>'[1]1a-607'!$J$73</f>
        <v>0.94364398074123046</v>
      </c>
    </row>
    <row r="19" spans="1:17" s="24" customFormat="1" x14ac:dyDescent="0.2">
      <c r="A19" s="23" t="s">
        <v>54</v>
      </c>
      <c r="B19" s="9"/>
      <c r="C19" s="7"/>
      <c r="D19" s="9"/>
      <c r="E19" s="89">
        <f>'[1]1a-607'!$J$77</f>
        <v>3.0964099723981455</v>
      </c>
      <c r="F19" s="101"/>
      <c r="G19" s="101"/>
      <c r="H19" s="89"/>
      <c r="I19" s="89">
        <f>'[1]1a-607'!$J$77</f>
        <v>3.0964099723981455</v>
      </c>
      <c r="J19" s="89">
        <f>'[1]1a-607'!$J$77</f>
        <v>3.0964099723981455</v>
      </c>
      <c r="K19" s="89">
        <f>'[1]1a-607'!$J$77</f>
        <v>3.0964099723981455</v>
      </c>
      <c r="L19" s="89">
        <f>'[1]1a-607'!$J$77</f>
        <v>3.0964099723981455</v>
      </c>
      <c r="M19" s="89">
        <f>'[1]1a-607'!$J$77</f>
        <v>3.0964099723981455</v>
      </c>
      <c r="N19" s="89">
        <f>'[1]1a-607'!$J$77</f>
        <v>3.0964099723981455</v>
      </c>
      <c r="O19" s="89">
        <f>'[1]1a-607'!$J$77</f>
        <v>3.0964099723981455</v>
      </c>
      <c r="P19" s="89">
        <f>'[1]1a-607'!$J$77</f>
        <v>3.0964099723981455</v>
      </c>
      <c r="Q19" s="89">
        <f>'[1]1a-607'!$J$77</f>
        <v>3.0964099723981455</v>
      </c>
    </row>
    <row r="20" spans="1:17" s="19" customFormat="1" x14ac:dyDescent="0.2">
      <c r="A20" s="23" t="s">
        <v>55</v>
      </c>
      <c r="B20" s="8">
        <f>[4]Sheet1!$U$10</f>
        <v>3.2736835523318653</v>
      </c>
      <c r="C20" s="9">
        <f>[4]Sheet1!$V$10</f>
        <v>3.3995944581907831</v>
      </c>
      <c r="D20" s="9">
        <f>[4]Sheet1!$W$10</f>
        <v>1.2591090585891789</v>
      </c>
      <c r="E20" s="89">
        <f>[4]Sheet1!$X$10</f>
        <v>7.9323870691118277</v>
      </c>
      <c r="F20" s="89">
        <f>[4]Sheet1!$U$10</f>
        <v>3.2736835523318653</v>
      </c>
      <c r="G20" s="89">
        <f>[4]Sheet1!$V$10</f>
        <v>3.3995944581907831</v>
      </c>
      <c r="H20" s="89">
        <f>[4]Sheet1!$W$10</f>
        <v>1.2591090585891789</v>
      </c>
      <c r="I20" s="89">
        <f>[4]Sheet1!$X$10</f>
        <v>7.9323870691118277</v>
      </c>
      <c r="J20" s="89">
        <f>[4]Sheet1!$U$10</f>
        <v>3.2736835523318653</v>
      </c>
      <c r="K20" s="89">
        <f>[4]Sheet1!$V$10</f>
        <v>3.3995944581907831</v>
      </c>
      <c r="L20" s="89">
        <f>[4]Sheet1!$W$10</f>
        <v>1.2591090585891789</v>
      </c>
      <c r="M20" s="89">
        <f>[4]Sheet1!$X$10</f>
        <v>7.9323870691118277</v>
      </c>
      <c r="N20" s="89">
        <f>[4]Sheet1!$U$10</f>
        <v>3.2736835523318653</v>
      </c>
      <c r="O20" s="89">
        <f>[4]Sheet1!$V$10</f>
        <v>3.3995944581907831</v>
      </c>
      <c r="P20" s="89">
        <f>[4]Sheet1!$W$10</f>
        <v>1.2591090585891789</v>
      </c>
      <c r="Q20" s="89">
        <f>[4]Sheet1!$X$10</f>
        <v>7.9323870691118277</v>
      </c>
    </row>
    <row r="21" spans="1:17" s="24" customFormat="1" x14ac:dyDescent="0.2">
      <c r="A21" s="23" t="s">
        <v>21</v>
      </c>
      <c r="B21" s="6"/>
      <c r="C21" s="7"/>
      <c r="D21" s="7"/>
      <c r="E21" s="101">
        <f>'[1]1a-607'!$J$79</f>
        <v>5.2212931781436192</v>
      </c>
      <c r="F21" s="101"/>
      <c r="G21" s="101"/>
      <c r="H21" s="101"/>
      <c r="I21" s="101">
        <f>'[1]1a-607'!$J$79</f>
        <v>5.2212931781436192</v>
      </c>
      <c r="J21" s="101">
        <f>'[1]1a-607'!$J$79</f>
        <v>5.2212931781436192</v>
      </c>
      <c r="K21" s="101">
        <f>'[1]1a-607'!$J$79</f>
        <v>5.2212931781436192</v>
      </c>
      <c r="L21" s="101">
        <f>'[1]1a-607'!$J$79</f>
        <v>5.2212931781436192</v>
      </c>
      <c r="M21" s="101">
        <f>'[1]1a-607'!$J$79</f>
        <v>5.2212931781436192</v>
      </c>
      <c r="N21" s="101">
        <f>'[1]1a-607'!$J$79</f>
        <v>5.2212931781436192</v>
      </c>
      <c r="O21" s="101">
        <f>'[1]1a-607'!$J$79</f>
        <v>5.2212931781436192</v>
      </c>
      <c r="P21" s="101">
        <f>'[1]1a-607'!$J$79</f>
        <v>5.2212931781436192</v>
      </c>
      <c r="Q21" s="101">
        <f>'[1]1a-607'!$J$79</f>
        <v>5.2212931781436192</v>
      </c>
    </row>
    <row r="22" spans="1:17" s="62" customFormat="1" x14ac:dyDescent="0.2">
      <c r="A22" s="23" t="s">
        <v>56</v>
      </c>
      <c r="B22" s="8"/>
      <c r="C22" s="9"/>
      <c r="D22" s="9"/>
      <c r="E22" s="89">
        <f>'[1]1a-607'!$J$72</f>
        <v>0.79411160439128536</v>
      </c>
      <c r="F22" s="89"/>
      <c r="G22" s="89"/>
      <c r="H22" s="89"/>
      <c r="I22" s="89">
        <f>'[1]1a-607'!$J$72</f>
        <v>0.79411160439128536</v>
      </c>
      <c r="J22" s="89">
        <f>'[1]1a-607'!$J$72</f>
        <v>0.79411160439128536</v>
      </c>
      <c r="K22" s="89">
        <f>'[1]1a-607'!$J$72</f>
        <v>0.79411160439128536</v>
      </c>
      <c r="L22" s="89">
        <f>'[1]1a-607'!$J$72</f>
        <v>0.79411160439128536</v>
      </c>
      <c r="M22" s="89">
        <f>'[1]1a-607'!$J$72</f>
        <v>0.79411160439128536</v>
      </c>
      <c r="N22" s="89">
        <f>'[1]1a-607'!$J$72</f>
        <v>0.79411160439128536</v>
      </c>
      <c r="O22" s="89">
        <f>'[1]1a-607'!$J$72</f>
        <v>0.79411160439128536</v>
      </c>
      <c r="P22" s="89">
        <f>'[1]1a-607'!$J$72</f>
        <v>0.79411160439128536</v>
      </c>
      <c r="Q22" s="89">
        <f>'[1]1a-607'!$J$72</f>
        <v>0.79411160439128536</v>
      </c>
    </row>
    <row r="23" spans="1:17" s="62" customFormat="1" x14ac:dyDescent="0.2">
      <c r="A23" s="23" t="s">
        <v>57</v>
      </c>
      <c r="B23" s="8"/>
      <c r="C23" s="9"/>
      <c r="D23" s="9"/>
      <c r="E23" s="89">
        <f>'[1]1a-607'!$J$71</f>
        <v>1.0397591760533815</v>
      </c>
      <c r="F23" s="89"/>
      <c r="G23" s="89"/>
      <c r="H23" s="89"/>
      <c r="I23" s="89">
        <f>'[1]1a-607'!$J$71</f>
        <v>1.0397591760533815</v>
      </c>
      <c r="J23" s="89">
        <f>'[1]1a-607'!$J$71</f>
        <v>1.0397591760533815</v>
      </c>
      <c r="K23" s="89">
        <f>'[1]1a-607'!$J$71</f>
        <v>1.0397591760533815</v>
      </c>
      <c r="L23" s="89">
        <f>'[1]1a-607'!$J$71</f>
        <v>1.0397591760533815</v>
      </c>
      <c r="M23" s="89">
        <f>'[1]1a-607'!$J$71</f>
        <v>1.0397591760533815</v>
      </c>
      <c r="N23" s="89">
        <f>'[1]1a-607'!$J$71</f>
        <v>1.0397591760533815</v>
      </c>
      <c r="O23" s="89">
        <f>'[1]1a-607'!$J$71</f>
        <v>1.0397591760533815</v>
      </c>
      <c r="P23" s="89">
        <f>'[1]1a-607'!$J$71</f>
        <v>1.0397591760533815</v>
      </c>
      <c r="Q23" s="89">
        <f>'[1]1a-607'!$J$71</f>
        <v>1.0397591760533815</v>
      </c>
    </row>
    <row r="24" spans="1:17" s="62" customFormat="1" x14ac:dyDescent="0.2">
      <c r="A24" s="72" t="s">
        <v>58</v>
      </c>
      <c r="B24" s="27"/>
      <c r="C24" s="28"/>
      <c r="D24" s="28"/>
      <c r="E24" s="95">
        <f>'[1]1a-607'!$J$76</f>
        <v>1.6456600773566534</v>
      </c>
      <c r="F24" s="95"/>
      <c r="G24" s="95"/>
      <c r="H24" s="95"/>
      <c r="I24" s="95">
        <f>'[1]1a-607'!$J$76</f>
        <v>1.6456600773566534</v>
      </c>
      <c r="J24" s="95">
        <f>'[1]1a-607'!$J$76</f>
        <v>1.6456600773566534</v>
      </c>
      <c r="K24" s="95">
        <f>'[1]1a-607'!$J$76</f>
        <v>1.6456600773566534</v>
      </c>
      <c r="L24" s="95">
        <f>'[1]1a-607'!$J$76</f>
        <v>1.6456600773566534</v>
      </c>
      <c r="M24" s="95">
        <f>'[1]1a-607'!$J$76</f>
        <v>1.6456600773566534</v>
      </c>
      <c r="N24" s="95">
        <f>'[1]1a-607'!$J$76</f>
        <v>1.6456600773566534</v>
      </c>
      <c r="O24" s="95">
        <f>'[1]1a-607'!$J$76</f>
        <v>1.6456600773566534</v>
      </c>
      <c r="P24" s="95">
        <f>'[1]1a-607'!$J$76</f>
        <v>1.6456600773566534</v>
      </c>
      <c r="Q24" s="95">
        <f>'[1]1a-607'!$J$76</f>
        <v>1.6456600773566534</v>
      </c>
    </row>
    <row r="25" spans="1:17" x14ac:dyDescent="0.2">
      <c r="A25" s="2"/>
      <c r="B25" s="10"/>
      <c r="C25" s="10"/>
      <c r="D25" s="10"/>
      <c r="E25" s="10"/>
      <c r="F25" s="10"/>
      <c r="G25" s="10"/>
      <c r="H25" s="10"/>
      <c r="I25" s="10"/>
      <c r="J25" s="10"/>
      <c r="K25" s="10"/>
      <c r="L25" s="10"/>
      <c r="M25" s="10"/>
      <c r="N25" s="10"/>
      <c r="O25" s="10"/>
      <c r="P25" s="10"/>
      <c r="Q25" s="10"/>
    </row>
    <row r="26" spans="1:17" ht="17.25" x14ac:dyDescent="0.25">
      <c r="A26" s="82"/>
      <c r="B26" s="727" t="s">
        <v>135</v>
      </c>
      <c r="C26" s="728"/>
      <c r="D26" s="728"/>
      <c r="E26" s="728"/>
      <c r="F26" s="728"/>
      <c r="G26" s="728"/>
      <c r="H26" s="728"/>
      <c r="I26" s="728"/>
      <c r="J26" s="728"/>
      <c r="K26" s="728"/>
      <c r="L26" s="728"/>
      <c r="M26" s="728"/>
      <c r="N26" s="728"/>
      <c r="O26" s="728"/>
      <c r="P26" s="728"/>
      <c r="Q26" s="728"/>
    </row>
    <row r="27" spans="1:17" x14ac:dyDescent="0.2">
      <c r="A27" s="75" t="s">
        <v>61</v>
      </c>
      <c r="B27" s="729" t="s">
        <v>39</v>
      </c>
      <c r="C27" s="730"/>
      <c r="D27" s="730"/>
      <c r="E27" s="731"/>
      <c r="F27" s="732" t="s">
        <v>42</v>
      </c>
      <c r="G27" s="732"/>
      <c r="H27" s="732"/>
      <c r="I27" s="732"/>
      <c r="J27" s="732" t="s">
        <v>41</v>
      </c>
      <c r="K27" s="732"/>
      <c r="L27" s="732"/>
      <c r="M27" s="732"/>
      <c r="N27" s="732" t="s">
        <v>40</v>
      </c>
      <c r="O27" s="732"/>
      <c r="P27" s="732"/>
      <c r="Q27" s="732"/>
    </row>
    <row r="28" spans="1:17" ht="33.75" x14ac:dyDescent="0.2">
      <c r="A28" s="76" t="s">
        <v>14</v>
      </c>
      <c r="B28" s="77" t="s">
        <v>32</v>
      </c>
      <c r="C28" s="77" t="s">
        <v>33</v>
      </c>
      <c r="D28" s="77" t="s">
        <v>34</v>
      </c>
      <c r="E28" s="173" t="s">
        <v>200</v>
      </c>
      <c r="F28" s="173" t="s">
        <v>200</v>
      </c>
      <c r="G28" s="173" t="s">
        <v>200</v>
      </c>
      <c r="H28" s="173" t="s">
        <v>200</v>
      </c>
      <c r="I28" s="173" t="s">
        <v>200</v>
      </c>
      <c r="J28" s="173" t="s">
        <v>200</v>
      </c>
      <c r="K28" s="173" t="s">
        <v>200</v>
      </c>
      <c r="L28" s="173" t="s">
        <v>200</v>
      </c>
      <c r="M28" s="173" t="s">
        <v>200</v>
      </c>
      <c r="N28" s="173" t="s">
        <v>200</v>
      </c>
      <c r="O28" s="173" t="s">
        <v>200</v>
      </c>
      <c r="P28" s="173" t="s">
        <v>200</v>
      </c>
      <c r="Q28" s="173" t="s">
        <v>200</v>
      </c>
    </row>
    <row r="29" spans="1:17" x14ac:dyDescent="0.2">
      <c r="A29" s="11" t="s">
        <v>0</v>
      </c>
      <c r="B29" s="13">
        <f>SUM(D29:E29)</f>
        <v>7.9414414414414409</v>
      </c>
      <c r="C29" s="13" t="e">
        <f>D29*Constants!$B$1+Constants!$B$2*E29+#REF!</f>
        <v>#REF!</v>
      </c>
      <c r="D29" s="13">
        <v>7.9414414414414409</v>
      </c>
      <c r="E29" s="102"/>
      <c r="F29" s="83"/>
      <c r="G29" s="83"/>
      <c r="H29" s="83"/>
      <c r="I29" s="83"/>
      <c r="J29" s="83"/>
      <c r="K29" s="83"/>
      <c r="L29" s="83"/>
      <c r="M29" s="83"/>
      <c r="N29" s="102"/>
      <c r="O29" s="102"/>
      <c r="P29" s="102"/>
      <c r="Q29" s="102"/>
    </row>
    <row r="30" spans="1:17" x14ac:dyDescent="0.2">
      <c r="A30" s="12" t="s">
        <v>45</v>
      </c>
      <c r="B30" s="9">
        <f>SUM(D30:E30)</f>
        <v>7.9414414414414409</v>
      </c>
      <c r="C30" s="7" t="e">
        <f>D30*Constants!$B$1+Constants!$B$2*E30+#REF!</f>
        <v>#REF!</v>
      </c>
      <c r="D30" s="9">
        <v>7.9414414414414409</v>
      </c>
      <c r="E30" s="89"/>
      <c r="F30" s="89"/>
      <c r="G30" s="89"/>
      <c r="H30" s="89"/>
      <c r="I30" s="89">
        <f>'[3]bldg 34 2A'!$K$28</f>
        <v>123.10346691891893</v>
      </c>
      <c r="J30" s="89"/>
      <c r="K30" s="89"/>
      <c r="L30" s="89"/>
      <c r="M30" s="89">
        <f>'[3]bldg 34 2A'!$L$27</f>
        <v>123.10346691891893</v>
      </c>
      <c r="N30" s="89"/>
      <c r="O30" s="101"/>
      <c r="P30" s="101"/>
      <c r="Q30" s="101">
        <f>'[3]bldg 34 2A'!$M$26</f>
        <v>123.10346691891893</v>
      </c>
    </row>
    <row r="31" spans="1:17" x14ac:dyDescent="0.2">
      <c r="A31" s="12" t="s">
        <v>59</v>
      </c>
      <c r="B31" s="9">
        <f>SUM(D31:E31)</f>
        <v>7.9414414414414409</v>
      </c>
      <c r="C31" s="7" t="e">
        <f>D31*Constants!$B$1+Constants!$B$2*E31+#REF!</f>
        <v>#REF!</v>
      </c>
      <c r="D31" s="7">
        <v>7.9414414414414409</v>
      </c>
      <c r="E31" s="89"/>
      <c r="F31" s="89"/>
      <c r="G31" s="89"/>
      <c r="H31" s="89"/>
      <c r="I31" s="89">
        <f>'[3]bldg 34 2A'!$K$29</f>
        <v>140.52334621621623</v>
      </c>
      <c r="J31" s="89"/>
      <c r="K31" s="89"/>
      <c r="L31" s="89"/>
      <c r="M31" s="89">
        <f>'[3]bldg 34 2A'!$L$32</f>
        <v>219.83844697297295</v>
      </c>
      <c r="N31" s="89"/>
      <c r="O31" s="101"/>
      <c r="P31" s="101"/>
      <c r="Q31" s="101">
        <f>'[3]bldg 34 2A'!$M$35</f>
        <v>219.83844697297295</v>
      </c>
    </row>
    <row r="32" spans="1:17" x14ac:dyDescent="0.2">
      <c r="A32" s="12" t="s">
        <v>43</v>
      </c>
      <c r="B32" s="9"/>
      <c r="C32" s="7"/>
      <c r="D32" s="7"/>
      <c r="E32" s="101"/>
      <c r="F32" s="89"/>
      <c r="G32" s="89"/>
      <c r="H32" s="89"/>
      <c r="I32" s="89">
        <f>'[3]bldg 34 2A'!$K$30</f>
        <v>106.32521627027027</v>
      </c>
      <c r="J32" s="89"/>
      <c r="K32" s="89"/>
      <c r="L32" s="89"/>
      <c r="M32" s="89">
        <f>'[3]bldg 34 2A'!$L$33</f>
        <v>89.226151297297292</v>
      </c>
      <c r="N32" s="89"/>
      <c r="O32" s="101"/>
      <c r="P32" s="101"/>
      <c r="Q32" s="101">
        <f>'[3]bldg 34 2A'!$M$36</f>
        <v>89.226151297297292</v>
      </c>
    </row>
    <row r="33" spans="1:17" x14ac:dyDescent="0.2">
      <c r="A33" s="12" t="s">
        <v>44</v>
      </c>
      <c r="B33" s="9"/>
      <c r="C33" s="7"/>
      <c r="D33" s="7"/>
      <c r="E33" s="101"/>
      <c r="F33" s="89"/>
      <c r="G33" s="89"/>
      <c r="H33" s="89"/>
      <c r="I33" s="89">
        <f>'[3]bldg 34 2A'!$K$31</f>
        <v>209.92072232432432</v>
      </c>
      <c r="J33" s="89"/>
      <c r="K33" s="89"/>
      <c r="L33" s="89"/>
      <c r="M33" s="89">
        <f>'[3]bldg 34 2A'!$L$34</f>
        <v>124.43207156756758</v>
      </c>
      <c r="N33" s="89"/>
      <c r="O33" s="101"/>
      <c r="P33" s="101"/>
      <c r="Q33" s="101">
        <f>'[3]bldg 34 2A'!$M$37</f>
        <v>124.43207156756758</v>
      </c>
    </row>
    <row r="34" spans="1:17" s="25" customFormat="1" x14ac:dyDescent="0.2">
      <c r="A34" s="23" t="s">
        <v>46</v>
      </c>
      <c r="B34" s="9">
        <f t="shared" ref="B34:B49" si="0">SUM(D34:E34)</f>
        <v>51.126359387387382</v>
      </c>
      <c r="C34" s="9" t="e">
        <f>D34*Constants!$B$1+Constants!$B$2*E34+#REF!</f>
        <v>#REF!</v>
      </c>
      <c r="D34" s="9">
        <v>7.9414414414414409</v>
      </c>
      <c r="E34" s="89">
        <f>'[3]bldg 34 2A'!$J$41</f>
        <v>43.184917945945941</v>
      </c>
      <c r="F34" s="89"/>
      <c r="G34" s="89"/>
      <c r="H34" s="89"/>
      <c r="I34" s="89">
        <f>'[3]bldg 34 2A'!$K$41</f>
        <v>43.184917945945941</v>
      </c>
      <c r="J34" s="89"/>
      <c r="K34" s="89"/>
      <c r="L34" s="89"/>
      <c r="M34" s="89">
        <f>'[3]bldg 34 2A'!$L$41</f>
        <v>43.184917945945941</v>
      </c>
      <c r="N34" s="89"/>
      <c r="O34" s="89"/>
      <c r="P34" s="89"/>
      <c r="Q34" s="89">
        <f>'[3]bldg 34 2A'!$M$41</f>
        <v>43.184917945945941</v>
      </c>
    </row>
    <row r="35" spans="1:17" s="19" customFormat="1" x14ac:dyDescent="0.2">
      <c r="A35" s="23" t="s">
        <v>47</v>
      </c>
      <c r="B35" s="6">
        <f t="shared" si="0"/>
        <v>7.9414414414414409</v>
      </c>
      <c r="C35" s="7" t="e">
        <f>D35*Constants!$B$1+Constants!$B$2*E35+#REF!</f>
        <v>#REF!</v>
      </c>
      <c r="D35" s="7">
        <v>7.9414414414414409</v>
      </c>
      <c r="E35" s="92"/>
      <c r="F35" s="89"/>
      <c r="G35" s="89"/>
      <c r="H35" s="89"/>
      <c r="I35" s="89">
        <f>'[3]bldg 34 2A'!$I$20</f>
        <v>24.936357326334601</v>
      </c>
      <c r="J35" s="89"/>
      <c r="K35" s="89"/>
      <c r="L35" s="89"/>
      <c r="M35" s="89">
        <f>'[3]bldg 34 2A'!$I$21</f>
        <v>27.788500891221801</v>
      </c>
      <c r="N35" s="89"/>
      <c r="O35" s="89"/>
      <c r="P35" s="89"/>
      <c r="Q35" s="89">
        <f>'[3]bldg 34 2A'!$I$22</f>
        <v>27.788500891221801</v>
      </c>
    </row>
    <row r="36" spans="1:17" s="19" customFormat="1" x14ac:dyDescent="0.2">
      <c r="A36" s="23" t="s">
        <v>48</v>
      </c>
      <c r="B36" s="9">
        <f t="shared" si="0"/>
        <v>12.912610477776354</v>
      </c>
      <c r="C36" s="9" t="e">
        <f>D36*Constants!$B$1+Constants!$B$2*E36+#REF!</f>
        <v>#REF!</v>
      </c>
      <c r="D36" s="9">
        <v>7.9414414414414409</v>
      </c>
      <c r="E36" s="101">
        <f>'[1]2a-34'!$L$45</f>
        <v>4.9711690363349135</v>
      </c>
      <c r="F36" s="89"/>
      <c r="G36" s="89"/>
      <c r="H36" s="89"/>
      <c r="I36" s="101">
        <f>'[1]2a-34'!$L$45</f>
        <v>4.9711690363349135</v>
      </c>
      <c r="J36" s="101">
        <f>'[1]2a-34'!$L$45</f>
        <v>4.9711690363349135</v>
      </c>
      <c r="K36" s="101">
        <f>'[1]2a-34'!$L$45</f>
        <v>4.9711690363349135</v>
      </c>
      <c r="L36" s="101">
        <f>'[1]2a-34'!$L$45</f>
        <v>4.9711690363349135</v>
      </c>
      <c r="M36" s="101">
        <f>'[1]2a-34'!$L$45</f>
        <v>4.9711690363349135</v>
      </c>
      <c r="N36" s="101">
        <f>'[1]2a-34'!$L$45</f>
        <v>4.9711690363349135</v>
      </c>
      <c r="O36" s="101">
        <f>'[1]2a-34'!$L$45</f>
        <v>4.9711690363349135</v>
      </c>
      <c r="P36" s="101">
        <f>'[1]2a-34'!$L$45</f>
        <v>4.9711690363349135</v>
      </c>
      <c r="Q36" s="101">
        <f>'[1]2a-34'!$L$45</f>
        <v>4.9711690363349135</v>
      </c>
    </row>
    <row r="37" spans="1:17" x14ac:dyDescent="0.2">
      <c r="A37" s="23" t="s">
        <v>49</v>
      </c>
      <c r="B37" s="9">
        <f t="shared" si="0"/>
        <v>12.912610477776354</v>
      </c>
      <c r="C37" s="9" t="e">
        <f>D37*Constants!$B$1+Constants!$B$2*E37+#REF!</f>
        <v>#REF!</v>
      </c>
      <c r="D37" s="9">
        <v>7.9414414414414409</v>
      </c>
      <c r="E37" s="101">
        <f>'[1]2a-34'!$L$45</f>
        <v>4.9711690363349135</v>
      </c>
      <c r="F37" s="101">
        <f>'[1]2a-34'!$L$45</f>
        <v>4.9711690363349135</v>
      </c>
      <c r="G37" s="101">
        <f>'[1]2a-34'!$L$45</f>
        <v>4.9711690363349135</v>
      </c>
      <c r="H37" s="101">
        <f>'[1]2a-34'!$L$45</f>
        <v>4.9711690363349135</v>
      </c>
      <c r="I37" s="101">
        <f>'[1]2a-34'!$L$45</f>
        <v>4.9711690363349135</v>
      </c>
      <c r="J37" s="101">
        <f>'[1]2a-34'!$L$45</f>
        <v>4.9711690363349135</v>
      </c>
      <c r="K37" s="101">
        <f>'[1]2a-34'!$L$45</f>
        <v>4.9711690363349135</v>
      </c>
      <c r="L37" s="101">
        <f>'[1]2a-34'!$L$45</f>
        <v>4.9711690363349135</v>
      </c>
      <c r="M37" s="101">
        <f>'[1]2a-34'!$L$45</f>
        <v>4.9711690363349135</v>
      </c>
      <c r="N37" s="101">
        <f>'[1]2a-34'!$L$45</f>
        <v>4.9711690363349135</v>
      </c>
      <c r="O37" s="101">
        <f>'[1]2a-34'!$L$45</f>
        <v>4.9711690363349135</v>
      </c>
      <c r="P37" s="101">
        <f>'[1]2a-34'!$L$45</f>
        <v>4.9711690363349135</v>
      </c>
      <c r="Q37" s="101">
        <f>'[1]2a-34'!$L$45</f>
        <v>4.9711690363349135</v>
      </c>
    </row>
    <row r="38" spans="1:17" x14ac:dyDescent="0.2">
      <c r="A38" s="12" t="s">
        <v>50</v>
      </c>
      <c r="B38" s="9">
        <f t="shared" si="0"/>
        <v>46.167686841854618</v>
      </c>
      <c r="C38" s="7" t="e">
        <f>D38*Constants!$B$1+Constants!$B$2*E38+#REF!</f>
        <v>#REF!</v>
      </c>
      <c r="D38" s="7">
        <v>7.9414414414414409</v>
      </c>
      <c r="E38" s="101">
        <f>'[1]2a-34'!$G$45</f>
        <v>38.226245400413177</v>
      </c>
      <c r="F38" s="89"/>
      <c r="G38" s="89"/>
      <c r="H38" s="89"/>
      <c r="I38" s="101">
        <f>'[1]2a-34'!$G$45</f>
        <v>38.226245400413177</v>
      </c>
      <c r="J38" s="101">
        <f>'[1]2a-34'!$G$45</f>
        <v>38.226245400413177</v>
      </c>
      <c r="K38" s="101">
        <f>'[1]2a-34'!$G$45</f>
        <v>38.226245400413177</v>
      </c>
      <c r="L38" s="101">
        <f>'[1]2a-34'!$G$45</f>
        <v>38.226245400413177</v>
      </c>
      <c r="M38" s="101">
        <f>'[1]2a-34'!$G$45</f>
        <v>38.226245400413177</v>
      </c>
      <c r="N38" s="101">
        <f>'[1]2a-34'!$G$45</f>
        <v>38.226245400413177</v>
      </c>
      <c r="O38" s="101">
        <f>'[1]2a-34'!$G$45</f>
        <v>38.226245400413177</v>
      </c>
      <c r="P38" s="101">
        <f>'[1]2a-34'!$G$45</f>
        <v>38.226245400413177</v>
      </c>
      <c r="Q38" s="101">
        <f>'[1]2a-34'!$G$45</f>
        <v>38.226245400413177</v>
      </c>
    </row>
    <row r="39" spans="1:17" x14ac:dyDescent="0.2">
      <c r="A39" s="73" t="s">
        <v>30</v>
      </c>
      <c r="B39" s="6">
        <f t="shared" si="0"/>
        <v>10.640230277671035</v>
      </c>
      <c r="C39" s="7" t="e">
        <f>D39*Constants!$B$1+Constants!$B$2*E39+#REF!</f>
        <v>#REF!</v>
      </c>
      <c r="D39" s="7">
        <v>7.9414414414414409</v>
      </c>
      <c r="E39" s="100">
        <f>'[1]2a-34'!$K$45</f>
        <v>2.6987888362295944</v>
      </c>
      <c r="F39" s="89"/>
      <c r="G39" s="89"/>
      <c r="H39" s="89"/>
      <c r="I39" s="100">
        <f>'[5]bldg 34 2A'!$L$29</f>
        <v>2.7311743022643498</v>
      </c>
      <c r="J39" s="89"/>
      <c r="K39" s="89"/>
      <c r="L39" s="89"/>
      <c r="M39" s="100">
        <f>'[5]bldg 34 2A'!$L$29</f>
        <v>2.7311743022643498</v>
      </c>
      <c r="N39" s="101"/>
      <c r="O39" s="101"/>
      <c r="P39" s="101"/>
      <c r="Q39" s="100">
        <f>'[5]bldg 34 2A'!$L$29</f>
        <v>2.7311743022643498</v>
      </c>
    </row>
    <row r="40" spans="1:17" x14ac:dyDescent="0.2">
      <c r="A40" s="12" t="s">
        <v>6</v>
      </c>
      <c r="B40" s="9">
        <f t="shared" si="0"/>
        <v>70.283463558345076</v>
      </c>
      <c r="C40" s="7" t="e">
        <f>D40*Constants!$B$1+Constants!$B$2*E40+#REF!</f>
        <v>#REF!</v>
      </c>
      <c r="D40" s="7">
        <v>7.9414414414414409</v>
      </c>
      <c r="E40" s="101">
        <f>'[1]2a-34'!$H$48</f>
        <v>62.342022116903635</v>
      </c>
      <c r="F40" s="89"/>
      <c r="G40" s="89"/>
      <c r="H40" s="89"/>
      <c r="I40" s="101">
        <f>'[1]2a-34'!$H$48</f>
        <v>62.342022116903635</v>
      </c>
      <c r="J40" s="101">
        <f>'[1]2a-34'!$H$48</f>
        <v>62.342022116903635</v>
      </c>
      <c r="K40" s="101">
        <f>'[1]2a-34'!$H$48</f>
        <v>62.342022116903635</v>
      </c>
      <c r="L40" s="101">
        <f>'[1]2a-34'!$H$48</f>
        <v>62.342022116903635</v>
      </c>
      <c r="M40" s="101">
        <f>'[1]2a-34'!$H$48</f>
        <v>62.342022116903635</v>
      </c>
      <c r="N40" s="101">
        <f>'[1]2a-34'!$H$48</f>
        <v>62.342022116903635</v>
      </c>
      <c r="O40" s="101">
        <f>'[1]2a-34'!$H$48</f>
        <v>62.342022116903635</v>
      </c>
      <c r="P40" s="101">
        <f>'[1]2a-34'!$H$48</f>
        <v>62.342022116903635</v>
      </c>
      <c r="Q40" s="101">
        <f>'[1]2a-34'!$H$48</f>
        <v>62.342022116903635</v>
      </c>
    </row>
    <row r="41" spans="1:17" x14ac:dyDescent="0.2">
      <c r="A41" s="12" t="s">
        <v>51</v>
      </c>
      <c r="B41" s="9">
        <f t="shared" si="0"/>
        <v>16.448023853237125</v>
      </c>
      <c r="C41" s="7" t="e">
        <f>D41*Constants!$B$1+Constants!$B$2*E41+#REF!</f>
        <v>#REF!</v>
      </c>
      <c r="D41" s="7">
        <v>7.9414414414414409</v>
      </c>
      <c r="E41" s="101">
        <f>'[1]2a-34'!$J$45</f>
        <v>8.5065824117956819</v>
      </c>
      <c r="F41" s="89"/>
      <c r="G41" s="89"/>
      <c r="H41" s="89"/>
      <c r="I41" s="101">
        <f>'[1]2a-34'!$J$45</f>
        <v>8.5065824117956819</v>
      </c>
      <c r="J41" s="101">
        <f>'[1]2a-34'!$J$45</f>
        <v>8.5065824117956819</v>
      </c>
      <c r="K41" s="101">
        <f>'[1]2a-34'!$J$45</f>
        <v>8.5065824117956819</v>
      </c>
      <c r="L41" s="101">
        <f>'[1]2a-34'!$J$45</f>
        <v>8.5065824117956819</v>
      </c>
      <c r="M41" s="101">
        <f>'[1]2a-34'!$J$45</f>
        <v>8.5065824117956819</v>
      </c>
      <c r="N41" s="101">
        <f>'[1]2a-34'!$J$45</f>
        <v>8.5065824117956819</v>
      </c>
      <c r="O41" s="101">
        <f>'[1]2a-34'!$J$45</f>
        <v>8.5065824117956819</v>
      </c>
      <c r="P41" s="101">
        <f>'[1]2a-34'!$J$45</f>
        <v>8.5065824117956819</v>
      </c>
      <c r="Q41" s="101">
        <f>'[1]2a-34'!$J$45</f>
        <v>8.5065824117956819</v>
      </c>
    </row>
    <row r="42" spans="1:17" s="41" customFormat="1" x14ac:dyDescent="0.2">
      <c r="A42" s="23" t="s">
        <v>52</v>
      </c>
      <c r="B42" s="50">
        <f t="shared" si="0"/>
        <v>11.283200261873247</v>
      </c>
      <c r="C42" s="49" t="e">
        <f>D42*Constants!$B$1+Constants!$B$2*E42+#REF!</f>
        <v>#REF!</v>
      </c>
      <c r="D42" s="49">
        <v>7.9414414414414409</v>
      </c>
      <c r="E42" s="89">
        <f>'[1]2a-34'!$H$52</f>
        <v>3.3417588204318061</v>
      </c>
      <c r="F42" s="92"/>
      <c r="G42" s="92"/>
      <c r="H42" s="92"/>
      <c r="I42" s="89">
        <f>'[1]2a-34'!$H$52</f>
        <v>3.3417588204318061</v>
      </c>
      <c r="J42" s="89">
        <f>'[1]2a-34'!$H$52</f>
        <v>3.3417588204318061</v>
      </c>
      <c r="K42" s="89">
        <f>'[1]2a-34'!$H$52</f>
        <v>3.3417588204318061</v>
      </c>
      <c r="L42" s="89">
        <f>'[1]2a-34'!$H$52</f>
        <v>3.3417588204318061</v>
      </c>
      <c r="M42" s="89">
        <f>'[1]2a-34'!$H$52</f>
        <v>3.3417588204318061</v>
      </c>
      <c r="N42" s="89">
        <f>'[1]2a-34'!$H$52</f>
        <v>3.3417588204318061</v>
      </c>
      <c r="O42" s="89">
        <f>'[1]2a-34'!$H$52</f>
        <v>3.3417588204318061</v>
      </c>
      <c r="P42" s="89">
        <f>'[1]2a-34'!$H$52</f>
        <v>3.3417588204318061</v>
      </c>
      <c r="Q42" s="89">
        <f>'[1]2a-34'!$H$52</f>
        <v>3.3417588204318061</v>
      </c>
    </row>
    <row r="43" spans="1:17" s="19" customFormat="1" x14ac:dyDescent="0.2">
      <c r="A43" s="23" t="s">
        <v>53</v>
      </c>
      <c r="B43" s="8">
        <f t="shared" si="0"/>
        <v>9.7529211676131098</v>
      </c>
      <c r="C43" s="9" t="e">
        <f>D43*Constants!$B$1+Constants!$B$2*E43+#REF!</f>
        <v>#REF!</v>
      </c>
      <c r="D43" s="9">
        <v>7.9414414414414409</v>
      </c>
      <c r="E43" s="89">
        <f>'[1]2a-34'!$H$51</f>
        <v>1.8114797261716693</v>
      </c>
      <c r="F43" s="89"/>
      <c r="G43" s="89"/>
      <c r="H43" s="89"/>
      <c r="I43" s="89">
        <f>'[1]2a-34'!$H$51</f>
        <v>1.8114797261716693</v>
      </c>
      <c r="J43" s="89">
        <f>'[1]2a-34'!$H$51</f>
        <v>1.8114797261716693</v>
      </c>
      <c r="K43" s="89">
        <f>'[1]2a-34'!$H$51</f>
        <v>1.8114797261716693</v>
      </c>
      <c r="L43" s="89">
        <f>'[1]2a-34'!$H$51</f>
        <v>1.8114797261716693</v>
      </c>
      <c r="M43" s="89">
        <f>'[1]2a-34'!$H$51</f>
        <v>1.8114797261716693</v>
      </c>
      <c r="N43" s="89">
        <f>'[1]2a-34'!$H$51</f>
        <v>1.8114797261716693</v>
      </c>
      <c r="O43" s="89">
        <f>'[1]2a-34'!$H$51</f>
        <v>1.8114797261716693</v>
      </c>
      <c r="P43" s="89">
        <f>'[1]2a-34'!$H$51</f>
        <v>1.8114797261716693</v>
      </c>
      <c r="Q43" s="89">
        <f>'[1]2a-34'!$H$51</f>
        <v>1.8114797261716693</v>
      </c>
    </row>
    <row r="44" spans="1:17" s="41" customFormat="1" x14ac:dyDescent="0.2">
      <c r="A44" s="23" t="s">
        <v>54</v>
      </c>
      <c r="B44" s="50">
        <f t="shared" si="0"/>
        <v>9.8919417047379135</v>
      </c>
      <c r="C44" s="49" t="e">
        <f>D44*Constants!$B$1+Constants!$B$2*E44+#REF!</f>
        <v>#REF!</v>
      </c>
      <c r="D44" s="49">
        <v>7.9414414414414409</v>
      </c>
      <c r="E44" s="89">
        <f>'[1]2a-34'!$H$55</f>
        <v>1.9505002632964719</v>
      </c>
      <c r="F44" s="92"/>
      <c r="G44" s="92"/>
      <c r="H44" s="92"/>
      <c r="I44" s="89">
        <f>'[1]2a-34'!$H$55</f>
        <v>1.9505002632964719</v>
      </c>
      <c r="J44" s="89">
        <f>'[1]2a-34'!$H$55</f>
        <v>1.9505002632964719</v>
      </c>
      <c r="K44" s="89">
        <f>'[1]2a-34'!$H$55</f>
        <v>1.9505002632964719</v>
      </c>
      <c r="L44" s="89">
        <f>'[1]2a-34'!$H$55</f>
        <v>1.9505002632964719</v>
      </c>
      <c r="M44" s="89">
        <f>'[1]2a-34'!$H$55</f>
        <v>1.9505002632964719</v>
      </c>
      <c r="N44" s="89">
        <f>'[1]2a-34'!$H$55</f>
        <v>1.9505002632964719</v>
      </c>
      <c r="O44" s="89">
        <f>'[1]2a-34'!$H$55</f>
        <v>1.9505002632964719</v>
      </c>
      <c r="P44" s="89">
        <f>'[1]2a-34'!$H$55</f>
        <v>1.9505002632964719</v>
      </c>
      <c r="Q44" s="89">
        <f>'[1]2a-34'!$H$55</f>
        <v>1.9505002632964719</v>
      </c>
    </row>
    <row r="45" spans="1:17" s="19" customFormat="1" x14ac:dyDescent="0.2">
      <c r="A45" s="23" t="s">
        <v>55</v>
      </c>
      <c r="B45" s="20">
        <f t="shared" si="0"/>
        <v>10.618692626275564</v>
      </c>
      <c r="C45" s="21" t="e">
        <f>D45*Constants!$B$1+Constants!$B$2*E45+#REF!</f>
        <v>#REF!</v>
      </c>
      <c r="D45" s="21">
        <v>7.9414414414414409</v>
      </c>
      <c r="E45" s="89">
        <f>[4]Sheet1!$X$12</f>
        <v>2.6772511848341236</v>
      </c>
      <c r="F45" s="94"/>
      <c r="G45" s="94"/>
      <c r="H45" s="94"/>
      <c r="I45" s="89">
        <f>[4]Sheet1!$X$12</f>
        <v>2.6772511848341236</v>
      </c>
      <c r="J45" s="94"/>
      <c r="K45" s="94"/>
      <c r="L45" s="94"/>
      <c r="M45" s="89">
        <f>[4]Sheet1!$X$12</f>
        <v>2.6772511848341236</v>
      </c>
      <c r="N45" s="94"/>
      <c r="O45" s="94"/>
      <c r="P45" s="94"/>
      <c r="Q45" s="89">
        <f>[4]Sheet1!$X$12</f>
        <v>2.6772511848341236</v>
      </c>
    </row>
    <row r="46" spans="1:17" s="19" customFormat="1" x14ac:dyDescent="0.2">
      <c r="A46" s="23" t="s">
        <v>21</v>
      </c>
      <c r="B46" s="6">
        <f t="shared" si="0"/>
        <v>17.735184200788467</v>
      </c>
      <c r="C46" s="7" t="e">
        <f>D46*Constants!$B$1+Constants!$B$2*E46+#REF!</f>
        <v>#REF!</v>
      </c>
      <c r="D46" s="7">
        <v>7.9414414414414409</v>
      </c>
      <c r="E46" s="101">
        <f>'[1]2a-34'!$H$57</f>
        <v>9.7937427593470261</v>
      </c>
      <c r="F46" s="89"/>
      <c r="G46" s="89"/>
      <c r="H46" s="89"/>
      <c r="I46" s="101">
        <f>'[1]2a-34'!$H$57</f>
        <v>9.7937427593470261</v>
      </c>
      <c r="J46" s="101">
        <f>'[1]2a-34'!$H$57</f>
        <v>9.7937427593470261</v>
      </c>
      <c r="K46" s="101">
        <f>'[1]2a-34'!$H$57</f>
        <v>9.7937427593470261</v>
      </c>
      <c r="L46" s="101">
        <f>'[1]2a-34'!$H$57</f>
        <v>9.7937427593470261</v>
      </c>
      <c r="M46" s="101">
        <f>'[1]2a-34'!$H$57</f>
        <v>9.7937427593470261</v>
      </c>
      <c r="N46" s="101">
        <f>'[1]2a-34'!$H$57</f>
        <v>9.7937427593470261</v>
      </c>
      <c r="O46" s="101">
        <f>'[1]2a-34'!$H$57</f>
        <v>9.7937427593470261</v>
      </c>
      <c r="P46" s="101">
        <f>'[1]2a-34'!$H$57</f>
        <v>9.7937427593470261</v>
      </c>
      <c r="Q46" s="101">
        <f>'[1]2a-34'!$H$57</f>
        <v>9.7937427593470261</v>
      </c>
    </row>
    <row r="47" spans="1:17" s="25" customFormat="1" x14ac:dyDescent="0.2">
      <c r="A47" s="23" t="s">
        <v>56</v>
      </c>
      <c r="B47" s="8">
        <f t="shared" si="0"/>
        <v>9.2789875183240103</v>
      </c>
      <c r="C47" s="9" t="e">
        <f>D47*Constants!$B$1+Constants!$B$2*E47+#REF!</f>
        <v>#REF!</v>
      </c>
      <c r="D47" s="9">
        <v>7.9414414414414409</v>
      </c>
      <c r="E47" s="89">
        <f>'[1]2a-34'!$H$50</f>
        <v>1.3375460768825698</v>
      </c>
      <c r="F47" s="89"/>
      <c r="G47" s="89"/>
      <c r="H47" s="89"/>
      <c r="I47" s="89">
        <f>'[1]2a-34'!$H$50</f>
        <v>1.3375460768825698</v>
      </c>
      <c r="J47" s="89">
        <f>'[1]2a-34'!$H$50</f>
        <v>1.3375460768825698</v>
      </c>
      <c r="K47" s="89">
        <f>'[1]2a-34'!$H$50</f>
        <v>1.3375460768825698</v>
      </c>
      <c r="L47" s="89">
        <f>'[1]2a-34'!$H$50</f>
        <v>1.3375460768825698</v>
      </c>
      <c r="M47" s="89">
        <f>'[1]2a-34'!$H$50</f>
        <v>1.3375460768825698</v>
      </c>
      <c r="N47" s="89">
        <f>'[1]2a-34'!$H$50</f>
        <v>1.3375460768825698</v>
      </c>
      <c r="O47" s="89">
        <f>'[1]2a-34'!$H$50</f>
        <v>1.3375460768825698</v>
      </c>
      <c r="P47" s="89">
        <f>'[1]2a-34'!$H$50</f>
        <v>1.3375460768825698</v>
      </c>
      <c r="Q47" s="89">
        <f>'[1]2a-34'!$H$50</f>
        <v>1.3375460768825698</v>
      </c>
    </row>
    <row r="48" spans="1:17" s="19" customFormat="1" x14ac:dyDescent="0.2">
      <c r="A48" s="23" t="s">
        <v>57</v>
      </c>
      <c r="B48" s="8">
        <f t="shared" si="0"/>
        <v>12.954606265032805</v>
      </c>
      <c r="C48" s="9" t="e">
        <f>D48*Constants!$B$1+Constants!$B$2*E48+#REF!</f>
        <v>#REF!</v>
      </c>
      <c r="D48" s="9">
        <v>7.9414414414414409</v>
      </c>
      <c r="E48" s="89">
        <f>'[1]2a-34'!$H$49</f>
        <v>5.0131648235913637</v>
      </c>
      <c r="F48" s="89"/>
      <c r="G48" s="89"/>
      <c r="H48" s="89"/>
      <c r="I48" s="89">
        <f>'[1]2a-34'!$H$49</f>
        <v>5.0131648235913637</v>
      </c>
      <c r="J48" s="89">
        <f>'[1]2a-34'!$H$49</f>
        <v>5.0131648235913637</v>
      </c>
      <c r="K48" s="89">
        <f>'[1]2a-34'!$H$49</f>
        <v>5.0131648235913637</v>
      </c>
      <c r="L48" s="89">
        <f>'[1]2a-34'!$H$49</f>
        <v>5.0131648235913637</v>
      </c>
      <c r="M48" s="89">
        <f>'[1]2a-34'!$H$49</f>
        <v>5.0131648235913637</v>
      </c>
      <c r="N48" s="89">
        <f>'[1]2a-34'!$H$49</f>
        <v>5.0131648235913637</v>
      </c>
      <c r="O48" s="89">
        <f>'[1]2a-34'!$H$49</f>
        <v>5.0131648235913637</v>
      </c>
      <c r="P48" s="89">
        <f>'[1]2a-34'!$H$49</f>
        <v>5.0131648235913637</v>
      </c>
      <c r="Q48" s="89">
        <f>'[1]2a-34'!$H$49</f>
        <v>5.0131648235913637</v>
      </c>
    </row>
    <row r="49" spans="1:17" s="71" customFormat="1" x14ac:dyDescent="0.2">
      <c r="A49" s="72" t="s">
        <v>58</v>
      </c>
      <c r="B49" s="27">
        <f t="shared" si="0"/>
        <v>12.029119166559925</v>
      </c>
      <c r="C49" s="28" t="e">
        <f>D49*Constants!$B$1+Constants!$B$2*E49+#REF!</f>
        <v>#REF!</v>
      </c>
      <c r="D49" s="28">
        <v>7.9414414414414409</v>
      </c>
      <c r="E49" s="95">
        <f>'[1]2a-34'!$H$54</f>
        <v>4.0876777251184837</v>
      </c>
      <c r="F49" s="95"/>
      <c r="G49" s="95"/>
      <c r="H49" s="95"/>
      <c r="I49" s="95">
        <f>'[1]2a-34'!$H$54</f>
        <v>4.0876777251184837</v>
      </c>
      <c r="J49" s="95">
        <f>'[1]2a-34'!$H$54</f>
        <v>4.0876777251184837</v>
      </c>
      <c r="K49" s="95">
        <f>'[1]2a-34'!$H$54</f>
        <v>4.0876777251184837</v>
      </c>
      <c r="L49" s="95">
        <f>'[1]2a-34'!$H$54</f>
        <v>4.0876777251184837</v>
      </c>
      <c r="M49" s="95">
        <f>'[1]2a-34'!$H$54</f>
        <v>4.0876777251184837</v>
      </c>
      <c r="N49" s="95">
        <f>'[1]2a-34'!$H$54</f>
        <v>4.0876777251184837</v>
      </c>
      <c r="O49" s="95">
        <f>'[1]2a-34'!$H$54</f>
        <v>4.0876777251184837</v>
      </c>
      <c r="P49" s="95">
        <f>'[1]2a-34'!$H$54</f>
        <v>4.0876777251184837</v>
      </c>
      <c r="Q49" s="95">
        <f>'[1]2a-34'!$H$54</f>
        <v>4.0876777251184837</v>
      </c>
    </row>
    <row r="50" spans="1:17" x14ac:dyDescent="0.2">
      <c r="A50" s="2"/>
      <c r="B50" s="7"/>
      <c r="C50" s="7"/>
      <c r="D50" s="7"/>
      <c r="E50" s="7">
        <f>E29+10.73</f>
        <v>10.73</v>
      </c>
      <c r="F50" s="7"/>
      <c r="G50" s="7"/>
      <c r="H50" s="7"/>
      <c r="I50" s="7"/>
      <c r="J50" s="7"/>
      <c r="K50" s="7"/>
      <c r="L50" s="7"/>
      <c r="M50" s="7"/>
      <c r="N50" s="7"/>
      <c r="O50" s="7"/>
      <c r="P50" s="7"/>
      <c r="Q50" s="7"/>
    </row>
    <row r="51" spans="1:17" ht="17.25" x14ac:dyDescent="0.25">
      <c r="A51" s="82"/>
      <c r="B51" s="727" t="s">
        <v>136</v>
      </c>
      <c r="C51" s="728"/>
      <c r="D51" s="728"/>
      <c r="E51" s="728"/>
      <c r="F51" s="728"/>
      <c r="G51" s="728"/>
      <c r="H51" s="728"/>
      <c r="I51" s="728"/>
      <c r="J51" s="728"/>
      <c r="K51" s="728"/>
      <c r="L51" s="728"/>
      <c r="M51" s="728"/>
      <c r="N51" s="728"/>
      <c r="O51" s="728"/>
      <c r="P51" s="728"/>
      <c r="Q51" s="728"/>
    </row>
    <row r="52" spans="1:17" x14ac:dyDescent="0.2">
      <c r="A52" s="75" t="s">
        <v>62</v>
      </c>
      <c r="B52" s="729" t="s">
        <v>39</v>
      </c>
      <c r="C52" s="730"/>
      <c r="D52" s="730"/>
      <c r="E52" s="731"/>
      <c r="F52" s="732" t="s">
        <v>42</v>
      </c>
      <c r="G52" s="732"/>
      <c r="H52" s="732"/>
      <c r="I52" s="732"/>
      <c r="J52" s="732" t="s">
        <v>41</v>
      </c>
      <c r="K52" s="732"/>
      <c r="L52" s="732"/>
      <c r="M52" s="732"/>
      <c r="N52" s="732" t="s">
        <v>40</v>
      </c>
      <c r="O52" s="732"/>
      <c r="P52" s="732"/>
      <c r="Q52" s="732"/>
    </row>
    <row r="53" spans="1:17" ht="33.75" x14ac:dyDescent="0.2">
      <c r="A53" s="76" t="s">
        <v>14</v>
      </c>
      <c r="B53" s="77" t="s">
        <v>32</v>
      </c>
      <c r="C53" s="77" t="s">
        <v>33</v>
      </c>
      <c r="D53" s="77" t="s">
        <v>34</v>
      </c>
      <c r="E53" s="173" t="s">
        <v>200</v>
      </c>
      <c r="F53" s="173" t="s">
        <v>200</v>
      </c>
      <c r="G53" s="173" t="s">
        <v>200</v>
      </c>
      <c r="H53" s="173" t="s">
        <v>200</v>
      </c>
      <c r="I53" s="173" t="s">
        <v>200</v>
      </c>
      <c r="J53" s="173" t="s">
        <v>200</v>
      </c>
      <c r="K53" s="173" t="s">
        <v>200</v>
      </c>
      <c r="L53" s="173" t="s">
        <v>200</v>
      </c>
      <c r="M53" s="173" t="s">
        <v>200</v>
      </c>
      <c r="N53" s="173" t="s">
        <v>200</v>
      </c>
      <c r="O53" s="173" t="s">
        <v>200</v>
      </c>
      <c r="P53" s="173" t="s">
        <v>200</v>
      </c>
      <c r="Q53" s="173" t="s">
        <v>200</v>
      </c>
    </row>
    <row r="54" spans="1:17" x14ac:dyDescent="0.2">
      <c r="A54" s="11" t="s">
        <v>0</v>
      </c>
      <c r="B54" s="16">
        <f>SUM(D54:E54)</f>
        <v>21.64</v>
      </c>
      <c r="C54" s="13" t="e">
        <f>D54*Constants!$B$1+Constants!$B$2*E54+#REF!</f>
        <v>#REF!</v>
      </c>
      <c r="D54" s="13">
        <v>21.64</v>
      </c>
      <c r="E54" s="102"/>
      <c r="F54" s="102"/>
      <c r="G54" s="102"/>
      <c r="H54" s="102"/>
      <c r="I54" s="102"/>
      <c r="J54" s="102"/>
      <c r="K54" s="102"/>
      <c r="L54" s="102"/>
      <c r="M54" s="102"/>
      <c r="N54" s="102"/>
      <c r="O54" s="102"/>
      <c r="P54" s="102"/>
      <c r="Q54" s="102"/>
    </row>
    <row r="55" spans="1:17" x14ac:dyDescent="0.2">
      <c r="A55" s="12" t="s">
        <v>45</v>
      </c>
      <c r="B55" s="6">
        <f>SUM(D55:E55)</f>
        <v>19.43</v>
      </c>
      <c r="C55" s="7" t="e">
        <f>D55*Constants!$B$1+Constants!$B$2*E55+#REF!</f>
        <v>#REF!</v>
      </c>
      <c r="D55" s="9">
        <v>19.43</v>
      </c>
      <c r="E55" s="89"/>
      <c r="F55" s="101"/>
      <c r="G55" s="101"/>
      <c r="H55" s="101"/>
      <c r="I55" s="101">
        <f>'[3]bldg 358 3A'!$K$28</f>
        <v>154.48941259516204</v>
      </c>
      <c r="J55" s="101"/>
      <c r="K55" s="101"/>
      <c r="L55" s="101"/>
      <c r="M55" s="101">
        <f>'[3]bldg 358 3A'!$L$27</f>
        <v>154.48941259516204</v>
      </c>
      <c r="N55" s="101"/>
      <c r="O55" s="101"/>
      <c r="P55" s="101"/>
      <c r="Q55" s="101">
        <f>'[3]bldg 358 3A'!$M$26</f>
        <v>154.48941259516204</v>
      </c>
    </row>
    <row r="56" spans="1:17" x14ac:dyDescent="0.2">
      <c r="A56" s="12" t="s">
        <v>59</v>
      </c>
      <c r="B56" s="6">
        <f>SUM(D56:E56)</f>
        <v>19.829999999999998</v>
      </c>
      <c r="C56" s="7" t="e">
        <f>D56*Constants!$B$1+Constants!$B$2*E56+#REF!</f>
        <v>#REF!</v>
      </c>
      <c r="D56" s="7">
        <v>19.829999999999998</v>
      </c>
      <c r="E56" s="101"/>
      <c r="F56" s="101"/>
      <c r="G56" s="101"/>
      <c r="H56" s="101"/>
      <c r="I56" s="101">
        <f>'[3]bldg 358 3A'!$K$29</f>
        <v>202.23341163879803</v>
      </c>
      <c r="J56" s="101"/>
      <c r="K56" s="101"/>
      <c r="L56" s="101"/>
      <c r="M56" s="101">
        <f>'[3]bldg 358 3A'!$L$32</f>
        <v>316.37930876135681</v>
      </c>
      <c r="N56" s="101"/>
      <c r="O56" s="101"/>
      <c r="P56" s="101"/>
      <c r="Q56" s="101">
        <f>'[3]bldg 358 3A'!$M$35</f>
        <v>316.37930876135681</v>
      </c>
    </row>
    <row r="57" spans="1:17" x14ac:dyDescent="0.2">
      <c r="A57" s="12" t="s">
        <v>43</v>
      </c>
      <c r="B57" s="6"/>
      <c r="C57" s="7"/>
      <c r="D57" s="7"/>
      <c r="E57" s="101"/>
      <c r="F57" s="101"/>
      <c r="G57" s="101"/>
      <c r="H57" s="101"/>
      <c r="I57" s="101">
        <f>'[3]bldg 358 3A'!$K$30</f>
        <v>153.01735838602193</v>
      </c>
      <c r="J57" s="101"/>
      <c r="K57" s="101"/>
      <c r="L57" s="101"/>
      <c r="M57" s="101">
        <f>'[3]bldg 358 3A'!$L$33</f>
        <v>128.40933175963386</v>
      </c>
      <c r="N57" s="101"/>
      <c r="O57" s="101"/>
      <c r="P57" s="101"/>
      <c r="Q57" s="101">
        <f>'[3]bldg 358 3A'!$M$36</f>
        <v>128.40933175963386</v>
      </c>
    </row>
    <row r="58" spans="1:17" x14ac:dyDescent="0.2">
      <c r="A58" s="12" t="s">
        <v>44</v>
      </c>
      <c r="B58" s="6"/>
      <c r="C58" s="7"/>
      <c r="D58" s="7"/>
      <c r="E58" s="101"/>
      <c r="F58" s="101"/>
      <c r="G58" s="101"/>
      <c r="H58" s="101"/>
      <c r="I58" s="101">
        <f>'[3]bldg 358 3A'!$K$31</f>
        <v>302.10626911779218</v>
      </c>
      <c r="J58" s="101"/>
      <c r="K58" s="101"/>
      <c r="L58" s="101"/>
      <c r="M58" s="101">
        <f>'[3]bldg 358 3A'!$L$34</f>
        <v>179.07574099234148</v>
      </c>
      <c r="N58" s="101"/>
      <c r="O58" s="101"/>
      <c r="P58" s="101"/>
      <c r="Q58" s="101">
        <f>'[3]bldg 358 3A'!$M$37</f>
        <v>179.07574099234148</v>
      </c>
    </row>
    <row r="59" spans="1:17" s="25" customFormat="1" x14ac:dyDescent="0.2">
      <c r="A59" s="23" t="s">
        <v>46</v>
      </c>
      <c r="B59" s="8">
        <f t="shared" ref="B59:B74" si="1">SUM(D59:E59)</f>
        <v>29.872530139381198</v>
      </c>
      <c r="C59" s="9" t="e">
        <f>D59*Constants!$B$1+Constants!$B$2*E59+#REF!</f>
        <v>#REF!</v>
      </c>
      <c r="D59" s="9">
        <v>21.4</v>
      </c>
      <c r="E59" s="89">
        <f>'[3]bldg 358 3A'!$J$41</f>
        <v>8.4725301393811971</v>
      </c>
      <c r="F59" s="89"/>
      <c r="G59" s="89"/>
      <c r="H59" s="89"/>
      <c r="I59" s="89">
        <f>'[3]bldg 358 3A'!$K$41</f>
        <v>8.4725301393811971</v>
      </c>
      <c r="J59" s="89"/>
      <c r="K59" s="89"/>
      <c r="L59" s="89"/>
      <c r="M59" s="89">
        <f>'[3]bldg 358 3A'!$L$41</f>
        <v>8.4725301393811971</v>
      </c>
      <c r="N59" s="89"/>
      <c r="O59" s="89"/>
      <c r="P59" s="89"/>
      <c r="Q59" s="89">
        <f>'[3]bldg 358 3A'!$M$41</f>
        <v>8.4725301393811971</v>
      </c>
    </row>
    <row r="60" spans="1:17" s="19" customFormat="1" x14ac:dyDescent="0.2">
      <c r="A60" s="23" t="s">
        <v>47</v>
      </c>
      <c r="B60" s="8">
        <f t="shared" si="1"/>
        <v>21.64</v>
      </c>
      <c r="C60" s="9" t="e">
        <f>D60*Constants!$B$1+Constants!$B$2*E60+#REF!</f>
        <v>#REF!</v>
      </c>
      <c r="D60" s="9">
        <v>21.64</v>
      </c>
      <c r="E60" s="89"/>
      <c r="F60" s="89"/>
      <c r="G60" s="89"/>
      <c r="H60" s="89"/>
      <c r="I60" s="89">
        <f>'[3]bldg 358 3A'!$I$20</f>
        <v>16.341614350750525</v>
      </c>
      <c r="J60" s="89"/>
      <c r="K60" s="89"/>
      <c r="L60" s="89"/>
      <c r="M60" s="89">
        <f>'[3]bldg 358 3A'!$I$21</f>
        <v>17.743198254591686</v>
      </c>
      <c r="N60" s="89"/>
      <c r="O60" s="89"/>
      <c r="P60" s="89"/>
      <c r="Q60" s="89">
        <f>'[3]bldg 358 3A'!$I$22</f>
        <v>17.743198254591686</v>
      </c>
    </row>
    <row r="61" spans="1:17" s="19" customFormat="1" x14ac:dyDescent="0.2">
      <c r="A61" s="23" t="s">
        <v>48</v>
      </c>
      <c r="B61" s="8">
        <f t="shared" si="1"/>
        <v>16.355565962549999</v>
      </c>
      <c r="C61" s="9" t="e">
        <f>D61*Constants!$B$1+Constants!$B$2*E61+#REF!</f>
        <v>#REF!</v>
      </c>
      <c r="D61" s="9">
        <v>15.54</v>
      </c>
      <c r="E61" s="89">
        <f>'[1]3a-358'!$L$45</f>
        <v>0.81556596255000047</v>
      </c>
      <c r="F61" s="89"/>
      <c r="G61" s="89"/>
      <c r="H61" s="89"/>
      <c r="I61" s="89">
        <f>'[1]3a-358'!$L$45</f>
        <v>0.81556596255000047</v>
      </c>
      <c r="J61" s="89">
        <f>'[1]3a-358'!$L$45</f>
        <v>0.81556596255000047</v>
      </c>
      <c r="K61" s="89">
        <f>'[1]3a-358'!$L$45</f>
        <v>0.81556596255000047</v>
      </c>
      <c r="L61" s="89">
        <f>'[1]3a-358'!$L$45</f>
        <v>0.81556596255000047</v>
      </c>
      <c r="M61" s="89">
        <f>'[1]3a-358'!$L$45</f>
        <v>0.81556596255000047</v>
      </c>
      <c r="N61" s="89">
        <f>'[1]3a-358'!$L$45</f>
        <v>0.81556596255000047</v>
      </c>
      <c r="O61" s="89">
        <f>'[1]3a-358'!$L$45</f>
        <v>0.81556596255000047</v>
      </c>
      <c r="P61" s="89">
        <f>'[1]3a-358'!$L$45</f>
        <v>0.81556596255000047</v>
      </c>
      <c r="Q61" s="89">
        <f>'[1]3a-358'!$L$45</f>
        <v>0.81556596255000047</v>
      </c>
    </row>
    <row r="62" spans="1:17" s="52" customFormat="1" x14ac:dyDescent="0.2">
      <c r="A62" s="23" t="s">
        <v>49</v>
      </c>
      <c r="B62" s="50">
        <f t="shared" si="1"/>
        <v>22.455565962550001</v>
      </c>
      <c r="C62" s="49" t="e">
        <f>D62*Constants!$B$1+Constants!$B$2*E62+#REF!</f>
        <v>#REF!</v>
      </c>
      <c r="D62" s="49">
        <v>21.64</v>
      </c>
      <c r="E62" s="89">
        <f>'[1]3a-358'!$L$45</f>
        <v>0.81556596255000047</v>
      </c>
      <c r="F62" s="89">
        <f>'[1]3a-358'!$L$45</f>
        <v>0.81556596255000047</v>
      </c>
      <c r="G62" s="89">
        <f>'[1]3a-358'!$L$45</f>
        <v>0.81556596255000047</v>
      </c>
      <c r="H62" s="89">
        <f>'[1]3a-358'!$L$45</f>
        <v>0.81556596255000047</v>
      </c>
      <c r="I62" s="89">
        <f>'[1]3a-358'!$L$45</f>
        <v>0.81556596255000047</v>
      </c>
      <c r="J62" s="89">
        <f>'[1]3a-358'!$L$45</f>
        <v>0.81556596255000047</v>
      </c>
      <c r="K62" s="89">
        <f>'[1]3a-358'!$L$45</f>
        <v>0.81556596255000047</v>
      </c>
      <c r="L62" s="89">
        <f>'[1]3a-358'!$L$45</f>
        <v>0.81556596255000047</v>
      </c>
      <c r="M62" s="89">
        <f>'[1]3a-358'!$L$45</f>
        <v>0.81556596255000047</v>
      </c>
      <c r="N62" s="89">
        <f>'[1]3a-358'!$L$45</f>
        <v>0.81556596255000047</v>
      </c>
      <c r="O62" s="89">
        <f>'[1]3a-358'!$L$45</f>
        <v>0.81556596255000047</v>
      </c>
      <c r="P62" s="89">
        <f>'[1]3a-358'!$L$45</f>
        <v>0.81556596255000047</v>
      </c>
      <c r="Q62" s="89">
        <f>'[1]3a-358'!$L$45</f>
        <v>0.81556596255000047</v>
      </c>
    </row>
    <row r="63" spans="1:17" s="19" customFormat="1" x14ac:dyDescent="0.2">
      <c r="A63" s="12" t="s">
        <v>50</v>
      </c>
      <c r="B63" s="8">
        <f t="shared" si="1"/>
        <v>33.434867676706929</v>
      </c>
      <c r="C63" s="9" t="e">
        <f>D63*Constants!$B$1+Constants!$B$2*E63+#REF!</f>
        <v>#REF!</v>
      </c>
      <c r="D63" s="9">
        <v>23.48</v>
      </c>
      <c r="E63" s="89">
        <f>'[1]3a-358'!$G$45</f>
        <v>9.9548676767069324</v>
      </c>
      <c r="F63" s="89"/>
      <c r="G63" s="89"/>
      <c r="H63" s="89"/>
      <c r="I63" s="89">
        <f>'[1]3a-358'!$G$45</f>
        <v>9.9548676767069324</v>
      </c>
      <c r="J63" s="89">
        <f>'[1]3a-358'!$G$45</f>
        <v>9.9548676767069324</v>
      </c>
      <c r="K63" s="89">
        <f>'[1]3a-358'!$G$45</f>
        <v>9.9548676767069324</v>
      </c>
      <c r="L63" s="89">
        <f>'[1]3a-358'!$G$45</f>
        <v>9.9548676767069324</v>
      </c>
      <c r="M63" s="89">
        <f>'[1]3a-358'!$G$45</f>
        <v>9.9548676767069324</v>
      </c>
      <c r="N63" s="89">
        <f>'[1]3a-358'!$G$45</f>
        <v>9.9548676767069324</v>
      </c>
      <c r="O63" s="89">
        <f>'[1]3a-358'!$G$45</f>
        <v>9.9548676767069324</v>
      </c>
      <c r="P63" s="89">
        <f>'[1]3a-358'!$G$45</f>
        <v>9.9548676767069324</v>
      </c>
      <c r="Q63" s="89">
        <f>'[1]3a-358'!$G$45</f>
        <v>9.9548676767069324</v>
      </c>
    </row>
    <row r="64" spans="1:17" s="19" customFormat="1" x14ac:dyDescent="0.2">
      <c r="A64" s="73" t="s">
        <v>30</v>
      </c>
      <c r="B64" s="6">
        <f t="shared" si="1"/>
        <v>22.082761108876223</v>
      </c>
      <c r="C64" s="7" t="e">
        <f>D64*Constants!$B$1+Constants!$B$2*E64+#REF!</f>
        <v>#REF!</v>
      </c>
      <c r="D64" s="7">
        <v>21.64</v>
      </c>
      <c r="E64" s="101">
        <f>'[1]3a-358'!$K$45</f>
        <v>0.44276110887622172</v>
      </c>
      <c r="F64" s="101"/>
      <c r="G64" s="101"/>
      <c r="H64" s="101"/>
      <c r="I64" s="101">
        <f>'[1]3a-358'!$K$45</f>
        <v>0.44276110887622172</v>
      </c>
      <c r="J64" s="101">
        <f>'[1]3a-358'!$K$45</f>
        <v>0.44276110887622172</v>
      </c>
      <c r="K64" s="101">
        <f>'[1]3a-358'!$K$45</f>
        <v>0.44276110887622172</v>
      </c>
      <c r="L64" s="101">
        <f>'[1]3a-358'!$K$45</f>
        <v>0.44276110887622172</v>
      </c>
      <c r="M64" s="101">
        <f>'[1]3a-358'!$K$45</f>
        <v>0.44276110887622172</v>
      </c>
      <c r="N64" s="101">
        <f>'[1]3a-358'!$K$45</f>
        <v>0.44276110887622172</v>
      </c>
      <c r="O64" s="101">
        <f>'[1]3a-358'!$K$45</f>
        <v>0.44276110887622172</v>
      </c>
      <c r="P64" s="101">
        <f>'[1]3a-358'!$K$45</f>
        <v>0.44276110887622172</v>
      </c>
      <c r="Q64" s="101">
        <f>'[1]3a-358'!$K$45</f>
        <v>0.44276110887622172</v>
      </c>
    </row>
    <row r="65" spans="1:20" x14ac:dyDescent="0.2">
      <c r="A65" s="12" t="s">
        <v>6</v>
      </c>
      <c r="B65" s="6">
        <f t="shared" si="1"/>
        <v>19.36</v>
      </c>
      <c r="C65" s="7" t="e">
        <f>D65*Constants!$B$1+Constants!$B$2*E65+#REF!</f>
        <v>#REF!</v>
      </c>
      <c r="D65" s="7">
        <v>19.36</v>
      </c>
      <c r="E65" s="101">
        <f>'[1]3a-358'!$H$48</f>
        <v>0</v>
      </c>
      <c r="F65" s="101"/>
      <c r="G65" s="101"/>
      <c r="H65" s="101"/>
      <c r="I65" s="101">
        <f>'[1]3a-358'!$H$48</f>
        <v>0</v>
      </c>
      <c r="J65" s="101">
        <f>'[1]3a-358'!$H$48</f>
        <v>0</v>
      </c>
      <c r="K65" s="101">
        <f>'[1]3a-358'!$H$48</f>
        <v>0</v>
      </c>
      <c r="L65" s="101">
        <f>'[1]3a-358'!$H$48</f>
        <v>0</v>
      </c>
      <c r="M65" s="101">
        <f>'[1]3a-358'!$H$48</f>
        <v>0</v>
      </c>
      <c r="N65" s="101">
        <f>'[1]3a-358'!$H$48</f>
        <v>0</v>
      </c>
      <c r="O65" s="101">
        <f>'[1]3a-358'!$H$48</f>
        <v>0</v>
      </c>
      <c r="P65" s="101">
        <f>'[1]3a-358'!$H$48</f>
        <v>0</v>
      </c>
      <c r="Q65" s="101">
        <f>'[1]3a-358'!$H$48</f>
        <v>0</v>
      </c>
    </row>
    <row r="66" spans="1:20" x14ac:dyDescent="0.2">
      <c r="A66" s="12" t="s">
        <v>51</v>
      </c>
      <c r="B66" s="6">
        <f t="shared" si="1"/>
        <v>20.185583015177851</v>
      </c>
      <c r="C66" s="7" t="e">
        <f>D66*Constants!$B$1+Constants!$B$2*E66+#REF!</f>
        <v>#REF!</v>
      </c>
      <c r="D66" s="7">
        <v>18.79</v>
      </c>
      <c r="E66" s="101">
        <f>'[1]3a-358'!$J$45</f>
        <v>1.3955830151778508</v>
      </c>
      <c r="F66" s="101"/>
      <c r="G66" s="101"/>
      <c r="H66" s="101"/>
      <c r="I66" s="101">
        <f>'[1]3a-358'!$J$45</f>
        <v>1.3955830151778508</v>
      </c>
      <c r="J66" s="101">
        <f>'[1]3a-358'!$J$45</f>
        <v>1.3955830151778508</v>
      </c>
      <c r="K66" s="101">
        <f>'[1]3a-358'!$J$45</f>
        <v>1.3955830151778508</v>
      </c>
      <c r="L66" s="101">
        <f>'[1]3a-358'!$J$45</f>
        <v>1.3955830151778508</v>
      </c>
      <c r="M66" s="101">
        <f>'[1]3a-358'!$J$45</f>
        <v>1.3955830151778508</v>
      </c>
      <c r="N66" s="101">
        <f>'[1]3a-358'!$J$45</f>
        <v>1.3955830151778508</v>
      </c>
      <c r="O66" s="101">
        <f>'[1]3a-358'!$J$45</f>
        <v>1.3955830151778508</v>
      </c>
      <c r="P66" s="101">
        <f>'[1]3a-358'!$J$45</f>
        <v>1.3955830151778508</v>
      </c>
      <c r="Q66" s="101">
        <f>'[1]3a-358'!$J$45</f>
        <v>1.3955830151778508</v>
      </c>
    </row>
    <row r="67" spans="1:20" s="52" customFormat="1" x14ac:dyDescent="0.2">
      <c r="A67" s="23" t="s">
        <v>52</v>
      </c>
      <c r="B67" s="50">
        <f t="shared" si="1"/>
        <v>23.734892560854352</v>
      </c>
      <c r="C67" s="49" t="e">
        <f>D67*Constants!$B$1+Constants!$B$2*E67+#REF!</f>
        <v>#REF!</v>
      </c>
      <c r="D67" s="49">
        <v>21.64</v>
      </c>
      <c r="E67" s="92">
        <f>'[1]3a-358'!$H$52</f>
        <v>2.094892560854352</v>
      </c>
      <c r="F67" s="92"/>
      <c r="G67" s="92"/>
      <c r="H67" s="92"/>
      <c r="I67" s="92">
        <f>'[1]3a-358'!$H$52</f>
        <v>2.094892560854352</v>
      </c>
      <c r="J67" s="92">
        <f>'[1]3a-358'!$H$52</f>
        <v>2.094892560854352</v>
      </c>
      <c r="K67" s="92">
        <f>'[1]3a-358'!$H$52</f>
        <v>2.094892560854352</v>
      </c>
      <c r="L67" s="92">
        <f>'[1]3a-358'!$H$52</f>
        <v>2.094892560854352</v>
      </c>
      <c r="M67" s="92">
        <f>'[1]3a-358'!$H$52</f>
        <v>2.094892560854352</v>
      </c>
      <c r="N67" s="92">
        <f>'[1]3a-358'!$H$52</f>
        <v>2.094892560854352</v>
      </c>
      <c r="O67" s="92">
        <f>'[1]3a-358'!$H$52</f>
        <v>2.094892560854352</v>
      </c>
      <c r="P67" s="92">
        <f>'[1]3a-358'!$H$52</f>
        <v>2.094892560854352</v>
      </c>
      <c r="Q67" s="92">
        <f>'[1]3a-358'!$H$52</f>
        <v>2.094892560854352</v>
      </c>
    </row>
    <row r="68" spans="1:20" s="19" customFormat="1" x14ac:dyDescent="0.2">
      <c r="A68" s="23" t="s">
        <v>53</v>
      </c>
      <c r="B68" s="8">
        <f t="shared" si="1"/>
        <v>27.16</v>
      </c>
      <c r="C68" s="9" t="e">
        <f>D68*Constants!$B$1+Constants!$B$2*E68+#REF!</f>
        <v>#REF!</v>
      </c>
      <c r="D68" s="9">
        <v>27.16</v>
      </c>
      <c r="E68" s="89">
        <f>'[1]3a-358'!$H$51</f>
        <v>0</v>
      </c>
      <c r="F68" s="89"/>
      <c r="G68" s="89"/>
      <c r="H68" s="89"/>
      <c r="I68" s="89">
        <f>'[1]3a-358'!$H$51</f>
        <v>0</v>
      </c>
      <c r="J68" s="89">
        <f>'[1]3a-358'!$H$51</f>
        <v>0</v>
      </c>
      <c r="K68" s="89">
        <f>'[1]3a-358'!$H$51</f>
        <v>0</v>
      </c>
      <c r="L68" s="89">
        <f>'[1]3a-358'!$H$51</f>
        <v>0</v>
      </c>
      <c r="M68" s="89">
        <f>'[1]3a-358'!$H$51</f>
        <v>0</v>
      </c>
      <c r="N68" s="89">
        <f>'[1]3a-358'!$H$51</f>
        <v>0</v>
      </c>
      <c r="O68" s="89">
        <f>'[1]3a-358'!$H$51</f>
        <v>0</v>
      </c>
      <c r="P68" s="89">
        <f>'[1]3a-358'!$H$51</f>
        <v>0</v>
      </c>
      <c r="Q68" s="89">
        <f>'[1]3a-358'!$H$51</f>
        <v>0</v>
      </c>
    </row>
    <row r="69" spans="1:20" s="52" customFormat="1" x14ac:dyDescent="0.2">
      <c r="A69" s="23" t="s">
        <v>54</v>
      </c>
      <c r="B69" s="50">
        <f t="shared" si="1"/>
        <v>21.64</v>
      </c>
      <c r="C69" s="49" t="e">
        <f>D69*Constants!$B$1+Constants!$B$2*E69+#REF!</f>
        <v>#REF!</v>
      </c>
      <c r="D69" s="49">
        <v>21.64</v>
      </c>
      <c r="E69" s="92">
        <f>'[1]3a-358'!$H$55</f>
        <v>0</v>
      </c>
      <c r="F69" s="92"/>
      <c r="G69" s="92"/>
      <c r="H69" s="92"/>
      <c r="I69" s="92">
        <f>'[1]3a-358'!$H$55</f>
        <v>0</v>
      </c>
      <c r="J69" s="92">
        <f>'[1]3a-358'!$H$55</f>
        <v>0</v>
      </c>
      <c r="K69" s="92">
        <f>'[1]3a-358'!$H$55</f>
        <v>0</v>
      </c>
      <c r="L69" s="92">
        <f>'[1]3a-358'!$H$55</f>
        <v>0</v>
      </c>
      <c r="M69" s="92">
        <f>'[1]3a-358'!$H$55</f>
        <v>0</v>
      </c>
      <c r="N69" s="92">
        <f>'[1]3a-358'!$H$55</f>
        <v>0</v>
      </c>
      <c r="O69" s="92">
        <f>'[1]3a-358'!$H$55</f>
        <v>0</v>
      </c>
      <c r="P69" s="92">
        <f>'[1]3a-358'!$H$55</f>
        <v>0</v>
      </c>
      <c r="Q69" s="92">
        <f>'[1]3a-358'!$H$55</f>
        <v>0</v>
      </c>
    </row>
    <row r="70" spans="1:20" s="19" customFormat="1" x14ac:dyDescent="0.2">
      <c r="A70" s="23" t="s">
        <v>55</v>
      </c>
      <c r="B70" s="20">
        <f t="shared" si="1"/>
        <v>24.72714297641728</v>
      </c>
      <c r="C70" s="21" t="e">
        <f>D70*Constants!$B$1+Constants!$B$2*E70+#REF!</f>
        <v>#REF!</v>
      </c>
      <c r="D70" s="21">
        <v>21.64</v>
      </c>
      <c r="E70" s="94">
        <f>[4]Sheet1!$X$13</f>
        <v>3.0871429764172786</v>
      </c>
      <c r="F70" s="94"/>
      <c r="G70" s="94"/>
      <c r="H70" s="94"/>
      <c r="I70" s="94">
        <f>[4]Sheet1!$X$13</f>
        <v>3.0871429764172786</v>
      </c>
      <c r="J70" s="94"/>
      <c r="K70" s="94"/>
      <c r="L70" s="94"/>
      <c r="M70" s="94">
        <f>[4]Sheet1!$X$13</f>
        <v>3.0871429764172786</v>
      </c>
      <c r="N70" s="94"/>
      <c r="O70" s="94"/>
      <c r="P70" s="94"/>
      <c r="Q70" s="94">
        <f>[4]Sheet1!$X$13</f>
        <v>3.0871429764172786</v>
      </c>
    </row>
    <row r="71" spans="1:20" s="19" customFormat="1" x14ac:dyDescent="0.2">
      <c r="A71" s="23" t="s">
        <v>21</v>
      </c>
      <c r="B71" s="6">
        <f t="shared" si="1"/>
        <v>23.978132863753551</v>
      </c>
      <c r="C71" s="7" t="e">
        <f>D71*Constants!$B$1+Constants!$B$2*E71+#REF!</f>
        <v>#REF!</v>
      </c>
      <c r="D71" s="7">
        <v>21.64</v>
      </c>
      <c r="E71" s="101">
        <f>'[1]3a-358'!$H$57</f>
        <v>2.3381328637535517</v>
      </c>
      <c r="F71" s="101"/>
      <c r="G71" s="101"/>
      <c r="H71" s="101"/>
      <c r="I71" s="101">
        <f>'[1]3a-358'!$H$57</f>
        <v>2.3381328637535517</v>
      </c>
      <c r="J71" s="101">
        <f>'[1]3a-358'!$H$57</f>
        <v>2.3381328637535517</v>
      </c>
      <c r="K71" s="101">
        <f>'[1]3a-358'!$H$57</f>
        <v>2.3381328637535517</v>
      </c>
      <c r="L71" s="101">
        <f>'[1]3a-358'!$H$57</f>
        <v>2.3381328637535517</v>
      </c>
      <c r="M71" s="101">
        <f>'[1]3a-358'!$H$57</f>
        <v>2.3381328637535517</v>
      </c>
      <c r="N71" s="101">
        <f>'[1]3a-358'!$H$57</f>
        <v>2.3381328637535517</v>
      </c>
      <c r="O71" s="101">
        <f>'[1]3a-358'!$H$57</f>
        <v>2.3381328637535517</v>
      </c>
      <c r="P71" s="101">
        <f>'[1]3a-358'!$H$57</f>
        <v>2.3381328637535517</v>
      </c>
      <c r="Q71" s="101">
        <f>'[1]3a-358'!$H$57</f>
        <v>2.3381328637535517</v>
      </c>
    </row>
    <row r="72" spans="1:20" s="25" customFormat="1" x14ac:dyDescent="0.2">
      <c r="A72" s="23" t="s">
        <v>56</v>
      </c>
      <c r="B72" s="8">
        <f t="shared" si="1"/>
        <v>22.53795702434174</v>
      </c>
      <c r="C72" s="9" t="e">
        <f>D72*Constants!$B$1+Constants!$B$2*E72+#REF!</f>
        <v>#REF!</v>
      </c>
      <c r="D72" s="9">
        <v>21.7</v>
      </c>
      <c r="E72" s="89">
        <f>'[1]3a-358'!$H$50</f>
        <v>0.8379570243417408</v>
      </c>
      <c r="F72" s="89"/>
      <c r="G72" s="89"/>
      <c r="H72" s="89"/>
      <c r="I72" s="89">
        <f>'[1]3a-358'!$H$50</f>
        <v>0.8379570243417408</v>
      </c>
      <c r="J72" s="89">
        <f>'[1]3a-358'!$H$50</f>
        <v>0.8379570243417408</v>
      </c>
      <c r="K72" s="89">
        <f>'[1]3a-358'!$H$50</f>
        <v>0.8379570243417408</v>
      </c>
      <c r="L72" s="89">
        <f>'[1]3a-358'!$H$50</f>
        <v>0.8379570243417408</v>
      </c>
      <c r="M72" s="89">
        <f>'[1]3a-358'!$H$50</f>
        <v>0.8379570243417408</v>
      </c>
      <c r="N72" s="89">
        <f>'[1]3a-358'!$H$50</f>
        <v>0.8379570243417408</v>
      </c>
      <c r="O72" s="89">
        <f>'[1]3a-358'!$H$50</f>
        <v>0.8379570243417408</v>
      </c>
      <c r="P72" s="89">
        <f>'[1]3a-358'!$H$50</f>
        <v>0.8379570243417408</v>
      </c>
      <c r="Q72" s="89">
        <f>'[1]3a-358'!$H$50</f>
        <v>0.8379570243417408</v>
      </c>
    </row>
    <row r="73" spans="1:20" s="25" customFormat="1" x14ac:dyDescent="0.2">
      <c r="A73" s="23" t="s">
        <v>57</v>
      </c>
      <c r="B73" s="6">
        <f t="shared" si="1"/>
        <v>22.687446280427178</v>
      </c>
      <c r="C73" s="7" t="e">
        <f>D73*Constants!$B$1+Constants!$B$2*E73+#REF!</f>
        <v>#REF!</v>
      </c>
      <c r="D73" s="7">
        <v>21.64</v>
      </c>
      <c r="E73" s="101">
        <f>'[1]3a-358'!$H$49</f>
        <v>1.047446280427176</v>
      </c>
      <c r="F73" s="89"/>
      <c r="G73" s="89"/>
      <c r="H73" s="89"/>
      <c r="I73" s="101">
        <f>'[1]3a-358'!$H$49</f>
        <v>1.047446280427176</v>
      </c>
      <c r="J73" s="101">
        <f>'[1]3a-358'!$H$49</f>
        <v>1.047446280427176</v>
      </c>
      <c r="K73" s="101">
        <f>'[1]3a-358'!$H$49</f>
        <v>1.047446280427176</v>
      </c>
      <c r="L73" s="101">
        <f>'[1]3a-358'!$H$49</f>
        <v>1.047446280427176</v>
      </c>
      <c r="M73" s="101">
        <f>'[1]3a-358'!$H$49</f>
        <v>1.047446280427176</v>
      </c>
      <c r="N73" s="101">
        <f>'[1]3a-358'!$H$49</f>
        <v>1.047446280427176</v>
      </c>
      <c r="O73" s="101">
        <f>'[1]3a-358'!$H$49</f>
        <v>1.047446280427176</v>
      </c>
      <c r="P73" s="101">
        <f>'[1]3a-358'!$H$49</f>
        <v>1.047446280427176</v>
      </c>
      <c r="Q73" s="101">
        <f>'[1]3a-358'!$H$49</f>
        <v>1.047446280427176</v>
      </c>
    </row>
    <row r="74" spans="1:20" s="25" customFormat="1" x14ac:dyDescent="0.2">
      <c r="A74" s="72" t="s">
        <v>58</v>
      </c>
      <c r="B74" s="27">
        <f t="shared" si="1"/>
        <v>20.884052478576685</v>
      </c>
      <c r="C74" s="28" t="e">
        <f>D74*Constants!$B$1+Constants!$B$2*E74+#REF!</f>
        <v>#REF!</v>
      </c>
      <c r="D74" s="28">
        <v>19.47</v>
      </c>
      <c r="E74" s="95">
        <f>'[1]3a-358'!$H$54</f>
        <v>1.4140524785766875</v>
      </c>
      <c r="F74" s="95"/>
      <c r="G74" s="95"/>
      <c r="H74" s="95"/>
      <c r="I74" s="95">
        <f>'[1]3a-358'!$H$54</f>
        <v>1.4140524785766875</v>
      </c>
      <c r="J74" s="95">
        <f>'[1]3a-358'!$H$54</f>
        <v>1.4140524785766875</v>
      </c>
      <c r="K74" s="95">
        <f>'[1]3a-358'!$H$54</f>
        <v>1.4140524785766875</v>
      </c>
      <c r="L74" s="95">
        <f>'[1]3a-358'!$H$54</f>
        <v>1.4140524785766875</v>
      </c>
      <c r="M74" s="95">
        <f>'[1]3a-358'!$H$54</f>
        <v>1.4140524785766875</v>
      </c>
      <c r="N74" s="95">
        <f>'[1]3a-358'!$H$54</f>
        <v>1.4140524785766875</v>
      </c>
      <c r="O74" s="95">
        <f>'[1]3a-358'!$H$54</f>
        <v>1.4140524785766875</v>
      </c>
      <c r="P74" s="95">
        <f>'[1]3a-358'!$H$54</f>
        <v>1.4140524785766875</v>
      </c>
      <c r="Q74" s="95">
        <f>'[1]3a-358'!$H$54</f>
        <v>1.4140524785766875</v>
      </c>
    </row>
    <row r="75" spans="1:20" x14ac:dyDescent="0.2">
      <c r="A75" s="2"/>
      <c r="B75" s="7"/>
      <c r="C75" s="7"/>
      <c r="D75" s="7"/>
      <c r="E75" s="7"/>
      <c r="F75" s="7"/>
      <c r="G75" s="7"/>
      <c r="H75" s="7"/>
      <c r="I75" s="7"/>
      <c r="J75" s="7"/>
      <c r="K75" s="7"/>
      <c r="L75" s="7"/>
      <c r="M75" s="7"/>
      <c r="N75" s="7"/>
      <c r="O75" s="7"/>
      <c r="P75" s="7"/>
      <c r="Q75" s="7"/>
    </row>
    <row r="76" spans="1:20" ht="17.25" x14ac:dyDescent="0.25">
      <c r="A76" s="82"/>
      <c r="B76" s="727" t="s">
        <v>137</v>
      </c>
      <c r="C76" s="728"/>
      <c r="D76" s="728"/>
      <c r="E76" s="728"/>
      <c r="F76" s="728"/>
      <c r="G76" s="728"/>
      <c r="H76" s="728"/>
      <c r="I76" s="728"/>
      <c r="J76" s="728"/>
      <c r="K76" s="728"/>
      <c r="L76" s="728"/>
      <c r="M76" s="728"/>
      <c r="N76" s="728"/>
      <c r="O76" s="728"/>
      <c r="P76" s="728"/>
      <c r="Q76" s="728"/>
      <c r="T76" s="172"/>
    </row>
    <row r="77" spans="1:20" x14ac:dyDescent="0.2">
      <c r="A77" s="75" t="s">
        <v>63</v>
      </c>
      <c r="B77" s="729" t="s">
        <v>39</v>
      </c>
      <c r="C77" s="730"/>
      <c r="D77" s="730"/>
      <c r="E77" s="731"/>
      <c r="F77" s="732" t="s">
        <v>42</v>
      </c>
      <c r="G77" s="732"/>
      <c r="H77" s="732"/>
      <c r="I77" s="732"/>
      <c r="J77" s="732" t="s">
        <v>41</v>
      </c>
      <c r="K77" s="732"/>
      <c r="L77" s="732"/>
      <c r="M77" s="732"/>
      <c r="N77" s="732" t="s">
        <v>40</v>
      </c>
      <c r="O77" s="732"/>
      <c r="P77" s="732"/>
      <c r="Q77" s="732"/>
    </row>
    <row r="78" spans="1:20" ht="33.75" x14ac:dyDescent="0.2">
      <c r="A78" s="76" t="s">
        <v>14</v>
      </c>
      <c r="B78" s="77" t="s">
        <v>32</v>
      </c>
      <c r="C78" s="77" t="s">
        <v>33</v>
      </c>
      <c r="D78" s="77" t="s">
        <v>34</v>
      </c>
      <c r="E78" s="173" t="s">
        <v>200</v>
      </c>
      <c r="F78" s="173" t="s">
        <v>200</v>
      </c>
      <c r="G78" s="173" t="s">
        <v>200</v>
      </c>
      <c r="H78" s="173" t="s">
        <v>200</v>
      </c>
      <c r="I78" s="173" t="s">
        <v>200</v>
      </c>
      <c r="J78" s="173" t="s">
        <v>200</v>
      </c>
      <c r="K78" s="173" t="s">
        <v>200</v>
      </c>
      <c r="L78" s="173" t="s">
        <v>200</v>
      </c>
      <c r="M78" s="173" t="s">
        <v>200</v>
      </c>
      <c r="N78" s="173" t="s">
        <v>200</v>
      </c>
      <c r="O78" s="173" t="s">
        <v>200</v>
      </c>
      <c r="P78" s="173" t="s">
        <v>200</v>
      </c>
      <c r="Q78" s="173" t="s">
        <v>200</v>
      </c>
    </row>
    <row r="79" spans="1:20" x14ac:dyDescent="0.2">
      <c r="A79" s="11" t="s">
        <v>0</v>
      </c>
      <c r="B79" s="16">
        <f>SUM(D79:E79)</f>
        <v>0</v>
      </c>
      <c r="C79" s="13" t="e">
        <f>D79*Constants!$B$1+Constants!$B$2*E79+#REF!</f>
        <v>#REF!</v>
      </c>
      <c r="D79" s="13">
        <v>0</v>
      </c>
      <c r="E79" s="102"/>
      <c r="F79" s="102"/>
      <c r="G79" s="102"/>
      <c r="H79" s="102"/>
      <c r="I79" s="102"/>
      <c r="J79" s="102"/>
      <c r="K79" s="102"/>
      <c r="L79" s="102"/>
      <c r="M79" s="102"/>
      <c r="N79" s="102"/>
      <c r="O79" s="102"/>
      <c r="P79" s="102"/>
      <c r="Q79" s="102"/>
    </row>
    <row r="80" spans="1:20" x14ac:dyDescent="0.2">
      <c r="A80" s="12" t="s">
        <v>45</v>
      </c>
      <c r="B80" s="6">
        <f>SUM(D80:E80)</f>
        <v>0</v>
      </c>
      <c r="C80" s="7" t="e">
        <f>D80*Constants!$B$1+Constants!$B$2*E80+#REF!</f>
        <v>#REF!</v>
      </c>
      <c r="D80" s="9">
        <v>0</v>
      </c>
      <c r="E80" s="89"/>
      <c r="F80" s="101"/>
      <c r="G80" s="101"/>
      <c r="H80" s="101"/>
      <c r="I80" s="101">
        <f>'[3]bldg 239 3B'!$K$28</f>
        <v>301.42262028334966</v>
      </c>
      <c r="J80" s="101"/>
      <c r="K80" s="101"/>
      <c r="L80" s="101"/>
      <c r="M80" s="101">
        <f>'[3]bldg 239 3B'!$L$27</f>
        <v>301.42262028334966</v>
      </c>
      <c r="N80" s="101"/>
      <c r="O80" s="101"/>
      <c r="P80" s="101"/>
      <c r="Q80" s="101">
        <f>'[3]bldg 239 3B'!$M$26</f>
        <v>301.42262028334966</v>
      </c>
    </row>
    <row r="81" spans="1:17" x14ac:dyDescent="0.2">
      <c r="A81" s="12" t="s">
        <v>59</v>
      </c>
      <c r="B81" s="6"/>
      <c r="C81" s="7"/>
      <c r="D81" s="9"/>
      <c r="E81" s="89"/>
      <c r="F81" s="101"/>
      <c r="G81" s="101"/>
      <c r="H81" s="101"/>
      <c r="I81" s="101">
        <f>'[3]bldg 239 3B'!$K$29</f>
        <v>222.4154036330481</v>
      </c>
      <c r="J81" s="101"/>
      <c r="K81" s="101"/>
      <c r="L81" s="101"/>
      <c r="M81" s="101">
        <f>'[3]bldg 239 3B'!$L$32</f>
        <v>347.95255190068735</v>
      </c>
      <c r="N81" s="101"/>
      <c r="O81" s="101"/>
      <c r="P81" s="101"/>
      <c r="Q81" s="101">
        <f>'[3]bldg 239 3B'!$M$35</f>
        <v>347.95255190068735</v>
      </c>
    </row>
    <row r="82" spans="1:17" x14ac:dyDescent="0.2">
      <c r="A82" s="12" t="s">
        <v>43</v>
      </c>
      <c r="B82" s="6"/>
      <c r="C82" s="7"/>
      <c r="D82" s="9"/>
      <c r="E82" s="89"/>
      <c r="F82" s="101"/>
      <c r="G82" s="101"/>
      <c r="H82" s="101"/>
      <c r="I82" s="101">
        <f>'[3]bldg 239 3B'!$K$30</f>
        <v>168.28780789732079</v>
      </c>
      <c r="J82" s="101"/>
      <c r="K82" s="101"/>
      <c r="L82" s="101"/>
      <c r="M82" s="101">
        <f>'[3]bldg 239 3B'!$L$33</f>
        <v>141.22401002945713</v>
      </c>
      <c r="N82" s="101"/>
      <c r="O82" s="101"/>
      <c r="P82" s="101"/>
      <c r="Q82" s="101">
        <f>'[3]bldg 239 3B'!$M$36</f>
        <v>141.22401002945713</v>
      </c>
    </row>
    <row r="83" spans="1:17" x14ac:dyDescent="0.2">
      <c r="A83" s="12" t="s">
        <v>44</v>
      </c>
      <c r="B83" s="6">
        <f t="shared" ref="B83:B99" si="2">SUM(D83:E83)</f>
        <v>0</v>
      </c>
      <c r="C83" s="7" t="e">
        <f>D83*Constants!$B$1+Constants!$B$2*E83+#REF!</f>
        <v>#REF!</v>
      </c>
      <c r="D83" s="7">
        <v>0</v>
      </c>
      <c r="E83" s="101"/>
      <c r="F83" s="101"/>
      <c r="G83" s="101"/>
      <c r="H83" s="101"/>
      <c r="I83" s="101">
        <f>'[3]bldg 239 3B'!$K$31</f>
        <v>332.25512659559541</v>
      </c>
      <c r="J83" s="101"/>
      <c r="K83" s="101"/>
      <c r="L83" s="101"/>
      <c r="M83" s="101">
        <f>'[3]bldg 239 3B'!$L$34</f>
        <v>196.94670079955114</v>
      </c>
      <c r="N83" s="101"/>
      <c r="O83" s="101"/>
      <c r="P83" s="101"/>
      <c r="Q83" s="101">
        <f>'[3]bldg 239 3B'!$M$37</f>
        <v>196.94670079955114</v>
      </c>
    </row>
    <row r="84" spans="1:17" s="25" customFormat="1" x14ac:dyDescent="0.2">
      <c r="A84" s="23" t="s">
        <v>46</v>
      </c>
      <c r="B84" s="20">
        <f t="shared" si="2"/>
        <v>0</v>
      </c>
      <c r="C84" s="21" t="e">
        <f>D84*Constants!$B$1+Constants!$B$2*E84+#REF!</f>
        <v>#REF!</v>
      </c>
      <c r="D84" s="21">
        <v>0</v>
      </c>
      <c r="E84" s="94">
        <f>'[3]bldg 239 3B'!$J$41</f>
        <v>0</v>
      </c>
      <c r="F84" s="94"/>
      <c r="G84" s="94"/>
      <c r="H84" s="94"/>
      <c r="I84" s="94">
        <f>'[3]bldg 239 3B'!$K$41</f>
        <v>0</v>
      </c>
      <c r="J84" s="94"/>
      <c r="K84" s="94"/>
      <c r="L84" s="94"/>
      <c r="M84" s="94">
        <f>'[3]bldg 239 3B'!$L$41</f>
        <v>0</v>
      </c>
      <c r="N84" s="94"/>
      <c r="O84" s="94"/>
      <c r="P84" s="94"/>
      <c r="Q84" s="94">
        <f>'[3]bldg 239 3B'!$M$41</f>
        <v>0</v>
      </c>
    </row>
    <row r="85" spans="1:17" s="19" customFormat="1" x14ac:dyDescent="0.2">
      <c r="A85" s="23" t="s">
        <v>47</v>
      </c>
      <c r="B85" s="20">
        <f t="shared" si="2"/>
        <v>0</v>
      </c>
      <c r="C85" s="21" t="e">
        <f>D85*Constants!$B$1+Constants!$B$2*E85+#REF!</f>
        <v>#REF!</v>
      </c>
      <c r="D85" s="21">
        <v>0</v>
      </c>
      <c r="E85" s="94"/>
      <c r="F85" s="94"/>
      <c r="G85" s="94"/>
      <c r="H85" s="94"/>
      <c r="I85" s="94">
        <f>'[3]bldg 239 3B'!$I$20</f>
        <v>87.112848926918204</v>
      </c>
      <c r="J85" s="94"/>
      <c r="K85" s="94"/>
      <c r="L85" s="94"/>
      <c r="M85" s="94">
        <f>'[3]bldg 239 3B'!$I$21</f>
        <v>92.311207743021455</v>
      </c>
      <c r="N85" s="94"/>
      <c r="O85" s="94"/>
      <c r="P85" s="94"/>
      <c r="Q85" s="94">
        <f>'[3]bldg 239 3B'!$I$22</f>
        <v>92.311207743021455</v>
      </c>
    </row>
    <row r="86" spans="1:17" s="24" customFormat="1" x14ac:dyDescent="0.2">
      <c r="A86" s="23" t="s">
        <v>48</v>
      </c>
      <c r="B86" s="8">
        <f t="shared" si="2"/>
        <v>1.6148828727731799</v>
      </c>
      <c r="C86" s="7" t="e">
        <f>D86*Constants!$B$1+Constants!$B$2*E86+#REF!</f>
        <v>#REF!</v>
      </c>
      <c r="D86" s="9">
        <v>0</v>
      </c>
      <c r="E86" s="89">
        <f>'[1]3b-239'!$L$45</f>
        <v>1.6148828727731799</v>
      </c>
      <c r="F86" s="101"/>
      <c r="G86" s="101"/>
      <c r="H86" s="89"/>
      <c r="I86" s="89">
        <f>'[1]3b-239'!$L$45</f>
        <v>1.6148828727731799</v>
      </c>
      <c r="J86" s="89">
        <f>'[1]3b-239'!$L$45</f>
        <v>1.6148828727731799</v>
      </c>
      <c r="K86" s="89">
        <f>'[1]3b-239'!$L$45</f>
        <v>1.6148828727731799</v>
      </c>
      <c r="L86" s="89">
        <f>'[1]3b-239'!$L$45</f>
        <v>1.6148828727731799</v>
      </c>
      <c r="M86" s="89">
        <f>'[1]3b-239'!$L$45</f>
        <v>1.6148828727731799</v>
      </c>
      <c r="N86" s="89">
        <f>'[1]3b-239'!$L$45</f>
        <v>1.6148828727731799</v>
      </c>
      <c r="O86" s="89">
        <f>'[1]3b-239'!$L$45</f>
        <v>1.6148828727731799</v>
      </c>
      <c r="P86" s="89">
        <f>'[1]3b-239'!$L$45</f>
        <v>1.6148828727731799</v>
      </c>
      <c r="Q86" s="89">
        <f>'[1]3b-239'!$L$45</f>
        <v>1.6148828727731799</v>
      </c>
    </row>
    <row r="87" spans="1:17" s="52" customFormat="1" x14ac:dyDescent="0.2">
      <c r="A87" s="23" t="s">
        <v>49</v>
      </c>
      <c r="B87" s="50">
        <f t="shared" si="2"/>
        <v>1.6148828727731799</v>
      </c>
      <c r="C87" s="49" t="e">
        <f>D87*Constants!$B$1+Constants!$B$2*E87+#REF!</f>
        <v>#REF!</v>
      </c>
      <c r="D87" s="49">
        <v>0</v>
      </c>
      <c r="E87" s="89">
        <f>'[1]3b-239'!$L$45</f>
        <v>1.6148828727731799</v>
      </c>
      <c r="F87" s="89">
        <f>'[1]3b-239'!$L$45</f>
        <v>1.6148828727731799</v>
      </c>
      <c r="G87" s="89">
        <f>'[1]3b-239'!$L$45</f>
        <v>1.6148828727731799</v>
      </c>
      <c r="H87" s="89">
        <f>'[1]3b-239'!$L$45</f>
        <v>1.6148828727731799</v>
      </c>
      <c r="I87" s="89">
        <f>'[1]3b-239'!$L$45</f>
        <v>1.6148828727731799</v>
      </c>
      <c r="J87" s="89">
        <f>'[1]3b-239'!$L$45</f>
        <v>1.6148828727731799</v>
      </c>
      <c r="K87" s="89">
        <f>'[1]3b-239'!$L$45</f>
        <v>1.6148828727731799</v>
      </c>
      <c r="L87" s="89">
        <f>'[1]3b-239'!$L$45</f>
        <v>1.6148828727731799</v>
      </c>
      <c r="M87" s="89">
        <f>'[1]3b-239'!$L$45</f>
        <v>1.6148828727731799</v>
      </c>
      <c r="N87" s="89">
        <f>'[1]3b-239'!$L$45</f>
        <v>1.6148828727731799</v>
      </c>
      <c r="O87" s="89">
        <f>'[1]3b-239'!$L$45</f>
        <v>1.6148828727731799</v>
      </c>
      <c r="P87" s="89">
        <f>'[1]3b-239'!$L$45</f>
        <v>1.6148828727731799</v>
      </c>
      <c r="Q87" s="89">
        <f>'[1]3b-239'!$L$45</f>
        <v>1.6148828727731799</v>
      </c>
    </row>
    <row r="88" spans="1:17" s="24" customFormat="1" x14ac:dyDescent="0.2">
      <c r="A88" s="12" t="s">
        <v>50</v>
      </c>
      <c r="B88" s="8">
        <f t="shared" si="2"/>
        <v>7.8991092153392959</v>
      </c>
      <c r="C88" s="7" t="e">
        <f>D88*Constants!$B$1+Constants!$B$2*E88+#REF!</f>
        <v>#REF!</v>
      </c>
      <c r="D88" s="9">
        <v>0</v>
      </c>
      <c r="E88" s="89">
        <f>'[1]3b-239'!$G$45</f>
        <v>7.8991092153392959</v>
      </c>
      <c r="F88" s="101"/>
      <c r="G88" s="101"/>
      <c r="H88" s="89"/>
      <c r="I88" s="89">
        <f>'[1]3b-239'!$G$45</f>
        <v>7.8991092153392959</v>
      </c>
      <c r="J88" s="89">
        <f>'[1]3b-239'!$G$45</f>
        <v>7.8991092153392959</v>
      </c>
      <c r="K88" s="89">
        <f>'[1]3b-239'!$G$45</f>
        <v>7.8991092153392959</v>
      </c>
      <c r="L88" s="89">
        <f>'[1]3b-239'!$G$45</f>
        <v>7.8991092153392959</v>
      </c>
      <c r="M88" s="89">
        <f>'[1]3b-239'!$G$45</f>
        <v>7.8991092153392959</v>
      </c>
      <c r="N88" s="89">
        <f>'[1]3b-239'!$G$45</f>
        <v>7.8991092153392959</v>
      </c>
      <c r="O88" s="89">
        <f>'[1]3b-239'!$G$45</f>
        <v>7.8991092153392959</v>
      </c>
      <c r="P88" s="89">
        <f>'[1]3b-239'!$G$45</f>
        <v>7.8991092153392959</v>
      </c>
      <c r="Q88" s="89">
        <f>'[1]3b-239'!$G$45</f>
        <v>7.8991092153392959</v>
      </c>
    </row>
    <row r="89" spans="1:17" s="24" customFormat="1" x14ac:dyDescent="0.2">
      <c r="A89" s="73" t="s">
        <v>30</v>
      </c>
      <c r="B89" s="20">
        <f t="shared" si="2"/>
        <v>0.87670079955112912</v>
      </c>
      <c r="C89" s="21" t="e">
        <f>D89*Constants!$B$1+Constants!$B$2*E89+#REF!</f>
        <v>#REF!</v>
      </c>
      <c r="D89" s="21">
        <v>0</v>
      </c>
      <c r="E89" s="94">
        <f>'[1]3b-239'!$K$45</f>
        <v>0.87670079955112912</v>
      </c>
      <c r="F89" s="94"/>
      <c r="G89" s="94"/>
      <c r="H89" s="94"/>
      <c r="I89" s="94">
        <f>'[1]3b-239'!$K$45</f>
        <v>0.87670079955112912</v>
      </c>
      <c r="J89" s="94">
        <f>'[1]3b-239'!$K$45</f>
        <v>0.87670079955112912</v>
      </c>
      <c r="K89" s="94">
        <f>'[1]3b-239'!$K$45</f>
        <v>0.87670079955112912</v>
      </c>
      <c r="L89" s="94">
        <f>'[1]3b-239'!$K$45</f>
        <v>0.87670079955112912</v>
      </c>
      <c r="M89" s="94">
        <f>'[1]3b-239'!$K$45</f>
        <v>0.87670079955112912</v>
      </c>
      <c r="N89" s="94">
        <f>'[1]3b-239'!$K$45</f>
        <v>0.87670079955112912</v>
      </c>
      <c r="O89" s="94">
        <f>'[1]3b-239'!$K$45</f>
        <v>0.87670079955112912</v>
      </c>
      <c r="P89" s="94">
        <f>'[1]3b-239'!$K$45</f>
        <v>0.87670079955112912</v>
      </c>
      <c r="Q89" s="94">
        <f>'[1]3b-239'!$K$45</f>
        <v>0.87670079955112912</v>
      </c>
    </row>
    <row r="90" spans="1:17" s="19" customFormat="1" x14ac:dyDescent="0.2">
      <c r="A90" s="12" t="s">
        <v>6</v>
      </c>
      <c r="B90" s="20">
        <f t="shared" si="2"/>
        <v>0</v>
      </c>
      <c r="C90" s="21" t="e">
        <f>D90*Constants!$B$1+Constants!$B$2*E90+#REF!</f>
        <v>#REF!</v>
      </c>
      <c r="D90" s="21">
        <v>0</v>
      </c>
      <c r="E90" s="94">
        <f>'[1]3b-239'!$H$48</f>
        <v>0</v>
      </c>
      <c r="F90" s="94"/>
      <c r="G90" s="94"/>
      <c r="H90" s="94"/>
      <c r="I90" s="94">
        <f>'[1]3b-239'!$H$48</f>
        <v>0</v>
      </c>
      <c r="J90" s="94">
        <f>'[1]3b-239'!$H$48</f>
        <v>0</v>
      </c>
      <c r="K90" s="94">
        <f>'[1]3b-239'!$H$48</f>
        <v>0</v>
      </c>
      <c r="L90" s="94">
        <f>'[1]3b-239'!$H$48</f>
        <v>0</v>
      </c>
      <c r="M90" s="94">
        <f>'[1]3b-239'!$H$48</f>
        <v>0</v>
      </c>
      <c r="N90" s="94">
        <f>'[1]3b-239'!$H$48</f>
        <v>0</v>
      </c>
      <c r="O90" s="94">
        <f>'[1]3b-239'!$H$48</f>
        <v>0</v>
      </c>
      <c r="P90" s="94">
        <f>'[1]3b-239'!$H$48</f>
        <v>0</v>
      </c>
      <c r="Q90" s="94">
        <f>'[1]3b-239'!$H$48</f>
        <v>0</v>
      </c>
    </row>
    <row r="91" spans="1:17" s="19" customFormat="1" x14ac:dyDescent="0.2">
      <c r="A91" s="12" t="s">
        <v>51</v>
      </c>
      <c r="B91" s="20">
        <f t="shared" si="2"/>
        <v>2.7633609201851588</v>
      </c>
      <c r="C91" s="21" t="e">
        <f>D91*Constants!$B$1+Constants!$B$2*E91+#REF!</f>
        <v>#REF!</v>
      </c>
      <c r="D91" s="21">
        <v>0</v>
      </c>
      <c r="E91" s="94">
        <f>'[1]3b-239'!$J$45</f>
        <v>2.7633609201851588</v>
      </c>
      <c r="F91" s="94"/>
      <c r="G91" s="94"/>
      <c r="H91" s="94"/>
      <c r="I91" s="94">
        <f>'[1]3b-239'!$J$45</f>
        <v>2.7633609201851588</v>
      </c>
      <c r="J91" s="94">
        <f>'[1]3b-239'!$J$45</f>
        <v>2.7633609201851588</v>
      </c>
      <c r="K91" s="94">
        <f>'[1]3b-239'!$J$45</f>
        <v>2.7633609201851588</v>
      </c>
      <c r="L91" s="94">
        <f>'[1]3b-239'!$J$45</f>
        <v>2.7633609201851588</v>
      </c>
      <c r="M91" s="94">
        <f>'[1]3b-239'!$J$45</f>
        <v>2.7633609201851588</v>
      </c>
      <c r="N91" s="94">
        <f>'[1]3b-239'!$J$45</f>
        <v>2.7633609201851588</v>
      </c>
      <c r="O91" s="94">
        <f>'[1]3b-239'!$J$45</f>
        <v>2.7633609201851588</v>
      </c>
      <c r="P91" s="94">
        <f>'[1]3b-239'!$J$45</f>
        <v>2.7633609201851588</v>
      </c>
      <c r="Q91" s="94">
        <f>'[1]3b-239'!$J$45</f>
        <v>2.7633609201851588</v>
      </c>
    </row>
    <row r="92" spans="1:17" s="52" customFormat="1" x14ac:dyDescent="0.2">
      <c r="A92" s="23" t="s">
        <v>52</v>
      </c>
      <c r="B92" s="50">
        <f t="shared" si="2"/>
        <v>11.12708654790293</v>
      </c>
      <c r="C92" s="49" t="e">
        <f>D92*Constants!$B$1+Constants!$B$2*E92+#REF!</f>
        <v>#REF!</v>
      </c>
      <c r="D92" s="49">
        <v>0</v>
      </c>
      <c r="E92" s="92">
        <f>'[1]3b-239'!$H$52</f>
        <v>11.12708654790293</v>
      </c>
      <c r="F92" s="92"/>
      <c r="G92" s="92"/>
      <c r="H92" s="92"/>
      <c r="I92" s="92">
        <f>'[1]3b-239'!$H$52</f>
        <v>11.12708654790293</v>
      </c>
      <c r="J92" s="92">
        <f>'[1]3b-239'!$H$52</f>
        <v>11.12708654790293</v>
      </c>
      <c r="K92" s="92">
        <f>'[1]3b-239'!$H$52</f>
        <v>11.12708654790293</v>
      </c>
      <c r="L92" s="92">
        <f>'[1]3b-239'!$H$52</f>
        <v>11.12708654790293</v>
      </c>
      <c r="M92" s="92">
        <f>'[1]3b-239'!$H$52</f>
        <v>11.12708654790293</v>
      </c>
      <c r="N92" s="92">
        <f>'[1]3b-239'!$H$52</f>
        <v>11.12708654790293</v>
      </c>
      <c r="O92" s="92">
        <f>'[1]3b-239'!$H$52</f>
        <v>11.12708654790293</v>
      </c>
      <c r="P92" s="92">
        <f>'[1]3b-239'!$H$52</f>
        <v>11.12708654790293</v>
      </c>
      <c r="Q92" s="92">
        <f>'[1]3b-239'!$H$52</f>
        <v>11.12708654790293</v>
      </c>
    </row>
    <row r="93" spans="1:17" s="19" customFormat="1" x14ac:dyDescent="0.2">
      <c r="A93" s="23" t="s">
        <v>53</v>
      </c>
      <c r="B93" s="20">
        <f t="shared" si="2"/>
        <v>3.2402861551409732</v>
      </c>
      <c r="C93" s="21" t="e">
        <f>D93*Constants!$B$1+Constants!$B$2*E93+#REF!</f>
        <v>#REF!</v>
      </c>
      <c r="D93" s="21">
        <v>0</v>
      </c>
      <c r="E93" s="94">
        <f>'[1]3b-239'!$H$51</f>
        <v>3.2402861551409732</v>
      </c>
      <c r="F93" s="94"/>
      <c r="G93" s="94"/>
      <c r="H93" s="94"/>
      <c r="I93" s="94">
        <f>'[1]3b-239'!$H$51</f>
        <v>3.2402861551409732</v>
      </c>
      <c r="J93" s="94">
        <f>'[1]3b-239'!$H$51</f>
        <v>3.2402861551409732</v>
      </c>
      <c r="K93" s="94">
        <f>'[1]3b-239'!$H$51</f>
        <v>3.2402861551409732</v>
      </c>
      <c r="L93" s="94">
        <f>'[1]3b-239'!$H$51</f>
        <v>3.2402861551409732</v>
      </c>
      <c r="M93" s="94">
        <f>'[1]3b-239'!$H$51</f>
        <v>3.2402861551409732</v>
      </c>
      <c r="N93" s="94">
        <f>'[1]3b-239'!$H$51</f>
        <v>3.2402861551409732</v>
      </c>
      <c r="O93" s="94">
        <f>'[1]3b-239'!$H$51</f>
        <v>3.2402861551409732</v>
      </c>
      <c r="P93" s="94">
        <f>'[1]3b-239'!$H$51</f>
        <v>3.2402861551409732</v>
      </c>
      <c r="Q93" s="94">
        <f>'[1]3b-239'!$H$51</f>
        <v>3.2402861551409732</v>
      </c>
    </row>
    <row r="94" spans="1:17" s="52" customFormat="1" x14ac:dyDescent="0.2">
      <c r="A94" s="23" t="s">
        <v>54</v>
      </c>
      <c r="B94" s="50">
        <f t="shared" si="2"/>
        <v>0</v>
      </c>
      <c r="C94" s="49" t="e">
        <f>D94*Constants!$B$1+Constants!$B$2*E94+#REF!</f>
        <v>#REF!</v>
      </c>
      <c r="D94" s="49">
        <v>0</v>
      </c>
      <c r="E94" s="92">
        <f>'[1]3b-239'!$H$55</f>
        <v>0</v>
      </c>
      <c r="F94" s="92"/>
      <c r="G94" s="92"/>
      <c r="H94" s="92"/>
      <c r="I94" s="92">
        <f>'[1]3b-239'!$H$55</f>
        <v>0</v>
      </c>
      <c r="J94" s="92">
        <f>'[1]3b-239'!$H$55</f>
        <v>0</v>
      </c>
      <c r="K94" s="92">
        <f>'[1]3b-239'!$H$55</f>
        <v>0</v>
      </c>
      <c r="L94" s="92">
        <f>'[1]3b-239'!$H$55</f>
        <v>0</v>
      </c>
      <c r="M94" s="92">
        <f>'[1]3b-239'!$H$55</f>
        <v>0</v>
      </c>
      <c r="N94" s="92">
        <f>'[1]3b-239'!$H$55</f>
        <v>0</v>
      </c>
      <c r="O94" s="92">
        <f>'[1]3b-239'!$H$55</f>
        <v>0</v>
      </c>
      <c r="P94" s="92">
        <f>'[1]3b-239'!$H$55</f>
        <v>0</v>
      </c>
      <c r="Q94" s="92">
        <f>'[1]3b-239'!$H$55</f>
        <v>0</v>
      </c>
    </row>
    <row r="95" spans="1:17" s="19" customFormat="1" x14ac:dyDescent="0.2">
      <c r="A95" s="23" t="s">
        <v>55</v>
      </c>
      <c r="B95" s="20">
        <f t="shared" si="2"/>
        <v>7.1315752559966326</v>
      </c>
      <c r="C95" s="21" t="e">
        <f>D95*Constants!$B$1+Constants!$B$2*E95+#REF!</f>
        <v>#REF!</v>
      </c>
      <c r="D95" s="21">
        <v>0</v>
      </c>
      <c r="E95" s="94">
        <f>[4]Sheet1!$X$14</f>
        <v>7.1315752559966326</v>
      </c>
      <c r="F95" s="94"/>
      <c r="G95" s="94"/>
      <c r="H95" s="94"/>
      <c r="I95" s="94">
        <f>[4]Sheet1!$X$14</f>
        <v>7.1315752559966326</v>
      </c>
      <c r="J95" s="94">
        <f>[4]Sheet1!$X$14</f>
        <v>7.1315752559966326</v>
      </c>
      <c r="K95" s="94">
        <f>[4]Sheet1!$X$14</f>
        <v>7.1315752559966326</v>
      </c>
      <c r="L95" s="94">
        <f>[4]Sheet1!$X$14</f>
        <v>7.1315752559966326</v>
      </c>
      <c r="M95" s="94">
        <f>[4]Sheet1!$X$14</f>
        <v>7.1315752559966326</v>
      </c>
      <c r="N95" s="94">
        <f>[4]Sheet1!$X$14</f>
        <v>7.1315752559966326</v>
      </c>
      <c r="O95" s="94">
        <f>[4]Sheet1!$X$14</f>
        <v>7.1315752559966326</v>
      </c>
      <c r="P95" s="94">
        <f>[4]Sheet1!$X$14</f>
        <v>7.1315752559966326</v>
      </c>
      <c r="Q95" s="94">
        <f>[4]Sheet1!$X$14</f>
        <v>7.1315752559966326</v>
      </c>
    </row>
    <row r="96" spans="1:17" s="52" customFormat="1" x14ac:dyDescent="0.2">
      <c r="A96" s="23" t="s">
        <v>21</v>
      </c>
      <c r="B96" s="50">
        <f t="shared" si="2"/>
        <v>0</v>
      </c>
      <c r="C96" s="49" t="e">
        <f>D96*Constants!$B$1+Constants!$B$2*E96+#REF!</f>
        <v>#REF!</v>
      </c>
      <c r="D96" s="49">
        <v>0</v>
      </c>
      <c r="E96" s="92">
        <f>'[1]3b-239'!$H$57</f>
        <v>0</v>
      </c>
      <c r="F96" s="92"/>
      <c r="G96" s="92"/>
      <c r="H96" s="92"/>
      <c r="I96" s="92">
        <f>'[1]3b-239'!$H$57</f>
        <v>0</v>
      </c>
      <c r="J96" s="92">
        <f>'[1]3b-239'!$H$57</f>
        <v>0</v>
      </c>
      <c r="K96" s="92">
        <f>'[1]3b-239'!$H$57</f>
        <v>0</v>
      </c>
      <c r="L96" s="92">
        <f>'[1]3b-239'!$H$57</f>
        <v>0</v>
      </c>
      <c r="M96" s="92">
        <f>'[1]3b-239'!$H$57</f>
        <v>0</v>
      </c>
      <c r="N96" s="92">
        <f>'[1]3b-239'!$H$57</f>
        <v>0</v>
      </c>
      <c r="O96" s="92">
        <f>'[1]3b-239'!$H$57</f>
        <v>0</v>
      </c>
      <c r="P96" s="92">
        <f>'[1]3b-239'!$H$57</f>
        <v>0</v>
      </c>
      <c r="Q96" s="92">
        <f>'[1]3b-239'!$H$57</f>
        <v>0</v>
      </c>
    </row>
    <row r="97" spans="1:17" s="25" customFormat="1" x14ac:dyDescent="0.2">
      <c r="A97" s="23" t="s">
        <v>56</v>
      </c>
      <c r="B97" s="20">
        <f t="shared" si="2"/>
        <v>4.453640061719736</v>
      </c>
      <c r="C97" s="21" t="e">
        <f>D97*Constants!$B$1+Constants!$B$2*E97+#REF!</f>
        <v>#REF!</v>
      </c>
      <c r="D97" s="21">
        <v>0</v>
      </c>
      <c r="E97" s="94">
        <f>'[1]3b-239'!$H$50</f>
        <v>4.453640061719736</v>
      </c>
      <c r="F97" s="94"/>
      <c r="G97" s="94"/>
      <c r="H97" s="94"/>
      <c r="I97" s="94">
        <f>'[1]3b-239'!$H$50</f>
        <v>4.453640061719736</v>
      </c>
      <c r="J97" s="94">
        <f>'[1]3b-239'!$H$50</f>
        <v>4.453640061719736</v>
      </c>
      <c r="K97" s="94">
        <f>'[1]3b-239'!$H$50</f>
        <v>4.453640061719736</v>
      </c>
      <c r="L97" s="94">
        <f>'[1]3b-239'!$H$50</f>
        <v>4.453640061719736</v>
      </c>
      <c r="M97" s="94">
        <f>'[1]3b-239'!$H$50</f>
        <v>4.453640061719736</v>
      </c>
      <c r="N97" s="94">
        <f>'[1]3b-239'!$H$50</f>
        <v>4.453640061719736</v>
      </c>
      <c r="O97" s="94">
        <f>'[1]3b-239'!$H$50</f>
        <v>4.453640061719736</v>
      </c>
      <c r="P97" s="94">
        <f>'[1]3b-239'!$H$50</f>
        <v>4.453640061719736</v>
      </c>
      <c r="Q97" s="94">
        <f>'[1]3b-239'!$H$50</f>
        <v>4.453640061719736</v>
      </c>
    </row>
    <row r="98" spans="1:17" s="19" customFormat="1" x14ac:dyDescent="0.2">
      <c r="A98" s="23" t="s">
        <v>57</v>
      </c>
      <c r="B98" s="20">
        <f t="shared" si="2"/>
        <v>0</v>
      </c>
      <c r="C98" s="21" t="e">
        <f>D98*Constants!$B$1+Constants!$B$2*E98+#REF!</f>
        <v>#REF!</v>
      </c>
      <c r="D98" s="21">
        <v>0</v>
      </c>
      <c r="E98" s="94">
        <f>'[1]3b-239'!$H$49</f>
        <v>0</v>
      </c>
      <c r="F98" s="94"/>
      <c r="G98" s="94"/>
      <c r="H98" s="94"/>
      <c r="I98" s="94">
        <f>'[1]3b-239'!$H$49</f>
        <v>0</v>
      </c>
      <c r="J98" s="94">
        <f>'[1]3b-239'!$H$49</f>
        <v>0</v>
      </c>
      <c r="K98" s="94">
        <f>'[1]3b-239'!$H$49</f>
        <v>0</v>
      </c>
      <c r="L98" s="94">
        <f>'[1]3b-239'!$H$49</f>
        <v>0</v>
      </c>
      <c r="M98" s="94">
        <f>'[1]3b-239'!$H$49</f>
        <v>0</v>
      </c>
      <c r="N98" s="94">
        <f>'[1]3b-239'!$H$49</f>
        <v>0</v>
      </c>
      <c r="O98" s="94">
        <f>'[1]3b-239'!$H$49</f>
        <v>0</v>
      </c>
      <c r="P98" s="94">
        <f>'[1]3b-239'!$H$49</f>
        <v>0</v>
      </c>
      <c r="Q98" s="94">
        <f>'[1]3b-239'!$H$49</f>
        <v>0</v>
      </c>
    </row>
    <row r="99" spans="1:17" s="25" customFormat="1" x14ac:dyDescent="0.2">
      <c r="A99" s="72" t="s">
        <v>58</v>
      </c>
      <c r="B99" s="17">
        <f t="shared" si="2"/>
        <v>7.2590826202833494</v>
      </c>
      <c r="C99" s="18" t="e">
        <f>D99*Constants!$B$1+Constants!$B$2*E99+#REF!</f>
        <v>#REF!</v>
      </c>
      <c r="D99" s="18">
        <v>0</v>
      </c>
      <c r="E99" s="104">
        <f>'[1]3b-239'!$H$54</f>
        <v>7.2590826202833494</v>
      </c>
      <c r="F99" s="104"/>
      <c r="G99" s="104"/>
      <c r="H99" s="104"/>
      <c r="I99" s="104">
        <f>'[1]3b-239'!$H$54</f>
        <v>7.2590826202833494</v>
      </c>
      <c r="J99" s="104">
        <f>'[1]3b-239'!$H$54</f>
        <v>7.2590826202833494</v>
      </c>
      <c r="K99" s="104">
        <f>'[1]3b-239'!$H$54</f>
        <v>7.2590826202833494</v>
      </c>
      <c r="L99" s="104">
        <f>'[1]3b-239'!$H$54</f>
        <v>7.2590826202833494</v>
      </c>
      <c r="M99" s="104">
        <f>'[1]3b-239'!$H$54</f>
        <v>7.2590826202833494</v>
      </c>
      <c r="N99" s="104">
        <f>'[1]3b-239'!$H$54</f>
        <v>7.2590826202833494</v>
      </c>
      <c r="O99" s="104">
        <f>'[1]3b-239'!$H$54</f>
        <v>7.2590826202833494</v>
      </c>
      <c r="P99" s="104">
        <f>'[1]3b-239'!$H$54</f>
        <v>7.2590826202833494</v>
      </c>
      <c r="Q99" s="104">
        <f>'[1]3b-239'!$H$54</f>
        <v>7.2590826202833494</v>
      </c>
    </row>
    <row r="101" spans="1:17" ht="17.25" x14ac:dyDescent="0.25">
      <c r="A101" s="82"/>
      <c r="B101" s="727" t="s">
        <v>138</v>
      </c>
      <c r="C101" s="728"/>
      <c r="D101" s="728"/>
      <c r="E101" s="728"/>
      <c r="F101" s="728"/>
      <c r="G101" s="728"/>
      <c r="H101" s="728"/>
      <c r="I101" s="728"/>
      <c r="J101" s="728"/>
      <c r="K101" s="728"/>
      <c r="L101" s="728"/>
      <c r="M101" s="728"/>
      <c r="N101" s="728"/>
      <c r="O101" s="728"/>
      <c r="P101" s="728"/>
      <c r="Q101" s="728"/>
    </row>
    <row r="102" spans="1:17" x14ac:dyDescent="0.2">
      <c r="A102" s="75" t="s">
        <v>64</v>
      </c>
      <c r="B102" s="729" t="s">
        <v>39</v>
      </c>
      <c r="C102" s="730"/>
      <c r="D102" s="730"/>
      <c r="E102" s="731"/>
      <c r="F102" s="732" t="s">
        <v>42</v>
      </c>
      <c r="G102" s="732"/>
      <c r="H102" s="732"/>
      <c r="I102" s="732"/>
      <c r="J102" s="732" t="s">
        <v>41</v>
      </c>
      <c r="K102" s="732"/>
      <c r="L102" s="732"/>
      <c r="M102" s="732"/>
      <c r="N102" s="732" t="s">
        <v>40</v>
      </c>
      <c r="O102" s="732"/>
      <c r="P102" s="732"/>
      <c r="Q102" s="732"/>
    </row>
    <row r="103" spans="1:17" ht="33.75" x14ac:dyDescent="0.2">
      <c r="A103" s="76" t="s">
        <v>14</v>
      </c>
      <c r="B103" s="77" t="s">
        <v>32</v>
      </c>
      <c r="C103" s="77" t="s">
        <v>33</v>
      </c>
      <c r="D103" s="77" t="s">
        <v>34</v>
      </c>
      <c r="E103" s="173" t="s">
        <v>200</v>
      </c>
      <c r="F103" s="173" t="s">
        <v>200</v>
      </c>
      <c r="G103" s="173" t="s">
        <v>200</v>
      </c>
      <c r="H103" s="173" t="s">
        <v>200</v>
      </c>
      <c r="I103" s="173" t="s">
        <v>200</v>
      </c>
      <c r="J103" s="173" t="s">
        <v>200</v>
      </c>
      <c r="K103" s="173" t="s">
        <v>200</v>
      </c>
      <c r="L103" s="173" t="s">
        <v>200</v>
      </c>
      <c r="M103" s="173" t="s">
        <v>200</v>
      </c>
      <c r="N103" s="173" t="s">
        <v>200</v>
      </c>
      <c r="O103" s="173" t="s">
        <v>200</v>
      </c>
      <c r="P103" s="173" t="s">
        <v>200</v>
      </c>
      <c r="Q103" s="173" t="s">
        <v>200</v>
      </c>
    </row>
    <row r="104" spans="1:17" s="24" customFormat="1" x14ac:dyDescent="0.2">
      <c r="A104" s="11" t="s">
        <v>0</v>
      </c>
      <c r="B104" s="57">
        <f>SUM(D104:E104)</f>
        <v>0</v>
      </c>
      <c r="C104" s="58" t="e">
        <f>D104*Constants!$B$1+Constants!$B$2*E104+#REF!</f>
        <v>#REF!</v>
      </c>
      <c r="D104" s="58">
        <v>0</v>
      </c>
      <c r="E104" s="85"/>
      <c r="F104" s="83"/>
      <c r="G104" s="83"/>
      <c r="H104" s="83"/>
      <c r="I104" s="83"/>
      <c r="J104" s="85"/>
      <c r="K104" s="85"/>
      <c r="L104" s="85"/>
      <c r="M104" s="85"/>
      <c r="N104" s="85"/>
      <c r="O104" s="85"/>
      <c r="P104" s="85"/>
      <c r="Q104" s="85"/>
    </row>
    <row r="105" spans="1:17" s="24" customFormat="1" x14ac:dyDescent="0.2">
      <c r="A105" s="12" t="s">
        <v>45</v>
      </c>
      <c r="B105" s="50">
        <f>SUM(D105:E105)</f>
        <v>0</v>
      </c>
      <c r="C105" s="49" t="e">
        <f>D105*Constants!$B$1+Constants!$B$2*E105+#REF!</f>
        <v>#REF!</v>
      </c>
      <c r="D105" s="49">
        <v>0</v>
      </c>
      <c r="E105" s="92"/>
      <c r="F105" s="89"/>
      <c r="G105" s="89"/>
      <c r="H105" s="89"/>
      <c r="I105" s="89">
        <f>'[3]bldg 414 4A'!$K$28</f>
        <v>83.148142440993112</v>
      </c>
      <c r="J105" s="92"/>
      <c r="K105" s="92"/>
      <c r="L105" s="92"/>
      <c r="M105" s="92">
        <f>'[3]bldg 414 4A'!$L$27</f>
        <v>83.148142440993112</v>
      </c>
      <c r="N105" s="92"/>
      <c r="O105" s="92"/>
      <c r="P105" s="92"/>
      <c r="Q105" s="92">
        <f>'[3]bldg 414 4A'!$M$26</f>
        <v>83.148142440993112</v>
      </c>
    </row>
    <row r="106" spans="1:17" s="24" customFormat="1" x14ac:dyDescent="0.2">
      <c r="A106" s="12" t="s">
        <v>59</v>
      </c>
      <c r="B106" s="50"/>
      <c r="C106" s="49"/>
      <c r="D106" s="49"/>
      <c r="E106" s="92"/>
      <c r="F106" s="89"/>
      <c r="G106" s="89"/>
      <c r="H106" s="89"/>
      <c r="I106" s="89">
        <f>'[3]bldg 414 4A'!$K$29</f>
        <v>105.29277204808496</v>
      </c>
      <c r="J106" s="92"/>
      <c r="K106" s="92"/>
      <c r="L106" s="92"/>
      <c r="M106" s="92">
        <f>'[3]bldg 414 4A'!$L$32</f>
        <v>164.7228030630192</v>
      </c>
      <c r="N106" s="92"/>
      <c r="O106" s="92"/>
      <c r="P106" s="92"/>
      <c r="Q106" s="92">
        <f>'[3]bldg 414 4A'!$M$35</f>
        <v>164.7228030630192</v>
      </c>
    </row>
    <row r="107" spans="1:17" s="24" customFormat="1" x14ac:dyDescent="0.2">
      <c r="A107" s="12" t="s">
        <v>43</v>
      </c>
      <c r="B107" s="50"/>
      <c r="C107" s="49"/>
      <c r="D107" s="49"/>
      <c r="E107" s="92"/>
      <c r="F107" s="89"/>
      <c r="G107" s="89"/>
      <c r="H107" s="89"/>
      <c r="I107" s="89">
        <f>'[3]bldg 414 4A'!$K$30</f>
        <v>79.668446995869914</v>
      </c>
      <c r="J107" s="92"/>
      <c r="K107" s="92"/>
      <c r="L107" s="92"/>
      <c r="M107" s="92">
        <f>'[3]bldg 414 4A'!$L$33</f>
        <v>66.856284469762414</v>
      </c>
      <c r="N107" s="92"/>
      <c r="O107" s="92"/>
      <c r="P107" s="92"/>
      <c r="Q107" s="92">
        <f>'[3]bldg 414 4A'!$M$36</f>
        <v>66.856284469762414</v>
      </c>
    </row>
    <row r="108" spans="1:17" s="24" customFormat="1" x14ac:dyDescent="0.2">
      <c r="A108" s="12" t="s">
        <v>44</v>
      </c>
      <c r="B108" s="50">
        <f t="shared" ref="B108:B124" si="3">SUM(D108:E108)</f>
        <v>0</v>
      </c>
      <c r="C108" s="49" t="e">
        <f>D108*Constants!$B$1+Constants!$B$2*E108+#REF!</f>
        <v>#REF!</v>
      </c>
      <c r="D108" s="49">
        <v>0</v>
      </c>
      <c r="E108" s="92"/>
      <c r="F108" s="89"/>
      <c r="G108" s="89"/>
      <c r="H108" s="89"/>
      <c r="I108" s="89">
        <f>'[3]bldg 414 4A'!$K$31</f>
        <v>157.29154876411374</v>
      </c>
      <c r="J108" s="92"/>
      <c r="K108" s="92"/>
      <c r="L108" s="92"/>
      <c r="M108" s="92">
        <f>'[3]bldg 414 4A'!$L$34</f>
        <v>93.235736977653559</v>
      </c>
      <c r="N108" s="92"/>
      <c r="O108" s="92"/>
      <c r="P108" s="92"/>
      <c r="Q108" s="92">
        <f>'[3]bldg 414 4A'!$M$37</f>
        <v>93.235736977653559</v>
      </c>
    </row>
    <row r="109" spans="1:17" s="25" customFormat="1" x14ac:dyDescent="0.2">
      <c r="A109" s="23" t="s">
        <v>46</v>
      </c>
      <c r="B109" s="50">
        <f t="shared" si="3"/>
        <v>74.090467579578828</v>
      </c>
      <c r="C109" s="49" t="e">
        <f>D109*Constants!$B$1+Constants!$B$2*E109+#REF!</f>
        <v>#REF!</v>
      </c>
      <c r="D109" s="49">
        <v>0</v>
      </c>
      <c r="E109" s="92">
        <f>'[3]bldg 414 4A'!$J$41</f>
        <v>74.090467579578828</v>
      </c>
      <c r="F109" s="89"/>
      <c r="G109" s="89"/>
      <c r="H109" s="89"/>
      <c r="I109" s="89">
        <f>'[3]bldg 414 4A'!$K$41</f>
        <v>74.090467579578828</v>
      </c>
      <c r="J109" s="92"/>
      <c r="K109" s="92"/>
      <c r="L109" s="92"/>
      <c r="M109" s="92">
        <f>'[3]bldg 414 4A'!$L$41</f>
        <v>74.090467579578828</v>
      </c>
      <c r="N109" s="92"/>
      <c r="O109" s="92"/>
      <c r="P109" s="92"/>
      <c r="Q109" s="92">
        <f>'[3]bldg 414 4A'!$M$41</f>
        <v>74.090467579578828</v>
      </c>
    </row>
    <row r="110" spans="1:17" s="19" customFormat="1" x14ac:dyDescent="0.2">
      <c r="A110" s="23" t="s">
        <v>47</v>
      </c>
      <c r="B110" s="50">
        <f t="shared" si="3"/>
        <v>0</v>
      </c>
      <c r="C110" s="49" t="e">
        <f>D110*Constants!$B$1+Constants!$B$2*E110+#REF!</f>
        <v>#REF!</v>
      </c>
      <c r="D110" s="49">
        <v>0</v>
      </c>
      <c r="E110" s="92"/>
      <c r="F110" s="89"/>
      <c r="G110" s="89"/>
      <c r="H110" s="89"/>
      <c r="I110" s="89">
        <f>'[3]bldg 414 4A'!$I$20</f>
        <v>22.660764377062893</v>
      </c>
      <c r="J110" s="92"/>
      <c r="K110" s="92"/>
      <c r="L110" s="92"/>
      <c r="M110" s="92">
        <f>'[3]bldg 414 4A'!$I$21</f>
        <v>24.8947336508385</v>
      </c>
      <c r="N110" s="92"/>
      <c r="O110" s="92"/>
      <c r="P110" s="92"/>
      <c r="Q110" s="92">
        <f>'[3]bldg 414 4A'!$I$22</f>
        <v>24.8947336508385</v>
      </c>
    </row>
    <row r="111" spans="1:17" s="24" customFormat="1" x14ac:dyDescent="0.2">
      <c r="A111" s="23" t="s">
        <v>48</v>
      </c>
      <c r="B111" s="50">
        <f t="shared" si="3"/>
        <v>11.131957817011095</v>
      </c>
      <c r="C111" s="49" t="e">
        <f>D111*Constants!$B$1+Constants!$B$2*E111+#REF!</f>
        <v>#REF!</v>
      </c>
      <c r="D111" s="49">
        <v>0</v>
      </c>
      <c r="E111" s="92">
        <f>'[1]4a-414'!$L$45</f>
        <v>11.131957817011095</v>
      </c>
      <c r="F111" s="89"/>
      <c r="G111" s="89"/>
      <c r="H111" s="89"/>
      <c r="I111" s="92">
        <f>'[1]4a-414'!$L$45</f>
        <v>11.131957817011095</v>
      </c>
      <c r="J111" s="92">
        <f>'[1]4a-414'!$L$45</f>
        <v>11.131957817011095</v>
      </c>
      <c r="K111" s="92">
        <f>'[1]4a-414'!$L$45</f>
        <v>11.131957817011095</v>
      </c>
      <c r="L111" s="92">
        <f>'[1]4a-414'!$L$45</f>
        <v>11.131957817011095</v>
      </c>
      <c r="M111" s="92">
        <f>'[1]4a-414'!$L$45</f>
        <v>11.131957817011095</v>
      </c>
      <c r="N111" s="92">
        <f>'[1]4a-414'!$L$45</f>
        <v>11.131957817011095</v>
      </c>
      <c r="O111" s="92">
        <f>'[1]4a-414'!$L$45</f>
        <v>11.131957817011095</v>
      </c>
      <c r="P111" s="92">
        <f>'[1]4a-414'!$L$45</f>
        <v>11.131957817011095</v>
      </c>
      <c r="Q111" s="92">
        <f>'[1]4a-414'!$L$45</f>
        <v>11.131957817011095</v>
      </c>
    </row>
    <row r="112" spans="1:17" s="24" customFormat="1" x14ac:dyDescent="0.2">
      <c r="A112" s="23" t="s">
        <v>49</v>
      </c>
      <c r="B112" s="50">
        <f t="shared" si="3"/>
        <v>11.131957817011095</v>
      </c>
      <c r="C112" s="49" t="e">
        <f>D112*Constants!$B$1+Constants!$B$2*E112+#REF!</f>
        <v>#REF!</v>
      </c>
      <c r="D112" s="49">
        <v>0</v>
      </c>
      <c r="E112" s="92">
        <f>'[1]4a-414'!$L$45</f>
        <v>11.131957817011095</v>
      </c>
      <c r="F112" s="89"/>
      <c r="G112" s="89"/>
      <c r="H112" s="89"/>
      <c r="I112" s="92">
        <f>'[1]4a-414'!$L$45</f>
        <v>11.131957817011095</v>
      </c>
      <c r="J112" s="92">
        <f>'[1]4a-414'!$L$45</f>
        <v>11.131957817011095</v>
      </c>
      <c r="K112" s="92">
        <f>'[1]4a-414'!$L$45</f>
        <v>11.131957817011095</v>
      </c>
      <c r="L112" s="92">
        <f>'[1]4a-414'!$L$45</f>
        <v>11.131957817011095</v>
      </c>
      <c r="M112" s="92">
        <f>'[1]4a-414'!$L$45</f>
        <v>11.131957817011095</v>
      </c>
      <c r="N112" s="92">
        <f>'[1]4a-414'!$L$45</f>
        <v>11.131957817011095</v>
      </c>
      <c r="O112" s="92">
        <f>'[1]4a-414'!$L$45</f>
        <v>11.131957817011095</v>
      </c>
      <c r="P112" s="92">
        <f>'[1]4a-414'!$L$45</f>
        <v>11.131957817011095</v>
      </c>
      <c r="Q112" s="92">
        <f>'[1]4a-414'!$L$45</f>
        <v>11.131957817011095</v>
      </c>
    </row>
    <row r="113" spans="1:17" s="24" customFormat="1" x14ac:dyDescent="0.2">
      <c r="A113" s="12" t="s">
        <v>50</v>
      </c>
      <c r="B113" s="50">
        <f t="shared" si="3"/>
        <v>18.423720512235892</v>
      </c>
      <c r="C113" s="49" t="e">
        <f>D113*Constants!$B$1+Constants!$B$2*E113+#REF!</f>
        <v>#REF!</v>
      </c>
      <c r="D113" s="49">
        <v>0</v>
      </c>
      <c r="E113" s="92">
        <f>'[1]4a-414'!$G$45</f>
        <v>18.423720512235892</v>
      </c>
      <c r="F113" s="89"/>
      <c r="G113" s="89"/>
      <c r="H113" s="89"/>
      <c r="I113" s="92">
        <f>'[1]4a-414'!$G$45</f>
        <v>18.423720512235892</v>
      </c>
      <c r="J113" s="92">
        <f>'[1]4a-414'!$G$45</f>
        <v>18.423720512235892</v>
      </c>
      <c r="K113" s="92">
        <f>'[1]4a-414'!$G$45</f>
        <v>18.423720512235892</v>
      </c>
      <c r="L113" s="92">
        <f>'[1]4a-414'!$G$45</f>
        <v>18.423720512235892</v>
      </c>
      <c r="M113" s="92">
        <f>'[1]4a-414'!$G$45</f>
        <v>18.423720512235892</v>
      </c>
      <c r="N113" s="92">
        <f>'[1]4a-414'!$G$45</f>
        <v>18.423720512235892</v>
      </c>
      <c r="O113" s="92">
        <f>'[1]4a-414'!$G$45</f>
        <v>18.423720512235892</v>
      </c>
      <c r="P113" s="92">
        <f>'[1]4a-414'!$G$45</f>
        <v>18.423720512235892</v>
      </c>
      <c r="Q113" s="92">
        <f>'[1]4a-414'!$G$45</f>
        <v>18.423720512235892</v>
      </c>
    </row>
    <row r="114" spans="1:17" s="24" customFormat="1" x14ac:dyDescent="0.2">
      <c r="A114" s="73" t="s">
        <v>30</v>
      </c>
      <c r="B114" s="50">
        <f t="shared" si="3"/>
        <v>6.043408152557598</v>
      </c>
      <c r="C114" s="49" t="e">
        <f>D114*Constants!$B$1+Constants!$B$2*E114+#REF!</f>
        <v>#REF!</v>
      </c>
      <c r="D114" s="49">
        <v>0</v>
      </c>
      <c r="E114" s="92">
        <f>'[1]4a-414'!$K$45</f>
        <v>6.043408152557598</v>
      </c>
      <c r="F114" s="89"/>
      <c r="G114" s="89"/>
      <c r="H114" s="89"/>
      <c r="I114" s="92">
        <f>'[1]4a-414'!$K$45</f>
        <v>6.043408152557598</v>
      </c>
      <c r="J114" s="92">
        <f>'[1]4a-414'!$K$45</f>
        <v>6.043408152557598</v>
      </c>
      <c r="K114" s="92">
        <f>'[1]4a-414'!$K$45</f>
        <v>6.043408152557598</v>
      </c>
      <c r="L114" s="92">
        <f>'[1]4a-414'!$K$45</f>
        <v>6.043408152557598</v>
      </c>
      <c r="M114" s="92">
        <f>'[1]4a-414'!$K$45</f>
        <v>6.043408152557598</v>
      </c>
      <c r="N114" s="92">
        <f>'[1]4a-414'!$K$45</f>
        <v>6.043408152557598</v>
      </c>
      <c r="O114" s="92">
        <f>'[1]4a-414'!$K$45</f>
        <v>6.043408152557598</v>
      </c>
      <c r="P114" s="92">
        <f>'[1]4a-414'!$K$45</f>
        <v>6.043408152557598</v>
      </c>
      <c r="Q114" s="92">
        <f>'[1]4a-414'!$K$45</f>
        <v>6.043408152557598</v>
      </c>
    </row>
    <row r="115" spans="1:17" s="24" customFormat="1" x14ac:dyDescent="0.2">
      <c r="A115" s="12" t="s">
        <v>6</v>
      </c>
      <c r="B115" s="50">
        <f t="shared" si="3"/>
        <v>65.04218024190115</v>
      </c>
      <c r="C115" s="49" t="e">
        <f>D115*Constants!$B$1+Constants!$B$2*E115+#REF!</f>
        <v>#REF!</v>
      </c>
      <c r="D115" s="49">
        <v>0</v>
      </c>
      <c r="E115" s="92">
        <f>'[1]4a-414'!$H$48</f>
        <v>65.04218024190115</v>
      </c>
      <c r="F115" s="89"/>
      <c r="G115" s="89"/>
      <c r="H115" s="89"/>
      <c r="I115" s="92">
        <f>'[1]4a-414'!$H$48</f>
        <v>65.04218024190115</v>
      </c>
      <c r="J115" s="92">
        <f>'[1]4a-414'!$H$48</f>
        <v>65.04218024190115</v>
      </c>
      <c r="K115" s="92">
        <f>'[1]4a-414'!$H$48</f>
        <v>65.04218024190115</v>
      </c>
      <c r="L115" s="92">
        <f>'[1]4a-414'!$H$48</f>
        <v>65.04218024190115</v>
      </c>
      <c r="M115" s="92">
        <f>'[1]4a-414'!$H$48</f>
        <v>65.04218024190115</v>
      </c>
      <c r="N115" s="92">
        <f>'[1]4a-414'!$H$48</f>
        <v>65.04218024190115</v>
      </c>
      <c r="O115" s="92">
        <f>'[1]4a-414'!$H$48</f>
        <v>65.04218024190115</v>
      </c>
      <c r="P115" s="92">
        <f>'[1]4a-414'!$H$48</f>
        <v>65.04218024190115</v>
      </c>
      <c r="Q115" s="92">
        <f>'[1]4a-414'!$H$48</f>
        <v>65.04218024190115</v>
      </c>
    </row>
    <row r="116" spans="1:17" s="24" customFormat="1" x14ac:dyDescent="0.2">
      <c r="A116" s="12" t="s">
        <v>51</v>
      </c>
      <c r="B116" s="50">
        <f t="shared" si="3"/>
        <v>19.048822496861547</v>
      </c>
      <c r="C116" s="49" t="e">
        <f>D116*Constants!$B$1+Constants!$B$2*E116+#REF!</f>
        <v>#REF!</v>
      </c>
      <c r="D116" s="49">
        <v>0</v>
      </c>
      <c r="E116" s="92">
        <f>'[1]4a-414'!$J$45</f>
        <v>19.048822496861547</v>
      </c>
      <c r="F116" s="89"/>
      <c r="G116" s="89"/>
      <c r="H116" s="89"/>
      <c r="I116" s="92">
        <f>'[1]4a-414'!$J$45</f>
        <v>19.048822496861547</v>
      </c>
      <c r="J116" s="92">
        <f>'[1]4a-414'!$J$45</f>
        <v>19.048822496861547</v>
      </c>
      <c r="K116" s="92">
        <f>'[1]4a-414'!$J$45</f>
        <v>19.048822496861547</v>
      </c>
      <c r="L116" s="92">
        <f>'[1]4a-414'!$J$45</f>
        <v>19.048822496861547</v>
      </c>
      <c r="M116" s="92">
        <f>'[1]4a-414'!$J$45</f>
        <v>19.048822496861547</v>
      </c>
      <c r="N116" s="92">
        <f>'[1]4a-414'!$J$45</f>
        <v>19.048822496861547</v>
      </c>
      <c r="O116" s="92">
        <f>'[1]4a-414'!$J$45</f>
        <v>19.048822496861547</v>
      </c>
      <c r="P116" s="92">
        <f>'[1]4a-414'!$J$45</f>
        <v>19.048822496861547</v>
      </c>
      <c r="Q116" s="92">
        <f>'[1]4a-414'!$J$45</f>
        <v>19.048822496861547</v>
      </c>
    </row>
    <row r="117" spans="1:17" s="24" customFormat="1" x14ac:dyDescent="0.2">
      <c r="A117" s="23" t="s">
        <v>52</v>
      </c>
      <c r="B117" s="50">
        <f t="shared" si="3"/>
        <v>0.8716242758211481</v>
      </c>
      <c r="C117" s="49" t="e">
        <f>D117*Constants!$B$1+Constants!$B$2*E117+#REF!</f>
        <v>#REF!</v>
      </c>
      <c r="D117" s="49">
        <v>0</v>
      </c>
      <c r="E117" s="92">
        <f>'[1]4a-414'!$H$52</f>
        <v>0.8716242758211481</v>
      </c>
      <c r="F117" s="94"/>
      <c r="G117" s="94"/>
      <c r="H117" s="94"/>
      <c r="I117" s="92">
        <f>'[1]4a-414'!$H$52</f>
        <v>0.8716242758211481</v>
      </c>
      <c r="J117" s="92">
        <f>'[1]4a-414'!$H$52</f>
        <v>0.8716242758211481</v>
      </c>
      <c r="K117" s="92">
        <f>'[1]4a-414'!$H$52</f>
        <v>0.8716242758211481</v>
      </c>
      <c r="L117" s="92">
        <f>'[1]4a-414'!$H$52</f>
        <v>0.8716242758211481</v>
      </c>
      <c r="M117" s="92">
        <f>'[1]4a-414'!$H$52</f>
        <v>0.8716242758211481</v>
      </c>
      <c r="N117" s="92">
        <f>'[1]4a-414'!$H$52</f>
        <v>0.8716242758211481</v>
      </c>
      <c r="O117" s="92">
        <f>'[1]4a-414'!$H$52</f>
        <v>0.8716242758211481</v>
      </c>
      <c r="P117" s="92">
        <f>'[1]4a-414'!$H$52</f>
        <v>0.8716242758211481</v>
      </c>
      <c r="Q117" s="92">
        <f>'[1]4a-414'!$H$52</f>
        <v>0.8716242758211481</v>
      </c>
    </row>
    <row r="118" spans="1:17" s="19" customFormat="1" x14ac:dyDescent="0.2">
      <c r="A118" s="23" t="s">
        <v>53</v>
      </c>
      <c r="B118" s="50">
        <f t="shared" si="3"/>
        <v>0.68345452198015022</v>
      </c>
      <c r="C118" s="49" t="e">
        <f>D118*Constants!$B$1+Constants!$B$2*E118+#REF!</f>
        <v>#REF!</v>
      </c>
      <c r="D118" s="49">
        <v>0</v>
      </c>
      <c r="E118" s="92">
        <f>'[1]4a-414'!$H$51</f>
        <v>0.68345452198015022</v>
      </c>
      <c r="F118" s="89"/>
      <c r="G118" s="89"/>
      <c r="H118" s="89"/>
      <c r="I118" s="92">
        <f>'[1]4a-414'!$H$51</f>
        <v>0.68345452198015022</v>
      </c>
      <c r="J118" s="92">
        <f>'[1]4a-414'!$H$51</f>
        <v>0.68345452198015022</v>
      </c>
      <c r="K118" s="92">
        <f>'[1]4a-414'!$H$51</f>
        <v>0.68345452198015022</v>
      </c>
      <c r="L118" s="92">
        <f>'[1]4a-414'!$H$51</f>
        <v>0.68345452198015022</v>
      </c>
      <c r="M118" s="92">
        <f>'[1]4a-414'!$H$51</f>
        <v>0.68345452198015022</v>
      </c>
      <c r="N118" s="92">
        <f>'[1]4a-414'!$H$51</f>
        <v>0.68345452198015022</v>
      </c>
      <c r="O118" s="92">
        <f>'[1]4a-414'!$H$51</f>
        <v>0.68345452198015022</v>
      </c>
      <c r="P118" s="92">
        <f>'[1]4a-414'!$H$51</f>
        <v>0.68345452198015022</v>
      </c>
      <c r="Q118" s="92">
        <f>'[1]4a-414'!$H$51</f>
        <v>0.68345452198015022</v>
      </c>
    </row>
    <row r="119" spans="1:17" s="19" customFormat="1" x14ac:dyDescent="0.2">
      <c r="A119" s="23" t="s">
        <v>54</v>
      </c>
      <c r="B119" s="50">
        <f t="shared" si="3"/>
        <v>2.8892984976636735</v>
      </c>
      <c r="C119" s="49" t="e">
        <f>D119*Constants!$B$1+Constants!$B$2*E119+#REF!</f>
        <v>#REF!</v>
      </c>
      <c r="D119" s="49">
        <v>0</v>
      </c>
      <c r="E119" s="92">
        <f>'[1]4a-414'!$H$55</f>
        <v>2.8892984976636735</v>
      </c>
      <c r="F119" s="94"/>
      <c r="G119" s="94"/>
      <c r="H119" s="94"/>
      <c r="I119" s="92">
        <f>'[1]4a-414'!$H$55</f>
        <v>2.8892984976636735</v>
      </c>
      <c r="J119" s="92">
        <f>'[1]4a-414'!$H$55</f>
        <v>2.8892984976636735</v>
      </c>
      <c r="K119" s="92">
        <f>'[1]4a-414'!$H$55</f>
        <v>2.8892984976636735</v>
      </c>
      <c r="L119" s="92">
        <f>'[1]4a-414'!$H$55</f>
        <v>2.8892984976636735</v>
      </c>
      <c r="M119" s="92">
        <f>'[1]4a-414'!$H$55</f>
        <v>2.8892984976636735</v>
      </c>
      <c r="N119" s="92">
        <f>'[1]4a-414'!$H$55</f>
        <v>2.8892984976636735</v>
      </c>
      <c r="O119" s="92">
        <f>'[1]4a-414'!$H$55</f>
        <v>2.8892984976636735</v>
      </c>
      <c r="P119" s="92">
        <f>'[1]4a-414'!$H$55</f>
        <v>2.8892984976636735</v>
      </c>
      <c r="Q119" s="92">
        <f>'[1]4a-414'!$H$55</f>
        <v>2.8892984976636735</v>
      </c>
    </row>
    <row r="120" spans="1:17" s="24" customFormat="1" x14ac:dyDescent="0.2">
      <c r="A120" s="23" t="s">
        <v>55</v>
      </c>
      <c r="B120" s="50">
        <f t="shared" si="3"/>
        <v>4.5622402364620793</v>
      </c>
      <c r="C120" s="49" t="e">
        <f>D120*Constants!$B$1+Constants!$B$2*E120+#REF!</f>
        <v>#REF!</v>
      </c>
      <c r="D120" s="49">
        <v>0</v>
      </c>
      <c r="E120" s="92">
        <f>[4]Sheet1!$X$15</f>
        <v>4.5622402364620793</v>
      </c>
      <c r="F120" s="94"/>
      <c r="G120" s="94"/>
      <c r="H120" s="94"/>
      <c r="I120" s="92">
        <f>[4]Sheet1!$X$15</f>
        <v>4.5622402364620793</v>
      </c>
      <c r="J120" s="92">
        <f>[4]Sheet1!$X$15</f>
        <v>4.5622402364620793</v>
      </c>
      <c r="K120" s="92">
        <f>[4]Sheet1!$X$15</f>
        <v>4.5622402364620793</v>
      </c>
      <c r="L120" s="92">
        <f>[4]Sheet1!$X$15</f>
        <v>4.5622402364620793</v>
      </c>
      <c r="M120" s="92">
        <f>[4]Sheet1!$X$15</f>
        <v>4.5622402364620793</v>
      </c>
      <c r="N120" s="92">
        <f>[4]Sheet1!$X$15</f>
        <v>4.5622402364620793</v>
      </c>
      <c r="O120" s="92">
        <f>[4]Sheet1!$X$15</f>
        <v>4.5622402364620793</v>
      </c>
      <c r="P120" s="92">
        <f>[4]Sheet1!$X$15</f>
        <v>4.5622402364620793</v>
      </c>
      <c r="Q120" s="92">
        <f>[4]Sheet1!$X$15</f>
        <v>4.5622402364620793</v>
      </c>
    </row>
    <row r="121" spans="1:17" s="24" customFormat="1" x14ac:dyDescent="0.2">
      <c r="A121" s="23" t="s">
        <v>21</v>
      </c>
      <c r="B121" s="50">
        <f t="shared" si="3"/>
        <v>102.17929418486787</v>
      </c>
      <c r="C121" s="49" t="e">
        <f>D121*Constants!$B$1+Constants!$B$2*E121+#REF!</f>
        <v>#REF!</v>
      </c>
      <c r="D121" s="49">
        <v>0</v>
      </c>
      <c r="E121" s="92">
        <f>'[1]4a-414'!$H$57</f>
        <v>102.17929418486787</v>
      </c>
      <c r="F121" s="89"/>
      <c r="G121" s="89"/>
      <c r="H121" s="89"/>
      <c r="I121" s="92">
        <f>'[1]4a-414'!$H$57</f>
        <v>102.17929418486787</v>
      </c>
      <c r="J121" s="92">
        <f>'[1]4a-414'!$H$57</f>
        <v>102.17929418486787</v>
      </c>
      <c r="K121" s="92">
        <f>'[1]4a-414'!$H$57</f>
        <v>102.17929418486787</v>
      </c>
      <c r="L121" s="92">
        <f>'[1]4a-414'!$H$57</f>
        <v>102.17929418486787</v>
      </c>
      <c r="M121" s="92">
        <f>'[1]4a-414'!$H$57</f>
        <v>102.17929418486787</v>
      </c>
      <c r="N121" s="92">
        <f>'[1]4a-414'!$H$57</f>
        <v>102.17929418486787</v>
      </c>
      <c r="O121" s="92">
        <f>'[1]4a-414'!$H$57</f>
        <v>102.17929418486787</v>
      </c>
      <c r="P121" s="92">
        <f>'[1]4a-414'!$H$57</f>
        <v>102.17929418486787</v>
      </c>
      <c r="Q121" s="92">
        <f>'[1]4a-414'!$H$57</f>
        <v>102.17929418486787</v>
      </c>
    </row>
    <row r="122" spans="1:17" s="26" customFormat="1" x14ac:dyDescent="0.2">
      <c r="A122" s="23" t="s">
        <v>56</v>
      </c>
      <c r="B122" s="50">
        <f t="shared" si="3"/>
        <v>0.34886947062491586</v>
      </c>
      <c r="C122" s="49" t="e">
        <f>D122*Constants!$B$1+Constants!$B$2*E122+#REF!</f>
        <v>#REF!</v>
      </c>
      <c r="D122" s="49">
        <v>0</v>
      </c>
      <c r="E122" s="92">
        <f>'[1]4a-414'!$H$50</f>
        <v>0.34886947062491586</v>
      </c>
      <c r="F122" s="89"/>
      <c r="G122" s="89"/>
      <c r="H122" s="89"/>
      <c r="I122" s="92">
        <f>'[1]4a-414'!$H$50</f>
        <v>0.34886947062491586</v>
      </c>
      <c r="J122" s="92">
        <f>'[1]4a-414'!$H$50</f>
        <v>0.34886947062491586</v>
      </c>
      <c r="K122" s="92">
        <f>'[1]4a-414'!$H$50</f>
        <v>0.34886947062491586</v>
      </c>
      <c r="L122" s="92">
        <f>'[1]4a-414'!$H$50</f>
        <v>0.34886947062491586</v>
      </c>
      <c r="M122" s="92">
        <f>'[1]4a-414'!$H$50</f>
        <v>0.34886947062491586</v>
      </c>
      <c r="N122" s="92">
        <f>'[1]4a-414'!$H$50</f>
        <v>0.34886947062491586</v>
      </c>
      <c r="O122" s="92">
        <f>'[1]4a-414'!$H$50</f>
        <v>0.34886947062491586</v>
      </c>
      <c r="P122" s="92">
        <f>'[1]4a-414'!$H$50</f>
        <v>0.34886947062491586</v>
      </c>
      <c r="Q122" s="92">
        <f>'[1]4a-414'!$H$50</f>
        <v>0.34886947062491586</v>
      </c>
    </row>
    <row r="123" spans="1:17" s="24" customFormat="1" x14ac:dyDescent="0.2">
      <c r="A123" s="23" t="s">
        <v>57</v>
      </c>
      <c r="B123" s="50">
        <f t="shared" si="3"/>
        <v>3.1975123134441108</v>
      </c>
      <c r="C123" s="49" t="e">
        <f>D123*Constants!$B$1+Constants!$B$2*E123+#REF!</f>
        <v>#REF!</v>
      </c>
      <c r="D123" s="49">
        <v>0</v>
      </c>
      <c r="E123" s="92">
        <f>'[1]4a-414'!$H$49</f>
        <v>3.1975123134441108</v>
      </c>
      <c r="F123" s="89"/>
      <c r="G123" s="89"/>
      <c r="H123" s="89"/>
      <c r="I123" s="92">
        <f>'[1]4a-414'!$H$49</f>
        <v>3.1975123134441108</v>
      </c>
      <c r="J123" s="92">
        <f>'[1]4a-414'!$H$49</f>
        <v>3.1975123134441108</v>
      </c>
      <c r="K123" s="92">
        <f>'[1]4a-414'!$H$49</f>
        <v>3.1975123134441108</v>
      </c>
      <c r="L123" s="92">
        <f>'[1]4a-414'!$H$49</f>
        <v>3.1975123134441108</v>
      </c>
      <c r="M123" s="92">
        <f>'[1]4a-414'!$H$49</f>
        <v>3.1975123134441108</v>
      </c>
      <c r="N123" s="92">
        <f>'[1]4a-414'!$H$49</f>
        <v>3.1975123134441108</v>
      </c>
      <c r="O123" s="92">
        <f>'[1]4a-414'!$H$49</f>
        <v>3.1975123134441108</v>
      </c>
      <c r="P123" s="92">
        <f>'[1]4a-414'!$H$49</f>
        <v>3.1975123134441108</v>
      </c>
      <c r="Q123" s="92">
        <f>'[1]4a-414'!$H$49</f>
        <v>3.1975123134441108</v>
      </c>
    </row>
    <row r="124" spans="1:17" s="26" customFormat="1" x14ac:dyDescent="0.2">
      <c r="A124" s="72" t="s">
        <v>58</v>
      </c>
      <c r="B124" s="53">
        <f t="shared" si="3"/>
        <v>11.486321295047427</v>
      </c>
      <c r="C124" s="54" t="e">
        <f>D124*Constants!$B$1+Constants!$B$2*E124+#REF!</f>
        <v>#REF!</v>
      </c>
      <c r="D124" s="54">
        <v>0</v>
      </c>
      <c r="E124" s="97">
        <f>'[1]4a-414'!$H$54</f>
        <v>11.486321295047427</v>
      </c>
      <c r="F124" s="95"/>
      <c r="G124" s="95"/>
      <c r="H124" s="95"/>
      <c r="I124" s="97">
        <f>'[1]4a-414'!$H$54</f>
        <v>11.486321295047427</v>
      </c>
      <c r="J124" s="97">
        <f>'[1]4a-414'!$H$54</f>
        <v>11.486321295047427</v>
      </c>
      <c r="K124" s="97">
        <f>'[1]4a-414'!$H$54</f>
        <v>11.486321295047427</v>
      </c>
      <c r="L124" s="97">
        <f>'[1]4a-414'!$H$54</f>
        <v>11.486321295047427</v>
      </c>
      <c r="M124" s="97">
        <f>'[1]4a-414'!$H$54</f>
        <v>11.486321295047427</v>
      </c>
      <c r="N124" s="97">
        <f>'[1]4a-414'!$H$54</f>
        <v>11.486321295047427</v>
      </c>
      <c r="O124" s="97">
        <f>'[1]4a-414'!$H$54</f>
        <v>11.486321295047427</v>
      </c>
      <c r="P124" s="97">
        <f>'[1]4a-414'!$H$54</f>
        <v>11.486321295047427</v>
      </c>
      <c r="Q124" s="97">
        <f>'[1]4a-414'!$H$54</f>
        <v>11.486321295047427</v>
      </c>
    </row>
    <row r="125" spans="1:17" x14ac:dyDescent="0.2">
      <c r="H125" s="68"/>
    </row>
    <row r="126" spans="1:17" ht="17.25" x14ac:dyDescent="0.25">
      <c r="A126" s="82"/>
      <c r="B126" s="727" t="s">
        <v>139</v>
      </c>
      <c r="C126" s="728"/>
      <c r="D126" s="728"/>
      <c r="E126" s="728"/>
      <c r="F126" s="728"/>
      <c r="G126" s="728"/>
      <c r="H126" s="728"/>
      <c r="I126" s="728"/>
      <c r="J126" s="728"/>
      <c r="K126" s="728"/>
      <c r="L126" s="728"/>
      <c r="M126" s="728"/>
      <c r="N126" s="728"/>
      <c r="O126" s="728"/>
      <c r="P126" s="728"/>
      <c r="Q126" s="728"/>
    </row>
    <row r="127" spans="1:17" x14ac:dyDescent="0.2">
      <c r="A127" s="75" t="s">
        <v>65</v>
      </c>
      <c r="B127" s="729" t="s">
        <v>39</v>
      </c>
      <c r="C127" s="730"/>
      <c r="D127" s="730"/>
      <c r="E127" s="731"/>
      <c r="F127" s="732" t="s">
        <v>42</v>
      </c>
      <c r="G127" s="732"/>
      <c r="H127" s="732"/>
      <c r="I127" s="732"/>
      <c r="J127" s="732" t="s">
        <v>41</v>
      </c>
      <c r="K127" s="732"/>
      <c r="L127" s="732"/>
      <c r="M127" s="732"/>
      <c r="N127" s="732" t="s">
        <v>40</v>
      </c>
      <c r="O127" s="732"/>
      <c r="P127" s="732"/>
      <c r="Q127" s="732"/>
    </row>
    <row r="128" spans="1:17" ht="33.75" x14ac:dyDescent="0.2">
      <c r="A128" s="76" t="s">
        <v>14</v>
      </c>
      <c r="B128" s="77" t="s">
        <v>32</v>
      </c>
      <c r="C128" s="77" t="s">
        <v>33</v>
      </c>
      <c r="D128" s="77" t="s">
        <v>34</v>
      </c>
      <c r="E128" s="173" t="s">
        <v>200</v>
      </c>
      <c r="F128" s="173" t="s">
        <v>200</v>
      </c>
      <c r="G128" s="173" t="s">
        <v>200</v>
      </c>
      <c r="H128" s="173" t="s">
        <v>200</v>
      </c>
      <c r="I128" s="173" t="s">
        <v>200</v>
      </c>
      <c r="J128" s="173" t="s">
        <v>200</v>
      </c>
      <c r="K128" s="173" t="s">
        <v>200</v>
      </c>
      <c r="L128" s="173" t="s">
        <v>200</v>
      </c>
      <c r="M128" s="173" t="s">
        <v>200</v>
      </c>
      <c r="N128" s="173" t="s">
        <v>200</v>
      </c>
      <c r="O128" s="173" t="s">
        <v>200</v>
      </c>
      <c r="P128" s="173" t="s">
        <v>200</v>
      </c>
      <c r="Q128" s="173" t="s">
        <v>200</v>
      </c>
    </row>
    <row r="129" spans="1:17" x14ac:dyDescent="0.2">
      <c r="A129" s="11" t="s">
        <v>0</v>
      </c>
      <c r="B129" s="37">
        <f>SUM(D129:E129)</f>
        <v>0</v>
      </c>
      <c r="C129" s="29" t="e">
        <f>D129*Constants!$B$1+Constants!$B$2*E129+#REF!</f>
        <v>#REF!</v>
      </c>
      <c r="D129" s="29">
        <v>0</v>
      </c>
      <c r="E129" s="83"/>
      <c r="F129" s="83"/>
      <c r="G129" s="83"/>
      <c r="H129" s="83"/>
      <c r="I129" s="83"/>
      <c r="J129" s="83"/>
      <c r="K129" s="83"/>
      <c r="L129" s="83"/>
      <c r="M129" s="83"/>
      <c r="N129" s="83"/>
      <c r="O129" s="83"/>
      <c r="P129" s="83"/>
      <c r="Q129" s="83"/>
    </row>
    <row r="130" spans="1:17" x14ac:dyDescent="0.2">
      <c r="A130" s="12" t="s">
        <v>45</v>
      </c>
      <c r="B130" s="20">
        <f>SUM(D130:E130)</f>
        <v>0</v>
      </c>
      <c r="C130" s="21" t="e">
        <f>D130*Constants!$B$1+Constants!$B$2*E130+#REF!</f>
        <v>#REF!</v>
      </c>
      <c r="D130" s="21">
        <v>0</v>
      </c>
      <c r="E130" s="94"/>
      <c r="F130" s="89"/>
      <c r="G130" s="89"/>
      <c r="H130" s="89"/>
      <c r="I130" s="89">
        <f>'[3]bldg 111 4B'!$K$28</f>
        <v>175.50886648807469</v>
      </c>
      <c r="J130" s="89"/>
      <c r="K130" s="89"/>
      <c r="L130" s="89"/>
      <c r="M130" s="89">
        <f>'[3]bldg 111 4B'!$L$27</f>
        <v>175.50886648807469</v>
      </c>
      <c r="N130" s="89"/>
      <c r="O130" s="89"/>
      <c r="P130" s="89"/>
      <c r="Q130" s="89">
        <f>'[3]bldg 111 4B'!$M$26</f>
        <v>175.50886648807469</v>
      </c>
    </row>
    <row r="131" spans="1:17" x14ac:dyDescent="0.2">
      <c r="A131" s="12" t="s">
        <v>59</v>
      </c>
      <c r="B131" s="20"/>
      <c r="C131" s="21"/>
      <c r="D131" s="21"/>
      <c r="E131" s="94"/>
      <c r="F131" s="89"/>
      <c r="G131" s="89"/>
      <c r="H131" s="89"/>
      <c r="I131" s="89">
        <f>'[3]bldg 111 4B'!$K$29</f>
        <v>70.183636579675081</v>
      </c>
      <c r="J131" s="89"/>
      <c r="K131" s="89"/>
      <c r="L131" s="89"/>
      <c r="M131" s="89">
        <f>'[3]bldg 111 4B'!$L$32</f>
        <v>109.79714107328033</v>
      </c>
      <c r="N131" s="89"/>
      <c r="O131" s="89"/>
      <c r="P131" s="89"/>
      <c r="Q131" s="89">
        <f>'[3]bldg 111 4B'!$M$35</f>
        <v>109.79714107328033</v>
      </c>
    </row>
    <row r="132" spans="1:17" x14ac:dyDescent="0.2">
      <c r="A132" s="12" t="s">
        <v>43</v>
      </c>
      <c r="B132" s="20"/>
      <c r="C132" s="21"/>
      <c r="D132" s="21"/>
      <c r="E132" s="94"/>
      <c r="F132" s="89"/>
      <c r="G132" s="89"/>
      <c r="H132" s="89"/>
      <c r="I132" s="89">
        <f>'[3]bldg 111 4B'!$K$30</f>
        <v>53.103562780850325</v>
      </c>
      <c r="J132" s="89"/>
      <c r="K132" s="89"/>
      <c r="L132" s="89"/>
      <c r="M132" s="89">
        <f>'[3]bldg 111 4B'!$L$33</f>
        <v>44.563525881437954</v>
      </c>
      <c r="N132" s="89"/>
      <c r="O132" s="89"/>
      <c r="P132" s="89"/>
      <c r="Q132" s="89">
        <f>'[3]bldg 111 4B'!$M$36</f>
        <v>44.563525881437954</v>
      </c>
    </row>
    <row r="133" spans="1:17" x14ac:dyDescent="0.2">
      <c r="A133" s="12" t="s">
        <v>44</v>
      </c>
      <c r="B133" s="8">
        <f t="shared" ref="B133:B149" si="4">SUM(D133:E133)</f>
        <v>0</v>
      </c>
      <c r="C133" s="9" t="e">
        <f>D133*Constants!$B$1+Constants!$B$2*E133+#REF!</f>
        <v>#REF!</v>
      </c>
      <c r="D133" s="9">
        <v>0</v>
      </c>
      <c r="E133" s="89"/>
      <c r="F133" s="89"/>
      <c r="G133" s="89"/>
      <c r="H133" s="89"/>
      <c r="I133" s="89">
        <f>'[3]bldg 111 4B'!$K$31</f>
        <v>104.84378633771171</v>
      </c>
      <c r="J133" s="89"/>
      <c r="K133" s="89"/>
      <c r="L133" s="89"/>
      <c r="M133" s="89">
        <f>'[3]bldg 111 4B'!$L$34</f>
        <v>62.146935188385754</v>
      </c>
      <c r="N133" s="89"/>
      <c r="O133" s="89"/>
      <c r="P133" s="89"/>
      <c r="Q133" s="89">
        <f>'[3]bldg 111 4B'!$M$37</f>
        <v>62.146935188385754</v>
      </c>
    </row>
    <row r="134" spans="1:17" x14ac:dyDescent="0.2">
      <c r="A134" s="23" t="s">
        <v>46</v>
      </c>
      <c r="B134" s="50">
        <f t="shared" si="4"/>
        <v>128.84637037677149</v>
      </c>
      <c r="C134" s="49" t="e">
        <f>D134*Constants!$B$1+Constants!$B$2*E134+#REF!</f>
        <v>#REF!</v>
      </c>
      <c r="D134" s="49">
        <v>0</v>
      </c>
      <c r="E134" s="92">
        <f>'[3]bldg 111 4B'!$J$41</f>
        <v>128.84637037677149</v>
      </c>
      <c r="F134" s="89"/>
      <c r="G134" s="89"/>
      <c r="H134" s="89"/>
      <c r="I134" s="89">
        <f>'[3]bldg 111 4B'!$K$41</f>
        <v>128.84637037677149</v>
      </c>
      <c r="J134" s="89"/>
      <c r="K134" s="89"/>
      <c r="L134" s="89"/>
      <c r="M134" s="89">
        <f>'[3]bldg 111 4B'!$L$41</f>
        <v>128.84637037677149</v>
      </c>
      <c r="N134" s="89"/>
      <c r="O134" s="89"/>
      <c r="P134" s="89"/>
      <c r="Q134" s="89">
        <f>'[3]bldg 111 4B'!$M$41</f>
        <v>128.84637037677149</v>
      </c>
    </row>
    <row r="135" spans="1:17" x14ac:dyDescent="0.2">
      <c r="A135" s="23" t="s">
        <v>47</v>
      </c>
      <c r="B135" s="50">
        <f t="shared" si="4"/>
        <v>0</v>
      </c>
      <c r="C135" s="9" t="e">
        <f>D135*Constants!$B$1+Constants!$B$2*E135+#REF!</f>
        <v>#REF!</v>
      </c>
      <c r="D135" s="49">
        <v>0</v>
      </c>
      <c r="E135" s="92"/>
      <c r="F135" s="89"/>
      <c r="G135" s="89"/>
      <c r="H135" s="89"/>
      <c r="I135" s="89">
        <f>'[3]bldg 111 4B'!$I$20</f>
        <v>31.481753331519322</v>
      </c>
      <c r="J135" s="89"/>
      <c r="K135" s="89"/>
      <c r="L135" s="89"/>
      <c r="M135" s="89">
        <f>'[3]bldg 111 4B'!$I$21</f>
        <v>34.652790695385178</v>
      </c>
      <c r="N135" s="89"/>
      <c r="O135" s="89"/>
      <c r="P135" s="89"/>
      <c r="Q135" s="89">
        <f>'[3]bldg 111 4B'!$I$22</f>
        <v>34.652790695385178</v>
      </c>
    </row>
    <row r="136" spans="1:17" x14ac:dyDescent="0.2">
      <c r="A136" s="23" t="s">
        <v>48</v>
      </c>
      <c r="B136" s="8">
        <f t="shared" si="4"/>
        <v>14.325959211890771</v>
      </c>
      <c r="C136" s="9" t="e">
        <f>D136*Constants!$B$1+Constants!$B$2*E136+#REF!</f>
        <v>#REF!</v>
      </c>
      <c r="D136" s="9">
        <v>0</v>
      </c>
      <c r="E136" s="101">
        <f>'[1]4b-111'!$L$45</f>
        <v>14.325959211890771</v>
      </c>
      <c r="F136" s="89"/>
      <c r="G136" s="89"/>
      <c r="H136" s="89"/>
      <c r="I136" s="101">
        <f>'[1]4b-111'!$L$45</f>
        <v>14.325959211890771</v>
      </c>
      <c r="J136" s="101">
        <f>'[1]4b-111'!$L$45</f>
        <v>14.325959211890771</v>
      </c>
      <c r="K136" s="101">
        <f>'[1]4b-111'!$L$45</f>
        <v>14.325959211890771</v>
      </c>
      <c r="L136" s="101">
        <f>'[1]4b-111'!$L$45</f>
        <v>14.325959211890771</v>
      </c>
      <c r="M136" s="101">
        <f>'[1]4b-111'!$L$45</f>
        <v>14.325959211890771</v>
      </c>
      <c r="N136" s="101">
        <f>'[1]4b-111'!$L$45</f>
        <v>14.325959211890771</v>
      </c>
      <c r="O136" s="101">
        <f>'[1]4b-111'!$L$45</f>
        <v>14.325959211890771</v>
      </c>
      <c r="P136" s="101">
        <f>'[1]4b-111'!$L$45</f>
        <v>14.325959211890771</v>
      </c>
      <c r="Q136" s="101">
        <f>'[1]4b-111'!$L$45</f>
        <v>14.325959211890771</v>
      </c>
    </row>
    <row r="137" spans="1:17" s="25" customFormat="1" x14ac:dyDescent="0.2">
      <c r="A137" s="23" t="s">
        <v>49</v>
      </c>
      <c r="B137" s="20">
        <f t="shared" si="4"/>
        <v>14.325959211890771</v>
      </c>
      <c r="C137" s="21" t="e">
        <f>D137*Constants!$B$1+Constants!$B$2*E137+#REF!</f>
        <v>#REF!</v>
      </c>
      <c r="D137" s="21">
        <v>0</v>
      </c>
      <c r="E137" s="94">
        <f>'[1]4b-111'!$L$45</f>
        <v>14.325959211890771</v>
      </c>
      <c r="F137" s="94"/>
      <c r="G137" s="94"/>
      <c r="H137" s="94"/>
      <c r="I137" s="94">
        <f>'[1]4b-111'!$L$45</f>
        <v>14.325959211890771</v>
      </c>
      <c r="J137" s="94">
        <f>'[1]4b-111'!$L$45</f>
        <v>14.325959211890771</v>
      </c>
      <c r="K137" s="94">
        <f>'[1]4b-111'!$L$45</f>
        <v>14.325959211890771</v>
      </c>
      <c r="L137" s="94">
        <f>'[1]4b-111'!$L$45</f>
        <v>14.325959211890771</v>
      </c>
      <c r="M137" s="94">
        <f>'[1]4b-111'!$L$45</f>
        <v>14.325959211890771</v>
      </c>
      <c r="N137" s="94">
        <f>'[1]4b-111'!$L$45</f>
        <v>14.325959211890771</v>
      </c>
      <c r="O137" s="94">
        <f>'[1]4b-111'!$L$45</f>
        <v>14.325959211890771</v>
      </c>
      <c r="P137" s="94">
        <f>'[1]4b-111'!$L$45</f>
        <v>14.325959211890771</v>
      </c>
      <c r="Q137" s="94">
        <f>'[1]4b-111'!$L$45</f>
        <v>14.325959211890771</v>
      </c>
    </row>
    <row r="138" spans="1:17" x14ac:dyDescent="0.2">
      <c r="A138" s="12" t="s">
        <v>50</v>
      </c>
      <c r="B138" s="8">
        <f t="shared" si="4"/>
        <v>18.082536214735832</v>
      </c>
      <c r="C138" s="9" t="e">
        <f>D138*Constants!$B$1+Constants!$B$2*E138+#REF!</f>
        <v>#REF!</v>
      </c>
      <c r="D138" s="9">
        <v>0</v>
      </c>
      <c r="E138" s="89">
        <f>'[1]4b-111'!$G$45</f>
        <v>18.082536214735832</v>
      </c>
      <c r="F138" s="89"/>
      <c r="G138" s="89"/>
      <c r="H138" s="89"/>
      <c r="I138" s="89">
        <f>'[1]4b-111'!$G$45</f>
        <v>18.082536214735832</v>
      </c>
      <c r="J138" s="89">
        <f>'[1]4b-111'!$G$45</f>
        <v>18.082536214735832</v>
      </c>
      <c r="K138" s="89">
        <f>'[1]4b-111'!$G$45</f>
        <v>18.082536214735832</v>
      </c>
      <c r="L138" s="89">
        <f>'[1]4b-111'!$G$45</f>
        <v>18.082536214735832</v>
      </c>
      <c r="M138" s="89">
        <f>'[1]4b-111'!$G$45</f>
        <v>18.082536214735832</v>
      </c>
      <c r="N138" s="89">
        <f>'[1]4b-111'!$G$45</f>
        <v>18.082536214735832</v>
      </c>
      <c r="O138" s="89">
        <f>'[1]4b-111'!$G$45</f>
        <v>18.082536214735832</v>
      </c>
      <c r="P138" s="89">
        <f>'[1]4b-111'!$G$45</f>
        <v>18.082536214735832</v>
      </c>
      <c r="Q138" s="89">
        <f>'[1]4b-111'!$G$45</f>
        <v>18.082536214735832</v>
      </c>
    </row>
    <row r="139" spans="1:17" x14ac:dyDescent="0.2">
      <c r="A139" s="73" t="s">
        <v>30</v>
      </c>
      <c r="B139" s="8">
        <f t="shared" si="4"/>
        <v>7.7773937089526441</v>
      </c>
      <c r="C139" s="9" t="e">
        <f>D139*Constants!$B$1+Constants!$B$2*E139+#REF!</f>
        <v>#REF!</v>
      </c>
      <c r="D139" s="9">
        <v>0</v>
      </c>
      <c r="E139" s="89">
        <f>'[1]4b-111'!$K$45</f>
        <v>7.7773937089526441</v>
      </c>
      <c r="F139" s="89"/>
      <c r="G139" s="89"/>
      <c r="H139" s="89"/>
      <c r="I139" s="89">
        <f>'[1]4b-111'!$K$45</f>
        <v>7.7773937089526441</v>
      </c>
      <c r="J139" s="89">
        <f>'[1]4b-111'!$K$45</f>
        <v>7.7773937089526441</v>
      </c>
      <c r="K139" s="89">
        <f>'[1]4b-111'!$K$45</f>
        <v>7.7773937089526441</v>
      </c>
      <c r="L139" s="89">
        <f>'[1]4b-111'!$K$45</f>
        <v>7.7773937089526441</v>
      </c>
      <c r="M139" s="89">
        <f>'[1]4b-111'!$K$45</f>
        <v>7.7773937089526441</v>
      </c>
      <c r="N139" s="89">
        <f>'[1]4b-111'!$K$45</f>
        <v>7.7773937089526441</v>
      </c>
      <c r="O139" s="89">
        <f>'[1]4b-111'!$K$45</f>
        <v>7.7773937089526441</v>
      </c>
      <c r="P139" s="89">
        <f>'[1]4b-111'!$K$45</f>
        <v>7.7773937089526441</v>
      </c>
      <c r="Q139" s="89">
        <f>'[1]4b-111'!$K$45</f>
        <v>7.7773937089526441</v>
      </c>
    </row>
    <row r="140" spans="1:17" s="52" customFormat="1" x14ac:dyDescent="0.2">
      <c r="A140" s="12" t="s">
        <v>6</v>
      </c>
      <c r="B140" s="50">
        <f t="shared" si="4"/>
        <v>0</v>
      </c>
      <c r="C140" s="49" t="e">
        <f>D140*Constants!$B$1+Constants!$B$2*E140+#REF!</f>
        <v>#REF!</v>
      </c>
      <c r="D140" s="49">
        <v>0</v>
      </c>
      <c r="E140" s="92">
        <f>'[1]4b-111'!$H$48</f>
        <v>0</v>
      </c>
      <c r="F140" s="92"/>
      <c r="G140" s="92"/>
      <c r="H140" s="92"/>
      <c r="I140" s="92">
        <f>'[1]4b-111'!$H$48</f>
        <v>0</v>
      </c>
      <c r="J140" s="92">
        <f>'[1]4b-111'!$H$48</f>
        <v>0</v>
      </c>
      <c r="K140" s="92">
        <f>'[1]4b-111'!$H$48</f>
        <v>0</v>
      </c>
      <c r="L140" s="92">
        <f>'[1]4b-111'!$H$48</f>
        <v>0</v>
      </c>
      <c r="M140" s="92">
        <f>'[1]4b-111'!$H$48</f>
        <v>0</v>
      </c>
      <c r="N140" s="92">
        <f>'[1]4b-111'!$H$48</f>
        <v>0</v>
      </c>
      <c r="O140" s="92">
        <f>'[1]4b-111'!$H$48</f>
        <v>0</v>
      </c>
      <c r="P140" s="92">
        <f>'[1]4b-111'!$H$48</f>
        <v>0</v>
      </c>
      <c r="Q140" s="92">
        <f>'[1]4b-111'!$H$48</f>
        <v>0</v>
      </c>
    </row>
    <row r="141" spans="1:17" s="52" customFormat="1" x14ac:dyDescent="0.2">
      <c r="A141" s="12" t="s">
        <v>51</v>
      </c>
      <c r="B141" s="50">
        <f t="shared" si="4"/>
        <v>24.514344970618733</v>
      </c>
      <c r="C141" s="49" t="e">
        <f>D141*Constants!$B$1+Constants!$B$2*E141+#REF!</f>
        <v>#REF!</v>
      </c>
      <c r="D141" s="49">
        <v>0</v>
      </c>
      <c r="E141" s="92">
        <f>'[1]4b-111'!$J$45</f>
        <v>24.514344970618733</v>
      </c>
      <c r="F141" s="92"/>
      <c r="G141" s="92"/>
      <c r="H141" s="92"/>
      <c r="I141" s="92">
        <f>'[1]4b-111'!$J$45</f>
        <v>24.514344970618733</v>
      </c>
      <c r="J141" s="92">
        <f>'[1]4b-111'!$J$45</f>
        <v>24.514344970618733</v>
      </c>
      <c r="K141" s="92">
        <f>'[1]4b-111'!$J$45</f>
        <v>24.514344970618733</v>
      </c>
      <c r="L141" s="92">
        <f>'[1]4b-111'!$J$45</f>
        <v>24.514344970618733</v>
      </c>
      <c r="M141" s="92">
        <f>'[1]4b-111'!$J$45</f>
        <v>24.514344970618733</v>
      </c>
      <c r="N141" s="92">
        <f>'[1]4b-111'!$J$45</f>
        <v>24.514344970618733</v>
      </c>
      <c r="O141" s="92">
        <f>'[1]4b-111'!$J$45</f>
        <v>24.514344970618733</v>
      </c>
      <c r="P141" s="92">
        <f>'[1]4b-111'!$J$45</f>
        <v>24.514344970618733</v>
      </c>
      <c r="Q141" s="92">
        <f>'[1]4b-111'!$J$45</f>
        <v>24.514344970618733</v>
      </c>
    </row>
    <row r="142" spans="1:17" s="52" customFormat="1" x14ac:dyDescent="0.2">
      <c r="A142" s="23" t="s">
        <v>52</v>
      </c>
      <c r="B142" s="50">
        <f t="shared" si="4"/>
        <v>1.3709816799170411</v>
      </c>
      <c r="C142" s="49" t="e">
        <f>D142*Constants!$B$1+Constants!$B$2*E142+#REF!</f>
        <v>#REF!</v>
      </c>
      <c r="D142" s="49">
        <v>0</v>
      </c>
      <c r="E142" s="92">
        <f>'[1]4b-111'!$H$52</f>
        <v>1.3709816799170411</v>
      </c>
      <c r="F142" s="92"/>
      <c r="G142" s="92"/>
      <c r="H142" s="92"/>
      <c r="I142" s="92">
        <f>'[1]4b-111'!$H$52</f>
        <v>1.3709816799170411</v>
      </c>
      <c r="J142" s="92">
        <f>'[1]4b-111'!$H$52</f>
        <v>1.3709816799170411</v>
      </c>
      <c r="K142" s="92">
        <f>'[1]4b-111'!$H$52</f>
        <v>1.3709816799170411</v>
      </c>
      <c r="L142" s="92">
        <f>'[1]4b-111'!$H$52</f>
        <v>1.3709816799170411</v>
      </c>
      <c r="M142" s="92">
        <f>'[1]4b-111'!$H$52</f>
        <v>1.3709816799170411</v>
      </c>
      <c r="N142" s="92">
        <f>'[1]4b-111'!$H$52</f>
        <v>1.3709816799170411</v>
      </c>
      <c r="O142" s="92">
        <f>'[1]4b-111'!$H$52</f>
        <v>1.3709816799170411</v>
      </c>
      <c r="P142" s="92">
        <f>'[1]4b-111'!$H$52</f>
        <v>1.3709816799170411</v>
      </c>
      <c r="Q142" s="92">
        <f>'[1]4b-111'!$H$52</f>
        <v>1.3709816799170411</v>
      </c>
    </row>
    <row r="143" spans="1:17" s="19" customFormat="1" x14ac:dyDescent="0.2">
      <c r="A143" s="23" t="s">
        <v>53</v>
      </c>
      <c r="B143" s="20">
        <f t="shared" si="4"/>
        <v>0</v>
      </c>
      <c r="C143" s="21" t="e">
        <f>D143*Constants!$B$1+Constants!$B$2*E143+#REF!</f>
        <v>#REF!</v>
      </c>
      <c r="D143" s="21">
        <v>0</v>
      </c>
      <c r="E143" s="94">
        <f>'[1]4b-111'!$H$51</f>
        <v>0</v>
      </c>
      <c r="F143" s="94"/>
      <c r="G143" s="94"/>
      <c r="H143" s="94"/>
      <c r="I143" s="94">
        <f>'[1]4b-111'!$H$51</f>
        <v>0</v>
      </c>
      <c r="J143" s="94">
        <f>'[1]4b-111'!$H$51</f>
        <v>0</v>
      </c>
      <c r="K143" s="94">
        <f>'[1]4b-111'!$H$51</f>
        <v>0</v>
      </c>
      <c r="L143" s="94">
        <f>'[1]4b-111'!$H$51</f>
        <v>0</v>
      </c>
      <c r="M143" s="94">
        <f>'[1]4b-111'!$H$51</f>
        <v>0</v>
      </c>
      <c r="N143" s="94">
        <f>'[1]4b-111'!$H$51</f>
        <v>0</v>
      </c>
      <c r="O143" s="94">
        <f>'[1]4b-111'!$H$51</f>
        <v>0</v>
      </c>
      <c r="P143" s="94">
        <f>'[1]4b-111'!$H$51</f>
        <v>0</v>
      </c>
      <c r="Q143" s="94">
        <f>'[1]4b-111'!$H$51</f>
        <v>0</v>
      </c>
    </row>
    <row r="144" spans="1:17" s="52" customFormat="1" x14ac:dyDescent="0.2">
      <c r="A144" s="23" t="s">
        <v>54</v>
      </c>
      <c r="B144" s="50">
        <f t="shared" si="4"/>
        <v>0</v>
      </c>
      <c r="C144" s="49" t="e">
        <f>D144*Constants!$B$1+Constants!$B$2*E144+#REF!</f>
        <v>#REF!</v>
      </c>
      <c r="D144" s="49">
        <v>0</v>
      </c>
      <c r="E144" s="92">
        <f>'[1]4b-111'!$H$55</f>
        <v>0</v>
      </c>
      <c r="F144" s="92"/>
      <c r="G144" s="92"/>
      <c r="H144" s="92"/>
      <c r="I144" s="92">
        <f>'[1]4b-111'!$H$55</f>
        <v>0</v>
      </c>
      <c r="J144" s="92">
        <f>'[1]4b-111'!$H$55</f>
        <v>0</v>
      </c>
      <c r="K144" s="92">
        <f>'[1]4b-111'!$H$55</f>
        <v>0</v>
      </c>
      <c r="L144" s="92">
        <f>'[1]4b-111'!$H$55</f>
        <v>0</v>
      </c>
      <c r="M144" s="92">
        <f>'[1]4b-111'!$H$55</f>
        <v>0</v>
      </c>
      <c r="N144" s="92">
        <f>'[1]4b-111'!$H$55</f>
        <v>0</v>
      </c>
      <c r="O144" s="92">
        <f>'[1]4b-111'!$H$55</f>
        <v>0</v>
      </c>
      <c r="P144" s="92">
        <f>'[1]4b-111'!$H$55</f>
        <v>0</v>
      </c>
      <c r="Q144" s="92">
        <f>'[1]4b-111'!$H$55</f>
        <v>0</v>
      </c>
    </row>
    <row r="145" spans="1:17" s="52" customFormat="1" x14ac:dyDescent="0.2">
      <c r="A145" s="23" t="s">
        <v>55</v>
      </c>
      <c r="B145" s="20">
        <f t="shared" si="4"/>
        <v>0</v>
      </c>
      <c r="C145" s="21" t="e">
        <f>D145*Constants!$B$1+Constants!$B$2*E145+#REF!</f>
        <v>#REF!</v>
      </c>
      <c r="D145" s="21">
        <v>0</v>
      </c>
      <c r="E145" s="94"/>
      <c r="F145" s="94"/>
      <c r="G145" s="94"/>
      <c r="H145" s="94"/>
      <c r="I145" s="94"/>
      <c r="J145" s="94"/>
      <c r="K145" s="94"/>
      <c r="L145" s="94"/>
      <c r="M145" s="94"/>
      <c r="N145" s="94"/>
      <c r="O145" s="94"/>
      <c r="P145" s="94"/>
      <c r="Q145" s="94"/>
    </row>
    <row r="146" spans="1:17" s="52" customFormat="1" x14ac:dyDescent="0.2">
      <c r="A146" s="23" t="s">
        <v>21</v>
      </c>
      <c r="B146" s="8">
        <f t="shared" si="4"/>
        <v>50.511454372623575</v>
      </c>
      <c r="C146" s="9" t="e">
        <f>D146*Constants!$B$1+Constants!$B$2*E146+#REF!</f>
        <v>#REF!</v>
      </c>
      <c r="D146" s="9">
        <v>0</v>
      </c>
      <c r="E146" s="89">
        <f>'[1]4b-111'!$H$57</f>
        <v>50.511454372623575</v>
      </c>
      <c r="F146" s="89"/>
      <c r="G146" s="89"/>
      <c r="H146" s="89"/>
      <c r="I146" s="89">
        <f>'[1]4b-111'!$H$57</f>
        <v>50.511454372623575</v>
      </c>
      <c r="J146" s="89">
        <f>'[1]4b-111'!$H$57</f>
        <v>50.511454372623575</v>
      </c>
      <c r="K146" s="89">
        <f>'[1]4b-111'!$H$57</f>
        <v>50.511454372623575</v>
      </c>
      <c r="L146" s="89">
        <f>'[1]4b-111'!$H$57</f>
        <v>50.511454372623575</v>
      </c>
      <c r="M146" s="89">
        <f>'[1]4b-111'!$H$57</f>
        <v>50.511454372623575</v>
      </c>
      <c r="N146" s="89">
        <f>'[1]4b-111'!$H$57</f>
        <v>50.511454372623575</v>
      </c>
      <c r="O146" s="89">
        <f>'[1]4b-111'!$H$57</f>
        <v>50.511454372623575</v>
      </c>
      <c r="P146" s="89">
        <f>'[1]4b-111'!$H$57</f>
        <v>50.511454372623575</v>
      </c>
      <c r="Q146" s="89">
        <f>'[1]4b-111'!$H$57</f>
        <v>50.511454372623575</v>
      </c>
    </row>
    <row r="147" spans="1:17" s="62" customFormat="1" x14ac:dyDescent="0.2">
      <c r="A147" s="23" t="s">
        <v>56</v>
      </c>
      <c r="B147" s="50">
        <f t="shared" si="4"/>
        <v>0.5487383339094366</v>
      </c>
      <c r="C147" s="49" t="e">
        <f>D147*Constants!$B$1+Constants!$B$2*E147+#REF!</f>
        <v>#REF!</v>
      </c>
      <c r="D147" s="49">
        <v>0</v>
      </c>
      <c r="E147" s="92">
        <f>'[1]4b-111'!$H$50</f>
        <v>0.5487383339094366</v>
      </c>
      <c r="F147" s="92"/>
      <c r="G147" s="92"/>
      <c r="H147" s="92"/>
      <c r="I147" s="92">
        <f>'[1]4b-111'!$H$50</f>
        <v>0.5487383339094366</v>
      </c>
      <c r="J147" s="92">
        <f>'[1]4b-111'!$H$50</f>
        <v>0.5487383339094366</v>
      </c>
      <c r="K147" s="92">
        <f>'[1]4b-111'!$H$50</f>
        <v>0.5487383339094366</v>
      </c>
      <c r="L147" s="92">
        <f>'[1]4b-111'!$H$50</f>
        <v>0.5487383339094366</v>
      </c>
      <c r="M147" s="92">
        <f>'[1]4b-111'!$H$50</f>
        <v>0.5487383339094366</v>
      </c>
      <c r="N147" s="92">
        <f>'[1]4b-111'!$H$50</f>
        <v>0.5487383339094366</v>
      </c>
      <c r="O147" s="92">
        <f>'[1]4b-111'!$H$50</f>
        <v>0.5487383339094366</v>
      </c>
      <c r="P147" s="92">
        <f>'[1]4b-111'!$H$50</f>
        <v>0.5487383339094366</v>
      </c>
      <c r="Q147" s="92">
        <f>'[1]4b-111'!$H$50</f>
        <v>0.5487383339094366</v>
      </c>
    </row>
    <row r="148" spans="1:17" s="52" customFormat="1" x14ac:dyDescent="0.2">
      <c r="A148" s="23" t="s">
        <v>57</v>
      </c>
      <c r="B148" s="8">
        <f t="shared" si="4"/>
        <v>0</v>
      </c>
      <c r="C148" s="9" t="e">
        <f>D148*Constants!$B$1+Constants!$B$2*E148+#REF!</f>
        <v>#REF!</v>
      </c>
      <c r="D148" s="9">
        <v>0</v>
      </c>
      <c r="E148" s="89">
        <f>'[1]4b-111'!$H$49</f>
        <v>0</v>
      </c>
      <c r="F148" s="89"/>
      <c r="G148" s="89"/>
      <c r="H148" s="89"/>
      <c r="I148" s="89">
        <f>'[1]4b-111'!$H$49</f>
        <v>0</v>
      </c>
      <c r="J148" s="89">
        <f>'[1]4b-111'!$H$49</f>
        <v>0</v>
      </c>
      <c r="K148" s="89">
        <f>'[1]4b-111'!$H$49</f>
        <v>0</v>
      </c>
      <c r="L148" s="89">
        <f>'[1]4b-111'!$H$49</f>
        <v>0</v>
      </c>
      <c r="M148" s="89">
        <f>'[1]4b-111'!$H$49</f>
        <v>0</v>
      </c>
      <c r="N148" s="89">
        <f>'[1]4b-111'!$H$49</f>
        <v>0</v>
      </c>
      <c r="O148" s="89">
        <f>'[1]4b-111'!$H$49</f>
        <v>0</v>
      </c>
      <c r="P148" s="89">
        <f>'[1]4b-111'!$H$49</f>
        <v>0</v>
      </c>
      <c r="Q148" s="89">
        <f>'[1]4b-111'!$H$49</f>
        <v>0</v>
      </c>
    </row>
    <row r="149" spans="1:17" s="62" customFormat="1" x14ac:dyDescent="0.2">
      <c r="A149" s="72" t="s">
        <v>58</v>
      </c>
      <c r="B149" s="27">
        <f t="shared" si="4"/>
        <v>10.017283097131006</v>
      </c>
      <c r="C149" s="28" t="e">
        <f>D149*Constants!$B$1+Constants!$B$2*E149+#REF!</f>
        <v>#REF!</v>
      </c>
      <c r="D149" s="28">
        <v>0</v>
      </c>
      <c r="E149" s="95">
        <f>'[1]4b-111'!$H$54</f>
        <v>10.017283097131006</v>
      </c>
      <c r="F149" s="95"/>
      <c r="G149" s="95"/>
      <c r="H149" s="95"/>
      <c r="I149" s="95">
        <f>'[1]4b-111'!$H$54</f>
        <v>10.017283097131006</v>
      </c>
      <c r="J149" s="95">
        <f>'[1]4b-111'!$H$54</f>
        <v>10.017283097131006</v>
      </c>
      <c r="K149" s="95">
        <f>'[1]4b-111'!$H$54</f>
        <v>10.017283097131006</v>
      </c>
      <c r="L149" s="95">
        <f>'[1]4b-111'!$H$54</f>
        <v>10.017283097131006</v>
      </c>
      <c r="M149" s="95">
        <f>'[1]4b-111'!$H$54</f>
        <v>10.017283097131006</v>
      </c>
      <c r="N149" s="95">
        <f>'[1]4b-111'!$H$54</f>
        <v>10.017283097131006</v>
      </c>
      <c r="O149" s="95">
        <f>'[1]4b-111'!$H$54</f>
        <v>10.017283097131006</v>
      </c>
      <c r="P149" s="95">
        <f>'[1]4b-111'!$H$54</f>
        <v>10.017283097131006</v>
      </c>
      <c r="Q149" s="95">
        <f>'[1]4b-111'!$H$54</f>
        <v>10.017283097131006</v>
      </c>
    </row>
    <row r="151" spans="1:17" ht="17.25" x14ac:dyDescent="0.25">
      <c r="A151" s="82"/>
      <c r="B151" s="727" t="s">
        <v>140</v>
      </c>
      <c r="C151" s="728"/>
      <c r="D151" s="728"/>
      <c r="E151" s="728"/>
      <c r="F151" s="728"/>
      <c r="G151" s="728"/>
      <c r="H151" s="728"/>
      <c r="I151" s="728"/>
      <c r="J151" s="728"/>
      <c r="K151" s="728"/>
      <c r="L151" s="728"/>
      <c r="M151" s="728"/>
      <c r="N151" s="728"/>
      <c r="O151" s="728"/>
      <c r="P151" s="728"/>
      <c r="Q151" s="728"/>
    </row>
    <row r="152" spans="1:17" x14ac:dyDescent="0.2">
      <c r="A152" s="75" t="s">
        <v>66</v>
      </c>
      <c r="B152" s="729" t="s">
        <v>39</v>
      </c>
      <c r="C152" s="730"/>
      <c r="D152" s="730"/>
      <c r="E152" s="731"/>
      <c r="F152" s="732" t="s">
        <v>42</v>
      </c>
      <c r="G152" s="732"/>
      <c r="H152" s="732"/>
      <c r="I152" s="732"/>
      <c r="J152" s="732" t="s">
        <v>41</v>
      </c>
      <c r="K152" s="732"/>
      <c r="L152" s="732"/>
      <c r="M152" s="732"/>
      <c r="N152" s="732" t="s">
        <v>40</v>
      </c>
      <c r="O152" s="732"/>
      <c r="P152" s="732"/>
      <c r="Q152" s="732"/>
    </row>
    <row r="153" spans="1:17" ht="33.75" x14ac:dyDescent="0.2">
      <c r="A153" s="76" t="s">
        <v>14</v>
      </c>
      <c r="B153" s="77" t="s">
        <v>32</v>
      </c>
      <c r="C153" s="77" t="s">
        <v>33</v>
      </c>
      <c r="D153" s="77" t="s">
        <v>34</v>
      </c>
      <c r="E153" s="173" t="s">
        <v>200</v>
      </c>
      <c r="F153" s="173" t="s">
        <v>200</v>
      </c>
      <c r="G153" s="173" t="s">
        <v>200</v>
      </c>
      <c r="H153" s="173" t="s">
        <v>200</v>
      </c>
      <c r="I153" s="173" t="s">
        <v>200</v>
      </c>
      <c r="J153" s="173" t="s">
        <v>200</v>
      </c>
      <c r="K153" s="173" t="s">
        <v>200</v>
      </c>
      <c r="L153" s="173" t="s">
        <v>200</v>
      </c>
      <c r="M153" s="173" t="s">
        <v>200</v>
      </c>
      <c r="N153" s="173" t="s">
        <v>200</v>
      </c>
      <c r="O153" s="173" t="s">
        <v>200</v>
      </c>
      <c r="P153" s="173" t="s">
        <v>200</v>
      </c>
      <c r="Q153" s="173" t="s">
        <v>200</v>
      </c>
    </row>
    <row r="154" spans="1:17" x14ac:dyDescent="0.2">
      <c r="A154" s="11" t="s">
        <v>0</v>
      </c>
      <c r="B154" s="57">
        <f>SUM(D154:E154)</f>
        <v>0</v>
      </c>
      <c r="C154" s="58" t="e">
        <f>D154*Constants!$B$1+Constants!$B$2*E154+#REF!</f>
        <v>#REF!</v>
      </c>
      <c r="D154" s="58">
        <v>0</v>
      </c>
      <c r="E154" s="85"/>
      <c r="F154" s="83"/>
      <c r="G154" s="83"/>
      <c r="H154" s="83"/>
      <c r="I154" s="83"/>
      <c r="J154" s="83"/>
      <c r="K154" s="83"/>
      <c r="L154" s="83"/>
      <c r="M154" s="83"/>
      <c r="N154" s="85"/>
      <c r="O154" s="85"/>
      <c r="P154" s="85"/>
      <c r="Q154" s="85"/>
    </row>
    <row r="155" spans="1:17" x14ac:dyDescent="0.2">
      <c r="A155" s="12" t="s">
        <v>45</v>
      </c>
      <c r="B155" s="50">
        <f>SUM(D155:E155)</f>
        <v>0</v>
      </c>
      <c r="C155" s="49" t="e">
        <f>D155*Constants!$B$1+Constants!$B$2*E155+#REF!</f>
        <v>#REF!</v>
      </c>
      <c r="D155" s="49">
        <v>0</v>
      </c>
      <c r="E155" s="92"/>
      <c r="F155" s="89"/>
      <c r="G155" s="89"/>
      <c r="H155" s="89"/>
      <c r="I155" s="89">
        <f>'[3]bldg 231 4C'!$K$28</f>
        <v>238.15485080500898</v>
      </c>
      <c r="J155" s="89"/>
      <c r="K155" s="89"/>
      <c r="L155" s="89"/>
      <c r="M155" s="89">
        <f>'[3]bldg 231 4C'!$L$27</f>
        <v>238.15485080500898</v>
      </c>
      <c r="N155" s="92"/>
      <c r="O155" s="92"/>
      <c r="P155" s="92"/>
      <c r="Q155" s="92">
        <f>'[3]bldg 231 4C'!$M$26</f>
        <v>238.15485080500898</v>
      </c>
    </row>
    <row r="156" spans="1:17" x14ac:dyDescent="0.2">
      <c r="A156" s="12" t="s">
        <v>59</v>
      </c>
      <c r="B156" s="50"/>
      <c r="C156" s="49"/>
      <c r="D156" s="49"/>
      <c r="E156" s="92"/>
      <c r="F156" s="89"/>
      <c r="G156" s="89"/>
      <c r="H156" s="89"/>
      <c r="I156" s="89">
        <f>'[3]bldg 231 4C'!$K$29</f>
        <v>210.55</v>
      </c>
      <c r="J156" s="89"/>
      <c r="K156" s="89"/>
      <c r="L156" s="89"/>
      <c r="M156" s="89">
        <f>'[3]bldg 231 4C'!$L$32</f>
        <v>329.39</v>
      </c>
      <c r="N156" s="92"/>
      <c r="O156" s="92"/>
      <c r="P156" s="92"/>
      <c r="Q156" s="92">
        <f>'[3]bldg 231 4C'!$M$35</f>
        <v>329.39</v>
      </c>
    </row>
    <row r="157" spans="1:17" x14ac:dyDescent="0.2">
      <c r="A157" s="12" t="s">
        <v>43</v>
      </c>
      <c r="B157" s="50"/>
      <c r="C157" s="49"/>
      <c r="D157" s="49"/>
      <c r="E157" s="92"/>
      <c r="F157" s="89"/>
      <c r="G157" s="89"/>
      <c r="H157" s="89"/>
      <c r="I157" s="89">
        <f>'[3]bldg 231 4C'!$K$30</f>
        <v>159.31</v>
      </c>
      <c r="J157" s="89"/>
      <c r="K157" s="89"/>
      <c r="L157" s="89"/>
      <c r="M157" s="89">
        <f>'[3]bldg 231 4C'!$L$33</f>
        <v>133.69</v>
      </c>
      <c r="N157" s="92"/>
      <c r="O157" s="92"/>
      <c r="P157" s="92"/>
      <c r="Q157" s="92">
        <f>'[3]bldg 231 4C'!$M$36</f>
        <v>133.69</v>
      </c>
    </row>
    <row r="158" spans="1:17" x14ac:dyDescent="0.2">
      <c r="A158" s="12" t="s">
        <v>44</v>
      </c>
      <c r="B158" s="50">
        <f t="shared" ref="B158:B174" si="5">SUM(D158:E158)</f>
        <v>0</v>
      </c>
      <c r="C158" s="49" t="e">
        <f>D158*Constants!$B$1+Constants!$B$2*E158+#REF!</f>
        <v>#REF!</v>
      </c>
      <c r="D158" s="49">
        <v>0</v>
      </c>
      <c r="E158" s="92"/>
      <c r="F158" s="89"/>
      <c r="G158" s="89"/>
      <c r="H158" s="89"/>
      <c r="I158" s="89">
        <f>'[3]bldg 231 4C'!$K$31</f>
        <v>314.52999999999997</v>
      </c>
      <c r="J158" s="89"/>
      <c r="K158" s="89"/>
      <c r="L158" s="89"/>
      <c r="M158" s="89">
        <f>'[3]bldg 231 4C'!$L$34</f>
        <v>186.44</v>
      </c>
      <c r="N158" s="92"/>
      <c r="O158" s="92"/>
      <c r="P158" s="92"/>
      <c r="Q158" s="92">
        <f>'[3]bldg 231 4C'!$M$37</f>
        <v>186.44</v>
      </c>
    </row>
    <row r="159" spans="1:17" s="19" customFormat="1" x14ac:dyDescent="0.2">
      <c r="A159" s="23" t="s">
        <v>46</v>
      </c>
      <c r="B159" s="50">
        <f t="shared" si="5"/>
        <v>66.768126511627898</v>
      </c>
      <c r="C159" s="49" t="e">
        <f>D159*Constants!$B$1+Constants!$B$2*E159+#REF!</f>
        <v>#REF!</v>
      </c>
      <c r="D159" s="49">
        <v>0</v>
      </c>
      <c r="E159" s="92">
        <f>'[3]bldg 231 4C'!$J$41</f>
        <v>66.768126511627898</v>
      </c>
      <c r="F159" s="89"/>
      <c r="G159" s="89"/>
      <c r="H159" s="89"/>
      <c r="I159" s="89">
        <f>'[3]bldg 231 4C'!$K$41</f>
        <v>66.768126511627898</v>
      </c>
      <c r="J159" s="89"/>
      <c r="K159" s="89"/>
      <c r="L159" s="89"/>
      <c r="M159" s="89">
        <f>'[3]bldg 231 4C'!$L$41</f>
        <v>66.768126511627898</v>
      </c>
      <c r="N159" s="92"/>
      <c r="O159" s="92"/>
      <c r="P159" s="92"/>
      <c r="Q159" s="92">
        <f>'[3]bldg 231 4C'!$M$41</f>
        <v>66.768126511627898</v>
      </c>
    </row>
    <row r="160" spans="1:17" s="19" customFormat="1" x14ac:dyDescent="0.2">
      <c r="A160" s="23" t="s">
        <v>47</v>
      </c>
      <c r="B160" s="50">
        <f t="shared" si="5"/>
        <v>0</v>
      </c>
      <c r="C160" s="49" t="e">
        <f>D160*Constants!$B$1+Constants!$B$2*E160+#REF!</f>
        <v>#REF!</v>
      </c>
      <c r="D160" s="49">
        <v>0</v>
      </c>
      <c r="E160" s="92"/>
      <c r="F160" s="89"/>
      <c r="G160" s="89"/>
      <c r="H160" s="89"/>
      <c r="I160" s="89">
        <f>'[3]bldg 231 4C'!$I$20</f>
        <v>59.866169156190296</v>
      </c>
      <c r="J160" s="89"/>
      <c r="K160" s="89"/>
      <c r="L160" s="89"/>
      <c r="M160" s="89">
        <f>'[3]bldg 231 4C'!$I$21</f>
        <v>66.553661099530032</v>
      </c>
      <c r="N160" s="92"/>
      <c r="O160" s="92"/>
      <c r="P160" s="92"/>
      <c r="Q160" s="92">
        <f>'[3]bldg 231 4C'!$I$22</f>
        <v>66.553661099530032</v>
      </c>
    </row>
    <row r="161" spans="1:17" s="19" customFormat="1" x14ac:dyDescent="0.2">
      <c r="A161" s="23" t="s">
        <v>48</v>
      </c>
      <c r="B161" s="50">
        <f t="shared" si="5"/>
        <v>2.8288412808108734</v>
      </c>
      <c r="C161" s="49" t="e">
        <f>D161*Constants!$B$1+Constants!$B$2*E161+#REF!</f>
        <v>#REF!</v>
      </c>
      <c r="D161" s="49">
        <v>0</v>
      </c>
      <c r="E161" s="92">
        <f>'[1]4c-231'!$L$45</f>
        <v>2.8288412808108734</v>
      </c>
      <c r="F161" s="89"/>
      <c r="G161" s="89"/>
      <c r="H161" s="89"/>
      <c r="I161" s="92">
        <f>'[1]4c-231'!$L$45</f>
        <v>2.8288412808108734</v>
      </c>
      <c r="J161" s="92">
        <f>'[1]4c-231'!$L$45</f>
        <v>2.8288412808108734</v>
      </c>
      <c r="K161" s="92">
        <f>'[1]4c-231'!$L$45</f>
        <v>2.8288412808108734</v>
      </c>
      <c r="L161" s="92">
        <f>'[1]4c-231'!$L$45</f>
        <v>2.8288412808108734</v>
      </c>
      <c r="M161" s="92">
        <f>'[1]4c-231'!$L$45</f>
        <v>2.8288412808108734</v>
      </c>
      <c r="N161" s="92">
        <f>'[1]4c-231'!$L$45</f>
        <v>2.8288412808108734</v>
      </c>
      <c r="O161" s="92">
        <f>'[1]4c-231'!$L$45</f>
        <v>2.8288412808108734</v>
      </c>
      <c r="P161" s="92">
        <f>'[1]4c-231'!$L$45</f>
        <v>2.8288412808108734</v>
      </c>
      <c r="Q161" s="92">
        <f>'[1]4c-231'!$L$45</f>
        <v>2.8288412808108734</v>
      </c>
    </row>
    <row r="162" spans="1:17" x14ac:dyDescent="0.2">
      <c r="A162" s="23" t="s">
        <v>49</v>
      </c>
      <c r="B162" s="50">
        <f t="shared" si="5"/>
        <v>2.8288412808108734</v>
      </c>
      <c r="C162" s="49" t="e">
        <f>D162*Constants!$B$1+Constants!$B$2*E162+#REF!</f>
        <v>#REF!</v>
      </c>
      <c r="D162" s="49">
        <v>0</v>
      </c>
      <c r="E162" s="92">
        <f>'[1]4c-231'!$L$45</f>
        <v>2.8288412808108734</v>
      </c>
      <c r="F162" s="89"/>
      <c r="G162" s="89"/>
      <c r="H162" s="89"/>
      <c r="I162" s="92">
        <f>'[1]4c-231'!$L$45</f>
        <v>2.8288412808108734</v>
      </c>
      <c r="J162" s="92">
        <f>'[1]4c-231'!$L$45</f>
        <v>2.8288412808108734</v>
      </c>
      <c r="K162" s="92">
        <f>'[1]4c-231'!$L$45</f>
        <v>2.8288412808108734</v>
      </c>
      <c r="L162" s="92">
        <f>'[1]4c-231'!$L$45</f>
        <v>2.8288412808108734</v>
      </c>
      <c r="M162" s="92">
        <f>'[1]4c-231'!$L$45</f>
        <v>2.8288412808108734</v>
      </c>
      <c r="N162" s="92">
        <f>'[1]4c-231'!$L$45</f>
        <v>2.8288412808108734</v>
      </c>
      <c r="O162" s="92">
        <f>'[1]4c-231'!$L$45</f>
        <v>2.8288412808108734</v>
      </c>
      <c r="P162" s="92">
        <f>'[1]4c-231'!$L$45</f>
        <v>2.8288412808108734</v>
      </c>
      <c r="Q162" s="92">
        <f>'[1]4c-231'!$L$45</f>
        <v>2.8288412808108734</v>
      </c>
    </row>
    <row r="163" spans="1:17" s="19" customFormat="1" x14ac:dyDescent="0.2">
      <c r="A163" s="12" t="s">
        <v>50</v>
      </c>
      <c r="B163" s="50">
        <f t="shared" si="5"/>
        <v>18.457303350876263</v>
      </c>
      <c r="C163" s="49" t="e">
        <f>D163*Constants!$B$1+Constants!$B$2*E163+#REF!</f>
        <v>#REF!</v>
      </c>
      <c r="D163" s="49">
        <v>0</v>
      </c>
      <c r="E163" s="92">
        <f>'[1]4c-231'!$G$45</f>
        <v>18.457303350876263</v>
      </c>
      <c r="F163" s="89"/>
      <c r="G163" s="89"/>
      <c r="H163" s="89"/>
      <c r="I163" s="92">
        <f>'[1]4c-231'!$G$45</f>
        <v>18.457303350876263</v>
      </c>
      <c r="J163" s="92">
        <f>'[1]4c-231'!$G$45</f>
        <v>18.457303350876263</v>
      </c>
      <c r="K163" s="92">
        <f>'[1]4c-231'!$G$45</f>
        <v>18.457303350876263</v>
      </c>
      <c r="L163" s="92">
        <f>'[1]4c-231'!$G$45</f>
        <v>18.457303350876263</v>
      </c>
      <c r="M163" s="92">
        <f>'[1]4c-231'!$G$45</f>
        <v>18.457303350876263</v>
      </c>
      <c r="N163" s="92">
        <f>'[1]4c-231'!$G$45</f>
        <v>18.457303350876263</v>
      </c>
      <c r="O163" s="92">
        <f>'[1]4c-231'!$G$45</f>
        <v>18.457303350876263</v>
      </c>
      <c r="P163" s="92">
        <f>'[1]4c-231'!$G$45</f>
        <v>18.457303350876263</v>
      </c>
      <c r="Q163" s="92">
        <f>'[1]4c-231'!$G$45</f>
        <v>18.457303350876263</v>
      </c>
    </row>
    <row r="164" spans="1:17" s="19" customFormat="1" x14ac:dyDescent="0.2">
      <c r="A164" s="73" t="s">
        <v>30</v>
      </c>
      <c r="B164" s="50">
        <f t="shared" si="5"/>
        <v>1.5357444521231667</v>
      </c>
      <c r="C164" s="49" t="e">
        <f>D164*Constants!$B$1+Constants!$B$2*E164+#REF!</f>
        <v>#REF!</v>
      </c>
      <c r="D164" s="49">
        <v>0</v>
      </c>
      <c r="E164" s="92">
        <f>'[1]4c-231'!$K$45</f>
        <v>1.5357444521231667</v>
      </c>
      <c r="F164" s="89"/>
      <c r="G164" s="89"/>
      <c r="H164" s="89"/>
      <c r="I164" s="92">
        <f>'[1]4c-231'!$K$45</f>
        <v>1.5357444521231667</v>
      </c>
      <c r="J164" s="92">
        <f>'[1]4c-231'!$K$45</f>
        <v>1.5357444521231667</v>
      </c>
      <c r="K164" s="92">
        <f>'[1]4c-231'!$K$45</f>
        <v>1.5357444521231667</v>
      </c>
      <c r="L164" s="92">
        <f>'[1]4c-231'!$K$45</f>
        <v>1.5357444521231667</v>
      </c>
      <c r="M164" s="92">
        <f>'[1]4c-231'!$K$45</f>
        <v>1.5357444521231667</v>
      </c>
      <c r="N164" s="92">
        <f>'[1]4c-231'!$K$45</f>
        <v>1.5357444521231667</v>
      </c>
      <c r="O164" s="92">
        <f>'[1]4c-231'!$K$45</f>
        <v>1.5357444521231667</v>
      </c>
      <c r="P164" s="92">
        <f>'[1]4c-231'!$K$45</f>
        <v>1.5357444521231667</v>
      </c>
      <c r="Q164" s="92">
        <f>'[1]4c-231'!$K$45</f>
        <v>1.5357444521231667</v>
      </c>
    </row>
    <row r="165" spans="1:17" x14ac:dyDescent="0.2">
      <c r="A165" s="12" t="s">
        <v>6</v>
      </c>
      <c r="B165" s="50">
        <f t="shared" si="5"/>
        <v>0</v>
      </c>
      <c r="C165" s="49" t="e">
        <f>D165*Constants!$B$1+Constants!$B$2*E165+#REF!</f>
        <v>#REF!</v>
      </c>
      <c r="D165" s="49">
        <v>0</v>
      </c>
      <c r="E165" s="92">
        <f>'[1]4c-231'!$H$48</f>
        <v>0</v>
      </c>
      <c r="F165" s="89"/>
      <c r="G165" s="89"/>
      <c r="H165" s="89"/>
      <c r="I165" s="92">
        <f>'[1]4c-231'!$H$48</f>
        <v>0</v>
      </c>
      <c r="J165" s="92">
        <f>'[1]4c-231'!$H$48</f>
        <v>0</v>
      </c>
      <c r="K165" s="92">
        <f>'[1]4c-231'!$H$48</f>
        <v>0</v>
      </c>
      <c r="L165" s="92">
        <f>'[1]4c-231'!$H$48</f>
        <v>0</v>
      </c>
      <c r="M165" s="92">
        <f>'[1]4c-231'!$H$48</f>
        <v>0</v>
      </c>
      <c r="N165" s="92">
        <f>'[1]4c-231'!$H$48</f>
        <v>0</v>
      </c>
      <c r="O165" s="92">
        <f>'[1]4c-231'!$H$48</f>
        <v>0</v>
      </c>
      <c r="P165" s="92">
        <f>'[1]4c-231'!$H$48</f>
        <v>0</v>
      </c>
      <c r="Q165" s="92">
        <f>'[1]4c-231'!$H$48</f>
        <v>0</v>
      </c>
    </row>
    <row r="166" spans="1:17" x14ac:dyDescent="0.2">
      <c r="A166" s="12" t="s">
        <v>51</v>
      </c>
      <c r="B166" s="50">
        <f t="shared" si="5"/>
        <v>4.8406665130922217</v>
      </c>
      <c r="C166" s="49" t="e">
        <f>D166*Constants!$B$1+Constants!$B$2*E166+#REF!</f>
        <v>#REF!</v>
      </c>
      <c r="D166" s="49">
        <v>0</v>
      </c>
      <c r="E166" s="92">
        <f>'[1]4c-231'!$J$45</f>
        <v>4.8406665130922217</v>
      </c>
      <c r="F166" s="89"/>
      <c r="G166" s="89"/>
      <c r="H166" s="89"/>
      <c r="I166" s="92">
        <f>'[1]4c-231'!$J$45</f>
        <v>4.8406665130922217</v>
      </c>
      <c r="J166" s="92">
        <f>'[1]4c-231'!$J$45</f>
        <v>4.8406665130922217</v>
      </c>
      <c r="K166" s="92">
        <f>'[1]4c-231'!$J$45</f>
        <v>4.8406665130922217</v>
      </c>
      <c r="L166" s="92">
        <f>'[1]4c-231'!$J$45</f>
        <v>4.8406665130922217</v>
      </c>
      <c r="M166" s="92">
        <f>'[1]4c-231'!$J$45</f>
        <v>4.8406665130922217</v>
      </c>
      <c r="N166" s="92">
        <f>'[1]4c-231'!$J$45</f>
        <v>4.8406665130922217</v>
      </c>
      <c r="O166" s="92">
        <f>'[1]4c-231'!$J$45</f>
        <v>4.8406665130922217</v>
      </c>
      <c r="P166" s="92">
        <f>'[1]4c-231'!$J$45</f>
        <v>4.8406665130922217</v>
      </c>
      <c r="Q166" s="92">
        <f>'[1]4c-231'!$J$45</f>
        <v>4.8406665130922217</v>
      </c>
    </row>
    <row r="167" spans="1:17" s="52" customFormat="1" x14ac:dyDescent="0.2">
      <c r="A167" s="23" t="s">
        <v>52</v>
      </c>
      <c r="B167" s="50">
        <f t="shared" si="5"/>
        <v>4.8729171465868077</v>
      </c>
      <c r="C167" s="49" t="e">
        <f>D167*Constants!$B$1+Constants!$B$2*E167+#REF!</f>
        <v>#REF!</v>
      </c>
      <c r="D167" s="49">
        <v>0</v>
      </c>
      <c r="E167" s="92">
        <f>'[1]4c-231'!$H$52</f>
        <v>4.8729171465868077</v>
      </c>
      <c r="F167" s="92"/>
      <c r="G167" s="92"/>
      <c r="H167" s="92"/>
      <c r="I167" s="92">
        <f>'[1]4c-231'!$H$52</f>
        <v>4.8729171465868077</v>
      </c>
      <c r="J167" s="92">
        <f>'[1]4c-231'!$H$52</f>
        <v>4.8729171465868077</v>
      </c>
      <c r="K167" s="92">
        <f>'[1]4c-231'!$H$52</f>
        <v>4.8729171465868077</v>
      </c>
      <c r="L167" s="92">
        <f>'[1]4c-231'!$H$52</f>
        <v>4.8729171465868077</v>
      </c>
      <c r="M167" s="92">
        <f>'[1]4c-231'!$H$52</f>
        <v>4.8729171465868077</v>
      </c>
      <c r="N167" s="92">
        <f>'[1]4c-231'!$H$52</f>
        <v>4.8729171465868077</v>
      </c>
      <c r="O167" s="92">
        <f>'[1]4c-231'!$H$52</f>
        <v>4.8729171465868077</v>
      </c>
      <c r="P167" s="92">
        <f>'[1]4c-231'!$H$52</f>
        <v>4.8729171465868077</v>
      </c>
      <c r="Q167" s="92">
        <f>'[1]4c-231'!$H$52</f>
        <v>4.8729171465868077</v>
      </c>
    </row>
    <row r="168" spans="1:17" s="19" customFormat="1" x14ac:dyDescent="0.2">
      <c r="A168" s="23" t="s">
        <v>53</v>
      </c>
      <c r="B168" s="50">
        <f t="shared" si="5"/>
        <v>0</v>
      </c>
      <c r="C168" s="49" t="e">
        <f>D168*Constants!$B$1+Constants!$B$2*E168+#REF!</f>
        <v>#REF!</v>
      </c>
      <c r="D168" s="49">
        <v>0</v>
      </c>
      <c r="E168" s="92">
        <f>'[1]4c-231'!$H$51</f>
        <v>0</v>
      </c>
      <c r="F168" s="89"/>
      <c r="G168" s="89"/>
      <c r="H168" s="89"/>
      <c r="I168" s="92">
        <f>'[1]4c-231'!$H$51</f>
        <v>0</v>
      </c>
      <c r="J168" s="92">
        <f>'[1]4c-231'!$H$51</f>
        <v>0</v>
      </c>
      <c r="K168" s="92">
        <f>'[1]4c-231'!$H$51</f>
        <v>0</v>
      </c>
      <c r="L168" s="92">
        <f>'[1]4c-231'!$H$51</f>
        <v>0</v>
      </c>
      <c r="M168" s="92">
        <f>'[1]4c-231'!$H$51</f>
        <v>0</v>
      </c>
      <c r="N168" s="92">
        <f>'[1]4c-231'!$H$51</f>
        <v>0</v>
      </c>
      <c r="O168" s="92">
        <f>'[1]4c-231'!$H$51</f>
        <v>0</v>
      </c>
      <c r="P168" s="92">
        <f>'[1]4c-231'!$H$51</f>
        <v>0</v>
      </c>
      <c r="Q168" s="92">
        <f>'[1]4c-231'!$H$51</f>
        <v>0</v>
      </c>
    </row>
    <row r="169" spans="1:17" s="52" customFormat="1" x14ac:dyDescent="0.2">
      <c r="A169" s="23" t="s">
        <v>54</v>
      </c>
      <c r="B169" s="50">
        <f t="shared" si="5"/>
        <v>0</v>
      </c>
      <c r="C169" s="49" t="e">
        <f>D169*Constants!$B$1+Constants!$B$2*E169+#REF!</f>
        <v>#REF!</v>
      </c>
      <c r="D169" s="49">
        <v>0</v>
      </c>
      <c r="E169" s="92">
        <f>'[1]4c-231'!$H$55</f>
        <v>0</v>
      </c>
      <c r="F169" s="92"/>
      <c r="G169" s="92"/>
      <c r="H169" s="92"/>
      <c r="I169" s="92">
        <f>'[1]4c-231'!$H$55</f>
        <v>0</v>
      </c>
      <c r="J169" s="92">
        <f>'[1]4c-231'!$H$55</f>
        <v>0</v>
      </c>
      <c r="K169" s="92">
        <f>'[1]4c-231'!$H$55</f>
        <v>0</v>
      </c>
      <c r="L169" s="92">
        <f>'[1]4c-231'!$H$55</f>
        <v>0</v>
      </c>
      <c r="M169" s="92">
        <f>'[1]4c-231'!$H$55</f>
        <v>0</v>
      </c>
      <c r="N169" s="92">
        <f>'[1]4c-231'!$H$55</f>
        <v>0</v>
      </c>
      <c r="O169" s="92">
        <f>'[1]4c-231'!$H$55</f>
        <v>0</v>
      </c>
      <c r="P169" s="92">
        <f>'[1]4c-231'!$H$55</f>
        <v>0</v>
      </c>
      <c r="Q169" s="92">
        <f>'[1]4c-231'!$H$55</f>
        <v>0</v>
      </c>
    </row>
    <row r="170" spans="1:17" s="19" customFormat="1" x14ac:dyDescent="0.2">
      <c r="A170" s="23" t="s">
        <v>55</v>
      </c>
      <c r="B170" s="50">
        <f t="shared" si="5"/>
        <v>6.2463026952315133</v>
      </c>
      <c r="C170" s="49" t="e">
        <f>D170*Constants!$B$1+Constants!$B$2*E170+#REF!</f>
        <v>#REF!</v>
      </c>
      <c r="D170" s="49">
        <v>0</v>
      </c>
      <c r="E170" s="92">
        <f>[4]Sheet1!$X$17</f>
        <v>6.2463026952315133</v>
      </c>
      <c r="F170" s="94"/>
      <c r="G170" s="94"/>
      <c r="H170" s="94"/>
      <c r="I170" s="92">
        <f>[4]Sheet1!$X$17</f>
        <v>6.2463026952315133</v>
      </c>
      <c r="J170" s="92">
        <f>[4]Sheet1!$X$17</f>
        <v>6.2463026952315133</v>
      </c>
      <c r="K170" s="92">
        <f>[4]Sheet1!$X$17</f>
        <v>6.2463026952315133</v>
      </c>
      <c r="L170" s="92">
        <f>[4]Sheet1!$X$17</f>
        <v>6.2463026952315133</v>
      </c>
      <c r="M170" s="92">
        <f>[4]Sheet1!$X$17</f>
        <v>6.2463026952315133</v>
      </c>
      <c r="N170" s="92">
        <f>[4]Sheet1!$X$17</f>
        <v>6.2463026952315133</v>
      </c>
      <c r="O170" s="92">
        <f>[4]Sheet1!$X$17</f>
        <v>6.2463026952315133</v>
      </c>
      <c r="P170" s="92">
        <f>[4]Sheet1!$X$17</f>
        <v>6.2463026952315133</v>
      </c>
      <c r="Q170" s="92">
        <f>[4]Sheet1!$X$17</f>
        <v>6.2463026952315133</v>
      </c>
    </row>
    <row r="171" spans="1:17" s="19" customFormat="1" x14ac:dyDescent="0.2">
      <c r="A171" s="23" t="s">
        <v>21</v>
      </c>
      <c r="B171" s="50">
        <f t="shared" si="5"/>
        <v>81.606465484143428</v>
      </c>
      <c r="C171" s="49" t="e">
        <f>D171*Constants!$B$1+Constants!$B$2*E171+#REF!</f>
        <v>#REF!</v>
      </c>
      <c r="D171" s="49">
        <v>0</v>
      </c>
      <c r="E171" s="92">
        <f>'[1]4c-231'!$H$57</f>
        <v>81.606465484143428</v>
      </c>
      <c r="F171" s="89"/>
      <c r="G171" s="89"/>
      <c r="H171" s="89"/>
      <c r="I171" s="92">
        <f>'[1]4c-231'!$H$57</f>
        <v>81.606465484143428</v>
      </c>
      <c r="J171" s="92">
        <f>'[1]4c-231'!$H$57</f>
        <v>81.606465484143428</v>
      </c>
      <c r="K171" s="92">
        <f>'[1]4c-231'!$H$57</f>
        <v>81.606465484143428</v>
      </c>
      <c r="L171" s="92">
        <f>'[1]4c-231'!$H$57</f>
        <v>81.606465484143428</v>
      </c>
      <c r="M171" s="92">
        <f>'[1]4c-231'!$H$57</f>
        <v>81.606465484143428</v>
      </c>
      <c r="N171" s="92">
        <f>'[1]4c-231'!$H$57</f>
        <v>81.606465484143428</v>
      </c>
      <c r="O171" s="92">
        <f>'[1]4c-231'!$H$57</f>
        <v>81.606465484143428</v>
      </c>
      <c r="P171" s="92">
        <f>'[1]4c-231'!$H$57</f>
        <v>81.606465484143428</v>
      </c>
      <c r="Q171" s="92">
        <f>'[1]4c-231'!$H$57</f>
        <v>81.606465484143428</v>
      </c>
    </row>
    <row r="172" spans="1:17" s="19" customFormat="1" x14ac:dyDescent="0.2">
      <c r="A172" s="23" t="s">
        <v>56</v>
      </c>
      <c r="B172" s="50">
        <f t="shared" si="5"/>
        <v>1.9503954541964217</v>
      </c>
      <c r="C172" s="49" t="e">
        <f>D172*Constants!$B$1+Constants!$B$2*E172+#REF!</f>
        <v>#REF!</v>
      </c>
      <c r="D172" s="49">
        <v>0</v>
      </c>
      <c r="E172" s="92">
        <f>'[1]4c-231'!$H$50</f>
        <v>1.9503954541964217</v>
      </c>
      <c r="F172" s="92"/>
      <c r="G172" s="92"/>
      <c r="H172" s="92"/>
      <c r="I172" s="92">
        <f>'[1]4c-231'!$H$50</f>
        <v>1.9503954541964217</v>
      </c>
      <c r="J172" s="92">
        <f>'[1]4c-231'!$H$50</f>
        <v>1.9503954541964217</v>
      </c>
      <c r="K172" s="92">
        <f>'[1]4c-231'!$H$50</f>
        <v>1.9503954541964217</v>
      </c>
      <c r="L172" s="92">
        <f>'[1]4c-231'!$H$50</f>
        <v>1.9503954541964217</v>
      </c>
      <c r="M172" s="92">
        <f>'[1]4c-231'!$H$50</f>
        <v>1.9503954541964217</v>
      </c>
      <c r="N172" s="92">
        <f>'[1]4c-231'!$H$50</f>
        <v>1.9503954541964217</v>
      </c>
      <c r="O172" s="92">
        <f>'[1]4c-231'!$H$50</f>
        <v>1.9503954541964217</v>
      </c>
      <c r="P172" s="92">
        <f>'[1]4c-231'!$H$50</f>
        <v>1.9503954541964217</v>
      </c>
      <c r="Q172" s="92">
        <f>'[1]4c-231'!$H$50</f>
        <v>1.9503954541964217</v>
      </c>
    </row>
    <row r="173" spans="1:17" s="25" customFormat="1" x14ac:dyDescent="0.2">
      <c r="A173" s="23" t="s">
        <v>57</v>
      </c>
      <c r="B173" s="50">
        <f t="shared" si="5"/>
        <v>0</v>
      </c>
      <c r="C173" s="49" t="e">
        <f>D173*Constants!$B$1+Constants!$B$2*E173+#REF!</f>
        <v>#REF!</v>
      </c>
      <c r="D173" s="49">
        <v>0</v>
      </c>
      <c r="E173" s="92">
        <f>'[1]4c-231'!$H$49</f>
        <v>0</v>
      </c>
      <c r="F173" s="92"/>
      <c r="G173" s="92"/>
      <c r="H173" s="92"/>
      <c r="I173" s="92">
        <f>'[1]4c-231'!$H$49</f>
        <v>0</v>
      </c>
      <c r="J173" s="92">
        <f>'[1]4c-231'!$H$49</f>
        <v>0</v>
      </c>
      <c r="K173" s="92">
        <f>'[1]4c-231'!$H$49</f>
        <v>0</v>
      </c>
      <c r="L173" s="92">
        <f>'[1]4c-231'!$H$49</f>
        <v>0</v>
      </c>
      <c r="M173" s="92">
        <f>'[1]4c-231'!$H$49</f>
        <v>0</v>
      </c>
      <c r="N173" s="92">
        <f>'[1]4c-231'!$H$49</f>
        <v>0</v>
      </c>
      <c r="O173" s="92">
        <f>'[1]4c-231'!$H$49</f>
        <v>0</v>
      </c>
      <c r="P173" s="92">
        <f>'[1]4c-231'!$H$49</f>
        <v>0</v>
      </c>
      <c r="Q173" s="92">
        <f>'[1]4c-231'!$H$49</f>
        <v>0</v>
      </c>
    </row>
    <row r="174" spans="1:17" s="25" customFormat="1" x14ac:dyDescent="0.2">
      <c r="A174" s="72" t="s">
        <v>58</v>
      </c>
      <c r="B174" s="53">
        <f t="shared" si="5"/>
        <v>4.1326883206634415</v>
      </c>
      <c r="C174" s="54" t="e">
        <f>D174*Constants!$B$1+Constants!$B$2*E174+#REF!</f>
        <v>#REF!</v>
      </c>
      <c r="D174" s="54">
        <v>0</v>
      </c>
      <c r="E174" s="97">
        <f>'[1]4c-231'!$H$54</f>
        <v>4.1326883206634415</v>
      </c>
      <c r="F174" s="95"/>
      <c r="G174" s="95"/>
      <c r="H174" s="95"/>
      <c r="I174" s="97">
        <f>'[1]4c-231'!$H$54</f>
        <v>4.1326883206634415</v>
      </c>
      <c r="J174" s="97">
        <f>'[1]4c-231'!$H$54</f>
        <v>4.1326883206634415</v>
      </c>
      <c r="K174" s="97">
        <f>'[1]4c-231'!$H$54</f>
        <v>4.1326883206634415</v>
      </c>
      <c r="L174" s="97">
        <f>'[1]4c-231'!$H$54</f>
        <v>4.1326883206634415</v>
      </c>
      <c r="M174" s="97">
        <f>'[1]4c-231'!$H$54</f>
        <v>4.1326883206634415</v>
      </c>
      <c r="N174" s="97">
        <f>'[1]4c-231'!$H$54</f>
        <v>4.1326883206634415</v>
      </c>
      <c r="O174" s="97">
        <f>'[1]4c-231'!$H$54</f>
        <v>4.1326883206634415</v>
      </c>
      <c r="P174" s="97">
        <f>'[1]4c-231'!$H$54</f>
        <v>4.1326883206634415</v>
      </c>
      <c r="Q174" s="97">
        <f>'[1]4c-231'!$H$54</f>
        <v>4.1326883206634415</v>
      </c>
    </row>
    <row r="175" spans="1:17" x14ac:dyDescent="0.2">
      <c r="H175" s="68"/>
      <c r="L175" s="68"/>
    </row>
    <row r="176" spans="1:17" ht="17.25" x14ac:dyDescent="0.25">
      <c r="A176" s="82"/>
      <c r="B176" s="727" t="s">
        <v>141</v>
      </c>
      <c r="C176" s="728"/>
      <c r="D176" s="728"/>
      <c r="E176" s="728"/>
      <c r="F176" s="728"/>
      <c r="G176" s="728"/>
      <c r="H176" s="728"/>
      <c r="I176" s="728"/>
      <c r="J176" s="728"/>
      <c r="K176" s="728"/>
      <c r="L176" s="728"/>
      <c r="M176" s="728"/>
      <c r="N176" s="728"/>
      <c r="O176" s="728"/>
      <c r="P176" s="728"/>
      <c r="Q176" s="728"/>
    </row>
    <row r="177" spans="1:17" x14ac:dyDescent="0.2">
      <c r="A177" s="75" t="s">
        <v>67</v>
      </c>
      <c r="B177" s="729" t="s">
        <v>39</v>
      </c>
      <c r="C177" s="730"/>
      <c r="D177" s="730"/>
      <c r="E177" s="731"/>
      <c r="F177" s="732" t="s">
        <v>42</v>
      </c>
      <c r="G177" s="732"/>
      <c r="H177" s="732"/>
      <c r="I177" s="732"/>
      <c r="J177" s="732" t="s">
        <v>41</v>
      </c>
      <c r="K177" s="732"/>
      <c r="L177" s="732"/>
      <c r="M177" s="732"/>
      <c r="N177" s="732" t="s">
        <v>40</v>
      </c>
      <c r="O177" s="732"/>
      <c r="P177" s="732"/>
      <c r="Q177" s="732"/>
    </row>
    <row r="178" spans="1:17" ht="33.75" x14ac:dyDescent="0.2">
      <c r="A178" s="76" t="s">
        <v>14</v>
      </c>
      <c r="B178" s="77" t="s">
        <v>32</v>
      </c>
      <c r="C178" s="77" t="s">
        <v>33</v>
      </c>
      <c r="D178" s="77" t="s">
        <v>34</v>
      </c>
      <c r="E178" s="173" t="s">
        <v>200</v>
      </c>
      <c r="F178" s="173" t="s">
        <v>200</v>
      </c>
      <c r="G178" s="173" t="s">
        <v>200</v>
      </c>
      <c r="H178" s="173" t="s">
        <v>200</v>
      </c>
      <c r="I178" s="173" t="s">
        <v>200</v>
      </c>
      <c r="J178" s="173" t="s">
        <v>200</v>
      </c>
      <c r="K178" s="173" t="s">
        <v>200</v>
      </c>
      <c r="L178" s="173" t="s">
        <v>200</v>
      </c>
      <c r="M178" s="173" t="s">
        <v>200</v>
      </c>
      <c r="N178" s="173" t="s">
        <v>200</v>
      </c>
      <c r="O178" s="173" t="s">
        <v>200</v>
      </c>
      <c r="P178" s="173" t="s">
        <v>200</v>
      </c>
      <c r="Q178" s="173" t="s">
        <v>200</v>
      </c>
    </row>
    <row r="179" spans="1:17" x14ac:dyDescent="0.2">
      <c r="A179" s="11" t="s">
        <v>0</v>
      </c>
      <c r="B179" s="57">
        <f>SUM(D179:E179)</f>
        <v>0</v>
      </c>
      <c r="C179" s="58" t="e">
        <f>D179*Constants!$B$1+Constants!$B$2*E179+#REF!</f>
        <v>#REF!</v>
      </c>
      <c r="D179" s="58">
        <v>0</v>
      </c>
      <c r="E179" s="85"/>
      <c r="F179" s="83"/>
      <c r="G179" s="83"/>
      <c r="H179" s="83"/>
      <c r="I179" s="83"/>
      <c r="J179" s="85"/>
      <c r="K179" s="85"/>
      <c r="L179" s="85"/>
      <c r="M179" s="85"/>
      <c r="N179" s="85"/>
      <c r="O179" s="85"/>
      <c r="P179" s="85"/>
      <c r="Q179" s="85"/>
    </row>
    <row r="180" spans="1:17" x14ac:dyDescent="0.2">
      <c r="A180" s="12" t="s">
        <v>45</v>
      </c>
      <c r="B180" s="50">
        <f>SUM(D180:E180)</f>
        <v>0</v>
      </c>
      <c r="C180" s="49" t="e">
        <f>D180*Constants!$B$1+Constants!$B$2*E180+#REF!</f>
        <v>#REF!</v>
      </c>
      <c r="D180" s="49">
        <v>0</v>
      </c>
      <c r="E180" s="92"/>
      <c r="F180" s="89"/>
      <c r="G180" s="89"/>
      <c r="H180" s="89"/>
      <c r="I180" s="89">
        <f>'[3]bldg 260 4D'!$K$28</f>
        <v>379.41905055012694</v>
      </c>
      <c r="J180" s="92"/>
      <c r="K180" s="92"/>
      <c r="L180" s="92"/>
      <c r="M180" s="92">
        <f>'[3]bldg 260 4D'!$L$27</f>
        <v>379.41905055012694</v>
      </c>
      <c r="N180" s="92"/>
      <c r="O180" s="92"/>
      <c r="P180" s="92"/>
      <c r="Q180" s="92">
        <f>'[3]bldg 260 4D'!$M$26</f>
        <v>379.41905055012694</v>
      </c>
    </row>
    <row r="181" spans="1:17" x14ac:dyDescent="0.2">
      <c r="A181" s="12" t="s">
        <v>59</v>
      </c>
      <c r="B181" s="50">
        <f>SUM(D181:E181)</f>
        <v>0</v>
      </c>
      <c r="C181" s="49" t="e">
        <f>D181*Constants!$B$1+Constants!$B$2*E181+#REF!</f>
        <v>#REF!</v>
      </c>
      <c r="D181" s="49">
        <v>0</v>
      </c>
      <c r="E181" s="92"/>
      <c r="F181" s="89"/>
      <c r="G181" s="89"/>
      <c r="H181" s="89"/>
      <c r="I181" s="89">
        <f>'[3]bldg 260 4D'!$K$29</f>
        <v>232.4360544741094</v>
      </c>
      <c r="J181" s="92"/>
      <c r="K181" s="92"/>
      <c r="L181" s="92"/>
      <c r="M181" s="92">
        <f>'[3]bldg 260 4D'!$L$32</f>
        <v>363.62912364391781</v>
      </c>
      <c r="N181" s="92"/>
      <c r="O181" s="92"/>
      <c r="P181" s="92"/>
      <c r="Q181" s="92">
        <f>'[3]bldg 260 4D'!$M$35</f>
        <v>363.62912364391781</v>
      </c>
    </row>
    <row r="182" spans="1:17" x14ac:dyDescent="0.2">
      <c r="A182" s="12" t="s">
        <v>43</v>
      </c>
      <c r="B182" s="50"/>
      <c r="C182" s="49"/>
      <c r="D182" s="49"/>
      <c r="E182" s="92"/>
      <c r="F182" s="89"/>
      <c r="G182" s="89"/>
      <c r="H182" s="89"/>
      <c r="I182" s="89">
        <f>'[3]bldg 260 4D'!$K$30</f>
        <v>175.86980687851042</v>
      </c>
      <c r="J182" s="92"/>
      <c r="K182" s="92"/>
      <c r="L182" s="92"/>
      <c r="M182" s="92">
        <f>'[3]bldg 260 4D'!$K$30</f>
        <v>175.86980687851042</v>
      </c>
      <c r="N182" s="92"/>
      <c r="O182" s="92"/>
      <c r="P182" s="92"/>
      <c r="Q182" s="92">
        <f>'[3]bldg 260 4D'!$M$36</f>
        <v>147.58668308071091</v>
      </c>
    </row>
    <row r="183" spans="1:17" x14ac:dyDescent="0.2">
      <c r="A183" s="12" t="s">
        <v>44</v>
      </c>
      <c r="B183" s="50"/>
      <c r="C183" s="49"/>
      <c r="D183" s="49"/>
      <c r="E183" s="92"/>
      <c r="F183" s="89"/>
      <c r="G183" s="89"/>
      <c r="H183" s="89"/>
      <c r="I183" s="89">
        <f>'[3]bldg 260 4D'!$K$31</f>
        <v>347.22447026236819</v>
      </c>
      <c r="J183" s="92"/>
      <c r="K183" s="92"/>
      <c r="L183" s="92"/>
      <c r="M183" s="92">
        <f>'[3]bldg 260 4D'!$L$34</f>
        <v>205.81989074401784</v>
      </c>
      <c r="N183" s="92"/>
      <c r="O183" s="92"/>
      <c r="P183" s="92"/>
      <c r="Q183" s="92">
        <f>'[3]bldg 260 4D'!$M$37</f>
        <v>205.81989074401784</v>
      </c>
    </row>
    <row r="184" spans="1:17" s="19" customFormat="1" x14ac:dyDescent="0.2">
      <c r="A184" s="23" t="s">
        <v>46</v>
      </c>
      <c r="B184" s="50">
        <f t="shared" ref="B184:B199" si="6">SUM(D184:E184)</f>
        <v>111.27258444256367</v>
      </c>
      <c r="C184" s="49" t="e">
        <f>D184*Constants!$B$1+Constants!$B$2*E184+#REF!</f>
        <v>#REF!</v>
      </c>
      <c r="D184" s="49">
        <v>0</v>
      </c>
      <c r="E184" s="92">
        <f>'[3]bldg 260 4D'!$J$41</f>
        <v>111.27258444256367</v>
      </c>
      <c r="F184" s="89"/>
      <c r="G184" s="89"/>
      <c r="H184" s="89"/>
      <c r="I184" s="89">
        <f>'[3]bldg 260 4D'!$K$41</f>
        <v>111.27258444256367</v>
      </c>
      <c r="J184" s="92"/>
      <c r="K184" s="92"/>
      <c r="L184" s="92"/>
      <c r="M184" s="92">
        <f>'[3]bldg 260 4D'!$K$41</f>
        <v>111.27258444256367</v>
      </c>
      <c r="N184" s="92"/>
      <c r="O184" s="92"/>
      <c r="P184" s="92"/>
      <c r="Q184" s="92">
        <f>'[3]bldg 260 4D'!$M$41</f>
        <v>111.27258444256367</v>
      </c>
    </row>
    <row r="185" spans="1:17" s="19" customFormat="1" x14ac:dyDescent="0.2">
      <c r="A185" s="23" t="s">
        <v>47</v>
      </c>
      <c r="B185" s="50">
        <f t="shared" si="6"/>
        <v>0</v>
      </c>
      <c r="C185" s="49" t="e">
        <f>D185*Constants!$B$1+Constants!$B$2*E185+#REF!</f>
        <v>#REF!</v>
      </c>
      <c r="D185" s="49">
        <v>0</v>
      </c>
      <c r="E185" s="92"/>
      <c r="F185" s="89"/>
      <c r="G185" s="89"/>
      <c r="H185" s="89"/>
      <c r="I185" s="89">
        <f>'[3]bldg 260 4D'!$I$20</f>
        <v>111.08008157635869</v>
      </c>
      <c r="J185" s="92"/>
      <c r="K185" s="92"/>
      <c r="L185" s="92"/>
      <c r="M185" s="92">
        <f>'[3]bldg 260 4D'!$I$21</f>
        <v>121.20779102234019</v>
      </c>
      <c r="N185" s="92"/>
      <c r="O185" s="92"/>
      <c r="P185" s="92"/>
      <c r="Q185" s="92">
        <f>'[3]bldg 260 4D'!$I$22</f>
        <v>121.20779102234019</v>
      </c>
    </row>
    <row r="186" spans="1:17" x14ac:dyDescent="0.2">
      <c r="A186" s="23" t="s">
        <v>48</v>
      </c>
      <c r="B186" s="50">
        <f t="shared" si="6"/>
        <v>31.797606260549333</v>
      </c>
      <c r="C186" s="49" t="e">
        <f>D186*Constants!$B$1+Constants!$B$2*E186+#REF!</f>
        <v>#REF!</v>
      </c>
      <c r="D186" s="49">
        <v>0</v>
      </c>
      <c r="E186" s="92">
        <f>'[1]4d-260'!$L$45</f>
        <v>31.797606260549333</v>
      </c>
      <c r="F186" s="89"/>
      <c r="G186" s="89"/>
      <c r="H186" s="89"/>
      <c r="I186" s="92">
        <f>'[1]4d-260'!$L$45</f>
        <v>31.797606260549333</v>
      </c>
      <c r="J186" s="92">
        <f>'[1]4d-260'!$L$45</f>
        <v>31.797606260549333</v>
      </c>
      <c r="K186" s="92">
        <f>'[1]4d-260'!$L$45</f>
        <v>31.797606260549333</v>
      </c>
      <c r="L186" s="92">
        <f>'[1]4d-260'!$L$45</f>
        <v>31.797606260549333</v>
      </c>
      <c r="M186" s="92">
        <f>'[1]4d-260'!$L$45</f>
        <v>31.797606260549333</v>
      </c>
      <c r="N186" s="92">
        <f>'[1]4d-260'!$L$45</f>
        <v>31.797606260549333</v>
      </c>
      <c r="O186" s="92">
        <f>'[1]4d-260'!$L$45</f>
        <v>31.797606260549333</v>
      </c>
      <c r="P186" s="92">
        <f>'[1]4d-260'!$L$45</f>
        <v>31.797606260549333</v>
      </c>
      <c r="Q186" s="92">
        <f>'[1]4d-260'!$L$45</f>
        <v>31.797606260549333</v>
      </c>
    </row>
    <row r="187" spans="1:17" x14ac:dyDescent="0.2">
      <c r="A187" s="23" t="s">
        <v>49</v>
      </c>
      <c r="B187" s="50">
        <f t="shared" si="6"/>
        <v>31.797606260549333</v>
      </c>
      <c r="C187" s="49" t="e">
        <f>D187*Constants!$B$1+Constants!$B$2*E187+#REF!</f>
        <v>#REF!</v>
      </c>
      <c r="D187" s="49">
        <v>0</v>
      </c>
      <c r="E187" s="92">
        <f>'[1]4d-260'!$L$45</f>
        <v>31.797606260549333</v>
      </c>
      <c r="F187" s="89"/>
      <c r="G187" s="89"/>
      <c r="H187" s="89"/>
      <c r="I187" s="92">
        <f>'[1]4d-260'!$L$45</f>
        <v>31.797606260549333</v>
      </c>
      <c r="J187" s="92">
        <f>'[1]4d-260'!$L$45</f>
        <v>31.797606260549333</v>
      </c>
      <c r="K187" s="92">
        <f>'[1]4d-260'!$L$45</f>
        <v>31.797606260549333</v>
      </c>
      <c r="L187" s="92">
        <f>'[1]4d-260'!$L$45</f>
        <v>31.797606260549333</v>
      </c>
      <c r="M187" s="92">
        <f>'[1]4d-260'!$L$45</f>
        <v>31.797606260549333</v>
      </c>
      <c r="N187" s="92">
        <f>'[1]4d-260'!$L$45</f>
        <v>31.797606260549333</v>
      </c>
      <c r="O187" s="92">
        <f>'[1]4d-260'!$L$45</f>
        <v>31.797606260549333</v>
      </c>
      <c r="P187" s="92">
        <f>'[1]4d-260'!$L$45</f>
        <v>31.797606260549333</v>
      </c>
      <c r="Q187" s="92">
        <f>'[1]4d-260'!$L$45</f>
        <v>31.797606260549333</v>
      </c>
    </row>
    <row r="188" spans="1:17" s="19" customFormat="1" x14ac:dyDescent="0.2">
      <c r="A188" s="12" t="s">
        <v>50</v>
      </c>
      <c r="B188" s="50">
        <f t="shared" si="6"/>
        <v>18.58637055747689</v>
      </c>
      <c r="C188" s="49" t="e">
        <f>D188*Constants!$B$1+Constants!$B$2*E188+#REF!</f>
        <v>#REF!</v>
      </c>
      <c r="D188" s="49">
        <v>0</v>
      </c>
      <c r="E188" s="92">
        <f>'[1]4d-260'!$G$45</f>
        <v>18.58637055747689</v>
      </c>
      <c r="F188" s="89"/>
      <c r="G188" s="89"/>
      <c r="H188" s="89"/>
      <c r="I188" s="92">
        <f>'[1]4d-260'!$G$45</f>
        <v>18.58637055747689</v>
      </c>
      <c r="J188" s="92">
        <f>'[1]4d-260'!$G$45</f>
        <v>18.58637055747689</v>
      </c>
      <c r="K188" s="92">
        <f>'[1]4d-260'!$G$45</f>
        <v>18.58637055747689</v>
      </c>
      <c r="L188" s="92">
        <f>'[1]4d-260'!$G$45</f>
        <v>18.58637055747689</v>
      </c>
      <c r="M188" s="92">
        <f>'[1]4d-260'!$G$45</f>
        <v>18.58637055747689</v>
      </c>
      <c r="N188" s="92">
        <f>'[1]4d-260'!$G$45</f>
        <v>18.58637055747689</v>
      </c>
      <c r="O188" s="92">
        <f>'[1]4d-260'!$G$45</f>
        <v>18.58637055747689</v>
      </c>
      <c r="P188" s="92">
        <f>'[1]4d-260'!$G$45</f>
        <v>18.58637055747689</v>
      </c>
      <c r="Q188" s="92">
        <f>'[1]4d-260'!$G$45</f>
        <v>18.58637055747689</v>
      </c>
    </row>
    <row r="189" spans="1:17" s="19" customFormat="1" x14ac:dyDescent="0.2">
      <c r="A189" s="73" t="s">
        <v>30</v>
      </c>
      <c r="B189" s="50">
        <f t="shared" si="6"/>
        <v>17.262544115390515</v>
      </c>
      <c r="C189" s="49" t="e">
        <f>D189*Constants!$B$1+Constants!$B$2*E189+#REF!</f>
        <v>#REF!</v>
      </c>
      <c r="D189" s="49">
        <v>0</v>
      </c>
      <c r="E189" s="92">
        <f>'[1]4d-260'!$K$45</f>
        <v>17.262544115390515</v>
      </c>
      <c r="F189" s="89"/>
      <c r="G189" s="89"/>
      <c r="H189" s="89"/>
      <c r="I189" s="92">
        <f>'[1]4d-260'!$K$45</f>
        <v>17.262544115390515</v>
      </c>
      <c r="J189" s="92">
        <f>'[1]4d-260'!$K$45</f>
        <v>17.262544115390515</v>
      </c>
      <c r="K189" s="92">
        <f>'[1]4d-260'!$K$45</f>
        <v>17.262544115390515</v>
      </c>
      <c r="L189" s="92">
        <f>'[1]4d-260'!$K$45</f>
        <v>17.262544115390515</v>
      </c>
      <c r="M189" s="92">
        <f>'[1]4d-260'!$K$45</f>
        <v>17.262544115390515</v>
      </c>
      <c r="N189" s="92">
        <f>'[1]4d-260'!$K$45</f>
        <v>17.262544115390515</v>
      </c>
      <c r="O189" s="92">
        <f>'[1]4d-260'!$K$45</f>
        <v>17.262544115390515</v>
      </c>
      <c r="P189" s="92">
        <f>'[1]4d-260'!$K$45</f>
        <v>17.262544115390515</v>
      </c>
      <c r="Q189" s="92">
        <f>'[1]4d-260'!$K$45</f>
        <v>17.262544115390515</v>
      </c>
    </row>
    <row r="190" spans="1:17" x14ac:dyDescent="0.2">
      <c r="A190" s="12" t="s">
        <v>6</v>
      </c>
      <c r="B190" s="50">
        <f t="shared" si="6"/>
        <v>468.77397575571581</v>
      </c>
      <c r="C190" s="49" t="e">
        <f>D190*Constants!$B$1+Constants!$B$2*E190+#REF!</f>
        <v>#REF!</v>
      </c>
      <c r="D190" s="49">
        <v>0</v>
      </c>
      <c r="E190" s="92">
        <f>'[1]4d-260'!$H$48</f>
        <v>468.77397575571581</v>
      </c>
      <c r="F190" s="89"/>
      <c r="G190" s="89"/>
      <c r="H190" s="89"/>
      <c r="I190" s="92">
        <f>'[1]4d-260'!$H$48</f>
        <v>468.77397575571581</v>
      </c>
      <c r="J190" s="92">
        <f>'[1]4d-260'!$H$48</f>
        <v>468.77397575571581</v>
      </c>
      <c r="K190" s="92">
        <f>'[1]4d-260'!$H$48</f>
        <v>468.77397575571581</v>
      </c>
      <c r="L190" s="92">
        <f>'[1]4d-260'!$H$48</f>
        <v>468.77397575571581</v>
      </c>
      <c r="M190" s="92">
        <f>'[1]4d-260'!$H$48</f>
        <v>468.77397575571581</v>
      </c>
      <c r="N190" s="92">
        <f>'[1]4d-260'!$H$48</f>
        <v>468.77397575571581</v>
      </c>
      <c r="O190" s="92">
        <f>'[1]4d-260'!$H$48</f>
        <v>468.77397575571581</v>
      </c>
      <c r="P190" s="92">
        <f>'[1]4d-260'!$H$48</f>
        <v>468.77397575571581</v>
      </c>
      <c r="Q190" s="92">
        <f>'[1]4d-260'!$H$48</f>
        <v>468.77397575571581</v>
      </c>
    </row>
    <row r="191" spans="1:17" x14ac:dyDescent="0.2">
      <c r="A191" s="12" t="s">
        <v>51</v>
      </c>
      <c r="B191" s="50">
        <f t="shared" si="6"/>
        <v>54.411539051710911</v>
      </c>
      <c r="C191" s="49" t="e">
        <f>D191*Constants!$B$1+Constants!$B$2*E191+#REF!</f>
        <v>#REF!</v>
      </c>
      <c r="D191" s="49">
        <v>0</v>
      </c>
      <c r="E191" s="92">
        <f>'[1]4d-260'!$J$45</f>
        <v>54.411539051710911</v>
      </c>
      <c r="F191" s="89"/>
      <c r="G191" s="89"/>
      <c r="H191" s="89"/>
      <c r="I191" s="92">
        <f>'[1]4d-260'!$J$45</f>
        <v>54.411539051710911</v>
      </c>
      <c r="J191" s="92">
        <f>'[1]4d-260'!$J$45</f>
        <v>54.411539051710911</v>
      </c>
      <c r="K191" s="92">
        <f>'[1]4d-260'!$J$45</f>
        <v>54.411539051710911</v>
      </c>
      <c r="L191" s="92">
        <f>'[1]4d-260'!$J$45</f>
        <v>54.411539051710911</v>
      </c>
      <c r="M191" s="92">
        <f>'[1]4d-260'!$J$45</f>
        <v>54.411539051710911</v>
      </c>
      <c r="N191" s="92">
        <f>'[1]4d-260'!$J$45</f>
        <v>54.411539051710911</v>
      </c>
      <c r="O191" s="92">
        <f>'[1]4d-260'!$J$45</f>
        <v>54.411539051710911</v>
      </c>
      <c r="P191" s="92">
        <f>'[1]4d-260'!$J$45</f>
        <v>54.411539051710911</v>
      </c>
      <c r="Q191" s="92">
        <f>'[1]4d-260'!$J$45</f>
        <v>54.411539051710911</v>
      </c>
    </row>
    <row r="192" spans="1:17" s="52" customFormat="1" x14ac:dyDescent="0.2">
      <c r="A192" s="23" t="s">
        <v>52</v>
      </c>
      <c r="B192" s="50">
        <f t="shared" si="6"/>
        <v>24.344023323615161</v>
      </c>
      <c r="C192" s="49" t="e">
        <f>D192*Constants!$B$1+Constants!$B$2*E192+#REF!</f>
        <v>#REF!</v>
      </c>
      <c r="D192" s="49">
        <v>0</v>
      </c>
      <c r="E192" s="92">
        <f>'[1]4d-260'!$H$52</f>
        <v>24.344023323615161</v>
      </c>
      <c r="F192" s="92"/>
      <c r="G192" s="92"/>
      <c r="H192" s="92"/>
      <c r="I192" s="92">
        <f>'[1]4d-260'!$H$52</f>
        <v>24.344023323615161</v>
      </c>
      <c r="J192" s="92">
        <f>'[1]4d-260'!$H$52</f>
        <v>24.344023323615161</v>
      </c>
      <c r="K192" s="92">
        <f>'[1]4d-260'!$H$52</f>
        <v>24.344023323615161</v>
      </c>
      <c r="L192" s="92">
        <f>'[1]4d-260'!$H$52</f>
        <v>24.344023323615161</v>
      </c>
      <c r="M192" s="92">
        <f>'[1]4d-260'!$H$52</f>
        <v>24.344023323615161</v>
      </c>
      <c r="N192" s="92">
        <f>'[1]4d-260'!$H$52</f>
        <v>24.344023323615161</v>
      </c>
      <c r="O192" s="92">
        <f>'[1]4d-260'!$H$52</f>
        <v>24.344023323615161</v>
      </c>
      <c r="P192" s="92">
        <f>'[1]4d-260'!$H$52</f>
        <v>24.344023323615161</v>
      </c>
      <c r="Q192" s="92">
        <f>'[1]4d-260'!$H$52</f>
        <v>24.344023323615161</v>
      </c>
    </row>
    <row r="193" spans="1:17" s="19" customFormat="1" x14ac:dyDescent="0.2">
      <c r="A193" s="23" t="s">
        <v>53</v>
      </c>
      <c r="B193" s="50">
        <f t="shared" si="6"/>
        <v>13.196255945987417</v>
      </c>
      <c r="C193" s="49" t="e">
        <f>D193*Constants!$B$1+Constants!$B$2*E193+#REF!</f>
        <v>#REF!</v>
      </c>
      <c r="D193" s="49">
        <v>0</v>
      </c>
      <c r="E193" s="92">
        <f>'[1]4d-260'!$H$51</f>
        <v>13.196255945987417</v>
      </c>
      <c r="F193" s="94"/>
      <c r="G193" s="94"/>
      <c r="H193" s="94"/>
      <c r="I193" s="92">
        <f>'[1]4d-260'!$H$51</f>
        <v>13.196255945987417</v>
      </c>
      <c r="J193" s="92">
        <f>'[1]4d-260'!$H$51</f>
        <v>13.196255945987417</v>
      </c>
      <c r="K193" s="92">
        <f>'[1]4d-260'!$H$51</f>
        <v>13.196255945987417</v>
      </c>
      <c r="L193" s="92">
        <f>'[1]4d-260'!$H$51</f>
        <v>13.196255945987417</v>
      </c>
      <c r="M193" s="92">
        <f>'[1]4d-260'!$H$51</f>
        <v>13.196255945987417</v>
      </c>
      <c r="N193" s="92">
        <f>'[1]4d-260'!$H$51</f>
        <v>13.196255945987417</v>
      </c>
      <c r="O193" s="92">
        <f>'[1]4d-260'!$H$51</f>
        <v>13.196255945987417</v>
      </c>
      <c r="P193" s="92">
        <f>'[1]4d-260'!$H$51</f>
        <v>13.196255945987417</v>
      </c>
      <c r="Q193" s="92">
        <f>'[1]4d-260'!$H$51</f>
        <v>13.196255945987417</v>
      </c>
    </row>
    <row r="194" spans="1:17" s="52" customFormat="1" x14ac:dyDescent="0.2">
      <c r="A194" s="23" t="s">
        <v>54</v>
      </c>
      <c r="B194" s="50">
        <f t="shared" si="6"/>
        <v>0</v>
      </c>
      <c r="C194" s="49" t="e">
        <f>D194*Constants!$B$1+Constants!$B$2*E194+#REF!</f>
        <v>#REF!</v>
      </c>
      <c r="D194" s="49">
        <v>0</v>
      </c>
      <c r="E194" s="92">
        <f>'[1]4d-260'!$H$55</f>
        <v>0</v>
      </c>
      <c r="F194" s="92"/>
      <c r="G194" s="92"/>
      <c r="H194" s="92"/>
      <c r="I194" s="92">
        <f>'[1]4d-260'!$H$55</f>
        <v>0</v>
      </c>
      <c r="J194" s="92">
        <f>'[1]4d-260'!$H$55</f>
        <v>0</v>
      </c>
      <c r="K194" s="92">
        <f>'[1]4d-260'!$H$55</f>
        <v>0</v>
      </c>
      <c r="L194" s="92">
        <f>'[1]4d-260'!$H$55</f>
        <v>0</v>
      </c>
      <c r="M194" s="92">
        <f>'[1]4d-260'!$H$55</f>
        <v>0</v>
      </c>
      <c r="N194" s="92">
        <f>'[1]4d-260'!$H$55</f>
        <v>0</v>
      </c>
      <c r="O194" s="92">
        <f>'[1]4d-260'!$H$55</f>
        <v>0</v>
      </c>
      <c r="P194" s="92">
        <f>'[1]4d-260'!$H$55</f>
        <v>0</v>
      </c>
      <c r="Q194" s="92">
        <f>'[1]4d-260'!$H$55</f>
        <v>0</v>
      </c>
    </row>
    <row r="195" spans="1:17" s="19" customFormat="1" ht="13.5" customHeight="1" x14ac:dyDescent="0.2">
      <c r="A195" s="23" t="s">
        <v>55</v>
      </c>
      <c r="B195" s="50">
        <f t="shared" si="6"/>
        <v>28.084640171858219</v>
      </c>
      <c r="C195" s="49" t="e">
        <f>D195*Constants!$B$1+Constants!$B$2*E195+#REF!</f>
        <v>#REF!</v>
      </c>
      <c r="D195" s="49">
        <v>0</v>
      </c>
      <c r="E195" s="92">
        <f>[4]Sheet1!$X$18</f>
        <v>28.084640171858219</v>
      </c>
      <c r="F195" s="94"/>
      <c r="G195" s="94"/>
      <c r="H195" s="94"/>
      <c r="I195" s="92">
        <f>[4]Sheet1!$X$18</f>
        <v>28.084640171858219</v>
      </c>
      <c r="J195" s="92">
        <f>[4]Sheet1!$X$18</f>
        <v>28.084640171858219</v>
      </c>
      <c r="K195" s="92">
        <f>[4]Sheet1!$X$18</f>
        <v>28.084640171858219</v>
      </c>
      <c r="L195" s="92">
        <f>[4]Sheet1!$X$18</f>
        <v>28.084640171858219</v>
      </c>
      <c r="M195" s="92">
        <f>[4]Sheet1!$X$18</f>
        <v>28.084640171858219</v>
      </c>
      <c r="N195" s="92">
        <f>[4]Sheet1!$X$18</f>
        <v>28.084640171858219</v>
      </c>
      <c r="O195" s="92">
        <f>[4]Sheet1!$X$18</f>
        <v>28.084640171858219</v>
      </c>
      <c r="P195" s="92">
        <f>[4]Sheet1!$X$18</f>
        <v>28.084640171858219</v>
      </c>
      <c r="Q195" s="92">
        <f>[4]Sheet1!$X$18</f>
        <v>28.084640171858219</v>
      </c>
    </row>
    <row r="196" spans="1:17" s="19" customFormat="1" ht="13.5" customHeight="1" x14ac:dyDescent="0.2">
      <c r="A196" s="23" t="s">
        <v>21</v>
      </c>
      <c r="B196" s="50">
        <f t="shared" si="6"/>
        <v>122.3063909774436</v>
      </c>
      <c r="C196" s="49" t="e">
        <f>D196*Constants!$B$1+Constants!$B$2*E196+#REF!</f>
        <v>#REF!</v>
      </c>
      <c r="D196" s="49">
        <v>0</v>
      </c>
      <c r="E196" s="92">
        <f>'[1]4d-260'!$H$57</f>
        <v>122.3063909774436</v>
      </c>
      <c r="F196" s="89"/>
      <c r="G196" s="89"/>
      <c r="H196" s="89"/>
      <c r="I196" s="92">
        <f>'[1]4d-260'!$H$57</f>
        <v>122.3063909774436</v>
      </c>
      <c r="J196" s="92">
        <f>'[1]4d-260'!$H$57</f>
        <v>122.3063909774436</v>
      </c>
      <c r="K196" s="92">
        <f>'[1]4d-260'!$H$57</f>
        <v>122.3063909774436</v>
      </c>
      <c r="L196" s="92">
        <f>'[1]4d-260'!$H$57</f>
        <v>122.3063909774436</v>
      </c>
      <c r="M196" s="92">
        <f>'[1]4d-260'!$H$57</f>
        <v>122.3063909774436</v>
      </c>
      <c r="N196" s="92">
        <f>'[1]4d-260'!$H$57</f>
        <v>122.3063909774436</v>
      </c>
      <c r="O196" s="92">
        <f>'[1]4d-260'!$H$57</f>
        <v>122.3063909774436</v>
      </c>
      <c r="P196" s="92">
        <f>'[1]4d-260'!$H$57</f>
        <v>122.3063909774436</v>
      </c>
      <c r="Q196" s="92">
        <f>'[1]4d-260'!$H$57</f>
        <v>122.3063909774436</v>
      </c>
    </row>
    <row r="197" spans="1:17" s="19" customFormat="1" x14ac:dyDescent="0.2">
      <c r="A197" s="23" t="s">
        <v>56</v>
      </c>
      <c r="B197" s="50">
        <f t="shared" si="6"/>
        <v>9.7437471229093138</v>
      </c>
      <c r="C197" s="49" t="e">
        <f>D197*Constants!$B$1+Constants!$B$2*E197+#REF!</f>
        <v>#REF!</v>
      </c>
      <c r="D197" s="49">
        <v>0</v>
      </c>
      <c r="E197" s="92">
        <f>'[1]4d-260'!$H$50</f>
        <v>9.7437471229093138</v>
      </c>
      <c r="F197" s="89"/>
      <c r="G197" s="89"/>
      <c r="H197" s="89"/>
      <c r="I197" s="92">
        <f>'[1]4d-260'!$H$50</f>
        <v>9.7437471229093138</v>
      </c>
      <c r="J197" s="92">
        <f>'[1]4d-260'!$H$50</f>
        <v>9.7437471229093138</v>
      </c>
      <c r="K197" s="92">
        <f>'[1]4d-260'!$H$50</f>
        <v>9.7437471229093138</v>
      </c>
      <c r="L197" s="92">
        <f>'[1]4d-260'!$H$50</f>
        <v>9.7437471229093138</v>
      </c>
      <c r="M197" s="92">
        <f>'[1]4d-260'!$H$50</f>
        <v>9.7437471229093138</v>
      </c>
      <c r="N197" s="92">
        <f>'[1]4d-260'!$H$50</f>
        <v>9.7437471229093138</v>
      </c>
      <c r="O197" s="92">
        <f>'[1]4d-260'!$H$50</f>
        <v>9.7437471229093138</v>
      </c>
      <c r="P197" s="92">
        <f>'[1]4d-260'!$H$50</f>
        <v>9.7437471229093138</v>
      </c>
      <c r="Q197" s="92">
        <f>'[1]4d-260'!$H$50</f>
        <v>9.7437471229093138</v>
      </c>
    </row>
    <row r="198" spans="1:17" s="25" customFormat="1" x14ac:dyDescent="0.2">
      <c r="A198" s="23" t="s">
        <v>57</v>
      </c>
      <c r="B198" s="50">
        <f t="shared" si="6"/>
        <v>36.51987110633727</v>
      </c>
      <c r="C198" s="49" t="e">
        <f>D198*Constants!$B$1+Constants!$B$2*E198+#REF!</f>
        <v>#REF!</v>
      </c>
      <c r="D198" s="49">
        <v>0</v>
      </c>
      <c r="E198" s="92">
        <f>'[1]4d-260'!$H$49</f>
        <v>36.51987110633727</v>
      </c>
      <c r="F198" s="89"/>
      <c r="G198" s="89"/>
      <c r="H198" s="89"/>
      <c r="I198" s="92">
        <f>'[1]4d-260'!$H$49</f>
        <v>36.51987110633727</v>
      </c>
      <c r="J198" s="92">
        <f>'[1]4d-260'!$H$49</f>
        <v>36.51987110633727</v>
      </c>
      <c r="K198" s="92">
        <f>'[1]4d-260'!$H$49</f>
        <v>36.51987110633727</v>
      </c>
      <c r="L198" s="92">
        <f>'[1]4d-260'!$H$49</f>
        <v>36.51987110633727</v>
      </c>
      <c r="M198" s="92">
        <f>'[1]4d-260'!$H$49</f>
        <v>36.51987110633727</v>
      </c>
      <c r="N198" s="92">
        <f>'[1]4d-260'!$H$49</f>
        <v>36.51987110633727</v>
      </c>
      <c r="O198" s="92">
        <f>'[1]4d-260'!$H$49</f>
        <v>36.51987110633727</v>
      </c>
      <c r="P198" s="92">
        <f>'[1]4d-260'!$H$49</f>
        <v>36.51987110633727</v>
      </c>
      <c r="Q198" s="92">
        <f>'[1]4d-260'!$H$49</f>
        <v>36.51987110633727</v>
      </c>
    </row>
    <row r="199" spans="1:17" s="25" customFormat="1" x14ac:dyDescent="0.2">
      <c r="A199" s="72" t="s">
        <v>58</v>
      </c>
      <c r="B199" s="53">
        <f t="shared" si="6"/>
        <v>26.998618996470768</v>
      </c>
      <c r="C199" s="54" t="e">
        <f>D199*Constants!$B$1+Constants!$B$2*E199+#REF!</f>
        <v>#REF!</v>
      </c>
      <c r="D199" s="54">
        <v>0</v>
      </c>
      <c r="E199" s="97">
        <f>'[1]4d-260'!$H$54</f>
        <v>26.998618996470768</v>
      </c>
      <c r="F199" s="95"/>
      <c r="G199" s="95"/>
      <c r="H199" s="95"/>
      <c r="I199" s="97">
        <f>'[1]4d-260'!$H$54</f>
        <v>26.998618996470768</v>
      </c>
      <c r="J199" s="97">
        <f>'[1]4d-260'!$H$54</f>
        <v>26.998618996470768</v>
      </c>
      <c r="K199" s="97">
        <f>'[1]4d-260'!$H$54</f>
        <v>26.998618996470768</v>
      </c>
      <c r="L199" s="97">
        <f>'[1]4d-260'!$H$54</f>
        <v>26.998618996470768</v>
      </c>
      <c r="M199" s="97">
        <f>'[1]4d-260'!$H$54</f>
        <v>26.998618996470768</v>
      </c>
      <c r="N199" s="97">
        <f>'[1]4d-260'!$H$54</f>
        <v>26.998618996470768</v>
      </c>
      <c r="O199" s="97">
        <f>'[1]4d-260'!$H$54</f>
        <v>26.998618996470768</v>
      </c>
      <c r="P199" s="97">
        <f>'[1]4d-260'!$H$54</f>
        <v>26.998618996470768</v>
      </c>
      <c r="Q199" s="97">
        <f>'[1]4d-260'!$H$54</f>
        <v>26.998618996470768</v>
      </c>
    </row>
    <row r="200" spans="1:17" x14ac:dyDescent="0.2">
      <c r="H200" s="68"/>
    </row>
    <row r="201" spans="1:17" ht="17.25" x14ac:dyDescent="0.25">
      <c r="A201" s="82"/>
      <c r="B201" s="727" t="s">
        <v>142</v>
      </c>
      <c r="C201" s="728"/>
      <c r="D201" s="728"/>
      <c r="E201" s="728"/>
      <c r="F201" s="728"/>
      <c r="G201" s="728"/>
      <c r="H201" s="728"/>
      <c r="I201" s="728"/>
      <c r="J201" s="728"/>
      <c r="K201" s="728"/>
      <c r="L201" s="728"/>
      <c r="M201" s="728"/>
      <c r="N201" s="728"/>
      <c r="O201" s="728"/>
      <c r="P201" s="728"/>
      <c r="Q201" s="728"/>
    </row>
    <row r="202" spans="1:17" x14ac:dyDescent="0.2">
      <c r="A202" s="75" t="s">
        <v>68</v>
      </c>
      <c r="B202" s="729" t="s">
        <v>39</v>
      </c>
      <c r="C202" s="730"/>
      <c r="D202" s="730"/>
      <c r="E202" s="731"/>
      <c r="F202" s="732" t="s">
        <v>42</v>
      </c>
      <c r="G202" s="732"/>
      <c r="H202" s="732"/>
      <c r="I202" s="732"/>
      <c r="J202" s="732" t="s">
        <v>41</v>
      </c>
      <c r="K202" s="732"/>
      <c r="L202" s="732"/>
      <c r="M202" s="732"/>
      <c r="N202" s="732" t="s">
        <v>40</v>
      </c>
      <c r="O202" s="732"/>
      <c r="P202" s="732"/>
      <c r="Q202" s="732"/>
    </row>
    <row r="203" spans="1:17" ht="33.75" x14ac:dyDescent="0.2">
      <c r="A203" s="76" t="s">
        <v>14</v>
      </c>
      <c r="B203" s="77" t="s">
        <v>32</v>
      </c>
      <c r="C203" s="77" t="s">
        <v>33</v>
      </c>
      <c r="D203" s="77" t="s">
        <v>34</v>
      </c>
      <c r="E203" s="173" t="s">
        <v>200</v>
      </c>
      <c r="F203" s="173" t="s">
        <v>200</v>
      </c>
      <c r="G203" s="173" t="s">
        <v>200</v>
      </c>
      <c r="H203" s="173" t="s">
        <v>200</v>
      </c>
      <c r="I203" s="173" t="s">
        <v>200</v>
      </c>
      <c r="J203" s="173" t="s">
        <v>200</v>
      </c>
      <c r="K203" s="173" t="s">
        <v>200</v>
      </c>
      <c r="L203" s="173" t="s">
        <v>200</v>
      </c>
      <c r="M203" s="173" t="s">
        <v>200</v>
      </c>
      <c r="N203" s="173" t="s">
        <v>200</v>
      </c>
      <c r="O203" s="173" t="s">
        <v>200</v>
      </c>
      <c r="P203" s="173" t="s">
        <v>200</v>
      </c>
      <c r="Q203" s="173" t="s">
        <v>200</v>
      </c>
    </row>
    <row r="204" spans="1:17" x14ac:dyDescent="0.2">
      <c r="A204" s="11" t="s">
        <v>0</v>
      </c>
      <c r="B204" s="57">
        <f>SUM(D204:E204)</f>
        <v>0</v>
      </c>
      <c r="C204" s="58" t="e">
        <f>D204*Constants!$B$1+Constants!$B$2*E204+#REF!</f>
        <v>#REF!</v>
      </c>
      <c r="D204" s="58">
        <v>0</v>
      </c>
      <c r="E204" s="85"/>
      <c r="F204" s="83"/>
      <c r="G204" s="83"/>
      <c r="H204" s="83"/>
      <c r="I204" s="83"/>
      <c r="J204" s="85"/>
      <c r="K204" s="85"/>
      <c r="L204" s="85"/>
      <c r="M204" s="85"/>
      <c r="N204" s="83"/>
      <c r="O204" s="83"/>
      <c r="P204" s="83"/>
      <c r="Q204" s="83"/>
    </row>
    <row r="205" spans="1:17" x14ac:dyDescent="0.2">
      <c r="A205" s="12" t="s">
        <v>45</v>
      </c>
      <c r="B205" s="50">
        <f>SUM(D205:E205)</f>
        <v>0</v>
      </c>
      <c r="C205" s="49" t="e">
        <f>D205*Constants!$B$1+Constants!$B$2*E205+#REF!</f>
        <v>#REF!</v>
      </c>
      <c r="D205" s="49">
        <v>0</v>
      </c>
      <c r="E205" s="92"/>
      <c r="F205" s="89"/>
      <c r="G205" s="89"/>
      <c r="H205" s="89"/>
      <c r="I205" s="89">
        <f>'[3]bldg 58 5A'!$K$28</f>
        <v>121.78486165853658</v>
      </c>
      <c r="J205" s="92"/>
      <c r="K205" s="92"/>
      <c r="L205" s="92"/>
      <c r="M205" s="92">
        <f>'[3]bldg 58 5A'!$L$27</f>
        <v>121.78486165853658</v>
      </c>
      <c r="N205" s="89"/>
      <c r="O205" s="89"/>
      <c r="P205" s="89"/>
      <c r="Q205" s="89">
        <f>'[3]bldg 58 5A'!$M$26</f>
        <v>121.78486165853658</v>
      </c>
    </row>
    <row r="206" spans="1:17" x14ac:dyDescent="0.2">
      <c r="A206" s="12" t="s">
        <v>59</v>
      </c>
      <c r="B206" s="50">
        <f>SUM(D206:E206)</f>
        <v>0</v>
      </c>
      <c r="C206" s="49" t="e">
        <f>D206*Constants!$B$1+Constants!$B$2*E206+#REF!</f>
        <v>#REF!</v>
      </c>
      <c r="D206" s="49">
        <v>0</v>
      </c>
      <c r="E206" s="92"/>
      <c r="F206" s="89"/>
      <c r="G206" s="89"/>
      <c r="H206" s="89"/>
      <c r="I206" s="89">
        <f>'[3]bldg 58 5A'!$K$29</f>
        <v>169.24419829268294</v>
      </c>
      <c r="J206" s="92"/>
      <c r="K206" s="92"/>
      <c r="L206" s="92"/>
      <c r="M206" s="92">
        <f>'[3]bldg 58 5A'!$L$32</f>
        <v>264.77010912195118</v>
      </c>
      <c r="N206" s="89"/>
      <c r="O206" s="89"/>
      <c r="P206" s="89"/>
      <c r="Q206" s="89">
        <f>'[3]bldg 58 5A'!$M$35</f>
        <v>264.77010912195118</v>
      </c>
    </row>
    <row r="207" spans="1:17" x14ac:dyDescent="0.2">
      <c r="A207" s="12" t="s">
        <v>43</v>
      </c>
      <c r="B207" s="50"/>
      <c r="C207" s="49"/>
      <c r="D207" s="49"/>
      <c r="E207" s="92"/>
      <c r="F207" s="89"/>
      <c r="G207" s="89"/>
      <c r="H207" s="89"/>
      <c r="I207" s="89">
        <f>'[3]bldg 58 5A'!$K$30</f>
        <v>128.05648648780488</v>
      </c>
      <c r="J207" s="92"/>
      <c r="K207" s="92"/>
      <c r="L207" s="92"/>
      <c r="M207" s="92">
        <f>'[3]bldg 58 5A'!$L$33</f>
        <v>107.46263058536584</v>
      </c>
      <c r="N207" s="89"/>
      <c r="O207" s="89"/>
      <c r="P207" s="89"/>
      <c r="Q207" s="89">
        <f>'[3]bldg 58 5A'!$M$36</f>
        <v>107.46263058536584</v>
      </c>
    </row>
    <row r="208" spans="1:17" x14ac:dyDescent="0.2">
      <c r="A208" s="12" t="s">
        <v>44</v>
      </c>
      <c r="B208" s="50"/>
      <c r="C208" s="49"/>
      <c r="D208" s="49"/>
      <c r="E208" s="92"/>
      <c r="F208" s="89"/>
      <c r="G208" s="89"/>
      <c r="H208" s="89"/>
      <c r="I208" s="89">
        <f>'[3]bldg 58 5A'!$K$31</f>
        <v>252.82535117073166</v>
      </c>
      <c r="J208" s="92"/>
      <c r="K208" s="92"/>
      <c r="L208" s="92"/>
      <c r="M208" s="92">
        <f>'[3]bldg 58 5A'!$L$34</f>
        <v>149.86410985365853</v>
      </c>
      <c r="N208" s="89"/>
      <c r="O208" s="89"/>
      <c r="P208" s="89"/>
      <c r="Q208" s="89">
        <f>'[3]bldg 58 5A'!$M$37</f>
        <v>149.86410985365853</v>
      </c>
    </row>
    <row r="209" spans="1:17" s="19" customFormat="1" x14ac:dyDescent="0.2">
      <c r="A209" s="23" t="s">
        <v>46</v>
      </c>
      <c r="B209" s="50">
        <f t="shared" ref="B209:B224" si="7">SUM(D209:E209)</f>
        <v>35.4163965203252</v>
      </c>
      <c r="C209" s="49" t="e">
        <f>D209*Constants!$B$1+Constants!$B$2*E209+#REF!</f>
        <v>#REF!</v>
      </c>
      <c r="D209" s="49">
        <v>0</v>
      </c>
      <c r="E209" s="92">
        <f>'[3]bldg 58 5A'!$J$41</f>
        <v>35.4163965203252</v>
      </c>
      <c r="F209" s="89"/>
      <c r="G209" s="89"/>
      <c r="H209" s="89"/>
      <c r="I209" s="89">
        <f>'[3]bldg 58 5A'!$K$41</f>
        <v>35.4163965203252</v>
      </c>
      <c r="J209" s="92"/>
      <c r="K209" s="92"/>
      <c r="L209" s="92"/>
      <c r="M209" s="92">
        <f>'[3]bldg 58 5A'!$L$41</f>
        <v>35.4163965203252</v>
      </c>
      <c r="N209" s="89"/>
      <c r="O209" s="89"/>
      <c r="P209" s="89"/>
      <c r="Q209" s="89">
        <f>'[3]bldg 58 5A'!$M$41</f>
        <v>35.4163965203252</v>
      </c>
    </row>
    <row r="210" spans="1:17" s="19" customFormat="1" x14ac:dyDescent="0.2">
      <c r="A210" s="23" t="s">
        <v>47</v>
      </c>
      <c r="B210" s="50">
        <f t="shared" si="7"/>
        <v>0</v>
      </c>
      <c r="C210" s="49" t="e">
        <f>D210*Constants!$B$1+Constants!$B$2*E210+#REF!</f>
        <v>#REF!</v>
      </c>
      <c r="D210" s="49">
        <v>0</v>
      </c>
      <c r="E210" s="92"/>
      <c r="F210" s="89"/>
      <c r="G210" s="89"/>
      <c r="H210" s="89"/>
      <c r="I210" s="89">
        <f>'[3]bldg 58 5A'!$I$20</f>
        <v>10.494723777314908</v>
      </c>
      <c r="J210" s="92"/>
      <c r="K210" s="92"/>
      <c r="L210" s="92"/>
      <c r="M210" s="92">
        <f>'[3]bldg 58 5A'!$I$21</f>
        <v>11.447718239841132</v>
      </c>
      <c r="N210" s="89"/>
      <c r="O210" s="89"/>
      <c r="P210" s="89"/>
      <c r="Q210" s="89">
        <f>'[3]bldg 58 5A'!$I$22</f>
        <v>11.447718239841132</v>
      </c>
    </row>
    <row r="211" spans="1:17" x14ac:dyDescent="0.2">
      <c r="A211" s="23" t="s">
        <v>48</v>
      </c>
      <c r="B211" s="50">
        <f t="shared" si="7"/>
        <v>1.9468292682926829</v>
      </c>
      <c r="C211" s="49" t="e">
        <f>D211*Constants!$B$1+Constants!$B$2*E211+#REF!</f>
        <v>#REF!</v>
      </c>
      <c r="D211" s="49">
        <v>0</v>
      </c>
      <c r="E211" s="92">
        <f>'[1]5a-58'!$L$45</f>
        <v>1.9468292682926829</v>
      </c>
      <c r="F211" s="89"/>
      <c r="G211" s="89"/>
      <c r="H211" s="89"/>
      <c r="I211" s="92">
        <f>'[1]5a-58'!$L$45</f>
        <v>1.9468292682926829</v>
      </c>
      <c r="J211" s="92">
        <f>'[1]5a-58'!$L$45</f>
        <v>1.9468292682926829</v>
      </c>
      <c r="K211" s="92">
        <f>'[1]5a-58'!$L$45</f>
        <v>1.9468292682926829</v>
      </c>
      <c r="L211" s="92">
        <f>'[1]5a-58'!$L$45</f>
        <v>1.9468292682926829</v>
      </c>
      <c r="M211" s="92">
        <f>'[1]5a-58'!$L$45</f>
        <v>1.9468292682926829</v>
      </c>
      <c r="N211" s="92">
        <f>'[1]5a-58'!$L$45</f>
        <v>1.9468292682926829</v>
      </c>
      <c r="O211" s="92">
        <f>'[1]5a-58'!$L$45</f>
        <v>1.9468292682926829</v>
      </c>
      <c r="P211" s="92">
        <f>'[1]5a-58'!$L$45</f>
        <v>1.9468292682926829</v>
      </c>
      <c r="Q211" s="92">
        <f>'[1]5a-58'!$L$45</f>
        <v>1.9468292682926829</v>
      </c>
    </row>
    <row r="212" spans="1:17" x14ac:dyDescent="0.2">
      <c r="A212" s="23" t="s">
        <v>49</v>
      </c>
      <c r="B212" s="50">
        <f t="shared" si="7"/>
        <v>1.9468292682926829</v>
      </c>
      <c r="C212" s="49" t="e">
        <f>D212*Constants!$B$1+Constants!$B$2*E212+#REF!</f>
        <v>#REF!</v>
      </c>
      <c r="D212" s="49">
        <v>0</v>
      </c>
      <c r="E212" s="92">
        <f>'[1]5a-58'!$L$45</f>
        <v>1.9468292682926829</v>
      </c>
      <c r="F212" s="89"/>
      <c r="G212" s="89"/>
      <c r="H212" s="89"/>
      <c r="I212" s="92">
        <f>'[1]5a-58'!$L$45</f>
        <v>1.9468292682926829</v>
      </c>
      <c r="J212" s="92">
        <f>'[1]5a-58'!$L$45</f>
        <v>1.9468292682926829</v>
      </c>
      <c r="K212" s="92">
        <f>'[1]5a-58'!$L$45</f>
        <v>1.9468292682926829</v>
      </c>
      <c r="L212" s="92">
        <f>'[1]5a-58'!$L$45</f>
        <v>1.9468292682926829</v>
      </c>
      <c r="M212" s="92">
        <f>'[1]5a-58'!$L$45</f>
        <v>1.9468292682926829</v>
      </c>
      <c r="N212" s="92">
        <f>'[1]5a-58'!$L$45</f>
        <v>1.9468292682926829</v>
      </c>
      <c r="O212" s="92">
        <f>'[1]5a-58'!$L$45</f>
        <v>1.9468292682926829</v>
      </c>
      <c r="P212" s="92">
        <f>'[1]5a-58'!$L$45</f>
        <v>1.9468292682926829</v>
      </c>
      <c r="Q212" s="92">
        <f>'[1]5a-58'!$L$45</f>
        <v>1.9468292682926829</v>
      </c>
    </row>
    <row r="213" spans="1:17" x14ac:dyDescent="0.2">
      <c r="A213" s="12" t="s">
        <v>50</v>
      </c>
      <c r="B213" s="50">
        <f t="shared" si="7"/>
        <v>24.807561991744834</v>
      </c>
      <c r="C213" s="49" t="e">
        <f>D213*Constants!$B$1+Constants!$B$2*E213+#REF!</f>
        <v>#REF!</v>
      </c>
      <c r="D213" s="49">
        <v>0</v>
      </c>
      <c r="E213" s="92">
        <f>'[1]5a-58'!$G$45</f>
        <v>24.807561991744834</v>
      </c>
      <c r="F213" s="89"/>
      <c r="G213" s="89"/>
      <c r="H213" s="89"/>
      <c r="I213" s="92">
        <f>'[1]5a-58'!$G$45</f>
        <v>24.807561991744834</v>
      </c>
      <c r="J213" s="92">
        <f>'[1]5a-58'!$G$45</f>
        <v>24.807561991744834</v>
      </c>
      <c r="K213" s="92">
        <f>'[1]5a-58'!$G$45</f>
        <v>24.807561991744834</v>
      </c>
      <c r="L213" s="92">
        <f>'[1]5a-58'!$G$45</f>
        <v>24.807561991744834</v>
      </c>
      <c r="M213" s="92">
        <f>'[1]5a-58'!$G$45</f>
        <v>24.807561991744834</v>
      </c>
      <c r="N213" s="92">
        <f>'[1]5a-58'!$G$45</f>
        <v>24.807561991744834</v>
      </c>
      <c r="O213" s="92">
        <f>'[1]5a-58'!$G$45</f>
        <v>24.807561991744834</v>
      </c>
      <c r="P213" s="92">
        <f>'[1]5a-58'!$G$45</f>
        <v>24.807561991744834</v>
      </c>
      <c r="Q213" s="92">
        <f>'[1]5a-58'!$G$45</f>
        <v>24.807561991744834</v>
      </c>
    </row>
    <row r="214" spans="1:17" x14ac:dyDescent="0.2">
      <c r="A214" s="73" t="s">
        <v>30</v>
      </c>
      <c r="B214" s="50">
        <f t="shared" si="7"/>
        <v>1.056910569105691</v>
      </c>
      <c r="C214" s="49" t="e">
        <f>D214*Constants!$B$1+Constants!$B$2*E214+#REF!</f>
        <v>#REF!</v>
      </c>
      <c r="D214" s="49">
        <v>0</v>
      </c>
      <c r="E214" s="92">
        <f>'[1]5a-58'!$K$45</f>
        <v>1.056910569105691</v>
      </c>
      <c r="F214" s="89"/>
      <c r="G214" s="89"/>
      <c r="H214" s="89"/>
      <c r="I214" s="92">
        <f>'[1]5a-58'!$K$45</f>
        <v>1.056910569105691</v>
      </c>
      <c r="J214" s="92">
        <f>'[1]5a-58'!$K$45</f>
        <v>1.056910569105691</v>
      </c>
      <c r="K214" s="92">
        <f>'[1]5a-58'!$K$45</f>
        <v>1.056910569105691</v>
      </c>
      <c r="L214" s="92">
        <f>'[1]5a-58'!$K$45</f>
        <v>1.056910569105691</v>
      </c>
      <c r="M214" s="92">
        <f>'[1]5a-58'!$K$45</f>
        <v>1.056910569105691</v>
      </c>
      <c r="N214" s="92">
        <f>'[1]5a-58'!$K$45</f>
        <v>1.056910569105691</v>
      </c>
      <c r="O214" s="92">
        <f>'[1]5a-58'!$K$45</f>
        <v>1.056910569105691</v>
      </c>
      <c r="P214" s="92">
        <f>'[1]5a-58'!$K$45</f>
        <v>1.056910569105691</v>
      </c>
      <c r="Q214" s="92">
        <f>'[1]5a-58'!$K$45</f>
        <v>1.056910569105691</v>
      </c>
    </row>
    <row r="215" spans="1:17" x14ac:dyDescent="0.2">
      <c r="A215" s="12" t="s">
        <v>6</v>
      </c>
      <c r="B215" s="50">
        <f t="shared" si="7"/>
        <v>142.76666666666668</v>
      </c>
      <c r="C215" s="49" t="e">
        <f>D215*Constants!$B$1+Constants!$B$2*E215+#REF!</f>
        <v>#REF!</v>
      </c>
      <c r="D215" s="49">
        <v>0</v>
      </c>
      <c r="E215" s="92">
        <f>'[1]5a-58'!$H$48</f>
        <v>142.76666666666668</v>
      </c>
      <c r="F215" s="89"/>
      <c r="G215" s="89"/>
      <c r="H215" s="89"/>
      <c r="I215" s="92">
        <f>'[1]5a-58'!$H$48</f>
        <v>142.76666666666668</v>
      </c>
      <c r="J215" s="92">
        <f>'[1]5a-58'!$H$48</f>
        <v>142.76666666666668</v>
      </c>
      <c r="K215" s="92">
        <f>'[1]5a-58'!$H$48</f>
        <v>142.76666666666668</v>
      </c>
      <c r="L215" s="92">
        <f>'[1]5a-58'!$H$48</f>
        <v>142.76666666666668</v>
      </c>
      <c r="M215" s="92">
        <f>'[1]5a-58'!$H$48</f>
        <v>142.76666666666668</v>
      </c>
      <c r="N215" s="92">
        <f>'[1]5a-58'!$H$48</f>
        <v>142.76666666666668</v>
      </c>
      <c r="O215" s="92">
        <f>'[1]5a-58'!$H$48</f>
        <v>142.76666666666668</v>
      </c>
      <c r="P215" s="92">
        <f>'[1]5a-58'!$H$48</f>
        <v>142.76666666666668</v>
      </c>
      <c r="Q215" s="92">
        <f>'[1]5a-58'!$H$48</f>
        <v>142.76666666666668</v>
      </c>
    </row>
    <row r="216" spans="1:17" x14ac:dyDescent="0.2">
      <c r="A216" s="12" t="s">
        <v>51</v>
      </c>
      <c r="B216" s="50">
        <f t="shared" si="7"/>
        <v>3.3313821138211384</v>
      </c>
      <c r="C216" s="49" t="e">
        <f>D216*Constants!$B$1+Constants!$B$2*E216+#REF!</f>
        <v>#REF!</v>
      </c>
      <c r="D216" s="49">
        <v>0</v>
      </c>
      <c r="E216" s="92">
        <f>'[1]5a-58'!$J$45</f>
        <v>3.3313821138211384</v>
      </c>
      <c r="F216" s="89"/>
      <c r="G216" s="89"/>
      <c r="H216" s="89"/>
      <c r="I216" s="92">
        <f>'[1]5a-58'!$J$45</f>
        <v>3.3313821138211384</v>
      </c>
      <c r="J216" s="92">
        <f>'[1]5a-58'!$J$45</f>
        <v>3.3313821138211384</v>
      </c>
      <c r="K216" s="92">
        <f>'[1]5a-58'!$J$45</f>
        <v>3.3313821138211384</v>
      </c>
      <c r="L216" s="92">
        <f>'[1]5a-58'!$J$45</f>
        <v>3.3313821138211384</v>
      </c>
      <c r="M216" s="92">
        <f>'[1]5a-58'!$J$45</f>
        <v>3.3313821138211384</v>
      </c>
      <c r="N216" s="92">
        <f>'[1]5a-58'!$J$45</f>
        <v>3.3313821138211384</v>
      </c>
      <c r="O216" s="92">
        <f>'[1]5a-58'!$J$45</f>
        <v>3.3313821138211384</v>
      </c>
      <c r="P216" s="92">
        <f>'[1]5a-58'!$J$45</f>
        <v>3.3313821138211384</v>
      </c>
      <c r="Q216" s="92">
        <f>'[1]5a-58'!$J$45</f>
        <v>3.3313821138211384</v>
      </c>
    </row>
    <row r="217" spans="1:17" s="52" customFormat="1" x14ac:dyDescent="0.2">
      <c r="A217" s="23" t="s">
        <v>52</v>
      </c>
      <c r="B217" s="50">
        <f t="shared" si="7"/>
        <v>2.5796747967479674</v>
      </c>
      <c r="C217" s="49" t="e">
        <f>D217*Constants!$B$1+Constants!$B$2*E217+#REF!</f>
        <v>#REF!</v>
      </c>
      <c r="D217" s="49">
        <v>0</v>
      </c>
      <c r="E217" s="92">
        <f>'[1]5a-58'!$H$52</f>
        <v>2.5796747967479674</v>
      </c>
      <c r="F217" s="92"/>
      <c r="G217" s="92"/>
      <c r="H217" s="92"/>
      <c r="I217" s="92">
        <f>'[1]5a-58'!$H$52</f>
        <v>2.5796747967479674</v>
      </c>
      <c r="J217" s="92">
        <f>'[1]5a-58'!$H$52</f>
        <v>2.5796747967479674</v>
      </c>
      <c r="K217" s="92">
        <f>'[1]5a-58'!$H$52</f>
        <v>2.5796747967479674</v>
      </c>
      <c r="L217" s="92">
        <f>'[1]5a-58'!$H$52</f>
        <v>2.5796747967479674</v>
      </c>
      <c r="M217" s="92">
        <f>'[1]5a-58'!$H$52</f>
        <v>2.5796747967479674</v>
      </c>
      <c r="N217" s="92">
        <f>'[1]5a-58'!$H$52</f>
        <v>2.5796747967479674</v>
      </c>
      <c r="O217" s="92">
        <f>'[1]5a-58'!$H$52</f>
        <v>2.5796747967479674</v>
      </c>
      <c r="P217" s="92">
        <f>'[1]5a-58'!$H$52</f>
        <v>2.5796747967479674</v>
      </c>
      <c r="Q217" s="92">
        <f>'[1]5a-58'!$H$52</f>
        <v>2.5796747967479674</v>
      </c>
    </row>
    <row r="218" spans="1:17" s="19" customFormat="1" x14ac:dyDescent="0.2">
      <c r="A218" s="23" t="s">
        <v>53</v>
      </c>
      <c r="B218" s="50">
        <f t="shared" si="7"/>
        <v>1.6435772357723577</v>
      </c>
      <c r="C218" s="49" t="e">
        <f>D218*Constants!$B$1+Constants!$B$2*E218+#REF!</f>
        <v>#REF!</v>
      </c>
      <c r="D218" s="49">
        <v>0</v>
      </c>
      <c r="E218" s="92">
        <f>'[1]5a-58'!$H$51</f>
        <v>1.6435772357723577</v>
      </c>
      <c r="F218" s="94"/>
      <c r="G218" s="94"/>
      <c r="H218" s="94"/>
      <c r="I218" s="92">
        <f>'[1]5a-58'!$H$51</f>
        <v>1.6435772357723577</v>
      </c>
      <c r="J218" s="92">
        <f>'[1]5a-58'!$H$51</f>
        <v>1.6435772357723577</v>
      </c>
      <c r="K218" s="92">
        <f>'[1]5a-58'!$H$51</f>
        <v>1.6435772357723577</v>
      </c>
      <c r="L218" s="92">
        <f>'[1]5a-58'!$H$51</f>
        <v>1.6435772357723577</v>
      </c>
      <c r="M218" s="92">
        <f>'[1]5a-58'!$H$51</f>
        <v>1.6435772357723577</v>
      </c>
      <c r="N218" s="92">
        <f>'[1]5a-58'!$H$51</f>
        <v>1.6435772357723577</v>
      </c>
      <c r="O218" s="92">
        <f>'[1]5a-58'!$H$51</f>
        <v>1.6435772357723577</v>
      </c>
      <c r="P218" s="92">
        <f>'[1]5a-58'!$H$51</f>
        <v>1.6435772357723577</v>
      </c>
      <c r="Q218" s="92">
        <f>'[1]5a-58'!$H$51</f>
        <v>1.6435772357723577</v>
      </c>
    </row>
    <row r="219" spans="1:17" s="52" customFormat="1" x14ac:dyDescent="0.2">
      <c r="A219" s="23" t="s">
        <v>54</v>
      </c>
      <c r="B219" s="50">
        <f t="shared" si="7"/>
        <v>2.0227642276422766</v>
      </c>
      <c r="C219" s="49" t="e">
        <f>D219*Constants!$B$1+Constants!$B$2*E219+#REF!</f>
        <v>#REF!</v>
      </c>
      <c r="D219" s="49">
        <v>0</v>
      </c>
      <c r="E219" s="92">
        <f>'[1]5a-58'!$H$55</f>
        <v>2.0227642276422766</v>
      </c>
      <c r="F219" s="92"/>
      <c r="G219" s="92"/>
      <c r="H219" s="92"/>
      <c r="I219" s="92">
        <f>'[1]5a-58'!$H$55</f>
        <v>2.0227642276422766</v>
      </c>
      <c r="J219" s="92">
        <f>'[1]5a-58'!$H$55</f>
        <v>2.0227642276422766</v>
      </c>
      <c r="K219" s="92">
        <f>'[1]5a-58'!$H$55</f>
        <v>2.0227642276422766</v>
      </c>
      <c r="L219" s="92">
        <f>'[1]5a-58'!$H$55</f>
        <v>2.0227642276422766</v>
      </c>
      <c r="M219" s="92">
        <f>'[1]5a-58'!$H$55</f>
        <v>2.0227642276422766</v>
      </c>
      <c r="N219" s="92">
        <f>'[1]5a-58'!$H$55</f>
        <v>2.0227642276422766</v>
      </c>
      <c r="O219" s="92">
        <f>'[1]5a-58'!$H$55</f>
        <v>2.0227642276422766</v>
      </c>
      <c r="P219" s="92">
        <f>'[1]5a-58'!$H$55</f>
        <v>2.0227642276422766</v>
      </c>
      <c r="Q219" s="92">
        <f>'[1]5a-58'!$H$55</f>
        <v>2.0227642276422766</v>
      </c>
    </row>
    <row r="220" spans="1:17" s="19" customFormat="1" x14ac:dyDescent="0.2">
      <c r="A220" s="23" t="s">
        <v>55</v>
      </c>
      <c r="B220" s="50">
        <f t="shared" si="7"/>
        <v>4.4089756097560979</v>
      </c>
      <c r="C220" s="49" t="e">
        <f>D220*Constants!$B$1+Constants!$B$2*E220+#REF!</f>
        <v>#REF!</v>
      </c>
      <c r="D220" s="49">
        <v>0</v>
      </c>
      <c r="E220" s="92">
        <f>[4]Sheet1!$X$19</f>
        <v>4.4089756097560979</v>
      </c>
      <c r="F220" s="94"/>
      <c r="G220" s="94"/>
      <c r="H220" s="94"/>
      <c r="I220" s="92">
        <f>[4]Sheet1!$X$19</f>
        <v>4.4089756097560979</v>
      </c>
      <c r="J220" s="92">
        <f>[4]Sheet1!$X$19</f>
        <v>4.4089756097560979</v>
      </c>
      <c r="K220" s="92">
        <f>[4]Sheet1!$X$19</f>
        <v>4.4089756097560979</v>
      </c>
      <c r="L220" s="92">
        <f>[4]Sheet1!$X$19</f>
        <v>4.4089756097560979</v>
      </c>
      <c r="M220" s="92">
        <f>[4]Sheet1!$X$19</f>
        <v>4.4089756097560979</v>
      </c>
      <c r="N220" s="92">
        <f>[4]Sheet1!$X$19</f>
        <v>4.4089756097560979</v>
      </c>
      <c r="O220" s="92">
        <f>[4]Sheet1!$X$19</f>
        <v>4.4089756097560979</v>
      </c>
      <c r="P220" s="92">
        <f>[4]Sheet1!$X$19</f>
        <v>4.4089756097560979</v>
      </c>
      <c r="Q220" s="92">
        <f>[4]Sheet1!$X$19</f>
        <v>4.4089756097560979</v>
      </c>
    </row>
    <row r="221" spans="1:17" s="19" customFormat="1" x14ac:dyDescent="0.2">
      <c r="A221" s="23" t="s">
        <v>21</v>
      </c>
      <c r="B221" s="50">
        <f t="shared" si="7"/>
        <v>5.1841999999999997</v>
      </c>
      <c r="C221" s="49" t="e">
        <f>D221*Constants!$B$1+Constants!$B$2*E221+#REF!</f>
        <v>#REF!</v>
      </c>
      <c r="D221" s="49">
        <v>0</v>
      </c>
      <c r="E221" s="92">
        <f>'[1]5a-58'!$H$57</f>
        <v>5.1841999999999997</v>
      </c>
      <c r="F221" s="89"/>
      <c r="G221" s="89"/>
      <c r="H221" s="89"/>
      <c r="I221" s="92">
        <f>'[1]5a-58'!$H$57</f>
        <v>5.1841999999999997</v>
      </c>
      <c r="J221" s="92">
        <f>'[1]5a-58'!$H$57</f>
        <v>5.1841999999999997</v>
      </c>
      <c r="K221" s="92">
        <f>'[1]5a-58'!$H$57</f>
        <v>5.1841999999999997</v>
      </c>
      <c r="L221" s="92">
        <f>'[1]5a-58'!$H$57</f>
        <v>5.1841999999999997</v>
      </c>
      <c r="M221" s="92">
        <f>'[1]5a-58'!$H$57</f>
        <v>5.1841999999999997</v>
      </c>
      <c r="N221" s="92">
        <f>'[1]5a-58'!$H$57</f>
        <v>5.1841999999999997</v>
      </c>
      <c r="O221" s="92">
        <f>'[1]5a-58'!$H$57</f>
        <v>5.1841999999999997</v>
      </c>
      <c r="P221" s="92">
        <f>'[1]5a-58'!$H$57</f>
        <v>5.1841999999999997</v>
      </c>
      <c r="Q221" s="92">
        <f>'[1]5a-58'!$H$57</f>
        <v>5.1841999999999997</v>
      </c>
    </row>
    <row r="222" spans="1:17" s="19" customFormat="1" x14ac:dyDescent="0.2">
      <c r="A222" s="23" t="s">
        <v>56</v>
      </c>
      <c r="B222" s="50">
        <f t="shared" si="7"/>
        <v>1.032520325203252</v>
      </c>
      <c r="C222" s="49" t="e">
        <f>D222*Constants!$B$1+Constants!$B$2*E222+#REF!</f>
        <v>#REF!</v>
      </c>
      <c r="D222" s="49">
        <v>0</v>
      </c>
      <c r="E222" s="92">
        <f>'[1]5a-58'!$H$50</f>
        <v>1.032520325203252</v>
      </c>
      <c r="F222" s="89"/>
      <c r="G222" s="89"/>
      <c r="H222" s="89"/>
      <c r="I222" s="92">
        <f>'[1]5a-58'!$H$50</f>
        <v>1.032520325203252</v>
      </c>
      <c r="J222" s="92">
        <f>'[1]5a-58'!$H$50</f>
        <v>1.032520325203252</v>
      </c>
      <c r="K222" s="92">
        <f>'[1]5a-58'!$H$50</f>
        <v>1.032520325203252</v>
      </c>
      <c r="L222" s="92">
        <f>'[1]5a-58'!$H$50</f>
        <v>1.032520325203252</v>
      </c>
      <c r="M222" s="92">
        <f>'[1]5a-58'!$H$50</f>
        <v>1.032520325203252</v>
      </c>
      <c r="N222" s="92">
        <f>'[1]5a-58'!$H$50</f>
        <v>1.032520325203252</v>
      </c>
      <c r="O222" s="92">
        <f>'[1]5a-58'!$H$50</f>
        <v>1.032520325203252</v>
      </c>
      <c r="P222" s="92">
        <f>'[1]5a-58'!$H$50</f>
        <v>1.032520325203252</v>
      </c>
      <c r="Q222" s="92">
        <f>'[1]5a-58'!$H$50</f>
        <v>1.032520325203252</v>
      </c>
    </row>
    <row r="223" spans="1:17" s="25" customFormat="1" x14ac:dyDescent="0.2">
      <c r="A223" s="23" t="s">
        <v>57</v>
      </c>
      <c r="B223" s="50">
        <f t="shared" si="7"/>
        <v>8.3447154471544707</v>
      </c>
      <c r="C223" s="49" t="e">
        <f>D223*Constants!$B$1+Constants!$B$2*E223+#REF!</f>
        <v>#REF!</v>
      </c>
      <c r="D223" s="49">
        <v>0</v>
      </c>
      <c r="E223" s="92">
        <f>'[1]5a-58'!$H$49</f>
        <v>8.3447154471544707</v>
      </c>
      <c r="F223" s="89"/>
      <c r="G223" s="89"/>
      <c r="H223" s="89"/>
      <c r="I223" s="92">
        <f>'[1]5a-58'!$H$49</f>
        <v>8.3447154471544707</v>
      </c>
      <c r="J223" s="92">
        <f>'[1]5a-58'!$H$49</f>
        <v>8.3447154471544707</v>
      </c>
      <c r="K223" s="92">
        <f>'[1]5a-58'!$H$49</f>
        <v>8.3447154471544707</v>
      </c>
      <c r="L223" s="92">
        <f>'[1]5a-58'!$H$49</f>
        <v>8.3447154471544707</v>
      </c>
      <c r="M223" s="92">
        <f>'[1]5a-58'!$H$49</f>
        <v>8.3447154471544707</v>
      </c>
      <c r="N223" s="92">
        <f>'[1]5a-58'!$H$49</f>
        <v>8.3447154471544707</v>
      </c>
      <c r="O223" s="92">
        <f>'[1]5a-58'!$H$49</f>
        <v>8.3447154471544707</v>
      </c>
      <c r="P223" s="92">
        <f>'[1]5a-58'!$H$49</f>
        <v>8.3447154471544707</v>
      </c>
      <c r="Q223" s="92">
        <f>'[1]5a-58'!$H$49</f>
        <v>8.3447154471544707</v>
      </c>
    </row>
    <row r="224" spans="1:17" s="25" customFormat="1" x14ac:dyDescent="0.2">
      <c r="A224" s="72" t="s">
        <v>58</v>
      </c>
      <c r="B224" s="53">
        <f t="shared" si="7"/>
        <v>2.5917073170731708</v>
      </c>
      <c r="C224" s="54" t="e">
        <f>D224*Constants!$B$1+Constants!$B$2*E224+#REF!</f>
        <v>#REF!</v>
      </c>
      <c r="D224" s="54">
        <v>0</v>
      </c>
      <c r="E224" s="97">
        <f>'[1]5a-58'!$H$54</f>
        <v>2.5917073170731708</v>
      </c>
      <c r="F224" s="95"/>
      <c r="G224" s="95"/>
      <c r="H224" s="95"/>
      <c r="I224" s="97">
        <f>'[1]5a-58'!$H$54</f>
        <v>2.5917073170731708</v>
      </c>
      <c r="J224" s="97">
        <f>'[1]5a-58'!$H$54</f>
        <v>2.5917073170731708</v>
      </c>
      <c r="K224" s="97">
        <f>'[1]5a-58'!$H$54</f>
        <v>2.5917073170731708</v>
      </c>
      <c r="L224" s="97">
        <f>'[1]5a-58'!$H$54</f>
        <v>2.5917073170731708</v>
      </c>
      <c r="M224" s="97">
        <f>'[1]5a-58'!$H$54</f>
        <v>2.5917073170731708</v>
      </c>
      <c r="N224" s="97">
        <f>'[1]5a-58'!$H$54</f>
        <v>2.5917073170731708</v>
      </c>
      <c r="O224" s="97">
        <f>'[1]5a-58'!$H$54</f>
        <v>2.5917073170731708</v>
      </c>
      <c r="P224" s="97">
        <f>'[1]5a-58'!$H$54</f>
        <v>2.5917073170731708</v>
      </c>
      <c r="Q224" s="97">
        <f>'[1]5a-58'!$H$54</f>
        <v>2.5917073170731708</v>
      </c>
    </row>
    <row r="225" spans="1:17" x14ac:dyDescent="0.2">
      <c r="H225" s="68"/>
      <c r="I225" s="68"/>
      <c r="P225" s="68"/>
      <c r="Q225" s="68"/>
    </row>
    <row r="226" spans="1:17" ht="17.25" x14ac:dyDescent="0.25">
      <c r="A226" s="82"/>
      <c r="B226" s="727" t="s">
        <v>143</v>
      </c>
      <c r="C226" s="728"/>
      <c r="D226" s="728"/>
      <c r="E226" s="728"/>
      <c r="F226" s="728"/>
      <c r="G226" s="728"/>
      <c r="H226" s="728"/>
      <c r="I226" s="728"/>
      <c r="J226" s="728"/>
      <c r="K226" s="728"/>
      <c r="L226" s="728"/>
      <c r="M226" s="728"/>
      <c r="N226" s="728"/>
      <c r="O226" s="728"/>
      <c r="P226" s="728"/>
      <c r="Q226" s="728"/>
    </row>
    <row r="227" spans="1:17" x14ac:dyDescent="0.2">
      <c r="A227" s="75" t="s">
        <v>69</v>
      </c>
      <c r="B227" s="729" t="s">
        <v>39</v>
      </c>
      <c r="C227" s="730"/>
      <c r="D227" s="730"/>
      <c r="E227" s="731"/>
      <c r="F227" s="732" t="s">
        <v>42</v>
      </c>
      <c r="G227" s="732"/>
      <c r="H227" s="732"/>
      <c r="I227" s="732"/>
      <c r="J227" s="732" t="s">
        <v>41</v>
      </c>
      <c r="K227" s="732"/>
      <c r="L227" s="732"/>
      <c r="M227" s="732"/>
      <c r="N227" s="732" t="s">
        <v>40</v>
      </c>
      <c r="O227" s="732"/>
      <c r="P227" s="732"/>
      <c r="Q227" s="732"/>
    </row>
    <row r="228" spans="1:17" ht="33.75" x14ac:dyDescent="0.2">
      <c r="A228" s="76" t="s">
        <v>14</v>
      </c>
      <c r="B228" s="77" t="s">
        <v>32</v>
      </c>
      <c r="C228" s="77" t="s">
        <v>33</v>
      </c>
      <c r="D228" s="77" t="s">
        <v>34</v>
      </c>
      <c r="E228" s="173" t="s">
        <v>200</v>
      </c>
      <c r="F228" s="173" t="s">
        <v>200</v>
      </c>
      <c r="G228" s="173" t="s">
        <v>200</v>
      </c>
      <c r="H228" s="173" t="s">
        <v>200</v>
      </c>
      <c r="I228" s="173" t="s">
        <v>200</v>
      </c>
      <c r="J228" s="173" t="s">
        <v>200</v>
      </c>
      <c r="K228" s="173" t="s">
        <v>200</v>
      </c>
      <c r="L228" s="173" t="s">
        <v>200</v>
      </c>
      <c r="M228" s="173" t="s">
        <v>200</v>
      </c>
      <c r="N228" s="173" t="s">
        <v>200</v>
      </c>
      <c r="O228" s="173" t="s">
        <v>200</v>
      </c>
      <c r="P228" s="173" t="s">
        <v>200</v>
      </c>
      <c r="Q228" s="173" t="s">
        <v>200</v>
      </c>
    </row>
    <row r="229" spans="1:17" x14ac:dyDescent="0.2">
      <c r="A229" s="11" t="s">
        <v>0</v>
      </c>
      <c r="B229" s="57">
        <f>SUM(D229:E229)</f>
        <v>0</v>
      </c>
      <c r="C229" s="58" t="e">
        <f>D229*Constants!$B$1+Constants!$B$2*E229+#REF!</f>
        <v>#REF!</v>
      </c>
      <c r="D229" s="58">
        <v>0</v>
      </c>
      <c r="E229" s="85"/>
      <c r="F229" s="83"/>
      <c r="G229" s="83"/>
      <c r="H229" s="83"/>
      <c r="I229" s="83"/>
      <c r="J229" s="85"/>
      <c r="K229" s="85"/>
      <c r="L229" s="85"/>
      <c r="M229" s="85"/>
      <c r="N229" s="85"/>
      <c r="O229" s="85"/>
      <c r="P229" s="85"/>
      <c r="Q229" s="85"/>
    </row>
    <row r="230" spans="1:17" x14ac:dyDescent="0.2">
      <c r="A230" s="12" t="s">
        <v>45</v>
      </c>
      <c r="B230" s="50">
        <f>SUM(D230:E230)</f>
        <v>0</v>
      </c>
      <c r="C230" s="49" t="e">
        <f>D230*Constants!$B$1+Constants!$B$2*E230+#REF!</f>
        <v>#REF!</v>
      </c>
      <c r="D230" s="49">
        <v>0</v>
      </c>
      <c r="E230" s="92"/>
      <c r="F230" s="89"/>
      <c r="G230" s="89"/>
      <c r="H230" s="89"/>
      <c r="I230" s="89">
        <f>'[3]bldg 362 5C'!$K$28</f>
        <v>186.20822859507578</v>
      </c>
      <c r="J230" s="92"/>
      <c r="K230" s="92"/>
      <c r="L230" s="92"/>
      <c r="M230" s="92">
        <f>'[3]bldg 362 5C'!$L$27</f>
        <v>186.20822859507578</v>
      </c>
      <c r="N230" s="92"/>
      <c r="O230" s="92"/>
      <c r="P230" s="92"/>
      <c r="Q230" s="92">
        <f>'[3]bldg 362 5C'!$M$26</f>
        <v>186.20822859507578</v>
      </c>
    </row>
    <row r="231" spans="1:17" x14ac:dyDescent="0.2">
      <c r="A231" s="12" t="s">
        <v>59</v>
      </c>
      <c r="B231" s="50">
        <f>SUM(D231:E231)</f>
        <v>0</v>
      </c>
      <c r="C231" s="49" t="e">
        <f>D231*Constants!$B$1+Constants!$B$2*E231+#REF!</f>
        <v>#REF!</v>
      </c>
      <c r="D231" s="49">
        <v>0</v>
      </c>
      <c r="E231" s="92"/>
      <c r="F231" s="89"/>
      <c r="G231" s="89"/>
      <c r="H231" s="89"/>
      <c r="I231" s="89">
        <f>'[3]bldg 362 5C'!$K$29</f>
        <v>187.74633975470198</v>
      </c>
      <c r="J231" s="92"/>
      <c r="K231" s="92"/>
      <c r="L231" s="92"/>
      <c r="M231" s="92">
        <f>'[3]bldg 362 5C'!$L$32</f>
        <v>293.71534956922955</v>
      </c>
      <c r="N231" s="92"/>
      <c r="O231" s="92"/>
      <c r="P231" s="92"/>
      <c r="Q231" s="92">
        <f>'[3]bldg 362 5C'!$M$35</f>
        <v>293.71534956922955</v>
      </c>
    </row>
    <row r="232" spans="1:17" x14ac:dyDescent="0.2">
      <c r="A232" s="12" t="s">
        <v>43</v>
      </c>
      <c r="B232" s="50"/>
      <c r="C232" s="49"/>
      <c r="D232" s="49"/>
      <c r="E232" s="92"/>
      <c r="F232" s="89"/>
      <c r="G232" s="89"/>
      <c r="H232" s="89"/>
      <c r="I232" s="89">
        <f>'[3]bldg 362 5C'!$K$30</f>
        <v>142.05589829646911</v>
      </c>
      <c r="J232" s="92"/>
      <c r="K232" s="92"/>
      <c r="L232" s="92"/>
      <c r="M232" s="92">
        <f>'[3]bldg 362 5C'!$L$33</f>
        <v>119.21067756735268</v>
      </c>
      <c r="N232" s="92"/>
      <c r="O232" s="92"/>
      <c r="P232" s="92"/>
      <c r="Q232" s="92">
        <f>'[3]bldg 362 5C'!$M$36</f>
        <v>119.21067756735268</v>
      </c>
    </row>
    <row r="233" spans="1:17" x14ac:dyDescent="0.2">
      <c r="A233" s="12" t="s">
        <v>44</v>
      </c>
      <c r="B233" s="50"/>
      <c r="C233" s="49"/>
      <c r="D233" s="49"/>
      <c r="E233" s="92"/>
      <c r="F233" s="89"/>
      <c r="G233" s="89"/>
      <c r="H233" s="89"/>
      <c r="I233" s="89">
        <f>'[3]bldg 362 5C'!$K$31</f>
        <v>280.46476486842272</v>
      </c>
      <c r="J233" s="92"/>
      <c r="K233" s="92"/>
      <c r="L233" s="92"/>
      <c r="M233" s="92">
        <f>'[3]bldg 362 5C'!$L$34</f>
        <v>166.24757817082229</v>
      </c>
      <c r="N233" s="92"/>
      <c r="O233" s="92"/>
      <c r="P233" s="92"/>
      <c r="Q233" s="92">
        <f>'[3]bldg 362 5C'!$M$37</f>
        <v>166.24757817082229</v>
      </c>
    </row>
    <row r="234" spans="1:17" s="24" customFormat="1" x14ac:dyDescent="0.2">
      <c r="A234" s="23" t="s">
        <v>46</v>
      </c>
      <c r="B234" s="50">
        <f t="shared" ref="B234:B249" si="8">SUM(D234:E234)</f>
        <v>44.677172816495698</v>
      </c>
      <c r="C234" s="49" t="e">
        <f>D234*Constants!$B$1+Constants!$B$2*E234+#REF!</f>
        <v>#REF!</v>
      </c>
      <c r="D234" s="49">
        <v>0</v>
      </c>
      <c r="E234" s="92">
        <f>'[3]bldg 362 5C'!$J$41</f>
        <v>44.677172816495698</v>
      </c>
      <c r="F234" s="89"/>
      <c r="G234" s="89"/>
      <c r="H234" s="89"/>
      <c r="I234" s="89">
        <f>'[3]bldg 362 5C'!$K$41</f>
        <v>44.677172816495698</v>
      </c>
      <c r="J234" s="92"/>
      <c r="K234" s="92"/>
      <c r="L234" s="92"/>
      <c r="M234" s="92">
        <f>'[3]bldg 362 5C'!$L$41</f>
        <v>44.677172816495698</v>
      </c>
      <c r="N234" s="92"/>
      <c r="O234" s="92"/>
      <c r="P234" s="92"/>
      <c r="Q234" s="92">
        <f>'[3]bldg 362 5C'!$M$41</f>
        <v>44.677172816495698</v>
      </c>
    </row>
    <row r="235" spans="1:17" s="24" customFormat="1" x14ac:dyDescent="0.2">
      <c r="A235" s="23" t="s">
        <v>47</v>
      </c>
      <c r="B235" s="50">
        <f t="shared" si="8"/>
        <v>0</v>
      </c>
      <c r="C235" s="49" t="e">
        <f>D235*Constants!$B$1+Constants!$B$2*E235+#REF!</f>
        <v>#REF!</v>
      </c>
      <c r="D235" s="49">
        <v>0</v>
      </c>
      <c r="E235" s="92"/>
      <c r="F235" s="89"/>
      <c r="G235" s="89"/>
      <c r="H235" s="89"/>
      <c r="I235" s="89">
        <f>'[3]bldg 362 5C'!$I$20</f>
        <v>18.033096347028373</v>
      </c>
      <c r="J235" s="92"/>
      <c r="K235" s="92"/>
      <c r="L235" s="92"/>
      <c r="M235" s="92">
        <f>'[3]bldg 362 5C'!$I$21</f>
        <v>19.744298011317522</v>
      </c>
      <c r="N235" s="92"/>
      <c r="O235" s="92"/>
      <c r="P235" s="92"/>
      <c r="Q235" s="92">
        <f>'[3]bldg 362 5C'!$I$22</f>
        <v>19.744298011317522</v>
      </c>
    </row>
    <row r="236" spans="1:17" x14ac:dyDescent="0.2">
      <c r="A236" s="23" t="s">
        <v>48</v>
      </c>
      <c r="B236" s="50">
        <f t="shared" si="8"/>
        <v>2.2507331378299122</v>
      </c>
      <c r="C236" s="49" t="e">
        <f>D236*Constants!$B$1+Constants!$B$2*E236+#REF!</f>
        <v>#REF!</v>
      </c>
      <c r="D236" s="49">
        <v>0</v>
      </c>
      <c r="E236" s="92">
        <f>'[1]5c-362'!$L$45</f>
        <v>2.2507331378299122</v>
      </c>
      <c r="F236" s="89"/>
      <c r="G236" s="89"/>
      <c r="H236" s="89"/>
      <c r="I236" s="92">
        <f>'[1]5c-362'!$L$45</f>
        <v>2.2507331378299122</v>
      </c>
      <c r="J236" s="92">
        <f>'[1]5c-362'!$L$45</f>
        <v>2.2507331378299122</v>
      </c>
      <c r="K236" s="92">
        <f>'[1]5c-362'!$L$45</f>
        <v>2.2507331378299122</v>
      </c>
      <c r="L236" s="92">
        <f>'[1]5c-362'!$L$45</f>
        <v>2.2507331378299122</v>
      </c>
      <c r="M236" s="92">
        <f>'[1]5c-362'!$L$45</f>
        <v>2.2507331378299122</v>
      </c>
      <c r="N236" s="92">
        <f>'[1]5c-362'!$L$45</f>
        <v>2.2507331378299122</v>
      </c>
      <c r="O236" s="92">
        <f>'[1]5c-362'!$L$45</f>
        <v>2.2507331378299122</v>
      </c>
      <c r="P236" s="92">
        <f>'[1]5c-362'!$L$45</f>
        <v>2.2507331378299122</v>
      </c>
      <c r="Q236" s="92">
        <f>'[1]5c-362'!$L$45</f>
        <v>2.2507331378299122</v>
      </c>
    </row>
    <row r="237" spans="1:17" s="24" customFormat="1" x14ac:dyDescent="0.2">
      <c r="A237" s="23" t="s">
        <v>49</v>
      </c>
      <c r="B237" s="50">
        <f t="shared" si="8"/>
        <v>2.2507331378299122</v>
      </c>
      <c r="C237" s="49" t="e">
        <f>D237*Constants!$B$1+Constants!$B$2*E237+#REF!</f>
        <v>#REF!</v>
      </c>
      <c r="D237" s="49">
        <v>0</v>
      </c>
      <c r="E237" s="92">
        <f>'[1]5c-362'!$L$45</f>
        <v>2.2507331378299122</v>
      </c>
      <c r="F237" s="89"/>
      <c r="G237" s="89"/>
      <c r="H237" s="89"/>
      <c r="I237" s="92">
        <f>'[1]5c-362'!$L$45</f>
        <v>2.2507331378299122</v>
      </c>
      <c r="J237" s="92">
        <f>'[1]5c-362'!$L$45</f>
        <v>2.2507331378299122</v>
      </c>
      <c r="K237" s="92">
        <f>'[1]5c-362'!$L$45</f>
        <v>2.2507331378299122</v>
      </c>
      <c r="L237" s="92">
        <f>'[1]5c-362'!$L$45</f>
        <v>2.2507331378299122</v>
      </c>
      <c r="M237" s="92">
        <f>'[1]5c-362'!$L$45</f>
        <v>2.2507331378299122</v>
      </c>
      <c r="N237" s="92">
        <f>'[1]5c-362'!$L$45</f>
        <v>2.2507331378299122</v>
      </c>
      <c r="O237" s="92">
        <f>'[1]5c-362'!$L$45</f>
        <v>2.2507331378299122</v>
      </c>
      <c r="P237" s="92">
        <f>'[1]5c-362'!$L$45</f>
        <v>2.2507331378299122</v>
      </c>
      <c r="Q237" s="92">
        <f>'[1]5c-362'!$L$45</f>
        <v>2.2507331378299122</v>
      </c>
    </row>
    <row r="238" spans="1:17" x14ac:dyDescent="0.2">
      <c r="A238" s="12" t="s">
        <v>50</v>
      </c>
      <c r="B238" s="50">
        <f t="shared" si="8"/>
        <v>25.138189029751608</v>
      </c>
      <c r="C238" s="49" t="e">
        <f>D238*Constants!$B$1+Constants!$B$2*E238+#REF!</f>
        <v>#REF!</v>
      </c>
      <c r="D238" s="49">
        <v>0</v>
      </c>
      <c r="E238" s="92">
        <f>'[1]5c-362'!$G$45</f>
        <v>25.138189029751608</v>
      </c>
      <c r="F238" s="89"/>
      <c r="G238" s="89"/>
      <c r="H238" s="89"/>
      <c r="I238" s="92">
        <f>'[1]5c-362'!$G$45</f>
        <v>25.138189029751608</v>
      </c>
      <c r="J238" s="92">
        <f>'[1]5c-362'!$G$45</f>
        <v>25.138189029751608</v>
      </c>
      <c r="K238" s="92">
        <f>'[1]5c-362'!$G$45</f>
        <v>25.138189029751608</v>
      </c>
      <c r="L238" s="92">
        <f>'[1]5c-362'!$G$45</f>
        <v>25.138189029751608</v>
      </c>
      <c r="M238" s="92">
        <f>'[1]5c-362'!$G$45</f>
        <v>25.138189029751608</v>
      </c>
      <c r="N238" s="92">
        <f>'[1]5c-362'!$G$45</f>
        <v>25.138189029751608</v>
      </c>
      <c r="O238" s="92">
        <f>'[1]5c-362'!$G$45</f>
        <v>25.138189029751608</v>
      </c>
      <c r="P238" s="92">
        <f>'[1]5c-362'!$G$45</f>
        <v>25.138189029751608</v>
      </c>
      <c r="Q238" s="92">
        <f>'[1]5c-362'!$G$45</f>
        <v>25.138189029751608</v>
      </c>
    </row>
    <row r="239" spans="1:17" x14ac:dyDescent="0.2">
      <c r="A239" s="73" t="s">
        <v>30</v>
      </c>
      <c r="B239" s="50">
        <f t="shared" si="8"/>
        <v>1.2218963831867058</v>
      </c>
      <c r="C239" s="49" t="e">
        <f>D239*Constants!$B$1+Constants!$B$2*E239+#REF!</f>
        <v>#REF!</v>
      </c>
      <c r="D239" s="49">
        <v>0</v>
      </c>
      <c r="E239" s="92">
        <f>'[1]5c-362'!$K$45</f>
        <v>1.2218963831867058</v>
      </c>
      <c r="F239" s="89"/>
      <c r="G239" s="89"/>
      <c r="H239" s="89"/>
      <c r="I239" s="92">
        <f>'[1]5c-362'!$K$45</f>
        <v>1.2218963831867058</v>
      </c>
      <c r="J239" s="92">
        <f>'[1]5c-362'!$K$45</f>
        <v>1.2218963831867058</v>
      </c>
      <c r="K239" s="92">
        <f>'[1]5c-362'!$K$45</f>
        <v>1.2218963831867058</v>
      </c>
      <c r="L239" s="92">
        <f>'[1]5c-362'!$K$45</f>
        <v>1.2218963831867058</v>
      </c>
      <c r="M239" s="92">
        <f>'[1]5c-362'!$K$45</f>
        <v>1.2218963831867058</v>
      </c>
      <c r="N239" s="92">
        <f>'[1]5c-362'!$K$45</f>
        <v>1.2218963831867058</v>
      </c>
      <c r="O239" s="92">
        <f>'[1]5c-362'!$K$45</f>
        <v>1.2218963831867058</v>
      </c>
      <c r="P239" s="92">
        <f>'[1]5c-362'!$K$45</f>
        <v>1.2218963831867058</v>
      </c>
      <c r="Q239" s="92">
        <f>'[1]5c-362'!$K$45</f>
        <v>1.2218963831867058</v>
      </c>
    </row>
    <row r="240" spans="1:17" x14ac:dyDescent="0.2">
      <c r="A240" s="12" t="s">
        <v>6</v>
      </c>
      <c r="B240" s="50">
        <f t="shared" si="8"/>
        <v>52.313457152166826</v>
      </c>
      <c r="C240" s="49" t="e">
        <f>D240*Constants!$B$1+Constants!$B$2*E240+#REF!</f>
        <v>#REF!</v>
      </c>
      <c r="D240" s="49">
        <v>0</v>
      </c>
      <c r="E240" s="92">
        <f>'[1]5c-362'!$H$48</f>
        <v>52.313457152166826</v>
      </c>
      <c r="F240" s="89"/>
      <c r="G240" s="89"/>
      <c r="H240" s="89"/>
      <c r="I240" s="92">
        <f>'[1]5c-362'!$H$48</f>
        <v>52.313457152166826</v>
      </c>
      <c r="J240" s="92">
        <f>'[1]5c-362'!$H$48</f>
        <v>52.313457152166826</v>
      </c>
      <c r="K240" s="92">
        <f>'[1]5c-362'!$H$48</f>
        <v>52.313457152166826</v>
      </c>
      <c r="L240" s="92">
        <f>'[1]5c-362'!$H$48</f>
        <v>52.313457152166826</v>
      </c>
      <c r="M240" s="92">
        <f>'[1]5c-362'!$H$48</f>
        <v>52.313457152166826</v>
      </c>
      <c r="N240" s="92">
        <f>'[1]5c-362'!$H$48</f>
        <v>52.313457152166826</v>
      </c>
      <c r="O240" s="92">
        <f>'[1]5c-362'!$H$48</f>
        <v>52.313457152166826</v>
      </c>
      <c r="P240" s="92">
        <f>'[1]5c-362'!$H$48</f>
        <v>52.313457152166826</v>
      </c>
      <c r="Q240" s="92">
        <f>'[1]5c-362'!$H$48</f>
        <v>52.313457152166826</v>
      </c>
    </row>
    <row r="241" spans="1:17" x14ac:dyDescent="0.2">
      <c r="A241" s="12" t="s">
        <v>51</v>
      </c>
      <c r="B241" s="50">
        <f t="shared" si="8"/>
        <v>3.8514173998044967</v>
      </c>
      <c r="C241" s="49" t="e">
        <f>D241*Constants!$B$1+Constants!$B$2*E241+#REF!</f>
        <v>#REF!</v>
      </c>
      <c r="D241" s="49">
        <v>0</v>
      </c>
      <c r="E241" s="92">
        <f>'[1]5c-362'!$J$45</f>
        <v>3.8514173998044967</v>
      </c>
      <c r="F241" s="89"/>
      <c r="G241" s="89"/>
      <c r="H241" s="89"/>
      <c r="I241" s="92">
        <f>'[1]5c-362'!$J$45</f>
        <v>3.8514173998044967</v>
      </c>
      <c r="J241" s="92">
        <f>'[1]5c-362'!$J$45</f>
        <v>3.8514173998044967</v>
      </c>
      <c r="K241" s="92">
        <f>'[1]5c-362'!$J$45</f>
        <v>3.8514173998044967</v>
      </c>
      <c r="L241" s="92">
        <f>'[1]5c-362'!$J$45</f>
        <v>3.8514173998044967</v>
      </c>
      <c r="M241" s="92">
        <f>'[1]5c-362'!$J$45</f>
        <v>3.8514173998044967</v>
      </c>
      <c r="N241" s="92">
        <f>'[1]5c-362'!$J$45</f>
        <v>3.8514173998044967</v>
      </c>
      <c r="O241" s="92">
        <f>'[1]5c-362'!$J$45</f>
        <v>3.8514173998044967</v>
      </c>
      <c r="P241" s="92">
        <f>'[1]5c-362'!$J$45</f>
        <v>3.8514173998044967</v>
      </c>
      <c r="Q241" s="92">
        <f>'[1]5c-362'!$J$45</f>
        <v>3.8514173998044967</v>
      </c>
    </row>
    <row r="242" spans="1:17" s="52" customFormat="1" x14ac:dyDescent="0.2">
      <c r="A242" s="23" t="s">
        <v>52</v>
      </c>
      <c r="B242" s="50">
        <f t="shared" si="8"/>
        <v>3.1016617790811338</v>
      </c>
      <c r="C242" s="49" t="e">
        <f>D242*Constants!$B$1+Constants!$B$2*E242+#REF!</f>
        <v>#REF!</v>
      </c>
      <c r="D242" s="49">
        <v>0</v>
      </c>
      <c r="E242" s="92">
        <f>'[1]5c-362'!$H$52</f>
        <v>3.1016617790811338</v>
      </c>
      <c r="F242" s="92"/>
      <c r="G242" s="92"/>
      <c r="H242" s="92"/>
      <c r="I242" s="92">
        <f>'[1]5c-362'!$H$52</f>
        <v>3.1016617790811338</v>
      </c>
      <c r="J242" s="92">
        <f>'[1]5c-362'!$H$52</f>
        <v>3.1016617790811338</v>
      </c>
      <c r="K242" s="92">
        <f>'[1]5c-362'!$H$52</f>
        <v>3.1016617790811338</v>
      </c>
      <c r="L242" s="92">
        <f>'[1]5c-362'!$H$52</f>
        <v>3.1016617790811338</v>
      </c>
      <c r="M242" s="92">
        <f>'[1]5c-362'!$H$52</f>
        <v>3.1016617790811338</v>
      </c>
      <c r="N242" s="92">
        <f>'[1]5c-362'!$H$52</f>
        <v>3.1016617790811338</v>
      </c>
      <c r="O242" s="92">
        <f>'[1]5c-362'!$H$52</f>
        <v>3.1016617790811338</v>
      </c>
      <c r="P242" s="92">
        <f>'[1]5c-362'!$H$52</f>
        <v>3.1016617790811338</v>
      </c>
      <c r="Q242" s="92">
        <f>'[1]5c-362'!$H$52</f>
        <v>3.1016617790811338</v>
      </c>
    </row>
    <row r="243" spans="1:17" s="19" customFormat="1" x14ac:dyDescent="0.2">
      <c r="A243" s="23" t="s">
        <v>53</v>
      </c>
      <c r="B243" s="50">
        <f t="shared" si="8"/>
        <v>1.0635386119257086</v>
      </c>
      <c r="C243" s="49" t="e">
        <f>D243*Constants!$B$1+Constants!$B$2*E243+#REF!</f>
        <v>#REF!</v>
      </c>
      <c r="D243" s="49">
        <v>0</v>
      </c>
      <c r="E243" s="92">
        <f>'[1]5c-362'!$H$51</f>
        <v>1.0635386119257086</v>
      </c>
      <c r="F243" s="94"/>
      <c r="G243" s="94"/>
      <c r="H243" s="94"/>
      <c r="I243" s="92">
        <f>'[1]5c-362'!$H$51</f>
        <v>1.0635386119257086</v>
      </c>
      <c r="J243" s="92">
        <f>'[1]5c-362'!$H$51</f>
        <v>1.0635386119257086</v>
      </c>
      <c r="K243" s="92">
        <f>'[1]5c-362'!$H$51</f>
        <v>1.0635386119257086</v>
      </c>
      <c r="L243" s="92">
        <f>'[1]5c-362'!$H$51</f>
        <v>1.0635386119257086</v>
      </c>
      <c r="M243" s="92">
        <f>'[1]5c-362'!$H$51</f>
        <v>1.0635386119257086</v>
      </c>
      <c r="N243" s="92">
        <f>'[1]5c-362'!$H$51</f>
        <v>1.0635386119257086</v>
      </c>
      <c r="O243" s="92">
        <f>'[1]5c-362'!$H$51</f>
        <v>1.0635386119257086</v>
      </c>
      <c r="P243" s="92">
        <f>'[1]5c-362'!$H$51</f>
        <v>1.0635386119257086</v>
      </c>
      <c r="Q243" s="92">
        <f>'[1]5c-362'!$H$51</f>
        <v>1.0635386119257086</v>
      </c>
    </row>
    <row r="244" spans="1:17" s="52" customFormat="1" x14ac:dyDescent="0.2">
      <c r="A244" s="23" t="s">
        <v>54</v>
      </c>
      <c r="B244" s="50">
        <f t="shared" si="8"/>
        <v>6.8543499511241448</v>
      </c>
      <c r="C244" s="49" t="e">
        <f>D244*Constants!$B$1+Constants!$B$2*E244+#REF!</f>
        <v>#REF!</v>
      </c>
      <c r="D244" s="49">
        <v>0</v>
      </c>
      <c r="E244" s="92">
        <f>'[1]5c-362'!$H$55</f>
        <v>6.8543499511241448</v>
      </c>
      <c r="F244" s="92"/>
      <c r="G244" s="92"/>
      <c r="H244" s="92"/>
      <c r="I244" s="92">
        <f>'[1]5c-362'!$H$55</f>
        <v>6.8543499511241448</v>
      </c>
      <c r="J244" s="92">
        <f>'[1]5c-362'!$H$55</f>
        <v>6.8543499511241448</v>
      </c>
      <c r="K244" s="92">
        <f>'[1]5c-362'!$H$55</f>
        <v>6.8543499511241448</v>
      </c>
      <c r="L244" s="92">
        <f>'[1]5c-362'!$H$55</f>
        <v>6.8543499511241448</v>
      </c>
      <c r="M244" s="92">
        <f>'[1]5c-362'!$H$55</f>
        <v>6.8543499511241448</v>
      </c>
      <c r="N244" s="92">
        <f>'[1]5c-362'!$H$55</f>
        <v>6.8543499511241448</v>
      </c>
      <c r="O244" s="92">
        <f>'[1]5c-362'!$H$55</f>
        <v>6.8543499511241448</v>
      </c>
      <c r="P244" s="92">
        <f>'[1]5c-362'!$H$55</f>
        <v>6.8543499511241448</v>
      </c>
      <c r="Q244" s="92">
        <f>'[1]5c-362'!$H$55</f>
        <v>6.8543499511241448</v>
      </c>
    </row>
    <row r="245" spans="1:17" s="19" customFormat="1" x14ac:dyDescent="0.2">
      <c r="A245" s="23" t="s">
        <v>55</v>
      </c>
      <c r="B245" s="50">
        <f t="shared" si="8"/>
        <v>11.043988269794722</v>
      </c>
      <c r="C245" s="49" t="e">
        <f>D245*Constants!$B$1+Constants!$B$2*E245+#REF!</f>
        <v>#REF!</v>
      </c>
      <c r="D245" s="49">
        <v>0</v>
      </c>
      <c r="E245" s="92">
        <f>[4]Sheet1!$X$21</f>
        <v>11.043988269794722</v>
      </c>
      <c r="F245" s="94"/>
      <c r="G245" s="94"/>
      <c r="H245" s="94"/>
      <c r="I245" s="92">
        <f>[4]Sheet1!$X$21</f>
        <v>11.043988269794722</v>
      </c>
      <c r="J245" s="92">
        <f>[4]Sheet1!$X$21</f>
        <v>11.043988269794722</v>
      </c>
      <c r="K245" s="92">
        <f>[4]Sheet1!$X$21</f>
        <v>11.043988269794722</v>
      </c>
      <c r="L245" s="92">
        <f>[4]Sheet1!$X$21</f>
        <v>11.043988269794722</v>
      </c>
      <c r="M245" s="92">
        <f>[4]Sheet1!$X$21</f>
        <v>11.043988269794722</v>
      </c>
      <c r="N245" s="92">
        <f>[4]Sheet1!$X$21</f>
        <v>11.043988269794722</v>
      </c>
      <c r="O245" s="92">
        <f>[4]Sheet1!$X$21</f>
        <v>11.043988269794722</v>
      </c>
      <c r="P245" s="92">
        <f>[4]Sheet1!$X$21</f>
        <v>11.043988269794722</v>
      </c>
      <c r="Q245" s="92">
        <f>[4]Sheet1!$X$21</f>
        <v>11.043988269794722</v>
      </c>
    </row>
    <row r="246" spans="1:17" s="19" customFormat="1" x14ac:dyDescent="0.2">
      <c r="A246" s="23" t="s">
        <v>21</v>
      </c>
      <c r="B246" s="50">
        <f t="shared" si="8"/>
        <v>3.4628901922450313</v>
      </c>
      <c r="C246" s="49" t="e">
        <f>D246*Constants!$B$1+Constants!$B$2*E246+#REF!</f>
        <v>#REF!</v>
      </c>
      <c r="D246" s="49">
        <v>0</v>
      </c>
      <c r="E246" s="92">
        <f>'[1]5c-362'!$H$57</f>
        <v>3.4628901922450313</v>
      </c>
      <c r="F246" s="89"/>
      <c r="G246" s="89"/>
      <c r="H246" s="89"/>
      <c r="I246" s="92">
        <f>'[1]5c-362'!$H$57</f>
        <v>3.4628901922450313</v>
      </c>
      <c r="J246" s="92">
        <f>'[1]5c-362'!$H$57</f>
        <v>3.4628901922450313</v>
      </c>
      <c r="K246" s="92">
        <f>'[1]5c-362'!$H$57</f>
        <v>3.4628901922450313</v>
      </c>
      <c r="L246" s="92">
        <f>'[1]5c-362'!$H$57</f>
        <v>3.4628901922450313</v>
      </c>
      <c r="M246" s="92">
        <f>'[1]5c-362'!$H$57</f>
        <v>3.4628901922450313</v>
      </c>
      <c r="N246" s="92">
        <f>'[1]5c-362'!$H$57</f>
        <v>3.4628901922450313</v>
      </c>
      <c r="O246" s="92">
        <f>'[1]5c-362'!$H$57</f>
        <v>3.4628901922450313</v>
      </c>
      <c r="P246" s="92">
        <f>'[1]5c-362'!$H$57</f>
        <v>3.4628901922450313</v>
      </c>
      <c r="Q246" s="92">
        <f>'[1]5c-362'!$H$57</f>
        <v>3.4628901922450313</v>
      </c>
    </row>
    <row r="247" spans="1:17" x14ac:dyDescent="0.2">
      <c r="A247" s="23" t="s">
        <v>56</v>
      </c>
      <c r="B247" s="50">
        <f t="shared" si="8"/>
        <v>1.5470837406321278</v>
      </c>
      <c r="C247" s="49" t="e">
        <f>D247*Constants!$B$1+Constants!$B$2*E247+#REF!</f>
        <v>#REF!</v>
      </c>
      <c r="D247" s="49">
        <v>0</v>
      </c>
      <c r="E247" s="92">
        <f>'[1]5c-362'!$H$50</f>
        <v>1.5470837406321278</v>
      </c>
      <c r="F247" s="89"/>
      <c r="G247" s="89"/>
      <c r="H247" s="89"/>
      <c r="I247" s="92">
        <f>'[1]5c-362'!$H$50</f>
        <v>1.5470837406321278</v>
      </c>
      <c r="J247" s="92">
        <f>'[1]5c-362'!$H$50</f>
        <v>1.5470837406321278</v>
      </c>
      <c r="K247" s="92">
        <f>'[1]5c-362'!$H$50</f>
        <v>1.5470837406321278</v>
      </c>
      <c r="L247" s="92">
        <f>'[1]5c-362'!$H$50</f>
        <v>1.5470837406321278</v>
      </c>
      <c r="M247" s="92">
        <f>'[1]5c-362'!$H$50</f>
        <v>1.5470837406321278</v>
      </c>
      <c r="N247" s="92">
        <f>'[1]5c-362'!$H$50</f>
        <v>1.5470837406321278</v>
      </c>
      <c r="O247" s="92">
        <f>'[1]5c-362'!$H$50</f>
        <v>1.5470837406321278</v>
      </c>
      <c r="P247" s="92">
        <f>'[1]5c-362'!$H$50</f>
        <v>1.5470837406321278</v>
      </c>
      <c r="Q247" s="92">
        <f>'[1]5c-362'!$H$50</f>
        <v>1.5470837406321278</v>
      </c>
    </row>
    <row r="248" spans="1:17" s="15" customFormat="1" x14ac:dyDescent="0.2">
      <c r="A248" s="23" t="s">
        <v>57</v>
      </c>
      <c r="B248" s="50">
        <f t="shared" si="8"/>
        <v>6.8947539915281855</v>
      </c>
      <c r="C248" s="49" t="e">
        <f>D248*Constants!$B$1+Constants!$B$2*E248+#REF!</f>
        <v>#REF!</v>
      </c>
      <c r="D248" s="49">
        <v>0</v>
      </c>
      <c r="E248" s="92">
        <f>'[1]5c-362'!$H$49</f>
        <v>6.8947539915281855</v>
      </c>
      <c r="F248" s="89"/>
      <c r="G248" s="89"/>
      <c r="H248" s="89"/>
      <c r="I248" s="92">
        <f>'[1]5c-362'!$H$49</f>
        <v>6.8947539915281855</v>
      </c>
      <c r="J248" s="92">
        <f>'[1]5c-362'!$H$49</f>
        <v>6.8947539915281855</v>
      </c>
      <c r="K248" s="92">
        <f>'[1]5c-362'!$H$49</f>
        <v>6.8947539915281855</v>
      </c>
      <c r="L248" s="92">
        <f>'[1]5c-362'!$H$49</f>
        <v>6.8947539915281855</v>
      </c>
      <c r="M248" s="92">
        <f>'[1]5c-362'!$H$49</f>
        <v>6.8947539915281855</v>
      </c>
      <c r="N248" s="92">
        <f>'[1]5c-362'!$H$49</f>
        <v>6.8947539915281855</v>
      </c>
      <c r="O248" s="92">
        <f>'[1]5c-362'!$H$49</f>
        <v>6.8947539915281855</v>
      </c>
      <c r="P248" s="92">
        <f>'[1]5c-362'!$H$49</f>
        <v>6.8947539915281855</v>
      </c>
      <c r="Q248" s="92">
        <f>'[1]5c-362'!$H$49</f>
        <v>6.8947539915281855</v>
      </c>
    </row>
    <row r="249" spans="1:17" s="15" customFormat="1" x14ac:dyDescent="0.2">
      <c r="A249" s="72" t="s">
        <v>58</v>
      </c>
      <c r="B249" s="53">
        <f t="shared" si="8"/>
        <v>4.0469208211143695</v>
      </c>
      <c r="C249" s="54" t="e">
        <f>D249*Constants!$B$1+Constants!$B$2*E249+#REF!</f>
        <v>#REF!</v>
      </c>
      <c r="D249" s="54">
        <v>0</v>
      </c>
      <c r="E249" s="97">
        <f>'[1]5c-362'!$H$54</f>
        <v>4.0469208211143695</v>
      </c>
      <c r="F249" s="95"/>
      <c r="G249" s="95"/>
      <c r="H249" s="95"/>
      <c r="I249" s="97">
        <f>'[1]5c-362'!$H$54</f>
        <v>4.0469208211143695</v>
      </c>
      <c r="J249" s="97">
        <f>'[1]5c-362'!$H$54</f>
        <v>4.0469208211143695</v>
      </c>
      <c r="K249" s="97">
        <f>'[1]5c-362'!$H$54</f>
        <v>4.0469208211143695</v>
      </c>
      <c r="L249" s="97">
        <f>'[1]5c-362'!$H$54</f>
        <v>4.0469208211143695</v>
      </c>
      <c r="M249" s="97">
        <f>'[1]5c-362'!$H$54</f>
        <v>4.0469208211143695</v>
      </c>
      <c r="N249" s="97">
        <f>'[1]5c-362'!$H$54</f>
        <v>4.0469208211143695</v>
      </c>
      <c r="O249" s="97">
        <f>'[1]5c-362'!$H$54</f>
        <v>4.0469208211143695</v>
      </c>
      <c r="P249" s="97">
        <f>'[1]5c-362'!$H$54</f>
        <v>4.0469208211143695</v>
      </c>
      <c r="Q249" s="97">
        <f>'[1]5c-362'!$H$54</f>
        <v>4.0469208211143695</v>
      </c>
    </row>
    <row r="251" spans="1:17" ht="17.25" x14ac:dyDescent="0.25">
      <c r="A251" s="82"/>
      <c r="B251" s="727" t="s">
        <v>144</v>
      </c>
      <c r="C251" s="728"/>
      <c r="D251" s="728"/>
      <c r="E251" s="728"/>
      <c r="F251" s="728"/>
      <c r="G251" s="728"/>
      <c r="H251" s="728"/>
      <c r="I251" s="728"/>
      <c r="J251" s="728"/>
      <c r="K251" s="728"/>
      <c r="L251" s="728"/>
      <c r="M251" s="728"/>
      <c r="N251" s="728"/>
      <c r="O251" s="728"/>
      <c r="P251" s="728"/>
      <c r="Q251" s="728"/>
    </row>
    <row r="252" spans="1:17" x14ac:dyDescent="0.2">
      <c r="A252" s="75" t="s">
        <v>70</v>
      </c>
      <c r="B252" s="729" t="s">
        <v>39</v>
      </c>
      <c r="C252" s="730"/>
      <c r="D252" s="730"/>
      <c r="E252" s="731"/>
      <c r="F252" s="732" t="s">
        <v>42</v>
      </c>
      <c r="G252" s="732"/>
      <c r="H252" s="732"/>
      <c r="I252" s="732"/>
      <c r="J252" s="732" t="s">
        <v>41</v>
      </c>
      <c r="K252" s="732"/>
      <c r="L252" s="732"/>
      <c r="M252" s="732"/>
      <c r="N252" s="732" t="s">
        <v>40</v>
      </c>
      <c r="O252" s="732"/>
      <c r="P252" s="732"/>
      <c r="Q252" s="732"/>
    </row>
    <row r="253" spans="1:17" ht="33.75" x14ac:dyDescent="0.2">
      <c r="A253" s="76" t="s">
        <v>14</v>
      </c>
      <c r="B253" s="77" t="s">
        <v>32</v>
      </c>
      <c r="C253" s="77" t="s">
        <v>33</v>
      </c>
      <c r="D253" s="77" t="s">
        <v>34</v>
      </c>
      <c r="E253" s="173" t="s">
        <v>200</v>
      </c>
      <c r="F253" s="173" t="s">
        <v>200</v>
      </c>
      <c r="G253" s="173" t="s">
        <v>200</v>
      </c>
      <c r="H253" s="173" t="s">
        <v>200</v>
      </c>
      <c r="I253" s="173" t="s">
        <v>200</v>
      </c>
      <c r="J253" s="173" t="s">
        <v>200</v>
      </c>
      <c r="K253" s="173" t="s">
        <v>200</v>
      </c>
      <c r="L253" s="173" t="s">
        <v>200</v>
      </c>
      <c r="M253" s="173" t="s">
        <v>200</v>
      </c>
      <c r="N253" s="173" t="s">
        <v>200</v>
      </c>
      <c r="O253" s="173" t="s">
        <v>200</v>
      </c>
      <c r="P253" s="173" t="s">
        <v>200</v>
      </c>
      <c r="Q253" s="173" t="s">
        <v>200</v>
      </c>
    </row>
    <row r="254" spans="1:17" x14ac:dyDescent="0.2">
      <c r="A254" s="11" t="s">
        <v>0</v>
      </c>
      <c r="B254" s="57">
        <f>SUM(D254:E254)</f>
        <v>0</v>
      </c>
      <c r="C254" s="58" t="e">
        <f>D254*Constants!$B$1+Constants!$B$2*E254+#REF!</f>
        <v>#REF!</v>
      </c>
      <c r="D254" s="58">
        <v>0</v>
      </c>
      <c r="E254" s="85"/>
      <c r="F254" s="85"/>
      <c r="G254" s="85"/>
      <c r="H254" s="85"/>
      <c r="I254" s="85"/>
      <c r="J254" s="85"/>
      <c r="K254" s="85"/>
      <c r="L254" s="85"/>
      <c r="M254" s="85"/>
      <c r="N254" s="85"/>
      <c r="O254" s="85"/>
      <c r="P254" s="85"/>
      <c r="Q254" s="85"/>
    </row>
    <row r="255" spans="1:17" x14ac:dyDescent="0.2">
      <c r="A255" s="12" t="s">
        <v>45</v>
      </c>
      <c r="B255" s="50">
        <f>SUM(D255:E255)</f>
        <v>0</v>
      </c>
      <c r="C255" s="49" t="e">
        <f>D255*Constants!$B$1+Constants!$B$2*E255+#REF!</f>
        <v>#REF!</v>
      </c>
      <c r="D255" s="49">
        <v>0</v>
      </c>
      <c r="E255" s="92"/>
      <c r="F255" s="92"/>
      <c r="G255" s="92"/>
      <c r="H255" s="92"/>
      <c r="I255" s="92">
        <f>'[3]bldg 424 5D'!$K$28</f>
        <v>454.19834825174826</v>
      </c>
      <c r="J255" s="92"/>
      <c r="K255" s="92"/>
      <c r="L255" s="92"/>
      <c r="M255" s="92">
        <f>'[3]bldg 424 5D'!$L$27</f>
        <v>454.19834825174826</v>
      </c>
      <c r="N255" s="92"/>
      <c r="O255" s="92"/>
      <c r="P255" s="92"/>
      <c r="Q255" s="92">
        <f>'[3]bldg 424 5D'!$M$26</f>
        <v>454.19834825174826</v>
      </c>
    </row>
    <row r="256" spans="1:17" x14ac:dyDescent="0.2">
      <c r="A256" s="12" t="s">
        <v>59</v>
      </c>
      <c r="B256" s="50">
        <f>SUM(D256:E256)</f>
        <v>0</v>
      </c>
      <c r="C256" s="49" t="e">
        <f>D256*Constants!$B$1+Constants!$B$2*E256+#REF!</f>
        <v>#REF!</v>
      </c>
      <c r="D256" s="49">
        <v>0</v>
      </c>
      <c r="E256" s="92"/>
      <c r="F256" s="92"/>
      <c r="G256" s="92"/>
      <c r="H256" s="92"/>
      <c r="I256" s="92">
        <f>'[3]bldg 424 5D'!$K$29</f>
        <v>210.55000000000004</v>
      </c>
      <c r="J256" s="92"/>
      <c r="K256" s="92"/>
      <c r="L256" s="92"/>
      <c r="M256" s="92">
        <f>'[3]bldg 424 5D'!$L$32</f>
        <v>329.39</v>
      </c>
      <c r="N256" s="92"/>
      <c r="O256" s="92"/>
      <c r="P256" s="92"/>
      <c r="Q256" s="92">
        <f>'[3]bldg 424 5D'!$M$35</f>
        <v>329.39</v>
      </c>
    </row>
    <row r="257" spans="1:17" x14ac:dyDescent="0.2">
      <c r="A257" s="12" t="s">
        <v>43</v>
      </c>
      <c r="B257" s="50"/>
      <c r="C257" s="49"/>
      <c r="D257" s="49"/>
      <c r="E257" s="92"/>
      <c r="F257" s="92"/>
      <c r="G257" s="92"/>
      <c r="H257" s="92"/>
      <c r="I257" s="92">
        <f>'[3]bldg 424 5D'!$K$30</f>
        <v>159.31</v>
      </c>
      <c r="J257" s="92"/>
      <c r="K257" s="92"/>
      <c r="L257" s="92"/>
      <c r="M257" s="92">
        <f>'[3]bldg 424 5D'!$L$33</f>
        <v>133.69</v>
      </c>
      <c r="N257" s="92"/>
      <c r="O257" s="92"/>
      <c r="P257" s="92"/>
      <c r="Q257" s="92">
        <f>'[3]bldg 424 5D'!$M$36</f>
        <v>133.69</v>
      </c>
    </row>
    <row r="258" spans="1:17" x14ac:dyDescent="0.2">
      <c r="A258" s="12" t="s">
        <v>44</v>
      </c>
      <c r="B258" s="50"/>
      <c r="C258" s="49"/>
      <c r="D258" s="49"/>
      <c r="E258" s="92"/>
      <c r="F258" s="92"/>
      <c r="G258" s="92"/>
      <c r="H258" s="92"/>
      <c r="I258" s="92">
        <f>'[3]bldg 424 5D'!$K$31</f>
        <v>314.52999999999997</v>
      </c>
      <c r="J258" s="92"/>
      <c r="K258" s="92"/>
      <c r="L258" s="92"/>
      <c r="M258" s="92">
        <f>'[3]bldg 424 5D'!$L$34</f>
        <v>186.44</v>
      </c>
      <c r="N258" s="92"/>
      <c r="O258" s="92"/>
      <c r="P258" s="92"/>
      <c r="Q258" s="92">
        <f>'[3]bldg 424 5D'!$M$37</f>
        <v>186.44</v>
      </c>
    </row>
    <row r="259" spans="1:17" x14ac:dyDescent="0.2">
      <c r="A259" s="23" t="s">
        <v>46</v>
      </c>
      <c r="B259" s="50">
        <f t="shared" ref="B259:B274" si="9">SUM(D259:E259)</f>
        <v>45.70538461538461</v>
      </c>
      <c r="C259" s="49" t="e">
        <f>D259*Constants!$B$1+Constants!$B$2*E259+#REF!</f>
        <v>#REF!</v>
      </c>
      <c r="D259" s="49">
        <v>0</v>
      </c>
      <c r="E259" s="92">
        <f>'[3]bldg 424 5D'!$J$41</f>
        <v>45.70538461538461</v>
      </c>
      <c r="F259" s="92"/>
      <c r="G259" s="92"/>
      <c r="H259" s="92"/>
      <c r="I259" s="92">
        <f>'[3]bldg 424 5D'!$K$41</f>
        <v>45.70538461538461</v>
      </c>
      <c r="J259" s="92"/>
      <c r="K259" s="92"/>
      <c r="L259" s="92"/>
      <c r="M259" s="92">
        <f>'[3]bldg 424 5D'!$L$41</f>
        <v>45.70538461538461</v>
      </c>
      <c r="N259" s="92"/>
      <c r="O259" s="92"/>
      <c r="P259" s="92"/>
      <c r="Q259" s="92">
        <f>'[3]bldg 424 5D'!$M$41</f>
        <v>45.70538461538461</v>
      </c>
    </row>
    <row r="260" spans="1:17" x14ac:dyDescent="0.2">
      <c r="A260" s="23" t="s">
        <v>47</v>
      </c>
      <c r="B260" s="50">
        <f t="shared" si="9"/>
        <v>0</v>
      </c>
      <c r="C260" s="49" t="e">
        <f>D260*Constants!$B$1+Constants!$B$2*E260+#REF!</f>
        <v>#REF!</v>
      </c>
      <c r="D260" s="49">
        <v>0</v>
      </c>
      <c r="E260" s="92"/>
      <c r="F260" s="92"/>
      <c r="G260" s="92"/>
      <c r="H260" s="92"/>
      <c r="I260" s="92">
        <f>'[3]bldg 424 5D'!$I$20</f>
        <v>51.56506639824822</v>
      </c>
      <c r="J260" s="92"/>
      <c r="K260" s="92"/>
      <c r="L260" s="92"/>
      <c r="M260" s="92">
        <f>'[3]bldg 424 5D'!$I$21</f>
        <v>56.415726481599215</v>
      </c>
      <c r="N260" s="92"/>
      <c r="O260" s="92"/>
      <c r="P260" s="92"/>
      <c r="Q260" s="92">
        <f>'[3]bldg 424 5D'!$I$22</f>
        <v>56.415726481599215</v>
      </c>
    </row>
    <row r="261" spans="1:17" x14ac:dyDescent="0.2">
      <c r="A261" s="23" t="s">
        <v>48</v>
      </c>
      <c r="B261" s="50">
        <f t="shared" si="9"/>
        <v>0</v>
      </c>
      <c r="C261" s="49" t="e">
        <f>D261*Constants!$B$1+Constants!$B$2*E261+#REF!</f>
        <v>#REF!</v>
      </c>
      <c r="D261" s="49">
        <v>0</v>
      </c>
      <c r="E261" s="92"/>
      <c r="F261" s="92"/>
      <c r="G261" s="92"/>
      <c r="H261" s="92"/>
      <c r="I261" s="92"/>
      <c r="J261" s="92"/>
      <c r="K261" s="92"/>
      <c r="L261" s="92"/>
      <c r="M261" s="92"/>
      <c r="N261" s="92"/>
      <c r="O261" s="92"/>
      <c r="P261" s="92"/>
      <c r="Q261" s="92"/>
    </row>
    <row r="262" spans="1:17" x14ac:dyDescent="0.2">
      <c r="A262" s="23" t="s">
        <v>49</v>
      </c>
      <c r="B262" s="50">
        <f t="shared" si="9"/>
        <v>0</v>
      </c>
      <c r="C262" s="49" t="e">
        <f>D262*Constants!$B$1+Constants!$B$2*E262+#REF!</f>
        <v>#REF!</v>
      </c>
      <c r="D262" s="49">
        <v>0</v>
      </c>
      <c r="E262" s="92"/>
      <c r="F262" s="92"/>
      <c r="G262" s="92"/>
      <c r="H262" s="92"/>
      <c r="I262" s="92"/>
      <c r="J262" s="92"/>
      <c r="K262" s="92"/>
      <c r="L262" s="92"/>
      <c r="M262" s="92"/>
      <c r="N262" s="92"/>
      <c r="O262" s="92"/>
      <c r="P262" s="92"/>
      <c r="Q262" s="92"/>
    </row>
    <row r="263" spans="1:17" x14ac:dyDescent="0.2">
      <c r="A263" s="12" t="s">
        <v>50</v>
      </c>
      <c r="B263" s="50">
        <f t="shared" si="9"/>
        <v>0</v>
      </c>
      <c r="C263" s="49" t="e">
        <f>D263*Constants!$B$1+Constants!$B$2*E263+#REF!</f>
        <v>#REF!</v>
      </c>
      <c r="D263" s="49">
        <v>0</v>
      </c>
      <c r="E263" s="92"/>
      <c r="F263" s="92"/>
      <c r="G263" s="92"/>
      <c r="H263" s="92"/>
      <c r="I263" s="92"/>
      <c r="J263" s="92"/>
      <c r="K263" s="92"/>
      <c r="L263" s="92"/>
      <c r="M263" s="92"/>
      <c r="N263" s="92"/>
      <c r="O263" s="92"/>
      <c r="P263" s="92"/>
      <c r="Q263" s="92"/>
    </row>
    <row r="264" spans="1:17" x14ac:dyDescent="0.2">
      <c r="A264" s="73" t="s">
        <v>30</v>
      </c>
      <c r="B264" s="50">
        <f t="shared" si="9"/>
        <v>0</v>
      </c>
      <c r="C264" s="49" t="e">
        <f>D264*Constants!$B$1+Constants!$B$2*E264+#REF!</f>
        <v>#REF!</v>
      </c>
      <c r="D264" s="49">
        <v>0</v>
      </c>
      <c r="E264" s="92"/>
      <c r="F264" s="92"/>
      <c r="G264" s="92"/>
      <c r="H264" s="92"/>
      <c r="I264" s="92"/>
      <c r="J264" s="92"/>
      <c r="K264" s="92"/>
      <c r="L264" s="92"/>
      <c r="M264" s="92"/>
      <c r="N264" s="92"/>
      <c r="O264" s="92"/>
      <c r="P264" s="92"/>
      <c r="Q264" s="92"/>
    </row>
    <row r="265" spans="1:17" x14ac:dyDescent="0.2">
      <c r="A265" s="12" t="s">
        <v>6</v>
      </c>
      <c r="B265" s="50">
        <f t="shared" si="9"/>
        <v>0</v>
      </c>
      <c r="C265" s="49" t="e">
        <f>D265*Constants!$B$1+Constants!$B$2*E265+#REF!</f>
        <v>#REF!</v>
      </c>
      <c r="D265" s="49">
        <v>0</v>
      </c>
      <c r="E265" s="92"/>
      <c r="F265" s="92"/>
      <c r="G265" s="92"/>
      <c r="H265" s="92"/>
      <c r="I265" s="92"/>
      <c r="J265" s="92"/>
      <c r="K265" s="92"/>
      <c r="L265" s="92"/>
      <c r="M265" s="92"/>
      <c r="N265" s="92"/>
      <c r="O265" s="92"/>
      <c r="P265" s="92"/>
      <c r="Q265" s="92"/>
    </row>
    <row r="266" spans="1:17" x14ac:dyDescent="0.2">
      <c r="A266" s="12" t="s">
        <v>51</v>
      </c>
      <c r="B266" s="50">
        <f t="shared" si="9"/>
        <v>0</v>
      </c>
      <c r="C266" s="49" t="e">
        <f>D266*Constants!$B$1+Constants!$B$2*E266+#REF!</f>
        <v>#REF!</v>
      </c>
      <c r="D266" s="49">
        <v>0</v>
      </c>
      <c r="E266" s="92"/>
      <c r="F266" s="92"/>
      <c r="G266" s="92"/>
      <c r="H266" s="92"/>
      <c r="I266" s="92"/>
      <c r="J266" s="92"/>
      <c r="K266" s="92"/>
      <c r="L266" s="92"/>
      <c r="M266" s="92"/>
      <c r="N266" s="92"/>
      <c r="O266" s="92"/>
      <c r="P266" s="92"/>
      <c r="Q266" s="92"/>
    </row>
    <row r="267" spans="1:17" x14ac:dyDescent="0.2">
      <c r="A267" s="23" t="s">
        <v>52</v>
      </c>
      <c r="B267" s="50">
        <f t="shared" si="9"/>
        <v>0</v>
      </c>
      <c r="C267" s="49" t="e">
        <f>D267*Constants!$B$1+Constants!$B$2*E267+#REF!</f>
        <v>#REF!</v>
      </c>
      <c r="D267" s="49">
        <v>0</v>
      </c>
      <c r="E267" s="92"/>
      <c r="F267" s="92"/>
      <c r="G267" s="92"/>
      <c r="H267" s="92"/>
      <c r="I267" s="92"/>
      <c r="J267" s="92"/>
      <c r="K267" s="92"/>
      <c r="L267" s="92"/>
      <c r="M267" s="92"/>
      <c r="N267" s="92"/>
      <c r="O267" s="92"/>
      <c r="P267" s="92"/>
      <c r="Q267" s="92"/>
    </row>
    <row r="268" spans="1:17" x14ac:dyDescent="0.2">
      <c r="A268" s="23" t="s">
        <v>53</v>
      </c>
      <c r="B268" s="50">
        <f t="shared" si="9"/>
        <v>0</v>
      </c>
      <c r="C268" s="49" t="e">
        <f>D268*Constants!$B$1+Constants!$B$2*E268+#REF!</f>
        <v>#REF!</v>
      </c>
      <c r="D268" s="49">
        <v>0</v>
      </c>
      <c r="E268" s="92"/>
      <c r="F268" s="92"/>
      <c r="G268" s="92"/>
      <c r="H268" s="92"/>
      <c r="I268" s="92"/>
      <c r="J268" s="92"/>
      <c r="K268" s="92"/>
      <c r="L268" s="92"/>
      <c r="M268" s="92"/>
      <c r="N268" s="92"/>
      <c r="O268" s="92"/>
      <c r="P268" s="92"/>
      <c r="Q268" s="92"/>
    </row>
    <row r="269" spans="1:17" x14ac:dyDescent="0.2">
      <c r="A269" s="23" t="s">
        <v>54</v>
      </c>
      <c r="B269" s="50">
        <f t="shared" si="9"/>
        <v>0</v>
      </c>
      <c r="C269" s="49" t="e">
        <f>D269*Constants!$B$1+Constants!$B$2*E269+#REF!</f>
        <v>#REF!</v>
      </c>
      <c r="D269" s="49">
        <v>0</v>
      </c>
      <c r="E269" s="92"/>
      <c r="F269" s="92"/>
      <c r="G269" s="92"/>
      <c r="H269" s="92"/>
      <c r="I269" s="92"/>
      <c r="J269" s="92"/>
      <c r="K269" s="92"/>
      <c r="L269" s="92"/>
      <c r="M269" s="92"/>
      <c r="N269" s="92"/>
      <c r="O269" s="92"/>
      <c r="P269" s="92"/>
      <c r="Q269" s="92"/>
    </row>
    <row r="270" spans="1:17" x14ac:dyDescent="0.2">
      <c r="A270" s="23" t="s">
        <v>55</v>
      </c>
      <c r="B270" s="50">
        <f t="shared" si="9"/>
        <v>0</v>
      </c>
      <c r="C270" s="49" t="e">
        <f>D270*Constants!$B$1+Constants!$B$2*E270+#REF!</f>
        <v>#REF!</v>
      </c>
      <c r="D270" s="49">
        <v>0</v>
      </c>
      <c r="E270" s="92"/>
      <c r="F270" s="92"/>
      <c r="G270" s="92"/>
      <c r="H270" s="92"/>
      <c r="I270" s="92"/>
      <c r="J270" s="92"/>
      <c r="K270" s="92"/>
      <c r="L270" s="92"/>
      <c r="M270" s="92"/>
      <c r="N270" s="92"/>
      <c r="O270" s="92"/>
      <c r="P270" s="92"/>
      <c r="Q270" s="92"/>
    </row>
    <row r="271" spans="1:17" x14ac:dyDescent="0.2">
      <c r="A271" s="23" t="s">
        <v>21</v>
      </c>
      <c r="B271" s="50">
        <f t="shared" si="9"/>
        <v>0</v>
      </c>
      <c r="C271" s="49" t="e">
        <f>D271*Constants!$B$1+Constants!$B$2*E271+#REF!</f>
        <v>#REF!</v>
      </c>
      <c r="D271" s="49">
        <v>0</v>
      </c>
      <c r="E271" s="92"/>
      <c r="F271" s="92"/>
      <c r="G271" s="92"/>
      <c r="H271" s="92"/>
      <c r="I271" s="92"/>
      <c r="J271" s="92"/>
      <c r="K271" s="92"/>
      <c r="L271" s="92"/>
      <c r="M271" s="92"/>
      <c r="N271" s="92"/>
      <c r="O271" s="92"/>
      <c r="P271" s="92"/>
      <c r="Q271" s="92"/>
    </row>
    <row r="272" spans="1:17" s="15" customFormat="1" x14ac:dyDescent="0.2">
      <c r="A272" s="23" t="s">
        <v>56</v>
      </c>
      <c r="B272" s="50">
        <f t="shared" si="9"/>
        <v>0</v>
      </c>
      <c r="C272" s="49" t="e">
        <f>D272*Constants!$B$1+Constants!$B$2*E272+#REF!</f>
        <v>#REF!</v>
      </c>
      <c r="D272" s="49">
        <v>0</v>
      </c>
      <c r="E272" s="92"/>
      <c r="F272" s="92"/>
      <c r="G272" s="92"/>
      <c r="H272" s="92"/>
      <c r="I272" s="92"/>
      <c r="J272" s="92"/>
      <c r="K272" s="92"/>
      <c r="L272" s="92"/>
      <c r="M272" s="92"/>
      <c r="N272" s="92"/>
      <c r="O272" s="92"/>
      <c r="P272" s="92"/>
      <c r="Q272" s="92"/>
    </row>
    <row r="273" spans="1:17" x14ac:dyDescent="0.2">
      <c r="A273" s="23" t="s">
        <v>57</v>
      </c>
      <c r="B273" s="50">
        <f t="shared" si="9"/>
        <v>0</v>
      </c>
      <c r="C273" s="49" t="e">
        <f>D273*Constants!$B$1+Constants!$B$2*E273+#REF!</f>
        <v>#REF!</v>
      </c>
      <c r="D273" s="49">
        <v>0</v>
      </c>
      <c r="E273" s="92"/>
      <c r="F273" s="92"/>
      <c r="G273" s="92"/>
      <c r="H273" s="92"/>
      <c r="I273" s="92"/>
      <c r="J273" s="92"/>
      <c r="K273" s="92"/>
      <c r="L273" s="92"/>
      <c r="M273" s="92"/>
      <c r="N273" s="92"/>
      <c r="O273" s="92"/>
      <c r="P273" s="92"/>
      <c r="Q273" s="92"/>
    </row>
    <row r="274" spans="1:17" s="15" customFormat="1" x14ac:dyDescent="0.2">
      <c r="A274" s="72" t="s">
        <v>58</v>
      </c>
      <c r="B274" s="53">
        <f t="shared" si="9"/>
        <v>0</v>
      </c>
      <c r="C274" s="54" t="e">
        <f>D274*Constants!$B$1+Constants!$B$2*E274+#REF!</f>
        <v>#REF!</v>
      </c>
      <c r="D274" s="54">
        <v>0</v>
      </c>
      <c r="E274" s="97"/>
      <c r="F274" s="97"/>
      <c r="G274" s="97"/>
      <c r="H274" s="97"/>
      <c r="I274" s="97"/>
      <c r="J274" s="97"/>
      <c r="K274" s="97"/>
      <c r="L274" s="97"/>
      <c r="M274" s="97"/>
      <c r="N274" s="97"/>
      <c r="O274" s="97"/>
      <c r="P274" s="97"/>
      <c r="Q274" s="97"/>
    </row>
    <row r="276" spans="1:17" ht="17.25" x14ac:dyDescent="0.25">
      <c r="A276" s="82"/>
      <c r="B276" s="727" t="s">
        <v>145</v>
      </c>
      <c r="C276" s="728"/>
      <c r="D276" s="728"/>
      <c r="E276" s="728"/>
      <c r="F276" s="728"/>
      <c r="G276" s="728"/>
      <c r="H276" s="728"/>
      <c r="I276" s="728"/>
      <c r="J276" s="728"/>
      <c r="K276" s="728"/>
      <c r="L276" s="728"/>
      <c r="M276" s="728"/>
      <c r="N276" s="728"/>
      <c r="O276" s="728"/>
      <c r="P276" s="728"/>
      <c r="Q276" s="728"/>
    </row>
    <row r="277" spans="1:17" x14ac:dyDescent="0.2">
      <c r="A277" s="75" t="s">
        <v>71</v>
      </c>
      <c r="B277" s="729" t="s">
        <v>39</v>
      </c>
      <c r="C277" s="730"/>
      <c r="D277" s="730"/>
      <c r="E277" s="731"/>
      <c r="F277" s="732" t="s">
        <v>42</v>
      </c>
      <c r="G277" s="732"/>
      <c r="H277" s="732"/>
      <c r="I277" s="732"/>
      <c r="J277" s="732" t="s">
        <v>41</v>
      </c>
      <c r="K277" s="732"/>
      <c r="L277" s="732"/>
      <c r="M277" s="732"/>
      <c r="N277" s="732" t="s">
        <v>40</v>
      </c>
      <c r="O277" s="732"/>
      <c r="P277" s="732"/>
      <c r="Q277" s="732"/>
    </row>
    <row r="278" spans="1:17" ht="33.75" x14ac:dyDescent="0.2">
      <c r="A278" s="76" t="s">
        <v>14</v>
      </c>
      <c r="B278" s="77" t="s">
        <v>32</v>
      </c>
      <c r="C278" s="77" t="s">
        <v>33</v>
      </c>
      <c r="D278" s="77" t="s">
        <v>34</v>
      </c>
      <c r="E278" s="173" t="s">
        <v>200</v>
      </c>
      <c r="F278" s="173" t="s">
        <v>200</v>
      </c>
      <c r="G278" s="173" t="s">
        <v>200</v>
      </c>
      <c r="H278" s="173" t="s">
        <v>200</v>
      </c>
      <c r="I278" s="173" t="s">
        <v>200</v>
      </c>
      <c r="J278" s="173" t="s">
        <v>200</v>
      </c>
      <c r="K278" s="173" t="s">
        <v>200</v>
      </c>
      <c r="L278" s="173" t="s">
        <v>200</v>
      </c>
      <c r="M278" s="173" t="s">
        <v>200</v>
      </c>
      <c r="N278" s="173" t="s">
        <v>200</v>
      </c>
      <c r="O278" s="173" t="s">
        <v>200</v>
      </c>
      <c r="P278" s="173" t="s">
        <v>200</v>
      </c>
      <c r="Q278" s="173" t="s">
        <v>200</v>
      </c>
    </row>
    <row r="279" spans="1:17" s="24" customFormat="1" x14ac:dyDescent="0.2">
      <c r="A279" s="11" t="s">
        <v>0</v>
      </c>
      <c r="B279" s="37">
        <f>SUM(D279:E279)</f>
        <v>0</v>
      </c>
      <c r="C279" s="29" t="e">
        <f>D279*Constants!$B$1+Constants!$B$2*E279+#REF!</f>
        <v>#REF!</v>
      </c>
      <c r="D279" s="29">
        <v>0</v>
      </c>
      <c r="E279" s="83"/>
      <c r="F279" s="83"/>
      <c r="G279" s="83"/>
      <c r="H279" s="83"/>
      <c r="I279" s="83"/>
      <c r="J279" s="83"/>
      <c r="K279" s="83"/>
      <c r="L279" s="83"/>
      <c r="M279" s="83"/>
      <c r="N279" s="83"/>
      <c r="O279" s="83"/>
      <c r="P279" s="83"/>
      <c r="Q279" s="83"/>
    </row>
    <row r="280" spans="1:17" s="24" customFormat="1" x14ac:dyDescent="0.2">
      <c r="A280" s="12" t="s">
        <v>45</v>
      </c>
      <c r="B280" s="8">
        <f>SUM(D280:E280)</f>
        <v>0</v>
      </c>
      <c r="C280" s="9" t="e">
        <f>D280*Constants!$B$1+Constants!$B$2*E280+#REF!</f>
        <v>#REF!</v>
      </c>
      <c r="D280" s="9">
        <v>0</v>
      </c>
      <c r="E280" s="89"/>
      <c r="F280" s="89"/>
      <c r="G280" s="89"/>
      <c r="H280" s="89"/>
      <c r="I280" s="89">
        <f>'[3]bldg 56 6A'!$K$28</f>
        <v>237.82346498165131</v>
      </c>
      <c r="J280" s="89"/>
      <c r="K280" s="89"/>
      <c r="L280" s="89"/>
      <c r="M280" s="89">
        <f>'[3]bldg 56 6A'!$L$27</f>
        <v>237.82346498165131</v>
      </c>
      <c r="N280" s="94"/>
      <c r="O280" s="94"/>
      <c r="P280" s="94"/>
      <c r="Q280" s="94">
        <f>'[3]bldg 56 6A'!$M$26</f>
        <v>237.82346498165131</v>
      </c>
    </row>
    <row r="281" spans="1:17" s="24" customFormat="1" x14ac:dyDescent="0.2">
      <c r="A281" s="12" t="s">
        <v>59</v>
      </c>
      <c r="B281" s="8">
        <f>SUM(D281:E281)</f>
        <v>0</v>
      </c>
      <c r="C281" s="9" t="e">
        <f>D281*Constants!$B$1+Constants!$B$2*E281+#REF!</f>
        <v>#REF!</v>
      </c>
      <c r="D281" s="9">
        <v>0</v>
      </c>
      <c r="E281" s="89"/>
      <c r="F281" s="89"/>
      <c r="G281" s="89"/>
      <c r="H281" s="89"/>
      <c r="I281" s="89">
        <f>'[3]bldg 56 6A'!$K$29</f>
        <v>221.6735117818622</v>
      </c>
      <c r="J281" s="89"/>
      <c r="K281" s="89"/>
      <c r="L281" s="89"/>
      <c r="M281" s="89">
        <f>'[3]bldg 56 6A'!$L$32</f>
        <v>346.79191662706046</v>
      </c>
      <c r="N281" s="94"/>
      <c r="O281" s="94"/>
      <c r="P281" s="94"/>
      <c r="Q281" s="94">
        <f>'[3]bldg 56 6A'!$M$35</f>
        <v>346.79191662706046</v>
      </c>
    </row>
    <row r="282" spans="1:17" s="24" customFormat="1" x14ac:dyDescent="0.2">
      <c r="A282" s="12" t="s">
        <v>43</v>
      </c>
      <c r="B282" s="8"/>
      <c r="C282" s="9"/>
      <c r="D282" s="9"/>
      <c r="E282" s="89"/>
      <c r="F282" s="89"/>
      <c r="G282" s="89"/>
      <c r="H282" s="89"/>
      <c r="I282" s="89">
        <f>'[3]bldg 56 6A'!$K$30</f>
        <v>167.72646479206111</v>
      </c>
      <c r="J282" s="89"/>
      <c r="K282" s="89"/>
      <c r="L282" s="89"/>
      <c r="M282" s="89">
        <f>'[3]bldg 56 6A'!$L$33</f>
        <v>140.75294129716056</v>
      </c>
      <c r="N282" s="94"/>
      <c r="O282" s="94"/>
      <c r="P282" s="94"/>
      <c r="Q282" s="94">
        <f>'[3]bldg 56 6A'!$M$36</f>
        <v>140.75294129716056</v>
      </c>
    </row>
    <row r="283" spans="1:17" s="24" customFormat="1" x14ac:dyDescent="0.2">
      <c r="A283" s="12" t="s">
        <v>44</v>
      </c>
      <c r="B283" s="8"/>
      <c r="C283" s="9"/>
      <c r="D283" s="9"/>
      <c r="E283" s="89"/>
      <c r="F283" s="89"/>
      <c r="G283" s="89"/>
      <c r="H283" s="89"/>
      <c r="I283" s="89">
        <f>'[3]bldg 56 6A'!$K$31</f>
        <v>331.14685186772317</v>
      </c>
      <c r="J283" s="89"/>
      <c r="K283" s="89"/>
      <c r="L283" s="89"/>
      <c r="M283" s="89">
        <f>'[3]bldg 56 6A'!$L$34</f>
        <v>196.2897627005955</v>
      </c>
      <c r="N283" s="94"/>
      <c r="O283" s="94"/>
      <c r="P283" s="94"/>
      <c r="Q283" s="94">
        <f>'[3]bldg 56 6A'!$M$37</f>
        <v>196.2897627005955</v>
      </c>
    </row>
    <row r="284" spans="1:17" x14ac:dyDescent="0.2">
      <c r="A284" s="23" t="s">
        <v>46</v>
      </c>
      <c r="B284" s="20">
        <f t="shared" ref="B284:B299" si="10">SUM(D284:E284)</f>
        <v>109.89585711651486</v>
      </c>
      <c r="C284" s="21" t="e">
        <f>D284*Constants!$B$1+Constants!$B$2*E284+#REF!</f>
        <v>#REF!</v>
      </c>
      <c r="D284" s="21">
        <v>0</v>
      </c>
      <c r="E284" s="94">
        <f>'[3]bldg 56 6A'!$J$41</f>
        <v>109.89585711651486</v>
      </c>
      <c r="F284" s="94"/>
      <c r="G284" s="94"/>
      <c r="H284" s="94"/>
      <c r="I284" s="94">
        <f>'[3]bldg 56 6A'!$K$41</f>
        <v>109.89585711651486</v>
      </c>
      <c r="J284" s="94"/>
      <c r="K284" s="94"/>
      <c r="L284" s="94"/>
      <c r="M284" s="94">
        <f>'[3]bldg 56 6A'!$L$41</f>
        <v>109.89585711651486</v>
      </c>
      <c r="N284" s="94"/>
      <c r="O284" s="94"/>
      <c r="P284" s="94"/>
      <c r="Q284" s="94">
        <f>'[3]bldg 56 6A'!$M$41</f>
        <v>109.89585711651486</v>
      </c>
    </row>
    <row r="285" spans="1:17" x14ac:dyDescent="0.2">
      <c r="A285" s="23" t="s">
        <v>47</v>
      </c>
      <c r="B285" s="50">
        <f t="shared" si="10"/>
        <v>0</v>
      </c>
      <c r="C285" s="49" t="e">
        <f>D285*Constants!$B$1+Constants!$B$2*E285+#REF!</f>
        <v>#REF!</v>
      </c>
      <c r="D285" s="49">
        <v>0</v>
      </c>
      <c r="E285" s="92"/>
      <c r="F285" s="89"/>
      <c r="G285" s="89"/>
      <c r="H285" s="89"/>
      <c r="I285" s="89">
        <f>'[3]bldg 56 6A'!$I$20</f>
        <v>22.815562238588029</v>
      </c>
      <c r="J285" s="89"/>
      <c r="K285" s="89"/>
      <c r="L285" s="89"/>
      <c r="M285" s="89">
        <f>'[3]bldg 56 6A'!$I$21</f>
        <v>24.825497003909874</v>
      </c>
      <c r="N285" s="94"/>
      <c r="O285" s="94"/>
      <c r="P285" s="94"/>
      <c r="Q285" s="94">
        <f>'[3]bldg 56 6A'!$I$22</f>
        <v>24.825497003909874</v>
      </c>
    </row>
    <row r="286" spans="1:17" s="24" customFormat="1" x14ac:dyDescent="0.2">
      <c r="A286" s="23" t="s">
        <v>48</v>
      </c>
      <c r="B286" s="8">
        <f t="shared" si="10"/>
        <v>6.9111374407582939</v>
      </c>
      <c r="C286" s="9" t="e">
        <f>D286*Constants!$B$1+Constants!$B$2*E286+#REF!</f>
        <v>#REF!</v>
      </c>
      <c r="D286" s="9">
        <v>0</v>
      </c>
      <c r="E286" s="89">
        <f>'[1]6a-56'!$L$45</f>
        <v>6.9111374407582939</v>
      </c>
      <c r="F286" s="89"/>
      <c r="G286" s="89"/>
      <c r="H286" s="89"/>
      <c r="I286" s="89">
        <f>'[1]6a-56'!$L$45</f>
        <v>6.9111374407582939</v>
      </c>
      <c r="J286" s="89">
        <f>'[1]6a-56'!$L$45</f>
        <v>6.9111374407582939</v>
      </c>
      <c r="K286" s="89">
        <f>'[1]6a-56'!$L$45</f>
        <v>6.9111374407582939</v>
      </c>
      <c r="L286" s="89">
        <f>'[1]6a-56'!$L$45</f>
        <v>6.9111374407582939</v>
      </c>
      <c r="M286" s="89">
        <f>'[1]6a-56'!$L$45</f>
        <v>6.9111374407582939</v>
      </c>
      <c r="N286" s="89">
        <f>'[1]6a-56'!$L$45</f>
        <v>6.9111374407582939</v>
      </c>
      <c r="O286" s="89">
        <f>'[1]6a-56'!$L$45</f>
        <v>6.9111374407582939</v>
      </c>
      <c r="P286" s="89">
        <f>'[1]6a-56'!$L$45</f>
        <v>6.9111374407582939</v>
      </c>
      <c r="Q286" s="89">
        <f>'[1]6a-56'!$L$45</f>
        <v>6.9111374407582939</v>
      </c>
    </row>
    <row r="287" spans="1:17" s="24" customFormat="1" x14ac:dyDescent="0.2">
      <c r="A287" s="23" t="s">
        <v>49</v>
      </c>
      <c r="B287" s="20">
        <f t="shared" si="10"/>
        <v>6.9111374407582939</v>
      </c>
      <c r="C287" s="21" t="e">
        <f>D287*Constants!$B$1+Constants!$B$2*E287+#REF!</f>
        <v>#REF!</v>
      </c>
      <c r="D287" s="21">
        <v>0</v>
      </c>
      <c r="E287" s="94">
        <f>'[1]6a-56'!$L$45</f>
        <v>6.9111374407582939</v>
      </c>
      <c r="F287" s="94"/>
      <c r="G287" s="94"/>
      <c r="H287" s="94"/>
      <c r="I287" s="94">
        <f>'[1]6a-56'!$L$45</f>
        <v>6.9111374407582939</v>
      </c>
      <c r="J287" s="94">
        <f>'[1]6a-56'!$L$45</f>
        <v>6.9111374407582939</v>
      </c>
      <c r="K287" s="94">
        <f>'[1]6a-56'!$L$45</f>
        <v>6.9111374407582939</v>
      </c>
      <c r="L287" s="94">
        <f>'[1]6a-56'!$L$45</f>
        <v>6.9111374407582939</v>
      </c>
      <c r="M287" s="94">
        <f>'[1]6a-56'!$L$45</f>
        <v>6.9111374407582939</v>
      </c>
      <c r="N287" s="94">
        <f>'[1]6a-56'!$L$45</f>
        <v>6.9111374407582939</v>
      </c>
      <c r="O287" s="94">
        <f>'[1]6a-56'!$L$45</f>
        <v>6.9111374407582939</v>
      </c>
      <c r="P287" s="94">
        <f>'[1]6a-56'!$L$45</f>
        <v>6.9111374407582939</v>
      </c>
      <c r="Q287" s="94">
        <f>'[1]6a-56'!$L$45</f>
        <v>6.9111374407582939</v>
      </c>
    </row>
    <row r="288" spans="1:17" s="24" customFormat="1" x14ac:dyDescent="0.2">
      <c r="A288" s="12" t="s">
        <v>50</v>
      </c>
      <c r="B288" s="8">
        <f t="shared" si="10"/>
        <v>32.88585893790254</v>
      </c>
      <c r="C288" s="9" t="e">
        <f>D288*Constants!$B$1+Constants!$B$2*E288+#REF!</f>
        <v>#REF!</v>
      </c>
      <c r="D288" s="9">
        <v>0</v>
      </c>
      <c r="E288" s="89">
        <f>'[1]6a-56'!$G$45</f>
        <v>32.88585893790254</v>
      </c>
      <c r="F288" s="89"/>
      <c r="G288" s="89"/>
      <c r="H288" s="89"/>
      <c r="I288" s="89">
        <f>'[1]6a-56'!$G$45</f>
        <v>32.88585893790254</v>
      </c>
      <c r="J288" s="89">
        <f>'[1]6a-56'!$G$45</f>
        <v>32.88585893790254</v>
      </c>
      <c r="K288" s="89">
        <f>'[1]6a-56'!$G$45</f>
        <v>32.88585893790254</v>
      </c>
      <c r="L288" s="89">
        <f>'[1]6a-56'!$G$45</f>
        <v>32.88585893790254</v>
      </c>
      <c r="M288" s="89">
        <f>'[1]6a-56'!$G$45</f>
        <v>32.88585893790254</v>
      </c>
      <c r="N288" s="89">
        <f>'[1]6a-56'!$G$45</f>
        <v>32.88585893790254</v>
      </c>
      <c r="O288" s="89">
        <f>'[1]6a-56'!$G$45</f>
        <v>32.88585893790254</v>
      </c>
      <c r="P288" s="89">
        <f>'[1]6a-56'!$G$45</f>
        <v>32.88585893790254</v>
      </c>
      <c r="Q288" s="89">
        <f>'[1]6a-56'!$G$45</f>
        <v>32.88585893790254</v>
      </c>
    </row>
    <row r="289" spans="1:17" s="24" customFormat="1" x14ac:dyDescent="0.2">
      <c r="A289" s="73" t="s">
        <v>30</v>
      </c>
      <c r="B289" s="20">
        <f t="shared" si="10"/>
        <v>3.7519747235387046</v>
      </c>
      <c r="C289" s="21" t="e">
        <f>D289*Constants!$B$1+Constants!$B$2*E289+#REF!</f>
        <v>#REF!</v>
      </c>
      <c r="D289" s="21">
        <v>0</v>
      </c>
      <c r="E289" s="94">
        <f>'[1]6a-56'!$K$45</f>
        <v>3.7519747235387046</v>
      </c>
      <c r="F289" s="94"/>
      <c r="G289" s="94"/>
      <c r="H289" s="94"/>
      <c r="I289" s="94">
        <f>'[1]6a-56'!$K$45</f>
        <v>3.7519747235387046</v>
      </c>
      <c r="J289" s="94">
        <f>'[1]6a-56'!$K$45</f>
        <v>3.7519747235387046</v>
      </c>
      <c r="K289" s="94">
        <f>'[1]6a-56'!$K$45</f>
        <v>3.7519747235387046</v>
      </c>
      <c r="L289" s="94">
        <f>'[1]6a-56'!$K$45</f>
        <v>3.7519747235387046</v>
      </c>
      <c r="M289" s="94">
        <f>'[1]6a-56'!$K$45</f>
        <v>3.7519747235387046</v>
      </c>
      <c r="N289" s="94">
        <f>'[1]6a-56'!$K$45</f>
        <v>3.7519747235387046</v>
      </c>
      <c r="O289" s="94">
        <f>'[1]6a-56'!$K$45</f>
        <v>3.7519747235387046</v>
      </c>
      <c r="P289" s="94">
        <f>'[1]6a-56'!$K$45</f>
        <v>3.7519747235387046</v>
      </c>
      <c r="Q289" s="94">
        <f>'[1]6a-56'!$K$45</f>
        <v>3.7519747235387046</v>
      </c>
    </row>
    <row r="290" spans="1:17" s="24" customFormat="1" x14ac:dyDescent="0.2">
      <c r="A290" s="12" t="s">
        <v>6</v>
      </c>
      <c r="B290" s="8">
        <f t="shared" si="10"/>
        <v>0</v>
      </c>
      <c r="C290" s="9" t="e">
        <f>D290*Constants!$B$1+Constants!$B$2*E290+#REF!</f>
        <v>#REF!</v>
      </c>
      <c r="D290" s="9">
        <v>0</v>
      </c>
      <c r="E290" s="89">
        <f>'[1]6a-56'!$H$48</f>
        <v>0</v>
      </c>
      <c r="F290" s="89"/>
      <c r="G290" s="89"/>
      <c r="H290" s="89"/>
      <c r="I290" s="89">
        <f>'[1]6a-56'!$H$48</f>
        <v>0</v>
      </c>
      <c r="J290" s="89">
        <f>'[1]6a-56'!$H$48</f>
        <v>0</v>
      </c>
      <c r="K290" s="89">
        <f>'[1]6a-56'!$H$48</f>
        <v>0</v>
      </c>
      <c r="L290" s="89">
        <f>'[1]6a-56'!$H$48</f>
        <v>0</v>
      </c>
      <c r="M290" s="89">
        <f>'[1]6a-56'!$H$48</f>
        <v>0</v>
      </c>
      <c r="N290" s="89">
        <f>'[1]6a-56'!$H$48</f>
        <v>0</v>
      </c>
      <c r="O290" s="89">
        <f>'[1]6a-56'!$H$48</f>
        <v>0</v>
      </c>
      <c r="P290" s="89">
        <f>'[1]6a-56'!$H$48</f>
        <v>0</v>
      </c>
      <c r="Q290" s="89">
        <f>'[1]6a-56'!$H$48</f>
        <v>0</v>
      </c>
    </row>
    <row r="291" spans="1:17" s="24" customFormat="1" x14ac:dyDescent="0.2">
      <c r="A291" s="12" t="s">
        <v>51</v>
      </c>
      <c r="B291" s="8">
        <f t="shared" si="10"/>
        <v>11.826224328593996</v>
      </c>
      <c r="C291" s="9" t="e">
        <f>D291*Constants!$B$1+Constants!$B$2*E291+#REF!</f>
        <v>#REF!</v>
      </c>
      <c r="D291" s="9">
        <v>0</v>
      </c>
      <c r="E291" s="89">
        <f>'[1]6a-56'!$J$45</f>
        <v>11.826224328593996</v>
      </c>
      <c r="F291" s="89"/>
      <c r="G291" s="89"/>
      <c r="H291" s="89"/>
      <c r="I291" s="89">
        <f>'[1]6a-56'!$J$45</f>
        <v>11.826224328593996</v>
      </c>
      <c r="J291" s="89">
        <f>'[1]6a-56'!$J$45</f>
        <v>11.826224328593996</v>
      </c>
      <c r="K291" s="89">
        <f>'[1]6a-56'!$J$45</f>
        <v>11.826224328593996</v>
      </c>
      <c r="L291" s="89">
        <f>'[1]6a-56'!$J$45</f>
        <v>11.826224328593996</v>
      </c>
      <c r="M291" s="89">
        <f>'[1]6a-56'!$J$45</f>
        <v>11.826224328593996</v>
      </c>
      <c r="N291" s="89">
        <f>'[1]6a-56'!$J$45</f>
        <v>11.826224328593996</v>
      </c>
      <c r="O291" s="89">
        <f>'[1]6a-56'!$J$45</f>
        <v>11.826224328593996</v>
      </c>
      <c r="P291" s="89">
        <f>'[1]6a-56'!$J$45</f>
        <v>11.826224328593996</v>
      </c>
      <c r="Q291" s="89">
        <f>'[1]6a-56'!$J$45</f>
        <v>11.826224328593996</v>
      </c>
    </row>
    <row r="292" spans="1:17" s="24" customFormat="1" x14ac:dyDescent="0.2">
      <c r="A292" s="23" t="s">
        <v>52</v>
      </c>
      <c r="B292" s="8">
        <f t="shared" si="10"/>
        <v>0.83543970510795151</v>
      </c>
      <c r="C292" s="9" t="e">
        <f>D292*Constants!$B$1+Constants!$B$2*E292+#REF!</f>
        <v>#REF!</v>
      </c>
      <c r="D292" s="9">
        <v>0</v>
      </c>
      <c r="E292" s="89">
        <f>'[1]6a-56'!$H$52</f>
        <v>0.83543970510795151</v>
      </c>
      <c r="F292" s="94"/>
      <c r="G292" s="94"/>
      <c r="H292" s="94"/>
      <c r="I292" s="89">
        <f>'[1]6a-56'!$H$52</f>
        <v>0.83543970510795151</v>
      </c>
      <c r="J292" s="89">
        <f>'[1]6a-56'!$H$52</f>
        <v>0.83543970510795151</v>
      </c>
      <c r="K292" s="89">
        <f>'[1]6a-56'!$H$52</f>
        <v>0.83543970510795151</v>
      </c>
      <c r="L292" s="89">
        <f>'[1]6a-56'!$H$52</f>
        <v>0.83543970510795151</v>
      </c>
      <c r="M292" s="89">
        <f>'[1]6a-56'!$H$52</f>
        <v>0.83543970510795151</v>
      </c>
      <c r="N292" s="89">
        <f>'[1]6a-56'!$H$52</f>
        <v>0.83543970510795151</v>
      </c>
      <c r="O292" s="89">
        <f>'[1]6a-56'!$H$52</f>
        <v>0.83543970510795151</v>
      </c>
      <c r="P292" s="89">
        <f>'[1]6a-56'!$H$52</f>
        <v>0.83543970510795151</v>
      </c>
      <c r="Q292" s="89">
        <f>'[1]6a-56'!$H$52</f>
        <v>0.83543970510795151</v>
      </c>
    </row>
    <row r="293" spans="1:17" x14ac:dyDescent="0.2">
      <c r="A293" s="23" t="s">
        <v>53</v>
      </c>
      <c r="B293" s="20">
        <f t="shared" si="10"/>
        <v>0</v>
      </c>
      <c r="C293" s="21" t="e">
        <f>D293*Constants!$B$1+Constants!$B$2*E293+#REF!</f>
        <v>#REF!</v>
      </c>
      <c r="D293" s="21">
        <v>0</v>
      </c>
      <c r="E293" s="94">
        <f>'[1]6a-56'!$H$51</f>
        <v>0</v>
      </c>
      <c r="F293" s="89"/>
      <c r="G293" s="89"/>
      <c r="H293" s="89"/>
      <c r="I293" s="94">
        <f>'[1]6a-56'!$H$51</f>
        <v>0</v>
      </c>
      <c r="J293" s="94">
        <f>'[1]6a-56'!$H$51</f>
        <v>0</v>
      </c>
      <c r="K293" s="94">
        <f>'[1]6a-56'!$H$51</f>
        <v>0</v>
      </c>
      <c r="L293" s="94">
        <f>'[1]6a-56'!$H$51</f>
        <v>0</v>
      </c>
      <c r="M293" s="94">
        <f>'[1]6a-56'!$H$51</f>
        <v>0</v>
      </c>
      <c r="N293" s="94">
        <f>'[1]6a-56'!$H$51</f>
        <v>0</v>
      </c>
      <c r="O293" s="94">
        <f>'[1]6a-56'!$H$51</f>
        <v>0</v>
      </c>
      <c r="P293" s="94">
        <f>'[1]6a-56'!$H$51</f>
        <v>0</v>
      </c>
      <c r="Q293" s="94">
        <f>'[1]6a-56'!$H$51</f>
        <v>0</v>
      </c>
    </row>
    <row r="294" spans="1:17" x14ac:dyDescent="0.2">
      <c r="A294" s="23" t="s">
        <v>54</v>
      </c>
      <c r="B294" s="20">
        <f t="shared" si="10"/>
        <v>0.81885202738283303</v>
      </c>
      <c r="C294" s="21" t="e">
        <f>D294*Constants!$B$1+Constants!$B$2*E294+#REF!</f>
        <v>#REF!</v>
      </c>
      <c r="D294" s="21">
        <v>0</v>
      </c>
      <c r="E294" s="94">
        <f>'[1]6a-56'!$H$55</f>
        <v>0.81885202738283303</v>
      </c>
      <c r="F294" s="89"/>
      <c r="G294" s="89"/>
      <c r="H294" s="89"/>
      <c r="I294" s="94">
        <f>'[1]6a-56'!$H$55</f>
        <v>0.81885202738283303</v>
      </c>
      <c r="J294" s="94">
        <f>'[1]6a-56'!$H$55</f>
        <v>0.81885202738283303</v>
      </c>
      <c r="K294" s="94">
        <f>'[1]6a-56'!$H$55</f>
        <v>0.81885202738283303</v>
      </c>
      <c r="L294" s="94">
        <f>'[1]6a-56'!$H$55</f>
        <v>0.81885202738283303</v>
      </c>
      <c r="M294" s="94">
        <f>'[1]6a-56'!$H$55</f>
        <v>0.81885202738283303</v>
      </c>
      <c r="N294" s="94">
        <f>'[1]6a-56'!$H$55</f>
        <v>0.81885202738283303</v>
      </c>
      <c r="O294" s="94">
        <f>'[1]6a-56'!$H$55</f>
        <v>0.81885202738283303</v>
      </c>
      <c r="P294" s="94">
        <f>'[1]6a-56'!$H$55</f>
        <v>0.81885202738283303</v>
      </c>
      <c r="Q294" s="94">
        <f>'[1]6a-56'!$H$55</f>
        <v>0.81885202738283303</v>
      </c>
    </row>
    <row r="295" spans="1:17" x14ac:dyDescent="0.2">
      <c r="A295" s="23" t="s">
        <v>55</v>
      </c>
      <c r="B295" s="20">
        <f t="shared" si="10"/>
        <v>0</v>
      </c>
      <c r="C295" s="21" t="e">
        <f>D295*Constants!$B$1+Constants!$B$2*E295+#REF!</f>
        <v>#REF!</v>
      </c>
      <c r="D295" s="21">
        <v>0</v>
      </c>
      <c r="E295" s="94"/>
      <c r="F295" s="94"/>
      <c r="G295" s="94"/>
      <c r="H295" s="94"/>
      <c r="I295" s="94"/>
      <c r="J295" s="94"/>
      <c r="K295" s="94"/>
      <c r="L295" s="94"/>
      <c r="M295" s="94"/>
      <c r="N295" s="94"/>
      <c r="O295" s="94"/>
      <c r="P295" s="94"/>
      <c r="Q295" s="94"/>
    </row>
    <row r="296" spans="1:17" x14ac:dyDescent="0.2">
      <c r="A296" s="23" t="s">
        <v>21</v>
      </c>
      <c r="B296" s="8">
        <f t="shared" si="10"/>
        <v>11.192848867825171</v>
      </c>
      <c r="C296" s="9" t="e">
        <f>D296*Constants!$B$1+Constants!$B$2*E296+#REF!</f>
        <v>#REF!</v>
      </c>
      <c r="D296" s="9">
        <v>0</v>
      </c>
      <c r="E296" s="89">
        <f>'[1]6a-56'!$H$57</f>
        <v>11.192848867825171</v>
      </c>
      <c r="F296" s="89"/>
      <c r="G296" s="89"/>
      <c r="H296" s="89"/>
      <c r="I296" s="89">
        <f>'[1]6a-56'!$H$57</f>
        <v>11.192848867825171</v>
      </c>
      <c r="J296" s="89">
        <f>'[1]6a-56'!$H$57</f>
        <v>11.192848867825171</v>
      </c>
      <c r="K296" s="89">
        <f>'[1]6a-56'!$H$57</f>
        <v>11.192848867825171</v>
      </c>
      <c r="L296" s="89">
        <f>'[1]6a-56'!$H$57</f>
        <v>11.192848867825171</v>
      </c>
      <c r="M296" s="89">
        <f>'[1]6a-56'!$H$57</f>
        <v>11.192848867825171</v>
      </c>
      <c r="N296" s="89">
        <f>'[1]6a-56'!$H$57</f>
        <v>11.192848867825171</v>
      </c>
      <c r="O296" s="89">
        <f>'[1]6a-56'!$H$57</f>
        <v>11.192848867825171</v>
      </c>
      <c r="P296" s="89">
        <f>'[1]6a-56'!$H$57</f>
        <v>11.192848867825171</v>
      </c>
      <c r="Q296" s="89">
        <f>'[1]6a-56'!$H$57</f>
        <v>11.192848867825171</v>
      </c>
    </row>
    <row r="297" spans="1:17" x14ac:dyDescent="0.2">
      <c r="A297" s="23" t="s">
        <v>56</v>
      </c>
      <c r="B297" s="20">
        <f t="shared" si="10"/>
        <v>0.33438651922064244</v>
      </c>
      <c r="C297" s="21" t="e">
        <f>D297*Constants!$B$1+Constants!$B$2*E297+#REF!</f>
        <v>#REF!</v>
      </c>
      <c r="D297" s="21">
        <v>0</v>
      </c>
      <c r="E297" s="94">
        <f>'[1]6a-56'!$H$50</f>
        <v>0.33438651922064244</v>
      </c>
      <c r="F297" s="94"/>
      <c r="G297" s="94"/>
      <c r="H297" s="94"/>
      <c r="I297" s="94">
        <f>'[1]6a-56'!$H$50</f>
        <v>0.33438651922064244</v>
      </c>
      <c r="J297" s="94">
        <f>'[1]6a-56'!$H$50</f>
        <v>0.33438651922064244</v>
      </c>
      <c r="K297" s="94">
        <f>'[1]6a-56'!$H$50</f>
        <v>0.33438651922064244</v>
      </c>
      <c r="L297" s="94">
        <f>'[1]6a-56'!$H$50</f>
        <v>0.33438651922064244</v>
      </c>
      <c r="M297" s="94">
        <f>'[1]6a-56'!$H$50</f>
        <v>0.33438651922064244</v>
      </c>
      <c r="N297" s="94">
        <f>'[1]6a-56'!$H$50</f>
        <v>0.33438651922064244</v>
      </c>
      <c r="O297" s="94">
        <f>'[1]6a-56'!$H$50</f>
        <v>0.33438651922064244</v>
      </c>
      <c r="P297" s="94">
        <f>'[1]6a-56'!$H$50</f>
        <v>0.33438651922064244</v>
      </c>
      <c r="Q297" s="94">
        <f>'[1]6a-56'!$H$50</f>
        <v>0.33438651922064244</v>
      </c>
    </row>
    <row r="298" spans="1:17" s="19" customFormat="1" x14ac:dyDescent="0.2">
      <c r="A298" s="23" t="s">
        <v>57</v>
      </c>
      <c r="B298" s="20">
        <f t="shared" si="10"/>
        <v>0</v>
      </c>
      <c r="C298" s="21" t="e">
        <f>D298*Constants!$B$1+Constants!$B$2*E298+#REF!</f>
        <v>#REF!</v>
      </c>
      <c r="D298" s="21">
        <v>0</v>
      </c>
      <c r="E298" s="94">
        <f>'[1]6a-56'!$H$49</f>
        <v>0</v>
      </c>
      <c r="F298" s="94"/>
      <c r="G298" s="94"/>
      <c r="H298" s="94"/>
      <c r="I298" s="94">
        <f>'[1]6a-56'!$H$49</f>
        <v>0</v>
      </c>
      <c r="J298" s="94">
        <f>'[1]6a-56'!$H$49</f>
        <v>0</v>
      </c>
      <c r="K298" s="94">
        <f>'[1]6a-56'!$H$49</f>
        <v>0</v>
      </c>
      <c r="L298" s="94">
        <f>'[1]6a-56'!$H$49</f>
        <v>0</v>
      </c>
      <c r="M298" s="94">
        <f>'[1]6a-56'!$H$49</f>
        <v>0</v>
      </c>
      <c r="N298" s="94">
        <f>'[1]6a-56'!$H$49</f>
        <v>0</v>
      </c>
      <c r="O298" s="94">
        <f>'[1]6a-56'!$H$49</f>
        <v>0</v>
      </c>
      <c r="P298" s="94">
        <f>'[1]6a-56'!$H$49</f>
        <v>0</v>
      </c>
      <c r="Q298" s="94">
        <f>'[1]6a-56'!$H$49</f>
        <v>0</v>
      </c>
    </row>
    <row r="299" spans="1:17" s="25" customFormat="1" x14ac:dyDescent="0.2">
      <c r="A299" s="72" t="s">
        <v>58</v>
      </c>
      <c r="B299" s="17">
        <f t="shared" si="10"/>
        <v>5.2867298578199051</v>
      </c>
      <c r="C299" s="18" t="e">
        <f>D299*Constants!$B$1+Constants!$B$2*E299+#REF!</f>
        <v>#REF!</v>
      </c>
      <c r="D299" s="18">
        <v>0</v>
      </c>
      <c r="E299" s="104">
        <f>'[1]6a-56'!$H$54</f>
        <v>5.2867298578199051</v>
      </c>
      <c r="F299" s="104"/>
      <c r="G299" s="104"/>
      <c r="H299" s="104"/>
      <c r="I299" s="104">
        <f>'[1]6a-56'!$H$54</f>
        <v>5.2867298578199051</v>
      </c>
      <c r="J299" s="104">
        <f>'[1]6a-56'!$H$54</f>
        <v>5.2867298578199051</v>
      </c>
      <c r="K299" s="104">
        <f>'[1]6a-56'!$H$54</f>
        <v>5.2867298578199051</v>
      </c>
      <c r="L299" s="104">
        <f>'[1]6a-56'!$H$54</f>
        <v>5.2867298578199051</v>
      </c>
      <c r="M299" s="104">
        <f>'[1]6a-56'!$H$54</f>
        <v>5.2867298578199051</v>
      </c>
      <c r="N299" s="104">
        <f>'[1]6a-56'!$H$54</f>
        <v>5.2867298578199051</v>
      </c>
      <c r="O299" s="104">
        <f>'[1]6a-56'!$H$54</f>
        <v>5.2867298578199051</v>
      </c>
      <c r="P299" s="104">
        <f>'[1]6a-56'!$H$54</f>
        <v>5.2867298578199051</v>
      </c>
      <c r="Q299" s="104">
        <f>'[1]6a-56'!$H$54</f>
        <v>5.2867298578199051</v>
      </c>
    </row>
    <row r="301" spans="1:17" ht="17.25" x14ac:dyDescent="0.25">
      <c r="A301" s="82"/>
      <c r="B301" s="727" t="s">
        <v>146</v>
      </c>
      <c r="C301" s="728"/>
      <c r="D301" s="728"/>
      <c r="E301" s="728"/>
      <c r="F301" s="728"/>
      <c r="G301" s="728"/>
      <c r="H301" s="728"/>
      <c r="I301" s="728"/>
      <c r="J301" s="728"/>
      <c r="K301" s="728"/>
      <c r="L301" s="728"/>
      <c r="M301" s="728"/>
      <c r="N301" s="728"/>
      <c r="O301" s="728"/>
      <c r="P301" s="728"/>
      <c r="Q301" s="728"/>
    </row>
    <row r="302" spans="1:17" x14ac:dyDescent="0.2">
      <c r="A302" s="75" t="s">
        <v>72</v>
      </c>
      <c r="B302" s="729" t="s">
        <v>39</v>
      </c>
      <c r="C302" s="730"/>
      <c r="D302" s="730"/>
      <c r="E302" s="731"/>
      <c r="F302" s="732" t="s">
        <v>42</v>
      </c>
      <c r="G302" s="732"/>
      <c r="H302" s="732"/>
      <c r="I302" s="732"/>
      <c r="J302" s="732" t="s">
        <v>41</v>
      </c>
      <c r="K302" s="732"/>
      <c r="L302" s="732"/>
      <c r="M302" s="732"/>
      <c r="N302" s="732" t="s">
        <v>40</v>
      </c>
      <c r="O302" s="732"/>
      <c r="P302" s="732"/>
      <c r="Q302" s="732"/>
    </row>
    <row r="303" spans="1:17" ht="33.75" x14ac:dyDescent="0.2">
      <c r="A303" s="76" t="s">
        <v>14</v>
      </c>
      <c r="B303" s="77" t="s">
        <v>32</v>
      </c>
      <c r="C303" s="77" t="s">
        <v>33</v>
      </c>
      <c r="D303" s="77" t="s">
        <v>34</v>
      </c>
      <c r="E303" s="173" t="s">
        <v>200</v>
      </c>
      <c r="F303" s="173" t="s">
        <v>200</v>
      </c>
      <c r="G303" s="173" t="s">
        <v>200</v>
      </c>
      <c r="H303" s="173" t="s">
        <v>200</v>
      </c>
      <c r="I303" s="173" t="s">
        <v>200</v>
      </c>
      <c r="J303" s="173" t="s">
        <v>200</v>
      </c>
      <c r="K303" s="173" t="s">
        <v>200</v>
      </c>
      <c r="L303" s="173" t="s">
        <v>200</v>
      </c>
      <c r="M303" s="173" t="s">
        <v>200</v>
      </c>
      <c r="N303" s="173" t="s">
        <v>200</v>
      </c>
      <c r="O303" s="173" t="s">
        <v>200</v>
      </c>
      <c r="P303" s="173" t="s">
        <v>200</v>
      </c>
      <c r="Q303" s="173" t="s">
        <v>200</v>
      </c>
    </row>
    <row r="304" spans="1:17" x14ac:dyDescent="0.2">
      <c r="A304" s="11" t="s">
        <v>0</v>
      </c>
      <c r="B304" s="57">
        <f>SUM(D304:E304)</f>
        <v>0</v>
      </c>
      <c r="C304" s="58" t="e">
        <f>D304*Constants!$B$1+Constants!$B$2*E304+#REF!</f>
        <v>#REF!</v>
      </c>
      <c r="D304" s="58">
        <v>0</v>
      </c>
      <c r="E304" s="85"/>
      <c r="F304" s="85"/>
      <c r="G304" s="85"/>
      <c r="H304" s="85"/>
      <c r="I304" s="85"/>
      <c r="J304" s="85"/>
      <c r="K304" s="85"/>
      <c r="L304" s="85"/>
      <c r="M304" s="85"/>
      <c r="N304" s="83"/>
      <c r="O304" s="83"/>
      <c r="P304" s="102"/>
      <c r="Q304" s="102"/>
    </row>
    <row r="305" spans="1:17" x14ac:dyDescent="0.2">
      <c r="A305" s="12" t="s">
        <v>45</v>
      </c>
      <c r="B305" s="50">
        <f>SUM(D305:E305)</f>
        <v>0</v>
      </c>
      <c r="C305" s="49" t="e">
        <f>D305*Constants!$B$1+Constants!$B$2*E305+#REF!</f>
        <v>#REF!</v>
      </c>
      <c r="D305" s="49">
        <v>0</v>
      </c>
      <c r="E305" s="92"/>
      <c r="F305" s="92"/>
      <c r="G305" s="92"/>
      <c r="H305" s="92"/>
      <c r="I305" s="92">
        <f>'[3]bldg 120 7A'!$K$28</f>
        <v>82.331616525645046</v>
      </c>
      <c r="J305" s="92"/>
      <c r="K305" s="92"/>
      <c r="L305" s="92"/>
      <c r="M305" s="92">
        <f>'[3]bldg 120 7A'!$L$27</f>
        <v>82.331616525645046</v>
      </c>
      <c r="N305" s="89"/>
      <c r="O305" s="89"/>
      <c r="P305" s="101"/>
      <c r="Q305" s="101">
        <f>'[3]bldg 120 7A'!$M$26</f>
        <v>82.331616525645046</v>
      </c>
    </row>
    <row r="306" spans="1:17" x14ac:dyDescent="0.2">
      <c r="A306" s="12" t="s">
        <v>59</v>
      </c>
      <c r="B306" s="50">
        <f>SUM(D306:E306)</f>
        <v>0</v>
      </c>
      <c r="C306" s="49" t="e">
        <f>D306*Constants!$B$1+Constants!$B$2*E306+#REF!</f>
        <v>#REF!</v>
      </c>
      <c r="D306" s="49">
        <v>0</v>
      </c>
      <c r="E306" s="92"/>
      <c r="F306" s="92"/>
      <c r="G306" s="92"/>
      <c r="H306" s="92"/>
      <c r="I306" s="92">
        <f>'[3]bldg 120 7A'!$K$29</f>
        <v>186.13404946783197</v>
      </c>
      <c r="J306" s="92"/>
      <c r="K306" s="92"/>
      <c r="L306" s="92"/>
      <c r="M306" s="92">
        <f>'[3]bldg 120 7A'!$L$32</f>
        <v>291.19303991550305</v>
      </c>
      <c r="N306" s="89"/>
      <c r="O306" s="89"/>
      <c r="P306" s="101"/>
      <c r="Q306" s="101">
        <f>'[3]bldg 120 7A'!$M$35</f>
        <v>291.19303991550305</v>
      </c>
    </row>
    <row r="307" spans="1:17" x14ac:dyDescent="0.2">
      <c r="A307" s="12" t="s">
        <v>43</v>
      </c>
      <c r="B307" s="50"/>
      <c r="C307" s="49"/>
      <c r="D307" s="49"/>
      <c r="E307" s="92"/>
      <c r="F307" s="92"/>
      <c r="G307" s="92"/>
      <c r="H307" s="92"/>
      <c r="I307" s="92">
        <f>'[3]bldg 120 7A'!$K$30</f>
        <v>140.83597920076139</v>
      </c>
      <c r="J307" s="92"/>
      <c r="K307" s="92"/>
      <c r="L307" s="92"/>
      <c r="M307" s="92">
        <f>'[3]bldg 120 7A'!$L$33</f>
        <v>118.18694406722609</v>
      </c>
      <c r="N307" s="89"/>
      <c r="O307" s="89"/>
      <c r="P307" s="101"/>
      <c r="Q307" s="101">
        <f>'[3]bldg 120 7A'!$M$36</f>
        <v>118.18694406722609</v>
      </c>
    </row>
    <row r="308" spans="1:17" x14ac:dyDescent="0.2">
      <c r="A308" s="12" t="s">
        <v>44</v>
      </c>
      <c r="B308" s="50"/>
      <c r="C308" s="49"/>
      <c r="D308" s="49"/>
      <c r="E308" s="92"/>
      <c r="F308" s="92"/>
      <c r="G308" s="92"/>
      <c r="H308" s="92"/>
      <c r="I308" s="92">
        <f>'[3]bldg 120 7A'!$K$31</f>
        <v>278.0562459231403</v>
      </c>
      <c r="J308" s="92"/>
      <c r="K308" s="92"/>
      <c r="L308" s="92"/>
      <c r="M308" s="92">
        <f>'[3]bldg 120 7A'!$L$34</f>
        <v>164.81991062827163</v>
      </c>
      <c r="N308" s="89"/>
      <c r="O308" s="89"/>
      <c r="P308" s="101"/>
      <c r="Q308" s="101">
        <f>'[3]bldg 120 7A'!$M$37</f>
        <v>164.81991062827163</v>
      </c>
    </row>
    <row r="309" spans="1:17" s="19" customFormat="1" x14ac:dyDescent="0.2">
      <c r="A309" s="23" t="s">
        <v>46</v>
      </c>
      <c r="B309" s="50">
        <f t="shared" ref="B309:B324" si="11">SUM(D309:E309)</f>
        <v>37.385187158327234</v>
      </c>
      <c r="C309" s="49" t="e">
        <f>D309*Constants!$B$1+Constants!$B$2*E309+#REF!</f>
        <v>#REF!</v>
      </c>
      <c r="D309" s="49">
        <v>0</v>
      </c>
      <c r="E309" s="92">
        <f>'[3]bldg 120 7A'!$J$41</f>
        <v>37.385187158327234</v>
      </c>
      <c r="F309" s="92"/>
      <c r="G309" s="92"/>
      <c r="H309" s="92"/>
      <c r="I309" s="92">
        <f>'[3]bldg 120 7A'!$K$41</f>
        <v>37.385187158327234</v>
      </c>
      <c r="J309" s="92"/>
      <c r="K309" s="92"/>
      <c r="L309" s="92"/>
      <c r="M309" s="92">
        <f>'[3]bldg 120 7A'!$L$41</f>
        <v>37.385187158327234</v>
      </c>
      <c r="N309" s="89"/>
      <c r="O309" s="89"/>
      <c r="P309" s="89"/>
      <c r="Q309" s="89">
        <f>'[3]bldg 120 7A'!$M$41</f>
        <v>37.385187158327234</v>
      </c>
    </row>
    <row r="310" spans="1:17" s="19" customFormat="1" x14ac:dyDescent="0.2">
      <c r="A310" s="23" t="s">
        <v>47</v>
      </c>
      <c r="B310" s="50">
        <f t="shared" si="11"/>
        <v>0</v>
      </c>
      <c r="C310" s="49" t="e">
        <f>D310*Constants!$B$1+Constants!$B$2*E310+#REF!</f>
        <v>#REF!</v>
      </c>
      <c r="D310" s="49">
        <v>0</v>
      </c>
      <c r="E310" s="92"/>
      <c r="F310" s="92"/>
      <c r="G310" s="92"/>
      <c r="H310" s="92"/>
      <c r="I310" s="92">
        <f>'[3]bldg 120 7A'!$I$20</f>
        <v>20.232590674446556</v>
      </c>
      <c r="J310" s="92"/>
      <c r="K310" s="92"/>
      <c r="L310" s="92"/>
      <c r="M310" s="92">
        <f>'[3]bldg 120 7A'!$I$21</f>
        <v>22.459880774226281</v>
      </c>
      <c r="N310" s="89"/>
      <c r="O310" s="89"/>
      <c r="P310" s="89"/>
      <c r="Q310" s="89">
        <f>'[3]bldg 120 7A'!$I$22</f>
        <v>22.459880774226281</v>
      </c>
    </row>
    <row r="311" spans="1:17" x14ac:dyDescent="0.2">
      <c r="A311" s="23" t="s">
        <v>48</v>
      </c>
      <c r="B311" s="50">
        <f t="shared" si="11"/>
        <v>2.1379574497719278</v>
      </c>
      <c r="C311" s="49" t="e">
        <f>D311*Constants!$B$1+Constants!$B$2*E311+#REF!</f>
        <v>#REF!</v>
      </c>
      <c r="D311" s="49">
        <v>0</v>
      </c>
      <c r="E311" s="92">
        <f>'[1]7a-120'!$L$45</f>
        <v>2.1379574497719278</v>
      </c>
      <c r="F311" s="92"/>
      <c r="G311" s="92"/>
      <c r="H311" s="92"/>
      <c r="I311" s="92">
        <f>'[1]7a-120'!$L$45</f>
        <v>2.1379574497719278</v>
      </c>
      <c r="J311" s="92">
        <f>'[1]7a-120'!$L$45</f>
        <v>2.1379574497719278</v>
      </c>
      <c r="K311" s="92">
        <f>'[1]7a-120'!$L$45</f>
        <v>2.1379574497719278</v>
      </c>
      <c r="L311" s="92">
        <f>'[1]7a-120'!$L$45</f>
        <v>2.1379574497719278</v>
      </c>
      <c r="M311" s="92">
        <f>'[1]7a-120'!$L$45</f>
        <v>2.1379574497719278</v>
      </c>
      <c r="N311" s="92">
        <f>'[1]7a-120'!$L$45</f>
        <v>2.1379574497719278</v>
      </c>
      <c r="O311" s="92">
        <f>'[1]7a-120'!$L$45</f>
        <v>2.1379574497719278</v>
      </c>
      <c r="P311" s="92">
        <f>'[1]7a-120'!$L$45</f>
        <v>2.1379574497719278</v>
      </c>
      <c r="Q311" s="92">
        <f>'[1]7a-120'!$L$45</f>
        <v>2.1379574497719278</v>
      </c>
    </row>
    <row r="312" spans="1:17" x14ac:dyDescent="0.2">
      <c r="A312" s="23" t="s">
        <v>49</v>
      </c>
      <c r="B312" s="50">
        <f t="shared" si="11"/>
        <v>2.1379574497719278</v>
      </c>
      <c r="C312" s="49" t="e">
        <f>D312*Constants!$B$1+Constants!$B$2*E312+#REF!</f>
        <v>#REF!</v>
      </c>
      <c r="D312" s="49">
        <v>0</v>
      </c>
      <c r="E312" s="92">
        <f>'[1]7a-120'!$L$45</f>
        <v>2.1379574497719278</v>
      </c>
      <c r="F312" s="92"/>
      <c r="G312" s="92"/>
      <c r="H312" s="92"/>
      <c r="I312" s="92">
        <f>'[1]7a-120'!$L$45</f>
        <v>2.1379574497719278</v>
      </c>
      <c r="J312" s="92">
        <f>'[1]7a-120'!$L$45</f>
        <v>2.1379574497719278</v>
      </c>
      <c r="K312" s="92">
        <f>'[1]7a-120'!$L$45</f>
        <v>2.1379574497719278</v>
      </c>
      <c r="L312" s="92">
        <f>'[1]7a-120'!$L$45</f>
        <v>2.1379574497719278</v>
      </c>
      <c r="M312" s="92">
        <f>'[1]7a-120'!$L$45</f>
        <v>2.1379574497719278</v>
      </c>
      <c r="N312" s="92">
        <f>'[1]7a-120'!$L$45</f>
        <v>2.1379574497719278</v>
      </c>
      <c r="O312" s="92">
        <f>'[1]7a-120'!$L$45</f>
        <v>2.1379574497719278</v>
      </c>
      <c r="P312" s="92">
        <f>'[1]7a-120'!$L$45</f>
        <v>2.1379574497719278</v>
      </c>
      <c r="Q312" s="92">
        <f>'[1]7a-120'!$L$45</f>
        <v>2.1379574497719278</v>
      </c>
    </row>
    <row r="313" spans="1:17" x14ac:dyDescent="0.2">
      <c r="A313" s="12" t="s">
        <v>50</v>
      </c>
      <c r="B313" s="50">
        <f t="shared" si="11"/>
        <v>36.183108984403241</v>
      </c>
      <c r="C313" s="49" t="e">
        <f>D313*Constants!$B$1+Constants!$B$2*E313+#REF!</f>
        <v>#REF!</v>
      </c>
      <c r="D313" s="49">
        <v>0</v>
      </c>
      <c r="E313" s="92">
        <f>'[1]7a-120'!$G$45</f>
        <v>36.183108984403241</v>
      </c>
      <c r="F313" s="92"/>
      <c r="G313" s="92"/>
      <c r="H313" s="92"/>
      <c r="I313" s="92">
        <f>'[1]7a-120'!$G$45</f>
        <v>36.183108984403241</v>
      </c>
      <c r="J313" s="92">
        <f>'[1]7a-120'!$G$45</f>
        <v>36.183108984403241</v>
      </c>
      <c r="K313" s="92">
        <f>'[1]7a-120'!$G$45</f>
        <v>36.183108984403241</v>
      </c>
      <c r="L313" s="92">
        <f>'[1]7a-120'!$G$45</f>
        <v>36.183108984403241</v>
      </c>
      <c r="M313" s="92">
        <f>'[1]7a-120'!$G$45</f>
        <v>36.183108984403241</v>
      </c>
      <c r="N313" s="92">
        <f>'[1]7a-120'!$G$45</f>
        <v>36.183108984403241</v>
      </c>
      <c r="O313" s="92">
        <f>'[1]7a-120'!$G$45</f>
        <v>36.183108984403241</v>
      </c>
      <c r="P313" s="92">
        <f>'[1]7a-120'!$G$45</f>
        <v>36.183108984403241</v>
      </c>
      <c r="Q313" s="92">
        <f>'[1]7a-120'!$G$45</f>
        <v>36.183108984403241</v>
      </c>
    </row>
    <row r="314" spans="1:17" x14ac:dyDescent="0.2">
      <c r="A314" s="73" t="s">
        <v>30</v>
      </c>
      <c r="B314" s="50">
        <f t="shared" si="11"/>
        <v>1.1606717968360085</v>
      </c>
      <c r="C314" s="49" t="e">
        <f>D314*Constants!$B$1+Constants!$B$2*E314+#REF!</f>
        <v>#REF!</v>
      </c>
      <c r="D314" s="49">
        <v>0</v>
      </c>
      <c r="E314" s="92">
        <f>'[1]7a-120'!$K$45</f>
        <v>1.1606717968360085</v>
      </c>
      <c r="F314" s="92"/>
      <c r="G314" s="92"/>
      <c r="H314" s="92"/>
      <c r="I314" s="92">
        <f>'[1]7a-120'!$K$45</f>
        <v>1.1606717968360085</v>
      </c>
      <c r="J314" s="92">
        <f>'[1]7a-120'!$K$45</f>
        <v>1.1606717968360085</v>
      </c>
      <c r="K314" s="92">
        <f>'[1]7a-120'!$K$45</f>
        <v>1.1606717968360085</v>
      </c>
      <c r="L314" s="92">
        <f>'[1]7a-120'!$K$45</f>
        <v>1.1606717968360085</v>
      </c>
      <c r="M314" s="92">
        <f>'[1]7a-120'!$K$45</f>
        <v>1.1606717968360085</v>
      </c>
      <c r="N314" s="92">
        <f>'[1]7a-120'!$K$45</f>
        <v>1.1606717968360085</v>
      </c>
      <c r="O314" s="92">
        <f>'[1]7a-120'!$K$45</f>
        <v>1.1606717968360085</v>
      </c>
      <c r="P314" s="92">
        <f>'[1]7a-120'!$K$45</f>
        <v>1.1606717968360085</v>
      </c>
      <c r="Q314" s="92">
        <f>'[1]7a-120'!$K$45</f>
        <v>1.1606717968360085</v>
      </c>
    </row>
    <row r="315" spans="1:17" x14ac:dyDescent="0.2">
      <c r="A315" s="12" t="s">
        <v>6</v>
      </c>
      <c r="B315" s="50">
        <f t="shared" si="11"/>
        <v>24.329131701428786</v>
      </c>
      <c r="C315" s="49" t="e">
        <f>D315*Constants!$B$1+Constants!$B$2*E315+#REF!</f>
        <v>#REF!</v>
      </c>
      <c r="D315" s="49">
        <v>0</v>
      </c>
      <c r="E315" s="92">
        <f>'[1]7a-120'!$H$48</f>
        <v>24.329131701428786</v>
      </c>
      <c r="F315" s="92"/>
      <c r="G315" s="92"/>
      <c r="H315" s="92"/>
      <c r="I315" s="92">
        <f>'[1]7a-120'!$H$48</f>
        <v>24.329131701428786</v>
      </c>
      <c r="J315" s="92">
        <f>'[1]7a-120'!$H$48</f>
        <v>24.329131701428786</v>
      </c>
      <c r="K315" s="92">
        <f>'[1]7a-120'!$H$48</f>
        <v>24.329131701428786</v>
      </c>
      <c r="L315" s="92">
        <f>'[1]7a-120'!$H$48</f>
        <v>24.329131701428786</v>
      </c>
      <c r="M315" s="92">
        <f>'[1]7a-120'!$H$48</f>
        <v>24.329131701428786</v>
      </c>
      <c r="N315" s="92">
        <f>'[1]7a-120'!$H$48</f>
        <v>24.329131701428786</v>
      </c>
      <c r="O315" s="92">
        <f>'[1]7a-120'!$H$48</f>
        <v>24.329131701428786</v>
      </c>
      <c r="P315" s="92">
        <f>'[1]7a-120'!$H$48</f>
        <v>24.329131701428786</v>
      </c>
      <c r="Q315" s="92">
        <f>'[1]7a-120'!$H$48</f>
        <v>24.329131701428786</v>
      </c>
    </row>
    <row r="316" spans="1:17" x14ac:dyDescent="0.2">
      <c r="A316" s="12" t="s">
        <v>51</v>
      </c>
      <c r="B316" s="50">
        <f t="shared" si="11"/>
        <v>3.6584375036270993</v>
      </c>
      <c r="C316" s="49" t="e">
        <f>D316*Constants!$B$1+Constants!$B$2*E316+#REF!</f>
        <v>#REF!</v>
      </c>
      <c r="D316" s="49">
        <v>0</v>
      </c>
      <c r="E316" s="92">
        <f>'[1]7a-120'!$J$45</f>
        <v>3.6584375036270993</v>
      </c>
      <c r="F316" s="92"/>
      <c r="G316" s="92"/>
      <c r="H316" s="92"/>
      <c r="I316" s="92">
        <f>'[1]7a-120'!$J$45</f>
        <v>3.6584375036270993</v>
      </c>
      <c r="J316" s="92">
        <f>'[1]7a-120'!$J$45</f>
        <v>3.6584375036270993</v>
      </c>
      <c r="K316" s="92">
        <f>'[1]7a-120'!$J$45</f>
        <v>3.6584375036270993</v>
      </c>
      <c r="L316" s="92">
        <f>'[1]7a-120'!$J$45</f>
        <v>3.6584375036270993</v>
      </c>
      <c r="M316" s="92">
        <f>'[1]7a-120'!$J$45</f>
        <v>3.6584375036270993</v>
      </c>
      <c r="N316" s="92">
        <f>'[1]7a-120'!$J$45</f>
        <v>3.6584375036270993</v>
      </c>
      <c r="O316" s="92">
        <f>'[1]7a-120'!$J$45</f>
        <v>3.6584375036270993</v>
      </c>
      <c r="P316" s="92">
        <f>'[1]7a-120'!$J$45</f>
        <v>3.6584375036270993</v>
      </c>
      <c r="Q316" s="92">
        <f>'[1]7a-120'!$J$45</f>
        <v>3.6584375036270993</v>
      </c>
    </row>
    <row r="317" spans="1:17" s="52" customFormat="1" x14ac:dyDescent="0.2">
      <c r="A317" s="23" t="s">
        <v>52</v>
      </c>
      <c r="B317" s="50">
        <f t="shared" si="11"/>
        <v>2.7621087085204916</v>
      </c>
      <c r="C317" s="49" t="e">
        <f>D317*Constants!$B$1+Constants!$B$2*E317+#REF!</f>
        <v>#REF!</v>
      </c>
      <c r="D317" s="49">
        <v>0</v>
      </c>
      <c r="E317" s="92">
        <f>'[1]7a-120'!$H$52</f>
        <v>2.7621087085204916</v>
      </c>
      <c r="F317" s="92"/>
      <c r="G317" s="92"/>
      <c r="H317" s="92"/>
      <c r="I317" s="92">
        <f>'[1]7a-120'!$H$52</f>
        <v>2.7621087085204916</v>
      </c>
      <c r="J317" s="92">
        <f>'[1]7a-120'!$H$52</f>
        <v>2.7621087085204916</v>
      </c>
      <c r="K317" s="92">
        <f>'[1]7a-120'!$H$52</f>
        <v>2.7621087085204916</v>
      </c>
      <c r="L317" s="92">
        <f>'[1]7a-120'!$H$52</f>
        <v>2.7621087085204916</v>
      </c>
      <c r="M317" s="92">
        <f>'[1]7a-120'!$H$52</f>
        <v>2.7621087085204916</v>
      </c>
      <c r="N317" s="92">
        <f>'[1]7a-120'!$H$52</f>
        <v>2.7621087085204916</v>
      </c>
      <c r="O317" s="92">
        <f>'[1]7a-120'!$H$52</f>
        <v>2.7621087085204916</v>
      </c>
      <c r="P317" s="92">
        <f>'[1]7a-120'!$H$52</f>
        <v>2.7621087085204916</v>
      </c>
      <c r="Q317" s="92">
        <f>'[1]7a-120'!$H$52</f>
        <v>2.7621087085204916</v>
      </c>
    </row>
    <row r="318" spans="1:17" s="19" customFormat="1" x14ac:dyDescent="0.2">
      <c r="A318" s="23" t="s">
        <v>53</v>
      </c>
      <c r="B318" s="50">
        <f t="shared" si="11"/>
        <v>0.31570272873939437</v>
      </c>
      <c r="C318" s="49" t="e">
        <f>D318*Constants!$B$1+Constants!$B$2*E318+#REF!</f>
        <v>#REF!</v>
      </c>
      <c r="D318" s="49">
        <v>0</v>
      </c>
      <c r="E318" s="92">
        <f>'[1]7a-120'!$H$51</f>
        <v>0.31570272873939437</v>
      </c>
      <c r="F318" s="92"/>
      <c r="G318" s="92"/>
      <c r="H318" s="92"/>
      <c r="I318" s="92">
        <f>'[1]7a-120'!$H$51</f>
        <v>0.31570272873939437</v>
      </c>
      <c r="J318" s="92">
        <f>'[1]7a-120'!$H$51</f>
        <v>0.31570272873939437</v>
      </c>
      <c r="K318" s="92">
        <f>'[1]7a-120'!$H$51</f>
        <v>0.31570272873939437</v>
      </c>
      <c r="L318" s="92">
        <f>'[1]7a-120'!$H$51</f>
        <v>0.31570272873939437</v>
      </c>
      <c r="M318" s="92">
        <f>'[1]7a-120'!$H$51</f>
        <v>0.31570272873939437</v>
      </c>
      <c r="N318" s="92">
        <f>'[1]7a-120'!$H$51</f>
        <v>0.31570272873939437</v>
      </c>
      <c r="O318" s="92">
        <f>'[1]7a-120'!$H$51</f>
        <v>0.31570272873939437</v>
      </c>
      <c r="P318" s="92">
        <f>'[1]7a-120'!$H$51</f>
        <v>0.31570272873939437</v>
      </c>
      <c r="Q318" s="92">
        <f>'[1]7a-120'!$H$51</f>
        <v>0.31570272873939437</v>
      </c>
    </row>
    <row r="319" spans="1:17" s="52" customFormat="1" x14ac:dyDescent="0.2">
      <c r="A319" s="23" t="s">
        <v>54</v>
      </c>
      <c r="B319" s="50">
        <f t="shared" si="11"/>
        <v>3.9544088118202811</v>
      </c>
      <c r="C319" s="49" t="e">
        <f>D319*Constants!$B$1+Constants!$B$2*E319+#REF!</f>
        <v>#REF!</v>
      </c>
      <c r="D319" s="49">
        <v>0</v>
      </c>
      <c r="E319" s="92">
        <f>'[1]7a-120'!$H$55</f>
        <v>3.9544088118202811</v>
      </c>
      <c r="F319" s="92"/>
      <c r="G319" s="92"/>
      <c r="H319" s="92"/>
      <c r="I319" s="92">
        <f>'[1]7a-120'!$H$55</f>
        <v>3.9544088118202811</v>
      </c>
      <c r="J319" s="92">
        <f>'[1]7a-120'!$H$55</f>
        <v>3.9544088118202811</v>
      </c>
      <c r="K319" s="92">
        <f>'[1]7a-120'!$H$55</f>
        <v>3.9544088118202811</v>
      </c>
      <c r="L319" s="92">
        <f>'[1]7a-120'!$H$55</f>
        <v>3.9544088118202811</v>
      </c>
      <c r="M319" s="92">
        <f>'[1]7a-120'!$H$55</f>
        <v>3.9544088118202811</v>
      </c>
      <c r="N319" s="92">
        <f>'[1]7a-120'!$H$55</f>
        <v>3.9544088118202811</v>
      </c>
      <c r="O319" s="92">
        <f>'[1]7a-120'!$H$55</f>
        <v>3.9544088118202811</v>
      </c>
      <c r="P319" s="92">
        <f>'[1]7a-120'!$H$55</f>
        <v>3.9544088118202811</v>
      </c>
      <c r="Q319" s="92">
        <f>'[1]7a-120'!$H$55</f>
        <v>3.9544088118202811</v>
      </c>
    </row>
    <row r="320" spans="1:17" s="19" customFormat="1" x14ac:dyDescent="0.2">
      <c r="A320" s="23" t="s">
        <v>55</v>
      </c>
      <c r="B320" s="50">
        <f t="shared" si="11"/>
        <v>3.2455343152616734</v>
      </c>
      <c r="C320" s="49" t="e">
        <f>D320*Constants!$B$1+Constants!$B$2*E320+#REF!</f>
        <v>#REF!</v>
      </c>
      <c r="D320" s="49">
        <v>0</v>
      </c>
      <c r="E320" s="92">
        <f>[4]Sheet1!$X$23</f>
        <v>3.2455343152616734</v>
      </c>
      <c r="F320" s="92"/>
      <c r="G320" s="92"/>
      <c r="H320" s="92"/>
      <c r="I320" s="92">
        <f>[4]Sheet1!$X$23</f>
        <v>3.2455343152616734</v>
      </c>
      <c r="J320" s="92">
        <f>[4]Sheet1!$X$23</f>
        <v>3.2455343152616734</v>
      </c>
      <c r="K320" s="92">
        <f>[4]Sheet1!$X$23</f>
        <v>3.2455343152616734</v>
      </c>
      <c r="L320" s="92">
        <f>[4]Sheet1!$X$23</f>
        <v>3.2455343152616734</v>
      </c>
      <c r="M320" s="92">
        <f>[4]Sheet1!$X$23</f>
        <v>3.2455343152616734</v>
      </c>
      <c r="N320" s="92">
        <f>[4]Sheet1!$X$23</f>
        <v>3.2455343152616734</v>
      </c>
      <c r="O320" s="92">
        <f>[4]Sheet1!$X$23</f>
        <v>3.2455343152616734</v>
      </c>
      <c r="P320" s="92">
        <f>[4]Sheet1!$X$23</f>
        <v>3.2455343152616734</v>
      </c>
      <c r="Q320" s="92">
        <f>[4]Sheet1!$X$23</f>
        <v>3.2455343152616734</v>
      </c>
    </row>
    <row r="321" spans="1:17" s="19" customFormat="1" x14ac:dyDescent="0.2">
      <c r="A321" s="23" t="s">
        <v>21</v>
      </c>
      <c r="B321" s="50">
        <f t="shared" si="11"/>
        <v>15.418958993465415</v>
      </c>
      <c r="C321" s="49" t="e">
        <f>D321*Constants!$B$1+Constants!$B$2*E321+#REF!</f>
        <v>#REF!</v>
      </c>
      <c r="D321" s="49">
        <v>0</v>
      </c>
      <c r="E321" s="92">
        <f>'[1]7a-120'!$H$57</f>
        <v>15.418958993465415</v>
      </c>
      <c r="F321" s="92"/>
      <c r="G321" s="92"/>
      <c r="H321" s="92"/>
      <c r="I321" s="92">
        <f>'[1]7a-120'!$H$57</f>
        <v>15.418958993465415</v>
      </c>
      <c r="J321" s="92">
        <f>'[1]7a-120'!$H$57</f>
        <v>15.418958993465415</v>
      </c>
      <c r="K321" s="92">
        <f>'[1]7a-120'!$H$57</f>
        <v>15.418958993465415</v>
      </c>
      <c r="L321" s="92">
        <f>'[1]7a-120'!$H$57</f>
        <v>15.418958993465415</v>
      </c>
      <c r="M321" s="92">
        <f>'[1]7a-120'!$H$57</f>
        <v>15.418958993465415</v>
      </c>
      <c r="N321" s="92">
        <f>'[1]7a-120'!$H$57</f>
        <v>15.418958993465415</v>
      </c>
      <c r="O321" s="92">
        <f>'[1]7a-120'!$H$57</f>
        <v>15.418958993465415</v>
      </c>
      <c r="P321" s="92">
        <f>'[1]7a-120'!$H$57</f>
        <v>15.418958993465415</v>
      </c>
      <c r="Q321" s="92">
        <f>'[1]7a-120'!$H$57</f>
        <v>15.418958993465415</v>
      </c>
    </row>
    <row r="322" spans="1:17" s="19" customFormat="1" x14ac:dyDescent="0.2">
      <c r="A322" s="23" t="s">
        <v>56</v>
      </c>
      <c r="B322" s="50">
        <f t="shared" si="11"/>
        <v>0.96103624778021512</v>
      </c>
      <c r="C322" s="49" t="e">
        <f>D322*Constants!$B$1+Constants!$B$2*E322+#REF!</f>
        <v>#REF!</v>
      </c>
      <c r="D322" s="49">
        <v>0</v>
      </c>
      <c r="E322" s="92">
        <f>'[1]7a-120'!$H$50</f>
        <v>0.96103624778021512</v>
      </c>
      <c r="F322" s="92"/>
      <c r="G322" s="92"/>
      <c r="H322" s="92"/>
      <c r="I322" s="92">
        <f>'[1]7a-120'!$H$50</f>
        <v>0.96103624778021512</v>
      </c>
      <c r="J322" s="92">
        <f>'[1]7a-120'!$H$50</f>
        <v>0.96103624778021512</v>
      </c>
      <c r="K322" s="92">
        <f>'[1]7a-120'!$H$50</f>
        <v>0.96103624778021512</v>
      </c>
      <c r="L322" s="92">
        <f>'[1]7a-120'!$H$50</f>
        <v>0.96103624778021512</v>
      </c>
      <c r="M322" s="92">
        <f>'[1]7a-120'!$H$50</f>
        <v>0.96103624778021512</v>
      </c>
      <c r="N322" s="92">
        <f>'[1]7a-120'!$H$50</f>
        <v>0.96103624778021512</v>
      </c>
      <c r="O322" s="92">
        <f>'[1]7a-120'!$H$50</f>
        <v>0.96103624778021512</v>
      </c>
      <c r="P322" s="92">
        <f>'[1]7a-120'!$H$50</f>
        <v>0.96103624778021512</v>
      </c>
      <c r="Q322" s="92">
        <f>'[1]7a-120'!$H$50</f>
        <v>0.96103624778021512</v>
      </c>
    </row>
    <row r="323" spans="1:17" s="25" customFormat="1" x14ac:dyDescent="0.2">
      <c r="A323" s="23" t="s">
        <v>57</v>
      </c>
      <c r="B323" s="50">
        <f t="shared" si="11"/>
        <v>4.7587543670276355</v>
      </c>
      <c r="C323" s="49" t="e">
        <f>D323*Constants!$B$1+Constants!$B$2*E323+#REF!</f>
        <v>#REF!</v>
      </c>
      <c r="D323" s="49">
        <v>0</v>
      </c>
      <c r="E323" s="92">
        <f>'[1]7a-120'!$H$49</f>
        <v>4.7587543670276355</v>
      </c>
      <c r="F323" s="92"/>
      <c r="G323" s="92"/>
      <c r="H323" s="92"/>
      <c r="I323" s="92">
        <f>'[1]7a-120'!$H$49</f>
        <v>4.7587543670276355</v>
      </c>
      <c r="J323" s="92">
        <f>'[1]7a-120'!$H$49</f>
        <v>4.7587543670276355</v>
      </c>
      <c r="K323" s="92">
        <f>'[1]7a-120'!$H$49</f>
        <v>4.7587543670276355</v>
      </c>
      <c r="L323" s="92">
        <f>'[1]7a-120'!$H$49</f>
        <v>4.7587543670276355</v>
      </c>
      <c r="M323" s="92">
        <f>'[1]7a-120'!$H$49</f>
        <v>4.7587543670276355</v>
      </c>
      <c r="N323" s="92">
        <f>'[1]7a-120'!$H$49</f>
        <v>4.7587543670276355</v>
      </c>
      <c r="O323" s="92">
        <f>'[1]7a-120'!$H$49</f>
        <v>4.7587543670276355</v>
      </c>
      <c r="P323" s="92">
        <f>'[1]7a-120'!$H$49</f>
        <v>4.7587543670276355</v>
      </c>
      <c r="Q323" s="92">
        <f>'[1]7a-120'!$H$49</f>
        <v>4.7587543670276355</v>
      </c>
    </row>
    <row r="324" spans="1:17" s="25" customFormat="1" x14ac:dyDescent="0.2">
      <c r="A324" s="72" t="s">
        <v>58</v>
      </c>
      <c r="B324" s="53">
        <f t="shared" si="11"/>
        <v>3.4236916327170164</v>
      </c>
      <c r="C324" s="54" t="e">
        <f>D324*Constants!$B$1+Constants!$B$2*E324+#REF!</f>
        <v>#REF!</v>
      </c>
      <c r="D324" s="54">
        <v>0</v>
      </c>
      <c r="E324" s="97">
        <f>'[1]7a-120'!$H$54</f>
        <v>3.4236916327170164</v>
      </c>
      <c r="F324" s="97"/>
      <c r="G324" s="97"/>
      <c r="H324" s="97"/>
      <c r="I324" s="97">
        <f>'[1]7a-120'!$H$54</f>
        <v>3.4236916327170164</v>
      </c>
      <c r="J324" s="97">
        <f>'[1]7a-120'!$H$54</f>
        <v>3.4236916327170164</v>
      </c>
      <c r="K324" s="97">
        <f>'[1]7a-120'!$H$54</f>
        <v>3.4236916327170164</v>
      </c>
      <c r="L324" s="97">
        <f>'[1]7a-120'!$H$54</f>
        <v>3.4236916327170164</v>
      </c>
      <c r="M324" s="97">
        <f>'[1]7a-120'!$H$54</f>
        <v>3.4236916327170164</v>
      </c>
      <c r="N324" s="97">
        <f>'[1]7a-120'!$H$54</f>
        <v>3.4236916327170164</v>
      </c>
      <c r="O324" s="97">
        <f>'[1]7a-120'!$H$54</f>
        <v>3.4236916327170164</v>
      </c>
      <c r="P324" s="97">
        <f>'[1]7a-120'!$H$54</f>
        <v>3.4236916327170164</v>
      </c>
      <c r="Q324" s="97">
        <f>'[1]7a-120'!$H$54</f>
        <v>3.4236916327170164</v>
      </c>
    </row>
    <row r="325" spans="1:17" x14ac:dyDescent="0.2">
      <c r="P325" s="68"/>
    </row>
    <row r="326" spans="1:17" ht="17.25" x14ac:dyDescent="0.25">
      <c r="A326" s="82"/>
      <c r="B326" s="727" t="s">
        <v>147</v>
      </c>
      <c r="C326" s="728"/>
      <c r="D326" s="728"/>
      <c r="E326" s="728"/>
      <c r="F326" s="728"/>
      <c r="G326" s="728"/>
      <c r="H326" s="728"/>
      <c r="I326" s="728"/>
      <c r="J326" s="728"/>
      <c r="K326" s="728"/>
      <c r="L326" s="728"/>
      <c r="M326" s="728"/>
      <c r="N326" s="728"/>
      <c r="O326" s="728"/>
      <c r="P326" s="728"/>
      <c r="Q326" s="728"/>
    </row>
    <row r="327" spans="1:17" x14ac:dyDescent="0.2">
      <c r="A327" s="75" t="s">
        <v>73</v>
      </c>
      <c r="B327" s="729" t="s">
        <v>39</v>
      </c>
      <c r="C327" s="730"/>
      <c r="D327" s="730"/>
      <c r="E327" s="731"/>
      <c r="F327" s="732" t="s">
        <v>42</v>
      </c>
      <c r="G327" s="732"/>
      <c r="H327" s="732"/>
      <c r="I327" s="732"/>
      <c r="J327" s="732" t="s">
        <v>41</v>
      </c>
      <c r="K327" s="732"/>
      <c r="L327" s="732"/>
      <c r="M327" s="732"/>
      <c r="N327" s="732" t="s">
        <v>40</v>
      </c>
      <c r="O327" s="732"/>
      <c r="P327" s="732"/>
      <c r="Q327" s="732"/>
    </row>
    <row r="328" spans="1:17" ht="33.75" x14ac:dyDescent="0.2">
      <c r="A328" s="76" t="s">
        <v>14</v>
      </c>
      <c r="B328" s="77" t="s">
        <v>32</v>
      </c>
      <c r="C328" s="77" t="s">
        <v>33</v>
      </c>
      <c r="D328" s="77" t="s">
        <v>34</v>
      </c>
      <c r="E328" s="173" t="s">
        <v>200</v>
      </c>
      <c r="F328" s="173" t="s">
        <v>200</v>
      </c>
      <c r="G328" s="173" t="s">
        <v>200</v>
      </c>
      <c r="H328" s="173" t="s">
        <v>200</v>
      </c>
      <c r="I328" s="173" t="s">
        <v>200</v>
      </c>
      <c r="J328" s="173" t="s">
        <v>200</v>
      </c>
      <c r="K328" s="173" t="s">
        <v>200</v>
      </c>
      <c r="L328" s="173" t="s">
        <v>200</v>
      </c>
      <c r="M328" s="173" t="s">
        <v>200</v>
      </c>
      <c r="N328" s="173" t="s">
        <v>200</v>
      </c>
      <c r="O328" s="173" t="s">
        <v>200</v>
      </c>
      <c r="P328" s="173" t="s">
        <v>200</v>
      </c>
      <c r="Q328" s="173" t="s">
        <v>200</v>
      </c>
    </row>
    <row r="329" spans="1:17" x14ac:dyDescent="0.2">
      <c r="A329" s="11" t="s">
        <v>0</v>
      </c>
      <c r="B329" s="37">
        <f>SUM(D329:E329)</f>
        <v>374.29</v>
      </c>
      <c r="C329" s="29" t="e">
        <f>D329*Constants!$B$1+Constants!$B$2*E329+#REF!</f>
        <v>#REF!</v>
      </c>
      <c r="D329" s="9">
        <v>374.29</v>
      </c>
      <c r="E329" s="83"/>
      <c r="F329" s="83"/>
      <c r="G329" s="83"/>
      <c r="H329" s="83"/>
      <c r="I329" s="83"/>
      <c r="J329" s="85"/>
      <c r="K329" s="85"/>
      <c r="L329" s="85"/>
      <c r="M329" s="85"/>
      <c r="N329" s="83"/>
      <c r="O329" s="83"/>
      <c r="P329" s="98"/>
      <c r="Q329" s="98"/>
    </row>
    <row r="330" spans="1:17" x14ac:dyDescent="0.2">
      <c r="A330" s="12" t="s">
        <v>45</v>
      </c>
      <c r="B330" s="8">
        <f>SUM(D330:E330)</f>
        <v>363.84</v>
      </c>
      <c r="C330" s="9" t="e">
        <f>D330*Constants!$B$1+Constants!$B$2*E330+#REF!</f>
        <v>#REF!</v>
      </c>
      <c r="D330" s="9">
        <v>363.84</v>
      </c>
      <c r="E330" s="89"/>
      <c r="F330" s="89"/>
      <c r="G330" s="89"/>
      <c r="H330" s="89"/>
      <c r="I330" s="89">
        <f>'[3]bldg 152 9A'!$K$28</f>
        <v>236.47269344019693</v>
      </c>
      <c r="J330" s="92"/>
      <c r="K330" s="92"/>
      <c r="L330" s="92"/>
      <c r="M330" s="92">
        <f>'[3]bldg 152 9A'!$L$27</f>
        <v>236.47269344019693</v>
      </c>
      <c r="N330" s="89"/>
      <c r="O330" s="89"/>
      <c r="P330" s="100"/>
      <c r="Q330" s="100">
        <f>'[3]bldg 152 9A'!$M$26</f>
        <v>236.47269344019693</v>
      </c>
    </row>
    <row r="331" spans="1:17" x14ac:dyDescent="0.2">
      <c r="A331" s="12" t="s">
        <v>59</v>
      </c>
      <c r="B331" s="8">
        <f>SUM(D331:E331)</f>
        <v>367.38</v>
      </c>
      <c r="C331" s="9" t="e">
        <f>D331*Constants!$B$1+Constants!$B$2*E331+#REF!</f>
        <v>#REF!</v>
      </c>
      <c r="D331" s="9">
        <v>367.38</v>
      </c>
      <c r="E331" s="89"/>
      <c r="F331" s="89"/>
      <c r="G331" s="89"/>
      <c r="H331" s="89"/>
      <c r="I331" s="89">
        <f>'[3]bldg 152 9A'!$K$29</f>
        <v>214.19377838351889</v>
      </c>
      <c r="J331" s="92"/>
      <c r="K331" s="92"/>
      <c r="L331" s="92"/>
      <c r="M331" s="92">
        <f>'[3]bldg 152 9A'!$L$32</f>
        <v>335.09042347065918</v>
      </c>
      <c r="N331" s="89"/>
      <c r="O331" s="89"/>
      <c r="P331" s="100"/>
      <c r="Q331" s="100">
        <f>'[3]bldg 152 9A'!$M$35</f>
        <v>335.09042347065918</v>
      </c>
    </row>
    <row r="332" spans="1:17" x14ac:dyDescent="0.2">
      <c r="A332" s="12" t="s">
        <v>43</v>
      </c>
      <c r="B332" s="8"/>
      <c r="C332" s="9"/>
      <c r="D332" s="9"/>
      <c r="E332" s="89"/>
      <c r="F332" s="89"/>
      <c r="G332" s="89"/>
      <c r="H332" s="89"/>
      <c r="I332" s="89">
        <f>'[3]bldg 152 9A'!$K$30</f>
        <v>162.06701892319353</v>
      </c>
      <c r="J332" s="92"/>
      <c r="K332" s="92"/>
      <c r="L332" s="92"/>
      <c r="M332" s="92">
        <f>'[3]bldg 152 9A'!$L$33</f>
        <v>136.00363919303084</v>
      </c>
      <c r="N332" s="89"/>
      <c r="O332" s="89"/>
      <c r="P332" s="100"/>
      <c r="Q332" s="100">
        <f>'[3]bldg 152 9A'!$M$36</f>
        <v>136.00363919303084</v>
      </c>
    </row>
    <row r="333" spans="1:17" x14ac:dyDescent="0.2">
      <c r="A333" s="12" t="s">
        <v>44</v>
      </c>
      <c r="B333" s="8"/>
      <c r="C333" s="9"/>
      <c r="D333" s="9"/>
      <c r="E333" s="89"/>
      <c r="F333" s="89"/>
      <c r="G333" s="89"/>
      <c r="H333" s="89"/>
      <c r="I333" s="89">
        <f>'[3]bldg 152 9A'!$K$31</f>
        <v>319.97325630476462</v>
      </c>
      <c r="J333" s="92"/>
      <c r="K333" s="92"/>
      <c r="L333" s="92"/>
      <c r="M333" s="92">
        <f>'[3]bldg 152 9A'!$L$34</f>
        <v>189.66653071395515</v>
      </c>
      <c r="N333" s="89"/>
      <c r="O333" s="89"/>
      <c r="P333" s="100"/>
      <c r="Q333" s="100">
        <f>'[3]bldg 152 9A'!$M$37</f>
        <v>189.66653071395515</v>
      </c>
    </row>
    <row r="334" spans="1:17" x14ac:dyDescent="0.2">
      <c r="A334" s="23" t="s">
        <v>46</v>
      </c>
      <c r="B334" s="8">
        <f t="shared" ref="B334:B349" si="12">SUM(D334:E334)</f>
        <v>409.06514536938624</v>
      </c>
      <c r="C334" s="9" t="e">
        <f>D334*Constants!$B$1+Constants!$B$2*E334+#REF!</f>
        <v>#REF!</v>
      </c>
      <c r="D334" s="9">
        <v>373.47</v>
      </c>
      <c r="E334" s="89">
        <f>'[3]bldg 152 9A'!$J$41</f>
        <v>35.595145369386231</v>
      </c>
      <c r="F334" s="89"/>
      <c r="G334" s="89"/>
      <c r="H334" s="89"/>
      <c r="I334" s="89">
        <f>'[3]bldg 152 9A'!$K$41</f>
        <v>35.595145369386231</v>
      </c>
      <c r="J334" s="92"/>
      <c r="K334" s="92"/>
      <c r="L334" s="92"/>
      <c r="M334" s="92">
        <f>'[3]bldg 152 9A'!$L$41</f>
        <v>35.595145369386231</v>
      </c>
      <c r="N334" s="89"/>
      <c r="O334" s="89"/>
      <c r="P334" s="100"/>
      <c r="Q334" s="100">
        <f>'[3]bldg 152 9A'!$M$41</f>
        <v>35.595145369386231</v>
      </c>
    </row>
    <row r="335" spans="1:17" x14ac:dyDescent="0.2">
      <c r="A335" s="23" t="s">
        <v>47</v>
      </c>
      <c r="B335" s="8">
        <f t="shared" si="12"/>
        <v>374.29</v>
      </c>
      <c r="C335" s="9" t="e">
        <f>D335*Constants!$B$1+Constants!$B$2*E335+#REF!</f>
        <v>#REF!</v>
      </c>
      <c r="D335" s="9">
        <v>374.29</v>
      </c>
      <c r="E335" s="89"/>
      <c r="F335" s="89"/>
      <c r="G335" s="89"/>
      <c r="H335" s="89"/>
      <c r="I335" s="89">
        <f>'[3]bldg 152 9A'!$I$20</f>
        <v>22.866280297976314</v>
      </c>
      <c r="J335" s="92"/>
      <c r="K335" s="92"/>
      <c r="L335" s="92"/>
      <c r="M335" s="92">
        <f>'[3]bldg 152 9A'!$I$21</f>
        <v>24.792278520624581</v>
      </c>
      <c r="N335" s="89"/>
      <c r="O335" s="89"/>
      <c r="P335" s="100"/>
      <c r="Q335" s="100">
        <f>'[3]bldg 152 9A'!$I$22</f>
        <v>24.792278520624581</v>
      </c>
    </row>
    <row r="336" spans="1:17" x14ac:dyDescent="0.2">
      <c r="A336" s="23" t="s">
        <v>48</v>
      </c>
      <c r="B336" s="8">
        <f t="shared" si="12"/>
        <v>321.61350295214027</v>
      </c>
      <c r="C336" s="9" t="e">
        <f>D336*Constants!$B$1+Constants!$B$2*E336+#REF!</f>
        <v>#REF!</v>
      </c>
      <c r="D336" s="9">
        <v>319.74</v>
      </c>
      <c r="E336" s="89">
        <f>'[1]9a-152'!$L$45</f>
        <v>1.8735029521402382</v>
      </c>
      <c r="F336" s="89"/>
      <c r="G336" s="89"/>
      <c r="H336" s="89"/>
      <c r="I336" s="89">
        <f>'[1]9a-152'!$L$45</f>
        <v>1.8735029521402382</v>
      </c>
      <c r="J336" s="89">
        <f>'[1]9a-152'!$L$45</f>
        <v>1.8735029521402382</v>
      </c>
      <c r="K336" s="89">
        <f>'[1]9a-152'!$L$45</f>
        <v>1.8735029521402382</v>
      </c>
      <c r="L336" s="89">
        <f>'[1]9a-152'!$L$45</f>
        <v>1.8735029521402382</v>
      </c>
      <c r="M336" s="89">
        <f>'[1]9a-152'!$L$45</f>
        <v>1.8735029521402382</v>
      </c>
      <c r="N336" s="89">
        <f>'[1]9a-152'!$L$45</f>
        <v>1.8735029521402382</v>
      </c>
      <c r="O336" s="89">
        <f>'[1]9a-152'!$L$45</f>
        <v>1.8735029521402382</v>
      </c>
      <c r="P336" s="89">
        <f>'[1]9a-152'!$L$45</f>
        <v>1.8735029521402382</v>
      </c>
      <c r="Q336" s="89">
        <f>'[1]9a-152'!$L$45</f>
        <v>1.8735029521402382</v>
      </c>
    </row>
    <row r="337" spans="1:17" x14ac:dyDescent="0.2">
      <c r="A337" s="23" t="s">
        <v>49</v>
      </c>
      <c r="B337" s="8">
        <f t="shared" si="12"/>
        <v>332.65350295214023</v>
      </c>
      <c r="C337" s="9" t="e">
        <f>D337*Constants!$B$1+Constants!$B$2*E337+#REF!</f>
        <v>#REF!</v>
      </c>
      <c r="D337" s="9">
        <v>330.78</v>
      </c>
      <c r="E337" s="89">
        <f>'[1]9a-152'!$L$45</f>
        <v>1.8735029521402382</v>
      </c>
      <c r="F337" s="89"/>
      <c r="G337" s="89"/>
      <c r="H337" s="89"/>
      <c r="I337" s="89">
        <f>'[1]9a-152'!$L$45</f>
        <v>1.8735029521402382</v>
      </c>
      <c r="J337" s="89">
        <f>'[1]9a-152'!$L$45</f>
        <v>1.8735029521402382</v>
      </c>
      <c r="K337" s="89">
        <f>'[1]9a-152'!$L$45</f>
        <v>1.8735029521402382</v>
      </c>
      <c r="L337" s="89">
        <f>'[1]9a-152'!$L$45</f>
        <v>1.8735029521402382</v>
      </c>
      <c r="M337" s="89">
        <f>'[1]9a-152'!$L$45</f>
        <v>1.8735029521402382</v>
      </c>
      <c r="N337" s="89">
        <f>'[1]9a-152'!$L$45</f>
        <v>1.8735029521402382</v>
      </c>
      <c r="O337" s="89">
        <f>'[1]9a-152'!$L$45</f>
        <v>1.8735029521402382</v>
      </c>
      <c r="P337" s="89">
        <f>'[1]9a-152'!$L$45</f>
        <v>1.8735029521402382</v>
      </c>
      <c r="Q337" s="89">
        <f>'[1]9a-152'!$L$45</f>
        <v>1.8735029521402382</v>
      </c>
    </row>
    <row r="338" spans="1:17" x14ac:dyDescent="0.2">
      <c r="A338" s="12" t="s">
        <v>50</v>
      </c>
      <c r="B338" s="8">
        <f t="shared" si="12"/>
        <v>407.65868037121112</v>
      </c>
      <c r="C338" s="9" t="e">
        <f>D338*Constants!$B$1+Constants!$B$2*E338+#REF!</f>
        <v>#REF!</v>
      </c>
      <c r="D338" s="9">
        <v>388.2</v>
      </c>
      <c r="E338" s="89">
        <f>'[1]9a-152'!$G$45</f>
        <v>19.458680371211145</v>
      </c>
      <c r="F338" s="89"/>
      <c r="G338" s="89"/>
      <c r="H338" s="89"/>
      <c r="I338" s="89">
        <f>'[1]9a-152'!$G$45</f>
        <v>19.458680371211145</v>
      </c>
      <c r="J338" s="89">
        <f>'[1]9a-152'!$G$45</f>
        <v>19.458680371211145</v>
      </c>
      <c r="K338" s="89">
        <f>'[1]9a-152'!$G$45</f>
        <v>19.458680371211145</v>
      </c>
      <c r="L338" s="89">
        <f>'[1]9a-152'!$G$45</f>
        <v>19.458680371211145</v>
      </c>
      <c r="M338" s="89">
        <f>'[1]9a-152'!$G$45</f>
        <v>19.458680371211145</v>
      </c>
      <c r="N338" s="89">
        <f>'[1]9a-152'!$G$45</f>
        <v>19.458680371211145</v>
      </c>
      <c r="O338" s="89">
        <f>'[1]9a-152'!$G$45</f>
        <v>19.458680371211145</v>
      </c>
      <c r="P338" s="89">
        <f>'[1]9a-152'!$G$45</f>
        <v>19.458680371211145</v>
      </c>
      <c r="Q338" s="89">
        <f>'[1]9a-152'!$G$45</f>
        <v>19.458680371211145</v>
      </c>
    </row>
    <row r="339" spans="1:17" x14ac:dyDescent="0.2">
      <c r="A339" s="73" t="s">
        <v>30</v>
      </c>
      <c r="B339" s="8">
        <f t="shared" si="12"/>
        <v>375.30710257988073</v>
      </c>
      <c r="C339" s="9" t="e">
        <f>D339*Constants!$B$1+Constants!$B$2*E339+#REF!</f>
        <v>#REF!</v>
      </c>
      <c r="D339" s="9">
        <v>374.29</v>
      </c>
      <c r="E339" s="89">
        <f>'[1]9a-152'!$K$45</f>
        <v>1.0171025798806939</v>
      </c>
      <c r="F339" s="89"/>
      <c r="G339" s="89"/>
      <c r="H339" s="89"/>
      <c r="I339" s="89">
        <f>'[1]9a-152'!$K$45</f>
        <v>1.0171025798806939</v>
      </c>
      <c r="J339" s="89">
        <f>'[1]9a-152'!$K$45</f>
        <v>1.0171025798806939</v>
      </c>
      <c r="K339" s="89">
        <f>'[1]9a-152'!$K$45</f>
        <v>1.0171025798806939</v>
      </c>
      <c r="L339" s="89">
        <f>'[1]9a-152'!$K$45</f>
        <v>1.0171025798806939</v>
      </c>
      <c r="M339" s="89">
        <f>'[1]9a-152'!$K$45</f>
        <v>1.0171025798806939</v>
      </c>
      <c r="N339" s="89">
        <f>'[1]9a-152'!$K$45</f>
        <v>1.0171025798806939</v>
      </c>
      <c r="O339" s="89">
        <f>'[1]9a-152'!$K$45</f>
        <v>1.0171025798806939</v>
      </c>
      <c r="P339" s="89">
        <f>'[1]9a-152'!$K$45</f>
        <v>1.0171025798806939</v>
      </c>
      <c r="Q339" s="89">
        <f>'[1]9a-152'!$K$45</f>
        <v>1.0171025798806939</v>
      </c>
    </row>
    <row r="340" spans="1:17" x14ac:dyDescent="0.2">
      <c r="A340" s="12" t="s">
        <v>6</v>
      </c>
      <c r="B340" s="8">
        <f t="shared" si="12"/>
        <v>457.38668200796388</v>
      </c>
      <c r="C340" s="9" t="e">
        <f>D340*Constants!$B$1+Constants!$B$2*E340+#REF!</f>
        <v>#REF!</v>
      </c>
      <c r="D340" s="9">
        <v>369.27</v>
      </c>
      <c r="E340" s="89">
        <f>'[1]9a-152'!$H$48</f>
        <v>88.116682007963917</v>
      </c>
      <c r="F340" s="89"/>
      <c r="G340" s="89"/>
      <c r="H340" s="89"/>
      <c r="I340" s="89">
        <f>'[1]9a-152'!$H$48</f>
        <v>88.116682007963917</v>
      </c>
      <c r="J340" s="89">
        <f>'[1]9a-152'!$H$48</f>
        <v>88.116682007963917</v>
      </c>
      <c r="K340" s="89">
        <f>'[1]9a-152'!$H$48</f>
        <v>88.116682007963917</v>
      </c>
      <c r="L340" s="89">
        <f>'[1]9a-152'!$H$48</f>
        <v>88.116682007963917</v>
      </c>
      <c r="M340" s="89">
        <f>'[1]9a-152'!$H$48</f>
        <v>88.116682007963917</v>
      </c>
      <c r="N340" s="89">
        <f>'[1]9a-152'!$H$48</f>
        <v>88.116682007963917</v>
      </c>
      <c r="O340" s="89">
        <f>'[1]9a-152'!$H$48</f>
        <v>88.116682007963917</v>
      </c>
      <c r="P340" s="89">
        <f>'[1]9a-152'!$H$48</f>
        <v>88.116682007963917</v>
      </c>
      <c r="Q340" s="89">
        <f>'[1]9a-152'!$H$48</f>
        <v>88.116682007963917</v>
      </c>
    </row>
    <row r="341" spans="1:17" x14ac:dyDescent="0.2">
      <c r="A341" s="12" t="s">
        <v>51</v>
      </c>
      <c r="B341" s="8">
        <f t="shared" si="12"/>
        <v>377.49590733178394</v>
      </c>
      <c r="C341" s="9" t="e">
        <f>D341*Constants!$B$1+Constants!$B$2*E341+#REF!</f>
        <v>#REF!</v>
      </c>
      <c r="D341" s="9">
        <v>374.29</v>
      </c>
      <c r="E341" s="89">
        <f>'[1]9a-152'!$J$45</f>
        <v>3.2059073317839473</v>
      </c>
      <c r="F341" s="89"/>
      <c r="G341" s="89"/>
      <c r="H341" s="89"/>
      <c r="I341" s="89">
        <f>'[1]9a-152'!$J$45</f>
        <v>3.2059073317839473</v>
      </c>
      <c r="J341" s="89">
        <f>'[1]9a-152'!$J$45</f>
        <v>3.2059073317839473</v>
      </c>
      <c r="K341" s="89">
        <f>'[1]9a-152'!$J$45</f>
        <v>3.2059073317839473</v>
      </c>
      <c r="L341" s="89">
        <f>'[1]9a-152'!$J$45</f>
        <v>3.2059073317839473</v>
      </c>
      <c r="M341" s="89">
        <f>'[1]9a-152'!$J$45</f>
        <v>3.2059073317839473</v>
      </c>
      <c r="N341" s="89">
        <f>'[1]9a-152'!$J$45</f>
        <v>3.2059073317839473</v>
      </c>
      <c r="O341" s="89">
        <f>'[1]9a-152'!$J$45</f>
        <v>3.2059073317839473</v>
      </c>
      <c r="P341" s="89">
        <f>'[1]9a-152'!$J$45</f>
        <v>3.2059073317839473</v>
      </c>
      <c r="Q341" s="89">
        <f>'[1]9a-152'!$J$45</f>
        <v>3.2059073317839473</v>
      </c>
    </row>
    <row r="342" spans="1:17" s="52" customFormat="1" x14ac:dyDescent="0.2">
      <c r="A342" s="23" t="s">
        <v>52</v>
      </c>
      <c r="B342" s="50">
        <f t="shared" si="12"/>
        <v>377.51726648596144</v>
      </c>
      <c r="C342" s="49" t="e">
        <f>D342*Constants!$B$1+Constants!$B$2*E342+#REF!</f>
        <v>#REF!</v>
      </c>
      <c r="D342" s="49">
        <v>374.29</v>
      </c>
      <c r="E342" s="92">
        <f>'[1]9a-152'!$H$52</f>
        <v>3.2272664859614419</v>
      </c>
      <c r="F342" s="92"/>
      <c r="G342" s="92"/>
      <c r="H342" s="92"/>
      <c r="I342" s="92">
        <f>'[1]9a-152'!$H$52</f>
        <v>3.2272664859614419</v>
      </c>
      <c r="J342" s="92">
        <f>'[1]9a-152'!$H$52</f>
        <v>3.2272664859614419</v>
      </c>
      <c r="K342" s="92">
        <f>'[1]9a-152'!$H$52</f>
        <v>3.2272664859614419</v>
      </c>
      <c r="L342" s="92">
        <f>'[1]9a-152'!$H$52</f>
        <v>3.2272664859614419</v>
      </c>
      <c r="M342" s="92">
        <f>'[1]9a-152'!$H$52</f>
        <v>3.2272664859614419</v>
      </c>
      <c r="N342" s="92">
        <f>'[1]9a-152'!$H$52</f>
        <v>3.2272664859614419</v>
      </c>
      <c r="O342" s="92">
        <f>'[1]9a-152'!$H$52</f>
        <v>3.2272664859614419</v>
      </c>
      <c r="P342" s="92">
        <f>'[1]9a-152'!$H$52</f>
        <v>3.2272664859614419</v>
      </c>
      <c r="Q342" s="92">
        <f>'[1]9a-152'!$H$52</f>
        <v>3.2272664859614419</v>
      </c>
    </row>
    <row r="343" spans="1:17" s="19" customFormat="1" x14ac:dyDescent="0.2">
      <c r="A343" s="23" t="s">
        <v>53</v>
      </c>
      <c r="B343" s="20">
        <f t="shared" si="12"/>
        <v>375.39660760691021</v>
      </c>
      <c r="C343" s="21" t="e">
        <f>D343*Constants!$B$1+Constants!$B$2*E343+#REF!</f>
        <v>#REF!</v>
      </c>
      <c r="D343" s="21">
        <v>374.29</v>
      </c>
      <c r="E343" s="94">
        <f>'[1]9a-152'!$H$51</f>
        <v>1.1066076069101949</v>
      </c>
      <c r="F343" s="94"/>
      <c r="G343" s="94"/>
      <c r="H343" s="94"/>
      <c r="I343" s="94">
        <f>'[1]9a-152'!$H$51</f>
        <v>1.1066076069101949</v>
      </c>
      <c r="J343" s="94">
        <f>'[1]9a-152'!$H$51</f>
        <v>1.1066076069101949</v>
      </c>
      <c r="K343" s="94">
        <f>'[1]9a-152'!$H$51</f>
        <v>1.1066076069101949</v>
      </c>
      <c r="L343" s="94">
        <f>'[1]9a-152'!$H$51</f>
        <v>1.1066076069101949</v>
      </c>
      <c r="M343" s="94">
        <f>'[1]9a-152'!$H$51</f>
        <v>1.1066076069101949</v>
      </c>
      <c r="N343" s="94">
        <f>'[1]9a-152'!$H$51</f>
        <v>1.1066076069101949</v>
      </c>
      <c r="O343" s="94">
        <f>'[1]9a-152'!$H$51</f>
        <v>1.1066076069101949</v>
      </c>
      <c r="P343" s="94">
        <f>'[1]9a-152'!$H$51</f>
        <v>1.1066076069101949</v>
      </c>
      <c r="Q343" s="94">
        <f>'[1]9a-152'!$H$51</f>
        <v>1.1066076069101949</v>
      </c>
    </row>
    <row r="344" spans="1:17" s="52" customFormat="1" x14ac:dyDescent="0.2">
      <c r="A344" s="23" t="s">
        <v>54</v>
      </c>
      <c r="B344" s="50">
        <f t="shared" si="12"/>
        <v>377.45318902342899</v>
      </c>
      <c r="C344" s="49" t="e">
        <f>D344*Constants!$B$1+Constants!$B$2*E344+#REF!</f>
        <v>#REF!</v>
      </c>
      <c r="D344" s="49">
        <v>374.29</v>
      </c>
      <c r="E344" s="92">
        <f>'[1]9a-152'!$H$55</f>
        <v>3.1631890234289579</v>
      </c>
      <c r="F344" s="92"/>
      <c r="G344" s="92"/>
      <c r="H344" s="92"/>
      <c r="I344" s="92">
        <f>'[1]9a-152'!$H$55</f>
        <v>3.1631890234289579</v>
      </c>
      <c r="J344" s="92">
        <f>'[1]9a-152'!$H$55</f>
        <v>3.1631890234289579</v>
      </c>
      <c r="K344" s="92">
        <f>'[1]9a-152'!$H$55</f>
        <v>3.1631890234289579</v>
      </c>
      <c r="L344" s="92">
        <f>'[1]9a-152'!$H$55</f>
        <v>3.1631890234289579</v>
      </c>
      <c r="M344" s="92">
        <f>'[1]9a-152'!$H$55</f>
        <v>3.1631890234289579</v>
      </c>
      <c r="N344" s="92">
        <f>'[1]9a-152'!$H$55</f>
        <v>3.1631890234289579</v>
      </c>
      <c r="O344" s="92">
        <f>'[1]9a-152'!$H$55</f>
        <v>3.1631890234289579</v>
      </c>
      <c r="P344" s="92">
        <f>'[1]9a-152'!$H$55</f>
        <v>3.1631890234289579</v>
      </c>
      <c r="Q344" s="92">
        <f>'[1]9a-152'!$H$55</f>
        <v>3.1631890234289579</v>
      </c>
    </row>
    <row r="345" spans="1:17" s="24" customFormat="1" x14ac:dyDescent="0.2">
      <c r="A345" s="23" t="s">
        <v>55</v>
      </c>
      <c r="B345" s="8">
        <f t="shared" si="12"/>
        <v>384.63210245274291</v>
      </c>
      <c r="C345" s="9" t="e">
        <f>D345*Constants!$B$1+Constants!$B$2*E345+#REF!</f>
        <v>#REF!</v>
      </c>
      <c r="D345" s="9">
        <v>374.29</v>
      </c>
      <c r="E345" s="89">
        <f>[4]Sheet1!$X$25</f>
        <v>10.342102452742873</v>
      </c>
      <c r="F345" s="89"/>
      <c r="G345" s="89"/>
      <c r="H345" s="89"/>
      <c r="I345" s="89">
        <f>[4]Sheet1!$X$25</f>
        <v>10.342102452742873</v>
      </c>
      <c r="J345" s="89">
        <f>[4]Sheet1!$X$25</f>
        <v>10.342102452742873</v>
      </c>
      <c r="K345" s="89">
        <f>[4]Sheet1!$X$25</f>
        <v>10.342102452742873</v>
      </c>
      <c r="L345" s="89">
        <f>[4]Sheet1!$X$25</f>
        <v>10.342102452742873</v>
      </c>
      <c r="M345" s="89">
        <f>[4]Sheet1!$X$25</f>
        <v>10.342102452742873</v>
      </c>
      <c r="N345" s="89">
        <f>[4]Sheet1!$X$25</f>
        <v>10.342102452742873</v>
      </c>
      <c r="O345" s="89">
        <f>[4]Sheet1!$X$25</f>
        <v>10.342102452742873</v>
      </c>
      <c r="P345" s="89">
        <f>[4]Sheet1!$X$25</f>
        <v>10.342102452742873</v>
      </c>
      <c r="Q345" s="89">
        <f>[4]Sheet1!$X$25</f>
        <v>10.342102452742873</v>
      </c>
    </row>
    <row r="346" spans="1:17" s="24" customFormat="1" x14ac:dyDescent="0.2">
      <c r="A346" s="23" t="s">
        <v>21</v>
      </c>
      <c r="B346" s="8">
        <f t="shared" si="12"/>
        <v>379.15702716172439</v>
      </c>
      <c r="C346" s="9" t="e">
        <f>D346*Constants!$B$1+Constants!$B$2*E346+#REF!</f>
        <v>#REF!</v>
      </c>
      <c r="D346" s="9">
        <v>371.05</v>
      </c>
      <c r="E346" s="89">
        <f>'[1]9a-152'!$H$57</f>
        <v>8.1070271617243961</v>
      </c>
      <c r="F346" s="89"/>
      <c r="G346" s="89"/>
      <c r="H346" s="89"/>
      <c r="I346" s="89">
        <f>'[1]9a-152'!$H$57</f>
        <v>8.1070271617243961</v>
      </c>
      <c r="J346" s="89">
        <f>'[1]9a-152'!$H$57</f>
        <v>8.1070271617243961</v>
      </c>
      <c r="K346" s="89">
        <f>'[1]9a-152'!$H$57</f>
        <v>8.1070271617243961</v>
      </c>
      <c r="L346" s="89">
        <f>'[1]9a-152'!$H$57</f>
        <v>8.1070271617243961</v>
      </c>
      <c r="M346" s="89">
        <f>'[1]9a-152'!$H$57</f>
        <v>8.1070271617243961</v>
      </c>
      <c r="N346" s="89">
        <f>'[1]9a-152'!$H$57</f>
        <v>8.1070271617243961</v>
      </c>
      <c r="O346" s="89">
        <f>'[1]9a-152'!$H$57</f>
        <v>8.1070271617243961</v>
      </c>
      <c r="P346" s="89">
        <f>'[1]9a-152'!$H$57</f>
        <v>8.1070271617243961</v>
      </c>
      <c r="Q346" s="89">
        <f>'[1]9a-152'!$H$57</f>
        <v>8.1070271617243961</v>
      </c>
    </row>
    <row r="347" spans="1:17" x14ac:dyDescent="0.2">
      <c r="A347" s="23" t="s">
        <v>56</v>
      </c>
      <c r="B347" s="8">
        <f t="shared" si="12"/>
        <v>375.98288124818828</v>
      </c>
      <c r="C347" s="9" t="e">
        <f>D347*Constants!$B$1+Constants!$B$2*E347+#REF!</f>
        <v>#REF!</v>
      </c>
      <c r="D347" s="9">
        <v>374.86</v>
      </c>
      <c r="E347" s="89">
        <f>'[1]9a-152'!$H$50</f>
        <v>1.1228812481882862</v>
      </c>
      <c r="F347" s="89"/>
      <c r="G347" s="89"/>
      <c r="H347" s="89"/>
      <c r="I347" s="89">
        <f>'[1]9a-152'!$H$50</f>
        <v>1.1228812481882862</v>
      </c>
      <c r="J347" s="89">
        <f>'[1]9a-152'!$H$50</f>
        <v>1.1228812481882862</v>
      </c>
      <c r="K347" s="89">
        <f>'[1]9a-152'!$H$50</f>
        <v>1.1228812481882862</v>
      </c>
      <c r="L347" s="89">
        <f>'[1]9a-152'!$H$50</f>
        <v>1.1228812481882862</v>
      </c>
      <c r="M347" s="89">
        <f>'[1]9a-152'!$H$50</f>
        <v>1.1228812481882862</v>
      </c>
      <c r="N347" s="89">
        <f>'[1]9a-152'!$H$50</f>
        <v>1.1228812481882862</v>
      </c>
      <c r="O347" s="89">
        <f>'[1]9a-152'!$H$50</f>
        <v>1.1228812481882862</v>
      </c>
      <c r="P347" s="89">
        <f>'[1]9a-152'!$H$50</f>
        <v>1.1228812481882862</v>
      </c>
      <c r="Q347" s="89">
        <f>'[1]9a-152'!$H$50</f>
        <v>1.1228812481882862</v>
      </c>
    </row>
    <row r="348" spans="1:17" s="15" customFormat="1" x14ac:dyDescent="0.2">
      <c r="A348" s="23" t="s">
        <v>57</v>
      </c>
      <c r="B348" s="8">
        <f t="shared" si="12"/>
        <v>380.20953701490566</v>
      </c>
      <c r="C348" s="9" t="e">
        <f>D348*Constants!$B$1+Constants!$B$2*E348+#REF!</f>
        <v>#REF!</v>
      </c>
      <c r="D348" s="9">
        <v>374.29</v>
      </c>
      <c r="E348" s="89">
        <f>'[1]9a-152'!$H$49</f>
        <v>5.9195370149056386</v>
      </c>
      <c r="F348" s="89"/>
      <c r="G348" s="89"/>
      <c r="H348" s="89"/>
      <c r="I348" s="89">
        <f>'[1]9a-152'!$H$49</f>
        <v>5.9195370149056386</v>
      </c>
      <c r="J348" s="89">
        <f>'[1]9a-152'!$H$49</f>
        <v>5.9195370149056386</v>
      </c>
      <c r="K348" s="89">
        <f>'[1]9a-152'!$H$49</f>
        <v>5.9195370149056386</v>
      </c>
      <c r="L348" s="89">
        <f>'[1]9a-152'!$H$49</f>
        <v>5.9195370149056386</v>
      </c>
      <c r="M348" s="89">
        <f>'[1]9a-152'!$H$49</f>
        <v>5.9195370149056386</v>
      </c>
      <c r="N348" s="89">
        <f>'[1]9a-152'!$H$49</f>
        <v>5.9195370149056386</v>
      </c>
      <c r="O348" s="89">
        <f>'[1]9a-152'!$H$49</f>
        <v>5.9195370149056386</v>
      </c>
      <c r="P348" s="89">
        <f>'[1]9a-152'!$H$49</f>
        <v>5.9195370149056386</v>
      </c>
      <c r="Q348" s="89">
        <f>'[1]9a-152'!$H$49</f>
        <v>5.9195370149056386</v>
      </c>
    </row>
    <row r="349" spans="1:17" s="15" customFormat="1" x14ac:dyDescent="0.2">
      <c r="A349" s="72" t="s">
        <v>58</v>
      </c>
      <c r="B349" s="27">
        <f t="shared" si="12"/>
        <v>340.99918397860017</v>
      </c>
      <c r="C349" s="28" t="e">
        <f>D349*Constants!$B$1+Constants!$B$2*E349+#REF!</f>
        <v>#REF!</v>
      </c>
      <c r="D349" s="28">
        <v>337.42</v>
      </c>
      <c r="E349" s="95">
        <f>'[1]9a-152'!$H$54</f>
        <v>3.5791839786001618</v>
      </c>
      <c r="F349" s="95"/>
      <c r="G349" s="95"/>
      <c r="H349" s="95"/>
      <c r="I349" s="95">
        <f>'[1]9a-152'!$H$54</f>
        <v>3.5791839786001618</v>
      </c>
      <c r="J349" s="95">
        <f>'[1]9a-152'!$H$54</f>
        <v>3.5791839786001618</v>
      </c>
      <c r="K349" s="95">
        <f>'[1]9a-152'!$H$54</f>
        <v>3.5791839786001618</v>
      </c>
      <c r="L349" s="95">
        <f>'[1]9a-152'!$H$54</f>
        <v>3.5791839786001618</v>
      </c>
      <c r="M349" s="95">
        <f>'[1]9a-152'!$H$54</f>
        <v>3.5791839786001618</v>
      </c>
      <c r="N349" s="95">
        <f>'[1]9a-152'!$H$54</f>
        <v>3.5791839786001618</v>
      </c>
      <c r="O349" s="95">
        <f>'[1]9a-152'!$H$54</f>
        <v>3.5791839786001618</v>
      </c>
      <c r="P349" s="95">
        <f>'[1]9a-152'!$H$54</f>
        <v>3.5791839786001618</v>
      </c>
      <c r="Q349" s="95">
        <f>'[1]9a-152'!$H$54</f>
        <v>3.5791839786001618</v>
      </c>
    </row>
    <row r="350" spans="1:17" x14ac:dyDescent="0.2">
      <c r="C350" s="68"/>
      <c r="D350" s="68"/>
      <c r="G350" s="68"/>
      <c r="H350" s="68"/>
      <c r="P350" s="68"/>
    </row>
    <row r="351" spans="1:17" ht="17.25" x14ac:dyDescent="0.25">
      <c r="A351" s="82"/>
      <c r="B351" s="727" t="s">
        <v>148</v>
      </c>
      <c r="C351" s="728"/>
      <c r="D351" s="728"/>
      <c r="E351" s="728"/>
      <c r="F351" s="728"/>
      <c r="G351" s="728"/>
      <c r="H351" s="728"/>
      <c r="I351" s="728"/>
      <c r="J351" s="728"/>
      <c r="K351" s="728"/>
      <c r="L351" s="728"/>
      <c r="M351" s="728"/>
      <c r="N351" s="728"/>
      <c r="O351" s="728"/>
      <c r="P351" s="728"/>
      <c r="Q351" s="728"/>
    </row>
    <row r="352" spans="1:17" x14ac:dyDescent="0.2">
      <c r="A352" s="75" t="s">
        <v>74</v>
      </c>
      <c r="B352" s="729" t="s">
        <v>39</v>
      </c>
      <c r="C352" s="730"/>
      <c r="D352" s="730"/>
      <c r="E352" s="731"/>
      <c r="F352" s="732" t="s">
        <v>42</v>
      </c>
      <c r="G352" s="732"/>
      <c r="H352" s="732"/>
      <c r="I352" s="732"/>
      <c r="J352" s="732" t="s">
        <v>41</v>
      </c>
      <c r="K352" s="732"/>
      <c r="L352" s="732"/>
      <c r="M352" s="732"/>
      <c r="N352" s="732" t="s">
        <v>40</v>
      </c>
      <c r="O352" s="732"/>
      <c r="P352" s="732"/>
      <c r="Q352" s="732"/>
    </row>
    <row r="353" spans="1:17" ht="33.75" x14ac:dyDescent="0.2">
      <c r="A353" s="76" t="s">
        <v>14</v>
      </c>
      <c r="B353" s="77" t="s">
        <v>32</v>
      </c>
      <c r="C353" s="77" t="s">
        <v>33</v>
      </c>
      <c r="D353" s="77" t="s">
        <v>34</v>
      </c>
      <c r="E353" s="173" t="s">
        <v>200</v>
      </c>
      <c r="F353" s="173" t="s">
        <v>200</v>
      </c>
      <c r="G353" s="173" t="s">
        <v>200</v>
      </c>
      <c r="H353" s="173" t="s">
        <v>200</v>
      </c>
      <c r="I353" s="173" t="s">
        <v>200</v>
      </c>
      <c r="J353" s="173" t="s">
        <v>200</v>
      </c>
      <c r="K353" s="173" t="s">
        <v>200</v>
      </c>
      <c r="L353" s="173" t="s">
        <v>200</v>
      </c>
      <c r="M353" s="173" t="s">
        <v>200</v>
      </c>
      <c r="N353" s="173" t="s">
        <v>200</v>
      </c>
      <c r="O353" s="173" t="s">
        <v>200</v>
      </c>
      <c r="P353" s="173" t="s">
        <v>200</v>
      </c>
      <c r="Q353" s="173" t="s">
        <v>200</v>
      </c>
    </row>
    <row r="354" spans="1:17" x14ac:dyDescent="0.2">
      <c r="A354" s="11" t="s">
        <v>0</v>
      </c>
      <c r="B354" s="57">
        <f>SUM(D354:E354)</f>
        <v>0</v>
      </c>
      <c r="C354" s="58" t="e">
        <f>D354*Constants!$B$1+Constants!$B$2*E354+#REF!</f>
        <v>#REF!</v>
      </c>
      <c r="D354" s="49">
        <v>0</v>
      </c>
      <c r="E354" s="85"/>
      <c r="F354" s="85"/>
      <c r="G354" s="85"/>
      <c r="H354" s="85"/>
      <c r="I354" s="85"/>
      <c r="J354" s="85"/>
      <c r="K354" s="85"/>
      <c r="L354" s="85"/>
      <c r="M354" s="85"/>
      <c r="N354" s="83"/>
      <c r="O354" s="83"/>
      <c r="P354" s="98"/>
      <c r="Q354" s="98"/>
    </row>
    <row r="355" spans="1:17" x14ac:dyDescent="0.2">
      <c r="A355" s="12" t="s">
        <v>45</v>
      </c>
      <c r="B355" s="50">
        <f>SUM(D355:E355)</f>
        <v>0</v>
      </c>
      <c r="C355" s="49" t="e">
        <f>D355*Constants!$B$1+Constants!$B$2*E355+#REF!</f>
        <v>#REF!</v>
      </c>
      <c r="D355" s="49">
        <v>0</v>
      </c>
      <c r="E355" s="92"/>
      <c r="F355" s="92"/>
      <c r="G355" s="92"/>
      <c r="H355" s="92"/>
      <c r="I355" s="92">
        <f>'[3]bldg 119 11'!$K$28</f>
        <v>246.66074041893668</v>
      </c>
      <c r="J355" s="92"/>
      <c r="K355" s="92"/>
      <c r="L355" s="92"/>
      <c r="M355" s="92">
        <f>'[3]bldg 119 11'!$L$27</f>
        <v>246.66074041893668</v>
      </c>
      <c r="N355" s="89"/>
      <c r="O355" s="89"/>
      <c r="P355" s="100"/>
      <c r="Q355" s="100">
        <f>'[3]bldg 119 11'!$M$26</f>
        <v>246.66074041893668</v>
      </c>
    </row>
    <row r="356" spans="1:17" x14ac:dyDescent="0.2">
      <c r="A356" s="12" t="s">
        <v>59</v>
      </c>
      <c r="B356" s="50"/>
      <c r="C356" s="49"/>
      <c r="D356" s="49"/>
      <c r="E356" s="92"/>
      <c r="F356" s="92"/>
      <c r="G356" s="92"/>
      <c r="H356" s="92"/>
      <c r="I356" s="92">
        <f>'[3]bldg 119 11'!$K$29</f>
        <v>210.55</v>
      </c>
      <c r="J356" s="92"/>
      <c r="K356" s="92"/>
      <c r="L356" s="92"/>
      <c r="M356" s="92">
        <f>'[3]bldg 119 11'!$L$32</f>
        <v>329.39</v>
      </c>
      <c r="N356" s="89"/>
      <c r="O356" s="89"/>
      <c r="P356" s="100"/>
      <c r="Q356" s="100">
        <f>'[3]bldg 119 11'!$M$35</f>
        <v>329.39</v>
      </c>
    </row>
    <row r="357" spans="1:17" x14ac:dyDescent="0.2">
      <c r="A357" s="12" t="s">
        <v>43</v>
      </c>
      <c r="B357" s="50"/>
      <c r="C357" s="49"/>
      <c r="D357" s="49"/>
      <c r="E357" s="92"/>
      <c r="F357" s="92"/>
      <c r="G357" s="92"/>
      <c r="H357" s="92"/>
      <c r="I357" s="92">
        <f>'[3]bldg 119 11'!$K$30</f>
        <v>159.31</v>
      </c>
      <c r="J357" s="92"/>
      <c r="K357" s="92"/>
      <c r="L357" s="92"/>
      <c r="M357" s="92">
        <f>'[3]bldg 119 11'!$L$33</f>
        <v>133.69</v>
      </c>
      <c r="N357" s="89"/>
      <c r="O357" s="89"/>
      <c r="P357" s="100"/>
      <c r="Q357" s="100">
        <f>'[3]bldg 119 11'!$M$36</f>
        <v>133.69</v>
      </c>
    </row>
    <row r="358" spans="1:17" x14ac:dyDescent="0.2">
      <c r="A358" s="12" t="s">
        <v>44</v>
      </c>
      <c r="B358" s="50">
        <f t="shared" ref="B358:B374" si="13">SUM(D358:E358)</f>
        <v>0</v>
      </c>
      <c r="C358" s="49" t="e">
        <f>D358*Constants!$B$1+Constants!$B$2*E358+#REF!</f>
        <v>#REF!</v>
      </c>
      <c r="D358" s="49">
        <v>0</v>
      </c>
      <c r="E358" s="92"/>
      <c r="F358" s="92"/>
      <c r="G358" s="92"/>
      <c r="H358" s="92"/>
      <c r="I358" s="92">
        <f>'[3]bldg 119 11'!$K$31</f>
        <v>314.52999999999992</v>
      </c>
      <c r="J358" s="92"/>
      <c r="K358" s="92"/>
      <c r="L358" s="92"/>
      <c r="M358" s="92">
        <f>'[3]bldg 119 11'!$L$34</f>
        <v>186.44</v>
      </c>
      <c r="N358" s="89"/>
      <c r="O358" s="89"/>
      <c r="P358" s="100"/>
      <c r="Q358" s="100">
        <f>'[3]bldg 119 11'!$M$37</f>
        <v>186.44</v>
      </c>
    </row>
    <row r="359" spans="1:17" x14ac:dyDescent="0.2">
      <c r="A359" s="23" t="s">
        <v>46</v>
      </c>
      <c r="B359" s="50">
        <f t="shared" si="13"/>
        <v>186.27112295697913</v>
      </c>
      <c r="C359" s="49" t="e">
        <f>D359*Constants!$B$1+Constants!$B$2*E359+#REF!</f>
        <v>#REF!</v>
      </c>
      <c r="D359" s="49">
        <v>0</v>
      </c>
      <c r="E359" s="92">
        <f>'[3]bldg 119 11'!$J$41</f>
        <v>186.27112295697913</v>
      </c>
      <c r="F359" s="92"/>
      <c r="G359" s="92"/>
      <c r="H359" s="92"/>
      <c r="I359" s="92">
        <f>'[3]bldg 119 11'!$K$41</f>
        <v>186.27112295697913</v>
      </c>
      <c r="J359" s="92"/>
      <c r="K359" s="92"/>
      <c r="L359" s="92"/>
      <c r="M359" s="92">
        <f>'[3]bldg 119 11'!$L$41</f>
        <v>186.27112295697913</v>
      </c>
      <c r="N359" s="89"/>
      <c r="O359" s="89"/>
      <c r="P359" s="100"/>
      <c r="Q359" s="100">
        <f>'[3]bldg 119 11'!$M$41</f>
        <v>186.27112295697913</v>
      </c>
    </row>
    <row r="360" spans="1:17" x14ac:dyDescent="0.2">
      <c r="A360" s="23" t="s">
        <v>47</v>
      </c>
      <c r="B360" s="50">
        <f t="shared" si="13"/>
        <v>0</v>
      </c>
      <c r="C360" s="49" t="e">
        <f>D360*Constants!$B$1+Constants!$B$2*E360+#REF!</f>
        <v>#REF!</v>
      </c>
      <c r="D360" s="49">
        <v>0</v>
      </c>
      <c r="E360" s="92"/>
      <c r="F360" s="92"/>
      <c r="G360" s="92"/>
      <c r="H360" s="92"/>
      <c r="I360" s="92">
        <f>'[3]bldg 119 11'!$I$20</f>
        <v>58.352679032740269</v>
      </c>
      <c r="J360" s="92"/>
      <c r="K360" s="92"/>
      <c r="L360" s="92"/>
      <c r="M360" s="92">
        <f>'[3]bldg 119 11'!$I$21</f>
        <v>63.935226832394108</v>
      </c>
      <c r="N360" s="89"/>
      <c r="O360" s="89"/>
      <c r="P360" s="100"/>
      <c r="Q360" s="100">
        <f>'[3]bldg 119 11'!$I$22</f>
        <v>63.935226832394108</v>
      </c>
    </row>
    <row r="361" spans="1:17" x14ac:dyDescent="0.2">
      <c r="A361" s="23" t="s">
        <v>48</v>
      </c>
      <c r="B361" s="50">
        <f t="shared" si="13"/>
        <v>12.976704865677251</v>
      </c>
      <c r="C361" s="49" t="e">
        <f>D361*Constants!$B$1+Constants!$B$2*E361+#REF!</f>
        <v>#REF!</v>
      </c>
      <c r="D361" s="49">
        <v>0</v>
      </c>
      <c r="E361" s="92">
        <f>'[1]11b-119'!$L$45</f>
        <v>12.976704865677251</v>
      </c>
      <c r="F361" s="92"/>
      <c r="G361" s="92"/>
      <c r="H361" s="92"/>
      <c r="I361" s="92">
        <f>'[1]11b-119'!$L$45</f>
        <v>12.976704865677251</v>
      </c>
      <c r="J361" s="92">
        <f>'[1]11b-119'!$L$45</f>
        <v>12.976704865677251</v>
      </c>
      <c r="K361" s="92">
        <f>'[1]11b-119'!$L$45</f>
        <v>12.976704865677251</v>
      </c>
      <c r="L361" s="92">
        <f>'[1]11b-119'!$L$45</f>
        <v>12.976704865677251</v>
      </c>
      <c r="M361" s="92">
        <f>'[1]11b-119'!$L$45</f>
        <v>12.976704865677251</v>
      </c>
      <c r="N361" s="92">
        <f>'[1]11b-119'!$L$45</f>
        <v>12.976704865677251</v>
      </c>
      <c r="O361" s="92">
        <f>'[1]11b-119'!$L$45</f>
        <v>12.976704865677251</v>
      </c>
      <c r="P361" s="92">
        <f>'[1]11b-119'!$L$45</f>
        <v>12.976704865677251</v>
      </c>
      <c r="Q361" s="92">
        <f>'[1]11b-119'!$L$45</f>
        <v>12.976704865677251</v>
      </c>
    </row>
    <row r="362" spans="1:17" x14ac:dyDescent="0.2">
      <c r="A362" s="23" t="s">
        <v>49</v>
      </c>
      <c r="B362" s="50">
        <f t="shared" si="13"/>
        <v>12.976704865677251</v>
      </c>
      <c r="C362" s="49" t="e">
        <f>D362*Constants!$B$1+Constants!$B$2*E362+#REF!</f>
        <v>#REF!</v>
      </c>
      <c r="D362" s="49">
        <v>0</v>
      </c>
      <c r="E362" s="92">
        <f>'[1]11b-119'!$L$45</f>
        <v>12.976704865677251</v>
      </c>
      <c r="F362" s="92"/>
      <c r="G362" s="92"/>
      <c r="H362" s="92"/>
      <c r="I362" s="92">
        <f>'[1]11b-119'!$L$45</f>
        <v>12.976704865677251</v>
      </c>
      <c r="J362" s="92">
        <f>'[1]11b-119'!$L$45</f>
        <v>12.976704865677251</v>
      </c>
      <c r="K362" s="92">
        <f>'[1]11b-119'!$L$45</f>
        <v>12.976704865677251</v>
      </c>
      <c r="L362" s="92">
        <f>'[1]11b-119'!$L$45</f>
        <v>12.976704865677251</v>
      </c>
      <c r="M362" s="92">
        <f>'[1]11b-119'!$L$45</f>
        <v>12.976704865677251</v>
      </c>
      <c r="N362" s="92">
        <f>'[1]11b-119'!$L$45</f>
        <v>12.976704865677251</v>
      </c>
      <c r="O362" s="92">
        <f>'[1]11b-119'!$L$45</f>
        <v>12.976704865677251</v>
      </c>
      <c r="P362" s="92">
        <f>'[1]11b-119'!$L$45</f>
        <v>12.976704865677251</v>
      </c>
      <c r="Q362" s="92">
        <f>'[1]11b-119'!$L$45</f>
        <v>12.976704865677251</v>
      </c>
    </row>
    <row r="363" spans="1:17" x14ac:dyDescent="0.2">
      <c r="A363" s="12" t="s">
        <v>50</v>
      </c>
      <c r="B363" s="50">
        <f t="shared" si="13"/>
        <v>45.326331233110309</v>
      </c>
      <c r="C363" s="49" t="e">
        <f>D363*Constants!$B$1+Constants!$B$2*E363+#REF!</f>
        <v>#REF!</v>
      </c>
      <c r="D363" s="49">
        <v>0</v>
      </c>
      <c r="E363" s="92">
        <f>'[1]11b-119'!$G$45</f>
        <v>45.326331233110309</v>
      </c>
      <c r="F363" s="92"/>
      <c r="G363" s="92"/>
      <c r="H363" s="92"/>
      <c r="I363" s="92">
        <f>'[1]11b-119'!$G$45</f>
        <v>45.326331233110309</v>
      </c>
      <c r="J363" s="92">
        <f>'[1]11b-119'!$G$45</f>
        <v>45.326331233110309</v>
      </c>
      <c r="K363" s="92">
        <f>'[1]11b-119'!$G$45</f>
        <v>45.326331233110309</v>
      </c>
      <c r="L363" s="92">
        <f>'[1]11b-119'!$G$45</f>
        <v>45.326331233110309</v>
      </c>
      <c r="M363" s="92">
        <f>'[1]11b-119'!$G$45</f>
        <v>45.326331233110309</v>
      </c>
      <c r="N363" s="92">
        <f>'[1]11b-119'!$G$45</f>
        <v>45.326331233110309</v>
      </c>
      <c r="O363" s="92">
        <f>'[1]11b-119'!$G$45</f>
        <v>45.326331233110309</v>
      </c>
      <c r="P363" s="92">
        <f>'[1]11b-119'!$G$45</f>
        <v>45.326331233110309</v>
      </c>
      <c r="Q363" s="92">
        <f>'[1]11b-119'!$G$45</f>
        <v>45.326331233110309</v>
      </c>
    </row>
    <row r="364" spans="1:17" x14ac:dyDescent="0.2">
      <c r="A364" s="73" t="s">
        <v>30</v>
      </c>
      <c r="B364" s="50">
        <f t="shared" si="13"/>
        <v>7.0448994927672368</v>
      </c>
      <c r="C364" s="49" t="e">
        <f>D364*Constants!$B$1+Constants!$B$2*E364+#REF!</f>
        <v>#REF!</v>
      </c>
      <c r="D364" s="49">
        <v>0</v>
      </c>
      <c r="E364" s="92">
        <f>'[1]11b-119'!$K$45</f>
        <v>7.0448994927672368</v>
      </c>
      <c r="F364" s="92"/>
      <c r="G364" s="92"/>
      <c r="H364" s="92"/>
      <c r="I364" s="92">
        <f>'[1]11b-119'!$K$45</f>
        <v>7.0448994927672368</v>
      </c>
      <c r="J364" s="92">
        <f>'[1]11b-119'!$K$45</f>
        <v>7.0448994927672368</v>
      </c>
      <c r="K364" s="92">
        <f>'[1]11b-119'!$K$45</f>
        <v>7.0448994927672368</v>
      </c>
      <c r="L364" s="92">
        <f>'[1]11b-119'!$K$45</f>
        <v>7.0448994927672368</v>
      </c>
      <c r="M364" s="92">
        <f>'[1]11b-119'!$K$45</f>
        <v>7.0448994927672368</v>
      </c>
      <c r="N364" s="92">
        <f>'[1]11b-119'!$K$45</f>
        <v>7.0448994927672368</v>
      </c>
      <c r="O364" s="92">
        <f>'[1]11b-119'!$K$45</f>
        <v>7.0448994927672368</v>
      </c>
      <c r="P364" s="92">
        <f>'[1]11b-119'!$K$45</f>
        <v>7.0448994927672368</v>
      </c>
      <c r="Q364" s="92">
        <f>'[1]11b-119'!$K$45</f>
        <v>7.0448994927672368</v>
      </c>
    </row>
    <row r="365" spans="1:17" x14ac:dyDescent="0.2">
      <c r="A365" s="12" t="s">
        <v>6</v>
      </c>
      <c r="B365" s="50">
        <f t="shared" si="13"/>
        <v>0</v>
      </c>
      <c r="C365" s="49" t="e">
        <f>D365*Constants!$B$1+Constants!$B$2*E365+#REF!</f>
        <v>#REF!</v>
      </c>
      <c r="D365" s="49">
        <v>0</v>
      </c>
      <c r="E365" s="92">
        <f>'[1]11b-119'!$H$48</f>
        <v>0</v>
      </c>
      <c r="F365" s="92"/>
      <c r="G365" s="92"/>
      <c r="H365" s="92"/>
      <c r="I365" s="92">
        <f>'[1]11b-119'!$H$48</f>
        <v>0</v>
      </c>
      <c r="J365" s="92">
        <f>'[1]11b-119'!$H$48</f>
        <v>0</v>
      </c>
      <c r="K365" s="92">
        <f>'[1]11b-119'!$H$48</f>
        <v>0</v>
      </c>
      <c r="L365" s="92">
        <f>'[1]11b-119'!$H$48</f>
        <v>0</v>
      </c>
      <c r="M365" s="92">
        <f>'[1]11b-119'!$H$48</f>
        <v>0</v>
      </c>
      <c r="N365" s="92">
        <f>'[1]11b-119'!$H$48</f>
        <v>0</v>
      </c>
      <c r="O365" s="92">
        <f>'[1]11b-119'!$H$48</f>
        <v>0</v>
      </c>
      <c r="P365" s="92">
        <f>'[1]11b-119'!$H$48</f>
        <v>0</v>
      </c>
      <c r="Q365" s="92">
        <f>'[1]11b-119'!$H$48</f>
        <v>0</v>
      </c>
    </row>
    <row r="366" spans="1:17" x14ac:dyDescent="0.2">
      <c r="A366" s="12" t="s">
        <v>51</v>
      </c>
      <c r="B366" s="50">
        <f t="shared" si="13"/>
        <v>22.205523201202332</v>
      </c>
      <c r="C366" s="49" t="e">
        <f>D366*Constants!$B$1+Constants!$B$2*E366+#REF!</f>
        <v>#REF!</v>
      </c>
      <c r="D366" s="49">
        <v>0</v>
      </c>
      <c r="E366" s="92">
        <f>'[1]11b-119'!$J$45</f>
        <v>22.205523201202332</v>
      </c>
      <c r="F366" s="92"/>
      <c r="G366" s="92"/>
      <c r="H366" s="92"/>
      <c r="I366" s="92">
        <f>'[1]11b-119'!$J$45</f>
        <v>22.205523201202332</v>
      </c>
      <c r="J366" s="92">
        <f>'[1]11b-119'!$J$45</f>
        <v>22.205523201202332</v>
      </c>
      <c r="K366" s="92">
        <f>'[1]11b-119'!$J$45</f>
        <v>22.205523201202332</v>
      </c>
      <c r="L366" s="92">
        <f>'[1]11b-119'!$J$45</f>
        <v>22.205523201202332</v>
      </c>
      <c r="M366" s="92">
        <f>'[1]11b-119'!$J$45</f>
        <v>22.205523201202332</v>
      </c>
      <c r="N366" s="92">
        <f>'[1]11b-119'!$J$45</f>
        <v>22.205523201202332</v>
      </c>
      <c r="O366" s="92">
        <f>'[1]11b-119'!$J$45</f>
        <v>22.205523201202332</v>
      </c>
      <c r="P366" s="92">
        <f>'[1]11b-119'!$J$45</f>
        <v>22.205523201202332</v>
      </c>
      <c r="Q366" s="92">
        <f>'[1]11b-119'!$J$45</f>
        <v>22.205523201202332</v>
      </c>
    </row>
    <row r="367" spans="1:17" s="52" customFormat="1" x14ac:dyDescent="0.2">
      <c r="A367" s="23" t="s">
        <v>52</v>
      </c>
      <c r="B367" s="50">
        <f t="shared" si="13"/>
        <v>22.353466090550445</v>
      </c>
      <c r="C367" s="49" t="e">
        <f>D367*Constants!$B$1+Constants!$B$2*E367+#REF!</f>
        <v>#REF!</v>
      </c>
      <c r="D367" s="49">
        <v>0</v>
      </c>
      <c r="E367" s="92">
        <f>'[1]11b-119'!$H$52</f>
        <v>22.353466090550445</v>
      </c>
      <c r="F367" s="92"/>
      <c r="G367" s="92"/>
      <c r="H367" s="92"/>
      <c r="I367" s="92">
        <f>'[1]11b-119'!$H$52</f>
        <v>22.353466090550445</v>
      </c>
      <c r="J367" s="92">
        <f>'[1]11b-119'!$H$52</f>
        <v>22.353466090550445</v>
      </c>
      <c r="K367" s="92">
        <f>'[1]11b-119'!$H$52</f>
        <v>22.353466090550445</v>
      </c>
      <c r="L367" s="92">
        <f>'[1]11b-119'!$H$52</f>
        <v>22.353466090550445</v>
      </c>
      <c r="M367" s="92">
        <f>'[1]11b-119'!$H$52</f>
        <v>22.353466090550445</v>
      </c>
      <c r="N367" s="92">
        <f>'[1]11b-119'!$H$52</f>
        <v>22.353466090550445</v>
      </c>
      <c r="O367" s="92">
        <f>'[1]11b-119'!$H$52</f>
        <v>22.353466090550445</v>
      </c>
      <c r="P367" s="92">
        <f>'[1]11b-119'!$H$52</f>
        <v>22.353466090550445</v>
      </c>
      <c r="Q367" s="92">
        <f>'[1]11b-119'!$H$52</f>
        <v>22.353466090550445</v>
      </c>
    </row>
    <row r="368" spans="1:17" x14ac:dyDescent="0.2">
      <c r="A368" s="23" t="s">
        <v>53</v>
      </c>
      <c r="B368" s="50">
        <f t="shared" si="13"/>
        <v>0</v>
      </c>
      <c r="C368" s="49" t="e">
        <f>D368*Constants!$B$1+Constants!$B$2*E368+#REF!</f>
        <v>#REF!</v>
      </c>
      <c r="D368" s="49">
        <v>0</v>
      </c>
      <c r="E368" s="92">
        <f>'[1]11b-119'!$H$51</f>
        <v>0</v>
      </c>
      <c r="F368" s="92"/>
      <c r="G368" s="92"/>
      <c r="H368" s="92"/>
      <c r="I368" s="92">
        <f>'[1]11b-119'!$H$51</f>
        <v>0</v>
      </c>
      <c r="J368" s="92">
        <f>'[1]11b-119'!$H$51</f>
        <v>0</v>
      </c>
      <c r="K368" s="92">
        <f>'[1]11b-119'!$H$51</f>
        <v>0</v>
      </c>
      <c r="L368" s="92">
        <f>'[1]11b-119'!$H$51</f>
        <v>0</v>
      </c>
      <c r="M368" s="92">
        <f>'[1]11b-119'!$H$51</f>
        <v>0</v>
      </c>
      <c r="N368" s="92">
        <f>'[1]11b-119'!$H$51</f>
        <v>0</v>
      </c>
      <c r="O368" s="92">
        <f>'[1]11b-119'!$H$51</f>
        <v>0</v>
      </c>
      <c r="P368" s="92">
        <f>'[1]11b-119'!$H$51</f>
        <v>0</v>
      </c>
      <c r="Q368" s="92">
        <f>'[1]11b-119'!$H$51</f>
        <v>0</v>
      </c>
    </row>
    <row r="369" spans="1:17" s="52" customFormat="1" x14ac:dyDescent="0.2">
      <c r="A369" s="23" t="s">
        <v>54</v>
      </c>
      <c r="B369" s="50">
        <f t="shared" si="13"/>
        <v>0</v>
      </c>
      <c r="C369" s="49" t="e">
        <f>D369*Constants!$B$1+Constants!$B$2*E369+#REF!</f>
        <v>#REF!</v>
      </c>
      <c r="D369" s="49">
        <v>0</v>
      </c>
      <c r="E369" s="92">
        <f>'[1]11b-119'!$H$55</f>
        <v>0</v>
      </c>
      <c r="F369" s="92"/>
      <c r="G369" s="92"/>
      <c r="H369" s="92"/>
      <c r="I369" s="92">
        <f>'[1]11b-119'!$H$55</f>
        <v>0</v>
      </c>
      <c r="J369" s="92">
        <f>'[1]11b-119'!$H$55</f>
        <v>0</v>
      </c>
      <c r="K369" s="92">
        <f>'[1]11b-119'!$H$55</f>
        <v>0</v>
      </c>
      <c r="L369" s="92">
        <f>'[1]11b-119'!$H$55</f>
        <v>0</v>
      </c>
      <c r="M369" s="92">
        <f>'[1]11b-119'!$H$55</f>
        <v>0</v>
      </c>
      <c r="N369" s="92">
        <f>'[1]11b-119'!$H$55</f>
        <v>0</v>
      </c>
      <c r="O369" s="92">
        <f>'[1]11b-119'!$H$55</f>
        <v>0</v>
      </c>
      <c r="P369" s="92">
        <f>'[1]11b-119'!$H$55</f>
        <v>0</v>
      </c>
      <c r="Q369" s="92">
        <f>'[1]11b-119'!$H$55</f>
        <v>0</v>
      </c>
    </row>
    <row r="370" spans="1:17" s="24" customFormat="1" x14ac:dyDescent="0.2">
      <c r="A370" s="23" t="s">
        <v>55</v>
      </c>
      <c r="B370" s="8">
        <f t="shared" si="13"/>
        <v>7.1633947022355819</v>
      </c>
      <c r="C370" s="9" t="e">
        <f>D370*Constants!$B$1+Constants!$B$2*E370+#REF!</f>
        <v>#REF!</v>
      </c>
      <c r="D370" s="9">
        <v>0</v>
      </c>
      <c r="E370" s="89">
        <f>[4]Sheet1!$X$26</f>
        <v>7.1633947022355819</v>
      </c>
      <c r="F370" s="89"/>
      <c r="G370" s="89"/>
      <c r="H370" s="89"/>
      <c r="I370" s="89">
        <f>[4]Sheet1!$X$26</f>
        <v>7.1633947022355819</v>
      </c>
      <c r="J370" s="89">
        <f>[4]Sheet1!$X$26</f>
        <v>7.1633947022355819</v>
      </c>
      <c r="K370" s="89">
        <f>[4]Sheet1!$X$26</f>
        <v>7.1633947022355819</v>
      </c>
      <c r="L370" s="89">
        <f>[4]Sheet1!$X$26</f>
        <v>7.1633947022355819</v>
      </c>
      <c r="M370" s="89">
        <f>[4]Sheet1!$X$26</f>
        <v>7.1633947022355819</v>
      </c>
      <c r="N370" s="89">
        <f>[4]Sheet1!$X$26</f>
        <v>7.1633947022355819</v>
      </c>
      <c r="O370" s="89">
        <f>[4]Sheet1!$X$26</f>
        <v>7.1633947022355819</v>
      </c>
      <c r="P370" s="89">
        <f>[4]Sheet1!$X$26</f>
        <v>7.1633947022355819</v>
      </c>
      <c r="Q370" s="89">
        <f>[4]Sheet1!$X$26</f>
        <v>7.1633947022355819</v>
      </c>
    </row>
    <row r="371" spans="1:17" x14ac:dyDescent="0.2">
      <c r="A371" s="23" t="s">
        <v>21</v>
      </c>
      <c r="B371" s="50">
        <f t="shared" si="13"/>
        <v>24.956814766109339</v>
      </c>
      <c r="C371" s="49" t="e">
        <f>D371*Constants!$B$1+Constants!$B$2*E371+#REF!</f>
        <v>#REF!</v>
      </c>
      <c r="D371" s="49">
        <v>0</v>
      </c>
      <c r="E371" s="92">
        <f>'[1]11b-119'!$H$57</f>
        <v>24.956814766109339</v>
      </c>
      <c r="F371" s="92"/>
      <c r="G371" s="92"/>
      <c r="H371" s="92"/>
      <c r="I371" s="92">
        <f>'[1]11b-119'!$H$57</f>
        <v>24.956814766109339</v>
      </c>
      <c r="J371" s="92">
        <f>'[1]11b-119'!$H$57</f>
        <v>24.956814766109339</v>
      </c>
      <c r="K371" s="92">
        <f>'[1]11b-119'!$H$57</f>
        <v>24.956814766109339</v>
      </c>
      <c r="L371" s="92">
        <f>'[1]11b-119'!$H$57</f>
        <v>24.956814766109339</v>
      </c>
      <c r="M371" s="92">
        <f>'[1]11b-119'!$H$57</f>
        <v>24.956814766109339</v>
      </c>
      <c r="N371" s="92">
        <f>'[1]11b-119'!$H$57</f>
        <v>24.956814766109339</v>
      </c>
      <c r="O371" s="92">
        <f>'[1]11b-119'!$H$57</f>
        <v>24.956814766109339</v>
      </c>
      <c r="P371" s="92">
        <f>'[1]11b-119'!$H$57</f>
        <v>24.956814766109339</v>
      </c>
      <c r="Q371" s="92">
        <f>'[1]11b-119'!$H$57</f>
        <v>24.956814766109339</v>
      </c>
    </row>
    <row r="372" spans="1:17" x14ac:dyDescent="0.2">
      <c r="A372" s="23" t="s">
        <v>56</v>
      </c>
      <c r="B372" s="50">
        <f t="shared" si="13"/>
        <v>8.9470223558143918</v>
      </c>
      <c r="C372" s="49" t="e">
        <f>D372*Constants!$B$1+Constants!$B$2*E372+#REF!</f>
        <v>#REF!</v>
      </c>
      <c r="D372" s="49">
        <v>0</v>
      </c>
      <c r="E372" s="92">
        <f>'[1]11b-119'!$H$50</f>
        <v>8.9470223558143918</v>
      </c>
      <c r="F372" s="92"/>
      <c r="G372" s="92"/>
      <c r="H372" s="92"/>
      <c r="I372" s="92">
        <f>'[1]11b-119'!$H$50</f>
        <v>8.9470223558143918</v>
      </c>
      <c r="J372" s="92">
        <f>'[1]11b-119'!$H$50</f>
        <v>8.9470223558143918</v>
      </c>
      <c r="K372" s="92">
        <f>'[1]11b-119'!$H$50</f>
        <v>8.9470223558143918</v>
      </c>
      <c r="L372" s="92">
        <f>'[1]11b-119'!$H$50</f>
        <v>8.9470223558143918</v>
      </c>
      <c r="M372" s="92">
        <f>'[1]11b-119'!$H$50</f>
        <v>8.9470223558143918</v>
      </c>
      <c r="N372" s="92">
        <f>'[1]11b-119'!$H$50</f>
        <v>8.9470223558143918</v>
      </c>
      <c r="O372" s="92">
        <f>'[1]11b-119'!$H$50</f>
        <v>8.9470223558143918</v>
      </c>
      <c r="P372" s="92">
        <f>'[1]11b-119'!$H$50</f>
        <v>8.9470223558143918</v>
      </c>
      <c r="Q372" s="92">
        <f>'[1]11b-119'!$H$50</f>
        <v>8.9470223558143918</v>
      </c>
    </row>
    <row r="373" spans="1:17" s="15" customFormat="1" x14ac:dyDescent="0.2">
      <c r="A373" s="23" t="s">
        <v>57</v>
      </c>
      <c r="B373" s="50">
        <f t="shared" si="13"/>
        <v>0</v>
      </c>
      <c r="C373" s="49" t="e">
        <f>D373*Constants!$B$1+Constants!$B$2*E373+#REF!</f>
        <v>#REF!</v>
      </c>
      <c r="D373" s="49">
        <v>0</v>
      </c>
      <c r="E373" s="92">
        <f>'[1]11b-119'!$H$49</f>
        <v>0</v>
      </c>
      <c r="F373" s="92"/>
      <c r="G373" s="92"/>
      <c r="H373" s="92"/>
      <c r="I373" s="92">
        <f>'[1]11b-119'!$H$49</f>
        <v>0</v>
      </c>
      <c r="J373" s="92">
        <f>'[1]11b-119'!$H$49</f>
        <v>0</v>
      </c>
      <c r="K373" s="92">
        <f>'[1]11b-119'!$H$49</f>
        <v>0</v>
      </c>
      <c r="L373" s="92">
        <f>'[1]11b-119'!$H$49</f>
        <v>0</v>
      </c>
      <c r="M373" s="92">
        <f>'[1]11b-119'!$H$49</f>
        <v>0</v>
      </c>
      <c r="N373" s="92">
        <f>'[1]11b-119'!$H$49</f>
        <v>0</v>
      </c>
      <c r="O373" s="92">
        <f>'[1]11b-119'!$H$49</f>
        <v>0</v>
      </c>
      <c r="P373" s="92">
        <f>'[1]11b-119'!$H$49</f>
        <v>0</v>
      </c>
      <c r="Q373" s="92">
        <f>'[1]11b-119'!$H$49</f>
        <v>0</v>
      </c>
    </row>
    <row r="374" spans="1:17" s="15" customFormat="1" x14ac:dyDescent="0.2">
      <c r="A374" s="72" t="s">
        <v>58</v>
      </c>
      <c r="B374" s="53">
        <f t="shared" si="13"/>
        <v>13.610745820026303</v>
      </c>
      <c r="C374" s="54" t="e">
        <f>D374*Constants!$B$1+Constants!$B$2*E374+#REF!</f>
        <v>#REF!</v>
      </c>
      <c r="D374" s="54">
        <v>0</v>
      </c>
      <c r="E374" s="97">
        <f>'[1]11b-119'!$H$54</f>
        <v>13.610745820026303</v>
      </c>
      <c r="F374" s="97"/>
      <c r="G374" s="97"/>
      <c r="H374" s="97"/>
      <c r="I374" s="97">
        <f>'[1]11b-119'!$H$54</f>
        <v>13.610745820026303</v>
      </c>
      <c r="J374" s="97">
        <f>'[1]11b-119'!$H$54</f>
        <v>13.610745820026303</v>
      </c>
      <c r="K374" s="97">
        <f>'[1]11b-119'!$H$54</f>
        <v>13.610745820026303</v>
      </c>
      <c r="L374" s="97">
        <f>'[1]11b-119'!$H$54</f>
        <v>13.610745820026303</v>
      </c>
      <c r="M374" s="97">
        <f>'[1]11b-119'!$H$54</f>
        <v>13.610745820026303</v>
      </c>
      <c r="N374" s="97">
        <f>'[1]11b-119'!$H$54</f>
        <v>13.610745820026303</v>
      </c>
      <c r="O374" s="97">
        <f>'[1]11b-119'!$H$54</f>
        <v>13.610745820026303</v>
      </c>
      <c r="P374" s="97">
        <f>'[1]11b-119'!$H$54</f>
        <v>13.610745820026303</v>
      </c>
      <c r="Q374" s="97">
        <f>'[1]11b-119'!$H$54</f>
        <v>13.610745820026303</v>
      </c>
    </row>
    <row r="376" spans="1:17" ht="17.25" x14ac:dyDescent="0.25">
      <c r="A376" s="82"/>
      <c r="B376" s="727" t="s">
        <v>149</v>
      </c>
      <c r="C376" s="728"/>
      <c r="D376" s="728"/>
      <c r="E376" s="728"/>
      <c r="F376" s="728"/>
      <c r="G376" s="728"/>
      <c r="H376" s="728"/>
      <c r="I376" s="728"/>
      <c r="J376" s="728"/>
      <c r="K376" s="728"/>
      <c r="L376" s="728"/>
      <c r="M376" s="728"/>
      <c r="N376" s="728"/>
      <c r="O376" s="728"/>
      <c r="P376" s="728"/>
      <c r="Q376" s="728"/>
    </row>
    <row r="377" spans="1:17" x14ac:dyDescent="0.2">
      <c r="A377" s="75" t="s">
        <v>75</v>
      </c>
      <c r="B377" s="729" t="s">
        <v>39</v>
      </c>
      <c r="C377" s="730"/>
      <c r="D377" s="730"/>
      <c r="E377" s="731"/>
      <c r="F377" s="732" t="s">
        <v>42</v>
      </c>
      <c r="G377" s="732"/>
      <c r="H377" s="732"/>
      <c r="I377" s="732"/>
      <c r="J377" s="732" t="s">
        <v>41</v>
      </c>
      <c r="K377" s="732"/>
      <c r="L377" s="732"/>
      <c r="M377" s="732"/>
      <c r="N377" s="732" t="s">
        <v>40</v>
      </c>
      <c r="O377" s="732"/>
      <c r="P377" s="732"/>
      <c r="Q377" s="732"/>
    </row>
    <row r="378" spans="1:17" ht="33.75" x14ac:dyDescent="0.2">
      <c r="A378" s="76" t="s">
        <v>14</v>
      </c>
      <c r="B378" s="77" t="s">
        <v>32</v>
      </c>
      <c r="C378" s="77" t="s">
        <v>33</v>
      </c>
      <c r="D378" s="77" t="s">
        <v>34</v>
      </c>
      <c r="E378" s="173" t="s">
        <v>200</v>
      </c>
      <c r="F378" s="173" t="s">
        <v>200</v>
      </c>
      <c r="G378" s="173" t="s">
        <v>200</v>
      </c>
      <c r="H378" s="173" t="s">
        <v>200</v>
      </c>
      <c r="I378" s="173" t="s">
        <v>200</v>
      </c>
      <c r="J378" s="173" t="s">
        <v>200</v>
      </c>
      <c r="K378" s="173" t="s">
        <v>200</v>
      </c>
      <c r="L378" s="173" t="s">
        <v>200</v>
      </c>
      <c r="M378" s="173" t="s">
        <v>200</v>
      </c>
      <c r="N378" s="173" t="s">
        <v>200</v>
      </c>
      <c r="O378" s="173" t="s">
        <v>200</v>
      </c>
      <c r="P378" s="173" t="s">
        <v>200</v>
      </c>
      <c r="Q378" s="173" t="s">
        <v>200</v>
      </c>
    </row>
    <row r="379" spans="1:17" s="38" customFormat="1" x14ac:dyDescent="0.2">
      <c r="A379" s="11" t="s">
        <v>0</v>
      </c>
      <c r="B379" s="37">
        <f>SUM(D379:E379)</f>
        <v>227.46</v>
      </c>
      <c r="C379" s="29" t="e">
        <f>D379*Constants!$B$1+Constants!$B$2*E379+#REF!</f>
        <v>#REF!</v>
      </c>
      <c r="D379" s="9">
        <v>227.46</v>
      </c>
      <c r="E379" s="83"/>
      <c r="F379" s="85"/>
      <c r="G379" s="85"/>
      <c r="H379" s="85"/>
      <c r="I379" s="85"/>
      <c r="J379" s="83"/>
      <c r="K379" s="83"/>
      <c r="L379" s="83"/>
      <c r="M379" s="83"/>
      <c r="N379" s="85"/>
      <c r="O379" s="85"/>
      <c r="P379" s="87"/>
      <c r="Q379" s="87"/>
    </row>
    <row r="380" spans="1:17" s="38" customFormat="1" x14ac:dyDescent="0.2">
      <c r="A380" s="12" t="s">
        <v>45</v>
      </c>
      <c r="B380" s="8">
        <f>SUM(D380:E380)</f>
        <v>219.82</v>
      </c>
      <c r="C380" s="9" t="e">
        <f>D380*Constants!$B$1+Constants!$B$2*E380+#REF!</f>
        <v>#REF!</v>
      </c>
      <c r="D380" s="9">
        <v>219.82</v>
      </c>
      <c r="E380" s="89"/>
      <c r="F380" s="92"/>
      <c r="G380" s="92"/>
      <c r="H380" s="92"/>
      <c r="I380" s="92">
        <f>'[3]bldg 19 13'!$K$28</f>
        <v>212.36935762859633</v>
      </c>
      <c r="J380" s="89"/>
      <c r="K380" s="89"/>
      <c r="L380" s="89"/>
      <c r="M380" s="89">
        <f>'[3]bldg 19 13'!$L$27</f>
        <v>212.36935762859633</v>
      </c>
      <c r="N380" s="92"/>
      <c r="O380" s="92"/>
      <c r="P380" s="93"/>
      <c r="Q380" s="93">
        <f>'[3]bldg 19 13'!$M$26</f>
        <v>212.36935762859633</v>
      </c>
    </row>
    <row r="381" spans="1:17" s="38" customFormat="1" x14ac:dyDescent="0.2">
      <c r="A381" s="12" t="s">
        <v>59</v>
      </c>
      <c r="B381" s="8">
        <f>SUM(D381:E381)</f>
        <v>215.04</v>
      </c>
      <c r="C381" s="9" t="e">
        <f>D381*Constants!$B$1+Constants!$B$2*E381+#REF!</f>
        <v>#REF!</v>
      </c>
      <c r="D381" s="9">
        <v>215.04</v>
      </c>
      <c r="E381" s="89"/>
      <c r="F381" s="92"/>
      <c r="G381" s="92"/>
      <c r="H381" s="92"/>
      <c r="I381" s="92">
        <f>'[3]bldg 19 13'!$K$29</f>
        <v>161.80776678291195</v>
      </c>
      <c r="J381" s="89"/>
      <c r="K381" s="89"/>
      <c r="L381" s="89"/>
      <c r="M381" s="89">
        <f>'[3]bldg 19 13'!$L$32</f>
        <v>253.1363585876199</v>
      </c>
      <c r="N381" s="92"/>
      <c r="O381" s="92"/>
      <c r="P381" s="93"/>
      <c r="Q381" s="93">
        <f>'[3]bldg 19 13'!$M$35</f>
        <v>253.1363585876199</v>
      </c>
    </row>
    <row r="382" spans="1:17" s="38" customFormat="1" x14ac:dyDescent="0.2">
      <c r="A382" s="12" t="s">
        <v>43</v>
      </c>
      <c r="B382" s="8"/>
      <c r="C382" s="9"/>
      <c r="D382" s="9"/>
      <c r="E382" s="89"/>
      <c r="F382" s="92"/>
      <c r="G382" s="92"/>
      <c r="H382" s="92"/>
      <c r="I382" s="92">
        <f>'[3]bldg 19 13'!$K$30</f>
        <v>122.42980444638188</v>
      </c>
      <c r="J382" s="89"/>
      <c r="K382" s="89"/>
      <c r="L382" s="89"/>
      <c r="M382" s="89">
        <f>'[3]bldg 19 13'!$L$33</f>
        <v>102.74082327811682</v>
      </c>
      <c r="N382" s="92"/>
      <c r="O382" s="92"/>
      <c r="P382" s="93"/>
      <c r="Q382" s="93">
        <f>'[3]bldg 19 13'!$M$36</f>
        <v>102.74082327811682</v>
      </c>
    </row>
    <row r="383" spans="1:17" s="38" customFormat="1" x14ac:dyDescent="0.2">
      <c r="A383" s="12" t="s">
        <v>44</v>
      </c>
      <c r="B383" s="8"/>
      <c r="C383" s="9"/>
      <c r="D383" s="9"/>
      <c r="E383" s="89"/>
      <c r="F383" s="92"/>
      <c r="G383" s="92"/>
      <c r="H383" s="92"/>
      <c r="I383" s="92">
        <f>'[3]bldg 19 13'!$K$31</f>
        <v>241.71644210985176</v>
      </c>
      <c r="J383" s="89"/>
      <c r="K383" s="89"/>
      <c r="L383" s="89"/>
      <c r="M383" s="89">
        <f>'[3]bldg 19 13'!$L$34</f>
        <v>143.27922127288579</v>
      </c>
      <c r="N383" s="92"/>
      <c r="O383" s="92"/>
      <c r="P383" s="93"/>
      <c r="Q383" s="93">
        <f>'[3]bldg 19 13'!$M$37</f>
        <v>143.27922127288579</v>
      </c>
    </row>
    <row r="384" spans="1:17" s="38" customFormat="1" x14ac:dyDescent="0.2">
      <c r="A384" s="23" t="s">
        <v>46</v>
      </c>
      <c r="B384" s="8">
        <f t="shared" ref="B384:B399" si="14">SUM(D384:E384)</f>
        <v>278.19488404533564</v>
      </c>
      <c r="C384" s="9" t="e">
        <f>D384*Constants!$B$1+Constants!$B$2*E384+#REF!</f>
        <v>#REF!</v>
      </c>
      <c r="D384" s="9">
        <v>226.6</v>
      </c>
      <c r="E384" s="89">
        <f>'[3]bldg 19 13'!$J$41</f>
        <v>51.594884045335654</v>
      </c>
      <c r="F384" s="92"/>
      <c r="G384" s="92"/>
      <c r="H384" s="92"/>
      <c r="I384" s="92">
        <f>'[3]bldg 19 13'!$K$41</f>
        <v>51.594884045335654</v>
      </c>
      <c r="J384" s="89"/>
      <c r="K384" s="89"/>
      <c r="L384" s="89"/>
      <c r="M384" s="89">
        <f>'[3]bldg 19 13'!$L$41</f>
        <v>51.594884045335654</v>
      </c>
      <c r="N384" s="92"/>
      <c r="O384" s="92"/>
      <c r="P384" s="93"/>
      <c r="Q384" s="93">
        <f>'[3]bldg 19 13'!$M$41</f>
        <v>51.594884045335654</v>
      </c>
    </row>
    <row r="385" spans="1:17" s="38" customFormat="1" x14ac:dyDescent="0.2">
      <c r="A385" s="23" t="s">
        <v>47</v>
      </c>
      <c r="B385" s="8">
        <f t="shared" si="14"/>
        <v>227.46</v>
      </c>
      <c r="C385" s="9" t="e">
        <f>D385*Constants!$B$1+Constants!$B$2*E385+#REF!</f>
        <v>#REF!</v>
      </c>
      <c r="D385" s="9">
        <v>227.46</v>
      </c>
      <c r="E385" s="89"/>
      <c r="F385" s="92"/>
      <c r="G385" s="92"/>
      <c r="H385" s="92"/>
      <c r="I385" s="92">
        <f>'[3]bldg 19 13'!$I$20</f>
        <v>49.738771172532168</v>
      </c>
      <c r="J385" s="89"/>
      <c r="K385" s="89"/>
      <c r="L385" s="89"/>
      <c r="M385" s="89">
        <f>'[3]bldg 19 13'!$I$21</f>
        <v>53.099671128740049</v>
      </c>
      <c r="N385" s="92"/>
      <c r="O385" s="92"/>
      <c r="P385" s="93"/>
      <c r="Q385" s="93">
        <f>'[3]bldg 19 13'!$I$22</f>
        <v>53.099671128740049</v>
      </c>
    </row>
    <row r="386" spans="1:17" s="38" customFormat="1" x14ac:dyDescent="0.2">
      <c r="A386" s="23" t="s">
        <v>48</v>
      </c>
      <c r="B386" s="8">
        <f t="shared" si="14"/>
        <v>186.5582530173553</v>
      </c>
      <c r="C386" s="9" t="e">
        <f>D386*Constants!$B$1+Constants!$B$2*E386+#REF!</f>
        <v>#REF!</v>
      </c>
      <c r="D386" s="9">
        <v>180.98</v>
      </c>
      <c r="E386" s="89">
        <f>'[1]13a-19'!$L$45</f>
        <v>5.5782530173552987</v>
      </c>
      <c r="F386" s="92"/>
      <c r="G386" s="92"/>
      <c r="H386" s="92"/>
      <c r="I386" s="89">
        <f>'[1]13a-19'!$L$45</f>
        <v>5.5782530173552987</v>
      </c>
      <c r="J386" s="89">
        <f>'[1]13a-19'!$L$45</f>
        <v>5.5782530173552987</v>
      </c>
      <c r="K386" s="89">
        <f>'[1]13a-19'!$L$45</f>
        <v>5.5782530173552987</v>
      </c>
      <c r="L386" s="89">
        <f>'[1]13a-19'!$L$45</f>
        <v>5.5782530173552987</v>
      </c>
      <c r="M386" s="89">
        <f>'[1]13a-19'!$L$45</f>
        <v>5.5782530173552987</v>
      </c>
      <c r="N386" s="89">
        <f>'[1]13a-19'!$L$45</f>
        <v>5.5782530173552987</v>
      </c>
      <c r="O386" s="89">
        <f>'[1]13a-19'!$L$45</f>
        <v>5.5782530173552987</v>
      </c>
      <c r="P386" s="89">
        <f>'[1]13a-19'!$L$45</f>
        <v>5.5782530173552987</v>
      </c>
      <c r="Q386" s="89">
        <f>'[1]13a-19'!$L$45</f>
        <v>5.5782530173552987</v>
      </c>
    </row>
    <row r="387" spans="1:17" s="66" customFormat="1" x14ac:dyDescent="0.2">
      <c r="A387" s="23" t="s">
        <v>49</v>
      </c>
      <c r="B387" s="8">
        <f t="shared" si="14"/>
        <v>214.5882530173553</v>
      </c>
      <c r="C387" s="9" t="e">
        <f>D387*Constants!$B$1+Constants!$B$2*E387+#REF!</f>
        <v>#REF!</v>
      </c>
      <c r="D387" s="9">
        <v>209.01</v>
      </c>
      <c r="E387" s="89">
        <f>'[1]13a-19'!$L$45</f>
        <v>5.5782530173552987</v>
      </c>
      <c r="F387" s="92"/>
      <c r="G387" s="92"/>
      <c r="H387" s="92"/>
      <c r="I387" s="89">
        <f>'[1]13a-19'!$L$45</f>
        <v>5.5782530173552987</v>
      </c>
      <c r="J387" s="89">
        <f>'[1]13a-19'!$L$45</f>
        <v>5.5782530173552987</v>
      </c>
      <c r="K387" s="89">
        <f>'[1]13a-19'!$L$45</f>
        <v>5.5782530173552987</v>
      </c>
      <c r="L387" s="89">
        <f>'[1]13a-19'!$L$45</f>
        <v>5.5782530173552987</v>
      </c>
      <c r="M387" s="89">
        <f>'[1]13a-19'!$L$45</f>
        <v>5.5782530173552987</v>
      </c>
      <c r="N387" s="89">
        <f>'[1]13a-19'!$L$45</f>
        <v>5.5782530173552987</v>
      </c>
      <c r="O387" s="89">
        <f>'[1]13a-19'!$L$45</f>
        <v>5.5782530173552987</v>
      </c>
      <c r="P387" s="89">
        <f>'[1]13a-19'!$L$45</f>
        <v>5.5782530173552987</v>
      </c>
      <c r="Q387" s="89">
        <f>'[1]13a-19'!$L$45</f>
        <v>5.5782530173552987</v>
      </c>
    </row>
    <row r="388" spans="1:17" s="38" customFormat="1" x14ac:dyDescent="0.2">
      <c r="A388" s="12" t="s">
        <v>50</v>
      </c>
      <c r="B388" s="8">
        <f t="shared" si="14"/>
        <v>265.89103064275935</v>
      </c>
      <c r="C388" s="9" t="e">
        <f>D388*Constants!$B$1+Constants!$B$2*E388+#REF!</f>
        <v>#REF!</v>
      </c>
      <c r="D388" s="9">
        <v>248.53</v>
      </c>
      <c r="E388" s="89">
        <f>'[1]13a-19'!$G$45</f>
        <v>17.36103064275936</v>
      </c>
      <c r="F388" s="92"/>
      <c r="G388" s="92"/>
      <c r="H388" s="92"/>
      <c r="I388" s="89">
        <f>'[1]13a-19'!$G$45</f>
        <v>17.36103064275936</v>
      </c>
      <c r="J388" s="89">
        <f>'[1]13a-19'!$G$45</f>
        <v>17.36103064275936</v>
      </c>
      <c r="K388" s="89">
        <f>'[1]13a-19'!$G$45</f>
        <v>17.36103064275936</v>
      </c>
      <c r="L388" s="89">
        <f>'[1]13a-19'!$G$45</f>
        <v>17.36103064275936</v>
      </c>
      <c r="M388" s="89">
        <f>'[1]13a-19'!$G$45</f>
        <v>17.36103064275936</v>
      </c>
      <c r="N388" s="89">
        <f>'[1]13a-19'!$G$45</f>
        <v>17.36103064275936</v>
      </c>
      <c r="O388" s="89">
        <f>'[1]13a-19'!$G$45</f>
        <v>17.36103064275936</v>
      </c>
      <c r="P388" s="89">
        <f>'[1]13a-19'!$G$45</f>
        <v>17.36103064275936</v>
      </c>
      <c r="Q388" s="89">
        <f>'[1]13a-19'!$G$45</f>
        <v>17.36103064275936</v>
      </c>
    </row>
    <row r="389" spans="1:17" s="38" customFormat="1" x14ac:dyDescent="0.2">
      <c r="A389" s="73" t="s">
        <v>30</v>
      </c>
      <c r="B389" s="8">
        <f t="shared" si="14"/>
        <v>230.48836754470972</v>
      </c>
      <c r="C389" s="9" t="e">
        <f>D389*Constants!$B$1+Constants!$B$2*E389+#REF!</f>
        <v>#REF!</v>
      </c>
      <c r="D389" s="9">
        <v>227.46</v>
      </c>
      <c r="E389" s="89">
        <f>'[1]13a-19'!$K$45</f>
        <v>3.0283675447097171</v>
      </c>
      <c r="F389" s="92"/>
      <c r="G389" s="92"/>
      <c r="H389" s="92"/>
      <c r="I389" s="89">
        <f>'[1]13a-19'!$K$45</f>
        <v>3.0283675447097171</v>
      </c>
      <c r="J389" s="89">
        <f>'[1]13a-19'!$K$45</f>
        <v>3.0283675447097171</v>
      </c>
      <c r="K389" s="89">
        <f>'[1]13a-19'!$K$45</f>
        <v>3.0283675447097171</v>
      </c>
      <c r="L389" s="89">
        <f>'[1]13a-19'!$K$45</f>
        <v>3.0283675447097171</v>
      </c>
      <c r="M389" s="89">
        <f>'[1]13a-19'!$K$45</f>
        <v>3.0283675447097171</v>
      </c>
      <c r="N389" s="89">
        <f>'[1]13a-19'!$K$45</f>
        <v>3.0283675447097171</v>
      </c>
      <c r="O389" s="89">
        <f>'[1]13a-19'!$K$45</f>
        <v>3.0283675447097171</v>
      </c>
      <c r="P389" s="89">
        <f>'[1]13a-19'!$K$45</f>
        <v>3.0283675447097171</v>
      </c>
      <c r="Q389" s="89">
        <f>'[1]13a-19'!$K$45</f>
        <v>3.0283675447097171</v>
      </c>
    </row>
    <row r="390" spans="1:17" s="38" customFormat="1" x14ac:dyDescent="0.2">
      <c r="A390" s="12" t="s">
        <v>6</v>
      </c>
      <c r="B390" s="8">
        <f t="shared" si="14"/>
        <v>259.73028279446743</v>
      </c>
      <c r="C390" s="9" t="e">
        <f>D390*Constants!$B$1+Constants!$B$2*E390+#REF!</f>
        <v>#REF!</v>
      </c>
      <c r="D390" s="9">
        <v>179.44</v>
      </c>
      <c r="E390" s="89">
        <f>'[1]13a-19'!$H$48</f>
        <v>80.290282794467444</v>
      </c>
      <c r="F390" s="92"/>
      <c r="G390" s="92"/>
      <c r="H390" s="92"/>
      <c r="I390" s="89">
        <f>'[1]13a-19'!$H$48</f>
        <v>80.290282794467444</v>
      </c>
      <c r="J390" s="89">
        <f>'[1]13a-19'!$H$48</f>
        <v>80.290282794467444</v>
      </c>
      <c r="K390" s="89">
        <f>'[1]13a-19'!$H$48</f>
        <v>80.290282794467444</v>
      </c>
      <c r="L390" s="89">
        <f>'[1]13a-19'!$H$48</f>
        <v>80.290282794467444</v>
      </c>
      <c r="M390" s="89">
        <f>'[1]13a-19'!$H$48</f>
        <v>80.290282794467444</v>
      </c>
      <c r="N390" s="89">
        <f>'[1]13a-19'!$H$48</f>
        <v>80.290282794467444</v>
      </c>
      <c r="O390" s="89">
        <f>'[1]13a-19'!$H$48</f>
        <v>80.290282794467444</v>
      </c>
      <c r="P390" s="89">
        <f>'[1]13a-19'!$H$48</f>
        <v>80.290282794467444</v>
      </c>
      <c r="Q390" s="89">
        <f>'[1]13a-19'!$H$48</f>
        <v>80.290282794467444</v>
      </c>
    </row>
    <row r="391" spans="1:17" x14ac:dyDescent="0.2">
      <c r="A391" s="12" t="s">
        <v>51</v>
      </c>
      <c r="B391" s="8">
        <f t="shared" si="14"/>
        <v>237.00541450092504</v>
      </c>
      <c r="C391" s="9" t="e">
        <f>D391*Constants!$B$1+Constants!$B$2*E391+#REF!</f>
        <v>#REF!</v>
      </c>
      <c r="D391" s="9">
        <v>227.46</v>
      </c>
      <c r="E391" s="89">
        <f>'[1]13a-19'!$J$45</f>
        <v>9.5454145009250286</v>
      </c>
      <c r="F391" s="92"/>
      <c r="G391" s="92"/>
      <c r="H391" s="92"/>
      <c r="I391" s="89">
        <f>'[1]13a-19'!$J$45</f>
        <v>9.5454145009250286</v>
      </c>
      <c r="J391" s="89">
        <f>'[1]13a-19'!$J$45</f>
        <v>9.5454145009250286</v>
      </c>
      <c r="K391" s="89">
        <f>'[1]13a-19'!$J$45</f>
        <v>9.5454145009250286</v>
      </c>
      <c r="L391" s="89">
        <f>'[1]13a-19'!$J$45</f>
        <v>9.5454145009250286</v>
      </c>
      <c r="M391" s="89">
        <f>'[1]13a-19'!$J$45</f>
        <v>9.5454145009250286</v>
      </c>
      <c r="N391" s="89">
        <f>'[1]13a-19'!$J$45</f>
        <v>9.5454145009250286</v>
      </c>
      <c r="O391" s="89">
        <f>'[1]13a-19'!$J$45</f>
        <v>9.5454145009250286</v>
      </c>
      <c r="P391" s="89">
        <f>'[1]13a-19'!$J$45</f>
        <v>9.5454145009250286</v>
      </c>
      <c r="Q391" s="89">
        <f>'[1]13a-19'!$J$45</f>
        <v>9.5454145009250286</v>
      </c>
    </row>
    <row r="392" spans="1:17" s="52" customFormat="1" x14ac:dyDescent="0.2">
      <c r="A392" s="23" t="s">
        <v>52</v>
      </c>
      <c r="B392" s="50">
        <f t="shared" si="14"/>
        <v>230.49937979032686</v>
      </c>
      <c r="C392" s="49" t="e">
        <f>D392*Constants!$B$1+Constants!$B$2*E392+#REF!</f>
        <v>#REF!</v>
      </c>
      <c r="D392" s="49">
        <v>227.46</v>
      </c>
      <c r="E392" s="92">
        <f>'[1]13a-19'!$H$52</f>
        <v>3.0393797903268434</v>
      </c>
      <c r="F392" s="92"/>
      <c r="G392" s="92"/>
      <c r="H392" s="92"/>
      <c r="I392" s="92">
        <f>'[1]13a-19'!$H$52</f>
        <v>3.0393797903268434</v>
      </c>
      <c r="J392" s="92">
        <f>'[1]13a-19'!$H$52</f>
        <v>3.0393797903268434</v>
      </c>
      <c r="K392" s="92">
        <f>'[1]13a-19'!$H$52</f>
        <v>3.0393797903268434</v>
      </c>
      <c r="L392" s="92">
        <f>'[1]13a-19'!$H$52</f>
        <v>3.0393797903268434</v>
      </c>
      <c r="M392" s="92">
        <f>'[1]13a-19'!$H$52</f>
        <v>3.0393797903268434</v>
      </c>
      <c r="N392" s="92">
        <f>'[1]13a-19'!$H$52</f>
        <v>3.0393797903268434</v>
      </c>
      <c r="O392" s="92">
        <f>'[1]13a-19'!$H$52</f>
        <v>3.0393797903268434</v>
      </c>
      <c r="P392" s="92">
        <f>'[1]13a-19'!$H$52</f>
        <v>3.0393797903268434</v>
      </c>
      <c r="Q392" s="92">
        <f>'[1]13a-19'!$H$52</f>
        <v>3.0393797903268434</v>
      </c>
    </row>
    <row r="393" spans="1:17" x14ac:dyDescent="0.2">
      <c r="A393" s="23" t="s">
        <v>53</v>
      </c>
      <c r="B393" s="20">
        <f t="shared" si="14"/>
        <v>228.65813232314335</v>
      </c>
      <c r="C393" s="21" t="e">
        <f>D393*Constants!$B$1+Constants!$B$2*E393+#REF!</f>
        <v>#REF!</v>
      </c>
      <c r="D393" s="21">
        <v>227.46</v>
      </c>
      <c r="E393" s="94">
        <f>'[1]13a-19'!$H$51</f>
        <v>1.1981323231433354</v>
      </c>
      <c r="F393" s="92"/>
      <c r="G393" s="92"/>
      <c r="H393" s="92"/>
      <c r="I393" s="94">
        <f>'[1]13a-19'!$H$51</f>
        <v>1.1981323231433354</v>
      </c>
      <c r="J393" s="94">
        <f>'[1]13a-19'!$H$51</f>
        <v>1.1981323231433354</v>
      </c>
      <c r="K393" s="94">
        <f>'[1]13a-19'!$H$51</f>
        <v>1.1981323231433354</v>
      </c>
      <c r="L393" s="94">
        <f>'[1]13a-19'!$H$51</f>
        <v>1.1981323231433354</v>
      </c>
      <c r="M393" s="94">
        <f>'[1]13a-19'!$H$51</f>
        <v>1.1981323231433354</v>
      </c>
      <c r="N393" s="94">
        <f>'[1]13a-19'!$H$51</f>
        <v>1.1981323231433354</v>
      </c>
      <c r="O393" s="94">
        <f>'[1]13a-19'!$H$51</f>
        <v>1.1981323231433354</v>
      </c>
      <c r="P393" s="94">
        <f>'[1]13a-19'!$H$51</f>
        <v>1.1981323231433354</v>
      </c>
      <c r="Q393" s="94">
        <f>'[1]13a-19'!$H$51</f>
        <v>1.1981323231433354</v>
      </c>
    </row>
    <row r="394" spans="1:17" s="52" customFormat="1" x14ac:dyDescent="0.2">
      <c r="A394" s="23" t="s">
        <v>54</v>
      </c>
      <c r="B394" s="50">
        <f t="shared" si="14"/>
        <v>227.46</v>
      </c>
      <c r="C394" s="49" t="e">
        <f>D394*Constants!$B$1+Constants!$B$2*E394+#REF!</f>
        <v>#REF!</v>
      </c>
      <c r="D394" s="49">
        <v>227.46</v>
      </c>
      <c r="E394" s="92">
        <f>'[1]13a-19'!$H$55</f>
        <v>0</v>
      </c>
      <c r="F394" s="92"/>
      <c r="G394" s="92"/>
      <c r="H394" s="92"/>
      <c r="I394" s="92">
        <f>'[1]13a-19'!$H$55</f>
        <v>0</v>
      </c>
      <c r="J394" s="92">
        <f>'[1]13a-19'!$H$55</f>
        <v>0</v>
      </c>
      <c r="K394" s="92">
        <f>'[1]13a-19'!$H$55</f>
        <v>0</v>
      </c>
      <c r="L394" s="92">
        <f>'[1]13a-19'!$H$55</f>
        <v>0</v>
      </c>
      <c r="M394" s="92">
        <f>'[1]13a-19'!$H$55</f>
        <v>0</v>
      </c>
      <c r="N394" s="92">
        <f>'[1]13a-19'!$H$55</f>
        <v>0</v>
      </c>
      <c r="O394" s="92">
        <f>'[1]13a-19'!$H$55</f>
        <v>0</v>
      </c>
      <c r="P394" s="92">
        <f>'[1]13a-19'!$H$55</f>
        <v>0</v>
      </c>
      <c r="Q394" s="92">
        <f>'[1]13a-19'!$H$55</f>
        <v>0</v>
      </c>
    </row>
    <row r="395" spans="1:17" s="24" customFormat="1" x14ac:dyDescent="0.2">
      <c r="A395" s="23" t="s">
        <v>55</v>
      </c>
      <c r="B395" s="8">
        <f t="shared" si="14"/>
        <v>236.41797727072506</v>
      </c>
      <c r="C395" s="9" t="e">
        <f>D395*Constants!$B$1+Constants!$B$2*E395+#REF!</f>
        <v>#REF!</v>
      </c>
      <c r="D395" s="9">
        <v>227.46</v>
      </c>
      <c r="E395" s="89">
        <f>[4]Sheet1!$X$27</f>
        <v>8.9579772707250456</v>
      </c>
      <c r="F395" s="89"/>
      <c r="G395" s="89"/>
      <c r="H395" s="89"/>
      <c r="I395" s="89">
        <f>[4]Sheet1!$X$27</f>
        <v>8.9579772707250456</v>
      </c>
      <c r="J395" s="89">
        <f>[4]Sheet1!$X$27</f>
        <v>8.9579772707250456</v>
      </c>
      <c r="K395" s="89">
        <f>[4]Sheet1!$X$27</f>
        <v>8.9579772707250456</v>
      </c>
      <c r="L395" s="89">
        <f>[4]Sheet1!$X$27</f>
        <v>8.9579772707250456</v>
      </c>
      <c r="M395" s="89">
        <f>[4]Sheet1!$X$27</f>
        <v>8.9579772707250456</v>
      </c>
      <c r="N395" s="89">
        <f>[4]Sheet1!$X$27</f>
        <v>8.9579772707250456</v>
      </c>
      <c r="O395" s="89">
        <f>[4]Sheet1!$X$27</f>
        <v>8.9579772707250456</v>
      </c>
      <c r="P395" s="89">
        <f>[4]Sheet1!$X$27</f>
        <v>8.9579772707250456</v>
      </c>
      <c r="Q395" s="89">
        <f>[4]Sheet1!$X$27</f>
        <v>8.9579772707250456</v>
      </c>
    </row>
    <row r="396" spans="1:17" x14ac:dyDescent="0.2">
      <c r="A396" s="23" t="s">
        <v>21</v>
      </c>
      <c r="B396" s="8">
        <f t="shared" si="14"/>
        <v>240.5137133292221</v>
      </c>
      <c r="C396" s="9" t="e">
        <f>D396*Constants!$B$1+Constants!$B$2*E396+#REF!</f>
        <v>#REF!</v>
      </c>
      <c r="D396" s="9">
        <v>220.16</v>
      </c>
      <c r="E396" s="89">
        <f>'[1]13a-19'!$H$57</f>
        <v>20.353713329222092</v>
      </c>
      <c r="F396" s="92"/>
      <c r="G396" s="92"/>
      <c r="H396" s="92"/>
      <c r="I396" s="89">
        <f>'[1]13a-19'!$H$57</f>
        <v>20.353713329222092</v>
      </c>
      <c r="J396" s="89">
        <f>'[1]13a-19'!$H$57</f>
        <v>20.353713329222092</v>
      </c>
      <c r="K396" s="89">
        <f>'[1]13a-19'!$H$57</f>
        <v>20.353713329222092</v>
      </c>
      <c r="L396" s="89">
        <f>'[1]13a-19'!$H$57</f>
        <v>20.353713329222092</v>
      </c>
      <c r="M396" s="89">
        <f>'[1]13a-19'!$H$57</f>
        <v>20.353713329222092</v>
      </c>
      <c r="N396" s="89">
        <f>'[1]13a-19'!$H$57</f>
        <v>20.353713329222092</v>
      </c>
      <c r="O396" s="89">
        <f>'[1]13a-19'!$H$57</f>
        <v>20.353713329222092</v>
      </c>
      <c r="P396" s="89">
        <f>'[1]13a-19'!$H$57</f>
        <v>20.353713329222092</v>
      </c>
      <c r="Q396" s="89">
        <f>'[1]13a-19'!$H$57</f>
        <v>20.353713329222092</v>
      </c>
    </row>
    <row r="397" spans="1:17" x14ac:dyDescent="0.2">
      <c r="A397" s="23" t="s">
        <v>56</v>
      </c>
      <c r="B397" s="8">
        <f t="shared" si="14"/>
        <v>228.67575191613074</v>
      </c>
      <c r="C397" s="9" t="e">
        <f>D397*Constants!$B$1+Constants!$B$2*E397+#REF!</f>
        <v>#REF!</v>
      </c>
      <c r="D397" s="9">
        <v>227.46</v>
      </c>
      <c r="E397" s="89">
        <f>'[1]13a-19'!$H$50</f>
        <v>1.2157519161307373</v>
      </c>
      <c r="F397" s="92"/>
      <c r="G397" s="92"/>
      <c r="H397" s="92"/>
      <c r="I397" s="89">
        <f>'[1]13a-19'!$H$50</f>
        <v>1.2157519161307373</v>
      </c>
      <c r="J397" s="89">
        <f>'[1]13a-19'!$H$50</f>
        <v>1.2157519161307373</v>
      </c>
      <c r="K397" s="89">
        <f>'[1]13a-19'!$H$50</f>
        <v>1.2157519161307373</v>
      </c>
      <c r="L397" s="89">
        <f>'[1]13a-19'!$H$50</f>
        <v>1.2157519161307373</v>
      </c>
      <c r="M397" s="89">
        <f>'[1]13a-19'!$H$50</f>
        <v>1.2157519161307373</v>
      </c>
      <c r="N397" s="89">
        <f>'[1]13a-19'!$H$50</f>
        <v>1.2157519161307373</v>
      </c>
      <c r="O397" s="89">
        <f>'[1]13a-19'!$H$50</f>
        <v>1.2157519161307373</v>
      </c>
      <c r="P397" s="89">
        <f>'[1]13a-19'!$H$50</f>
        <v>1.2157519161307373</v>
      </c>
      <c r="Q397" s="89">
        <f>'[1]13a-19'!$H$50</f>
        <v>1.2157519161307373</v>
      </c>
    </row>
    <row r="398" spans="1:17" x14ac:dyDescent="0.2">
      <c r="A398" s="23" t="s">
        <v>57</v>
      </c>
      <c r="B398" s="8">
        <f t="shared" si="14"/>
        <v>238.60439256453176</v>
      </c>
      <c r="C398" s="9" t="e">
        <f>D398*Constants!$B$1+Constants!$B$2*E398+#REF!</f>
        <v>#REF!</v>
      </c>
      <c r="D398" s="9">
        <v>227.46</v>
      </c>
      <c r="E398" s="89">
        <f>'[1]13a-19'!$H$49</f>
        <v>11.144392564531758</v>
      </c>
      <c r="F398" s="92"/>
      <c r="G398" s="92"/>
      <c r="H398" s="92"/>
      <c r="I398" s="89">
        <f>'[1]13a-19'!$H$49</f>
        <v>11.144392564531758</v>
      </c>
      <c r="J398" s="89">
        <f>'[1]13a-19'!$H$49</f>
        <v>11.144392564531758</v>
      </c>
      <c r="K398" s="89">
        <f>'[1]13a-19'!$H$49</f>
        <v>11.144392564531758</v>
      </c>
      <c r="L398" s="89">
        <f>'[1]13a-19'!$H$49</f>
        <v>11.144392564531758</v>
      </c>
      <c r="M398" s="89">
        <f>'[1]13a-19'!$H$49</f>
        <v>11.144392564531758</v>
      </c>
      <c r="N398" s="89">
        <f>'[1]13a-19'!$H$49</f>
        <v>11.144392564531758</v>
      </c>
      <c r="O398" s="89">
        <f>'[1]13a-19'!$H$49</f>
        <v>11.144392564531758</v>
      </c>
      <c r="P398" s="89">
        <f>'[1]13a-19'!$H$49</f>
        <v>11.144392564531758</v>
      </c>
      <c r="Q398" s="89">
        <f>'[1]13a-19'!$H$49</f>
        <v>11.144392564531758</v>
      </c>
    </row>
    <row r="399" spans="1:17" s="15" customFormat="1" x14ac:dyDescent="0.2">
      <c r="A399" s="72" t="s">
        <v>58</v>
      </c>
      <c r="B399" s="27">
        <f t="shared" si="14"/>
        <v>213.35655801250991</v>
      </c>
      <c r="C399" s="28" t="e">
        <f>D399*Constants!$B$1+Constants!$B$2*E399+#REF!</f>
        <v>#REF!</v>
      </c>
      <c r="D399" s="28">
        <v>206.29</v>
      </c>
      <c r="E399" s="95">
        <f>'[1]13a-19'!$H$54</f>
        <v>7.066558012509911</v>
      </c>
      <c r="F399" s="97"/>
      <c r="G399" s="97"/>
      <c r="H399" s="97"/>
      <c r="I399" s="95">
        <f>'[1]13a-19'!$H$54</f>
        <v>7.066558012509911</v>
      </c>
      <c r="J399" s="95">
        <f>'[1]13a-19'!$H$54</f>
        <v>7.066558012509911</v>
      </c>
      <c r="K399" s="95">
        <f>'[1]13a-19'!$H$54</f>
        <v>7.066558012509911</v>
      </c>
      <c r="L399" s="95">
        <f>'[1]13a-19'!$H$54</f>
        <v>7.066558012509911</v>
      </c>
      <c r="M399" s="95">
        <f>'[1]13a-19'!$H$54</f>
        <v>7.066558012509911</v>
      </c>
      <c r="N399" s="95">
        <f>'[1]13a-19'!$H$54</f>
        <v>7.066558012509911</v>
      </c>
      <c r="O399" s="95">
        <f>'[1]13a-19'!$H$54</f>
        <v>7.066558012509911</v>
      </c>
      <c r="P399" s="95">
        <f>'[1]13a-19'!$H$54</f>
        <v>7.066558012509911</v>
      </c>
      <c r="Q399" s="95">
        <f>'[1]13a-19'!$H$54</f>
        <v>7.066558012509911</v>
      </c>
    </row>
  </sheetData>
  <mergeCells count="80">
    <mergeCell ref="B52:E52"/>
    <mergeCell ref="F52:I52"/>
    <mergeCell ref="J52:M52"/>
    <mergeCell ref="N52:Q52"/>
    <mergeCell ref="B1:Q1"/>
    <mergeCell ref="B2:E2"/>
    <mergeCell ref="F2:I2"/>
    <mergeCell ref="J2:M2"/>
    <mergeCell ref="N2:Q2"/>
    <mergeCell ref="B26:Q26"/>
    <mergeCell ref="B27:E27"/>
    <mergeCell ref="F27:I27"/>
    <mergeCell ref="J27:M27"/>
    <mergeCell ref="N27:Q27"/>
    <mergeCell ref="B51:Q51"/>
    <mergeCell ref="B127:E127"/>
    <mergeCell ref="F127:I127"/>
    <mergeCell ref="J127:M127"/>
    <mergeCell ref="N127:Q127"/>
    <mergeCell ref="B76:Q76"/>
    <mergeCell ref="B77:E77"/>
    <mergeCell ref="F77:I77"/>
    <mergeCell ref="J77:M77"/>
    <mergeCell ref="N77:Q77"/>
    <mergeCell ref="B101:Q101"/>
    <mergeCell ref="B102:E102"/>
    <mergeCell ref="F102:I102"/>
    <mergeCell ref="J102:M102"/>
    <mergeCell ref="N102:Q102"/>
    <mergeCell ref="B126:Q126"/>
    <mergeCell ref="B202:E202"/>
    <mergeCell ref="F202:I202"/>
    <mergeCell ref="J202:M202"/>
    <mergeCell ref="N202:Q202"/>
    <mergeCell ref="B151:Q151"/>
    <mergeCell ref="B152:E152"/>
    <mergeCell ref="F152:I152"/>
    <mergeCell ref="J152:M152"/>
    <mergeCell ref="N152:Q152"/>
    <mergeCell ref="B176:Q176"/>
    <mergeCell ref="B177:E177"/>
    <mergeCell ref="F177:I177"/>
    <mergeCell ref="J177:M177"/>
    <mergeCell ref="N177:Q177"/>
    <mergeCell ref="B201:Q201"/>
    <mergeCell ref="B277:E277"/>
    <mergeCell ref="F277:I277"/>
    <mergeCell ref="J277:M277"/>
    <mergeCell ref="N277:Q277"/>
    <mergeCell ref="B226:Q226"/>
    <mergeCell ref="B227:E227"/>
    <mergeCell ref="F227:I227"/>
    <mergeCell ref="J227:M227"/>
    <mergeCell ref="N227:Q227"/>
    <mergeCell ref="B251:Q251"/>
    <mergeCell ref="B252:E252"/>
    <mergeCell ref="F252:I252"/>
    <mergeCell ref="J252:M252"/>
    <mergeCell ref="N252:Q252"/>
    <mergeCell ref="B276:Q276"/>
    <mergeCell ref="B352:E352"/>
    <mergeCell ref="F352:I352"/>
    <mergeCell ref="J352:M352"/>
    <mergeCell ref="N352:Q352"/>
    <mergeCell ref="B301:Q301"/>
    <mergeCell ref="B302:E302"/>
    <mergeCell ref="F302:I302"/>
    <mergeCell ref="J302:M302"/>
    <mergeCell ref="N302:Q302"/>
    <mergeCell ref="B326:Q326"/>
    <mergeCell ref="B327:E327"/>
    <mergeCell ref="F327:I327"/>
    <mergeCell ref="J327:M327"/>
    <mergeCell ref="N327:Q327"/>
    <mergeCell ref="B351:Q351"/>
    <mergeCell ref="B376:Q376"/>
    <mergeCell ref="B377:E377"/>
    <mergeCell ref="F377:I377"/>
    <mergeCell ref="J377:M377"/>
    <mergeCell ref="N377:Q377"/>
  </mergeCells>
  <pageMargins left="0.25" right="0.25" top="0.75" bottom="0.75" header="0.3" footer="0.3"/>
  <pageSetup scale="10" orientation="landscape"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Z795"/>
  <sheetViews>
    <sheetView zoomScaleNormal="100" workbookViewId="0">
      <selection activeCell="E35" sqref="E35"/>
    </sheetView>
  </sheetViews>
  <sheetFormatPr defaultRowHeight="12.75" x14ac:dyDescent="0.2"/>
  <cols>
    <col min="1" max="1" width="36.5703125" customWidth="1"/>
    <col min="2" max="27" width="10.7109375" customWidth="1"/>
    <col min="28" max="39" width="10.7109375" style="68" customWidth="1"/>
    <col min="40" max="45" width="10.7109375" style="105" customWidth="1"/>
    <col min="46" max="55" width="9.140625" style="105"/>
    <col min="76" max="76" width="9.140625" style="1"/>
  </cols>
  <sheetData>
    <row r="1" spans="1:76" ht="15" x14ac:dyDescent="0.25">
      <c r="A1" s="189" t="s">
        <v>161</v>
      </c>
      <c r="B1" s="198"/>
      <c r="C1" s="199"/>
      <c r="D1" s="179" t="s">
        <v>93</v>
      </c>
      <c r="E1" s="179"/>
      <c r="F1" s="179"/>
      <c r="G1" s="215" t="s">
        <v>93</v>
      </c>
      <c r="H1" s="179"/>
      <c r="I1" s="179"/>
      <c r="J1" s="215" t="s">
        <v>93</v>
      </c>
      <c r="K1" s="179"/>
      <c r="L1" s="179"/>
      <c r="M1" s="215" t="s">
        <v>93</v>
      </c>
      <c r="N1" s="179"/>
      <c r="O1" s="179"/>
      <c r="P1" s="226" t="s">
        <v>93</v>
      </c>
      <c r="Q1" s="180"/>
      <c r="R1" s="180"/>
      <c r="S1" s="226" t="s">
        <v>93</v>
      </c>
      <c r="T1" s="180"/>
      <c r="U1" s="180"/>
      <c r="V1" s="226" t="s">
        <v>93</v>
      </c>
      <c r="W1" s="180"/>
      <c r="X1" s="180"/>
      <c r="Y1" s="226" t="s">
        <v>93</v>
      </c>
      <c r="Z1" s="180"/>
      <c r="AA1" s="180"/>
      <c r="AB1" s="226" t="s">
        <v>97</v>
      </c>
      <c r="AC1" s="180"/>
      <c r="AD1" s="180"/>
      <c r="AE1" s="226" t="s">
        <v>98</v>
      </c>
      <c r="AF1" s="276"/>
      <c r="AG1" s="276"/>
      <c r="AH1" s="226" t="s">
        <v>98</v>
      </c>
      <c r="AI1" s="276"/>
      <c r="AJ1" s="276"/>
      <c r="AK1" s="226" t="s">
        <v>98</v>
      </c>
      <c r="AL1" s="276"/>
      <c r="AM1" s="276"/>
      <c r="AN1" s="226" t="s">
        <v>98</v>
      </c>
      <c r="AO1" s="276"/>
      <c r="AP1" s="276"/>
      <c r="AQ1" s="278" t="s">
        <v>98</v>
      </c>
      <c r="AR1" s="276"/>
      <c r="AS1" s="279"/>
      <c r="AT1" s="1"/>
      <c r="AU1" s="1"/>
      <c r="AV1" s="1"/>
      <c r="AW1" s="1"/>
      <c r="AX1" s="1"/>
      <c r="AY1" s="1"/>
      <c r="AZ1" s="1"/>
      <c r="BA1" s="1"/>
      <c r="BB1" s="1"/>
      <c r="BC1"/>
      <c r="BX1"/>
    </row>
    <row r="2" spans="1:76" x14ac:dyDescent="0.2">
      <c r="A2" s="190" t="s">
        <v>163</v>
      </c>
      <c r="B2" s="200"/>
      <c r="C2" s="201"/>
      <c r="D2" s="182"/>
      <c r="E2" s="182" t="s">
        <v>150</v>
      </c>
      <c r="F2" s="182"/>
      <c r="G2" s="216"/>
      <c r="H2" s="182" t="s">
        <v>153</v>
      </c>
      <c r="I2" s="182"/>
      <c r="J2" s="216"/>
      <c r="K2" s="182" t="s">
        <v>151</v>
      </c>
      <c r="L2" s="182"/>
      <c r="M2" s="216"/>
      <c r="N2" s="182" t="s">
        <v>152</v>
      </c>
      <c r="O2" s="271"/>
      <c r="P2" s="269" t="s">
        <v>154</v>
      </c>
      <c r="Q2" s="270"/>
      <c r="R2" s="269"/>
      <c r="S2" s="272" t="s">
        <v>155</v>
      </c>
      <c r="T2" s="273"/>
      <c r="U2" s="274"/>
      <c r="V2" s="269" t="s">
        <v>156</v>
      </c>
      <c r="W2" s="270"/>
      <c r="X2" s="269"/>
      <c r="Y2" s="272" t="s">
        <v>157</v>
      </c>
      <c r="Z2" s="270"/>
      <c r="AA2" s="269"/>
      <c r="AB2" s="275" t="s">
        <v>158</v>
      </c>
      <c r="AC2" s="269"/>
      <c r="AD2" s="269"/>
      <c r="AE2" s="275" t="s">
        <v>154</v>
      </c>
      <c r="AF2" s="277"/>
      <c r="AG2" s="277"/>
      <c r="AH2" s="275" t="s">
        <v>159</v>
      </c>
      <c r="AI2" s="277"/>
      <c r="AJ2" s="277"/>
      <c r="AK2" s="275" t="s">
        <v>156</v>
      </c>
      <c r="AL2" s="277"/>
      <c r="AM2" s="277"/>
      <c r="AN2" s="275" t="s">
        <v>160</v>
      </c>
      <c r="AO2" s="277"/>
      <c r="AP2" s="277"/>
      <c r="AQ2" s="280" t="s">
        <v>158</v>
      </c>
      <c r="AR2" s="277"/>
      <c r="AS2" s="281"/>
      <c r="AT2" s="1"/>
      <c r="AU2" s="1"/>
      <c r="AV2" s="1"/>
      <c r="AW2" s="1"/>
      <c r="AX2" s="1"/>
      <c r="AY2" s="1"/>
      <c r="AZ2" s="1"/>
      <c r="BA2" s="1"/>
      <c r="BB2" s="1"/>
      <c r="BC2"/>
      <c r="BX2"/>
    </row>
    <row r="3" spans="1:76" ht="33.75" x14ac:dyDescent="0.2">
      <c r="A3" s="191" t="s">
        <v>14</v>
      </c>
      <c r="B3" s="202" t="s">
        <v>16</v>
      </c>
      <c r="C3" s="203" t="s">
        <v>19</v>
      </c>
      <c r="D3" s="217" t="s">
        <v>193</v>
      </c>
      <c r="E3" s="176" t="s">
        <v>194</v>
      </c>
      <c r="F3" s="218" t="s">
        <v>195</v>
      </c>
      <c r="G3" s="217" t="s">
        <v>193</v>
      </c>
      <c r="H3" s="176" t="s">
        <v>194</v>
      </c>
      <c r="I3" s="218" t="s">
        <v>195</v>
      </c>
      <c r="J3" s="217" t="s">
        <v>193</v>
      </c>
      <c r="K3" s="176" t="s">
        <v>194</v>
      </c>
      <c r="L3" s="218" t="s">
        <v>195</v>
      </c>
      <c r="M3" s="217" t="s">
        <v>193</v>
      </c>
      <c r="N3" s="176" t="s">
        <v>194</v>
      </c>
      <c r="O3" s="218" t="s">
        <v>195</v>
      </c>
      <c r="P3" s="227" t="s">
        <v>94</v>
      </c>
      <c r="Q3" s="177" t="s">
        <v>95</v>
      </c>
      <c r="R3" s="183" t="s">
        <v>96</v>
      </c>
      <c r="S3" s="227" t="s">
        <v>94</v>
      </c>
      <c r="T3" s="177" t="s">
        <v>95</v>
      </c>
      <c r="U3" s="183" t="s">
        <v>96</v>
      </c>
      <c r="V3" s="227" t="s">
        <v>94</v>
      </c>
      <c r="W3" s="177" t="s">
        <v>95</v>
      </c>
      <c r="X3" s="183" t="s">
        <v>96</v>
      </c>
      <c r="Y3" s="227" t="s">
        <v>94</v>
      </c>
      <c r="Z3" s="177" t="s">
        <v>95</v>
      </c>
      <c r="AA3" s="183" t="s">
        <v>96</v>
      </c>
      <c r="AB3" s="227" t="s">
        <v>94</v>
      </c>
      <c r="AC3" s="177" t="s">
        <v>95</v>
      </c>
      <c r="AD3" s="183" t="s">
        <v>96</v>
      </c>
      <c r="AE3" s="227" t="s">
        <v>94</v>
      </c>
      <c r="AF3" s="177" t="s">
        <v>95</v>
      </c>
      <c r="AG3" s="183" t="s">
        <v>96</v>
      </c>
      <c r="AH3" s="227" t="s">
        <v>94</v>
      </c>
      <c r="AI3" s="177" t="s">
        <v>95</v>
      </c>
      <c r="AJ3" s="183" t="s">
        <v>96</v>
      </c>
      <c r="AK3" s="227" t="s">
        <v>94</v>
      </c>
      <c r="AL3" s="177" t="s">
        <v>95</v>
      </c>
      <c r="AM3" s="183" t="s">
        <v>96</v>
      </c>
      <c r="AN3" s="227" t="s">
        <v>94</v>
      </c>
      <c r="AO3" s="177" t="s">
        <v>95</v>
      </c>
      <c r="AP3" s="183" t="s">
        <v>96</v>
      </c>
      <c r="AQ3" s="223" t="s">
        <v>94</v>
      </c>
      <c r="AR3" s="177" t="s">
        <v>95</v>
      </c>
      <c r="AS3" s="183" t="s">
        <v>96</v>
      </c>
      <c r="AT3" s="1"/>
      <c r="AU3" s="1"/>
      <c r="AV3" s="1"/>
      <c r="AW3" s="1"/>
      <c r="AX3" s="1"/>
      <c r="AY3" s="1"/>
      <c r="AZ3" s="1"/>
      <c r="BA3" s="1"/>
      <c r="BB3" s="1"/>
      <c r="BC3"/>
      <c r="BX3"/>
    </row>
    <row r="4" spans="1:76" x14ac:dyDescent="0.2">
      <c r="A4" s="192" t="s">
        <v>0</v>
      </c>
      <c r="B4" s="204">
        <v>1</v>
      </c>
      <c r="C4" s="205">
        <v>1</v>
      </c>
      <c r="D4" s="219">
        <f>(BldgEUI!F4+BldgEUI!G4)*Constants!$B$13</f>
        <v>10.680479392585978</v>
      </c>
      <c r="E4" s="101">
        <f>(BldgEUI!D4+BldgEUI!E4)*Constants!$B$14</f>
        <v>1.8820019415810627</v>
      </c>
      <c r="F4" s="220">
        <f>D4+E4</f>
        <v>12.562481334167041</v>
      </c>
      <c r="G4" s="219">
        <f>(BldgEUI!L4+BldgEUI!M4)*Constants!$B$13</f>
        <v>17.114975760607415</v>
      </c>
      <c r="H4" s="101">
        <f>(BldgEUI!J4+BldgEUI!K4)*Constants!$B$14</f>
        <v>2.646322601161232</v>
      </c>
      <c r="I4" s="220">
        <f>G4+H4</f>
        <v>19.761298361768645</v>
      </c>
      <c r="J4" s="219">
        <f>(BldgEUI!R4+BldgEUI!S4)*Constants!$B$13</f>
        <v>17.431781531040642</v>
      </c>
      <c r="K4" s="101">
        <f>(BldgEUI!P4+BldgEUI!Q4)*Constants!$B$14</f>
        <v>4.3826404244752117</v>
      </c>
      <c r="L4" s="220">
        <f>J4+K4</f>
        <v>21.814421955515854</v>
      </c>
      <c r="M4" s="219">
        <f>(BldgEUI!X4+BldgEUI!Y4)*Constants!$B$13</f>
        <v>10.833971648057167</v>
      </c>
      <c r="N4" s="101">
        <f>(BldgEUI!V4+BldgEUI!W4)*Constants!$B$14</f>
        <v>5.5361936146493971</v>
      </c>
      <c r="O4" s="220">
        <f>M4+N4</f>
        <v>16.370165262706564</v>
      </c>
      <c r="P4" s="228" t="e">
        <f>D4*#REF!</f>
        <v>#REF!</v>
      </c>
      <c r="Q4" s="174" t="e">
        <f>E4*#REF!</f>
        <v>#REF!</v>
      </c>
      <c r="R4" s="185" t="e">
        <f>F4*#REF!</f>
        <v>#REF!</v>
      </c>
      <c r="S4" s="228" t="e">
        <f>G4*#REF!</f>
        <v>#REF!</v>
      </c>
      <c r="T4" s="174" t="e">
        <f>H4*#REF!</f>
        <v>#REF!</v>
      </c>
      <c r="U4" s="185" t="e">
        <f>I4*#REF!</f>
        <v>#REF!</v>
      </c>
      <c r="V4" s="228" t="e">
        <f>J4*#REF!</f>
        <v>#REF!</v>
      </c>
      <c r="W4" s="174" t="e">
        <f>K4*#REF!</f>
        <v>#REF!</v>
      </c>
      <c r="X4" s="185" t="e">
        <f>L4*#REF!</f>
        <v>#REF!</v>
      </c>
      <c r="Y4" s="228" t="e">
        <f>M4*#REF!</f>
        <v>#REF!</v>
      </c>
      <c r="Z4" s="174" t="e">
        <f>N4*#REF!</f>
        <v>#REF!</v>
      </c>
      <c r="AA4" s="185" t="e">
        <f>O4*#REF!</f>
        <v>#REF!</v>
      </c>
      <c r="AB4" s="228" t="e">
        <f>P4+S4+V4+Y4</f>
        <v>#REF!</v>
      </c>
      <c r="AC4" s="174" t="e">
        <f>Q4+T4+W4+Z4</f>
        <v>#REF!</v>
      </c>
      <c r="AD4" s="185" t="e">
        <f>R4+U4+X4+AA4</f>
        <v>#REF!</v>
      </c>
      <c r="AE4" s="228"/>
      <c r="AF4" s="12"/>
      <c r="AG4" s="184"/>
      <c r="AH4" s="231"/>
      <c r="AI4" s="12"/>
      <c r="AJ4" s="184"/>
      <c r="AK4" s="231"/>
      <c r="AL4" s="12"/>
      <c r="AM4" s="184"/>
      <c r="AN4" s="231"/>
      <c r="AO4" s="12"/>
      <c r="AP4" s="184"/>
      <c r="AQ4" s="230"/>
      <c r="AR4" s="12"/>
      <c r="AS4" s="184"/>
      <c r="AT4" s="1"/>
      <c r="AU4" s="1"/>
      <c r="AV4" s="1"/>
      <c r="AW4" s="1"/>
      <c r="AX4" s="1"/>
      <c r="AY4" s="1"/>
      <c r="AZ4" s="1"/>
      <c r="BA4" s="1"/>
      <c r="BB4" s="1"/>
      <c r="BC4"/>
      <c r="BX4"/>
    </row>
    <row r="5" spans="1:76" x14ac:dyDescent="0.2">
      <c r="A5" s="193" t="s">
        <v>45</v>
      </c>
      <c r="B5" s="206">
        <v>1</v>
      </c>
      <c r="C5" s="207">
        <v>1</v>
      </c>
      <c r="D5" s="219">
        <f>(BldgEUI!F5+BldgEUI!G5)*Constants!$B$13</f>
        <v>10.210125245198752</v>
      </c>
      <c r="E5" s="101">
        <f>(BldgEUI!D5+BldgEUI!E5)*Constants!$B$14</f>
        <v>1.8227933799017417</v>
      </c>
      <c r="F5" s="220">
        <f t="shared" ref="F5:F24" si="0">D5+E5</f>
        <v>12.032918625100493</v>
      </c>
      <c r="G5" s="219">
        <f>(BldgEUI!L5+BldgEUI!M5)*Constants!$B$13</f>
        <v>16.637915096025012</v>
      </c>
      <c r="H5" s="101">
        <f>(BldgEUI!J5+BldgEUI!K5)*Constants!$B$14</f>
        <v>2.5135679785618579</v>
      </c>
      <c r="I5" s="220">
        <f t="shared" ref="I5:I24" si="1">G5+H5</f>
        <v>19.151483074586871</v>
      </c>
      <c r="J5" s="219">
        <f>(BldgEUI!R5+BldgEUI!S5)*Constants!$B$13</f>
        <v>16.95213927824922</v>
      </c>
      <c r="K5" s="101">
        <f>(BldgEUI!P5+BldgEUI!Q5)*Constants!$B$14</f>
        <v>4.1693721347029919</v>
      </c>
      <c r="L5" s="220">
        <f t="shared" ref="L5:L24" si="2">J5+K5</f>
        <v>21.121511412952213</v>
      </c>
      <c r="M5" s="219">
        <f>(BldgEUI!X5+BldgEUI!Y5)*Constants!$B$13</f>
        <v>10.354076848593122</v>
      </c>
      <c r="N5" s="101">
        <f>(BldgEUI!V5+BldgEUI!W5)*Constants!$B$14</f>
        <v>5.2094362140241177</v>
      </c>
      <c r="O5" s="220">
        <f t="shared" ref="O5:O24" si="3">M5+N5</f>
        <v>15.56351306261724</v>
      </c>
      <c r="P5" s="228" t="e">
        <f>D5*#REF!</f>
        <v>#REF!</v>
      </c>
      <c r="Q5" s="174" t="e">
        <f>E5*#REF!</f>
        <v>#REF!</v>
      </c>
      <c r="R5" s="185" t="e">
        <f>F5*#REF!</f>
        <v>#REF!</v>
      </c>
      <c r="S5" s="228" t="e">
        <f>G5*#REF!</f>
        <v>#REF!</v>
      </c>
      <c r="T5" s="174" t="e">
        <f>H5*#REF!</f>
        <v>#REF!</v>
      </c>
      <c r="U5" s="185" t="e">
        <f>I5*#REF!</f>
        <v>#REF!</v>
      </c>
      <c r="V5" s="228" t="e">
        <f>J5*#REF!</f>
        <v>#REF!</v>
      </c>
      <c r="W5" s="174" t="e">
        <f>K5*#REF!</f>
        <v>#REF!</v>
      </c>
      <c r="X5" s="185" t="e">
        <f>L5*#REF!</f>
        <v>#REF!</v>
      </c>
      <c r="Y5" s="228" t="e">
        <f>M5*#REF!</f>
        <v>#REF!</v>
      </c>
      <c r="Z5" s="174" t="e">
        <f>N5*#REF!</f>
        <v>#REF!</v>
      </c>
      <c r="AA5" s="185" t="e">
        <f>O5*#REF!</f>
        <v>#REF!</v>
      </c>
      <c r="AB5" s="228" t="e">
        <f t="shared" ref="AB5:AB24" si="4">P5+S5+V5+Y5</f>
        <v>#REF!</v>
      </c>
      <c r="AC5" s="174" t="e">
        <f t="shared" ref="AC5:AC24" si="5">Q5+T5+W5+Z5</f>
        <v>#REF!</v>
      </c>
      <c r="AD5" s="185" t="e">
        <f t="shared" ref="AD5:AD24" si="6">R5+U5+X5+AA5</f>
        <v>#REF!</v>
      </c>
      <c r="AE5" s="228" t="e">
        <f t="shared" ref="AE5:AE24" si="7">$P$4-P5</f>
        <v>#REF!</v>
      </c>
      <c r="AF5" s="174" t="e">
        <f t="shared" ref="AF5:AF24" si="8">$Q$4-Q5</f>
        <v>#REF!</v>
      </c>
      <c r="AG5" s="185" t="e">
        <f t="shared" ref="AG5:AG24" si="9">$R$4-R5</f>
        <v>#REF!</v>
      </c>
      <c r="AH5" s="228" t="e">
        <f t="shared" ref="AH5:AH24" si="10">$S$4-S5</f>
        <v>#REF!</v>
      </c>
      <c r="AI5" s="174" t="e">
        <f t="shared" ref="AI5:AI24" si="11">$T$4-T5</f>
        <v>#REF!</v>
      </c>
      <c r="AJ5" s="185" t="e">
        <f t="shared" ref="AJ5:AJ24" si="12">$U$4-U5</f>
        <v>#REF!</v>
      </c>
      <c r="AK5" s="228" t="e">
        <f t="shared" ref="AK5:AK24" si="13">$V$4-V5</f>
        <v>#REF!</v>
      </c>
      <c r="AL5" s="174" t="e">
        <f t="shared" ref="AL5:AL24" si="14">$W$4-W5</f>
        <v>#REF!</v>
      </c>
      <c r="AM5" s="185" t="e">
        <f t="shared" ref="AM5:AM24" si="15">$X$4-X5</f>
        <v>#REF!</v>
      </c>
      <c r="AN5" s="228" t="e">
        <f t="shared" ref="AN5:AN24" si="16">$Y$4-Y5</f>
        <v>#REF!</v>
      </c>
      <c r="AO5" s="174" t="e">
        <f t="shared" ref="AO5:AO24" si="17">$Z$4-Z5</f>
        <v>#REF!</v>
      </c>
      <c r="AP5" s="185" t="e">
        <f t="shared" ref="AP5:AP24" si="18">$AA$4-AA5</f>
        <v>#REF!</v>
      </c>
      <c r="AQ5" s="224" t="e">
        <f t="shared" ref="AQ5:AQ24" si="19">$AB$4-AB5</f>
        <v>#REF!</v>
      </c>
      <c r="AR5" s="174" t="e">
        <f t="shared" ref="AR5:AR24" si="20">$AC$4-AC5</f>
        <v>#REF!</v>
      </c>
      <c r="AS5" s="185" t="e">
        <f t="shared" ref="AS5:AS24" si="21">$AD$4-AD5</f>
        <v>#REF!</v>
      </c>
      <c r="AT5" s="1"/>
      <c r="AU5" s="1"/>
      <c r="AV5" s="1"/>
      <c r="AW5" s="1"/>
      <c r="AX5" s="1"/>
      <c r="AY5" s="1"/>
      <c r="AZ5" s="1"/>
      <c r="BA5" s="1"/>
      <c r="BB5" s="1"/>
      <c r="BC5"/>
      <c r="BX5"/>
    </row>
    <row r="6" spans="1:76" x14ac:dyDescent="0.2">
      <c r="A6" s="193" t="s">
        <v>59</v>
      </c>
      <c r="B6" s="206">
        <v>1</v>
      </c>
      <c r="C6" s="207">
        <v>1</v>
      </c>
      <c r="D6" s="219">
        <f>(BldgEUI!F6+BldgEUI!G6)*Constants!$B$13</f>
        <v>10.210125245198752</v>
      </c>
      <c r="E6" s="101">
        <f>(BldgEUI!D6+BldgEUI!E6)*Constants!$B$14</f>
        <v>1.8227933799017417</v>
      </c>
      <c r="F6" s="220">
        <f t="shared" si="0"/>
        <v>12.032918625100493</v>
      </c>
      <c r="G6" s="219">
        <f>(BldgEUI!L6+BldgEUI!M6)*Constants!$B$13</f>
        <v>16.637915096025012</v>
      </c>
      <c r="H6" s="101">
        <f>(BldgEUI!J6+BldgEUI!K6)*Constants!$B$14</f>
        <v>2.5135679785618579</v>
      </c>
      <c r="I6" s="220">
        <f t="shared" si="1"/>
        <v>19.151483074586871</v>
      </c>
      <c r="J6" s="219">
        <f>(BldgEUI!R6+BldgEUI!S6)*Constants!$B$13</f>
        <v>16.95213927824922</v>
      </c>
      <c r="K6" s="101">
        <f>(BldgEUI!P6+BldgEUI!Q6)*Constants!$B$14</f>
        <v>4.1693721347029919</v>
      </c>
      <c r="L6" s="220">
        <f t="shared" si="2"/>
        <v>21.121511412952213</v>
      </c>
      <c r="M6" s="219">
        <f>(BldgEUI!X6+BldgEUI!Y6)*Constants!$B$13</f>
        <v>10.354076848593122</v>
      </c>
      <c r="N6" s="101">
        <f>(BldgEUI!V6+BldgEUI!W6)*Constants!$B$14</f>
        <v>5.2094362140241177</v>
      </c>
      <c r="O6" s="220">
        <f t="shared" si="3"/>
        <v>15.56351306261724</v>
      </c>
      <c r="P6" s="228" t="e">
        <f>D6*#REF!</f>
        <v>#REF!</v>
      </c>
      <c r="Q6" s="174" t="e">
        <f>E6*#REF!</f>
        <v>#REF!</v>
      </c>
      <c r="R6" s="185" t="e">
        <f>F6*#REF!</f>
        <v>#REF!</v>
      </c>
      <c r="S6" s="228" t="e">
        <f>G6*#REF!</f>
        <v>#REF!</v>
      </c>
      <c r="T6" s="174" t="e">
        <f>H6*#REF!</f>
        <v>#REF!</v>
      </c>
      <c r="U6" s="185" t="e">
        <f>I6*#REF!</f>
        <v>#REF!</v>
      </c>
      <c r="V6" s="228" t="e">
        <f>J6*#REF!</f>
        <v>#REF!</v>
      </c>
      <c r="W6" s="174" t="e">
        <f>K6*#REF!</f>
        <v>#REF!</v>
      </c>
      <c r="X6" s="185" t="e">
        <f>L6*#REF!</f>
        <v>#REF!</v>
      </c>
      <c r="Y6" s="228" t="e">
        <f>M6*#REF!</f>
        <v>#REF!</v>
      </c>
      <c r="Z6" s="174" t="e">
        <f>N6*#REF!</f>
        <v>#REF!</v>
      </c>
      <c r="AA6" s="185" t="e">
        <f>O6*#REF!</f>
        <v>#REF!</v>
      </c>
      <c r="AB6" s="228" t="e">
        <f t="shared" si="4"/>
        <v>#REF!</v>
      </c>
      <c r="AC6" s="174" t="e">
        <f t="shared" si="5"/>
        <v>#REF!</v>
      </c>
      <c r="AD6" s="185" t="e">
        <f t="shared" si="6"/>
        <v>#REF!</v>
      </c>
      <c r="AE6" s="228" t="e">
        <f t="shared" si="7"/>
        <v>#REF!</v>
      </c>
      <c r="AF6" s="174" t="e">
        <f t="shared" si="8"/>
        <v>#REF!</v>
      </c>
      <c r="AG6" s="185" t="e">
        <f t="shared" si="9"/>
        <v>#REF!</v>
      </c>
      <c r="AH6" s="228" t="e">
        <f t="shared" si="10"/>
        <v>#REF!</v>
      </c>
      <c r="AI6" s="174" t="e">
        <f t="shared" si="11"/>
        <v>#REF!</v>
      </c>
      <c r="AJ6" s="185" t="e">
        <f t="shared" si="12"/>
        <v>#REF!</v>
      </c>
      <c r="AK6" s="228" t="e">
        <f t="shared" si="13"/>
        <v>#REF!</v>
      </c>
      <c r="AL6" s="174" t="e">
        <f t="shared" si="14"/>
        <v>#REF!</v>
      </c>
      <c r="AM6" s="185" t="e">
        <f t="shared" si="15"/>
        <v>#REF!</v>
      </c>
      <c r="AN6" s="228" t="e">
        <f t="shared" si="16"/>
        <v>#REF!</v>
      </c>
      <c r="AO6" s="174" t="e">
        <f t="shared" si="17"/>
        <v>#REF!</v>
      </c>
      <c r="AP6" s="185" t="e">
        <f t="shared" si="18"/>
        <v>#REF!</v>
      </c>
      <c r="AQ6" s="224" t="e">
        <f t="shared" si="19"/>
        <v>#REF!</v>
      </c>
      <c r="AR6" s="174" t="e">
        <f t="shared" si="20"/>
        <v>#REF!</v>
      </c>
      <c r="AS6" s="185" t="e">
        <f t="shared" si="21"/>
        <v>#REF!</v>
      </c>
      <c r="AT6" s="1"/>
      <c r="AU6" s="1"/>
      <c r="AV6" s="1"/>
      <c r="AW6" s="1"/>
      <c r="AX6" s="1"/>
      <c r="AY6" s="1"/>
      <c r="AZ6" s="1"/>
      <c r="BA6" s="1"/>
      <c r="BB6" s="1"/>
      <c r="BC6"/>
      <c r="BX6"/>
    </row>
    <row r="7" spans="1:76" x14ac:dyDescent="0.2">
      <c r="A7" s="193" t="s">
        <v>43</v>
      </c>
      <c r="B7" s="206">
        <v>1</v>
      </c>
      <c r="C7" s="207">
        <v>1</v>
      </c>
      <c r="D7" s="219">
        <f>(BldgEUI!F7+BldgEUI!G7)*Constants!$B$13</f>
        <v>10.210125245198752</v>
      </c>
      <c r="E7" s="101">
        <f>(BldgEUI!D7+BldgEUI!E7)*Constants!$B$14</f>
        <v>1.8227933799017417</v>
      </c>
      <c r="F7" s="220">
        <f t="shared" si="0"/>
        <v>12.032918625100493</v>
      </c>
      <c r="G7" s="219">
        <f>(BldgEUI!L7+BldgEUI!M7)*Constants!$B$13</f>
        <v>16.637915096025012</v>
      </c>
      <c r="H7" s="101">
        <f>(BldgEUI!J7+BldgEUI!K7)*Constants!$B$14</f>
        <v>2.5135679785618579</v>
      </c>
      <c r="I7" s="220">
        <f t="shared" si="1"/>
        <v>19.151483074586871</v>
      </c>
      <c r="J7" s="219">
        <f>(BldgEUI!R7+BldgEUI!S7)*Constants!$B$13</f>
        <v>16.95213927824922</v>
      </c>
      <c r="K7" s="101">
        <f>(BldgEUI!P7+BldgEUI!Q7)*Constants!$B$14</f>
        <v>4.1693721347029919</v>
      </c>
      <c r="L7" s="220">
        <f t="shared" si="2"/>
        <v>21.121511412952213</v>
      </c>
      <c r="M7" s="219">
        <f>(BldgEUI!X7+BldgEUI!Y7)*Constants!$B$13</f>
        <v>10.354076848593122</v>
      </c>
      <c r="N7" s="101">
        <f>(BldgEUI!V7+BldgEUI!W7)*Constants!$B$14</f>
        <v>5.2094362140241177</v>
      </c>
      <c r="O7" s="220">
        <f t="shared" si="3"/>
        <v>15.56351306261724</v>
      </c>
      <c r="P7" s="228" t="e">
        <f>D7*#REF!</f>
        <v>#REF!</v>
      </c>
      <c r="Q7" s="174" t="e">
        <f>E7*#REF!</f>
        <v>#REF!</v>
      </c>
      <c r="R7" s="185" t="e">
        <f>F7*#REF!</f>
        <v>#REF!</v>
      </c>
      <c r="S7" s="228" t="e">
        <f>G7*#REF!</f>
        <v>#REF!</v>
      </c>
      <c r="T7" s="174" t="e">
        <f>H7*#REF!</f>
        <v>#REF!</v>
      </c>
      <c r="U7" s="185" t="e">
        <f>I7*#REF!</f>
        <v>#REF!</v>
      </c>
      <c r="V7" s="228" t="e">
        <f>J7*#REF!</f>
        <v>#REF!</v>
      </c>
      <c r="W7" s="174" t="e">
        <f>K7*#REF!</f>
        <v>#REF!</v>
      </c>
      <c r="X7" s="185" t="e">
        <f>L7*#REF!</f>
        <v>#REF!</v>
      </c>
      <c r="Y7" s="228" t="e">
        <f>M7*#REF!</f>
        <v>#REF!</v>
      </c>
      <c r="Z7" s="174" t="e">
        <f>N7*#REF!</f>
        <v>#REF!</v>
      </c>
      <c r="AA7" s="185" t="e">
        <f>O7*#REF!</f>
        <v>#REF!</v>
      </c>
      <c r="AB7" s="228" t="e">
        <f t="shared" si="4"/>
        <v>#REF!</v>
      </c>
      <c r="AC7" s="174" t="e">
        <f t="shared" si="5"/>
        <v>#REF!</v>
      </c>
      <c r="AD7" s="185" t="e">
        <f t="shared" si="6"/>
        <v>#REF!</v>
      </c>
      <c r="AE7" s="228" t="e">
        <f t="shared" si="7"/>
        <v>#REF!</v>
      </c>
      <c r="AF7" s="174" t="e">
        <f t="shared" si="8"/>
        <v>#REF!</v>
      </c>
      <c r="AG7" s="185" t="e">
        <f t="shared" si="9"/>
        <v>#REF!</v>
      </c>
      <c r="AH7" s="228" t="e">
        <f t="shared" si="10"/>
        <v>#REF!</v>
      </c>
      <c r="AI7" s="174" t="e">
        <f t="shared" si="11"/>
        <v>#REF!</v>
      </c>
      <c r="AJ7" s="185" t="e">
        <f t="shared" si="12"/>
        <v>#REF!</v>
      </c>
      <c r="AK7" s="228" t="e">
        <f t="shared" si="13"/>
        <v>#REF!</v>
      </c>
      <c r="AL7" s="174" t="e">
        <f t="shared" si="14"/>
        <v>#REF!</v>
      </c>
      <c r="AM7" s="185" t="e">
        <f t="shared" si="15"/>
        <v>#REF!</v>
      </c>
      <c r="AN7" s="228" t="e">
        <f t="shared" si="16"/>
        <v>#REF!</v>
      </c>
      <c r="AO7" s="174" t="e">
        <f t="shared" si="17"/>
        <v>#REF!</v>
      </c>
      <c r="AP7" s="185" t="e">
        <f t="shared" si="18"/>
        <v>#REF!</v>
      </c>
      <c r="AQ7" s="224" t="e">
        <f t="shared" si="19"/>
        <v>#REF!</v>
      </c>
      <c r="AR7" s="174" t="e">
        <f t="shared" si="20"/>
        <v>#REF!</v>
      </c>
      <c r="AS7" s="185" t="e">
        <f t="shared" si="21"/>
        <v>#REF!</v>
      </c>
      <c r="AT7" s="1"/>
      <c r="AU7" s="1"/>
      <c r="AV7" s="1"/>
      <c r="AW7" s="1"/>
      <c r="AX7" s="1"/>
      <c r="AY7" s="1"/>
      <c r="AZ7" s="1"/>
      <c r="BA7" s="1"/>
      <c r="BB7" s="1"/>
      <c r="BC7"/>
      <c r="BX7"/>
    </row>
    <row r="8" spans="1:76" x14ac:dyDescent="0.2">
      <c r="A8" s="193" t="s">
        <v>44</v>
      </c>
      <c r="B8" s="206">
        <v>1</v>
      </c>
      <c r="C8" s="207">
        <v>1</v>
      </c>
      <c r="D8" s="219">
        <f>(BldgEUI!F8+BldgEUI!G8)*Constants!$B$13</f>
        <v>10.209956880750335</v>
      </c>
      <c r="E8" s="101">
        <f>(BldgEUI!D8+BldgEUI!E8)*Constants!$B$14</f>
        <v>1.8135850365341668</v>
      </c>
      <c r="F8" s="220">
        <f t="shared" si="0"/>
        <v>12.023541917284502</v>
      </c>
      <c r="G8" s="219">
        <f>(BldgEUI!L8+BldgEUI!M8)*Constants!$B$13</f>
        <v>16.624445940151855</v>
      </c>
      <c r="H8" s="101">
        <f>(BldgEUI!J8+BldgEUI!K8)*Constants!$B$14</f>
        <v>2.2542539490844122</v>
      </c>
      <c r="I8" s="220">
        <f t="shared" si="1"/>
        <v>18.878699889236266</v>
      </c>
      <c r="J8" s="219">
        <f>(BldgEUI!R8+BldgEUI!S8)*Constants!$B$13</f>
        <v>16.948351078159895</v>
      </c>
      <c r="K8" s="101">
        <f>(BldgEUI!P8+BldgEUI!Q8)*Constants!$B$14</f>
        <v>3.6652545582849489</v>
      </c>
      <c r="L8" s="220">
        <f t="shared" si="2"/>
        <v>20.613605636444845</v>
      </c>
      <c r="M8" s="219">
        <f>(BldgEUI!X8+BldgEUI!Y8)*Constants!$B$13</f>
        <v>10.351411078159893</v>
      </c>
      <c r="N8" s="101">
        <f>(BldgEUI!V8+BldgEUI!W8)*Constants!$B$14</f>
        <v>4.8159635812416255</v>
      </c>
      <c r="O8" s="220">
        <f t="shared" si="3"/>
        <v>15.167374659401519</v>
      </c>
      <c r="P8" s="228" t="e">
        <f>D8*#REF!</f>
        <v>#REF!</v>
      </c>
      <c r="Q8" s="174" t="e">
        <f>E8*#REF!</f>
        <v>#REF!</v>
      </c>
      <c r="R8" s="185" t="e">
        <f>F8*#REF!</f>
        <v>#REF!</v>
      </c>
      <c r="S8" s="228" t="e">
        <f>G8*#REF!</f>
        <v>#REF!</v>
      </c>
      <c r="T8" s="174" t="e">
        <f>H8*#REF!</f>
        <v>#REF!</v>
      </c>
      <c r="U8" s="185" t="e">
        <f>I8*#REF!</f>
        <v>#REF!</v>
      </c>
      <c r="V8" s="228" t="e">
        <f>J8*#REF!</f>
        <v>#REF!</v>
      </c>
      <c r="W8" s="174" t="e">
        <f>K8*#REF!</f>
        <v>#REF!</v>
      </c>
      <c r="X8" s="185" t="e">
        <f>L8*#REF!</f>
        <v>#REF!</v>
      </c>
      <c r="Y8" s="228" t="e">
        <f>M8*#REF!</f>
        <v>#REF!</v>
      </c>
      <c r="Z8" s="174" t="e">
        <f>N8*#REF!</f>
        <v>#REF!</v>
      </c>
      <c r="AA8" s="185" t="e">
        <f>O8*#REF!</f>
        <v>#REF!</v>
      </c>
      <c r="AB8" s="228" t="e">
        <f t="shared" si="4"/>
        <v>#REF!</v>
      </c>
      <c r="AC8" s="174" t="e">
        <f t="shared" si="5"/>
        <v>#REF!</v>
      </c>
      <c r="AD8" s="185" t="e">
        <f t="shared" si="6"/>
        <v>#REF!</v>
      </c>
      <c r="AE8" s="228" t="e">
        <f t="shared" si="7"/>
        <v>#REF!</v>
      </c>
      <c r="AF8" s="174" t="e">
        <f t="shared" si="8"/>
        <v>#REF!</v>
      </c>
      <c r="AG8" s="185" t="e">
        <f t="shared" si="9"/>
        <v>#REF!</v>
      </c>
      <c r="AH8" s="228" t="e">
        <f t="shared" si="10"/>
        <v>#REF!</v>
      </c>
      <c r="AI8" s="174" t="e">
        <f t="shared" si="11"/>
        <v>#REF!</v>
      </c>
      <c r="AJ8" s="185" t="e">
        <f t="shared" si="12"/>
        <v>#REF!</v>
      </c>
      <c r="AK8" s="228" t="e">
        <f t="shared" si="13"/>
        <v>#REF!</v>
      </c>
      <c r="AL8" s="174" t="e">
        <f t="shared" si="14"/>
        <v>#REF!</v>
      </c>
      <c r="AM8" s="185" t="e">
        <f t="shared" si="15"/>
        <v>#REF!</v>
      </c>
      <c r="AN8" s="228" t="e">
        <f t="shared" si="16"/>
        <v>#REF!</v>
      </c>
      <c r="AO8" s="174" t="e">
        <f t="shared" si="17"/>
        <v>#REF!</v>
      </c>
      <c r="AP8" s="185" t="e">
        <f t="shared" si="18"/>
        <v>#REF!</v>
      </c>
      <c r="AQ8" s="224" t="e">
        <f t="shared" si="19"/>
        <v>#REF!</v>
      </c>
      <c r="AR8" s="174" t="e">
        <f t="shared" si="20"/>
        <v>#REF!</v>
      </c>
      <c r="AS8" s="185" t="e">
        <f t="shared" si="21"/>
        <v>#REF!</v>
      </c>
      <c r="AT8" s="1"/>
      <c r="AU8" s="1"/>
      <c r="AV8" s="1"/>
      <c r="AW8" s="1"/>
      <c r="AX8" s="1"/>
      <c r="AY8" s="1"/>
      <c r="AZ8" s="1"/>
      <c r="BA8" s="1"/>
      <c r="BB8" s="1"/>
      <c r="BC8"/>
      <c r="BX8"/>
    </row>
    <row r="9" spans="1:76" s="25" customFormat="1" x14ac:dyDescent="0.2">
      <c r="A9" s="194" t="s">
        <v>46</v>
      </c>
      <c r="B9" s="208">
        <v>1</v>
      </c>
      <c r="C9" s="209">
        <v>1</v>
      </c>
      <c r="D9" s="219">
        <f>(BldgEUI!F9+BldgEUI!G9)*Constants!$B$13</f>
        <v>10.201640000000001</v>
      </c>
      <c r="E9" s="101">
        <f>(BldgEUI!D9+BldgEUI!E9)*Constants!$B$14</f>
        <v>1.831572</v>
      </c>
      <c r="F9" s="220">
        <f t="shared" si="0"/>
        <v>12.033212000000001</v>
      </c>
      <c r="G9" s="219">
        <f>(BldgEUI!L9+BldgEUI!M9)*Constants!$B$13</f>
        <v>16.634730000000001</v>
      </c>
      <c r="H9" s="101">
        <f>(BldgEUI!J9+BldgEUI!K9)*Constants!$B$14</f>
        <v>2.5994519999999999</v>
      </c>
      <c r="I9" s="220">
        <f t="shared" si="1"/>
        <v>19.234182000000001</v>
      </c>
      <c r="J9" s="219">
        <f>(BldgEUI!R9+BldgEUI!S9)*Constants!$B$13</f>
        <v>16.952260000000003</v>
      </c>
      <c r="K9" s="101">
        <f>(BldgEUI!P9+BldgEUI!Q9)*Constants!$B$14</f>
        <v>4.3338239999999999</v>
      </c>
      <c r="L9" s="220">
        <f t="shared" si="2"/>
        <v>21.286084000000002</v>
      </c>
      <c r="M9" s="219">
        <f>(BldgEUI!X9+BldgEUI!Y9)*Constants!$B$13</f>
        <v>10.354189999999999</v>
      </c>
      <c r="N9" s="101">
        <f>(BldgEUI!V9+BldgEUI!W9)*Constants!$B$14</f>
        <v>5.5169100000000002</v>
      </c>
      <c r="O9" s="220">
        <f t="shared" si="3"/>
        <v>15.871099999999998</v>
      </c>
      <c r="P9" s="228" t="e">
        <f>D9*#REF!</f>
        <v>#REF!</v>
      </c>
      <c r="Q9" s="174" t="e">
        <f>E9*#REF!</f>
        <v>#REF!</v>
      </c>
      <c r="R9" s="185" t="e">
        <f>F9*#REF!</f>
        <v>#REF!</v>
      </c>
      <c r="S9" s="228" t="e">
        <f>G9*#REF!</f>
        <v>#REF!</v>
      </c>
      <c r="T9" s="174" t="e">
        <f>H9*#REF!</f>
        <v>#REF!</v>
      </c>
      <c r="U9" s="185" t="e">
        <f>I9*#REF!</f>
        <v>#REF!</v>
      </c>
      <c r="V9" s="228" t="e">
        <f>J9*#REF!</f>
        <v>#REF!</v>
      </c>
      <c r="W9" s="174" t="e">
        <f>K9*#REF!</f>
        <v>#REF!</v>
      </c>
      <c r="X9" s="185" t="e">
        <f>L9*#REF!</f>
        <v>#REF!</v>
      </c>
      <c r="Y9" s="228" t="e">
        <f>M9*#REF!</f>
        <v>#REF!</v>
      </c>
      <c r="Z9" s="174" t="e">
        <f>N9*#REF!</f>
        <v>#REF!</v>
      </c>
      <c r="AA9" s="185" t="e">
        <f>O9*#REF!</f>
        <v>#REF!</v>
      </c>
      <c r="AB9" s="228" t="e">
        <f t="shared" si="4"/>
        <v>#REF!</v>
      </c>
      <c r="AC9" s="174" t="e">
        <f t="shared" si="5"/>
        <v>#REF!</v>
      </c>
      <c r="AD9" s="185" t="e">
        <f t="shared" si="6"/>
        <v>#REF!</v>
      </c>
      <c r="AE9" s="228" t="e">
        <f t="shared" si="7"/>
        <v>#REF!</v>
      </c>
      <c r="AF9" s="174" t="e">
        <f t="shared" si="8"/>
        <v>#REF!</v>
      </c>
      <c r="AG9" s="185" t="e">
        <f t="shared" si="9"/>
        <v>#REF!</v>
      </c>
      <c r="AH9" s="228" t="e">
        <f t="shared" si="10"/>
        <v>#REF!</v>
      </c>
      <c r="AI9" s="174" t="e">
        <f t="shared" si="11"/>
        <v>#REF!</v>
      </c>
      <c r="AJ9" s="185" t="e">
        <f t="shared" si="12"/>
        <v>#REF!</v>
      </c>
      <c r="AK9" s="228" t="e">
        <f t="shared" si="13"/>
        <v>#REF!</v>
      </c>
      <c r="AL9" s="174" t="e">
        <f t="shared" si="14"/>
        <v>#REF!</v>
      </c>
      <c r="AM9" s="185" t="e">
        <f t="shared" si="15"/>
        <v>#REF!</v>
      </c>
      <c r="AN9" s="228" t="e">
        <f t="shared" si="16"/>
        <v>#REF!</v>
      </c>
      <c r="AO9" s="174" t="e">
        <f t="shared" si="17"/>
        <v>#REF!</v>
      </c>
      <c r="AP9" s="185" t="e">
        <f t="shared" si="18"/>
        <v>#REF!</v>
      </c>
      <c r="AQ9" s="224" t="e">
        <f t="shared" si="19"/>
        <v>#REF!</v>
      </c>
      <c r="AR9" s="174" t="e">
        <f t="shared" si="20"/>
        <v>#REF!</v>
      </c>
      <c r="AS9" s="185" t="e">
        <f t="shared" si="21"/>
        <v>#REF!</v>
      </c>
      <c r="AT9" s="140"/>
      <c r="AU9" s="140"/>
      <c r="AV9" s="140"/>
      <c r="AW9" s="140"/>
      <c r="AX9" s="140"/>
      <c r="AY9" s="140"/>
      <c r="AZ9" s="140"/>
      <c r="BA9" s="140"/>
      <c r="BB9" s="140"/>
    </row>
    <row r="10" spans="1:76" s="24" customFormat="1" x14ac:dyDescent="0.2">
      <c r="A10" s="194" t="s">
        <v>47</v>
      </c>
      <c r="B10" s="208">
        <v>1</v>
      </c>
      <c r="C10" s="209">
        <v>1</v>
      </c>
      <c r="D10" s="219">
        <f>(BldgEUI!F10+BldgEUI!G10)*Constants!$B$13</f>
        <v>10.680479392585978</v>
      </c>
      <c r="E10" s="101">
        <f>(BldgEUI!D10+BldgEUI!E10)*Constants!$B$14</f>
        <v>1.8820019415810627</v>
      </c>
      <c r="F10" s="220">
        <f t="shared" si="0"/>
        <v>12.562481334167041</v>
      </c>
      <c r="G10" s="219">
        <f>(BldgEUI!L10+BldgEUI!M10)*Constants!$B$13</f>
        <v>16.523623696292987</v>
      </c>
      <c r="H10" s="101">
        <f>(BldgEUI!J10+BldgEUI!K10)*Constants!$B$14</f>
        <v>2.4634028226887001</v>
      </c>
      <c r="I10" s="220">
        <f t="shared" si="1"/>
        <v>18.987026518981686</v>
      </c>
      <c r="J10" s="219">
        <f>(BldgEUI!R10+BldgEUI!S10)*Constants!$B$13</f>
        <v>16.951409698972757</v>
      </c>
      <c r="K10" s="101">
        <f>(BldgEUI!P10+BldgEUI!Q10)*Constants!$B$14</f>
        <v>4.1269308841447074</v>
      </c>
      <c r="L10" s="220">
        <f t="shared" si="2"/>
        <v>21.078340583117466</v>
      </c>
      <c r="M10" s="219">
        <f>(BldgEUI!X10+BldgEUI!Y10)*Constants!$B$13</f>
        <v>10.347201966949532</v>
      </c>
      <c r="N10" s="101">
        <f>(BldgEUI!V10+BldgEUI!W10)*Constants!$B$14</f>
        <v>5.0893294863778467</v>
      </c>
      <c r="O10" s="220">
        <f t="shared" si="3"/>
        <v>15.43653145332738</v>
      </c>
      <c r="P10" s="228" t="e">
        <f>D10*#REF!</f>
        <v>#REF!</v>
      </c>
      <c r="Q10" s="174" t="e">
        <f>E10*#REF!</f>
        <v>#REF!</v>
      </c>
      <c r="R10" s="185" t="e">
        <f>F10*#REF!</f>
        <v>#REF!</v>
      </c>
      <c r="S10" s="228" t="e">
        <f>G10*#REF!</f>
        <v>#REF!</v>
      </c>
      <c r="T10" s="174" t="e">
        <f>H10*#REF!</f>
        <v>#REF!</v>
      </c>
      <c r="U10" s="185" t="e">
        <f>I10*#REF!</f>
        <v>#REF!</v>
      </c>
      <c r="V10" s="228" t="e">
        <f>J10*#REF!</f>
        <v>#REF!</v>
      </c>
      <c r="W10" s="174" t="e">
        <f>K10*#REF!</f>
        <v>#REF!</v>
      </c>
      <c r="X10" s="185" t="e">
        <f>L10*#REF!</f>
        <v>#REF!</v>
      </c>
      <c r="Y10" s="228" t="e">
        <f>M10*#REF!</f>
        <v>#REF!</v>
      </c>
      <c r="Z10" s="174" t="e">
        <f>N10*#REF!</f>
        <v>#REF!</v>
      </c>
      <c r="AA10" s="185" t="e">
        <f>O10*#REF!</f>
        <v>#REF!</v>
      </c>
      <c r="AB10" s="228" t="e">
        <f t="shared" si="4"/>
        <v>#REF!</v>
      </c>
      <c r="AC10" s="174" t="e">
        <f t="shared" si="5"/>
        <v>#REF!</v>
      </c>
      <c r="AD10" s="185" t="e">
        <f t="shared" si="6"/>
        <v>#REF!</v>
      </c>
      <c r="AE10" s="228" t="e">
        <f t="shared" si="7"/>
        <v>#REF!</v>
      </c>
      <c r="AF10" s="174" t="e">
        <f t="shared" si="8"/>
        <v>#REF!</v>
      </c>
      <c r="AG10" s="185" t="e">
        <f t="shared" si="9"/>
        <v>#REF!</v>
      </c>
      <c r="AH10" s="228" t="e">
        <f t="shared" si="10"/>
        <v>#REF!</v>
      </c>
      <c r="AI10" s="174" t="e">
        <f t="shared" si="11"/>
        <v>#REF!</v>
      </c>
      <c r="AJ10" s="185" t="e">
        <f t="shared" si="12"/>
        <v>#REF!</v>
      </c>
      <c r="AK10" s="228" t="e">
        <f t="shared" si="13"/>
        <v>#REF!</v>
      </c>
      <c r="AL10" s="174" t="e">
        <f t="shared" si="14"/>
        <v>#REF!</v>
      </c>
      <c r="AM10" s="185" t="e">
        <f t="shared" si="15"/>
        <v>#REF!</v>
      </c>
      <c r="AN10" s="228" t="e">
        <f t="shared" si="16"/>
        <v>#REF!</v>
      </c>
      <c r="AO10" s="174" t="e">
        <f t="shared" si="17"/>
        <v>#REF!</v>
      </c>
      <c r="AP10" s="185" t="e">
        <f t="shared" si="18"/>
        <v>#REF!</v>
      </c>
      <c r="AQ10" s="224" t="e">
        <f t="shared" si="19"/>
        <v>#REF!</v>
      </c>
      <c r="AR10" s="174" t="e">
        <f t="shared" si="20"/>
        <v>#REF!</v>
      </c>
      <c r="AS10" s="185" t="e">
        <f t="shared" si="21"/>
        <v>#REF!</v>
      </c>
      <c r="AT10" s="141"/>
      <c r="AU10" s="141"/>
      <c r="AV10" s="141"/>
      <c r="AW10" s="141"/>
      <c r="AX10" s="141"/>
      <c r="AY10" s="141"/>
      <c r="AZ10" s="141"/>
      <c r="BA10" s="141"/>
      <c r="BB10" s="141"/>
    </row>
    <row r="11" spans="1:76" x14ac:dyDescent="0.2">
      <c r="A11" s="194" t="s">
        <v>48</v>
      </c>
      <c r="B11" s="206">
        <v>1</v>
      </c>
      <c r="C11" s="207">
        <v>1</v>
      </c>
      <c r="D11" s="219">
        <f>(BldgEUI!F11+BldgEUI!G11)*Constants!$B$13</f>
        <v>10.252047992853953</v>
      </c>
      <c r="E11" s="101">
        <f>(BldgEUI!D11+BldgEUI!E11)*Constants!$B$14</f>
        <v>1.6873233218401071</v>
      </c>
      <c r="F11" s="220">
        <f t="shared" si="0"/>
        <v>11.939371314694061</v>
      </c>
      <c r="G11" s="219">
        <f>(BldgEUI!L11+BldgEUI!M11)*Constants!$B$13</f>
        <v>16.625456126842344</v>
      </c>
      <c r="H11" s="101">
        <f>(BldgEUI!J11+BldgEUI!K11)*Constants!$B$14</f>
        <v>2.3769916319785613</v>
      </c>
      <c r="I11" s="220">
        <f t="shared" si="1"/>
        <v>19.002447758820907</v>
      </c>
      <c r="J11" s="219">
        <f>(BldgEUI!R11+BldgEUI!S11)*Constants!$B$13</f>
        <v>16.942430261723985</v>
      </c>
      <c r="K11" s="101">
        <f>(BldgEUI!P11+BldgEUI!Q11)*Constants!$B$14</f>
        <v>3.9854305479231802</v>
      </c>
      <c r="L11" s="220">
        <f t="shared" si="2"/>
        <v>20.927860809647164</v>
      </c>
      <c r="M11" s="219">
        <f>(BldgEUI!X11+BldgEUI!Y11)*Constants!$B$13</f>
        <v>10.343890799464047</v>
      </c>
      <c r="N11" s="101">
        <f>(BldgEUI!V11+BldgEUI!W11)*Constants!$B$14</f>
        <v>5.178665301652523</v>
      </c>
      <c r="O11" s="220">
        <f t="shared" si="3"/>
        <v>15.522556101116571</v>
      </c>
      <c r="P11" s="228" t="e">
        <f>D11*#REF!</f>
        <v>#REF!</v>
      </c>
      <c r="Q11" s="174" t="e">
        <f>E11*#REF!</f>
        <v>#REF!</v>
      </c>
      <c r="R11" s="185" t="e">
        <f>F11*#REF!</f>
        <v>#REF!</v>
      </c>
      <c r="S11" s="228" t="e">
        <f>G11*#REF!</f>
        <v>#REF!</v>
      </c>
      <c r="T11" s="174" t="e">
        <f>H11*#REF!</f>
        <v>#REF!</v>
      </c>
      <c r="U11" s="185" t="e">
        <f>I11*#REF!</f>
        <v>#REF!</v>
      </c>
      <c r="V11" s="228" t="e">
        <f>J11*#REF!</f>
        <v>#REF!</v>
      </c>
      <c r="W11" s="174" t="e">
        <f>K11*#REF!</f>
        <v>#REF!</v>
      </c>
      <c r="X11" s="185" t="e">
        <f>L11*#REF!</f>
        <v>#REF!</v>
      </c>
      <c r="Y11" s="228" t="e">
        <f>M11*#REF!</f>
        <v>#REF!</v>
      </c>
      <c r="Z11" s="174" t="e">
        <f>N11*#REF!</f>
        <v>#REF!</v>
      </c>
      <c r="AA11" s="185" t="e">
        <f>O11*#REF!</f>
        <v>#REF!</v>
      </c>
      <c r="AB11" s="228" t="e">
        <f t="shared" si="4"/>
        <v>#REF!</v>
      </c>
      <c r="AC11" s="174" t="e">
        <f t="shared" si="5"/>
        <v>#REF!</v>
      </c>
      <c r="AD11" s="185" t="e">
        <f t="shared" si="6"/>
        <v>#REF!</v>
      </c>
      <c r="AE11" s="228" t="e">
        <f t="shared" si="7"/>
        <v>#REF!</v>
      </c>
      <c r="AF11" s="174" t="e">
        <f t="shared" si="8"/>
        <v>#REF!</v>
      </c>
      <c r="AG11" s="185" t="e">
        <f t="shared" si="9"/>
        <v>#REF!</v>
      </c>
      <c r="AH11" s="228" t="e">
        <f t="shared" si="10"/>
        <v>#REF!</v>
      </c>
      <c r="AI11" s="174" t="e">
        <f t="shared" si="11"/>
        <v>#REF!</v>
      </c>
      <c r="AJ11" s="185" t="e">
        <f t="shared" si="12"/>
        <v>#REF!</v>
      </c>
      <c r="AK11" s="228" t="e">
        <f t="shared" si="13"/>
        <v>#REF!</v>
      </c>
      <c r="AL11" s="174" t="e">
        <f t="shared" si="14"/>
        <v>#REF!</v>
      </c>
      <c r="AM11" s="185" t="e">
        <f t="shared" si="15"/>
        <v>#REF!</v>
      </c>
      <c r="AN11" s="228" t="e">
        <f t="shared" si="16"/>
        <v>#REF!</v>
      </c>
      <c r="AO11" s="174" t="e">
        <f t="shared" si="17"/>
        <v>#REF!</v>
      </c>
      <c r="AP11" s="185" t="e">
        <f t="shared" si="18"/>
        <v>#REF!</v>
      </c>
      <c r="AQ11" s="224" t="e">
        <f t="shared" si="19"/>
        <v>#REF!</v>
      </c>
      <c r="AR11" s="174" t="e">
        <f t="shared" si="20"/>
        <v>#REF!</v>
      </c>
      <c r="AS11" s="185" t="e">
        <f t="shared" si="21"/>
        <v>#REF!</v>
      </c>
      <c r="AT11" s="1"/>
      <c r="AU11" s="1"/>
      <c r="AV11" s="1"/>
      <c r="AW11" s="1"/>
      <c r="AX11" s="1"/>
      <c r="AY11" s="1"/>
      <c r="AZ11" s="1"/>
      <c r="BA11" s="1"/>
      <c r="BB11" s="1"/>
      <c r="BC11"/>
      <c r="BX11"/>
    </row>
    <row r="12" spans="1:76" s="19" customFormat="1" x14ac:dyDescent="0.2">
      <c r="A12" s="194" t="s">
        <v>49</v>
      </c>
      <c r="B12" s="210">
        <v>1</v>
      </c>
      <c r="C12" s="209">
        <v>1</v>
      </c>
      <c r="D12" s="219">
        <f>(BldgEUI!F12+BldgEUI!G12)*Constants!$B$13</f>
        <v>10.19599</v>
      </c>
      <c r="E12" s="101">
        <f>(BldgEUI!D12+BldgEUI!E12)*Constants!$B$14</f>
        <v>1.7483039999999999</v>
      </c>
      <c r="F12" s="220">
        <f t="shared" si="0"/>
        <v>11.944293999999999</v>
      </c>
      <c r="G12" s="219">
        <f>(BldgEUI!L12+BldgEUI!M12)*Constants!$B$13</f>
        <v>16.631340000000002</v>
      </c>
      <c r="H12" s="101">
        <f>(BldgEUI!J12+BldgEUI!K12)*Constants!$B$14</f>
        <v>2.4721199999999999</v>
      </c>
      <c r="I12" s="220">
        <f t="shared" si="1"/>
        <v>19.103460000000002</v>
      </c>
      <c r="J12" s="219">
        <f>(BldgEUI!R12+BldgEUI!S12)*Constants!$B$13</f>
        <v>16.94774</v>
      </c>
      <c r="K12" s="101">
        <f>(BldgEUI!P12+BldgEUI!Q12)*Constants!$B$14</f>
        <v>4.1347259999999997</v>
      </c>
      <c r="L12" s="220">
        <f t="shared" si="2"/>
        <v>21.082466</v>
      </c>
      <c r="M12" s="219">
        <f>(BldgEUI!X12+BldgEUI!Y12)*Constants!$B$13</f>
        <v>10.349670000000001</v>
      </c>
      <c r="N12" s="101">
        <f>(BldgEUI!V12+BldgEUI!W12)*Constants!$B$14</f>
        <v>5.3544239999999999</v>
      </c>
      <c r="O12" s="220">
        <f t="shared" si="3"/>
        <v>15.704094000000001</v>
      </c>
      <c r="P12" s="228" t="e">
        <f>D12*#REF!</f>
        <v>#REF!</v>
      </c>
      <c r="Q12" s="174" t="e">
        <f>E12*#REF!</f>
        <v>#REF!</v>
      </c>
      <c r="R12" s="185" t="e">
        <f>F12*#REF!</f>
        <v>#REF!</v>
      </c>
      <c r="S12" s="228" t="e">
        <f>G12*#REF!</f>
        <v>#REF!</v>
      </c>
      <c r="T12" s="174" t="e">
        <f>H12*#REF!</f>
        <v>#REF!</v>
      </c>
      <c r="U12" s="185" t="e">
        <f>I12*#REF!</f>
        <v>#REF!</v>
      </c>
      <c r="V12" s="228" t="e">
        <f>J12*#REF!</f>
        <v>#REF!</v>
      </c>
      <c r="W12" s="174" t="e">
        <f>K12*#REF!</f>
        <v>#REF!</v>
      </c>
      <c r="X12" s="185" t="e">
        <f>L12*#REF!</f>
        <v>#REF!</v>
      </c>
      <c r="Y12" s="228" t="e">
        <f>M12*#REF!</f>
        <v>#REF!</v>
      </c>
      <c r="Z12" s="174" t="e">
        <f>N12*#REF!</f>
        <v>#REF!</v>
      </c>
      <c r="AA12" s="185" t="e">
        <f>O12*#REF!</f>
        <v>#REF!</v>
      </c>
      <c r="AB12" s="228" t="e">
        <f t="shared" si="4"/>
        <v>#REF!</v>
      </c>
      <c r="AC12" s="174" t="e">
        <f t="shared" si="5"/>
        <v>#REF!</v>
      </c>
      <c r="AD12" s="185" t="e">
        <f t="shared" si="6"/>
        <v>#REF!</v>
      </c>
      <c r="AE12" s="228" t="e">
        <f t="shared" si="7"/>
        <v>#REF!</v>
      </c>
      <c r="AF12" s="174" t="e">
        <f t="shared" si="8"/>
        <v>#REF!</v>
      </c>
      <c r="AG12" s="185" t="e">
        <f t="shared" si="9"/>
        <v>#REF!</v>
      </c>
      <c r="AH12" s="228" t="e">
        <f t="shared" si="10"/>
        <v>#REF!</v>
      </c>
      <c r="AI12" s="174" t="e">
        <f t="shared" si="11"/>
        <v>#REF!</v>
      </c>
      <c r="AJ12" s="185" t="e">
        <f t="shared" si="12"/>
        <v>#REF!</v>
      </c>
      <c r="AK12" s="228" t="e">
        <f t="shared" si="13"/>
        <v>#REF!</v>
      </c>
      <c r="AL12" s="174" t="e">
        <f t="shared" si="14"/>
        <v>#REF!</v>
      </c>
      <c r="AM12" s="185" t="e">
        <f t="shared" si="15"/>
        <v>#REF!</v>
      </c>
      <c r="AN12" s="228" t="e">
        <f t="shared" si="16"/>
        <v>#REF!</v>
      </c>
      <c r="AO12" s="174" t="e">
        <f t="shared" si="17"/>
        <v>#REF!</v>
      </c>
      <c r="AP12" s="185" t="e">
        <f t="shared" si="18"/>
        <v>#REF!</v>
      </c>
      <c r="AQ12" s="224" t="e">
        <f t="shared" si="19"/>
        <v>#REF!</v>
      </c>
      <c r="AR12" s="174" t="e">
        <f t="shared" si="20"/>
        <v>#REF!</v>
      </c>
      <c r="AS12" s="185" t="e">
        <f t="shared" si="21"/>
        <v>#REF!</v>
      </c>
      <c r="AT12" s="142"/>
      <c r="AU12" s="142"/>
      <c r="AV12" s="142"/>
      <c r="AW12" s="142"/>
      <c r="AX12" s="142"/>
      <c r="AY12" s="142"/>
      <c r="AZ12" s="142"/>
      <c r="BA12" s="142"/>
      <c r="BB12" s="142"/>
    </row>
    <row r="13" spans="1:76" x14ac:dyDescent="0.2">
      <c r="A13" s="193" t="s">
        <v>50</v>
      </c>
      <c r="B13" s="206">
        <v>1</v>
      </c>
      <c r="C13" s="207">
        <v>1</v>
      </c>
      <c r="D13" s="219">
        <f>(BldgEUI!F13+BldgEUI!G13)*Constants!$B$13</f>
        <v>8.653567858865566</v>
      </c>
      <c r="E13" s="101">
        <f>(BldgEUI!D13+BldgEUI!E13)*Constants!$B$14</f>
        <v>1.9747773084412679</v>
      </c>
      <c r="F13" s="220">
        <f t="shared" si="0"/>
        <v>10.628345167306835</v>
      </c>
      <c r="G13" s="219">
        <f>(BldgEUI!L13+BldgEUI!M13)*Constants!$B$13</f>
        <v>15.178391753461367</v>
      </c>
      <c r="H13" s="101">
        <f>(BldgEUI!J13+BldgEUI!K13)*Constants!$B$14</f>
        <v>2.7588381781152296</v>
      </c>
      <c r="I13" s="220">
        <f t="shared" si="1"/>
        <v>17.937229931576596</v>
      </c>
      <c r="J13" s="219">
        <f>(BldgEUI!R13+BldgEUI!S13)*Constants!$B$13</f>
        <v>15.512370697632871</v>
      </c>
      <c r="K13" s="101">
        <f>(BldgEUI!P13+BldgEUI!Q13)*Constants!$B$14</f>
        <v>4.5201058247431893</v>
      </c>
      <c r="L13" s="220">
        <f t="shared" si="2"/>
        <v>20.032476522376061</v>
      </c>
      <c r="M13" s="219">
        <f>(BldgEUI!X13+BldgEUI!Y13)*Constants!$B$13</f>
        <v>8.9152062117016548</v>
      </c>
      <c r="N13" s="101">
        <f>(BldgEUI!V13+BldgEUI!W13)*Constants!$B$14</f>
        <v>5.629009210183118</v>
      </c>
      <c r="O13" s="220">
        <f t="shared" si="3"/>
        <v>14.544215421884772</v>
      </c>
      <c r="P13" s="228" t="e">
        <f>D13*#REF!</f>
        <v>#REF!</v>
      </c>
      <c r="Q13" s="174" t="e">
        <f>E13*#REF!</f>
        <v>#REF!</v>
      </c>
      <c r="R13" s="185" t="e">
        <f>F13*#REF!</f>
        <v>#REF!</v>
      </c>
      <c r="S13" s="228" t="e">
        <f>G13*#REF!</f>
        <v>#REF!</v>
      </c>
      <c r="T13" s="174" t="e">
        <f>H13*#REF!</f>
        <v>#REF!</v>
      </c>
      <c r="U13" s="185" t="e">
        <f>I13*#REF!</f>
        <v>#REF!</v>
      </c>
      <c r="V13" s="228" t="e">
        <f>J13*#REF!</f>
        <v>#REF!</v>
      </c>
      <c r="W13" s="174" t="e">
        <f>K13*#REF!</f>
        <v>#REF!</v>
      </c>
      <c r="X13" s="185" t="e">
        <f>L13*#REF!</f>
        <v>#REF!</v>
      </c>
      <c r="Y13" s="228" t="e">
        <f>M13*#REF!</f>
        <v>#REF!</v>
      </c>
      <c r="Z13" s="174" t="e">
        <f>N13*#REF!</f>
        <v>#REF!</v>
      </c>
      <c r="AA13" s="185" t="e">
        <f>O13*#REF!</f>
        <v>#REF!</v>
      </c>
      <c r="AB13" s="228" t="e">
        <f t="shared" si="4"/>
        <v>#REF!</v>
      </c>
      <c r="AC13" s="174" t="e">
        <f t="shared" si="5"/>
        <v>#REF!</v>
      </c>
      <c r="AD13" s="185" t="e">
        <f t="shared" si="6"/>
        <v>#REF!</v>
      </c>
      <c r="AE13" s="228" t="e">
        <f t="shared" si="7"/>
        <v>#REF!</v>
      </c>
      <c r="AF13" s="174" t="e">
        <f t="shared" si="8"/>
        <v>#REF!</v>
      </c>
      <c r="AG13" s="185" t="e">
        <f t="shared" si="9"/>
        <v>#REF!</v>
      </c>
      <c r="AH13" s="228" t="e">
        <f t="shared" si="10"/>
        <v>#REF!</v>
      </c>
      <c r="AI13" s="174" t="e">
        <f t="shared" si="11"/>
        <v>#REF!</v>
      </c>
      <c r="AJ13" s="185" t="e">
        <f t="shared" si="12"/>
        <v>#REF!</v>
      </c>
      <c r="AK13" s="228" t="e">
        <f t="shared" si="13"/>
        <v>#REF!</v>
      </c>
      <c r="AL13" s="174" t="e">
        <f t="shared" si="14"/>
        <v>#REF!</v>
      </c>
      <c r="AM13" s="185" t="e">
        <f t="shared" si="15"/>
        <v>#REF!</v>
      </c>
      <c r="AN13" s="228" t="e">
        <f t="shared" si="16"/>
        <v>#REF!</v>
      </c>
      <c r="AO13" s="174" t="e">
        <f t="shared" si="17"/>
        <v>#REF!</v>
      </c>
      <c r="AP13" s="185" t="e">
        <f t="shared" si="18"/>
        <v>#REF!</v>
      </c>
      <c r="AQ13" s="224" t="e">
        <f t="shared" si="19"/>
        <v>#REF!</v>
      </c>
      <c r="AR13" s="174" t="e">
        <f t="shared" si="20"/>
        <v>#REF!</v>
      </c>
      <c r="AS13" s="185" t="e">
        <f t="shared" si="21"/>
        <v>#REF!</v>
      </c>
      <c r="AT13" s="1"/>
      <c r="AU13" s="1"/>
      <c r="AV13" s="1"/>
      <c r="AW13" s="1"/>
      <c r="AX13" s="1"/>
      <c r="AY13" s="1"/>
      <c r="AZ13" s="1"/>
      <c r="BA13" s="1"/>
      <c r="BB13" s="1"/>
      <c r="BC13"/>
      <c r="BX13"/>
    </row>
    <row r="14" spans="1:76" s="24" customFormat="1" x14ac:dyDescent="0.2">
      <c r="A14" s="195" t="s">
        <v>30</v>
      </c>
      <c r="B14" s="210">
        <v>1</v>
      </c>
      <c r="C14" s="211">
        <v>0</v>
      </c>
      <c r="D14" s="219">
        <f>(BldgEUI!F14+BldgEUI!G14)*Constants!$B$13</f>
        <v>9.61243145332738</v>
      </c>
      <c r="E14" s="101">
        <f>(BldgEUI!D14+BldgEUI!E14)*Constants!$B$14</f>
        <v>1.8820019415810627</v>
      </c>
      <c r="F14" s="220">
        <f t="shared" si="0"/>
        <v>11.494433394908443</v>
      </c>
      <c r="G14" s="219">
        <f>(BldgEUI!L14+BldgEUI!M14)*Constants!$B$13</f>
        <v>15.403478184546673</v>
      </c>
      <c r="H14" s="101">
        <f>(BldgEUI!J14+BldgEUI!K14)*Constants!$B$14</f>
        <v>2.646322601161232</v>
      </c>
      <c r="I14" s="220">
        <f t="shared" si="1"/>
        <v>18.049800785707905</v>
      </c>
      <c r="J14" s="219">
        <f>(BldgEUI!R14+BldgEUI!S14)*Constants!$B$13</f>
        <v>15.688603377936579</v>
      </c>
      <c r="K14" s="101">
        <f>(BldgEUI!P14+BldgEUI!Q14)*Constants!$B$14</f>
        <v>4.3826404244752117</v>
      </c>
      <c r="L14" s="220">
        <f t="shared" si="2"/>
        <v>20.071243802411789</v>
      </c>
      <c r="M14" s="219">
        <f>(BldgEUI!X14+BldgEUI!Y14)*Constants!$B$13</f>
        <v>9.7505744832514516</v>
      </c>
      <c r="N14" s="101">
        <f>(BldgEUI!V14+BldgEUI!W14)*Constants!$B$14</f>
        <v>5.5361936146493971</v>
      </c>
      <c r="O14" s="220">
        <f t="shared" si="3"/>
        <v>15.286768097900849</v>
      </c>
      <c r="P14" s="228" t="e">
        <f>D14*#REF!</f>
        <v>#REF!</v>
      </c>
      <c r="Q14" s="174" t="e">
        <f>E14*#REF!</f>
        <v>#REF!</v>
      </c>
      <c r="R14" s="185" t="e">
        <f>F14*#REF!</f>
        <v>#REF!</v>
      </c>
      <c r="S14" s="228" t="e">
        <f>G14*#REF!</f>
        <v>#REF!</v>
      </c>
      <c r="T14" s="174" t="e">
        <f>H14*#REF!</f>
        <v>#REF!</v>
      </c>
      <c r="U14" s="185" t="e">
        <f>I14*#REF!</f>
        <v>#REF!</v>
      </c>
      <c r="V14" s="228" t="e">
        <f>J14*#REF!</f>
        <v>#REF!</v>
      </c>
      <c r="W14" s="174" t="e">
        <f>K14*#REF!</f>
        <v>#REF!</v>
      </c>
      <c r="X14" s="185" t="e">
        <f>L14*#REF!</f>
        <v>#REF!</v>
      </c>
      <c r="Y14" s="228" t="e">
        <f>M14*#REF!</f>
        <v>#REF!</v>
      </c>
      <c r="Z14" s="174" t="e">
        <f>N14*#REF!</f>
        <v>#REF!</v>
      </c>
      <c r="AA14" s="185" t="e">
        <f>O14*#REF!</f>
        <v>#REF!</v>
      </c>
      <c r="AB14" s="228" t="e">
        <f t="shared" si="4"/>
        <v>#REF!</v>
      </c>
      <c r="AC14" s="174" t="e">
        <f t="shared" si="5"/>
        <v>#REF!</v>
      </c>
      <c r="AD14" s="185" t="e">
        <f t="shared" si="6"/>
        <v>#REF!</v>
      </c>
      <c r="AE14" s="228" t="e">
        <f t="shared" si="7"/>
        <v>#REF!</v>
      </c>
      <c r="AF14" s="174" t="e">
        <f t="shared" si="8"/>
        <v>#REF!</v>
      </c>
      <c r="AG14" s="185" t="e">
        <f t="shared" si="9"/>
        <v>#REF!</v>
      </c>
      <c r="AH14" s="228" t="e">
        <f t="shared" si="10"/>
        <v>#REF!</v>
      </c>
      <c r="AI14" s="174" t="e">
        <f t="shared" si="11"/>
        <v>#REF!</v>
      </c>
      <c r="AJ14" s="185" t="e">
        <f t="shared" si="12"/>
        <v>#REF!</v>
      </c>
      <c r="AK14" s="228" t="e">
        <f t="shared" si="13"/>
        <v>#REF!</v>
      </c>
      <c r="AL14" s="174" t="e">
        <f t="shared" si="14"/>
        <v>#REF!</v>
      </c>
      <c r="AM14" s="185" t="e">
        <f t="shared" si="15"/>
        <v>#REF!</v>
      </c>
      <c r="AN14" s="228" t="e">
        <f t="shared" si="16"/>
        <v>#REF!</v>
      </c>
      <c r="AO14" s="174" t="e">
        <f t="shared" si="17"/>
        <v>#REF!</v>
      </c>
      <c r="AP14" s="185" t="e">
        <f t="shared" si="18"/>
        <v>#REF!</v>
      </c>
      <c r="AQ14" s="224" t="e">
        <f t="shared" si="19"/>
        <v>#REF!</v>
      </c>
      <c r="AR14" s="174" t="e">
        <f t="shared" si="20"/>
        <v>#REF!</v>
      </c>
      <c r="AS14" s="185" t="e">
        <f t="shared" si="21"/>
        <v>#REF!</v>
      </c>
      <c r="AT14" s="141"/>
      <c r="AU14" s="141"/>
      <c r="AV14" s="141"/>
      <c r="AW14" s="141"/>
      <c r="AX14" s="141"/>
      <c r="AY14" s="141"/>
      <c r="AZ14" s="141"/>
      <c r="BA14" s="141"/>
      <c r="BB14" s="141"/>
    </row>
    <row r="15" spans="1:76" x14ac:dyDescent="0.2">
      <c r="A15" s="193" t="s">
        <v>6</v>
      </c>
      <c r="B15" s="206">
        <v>1</v>
      </c>
      <c r="C15" s="207">
        <v>1</v>
      </c>
      <c r="D15" s="219">
        <f>(BldgEUI!F15+BldgEUI!G15)*Constants!$B$13</f>
        <v>10.316896366234927</v>
      </c>
      <c r="E15" s="101">
        <f>(BldgEUI!D15+BldgEUI!E15)*Constants!$B$14</f>
        <v>1.2269624736042875</v>
      </c>
      <c r="F15" s="220">
        <f t="shared" si="0"/>
        <v>11.543858839839213</v>
      </c>
      <c r="G15" s="219">
        <f>(BldgEUI!L15+BldgEUI!M15)*Constants!$B$13</f>
        <v>16.633565681107637</v>
      </c>
      <c r="H15" s="101">
        <f>(BldgEUI!J15+BldgEUI!K15)*Constants!$B$14</f>
        <v>1.9242299801697182</v>
      </c>
      <c r="I15" s="220">
        <f t="shared" si="1"/>
        <v>18.557795661277353</v>
      </c>
      <c r="J15" s="219">
        <f>(BldgEUI!R15+BldgEUI!S15)*Constants!$B$13</f>
        <v>16.951409698972757</v>
      </c>
      <c r="K15" s="101">
        <f>(BldgEUI!P15+BldgEUI!Q15)*Constants!$B$14</f>
        <v>4.3625220648503795</v>
      </c>
      <c r="L15" s="220">
        <f t="shared" si="2"/>
        <v>21.313931763823135</v>
      </c>
      <c r="M15" s="219">
        <f>(BldgEUI!X15+BldgEUI!Y15)*Constants!$B$13</f>
        <v>10.384354388566324</v>
      </c>
      <c r="N15" s="101">
        <f>(BldgEUI!V15+BldgEUI!W15)*Constants!$B$14</f>
        <v>5.5192573430995981</v>
      </c>
      <c r="O15" s="220">
        <f t="shared" si="3"/>
        <v>15.903611731665922</v>
      </c>
      <c r="P15" s="228" t="e">
        <f>D15*#REF!</f>
        <v>#REF!</v>
      </c>
      <c r="Q15" s="174" t="e">
        <f>E15*#REF!</f>
        <v>#REF!</v>
      </c>
      <c r="R15" s="185" t="e">
        <f>F15*#REF!</f>
        <v>#REF!</v>
      </c>
      <c r="S15" s="228" t="e">
        <f>G15*#REF!</f>
        <v>#REF!</v>
      </c>
      <c r="T15" s="174" t="e">
        <f>H15*#REF!</f>
        <v>#REF!</v>
      </c>
      <c r="U15" s="185" t="e">
        <f>I15*#REF!</f>
        <v>#REF!</v>
      </c>
      <c r="V15" s="228" t="e">
        <f>J15*#REF!</f>
        <v>#REF!</v>
      </c>
      <c r="W15" s="174" t="e">
        <f>K15*#REF!</f>
        <v>#REF!</v>
      </c>
      <c r="X15" s="185" t="e">
        <f>L15*#REF!</f>
        <v>#REF!</v>
      </c>
      <c r="Y15" s="228" t="e">
        <f>M15*#REF!</f>
        <v>#REF!</v>
      </c>
      <c r="Z15" s="174" t="e">
        <f>N15*#REF!</f>
        <v>#REF!</v>
      </c>
      <c r="AA15" s="185" t="e">
        <f>O15*#REF!</f>
        <v>#REF!</v>
      </c>
      <c r="AB15" s="228" t="e">
        <f t="shared" si="4"/>
        <v>#REF!</v>
      </c>
      <c r="AC15" s="174" t="e">
        <f t="shared" si="5"/>
        <v>#REF!</v>
      </c>
      <c r="AD15" s="185" t="e">
        <f t="shared" si="6"/>
        <v>#REF!</v>
      </c>
      <c r="AE15" s="228" t="e">
        <f t="shared" si="7"/>
        <v>#REF!</v>
      </c>
      <c r="AF15" s="174" t="e">
        <f t="shared" si="8"/>
        <v>#REF!</v>
      </c>
      <c r="AG15" s="185" t="e">
        <f t="shared" si="9"/>
        <v>#REF!</v>
      </c>
      <c r="AH15" s="228" t="e">
        <f t="shared" si="10"/>
        <v>#REF!</v>
      </c>
      <c r="AI15" s="174" t="e">
        <f t="shared" si="11"/>
        <v>#REF!</v>
      </c>
      <c r="AJ15" s="185" t="e">
        <f t="shared" si="12"/>
        <v>#REF!</v>
      </c>
      <c r="AK15" s="228" t="e">
        <f t="shared" si="13"/>
        <v>#REF!</v>
      </c>
      <c r="AL15" s="174" t="e">
        <f t="shared" si="14"/>
        <v>#REF!</v>
      </c>
      <c r="AM15" s="185" t="e">
        <f t="shared" si="15"/>
        <v>#REF!</v>
      </c>
      <c r="AN15" s="228" t="e">
        <f t="shared" si="16"/>
        <v>#REF!</v>
      </c>
      <c r="AO15" s="174" t="e">
        <f t="shared" si="17"/>
        <v>#REF!</v>
      </c>
      <c r="AP15" s="185" t="e">
        <f t="shared" si="18"/>
        <v>#REF!</v>
      </c>
      <c r="AQ15" s="224" t="e">
        <f t="shared" si="19"/>
        <v>#REF!</v>
      </c>
      <c r="AR15" s="174" t="e">
        <f t="shared" si="20"/>
        <v>#REF!</v>
      </c>
      <c r="AS15" s="185" t="e">
        <f t="shared" si="21"/>
        <v>#REF!</v>
      </c>
      <c r="AT15" s="1"/>
      <c r="AU15" s="1"/>
      <c r="AV15" s="1"/>
      <c r="AW15" s="1"/>
      <c r="AX15" s="1"/>
      <c r="AY15" s="1"/>
      <c r="AZ15" s="1"/>
      <c r="BA15" s="1"/>
      <c r="BB15" s="1"/>
      <c r="BC15"/>
      <c r="BX15"/>
    </row>
    <row r="16" spans="1:76" x14ac:dyDescent="0.2">
      <c r="A16" s="193" t="s">
        <v>51</v>
      </c>
      <c r="B16" s="206">
        <v>1</v>
      </c>
      <c r="C16" s="207">
        <v>1</v>
      </c>
      <c r="D16" s="219">
        <f>(BldgEUI!F16+BldgEUI!G16)*Constants!$B$13</f>
        <v>10.166238245645378</v>
      </c>
      <c r="E16" s="101">
        <f>(BldgEUI!D16+BldgEUI!E16)*Constants!$B$14</f>
        <v>1.2445745868691378</v>
      </c>
      <c r="F16" s="220">
        <f t="shared" si="0"/>
        <v>11.410812832514516</v>
      </c>
      <c r="G16" s="219">
        <f>(BldgEUI!L16+BldgEUI!M16)*Constants!$B$13</f>
        <v>16.611509938365341</v>
      </c>
      <c r="H16" s="101">
        <f>(BldgEUI!J16+BldgEUI!K16)*Constants!$B$14</f>
        <v>1.9211726009825809</v>
      </c>
      <c r="I16" s="220">
        <f t="shared" si="1"/>
        <v>18.53268253934792</v>
      </c>
      <c r="J16" s="219">
        <f>(BldgEUI!R16+BldgEUI!S16)*Constants!$B$13</f>
        <v>16.944731242518984</v>
      </c>
      <c r="K16" s="101">
        <f>(BldgEUI!P16+BldgEUI!Q16)*Constants!$B$14</f>
        <v>4.3817473479231808</v>
      </c>
      <c r="L16" s="220">
        <f t="shared" si="2"/>
        <v>21.326478590442164</v>
      </c>
      <c r="M16" s="219">
        <f>(BldgEUI!X16+BldgEUI!Y16)*Constants!$B$13</f>
        <v>10.351467199642698</v>
      </c>
      <c r="N16" s="101">
        <f>(BldgEUI!V16+BldgEUI!W16)*Constants!$B$14</f>
        <v>5.5346649250558286</v>
      </c>
      <c r="O16" s="220">
        <f t="shared" si="3"/>
        <v>15.886132124698527</v>
      </c>
      <c r="P16" s="228" t="e">
        <f>D16*#REF!</f>
        <v>#REF!</v>
      </c>
      <c r="Q16" s="174" t="e">
        <f>E16*#REF!</f>
        <v>#REF!</v>
      </c>
      <c r="R16" s="185" t="e">
        <f>F16*#REF!</f>
        <v>#REF!</v>
      </c>
      <c r="S16" s="228" t="e">
        <f>G16*#REF!</f>
        <v>#REF!</v>
      </c>
      <c r="T16" s="174" t="e">
        <f>H16*#REF!</f>
        <v>#REF!</v>
      </c>
      <c r="U16" s="185" t="e">
        <f>I16*#REF!</f>
        <v>#REF!</v>
      </c>
      <c r="V16" s="228" t="e">
        <f>J16*#REF!</f>
        <v>#REF!</v>
      </c>
      <c r="W16" s="174" t="e">
        <f>K16*#REF!</f>
        <v>#REF!</v>
      </c>
      <c r="X16" s="185" t="e">
        <f>L16*#REF!</f>
        <v>#REF!</v>
      </c>
      <c r="Y16" s="228" t="e">
        <f>M16*#REF!</f>
        <v>#REF!</v>
      </c>
      <c r="Z16" s="174" t="e">
        <f>N16*#REF!</f>
        <v>#REF!</v>
      </c>
      <c r="AA16" s="185" t="e">
        <f>O16*#REF!</f>
        <v>#REF!</v>
      </c>
      <c r="AB16" s="228" t="e">
        <f t="shared" si="4"/>
        <v>#REF!</v>
      </c>
      <c r="AC16" s="174" t="e">
        <f t="shared" si="5"/>
        <v>#REF!</v>
      </c>
      <c r="AD16" s="185" t="e">
        <f t="shared" si="6"/>
        <v>#REF!</v>
      </c>
      <c r="AE16" s="228" t="e">
        <f t="shared" si="7"/>
        <v>#REF!</v>
      </c>
      <c r="AF16" s="174" t="e">
        <f t="shared" si="8"/>
        <v>#REF!</v>
      </c>
      <c r="AG16" s="185" t="e">
        <f t="shared" si="9"/>
        <v>#REF!</v>
      </c>
      <c r="AH16" s="228" t="e">
        <f t="shared" si="10"/>
        <v>#REF!</v>
      </c>
      <c r="AI16" s="174" t="e">
        <f t="shared" si="11"/>
        <v>#REF!</v>
      </c>
      <c r="AJ16" s="185" t="e">
        <f t="shared" si="12"/>
        <v>#REF!</v>
      </c>
      <c r="AK16" s="228" t="e">
        <f t="shared" si="13"/>
        <v>#REF!</v>
      </c>
      <c r="AL16" s="174" t="e">
        <f t="shared" si="14"/>
        <v>#REF!</v>
      </c>
      <c r="AM16" s="185" t="e">
        <f t="shared" si="15"/>
        <v>#REF!</v>
      </c>
      <c r="AN16" s="228" t="e">
        <f t="shared" si="16"/>
        <v>#REF!</v>
      </c>
      <c r="AO16" s="174" t="e">
        <f t="shared" si="17"/>
        <v>#REF!</v>
      </c>
      <c r="AP16" s="185" t="e">
        <f t="shared" si="18"/>
        <v>#REF!</v>
      </c>
      <c r="AQ16" s="224" t="e">
        <f t="shared" si="19"/>
        <v>#REF!</v>
      </c>
      <c r="AR16" s="174" t="e">
        <f t="shared" si="20"/>
        <v>#REF!</v>
      </c>
      <c r="AS16" s="185" t="e">
        <f t="shared" si="21"/>
        <v>#REF!</v>
      </c>
      <c r="AT16" s="1"/>
      <c r="AU16" s="1"/>
      <c r="AV16" s="1"/>
      <c r="AW16" s="1"/>
      <c r="AX16" s="1"/>
      <c r="AY16" s="1"/>
      <c r="AZ16" s="1"/>
      <c r="BA16" s="1"/>
      <c r="BB16" s="1"/>
      <c r="BC16"/>
      <c r="BX16"/>
    </row>
    <row r="17" spans="1:78" s="52" customFormat="1" x14ac:dyDescent="0.2">
      <c r="A17" s="194" t="s">
        <v>52</v>
      </c>
      <c r="B17" s="208">
        <v>1</v>
      </c>
      <c r="C17" s="209">
        <v>1</v>
      </c>
      <c r="D17" s="219">
        <f>(BldgEUI!F17+BldgEUI!G17)*Constants!$B$13</f>
        <v>10.26153</v>
      </c>
      <c r="E17" s="101">
        <f>(BldgEUI!D17+BldgEUI!E17)*Constants!$B$14</f>
        <v>1.8255779999999999</v>
      </c>
      <c r="F17" s="220">
        <f t="shared" si="0"/>
        <v>12.087108000000001</v>
      </c>
      <c r="G17" s="219">
        <f>(BldgEUI!L17+BldgEUI!M17)*Constants!$B$13</f>
        <v>16.601959999999998</v>
      </c>
      <c r="H17" s="101">
        <f>(BldgEUI!J17+BldgEUI!K17)*Constants!$B$14</f>
        <v>2.6310419999999999</v>
      </c>
      <c r="I17" s="220">
        <f t="shared" si="1"/>
        <v>19.233001999999999</v>
      </c>
      <c r="J17" s="219">
        <f>(BldgEUI!R17+BldgEUI!S17)*Constants!$B$13</f>
        <v>16.951129999999999</v>
      </c>
      <c r="K17" s="101">
        <f>(BldgEUI!P17+BldgEUI!Q17)*Constants!$B$14</f>
        <v>4.3826404244752117</v>
      </c>
      <c r="L17" s="220">
        <f t="shared" si="2"/>
        <v>21.333770424475212</v>
      </c>
      <c r="M17" s="219">
        <f>(BldgEUI!X17+BldgEUI!Y17)*Constants!$B$13</f>
        <v>10.353060000000001</v>
      </c>
      <c r="N17" s="101">
        <f>(BldgEUI!V17+BldgEUI!W17)*Constants!$B$14</f>
        <v>5.5361936146493971</v>
      </c>
      <c r="O17" s="220">
        <f t="shared" si="3"/>
        <v>15.889253614649398</v>
      </c>
      <c r="P17" s="228" t="e">
        <f>D17*#REF!</f>
        <v>#REF!</v>
      </c>
      <c r="Q17" s="174" t="e">
        <f>E17*#REF!</f>
        <v>#REF!</v>
      </c>
      <c r="R17" s="185" t="e">
        <f>F17*#REF!</f>
        <v>#REF!</v>
      </c>
      <c r="S17" s="228" t="e">
        <f>G17*#REF!</f>
        <v>#REF!</v>
      </c>
      <c r="T17" s="174" t="e">
        <f>H17*#REF!</f>
        <v>#REF!</v>
      </c>
      <c r="U17" s="185" t="e">
        <f>I17*#REF!</f>
        <v>#REF!</v>
      </c>
      <c r="V17" s="228" t="e">
        <f>J17*#REF!</f>
        <v>#REF!</v>
      </c>
      <c r="W17" s="174" t="e">
        <f>K17*#REF!</f>
        <v>#REF!</v>
      </c>
      <c r="X17" s="185" t="e">
        <f>L17*#REF!</f>
        <v>#REF!</v>
      </c>
      <c r="Y17" s="228" t="e">
        <f>M17*#REF!</f>
        <v>#REF!</v>
      </c>
      <c r="Z17" s="174" t="e">
        <f>N17*#REF!</f>
        <v>#REF!</v>
      </c>
      <c r="AA17" s="185" t="e">
        <f>O17*#REF!</f>
        <v>#REF!</v>
      </c>
      <c r="AB17" s="228" t="e">
        <f t="shared" si="4"/>
        <v>#REF!</v>
      </c>
      <c r="AC17" s="174" t="e">
        <f t="shared" si="5"/>
        <v>#REF!</v>
      </c>
      <c r="AD17" s="185" t="e">
        <f t="shared" si="6"/>
        <v>#REF!</v>
      </c>
      <c r="AE17" s="228" t="e">
        <f t="shared" si="7"/>
        <v>#REF!</v>
      </c>
      <c r="AF17" s="174" t="e">
        <f t="shared" si="8"/>
        <v>#REF!</v>
      </c>
      <c r="AG17" s="185" t="e">
        <f t="shared" si="9"/>
        <v>#REF!</v>
      </c>
      <c r="AH17" s="228" t="e">
        <f t="shared" si="10"/>
        <v>#REF!</v>
      </c>
      <c r="AI17" s="174" t="e">
        <f t="shared" si="11"/>
        <v>#REF!</v>
      </c>
      <c r="AJ17" s="185" t="e">
        <f t="shared" si="12"/>
        <v>#REF!</v>
      </c>
      <c r="AK17" s="228" t="e">
        <f t="shared" si="13"/>
        <v>#REF!</v>
      </c>
      <c r="AL17" s="174" t="e">
        <f t="shared" si="14"/>
        <v>#REF!</v>
      </c>
      <c r="AM17" s="185" t="e">
        <f t="shared" si="15"/>
        <v>#REF!</v>
      </c>
      <c r="AN17" s="228" t="e">
        <f t="shared" si="16"/>
        <v>#REF!</v>
      </c>
      <c r="AO17" s="174" t="e">
        <f t="shared" si="17"/>
        <v>#REF!</v>
      </c>
      <c r="AP17" s="185" t="e">
        <f t="shared" si="18"/>
        <v>#REF!</v>
      </c>
      <c r="AQ17" s="224" t="e">
        <f t="shared" si="19"/>
        <v>#REF!</v>
      </c>
      <c r="AR17" s="174" t="e">
        <f t="shared" si="20"/>
        <v>#REF!</v>
      </c>
      <c r="AS17" s="185" t="e">
        <f t="shared" si="21"/>
        <v>#REF!</v>
      </c>
      <c r="AT17" s="143"/>
      <c r="AU17" s="143"/>
      <c r="AV17" s="143"/>
      <c r="AW17" s="143"/>
      <c r="AX17" s="143"/>
      <c r="AY17" s="143"/>
      <c r="AZ17" s="143"/>
      <c r="BA17" s="143"/>
      <c r="BB17" s="143"/>
    </row>
    <row r="18" spans="1:78" s="24" customFormat="1" x14ac:dyDescent="0.2">
      <c r="A18" s="194" t="s">
        <v>53</v>
      </c>
      <c r="B18" s="208">
        <v>1</v>
      </c>
      <c r="C18" s="209">
        <v>1</v>
      </c>
      <c r="D18" s="219">
        <f>(BldgEUI!F18+BldgEUI!G18)*Constants!$B$13</f>
        <v>10.680479392585978</v>
      </c>
      <c r="E18" s="101">
        <f>(BldgEUI!D18+BldgEUI!E18)*Constants!$B$14</f>
        <v>1.8820019415810627</v>
      </c>
      <c r="F18" s="220">
        <f t="shared" si="0"/>
        <v>12.562481334167041</v>
      </c>
      <c r="G18" s="219">
        <f>(BldgEUI!L18+BldgEUI!M18)*Constants!$B$13</f>
        <v>16.601660618133096</v>
      </c>
      <c r="H18" s="101">
        <f>(BldgEUI!J18+BldgEUI!K18)*Constants!$B$14</f>
        <v>2.648108754265297</v>
      </c>
      <c r="I18" s="220">
        <f t="shared" si="1"/>
        <v>19.249769372398394</v>
      </c>
      <c r="J18" s="219">
        <f>(BldgEUI!R18+BldgEUI!S18)*Constants!$B$13</f>
        <v>16.949922479678428</v>
      </c>
      <c r="K18" s="101">
        <f>(BldgEUI!P18+BldgEUI!Q18)*Constants!$B$14</f>
        <v>4.3814939072800358</v>
      </c>
      <c r="L18" s="220">
        <f t="shared" si="2"/>
        <v>21.331416386958463</v>
      </c>
      <c r="M18" s="219">
        <f>(BldgEUI!X18+BldgEUI!Y18)*Constants!$B$13</f>
        <v>10.353235026351051</v>
      </c>
      <c r="N18" s="101">
        <f>(BldgEUI!V18+BldgEUI!W18)*Constants!$B$14</f>
        <v>5.5344517130861997</v>
      </c>
      <c r="O18" s="220">
        <f t="shared" si="3"/>
        <v>15.88768673943725</v>
      </c>
      <c r="P18" s="228" t="e">
        <f>D18*#REF!</f>
        <v>#REF!</v>
      </c>
      <c r="Q18" s="174" t="e">
        <f>E18*#REF!</f>
        <v>#REF!</v>
      </c>
      <c r="R18" s="185" t="e">
        <f>F18*#REF!</f>
        <v>#REF!</v>
      </c>
      <c r="S18" s="228" t="e">
        <f>G18*#REF!</f>
        <v>#REF!</v>
      </c>
      <c r="T18" s="174" t="e">
        <f>H18*#REF!</f>
        <v>#REF!</v>
      </c>
      <c r="U18" s="185" t="e">
        <f>I18*#REF!</f>
        <v>#REF!</v>
      </c>
      <c r="V18" s="228" t="e">
        <f>J18*#REF!</f>
        <v>#REF!</v>
      </c>
      <c r="W18" s="174" t="e">
        <f>K18*#REF!</f>
        <v>#REF!</v>
      </c>
      <c r="X18" s="185" t="e">
        <f>L18*#REF!</f>
        <v>#REF!</v>
      </c>
      <c r="Y18" s="228" t="e">
        <f>M18*#REF!</f>
        <v>#REF!</v>
      </c>
      <c r="Z18" s="174" t="e">
        <f>N18*#REF!</f>
        <v>#REF!</v>
      </c>
      <c r="AA18" s="185" t="e">
        <f>O18*#REF!</f>
        <v>#REF!</v>
      </c>
      <c r="AB18" s="228" t="e">
        <f t="shared" si="4"/>
        <v>#REF!</v>
      </c>
      <c r="AC18" s="174" t="e">
        <f t="shared" si="5"/>
        <v>#REF!</v>
      </c>
      <c r="AD18" s="185" t="e">
        <f t="shared" si="6"/>
        <v>#REF!</v>
      </c>
      <c r="AE18" s="228" t="e">
        <f t="shared" si="7"/>
        <v>#REF!</v>
      </c>
      <c r="AF18" s="174" t="e">
        <f t="shared" si="8"/>
        <v>#REF!</v>
      </c>
      <c r="AG18" s="185" t="e">
        <f t="shared" si="9"/>
        <v>#REF!</v>
      </c>
      <c r="AH18" s="228" t="e">
        <f t="shared" si="10"/>
        <v>#REF!</v>
      </c>
      <c r="AI18" s="174" t="e">
        <f t="shared" si="11"/>
        <v>#REF!</v>
      </c>
      <c r="AJ18" s="185" t="e">
        <f t="shared" si="12"/>
        <v>#REF!</v>
      </c>
      <c r="AK18" s="228" t="e">
        <f t="shared" si="13"/>
        <v>#REF!</v>
      </c>
      <c r="AL18" s="174" t="e">
        <f t="shared" si="14"/>
        <v>#REF!</v>
      </c>
      <c r="AM18" s="185" t="e">
        <f t="shared" si="15"/>
        <v>#REF!</v>
      </c>
      <c r="AN18" s="228" t="e">
        <f t="shared" si="16"/>
        <v>#REF!</v>
      </c>
      <c r="AO18" s="174" t="e">
        <f t="shared" si="17"/>
        <v>#REF!</v>
      </c>
      <c r="AP18" s="185" t="e">
        <f t="shared" si="18"/>
        <v>#REF!</v>
      </c>
      <c r="AQ18" s="224" t="e">
        <f t="shared" si="19"/>
        <v>#REF!</v>
      </c>
      <c r="AR18" s="174" t="e">
        <f t="shared" si="20"/>
        <v>#REF!</v>
      </c>
      <c r="AS18" s="185" t="e">
        <f t="shared" si="21"/>
        <v>#REF!</v>
      </c>
      <c r="AT18" s="141"/>
      <c r="AU18" s="141"/>
      <c r="AV18" s="141"/>
      <c r="AW18" s="141"/>
      <c r="AX18" s="141"/>
      <c r="AY18" s="141"/>
      <c r="AZ18" s="141"/>
      <c r="BA18" s="141"/>
      <c r="BB18" s="141"/>
    </row>
    <row r="19" spans="1:78" s="24" customFormat="1" x14ac:dyDescent="0.2">
      <c r="A19" s="194" t="s">
        <v>54</v>
      </c>
      <c r="B19" s="208">
        <v>1</v>
      </c>
      <c r="C19" s="209">
        <v>1</v>
      </c>
      <c r="D19" s="219">
        <f>(BldgEUI!F19+BldgEUI!G19)*Constants!$B$13</f>
        <v>8.5778300000000005</v>
      </c>
      <c r="E19" s="101">
        <f>(BldgEUI!D19+BldgEUI!E19)*Constants!$B$14</f>
        <v>1.8820019415810627</v>
      </c>
      <c r="F19" s="220">
        <f t="shared" si="0"/>
        <v>10.459831941581063</v>
      </c>
      <c r="G19" s="219">
        <f>(BldgEUI!L19+BldgEUI!M19)*Constants!$B$13</f>
        <v>12.156670815542654</v>
      </c>
      <c r="H19" s="101">
        <f>(BldgEUI!J19+BldgEUI!K19)*Constants!$B$14</f>
        <v>2.7840454649397048</v>
      </c>
      <c r="I19" s="220">
        <f t="shared" si="1"/>
        <v>14.940716280482359</v>
      </c>
      <c r="J19" s="219">
        <f>(BldgEUI!R19+BldgEUI!S19)*Constants!$B$13</f>
        <v>11.873341509602502</v>
      </c>
      <c r="K19" s="101">
        <f>(BldgEUI!P19+BldgEUI!Q19)*Constants!$B$14</f>
        <v>4.573368588476999</v>
      </c>
      <c r="L19" s="220">
        <f t="shared" si="2"/>
        <v>16.4467100980795</v>
      </c>
      <c r="M19" s="219">
        <f>(BldgEUI!X19+BldgEUI!Y19)*Constants!$B$13</f>
        <v>10.353599815989281</v>
      </c>
      <c r="N19" s="101">
        <f>(BldgEUI!V19+BldgEUI!W19)*Constants!$B$14</f>
        <v>5.5361936146493971</v>
      </c>
      <c r="O19" s="220">
        <f t="shared" si="3"/>
        <v>15.889793430638678</v>
      </c>
      <c r="P19" s="228" t="e">
        <f>D19*#REF!</f>
        <v>#REF!</v>
      </c>
      <c r="Q19" s="174" t="e">
        <f>E19*#REF!</f>
        <v>#REF!</v>
      </c>
      <c r="R19" s="185" t="e">
        <f>F19*#REF!</f>
        <v>#REF!</v>
      </c>
      <c r="S19" s="228" t="e">
        <f>G19*#REF!</f>
        <v>#REF!</v>
      </c>
      <c r="T19" s="174" t="e">
        <f>H19*#REF!</f>
        <v>#REF!</v>
      </c>
      <c r="U19" s="185" t="e">
        <f>I19*#REF!</f>
        <v>#REF!</v>
      </c>
      <c r="V19" s="228" t="e">
        <f>J19*#REF!</f>
        <v>#REF!</v>
      </c>
      <c r="W19" s="174" t="e">
        <f>K19*#REF!</f>
        <v>#REF!</v>
      </c>
      <c r="X19" s="185" t="e">
        <f>L19*#REF!</f>
        <v>#REF!</v>
      </c>
      <c r="Y19" s="228" t="e">
        <f>M19*#REF!</f>
        <v>#REF!</v>
      </c>
      <c r="Z19" s="174" t="e">
        <f>N19*#REF!</f>
        <v>#REF!</v>
      </c>
      <c r="AA19" s="185" t="e">
        <f>O19*#REF!</f>
        <v>#REF!</v>
      </c>
      <c r="AB19" s="228" t="e">
        <f t="shared" si="4"/>
        <v>#REF!</v>
      </c>
      <c r="AC19" s="174" t="e">
        <f t="shared" si="5"/>
        <v>#REF!</v>
      </c>
      <c r="AD19" s="185" t="e">
        <f t="shared" si="6"/>
        <v>#REF!</v>
      </c>
      <c r="AE19" s="228" t="e">
        <f t="shared" si="7"/>
        <v>#REF!</v>
      </c>
      <c r="AF19" s="174" t="e">
        <f t="shared" si="8"/>
        <v>#REF!</v>
      </c>
      <c r="AG19" s="185" t="e">
        <f t="shared" si="9"/>
        <v>#REF!</v>
      </c>
      <c r="AH19" s="228" t="e">
        <f t="shared" si="10"/>
        <v>#REF!</v>
      </c>
      <c r="AI19" s="174" t="e">
        <f t="shared" si="11"/>
        <v>#REF!</v>
      </c>
      <c r="AJ19" s="185" t="e">
        <f t="shared" si="12"/>
        <v>#REF!</v>
      </c>
      <c r="AK19" s="228" t="e">
        <f t="shared" si="13"/>
        <v>#REF!</v>
      </c>
      <c r="AL19" s="174" t="e">
        <f t="shared" si="14"/>
        <v>#REF!</v>
      </c>
      <c r="AM19" s="185" t="e">
        <f t="shared" si="15"/>
        <v>#REF!</v>
      </c>
      <c r="AN19" s="228" t="e">
        <f t="shared" si="16"/>
        <v>#REF!</v>
      </c>
      <c r="AO19" s="174" t="e">
        <f t="shared" si="17"/>
        <v>#REF!</v>
      </c>
      <c r="AP19" s="185" t="e">
        <f t="shared" si="18"/>
        <v>#REF!</v>
      </c>
      <c r="AQ19" s="224" t="e">
        <f t="shared" si="19"/>
        <v>#REF!</v>
      </c>
      <c r="AR19" s="174" t="e">
        <f t="shared" si="20"/>
        <v>#REF!</v>
      </c>
      <c r="AS19" s="185" t="e">
        <f t="shared" si="21"/>
        <v>#REF!</v>
      </c>
      <c r="AT19" s="141"/>
      <c r="AU19" s="141"/>
      <c r="AV19" s="141"/>
      <c r="AW19" s="141"/>
      <c r="AX19" s="141"/>
      <c r="AY19" s="141"/>
      <c r="AZ19" s="141"/>
      <c r="BA19" s="141"/>
      <c r="BB19" s="141"/>
    </row>
    <row r="20" spans="1:78" s="19" customFormat="1" x14ac:dyDescent="0.2">
      <c r="A20" s="194" t="s">
        <v>55</v>
      </c>
      <c r="B20" s="208">
        <v>1</v>
      </c>
      <c r="C20" s="209">
        <v>1</v>
      </c>
      <c r="D20" s="219">
        <f>(BldgEUI!F20+BldgEUI!G20)*Constants!$B$13</f>
        <v>10.71692</v>
      </c>
      <c r="E20" s="101">
        <f>(BldgEUI!D20+BldgEUI!E20)*Constants!$B$14</f>
        <v>1.7411760000000001</v>
      </c>
      <c r="F20" s="220">
        <f t="shared" si="0"/>
        <v>12.458095999999999</v>
      </c>
      <c r="G20" s="219">
        <f>(BldgEUI!L20+BldgEUI!M20)*Constants!$B$13</f>
        <v>17.151140000000002</v>
      </c>
      <c r="H20" s="101">
        <f>(BldgEUI!J20+BldgEUI!K20)*Constants!$B$14</f>
        <v>2.5054919999999998</v>
      </c>
      <c r="I20" s="220">
        <f t="shared" si="1"/>
        <v>19.656632000000002</v>
      </c>
      <c r="J20" s="219">
        <f>(BldgEUI!R20+BldgEUI!S20)*Constants!$B$13</f>
        <v>17.467540000000003</v>
      </c>
      <c r="K20" s="101">
        <f>(BldgEUI!P20+BldgEUI!Q20)*Constants!$B$14</f>
        <v>4.2418079999999998</v>
      </c>
      <c r="L20" s="220">
        <f t="shared" si="2"/>
        <v>21.709348000000002</v>
      </c>
      <c r="M20" s="219">
        <f>(BldgEUI!X20+BldgEUI!Y20)*Constants!$B$13</f>
        <v>10.870600000000001</v>
      </c>
      <c r="N20" s="101">
        <f>(BldgEUI!V20+BldgEUI!W20)*Constants!$B$14</f>
        <v>5.39541</v>
      </c>
      <c r="O20" s="220">
        <f t="shared" si="3"/>
        <v>16.266010000000001</v>
      </c>
      <c r="P20" s="228" t="e">
        <f>D20*#REF!</f>
        <v>#REF!</v>
      </c>
      <c r="Q20" s="174" t="e">
        <f>E20*#REF!</f>
        <v>#REF!</v>
      </c>
      <c r="R20" s="185" t="e">
        <f>F20*#REF!</f>
        <v>#REF!</v>
      </c>
      <c r="S20" s="228" t="e">
        <f>G20*#REF!</f>
        <v>#REF!</v>
      </c>
      <c r="T20" s="174" t="e">
        <f>H20*#REF!</f>
        <v>#REF!</v>
      </c>
      <c r="U20" s="185" t="e">
        <f>I20*#REF!</f>
        <v>#REF!</v>
      </c>
      <c r="V20" s="228" t="e">
        <f>J20*#REF!</f>
        <v>#REF!</v>
      </c>
      <c r="W20" s="174" t="e">
        <f>K20*#REF!</f>
        <v>#REF!</v>
      </c>
      <c r="X20" s="185" t="e">
        <f>L20*#REF!</f>
        <v>#REF!</v>
      </c>
      <c r="Y20" s="228" t="e">
        <f>M20*#REF!</f>
        <v>#REF!</v>
      </c>
      <c r="Z20" s="174" t="e">
        <f>N20*#REF!</f>
        <v>#REF!</v>
      </c>
      <c r="AA20" s="185" t="e">
        <f>O20*#REF!</f>
        <v>#REF!</v>
      </c>
      <c r="AB20" s="228" t="e">
        <f t="shared" si="4"/>
        <v>#REF!</v>
      </c>
      <c r="AC20" s="174" t="e">
        <f t="shared" si="5"/>
        <v>#REF!</v>
      </c>
      <c r="AD20" s="185" t="e">
        <f t="shared" si="6"/>
        <v>#REF!</v>
      </c>
      <c r="AE20" s="228" t="e">
        <f t="shared" si="7"/>
        <v>#REF!</v>
      </c>
      <c r="AF20" s="174" t="e">
        <f t="shared" si="8"/>
        <v>#REF!</v>
      </c>
      <c r="AG20" s="185" t="e">
        <f t="shared" si="9"/>
        <v>#REF!</v>
      </c>
      <c r="AH20" s="228" t="e">
        <f t="shared" si="10"/>
        <v>#REF!</v>
      </c>
      <c r="AI20" s="174" t="e">
        <f t="shared" si="11"/>
        <v>#REF!</v>
      </c>
      <c r="AJ20" s="185" t="e">
        <f t="shared" si="12"/>
        <v>#REF!</v>
      </c>
      <c r="AK20" s="228" t="e">
        <f t="shared" si="13"/>
        <v>#REF!</v>
      </c>
      <c r="AL20" s="174" t="e">
        <f t="shared" si="14"/>
        <v>#REF!</v>
      </c>
      <c r="AM20" s="185" t="e">
        <f t="shared" si="15"/>
        <v>#REF!</v>
      </c>
      <c r="AN20" s="228" t="e">
        <f t="shared" si="16"/>
        <v>#REF!</v>
      </c>
      <c r="AO20" s="174" t="e">
        <f t="shared" si="17"/>
        <v>#REF!</v>
      </c>
      <c r="AP20" s="185" t="e">
        <f t="shared" si="18"/>
        <v>#REF!</v>
      </c>
      <c r="AQ20" s="224" t="e">
        <f t="shared" si="19"/>
        <v>#REF!</v>
      </c>
      <c r="AR20" s="174" t="e">
        <f t="shared" si="20"/>
        <v>#REF!</v>
      </c>
      <c r="AS20" s="185" t="e">
        <f t="shared" si="21"/>
        <v>#REF!</v>
      </c>
      <c r="AT20" s="142"/>
      <c r="AU20" s="142"/>
      <c r="AV20" s="142"/>
      <c r="AW20" s="142"/>
      <c r="AX20" s="142"/>
      <c r="AY20" s="142"/>
      <c r="AZ20" s="142"/>
      <c r="BA20" s="142"/>
      <c r="BB20" s="142"/>
    </row>
    <row r="21" spans="1:78" s="24" customFormat="1" x14ac:dyDescent="0.2">
      <c r="A21" s="194" t="s">
        <v>21</v>
      </c>
      <c r="B21" s="208">
        <v>1</v>
      </c>
      <c r="C21" s="209">
        <v>1</v>
      </c>
      <c r="D21" s="219">
        <f>(BldgEUI!F21+BldgEUI!G21)*Constants!$B$13</f>
        <v>10.68641</v>
      </c>
      <c r="E21" s="101">
        <f>(BldgEUI!D21+BldgEUI!E21)*Constants!$B$14</f>
        <v>1.8468</v>
      </c>
      <c r="F21" s="220">
        <f t="shared" si="0"/>
        <v>12.53321</v>
      </c>
      <c r="G21" s="219">
        <f>(BldgEUI!L21+BldgEUI!M21)*Constants!$B$13</f>
        <v>17.120629999999998</v>
      </c>
      <c r="H21" s="101">
        <f>(BldgEUI!J21+BldgEUI!K21)*Constants!$B$14</f>
        <v>2.611116</v>
      </c>
      <c r="I21" s="220">
        <f t="shared" si="1"/>
        <v>19.731745999999998</v>
      </c>
      <c r="J21" s="219">
        <f>(BldgEUI!R21+BldgEUI!S21)*Constants!$B$13</f>
        <v>17.43703</v>
      </c>
      <c r="K21" s="101">
        <f>(BldgEUI!P21+BldgEUI!Q21)*Constants!$B$14</f>
        <v>4.3474320000000004</v>
      </c>
      <c r="L21" s="220">
        <f t="shared" si="2"/>
        <v>21.784462000000001</v>
      </c>
      <c r="M21" s="219">
        <f>(BldgEUI!X21+BldgEUI!Y21)*Constants!$B$13</f>
        <v>10.840090000000002</v>
      </c>
      <c r="N21" s="101">
        <f>(BldgEUI!V21+BldgEUI!W21)*Constants!$B$14</f>
        <v>5.5010339999999998</v>
      </c>
      <c r="O21" s="220">
        <f t="shared" si="3"/>
        <v>16.341124000000001</v>
      </c>
      <c r="P21" s="228" t="e">
        <f>D21*#REF!</f>
        <v>#REF!</v>
      </c>
      <c r="Q21" s="174" t="e">
        <f>E21*#REF!</f>
        <v>#REF!</v>
      </c>
      <c r="R21" s="185" t="e">
        <f>F21*#REF!</f>
        <v>#REF!</v>
      </c>
      <c r="S21" s="228" t="e">
        <f>G21*#REF!</f>
        <v>#REF!</v>
      </c>
      <c r="T21" s="174" t="e">
        <f>H21*#REF!</f>
        <v>#REF!</v>
      </c>
      <c r="U21" s="185" t="e">
        <f>I21*#REF!</f>
        <v>#REF!</v>
      </c>
      <c r="V21" s="228" t="e">
        <f>J21*#REF!</f>
        <v>#REF!</v>
      </c>
      <c r="W21" s="174" t="e">
        <f>K21*#REF!</f>
        <v>#REF!</v>
      </c>
      <c r="X21" s="185" t="e">
        <f>L21*#REF!</f>
        <v>#REF!</v>
      </c>
      <c r="Y21" s="228" t="e">
        <f>M21*#REF!</f>
        <v>#REF!</v>
      </c>
      <c r="Z21" s="174" t="e">
        <f>N21*#REF!</f>
        <v>#REF!</v>
      </c>
      <c r="AA21" s="185" t="e">
        <f>O21*#REF!</f>
        <v>#REF!</v>
      </c>
      <c r="AB21" s="228" t="e">
        <f t="shared" si="4"/>
        <v>#REF!</v>
      </c>
      <c r="AC21" s="174" t="e">
        <f t="shared" si="5"/>
        <v>#REF!</v>
      </c>
      <c r="AD21" s="185" t="e">
        <f t="shared" si="6"/>
        <v>#REF!</v>
      </c>
      <c r="AE21" s="228" t="e">
        <f t="shared" si="7"/>
        <v>#REF!</v>
      </c>
      <c r="AF21" s="174" t="e">
        <f t="shared" si="8"/>
        <v>#REF!</v>
      </c>
      <c r="AG21" s="185" t="e">
        <f t="shared" si="9"/>
        <v>#REF!</v>
      </c>
      <c r="AH21" s="228" t="e">
        <f t="shared" si="10"/>
        <v>#REF!</v>
      </c>
      <c r="AI21" s="174" t="e">
        <f t="shared" si="11"/>
        <v>#REF!</v>
      </c>
      <c r="AJ21" s="185" t="e">
        <f t="shared" si="12"/>
        <v>#REF!</v>
      </c>
      <c r="AK21" s="228" t="e">
        <f t="shared" si="13"/>
        <v>#REF!</v>
      </c>
      <c r="AL21" s="174" t="e">
        <f t="shared" si="14"/>
        <v>#REF!</v>
      </c>
      <c r="AM21" s="185" t="e">
        <f t="shared" si="15"/>
        <v>#REF!</v>
      </c>
      <c r="AN21" s="228" t="e">
        <f t="shared" si="16"/>
        <v>#REF!</v>
      </c>
      <c r="AO21" s="174" t="e">
        <f t="shared" si="17"/>
        <v>#REF!</v>
      </c>
      <c r="AP21" s="185" t="e">
        <f t="shared" si="18"/>
        <v>#REF!</v>
      </c>
      <c r="AQ21" s="224" t="e">
        <f t="shared" si="19"/>
        <v>#REF!</v>
      </c>
      <c r="AR21" s="174" t="e">
        <f t="shared" si="20"/>
        <v>#REF!</v>
      </c>
      <c r="AS21" s="185" t="e">
        <f t="shared" si="21"/>
        <v>#REF!</v>
      </c>
      <c r="AT21" s="141"/>
      <c r="AU21" s="141"/>
      <c r="AV21" s="141"/>
      <c r="AW21" s="141"/>
      <c r="AX21" s="141"/>
      <c r="AY21" s="141"/>
      <c r="AZ21" s="141"/>
      <c r="BA21" s="141"/>
      <c r="BB21" s="141"/>
    </row>
    <row r="22" spans="1:78" s="62" customFormat="1" x14ac:dyDescent="0.2">
      <c r="A22" s="194" t="s">
        <v>56</v>
      </c>
      <c r="B22" s="208">
        <v>1</v>
      </c>
      <c r="C22" s="209">
        <v>1</v>
      </c>
      <c r="D22" s="219">
        <f>(BldgEUI!F22+BldgEUI!G22)*Constants!$B$13</f>
        <v>10.227630000000001</v>
      </c>
      <c r="E22" s="101">
        <f>(BldgEUI!D22+BldgEUI!E22)*Constants!$B$14</f>
        <v>1.8809819999999999</v>
      </c>
      <c r="F22" s="220">
        <f t="shared" si="0"/>
        <v>12.108612000000001</v>
      </c>
      <c r="G22" s="219">
        <f>(BldgEUI!L22+BldgEUI!M22)*Constants!$B$13</f>
        <v>16.56467</v>
      </c>
      <c r="H22" s="101">
        <f>(BldgEUI!J22+BldgEUI!K22)*Constants!$B$14</f>
        <v>2.642544</v>
      </c>
      <c r="I22" s="220">
        <f t="shared" si="1"/>
        <v>19.207214</v>
      </c>
      <c r="J22" s="219">
        <f>(BldgEUI!R22+BldgEUI!S22)*Constants!$B$13</f>
        <v>16.94774</v>
      </c>
      <c r="K22" s="101">
        <f>(BldgEUI!P22+BldgEUI!Q22)*Constants!$B$14</f>
        <v>4.3688159999999998</v>
      </c>
      <c r="L22" s="220">
        <f t="shared" si="2"/>
        <v>21.316555999999999</v>
      </c>
      <c r="M22" s="219">
        <f>(BldgEUI!X22+BldgEUI!Y22)*Constants!$B$13</f>
        <v>10.351929999999999</v>
      </c>
      <c r="N22" s="101">
        <f>(BldgEUI!V22+BldgEUI!W22)*Constants!$B$14</f>
        <v>5.5170719999999998</v>
      </c>
      <c r="O22" s="220">
        <f t="shared" si="3"/>
        <v>15.869001999999998</v>
      </c>
      <c r="P22" s="228" t="e">
        <f>D22*#REF!</f>
        <v>#REF!</v>
      </c>
      <c r="Q22" s="174" t="e">
        <f>E22*#REF!</f>
        <v>#REF!</v>
      </c>
      <c r="R22" s="185" t="e">
        <f>F22*#REF!</f>
        <v>#REF!</v>
      </c>
      <c r="S22" s="228" t="e">
        <f>G22*#REF!</f>
        <v>#REF!</v>
      </c>
      <c r="T22" s="174" t="e">
        <f>H22*#REF!</f>
        <v>#REF!</v>
      </c>
      <c r="U22" s="185" t="e">
        <f>I22*#REF!</f>
        <v>#REF!</v>
      </c>
      <c r="V22" s="228" t="e">
        <f>J22*#REF!</f>
        <v>#REF!</v>
      </c>
      <c r="W22" s="174" t="e">
        <f>K22*#REF!</f>
        <v>#REF!</v>
      </c>
      <c r="X22" s="185" t="e">
        <f>L22*#REF!</f>
        <v>#REF!</v>
      </c>
      <c r="Y22" s="228" t="e">
        <f>M22*#REF!</f>
        <v>#REF!</v>
      </c>
      <c r="Z22" s="174" t="e">
        <f>N22*#REF!</f>
        <v>#REF!</v>
      </c>
      <c r="AA22" s="185" t="e">
        <f>O22*#REF!</f>
        <v>#REF!</v>
      </c>
      <c r="AB22" s="228" t="e">
        <f t="shared" si="4"/>
        <v>#REF!</v>
      </c>
      <c r="AC22" s="174" t="e">
        <f t="shared" si="5"/>
        <v>#REF!</v>
      </c>
      <c r="AD22" s="185" t="e">
        <f t="shared" si="6"/>
        <v>#REF!</v>
      </c>
      <c r="AE22" s="228" t="e">
        <f t="shared" si="7"/>
        <v>#REF!</v>
      </c>
      <c r="AF22" s="174" t="e">
        <f t="shared" si="8"/>
        <v>#REF!</v>
      </c>
      <c r="AG22" s="185" t="e">
        <f t="shared" si="9"/>
        <v>#REF!</v>
      </c>
      <c r="AH22" s="228" t="e">
        <f t="shared" si="10"/>
        <v>#REF!</v>
      </c>
      <c r="AI22" s="174" t="e">
        <f t="shared" si="11"/>
        <v>#REF!</v>
      </c>
      <c r="AJ22" s="185" t="e">
        <f t="shared" si="12"/>
        <v>#REF!</v>
      </c>
      <c r="AK22" s="228" t="e">
        <f t="shared" si="13"/>
        <v>#REF!</v>
      </c>
      <c r="AL22" s="174" t="e">
        <f t="shared" si="14"/>
        <v>#REF!</v>
      </c>
      <c r="AM22" s="185" t="e">
        <f t="shared" si="15"/>
        <v>#REF!</v>
      </c>
      <c r="AN22" s="228" t="e">
        <f t="shared" si="16"/>
        <v>#REF!</v>
      </c>
      <c r="AO22" s="174" t="e">
        <f t="shared" si="17"/>
        <v>#REF!</v>
      </c>
      <c r="AP22" s="185" t="e">
        <f t="shared" si="18"/>
        <v>#REF!</v>
      </c>
      <c r="AQ22" s="224" t="e">
        <f t="shared" si="19"/>
        <v>#REF!</v>
      </c>
      <c r="AR22" s="174" t="e">
        <f t="shared" si="20"/>
        <v>#REF!</v>
      </c>
      <c r="AS22" s="185" t="e">
        <f t="shared" si="21"/>
        <v>#REF!</v>
      </c>
      <c r="AT22" s="144"/>
      <c r="AU22" s="144"/>
      <c r="AV22" s="144"/>
      <c r="AW22" s="144"/>
      <c r="AX22" s="144"/>
      <c r="AY22" s="144"/>
      <c r="AZ22" s="144"/>
      <c r="BA22" s="144"/>
      <c r="BB22" s="144"/>
    </row>
    <row r="23" spans="1:78" s="62" customFormat="1" x14ac:dyDescent="0.2">
      <c r="A23" s="194" t="s">
        <v>57</v>
      </c>
      <c r="B23" s="208">
        <v>1</v>
      </c>
      <c r="C23" s="212">
        <v>1</v>
      </c>
      <c r="D23" s="219">
        <f>(BldgEUI!F23+BldgEUI!G23)*Constants!$B$13</f>
        <v>10.680479392585978</v>
      </c>
      <c r="E23" s="101">
        <f>(BldgEUI!D23+BldgEUI!E23)*Constants!$B$14</f>
        <v>1.8820019415810627</v>
      </c>
      <c r="F23" s="220">
        <f t="shared" si="0"/>
        <v>12.562481334167041</v>
      </c>
      <c r="G23" s="219">
        <f>(BldgEUI!L23+BldgEUI!M23)*Constants!$B$13</f>
        <v>16.397430000000004</v>
      </c>
      <c r="H23" s="101">
        <f>(BldgEUI!J23+BldgEUI!K23)*Constants!$B$14</f>
        <v>2.643516</v>
      </c>
      <c r="I23" s="220">
        <f t="shared" si="1"/>
        <v>19.040946000000005</v>
      </c>
      <c r="J23" s="219">
        <f>(BldgEUI!R23+BldgEUI!S23)*Constants!$B$13</f>
        <v>16.934180000000001</v>
      </c>
      <c r="K23" s="101">
        <f>(BldgEUI!P23+BldgEUI!Q23)*Constants!$B$14</f>
        <v>4.3694639999999998</v>
      </c>
      <c r="L23" s="220">
        <f t="shared" si="2"/>
        <v>21.303644000000002</v>
      </c>
      <c r="M23" s="219">
        <f>(BldgEUI!X23+BldgEUI!Y23)*Constants!$B$13</f>
        <v>10.337240000000001</v>
      </c>
      <c r="N23" s="101">
        <f>(BldgEUI!V23+BldgEUI!W23)*Constants!$B$14</f>
        <v>5.5361936146493971</v>
      </c>
      <c r="O23" s="220">
        <f t="shared" si="3"/>
        <v>15.873433614649398</v>
      </c>
      <c r="P23" s="228" t="e">
        <f>D23*#REF!</f>
        <v>#REF!</v>
      </c>
      <c r="Q23" s="174" t="e">
        <f>E23*#REF!</f>
        <v>#REF!</v>
      </c>
      <c r="R23" s="185" t="e">
        <f>F23*#REF!</f>
        <v>#REF!</v>
      </c>
      <c r="S23" s="228" t="e">
        <f>G23*#REF!</f>
        <v>#REF!</v>
      </c>
      <c r="T23" s="174" t="e">
        <f>H23*#REF!</f>
        <v>#REF!</v>
      </c>
      <c r="U23" s="185" t="e">
        <f>I23*#REF!</f>
        <v>#REF!</v>
      </c>
      <c r="V23" s="228" t="e">
        <f>J23*#REF!</f>
        <v>#REF!</v>
      </c>
      <c r="W23" s="174" t="e">
        <f>K23*#REF!</f>
        <v>#REF!</v>
      </c>
      <c r="X23" s="185" t="e">
        <f>L23*#REF!</f>
        <v>#REF!</v>
      </c>
      <c r="Y23" s="228" t="e">
        <f>M23*#REF!</f>
        <v>#REF!</v>
      </c>
      <c r="Z23" s="174" t="e">
        <f>N23*#REF!</f>
        <v>#REF!</v>
      </c>
      <c r="AA23" s="185" t="e">
        <f>O23*#REF!</f>
        <v>#REF!</v>
      </c>
      <c r="AB23" s="228" t="e">
        <f t="shared" si="4"/>
        <v>#REF!</v>
      </c>
      <c r="AC23" s="174" t="e">
        <f t="shared" si="5"/>
        <v>#REF!</v>
      </c>
      <c r="AD23" s="185" t="e">
        <f t="shared" si="6"/>
        <v>#REF!</v>
      </c>
      <c r="AE23" s="228" t="e">
        <f t="shared" si="7"/>
        <v>#REF!</v>
      </c>
      <c r="AF23" s="174" t="e">
        <f t="shared" si="8"/>
        <v>#REF!</v>
      </c>
      <c r="AG23" s="185" t="e">
        <f t="shared" si="9"/>
        <v>#REF!</v>
      </c>
      <c r="AH23" s="228" t="e">
        <f t="shared" si="10"/>
        <v>#REF!</v>
      </c>
      <c r="AI23" s="174" t="e">
        <f t="shared" si="11"/>
        <v>#REF!</v>
      </c>
      <c r="AJ23" s="185" t="e">
        <f t="shared" si="12"/>
        <v>#REF!</v>
      </c>
      <c r="AK23" s="228" t="e">
        <f t="shared" si="13"/>
        <v>#REF!</v>
      </c>
      <c r="AL23" s="174" t="e">
        <f t="shared" si="14"/>
        <v>#REF!</v>
      </c>
      <c r="AM23" s="185" t="e">
        <f t="shared" si="15"/>
        <v>#REF!</v>
      </c>
      <c r="AN23" s="228" t="e">
        <f t="shared" si="16"/>
        <v>#REF!</v>
      </c>
      <c r="AO23" s="174" t="e">
        <f t="shared" si="17"/>
        <v>#REF!</v>
      </c>
      <c r="AP23" s="185" t="e">
        <f t="shared" si="18"/>
        <v>#REF!</v>
      </c>
      <c r="AQ23" s="224" t="e">
        <f t="shared" si="19"/>
        <v>#REF!</v>
      </c>
      <c r="AR23" s="174" t="e">
        <f t="shared" si="20"/>
        <v>#REF!</v>
      </c>
      <c r="AS23" s="185" t="e">
        <f t="shared" si="21"/>
        <v>#REF!</v>
      </c>
      <c r="AT23" s="144"/>
      <c r="AU23" s="144"/>
      <c r="AV23" s="144"/>
      <c r="AW23" s="144"/>
      <c r="AX23" s="144"/>
      <c r="AY23" s="144"/>
      <c r="AZ23" s="144"/>
      <c r="BA23" s="144"/>
      <c r="BB23" s="144"/>
    </row>
    <row r="24" spans="1:78" s="26" customFormat="1" ht="13.5" thickBot="1" x14ac:dyDescent="0.25">
      <c r="A24" s="196" t="s">
        <v>58</v>
      </c>
      <c r="B24" s="213">
        <v>1</v>
      </c>
      <c r="C24" s="214">
        <v>0</v>
      </c>
      <c r="D24" s="221">
        <f>(BldgEUI!F24+BldgEUI!G24)*Constants!$B$13</f>
        <v>9.61243145332738</v>
      </c>
      <c r="E24" s="186">
        <f>(BldgEUI!D24+BldgEUI!E24)*Constants!$B$14</f>
        <v>1.6938017474229563</v>
      </c>
      <c r="F24" s="222">
        <f t="shared" si="0"/>
        <v>11.306233200750336</v>
      </c>
      <c r="G24" s="221">
        <f>(BldgEUI!L24+BldgEUI!M24)*Constants!$B$13</f>
        <v>15.403478184546673</v>
      </c>
      <c r="H24" s="186">
        <f>(BldgEUI!J24+BldgEUI!K24)*Constants!$B$14</f>
        <v>2.3816903410451093</v>
      </c>
      <c r="I24" s="222">
        <f t="shared" si="1"/>
        <v>17.785168525591782</v>
      </c>
      <c r="J24" s="221">
        <f>(BldgEUI!R24+BldgEUI!S24)*Constants!$B$13</f>
        <v>15.688603377936579</v>
      </c>
      <c r="K24" s="186">
        <f>(BldgEUI!P24+BldgEUI!Q24)*Constants!$B$14</f>
        <v>3.9443763820276909</v>
      </c>
      <c r="L24" s="222">
        <f t="shared" si="2"/>
        <v>19.632979759964268</v>
      </c>
      <c r="M24" s="221">
        <f>(BldgEUI!X24+BldgEUI!Y24)*Constants!$B$13</f>
        <v>9.7505744832514516</v>
      </c>
      <c r="N24" s="186">
        <f>(BldgEUI!V24+BldgEUI!W24)*Constants!$B$14</f>
        <v>4.982574253184457</v>
      </c>
      <c r="O24" s="222">
        <f t="shared" si="3"/>
        <v>14.733148736435908</v>
      </c>
      <c r="P24" s="229" t="e">
        <f>D24*#REF!</f>
        <v>#REF!</v>
      </c>
      <c r="Q24" s="187" t="e">
        <f>E24*#REF!</f>
        <v>#REF!</v>
      </c>
      <c r="R24" s="188" t="e">
        <f>F24*#REF!</f>
        <v>#REF!</v>
      </c>
      <c r="S24" s="229" t="e">
        <f>G24*#REF!</f>
        <v>#REF!</v>
      </c>
      <c r="T24" s="187" t="e">
        <f>H24*#REF!</f>
        <v>#REF!</v>
      </c>
      <c r="U24" s="188" t="e">
        <f>I24*#REF!</f>
        <v>#REF!</v>
      </c>
      <c r="V24" s="229" t="e">
        <f>J24*#REF!</f>
        <v>#REF!</v>
      </c>
      <c r="W24" s="187" t="e">
        <f>K24*#REF!</f>
        <v>#REF!</v>
      </c>
      <c r="X24" s="188" t="e">
        <f>L24*#REF!</f>
        <v>#REF!</v>
      </c>
      <c r="Y24" s="229" t="e">
        <f>M24*#REF!</f>
        <v>#REF!</v>
      </c>
      <c r="Z24" s="187" t="e">
        <f>N24*#REF!</f>
        <v>#REF!</v>
      </c>
      <c r="AA24" s="188" t="e">
        <f>O24*#REF!</f>
        <v>#REF!</v>
      </c>
      <c r="AB24" s="229" t="e">
        <f t="shared" si="4"/>
        <v>#REF!</v>
      </c>
      <c r="AC24" s="187" t="e">
        <f t="shared" si="5"/>
        <v>#REF!</v>
      </c>
      <c r="AD24" s="188" t="e">
        <f t="shared" si="6"/>
        <v>#REF!</v>
      </c>
      <c r="AE24" s="229" t="e">
        <f t="shared" si="7"/>
        <v>#REF!</v>
      </c>
      <c r="AF24" s="187" t="e">
        <f t="shared" si="8"/>
        <v>#REF!</v>
      </c>
      <c r="AG24" s="188" t="e">
        <f t="shared" si="9"/>
        <v>#REF!</v>
      </c>
      <c r="AH24" s="229" t="e">
        <f t="shared" si="10"/>
        <v>#REF!</v>
      </c>
      <c r="AI24" s="187" t="e">
        <f t="shared" si="11"/>
        <v>#REF!</v>
      </c>
      <c r="AJ24" s="188" t="e">
        <f t="shared" si="12"/>
        <v>#REF!</v>
      </c>
      <c r="AK24" s="229" t="e">
        <f t="shared" si="13"/>
        <v>#REF!</v>
      </c>
      <c r="AL24" s="187" t="e">
        <f t="shared" si="14"/>
        <v>#REF!</v>
      </c>
      <c r="AM24" s="188" t="e">
        <f t="shared" si="15"/>
        <v>#REF!</v>
      </c>
      <c r="AN24" s="229" t="e">
        <f t="shared" si="16"/>
        <v>#REF!</v>
      </c>
      <c r="AO24" s="187" t="e">
        <f t="shared" si="17"/>
        <v>#REF!</v>
      </c>
      <c r="AP24" s="188" t="e">
        <f t="shared" si="18"/>
        <v>#REF!</v>
      </c>
      <c r="AQ24" s="225" t="e">
        <f t="shared" si="19"/>
        <v>#REF!</v>
      </c>
      <c r="AR24" s="187" t="e">
        <f t="shared" si="20"/>
        <v>#REF!</v>
      </c>
      <c r="AS24" s="188" t="e">
        <f t="shared" si="21"/>
        <v>#REF!</v>
      </c>
      <c r="AT24" s="107"/>
      <c r="AU24" s="107"/>
      <c r="AV24" s="107"/>
      <c r="AW24" s="107"/>
      <c r="AX24" s="107"/>
      <c r="AY24" s="107"/>
      <c r="AZ24" s="107"/>
      <c r="BA24" s="107"/>
      <c r="BB24" s="107"/>
    </row>
    <row r="25" spans="1:78" ht="13.5" thickBot="1" x14ac:dyDescent="0.25">
      <c r="A25" s="2"/>
      <c r="B25" s="7"/>
      <c r="C25" s="7"/>
      <c r="D25" s="7"/>
      <c r="E25" s="7"/>
      <c r="F25" s="7"/>
      <c r="G25" s="7"/>
      <c r="H25" s="7"/>
      <c r="I25" s="7"/>
      <c r="J25" s="7"/>
      <c r="K25" s="7"/>
      <c r="L25" s="7"/>
      <c r="M25" s="7"/>
      <c r="N25" s="7"/>
      <c r="O25" s="7"/>
      <c r="P25" s="7"/>
      <c r="Q25" s="7"/>
      <c r="R25" s="7"/>
      <c r="S25" s="7"/>
      <c r="T25" s="7"/>
      <c r="U25" s="7"/>
      <c r="V25" s="7"/>
      <c r="W25" s="7"/>
      <c r="X25" s="7"/>
      <c r="Y25" s="7"/>
      <c r="AB25" s="5"/>
      <c r="AC25" s="5"/>
      <c r="AD25" s="5"/>
      <c r="AE25" s="5"/>
      <c r="AF25" s="5"/>
      <c r="AG25" s="5"/>
      <c r="AH25" s="5"/>
      <c r="AI25" s="5"/>
      <c r="AJ25" s="5"/>
      <c r="AK25" s="5"/>
      <c r="AL25" s="5"/>
      <c r="AM25" s="5"/>
      <c r="AN25" s="112"/>
      <c r="AO25" s="112"/>
      <c r="AP25" s="112"/>
      <c r="AQ25" s="112"/>
      <c r="AR25" s="112"/>
      <c r="AS25" s="112"/>
      <c r="AT25" s="112"/>
      <c r="AU25" s="112"/>
      <c r="AV25" s="112"/>
      <c r="AW25" s="112"/>
      <c r="AX25" s="112"/>
      <c r="AY25" s="112"/>
      <c r="AZ25" s="112"/>
      <c r="BA25" s="112"/>
      <c r="BB25" s="112"/>
      <c r="BC25" s="112"/>
      <c r="BD25" s="1"/>
      <c r="BE25" s="1"/>
      <c r="BF25" s="1"/>
      <c r="BG25" s="1"/>
      <c r="BH25" s="1"/>
      <c r="BI25" s="1"/>
      <c r="BJ25" s="1"/>
      <c r="BK25" s="1"/>
      <c r="BL25" s="1"/>
      <c r="BM25" s="1"/>
      <c r="BN25" s="1"/>
      <c r="BO25" s="1"/>
      <c r="BP25" s="1"/>
      <c r="BQ25" s="1"/>
      <c r="BR25" s="1"/>
      <c r="BS25" s="1"/>
      <c r="BT25" s="1"/>
      <c r="BU25" s="1"/>
      <c r="BV25" s="1"/>
      <c r="BW25" s="1"/>
      <c r="BY25" s="1"/>
      <c r="BZ25" s="1"/>
    </row>
    <row r="26" spans="1:78" ht="15" x14ac:dyDescent="0.25">
      <c r="A26" s="178" t="s">
        <v>162</v>
      </c>
      <c r="B26" s="198"/>
      <c r="C26" s="199"/>
      <c r="D26" s="179" t="s">
        <v>93</v>
      </c>
      <c r="E26" s="179"/>
      <c r="F26" s="179"/>
      <c r="G26" s="215" t="s">
        <v>93</v>
      </c>
      <c r="H26" s="179"/>
      <c r="I26" s="179"/>
      <c r="J26" s="215" t="s">
        <v>93</v>
      </c>
      <c r="K26" s="179"/>
      <c r="L26" s="179"/>
      <c r="M26" s="215" t="s">
        <v>93</v>
      </c>
      <c r="N26" s="179"/>
      <c r="O26" s="179"/>
      <c r="P26" s="226" t="s">
        <v>93</v>
      </c>
      <c r="Q26" s="180"/>
      <c r="R26" s="180"/>
      <c r="S26" s="226" t="s">
        <v>93</v>
      </c>
      <c r="T26" s="180"/>
      <c r="U26" s="180"/>
      <c r="V26" s="226" t="s">
        <v>93</v>
      </c>
      <c r="W26" s="180"/>
      <c r="X26" s="180"/>
      <c r="Y26" s="226" t="s">
        <v>93</v>
      </c>
      <c r="Z26" s="180"/>
      <c r="AA26" s="180"/>
      <c r="AB26" s="226" t="s">
        <v>97</v>
      </c>
      <c r="AC26" s="180"/>
      <c r="AD26" s="180"/>
      <c r="AE26" s="226" t="s">
        <v>98</v>
      </c>
      <c r="AF26" s="276"/>
      <c r="AG26" s="276"/>
      <c r="AH26" s="226" t="s">
        <v>98</v>
      </c>
      <c r="AI26" s="276"/>
      <c r="AJ26" s="276"/>
      <c r="AK26" s="226" t="s">
        <v>98</v>
      </c>
      <c r="AL26" s="276"/>
      <c r="AM26" s="276"/>
      <c r="AN26" s="226" t="s">
        <v>98</v>
      </c>
      <c r="AO26" s="276"/>
      <c r="AP26" s="276"/>
      <c r="AQ26" s="278" t="s">
        <v>98</v>
      </c>
      <c r="AR26" s="276"/>
      <c r="AS26" s="279"/>
      <c r="AT26" s="1"/>
      <c r="AU26" s="1"/>
      <c r="AV26" s="1"/>
      <c r="AW26" s="1"/>
      <c r="AX26" s="1"/>
      <c r="AY26" s="1"/>
      <c r="AZ26" s="1"/>
      <c r="BA26" s="1"/>
      <c r="BB26" s="1"/>
      <c r="BC26"/>
      <c r="BX26"/>
    </row>
    <row r="27" spans="1:78" x14ac:dyDescent="0.2">
      <c r="A27" s="181" t="s">
        <v>164</v>
      </c>
      <c r="B27" s="200"/>
      <c r="C27" s="201"/>
      <c r="D27" s="182"/>
      <c r="E27" s="182" t="s">
        <v>150</v>
      </c>
      <c r="F27" s="182"/>
      <c r="G27" s="216"/>
      <c r="H27" s="182" t="s">
        <v>153</v>
      </c>
      <c r="I27" s="182"/>
      <c r="J27" s="216"/>
      <c r="K27" s="182" t="s">
        <v>151</v>
      </c>
      <c r="L27" s="182"/>
      <c r="M27" s="216"/>
      <c r="N27" s="182" t="s">
        <v>152</v>
      </c>
      <c r="O27" s="271"/>
      <c r="P27" s="269" t="s">
        <v>154</v>
      </c>
      <c r="Q27" s="270"/>
      <c r="R27" s="269"/>
      <c r="S27" s="272" t="s">
        <v>155</v>
      </c>
      <c r="T27" s="273"/>
      <c r="U27" s="274"/>
      <c r="V27" s="269" t="s">
        <v>156</v>
      </c>
      <c r="W27" s="270"/>
      <c r="X27" s="269"/>
      <c r="Y27" s="272" t="s">
        <v>157</v>
      </c>
      <c r="Z27" s="270"/>
      <c r="AA27" s="269"/>
      <c r="AB27" s="275" t="s">
        <v>158</v>
      </c>
      <c r="AC27" s="269"/>
      <c r="AD27" s="269"/>
      <c r="AE27" s="275" t="s">
        <v>154</v>
      </c>
      <c r="AF27" s="277"/>
      <c r="AG27" s="277"/>
      <c r="AH27" s="275" t="s">
        <v>159</v>
      </c>
      <c r="AI27" s="277"/>
      <c r="AJ27" s="277"/>
      <c r="AK27" s="275" t="s">
        <v>156</v>
      </c>
      <c r="AL27" s="277"/>
      <c r="AM27" s="277"/>
      <c r="AN27" s="275" t="s">
        <v>160</v>
      </c>
      <c r="AO27" s="277"/>
      <c r="AP27" s="277"/>
      <c r="AQ27" s="280" t="s">
        <v>158</v>
      </c>
      <c r="AR27" s="277"/>
      <c r="AS27" s="281"/>
      <c r="AT27" s="1"/>
      <c r="AU27" s="1"/>
      <c r="AV27" s="1"/>
      <c r="AW27" s="1"/>
      <c r="AX27" s="1"/>
      <c r="AY27" s="1"/>
      <c r="AZ27" s="1"/>
      <c r="BA27" s="1"/>
      <c r="BB27" s="1"/>
      <c r="BC27"/>
      <c r="BX27"/>
    </row>
    <row r="28" spans="1:78" ht="33.75" x14ac:dyDescent="0.2">
      <c r="A28" s="244" t="s">
        <v>14</v>
      </c>
      <c r="B28" s="202" t="s">
        <v>16</v>
      </c>
      <c r="C28" s="237" t="s">
        <v>19</v>
      </c>
      <c r="D28" s="217" t="s">
        <v>193</v>
      </c>
      <c r="E28" s="176" t="s">
        <v>194</v>
      </c>
      <c r="F28" s="218" t="s">
        <v>195</v>
      </c>
      <c r="G28" s="217" t="s">
        <v>193</v>
      </c>
      <c r="H28" s="176" t="s">
        <v>194</v>
      </c>
      <c r="I28" s="218" t="s">
        <v>195</v>
      </c>
      <c r="J28" s="217" t="s">
        <v>193</v>
      </c>
      <c r="K28" s="176" t="s">
        <v>194</v>
      </c>
      <c r="L28" s="218" t="s">
        <v>195</v>
      </c>
      <c r="M28" s="217" t="s">
        <v>193</v>
      </c>
      <c r="N28" s="176" t="s">
        <v>194</v>
      </c>
      <c r="O28" s="218" t="s">
        <v>195</v>
      </c>
      <c r="P28" s="227" t="s">
        <v>94</v>
      </c>
      <c r="Q28" s="177" t="s">
        <v>95</v>
      </c>
      <c r="R28" s="232" t="s">
        <v>96</v>
      </c>
      <c r="S28" s="227" t="s">
        <v>94</v>
      </c>
      <c r="T28" s="177" t="s">
        <v>95</v>
      </c>
      <c r="U28" s="232" t="s">
        <v>96</v>
      </c>
      <c r="V28" s="227" t="s">
        <v>94</v>
      </c>
      <c r="W28" s="177" t="s">
        <v>95</v>
      </c>
      <c r="X28" s="232" t="s">
        <v>96</v>
      </c>
      <c r="Y28" s="227" t="s">
        <v>94</v>
      </c>
      <c r="Z28" s="177" t="s">
        <v>95</v>
      </c>
      <c r="AA28" s="232" t="s">
        <v>96</v>
      </c>
      <c r="AB28" s="227" t="s">
        <v>94</v>
      </c>
      <c r="AC28" s="177" t="s">
        <v>95</v>
      </c>
      <c r="AD28" s="232" t="s">
        <v>96</v>
      </c>
      <c r="AE28" s="227" t="s">
        <v>94</v>
      </c>
      <c r="AF28" s="177" t="s">
        <v>95</v>
      </c>
      <c r="AG28" s="232" t="s">
        <v>96</v>
      </c>
      <c r="AH28" s="227" t="s">
        <v>94</v>
      </c>
      <c r="AI28" s="177" t="s">
        <v>95</v>
      </c>
      <c r="AJ28" s="232" t="s">
        <v>96</v>
      </c>
      <c r="AK28" s="227" t="s">
        <v>94</v>
      </c>
      <c r="AL28" s="177" t="s">
        <v>95</v>
      </c>
      <c r="AM28" s="232" t="s">
        <v>96</v>
      </c>
      <c r="AN28" s="227" t="s">
        <v>94</v>
      </c>
      <c r="AO28" s="177" t="s">
        <v>95</v>
      </c>
      <c r="AP28" s="232" t="s">
        <v>96</v>
      </c>
      <c r="AQ28" s="227" t="s">
        <v>94</v>
      </c>
      <c r="AR28" s="177" t="s">
        <v>95</v>
      </c>
      <c r="AS28" s="183" t="s">
        <v>96</v>
      </c>
      <c r="AT28" s="1"/>
      <c r="AU28" s="1"/>
      <c r="AV28" s="1"/>
      <c r="AW28" s="1"/>
      <c r="AX28" s="1"/>
      <c r="AY28" s="1"/>
      <c r="AZ28" s="1"/>
      <c r="BA28" s="1"/>
      <c r="BB28" s="1"/>
      <c r="BC28"/>
      <c r="BX28"/>
    </row>
    <row r="29" spans="1:78" x14ac:dyDescent="0.2">
      <c r="A29" s="245" t="s">
        <v>0</v>
      </c>
      <c r="B29" s="204">
        <v>1</v>
      </c>
      <c r="C29" s="238">
        <v>1</v>
      </c>
      <c r="D29" s="219">
        <f>(BldgEUI!F29+BldgEUI!G29)*Constants!$B$13</f>
        <v>7.4161899999999994</v>
      </c>
      <c r="E29" s="101">
        <f>(BldgEUI!D29+BldgEUI!E29)*Constants!$B$14</f>
        <v>2.5756613513513513</v>
      </c>
      <c r="F29" s="6">
        <f>D29+E29</f>
        <v>9.9918513513513503</v>
      </c>
      <c r="G29" s="219">
        <f>(BldgEUI!L29+BldgEUI!M29)*Constants!$B$13</f>
        <v>7.9009600000000004</v>
      </c>
      <c r="H29" s="101">
        <f>(BldgEUI!J29+BldgEUI!K29)*Constants!$B$14</f>
        <v>3.765065351351351</v>
      </c>
      <c r="I29" s="6">
        <f>G29+H29</f>
        <v>11.666025351351351</v>
      </c>
      <c r="J29" s="219">
        <f>(BldgEUI!R29+BldgEUI!S29)*Constants!$B$13</f>
        <v>9.2298400000000012</v>
      </c>
      <c r="K29" s="101">
        <f>(BldgEUI!P29+BldgEUI!Q29)*Constants!$B$14</f>
        <v>5.4798353513513511</v>
      </c>
      <c r="L29" s="6">
        <f>J29+K29</f>
        <v>14.709675351351352</v>
      </c>
      <c r="M29" s="219">
        <f>(BldgEUI!X29+BldgEUI!Y29)*Constants!$B$13</f>
        <v>9.8230900000000005</v>
      </c>
      <c r="N29" s="101">
        <f>(BldgEUI!V29+BldgEUI!W29)*Constants!$B$14</f>
        <v>6.4053413513513506</v>
      </c>
      <c r="O29" s="6">
        <f>M29+N29</f>
        <v>16.22843135135135</v>
      </c>
      <c r="P29" s="228" t="e">
        <f>D29*#REF!</f>
        <v>#REF!</v>
      </c>
      <c r="Q29" s="174" t="e">
        <f>E29*#REF!</f>
        <v>#REF!</v>
      </c>
      <c r="R29" s="234" t="e">
        <f>F29*#REF!</f>
        <v>#REF!</v>
      </c>
      <c r="S29" s="228" t="e">
        <f>G29*#REF!</f>
        <v>#REF!</v>
      </c>
      <c r="T29" s="174" t="e">
        <f>H29*#REF!</f>
        <v>#REF!</v>
      </c>
      <c r="U29" s="234" t="e">
        <f>I29*#REF!</f>
        <v>#REF!</v>
      </c>
      <c r="V29" s="228" t="e">
        <f>J29*#REF!</f>
        <v>#REF!</v>
      </c>
      <c r="W29" s="174" t="e">
        <f>K29*#REF!</f>
        <v>#REF!</v>
      </c>
      <c r="X29" s="234" t="e">
        <f>L29*#REF!</f>
        <v>#REF!</v>
      </c>
      <c r="Y29" s="228" t="e">
        <f>M29*#REF!</f>
        <v>#REF!</v>
      </c>
      <c r="Z29" s="174" t="e">
        <f>N29*#REF!</f>
        <v>#REF!</v>
      </c>
      <c r="AA29" s="234" t="e">
        <f>O29*#REF!</f>
        <v>#REF!</v>
      </c>
      <c r="AB29" s="228" t="e">
        <f>P29+S29+V29+Y29</f>
        <v>#REF!</v>
      </c>
      <c r="AC29" s="174" t="e">
        <f>Q29+T29+W29+Z29</f>
        <v>#REF!</v>
      </c>
      <c r="AD29" s="234" t="e">
        <f>R29+U29+X29+AA29</f>
        <v>#REF!</v>
      </c>
      <c r="AE29" s="228"/>
      <c r="AF29" s="12"/>
      <c r="AG29" s="233"/>
      <c r="AH29" s="231"/>
      <c r="AI29" s="12"/>
      <c r="AJ29" s="233"/>
      <c r="AK29" s="231"/>
      <c r="AL29" s="12"/>
      <c r="AM29" s="233"/>
      <c r="AN29" s="231"/>
      <c r="AO29" s="12"/>
      <c r="AP29" s="233"/>
      <c r="AQ29" s="231"/>
      <c r="AR29" s="12"/>
      <c r="AS29" s="184"/>
      <c r="AT29" s="1"/>
      <c r="AU29" s="1"/>
      <c r="AV29" s="1"/>
      <c r="AW29" s="1"/>
      <c r="AX29" s="1"/>
      <c r="AY29" s="1"/>
      <c r="AZ29" s="1"/>
      <c r="BA29" s="1"/>
      <c r="BB29" s="1"/>
      <c r="BC29"/>
      <c r="BX29"/>
    </row>
    <row r="30" spans="1:78" x14ac:dyDescent="0.2">
      <c r="A30" s="246" t="s">
        <v>45</v>
      </c>
      <c r="B30" s="206">
        <v>1</v>
      </c>
      <c r="C30" s="239">
        <v>1</v>
      </c>
      <c r="D30" s="219">
        <f>(BldgEUI!F30+BldgEUI!G30)*Constants!$B$13</f>
        <v>7.4127999999999998</v>
      </c>
      <c r="E30" s="101">
        <f>(BldgEUI!D30+BldgEUI!E30)*Constants!$B$14</f>
        <v>2.5074593513513515</v>
      </c>
      <c r="F30" s="6">
        <f t="shared" ref="F30:F49" si="22">D30+E30</f>
        <v>9.9202593513513513</v>
      </c>
      <c r="G30" s="219">
        <f>(BldgEUI!L30+BldgEUI!M30)*Constants!$B$13</f>
        <v>7.8376799999999998</v>
      </c>
      <c r="H30" s="101">
        <f>(BldgEUI!J30+BldgEUI!K30)*Constants!$B$14</f>
        <v>3.5960993513513508</v>
      </c>
      <c r="I30" s="6">
        <f t="shared" ref="I30:I49" si="23">G30+H30</f>
        <v>11.433779351351351</v>
      </c>
      <c r="J30" s="219">
        <f>(BldgEUI!R30+BldgEUI!S30)*Constants!$B$13</f>
        <v>9.0784200000000013</v>
      </c>
      <c r="K30" s="101">
        <f>(BldgEUI!P30+BldgEUI!Q30)*Constants!$B$14</f>
        <v>5.2914293513513506</v>
      </c>
      <c r="L30" s="6">
        <f t="shared" ref="L30:L49" si="24">J30+K30</f>
        <v>14.369849351351352</v>
      </c>
      <c r="M30" s="219">
        <f>(BldgEUI!X30+BldgEUI!Y30)*Constants!$B$13</f>
        <v>9.6038700000000006</v>
      </c>
      <c r="N30" s="101">
        <f>(BldgEUI!V30+BldgEUI!W30)*Constants!$B$14</f>
        <v>6.1333433513513516</v>
      </c>
      <c r="O30" s="6">
        <f t="shared" ref="O30:O49" si="25">M30+N30</f>
        <v>15.737213351351352</v>
      </c>
      <c r="P30" s="228" t="e">
        <f>D30*#REF!</f>
        <v>#REF!</v>
      </c>
      <c r="Q30" s="174" t="e">
        <f>E30*#REF!</f>
        <v>#REF!</v>
      </c>
      <c r="R30" s="234" t="e">
        <f>F30*#REF!</f>
        <v>#REF!</v>
      </c>
      <c r="S30" s="228" t="e">
        <f>G30*#REF!</f>
        <v>#REF!</v>
      </c>
      <c r="T30" s="174" t="e">
        <f>H30*#REF!</f>
        <v>#REF!</v>
      </c>
      <c r="U30" s="234" t="e">
        <f>I30*#REF!</f>
        <v>#REF!</v>
      </c>
      <c r="V30" s="228" t="e">
        <f>J30*#REF!</f>
        <v>#REF!</v>
      </c>
      <c r="W30" s="174" t="e">
        <f>K30*#REF!</f>
        <v>#REF!</v>
      </c>
      <c r="X30" s="234" t="e">
        <f>L30*#REF!</f>
        <v>#REF!</v>
      </c>
      <c r="Y30" s="228" t="e">
        <f>M30*#REF!</f>
        <v>#REF!</v>
      </c>
      <c r="Z30" s="174" t="e">
        <f>N30*#REF!</f>
        <v>#REF!</v>
      </c>
      <c r="AA30" s="234" t="e">
        <f>O30*#REF!</f>
        <v>#REF!</v>
      </c>
      <c r="AB30" s="228" t="e">
        <f t="shared" ref="AB30:AB49" si="26">P30+S30+V30+Y30</f>
        <v>#REF!</v>
      </c>
      <c r="AC30" s="174" t="e">
        <f t="shared" ref="AC30:AC49" si="27">Q30+T30+W30+Z30</f>
        <v>#REF!</v>
      </c>
      <c r="AD30" s="234" t="e">
        <f t="shared" ref="AD30:AD49" si="28">R30+U30+X30+AA30</f>
        <v>#REF!</v>
      </c>
      <c r="AE30" s="228" t="e">
        <f t="shared" ref="AE30:AE49" si="29">$P$29-P30</f>
        <v>#REF!</v>
      </c>
      <c r="AF30" s="174" t="e">
        <f t="shared" ref="AF30:AF49" si="30">$Q$29-Q30</f>
        <v>#REF!</v>
      </c>
      <c r="AG30" s="234" t="e">
        <f t="shared" ref="AG30:AG49" si="31">$R$29-R30</f>
        <v>#REF!</v>
      </c>
      <c r="AH30" s="228" t="e">
        <f t="shared" ref="AH30:AH49" si="32">$S$29-S30</f>
        <v>#REF!</v>
      </c>
      <c r="AI30" s="174" t="e">
        <f t="shared" ref="AI30:AI49" si="33">$T$29-T30</f>
        <v>#REF!</v>
      </c>
      <c r="AJ30" s="234" t="e">
        <f t="shared" ref="AJ30:AJ49" si="34">$U$29-U30</f>
        <v>#REF!</v>
      </c>
      <c r="AK30" s="228" t="e">
        <f t="shared" ref="AK30:AK49" si="35">$V$29-V30</f>
        <v>#REF!</v>
      </c>
      <c r="AL30" s="174" t="e">
        <f t="shared" ref="AL30:AL49" si="36">$W$29-W30</f>
        <v>#REF!</v>
      </c>
      <c r="AM30" s="234" t="e">
        <f t="shared" ref="AM30:AM49" si="37">$X$29-X30</f>
        <v>#REF!</v>
      </c>
      <c r="AN30" s="228" t="e">
        <f t="shared" ref="AN30:AN49" si="38">$Y$29-Y30</f>
        <v>#REF!</v>
      </c>
      <c r="AO30" s="174" t="e">
        <f t="shared" ref="AO30:AO49" si="39">$Z$29-Z30</f>
        <v>#REF!</v>
      </c>
      <c r="AP30" s="234" t="e">
        <f t="shared" ref="AP30:AP49" si="40">$AA$29-AA30</f>
        <v>#REF!</v>
      </c>
      <c r="AQ30" s="228" t="e">
        <f t="shared" ref="AQ30:AQ49" si="41">$AB$29-AB30</f>
        <v>#REF!</v>
      </c>
      <c r="AR30" s="174" t="e">
        <f t="shared" ref="AR30:AR49" si="42">$AC$29-AC30</f>
        <v>#REF!</v>
      </c>
      <c r="AS30" s="185" t="e">
        <f t="shared" ref="AS30:AS49" si="43">$AD$29-AD30</f>
        <v>#REF!</v>
      </c>
      <c r="AT30" s="1"/>
      <c r="AU30" s="1"/>
      <c r="AV30" s="1"/>
      <c r="AW30" s="1"/>
      <c r="AX30" s="1"/>
      <c r="AY30" s="1"/>
      <c r="AZ30" s="1"/>
      <c r="BA30" s="1"/>
      <c r="BB30" s="1"/>
      <c r="BC30"/>
      <c r="BX30"/>
    </row>
    <row r="31" spans="1:78" x14ac:dyDescent="0.2">
      <c r="A31" s="246" t="s">
        <v>59</v>
      </c>
      <c r="B31" s="206">
        <v>1</v>
      </c>
      <c r="C31" s="239">
        <v>1</v>
      </c>
      <c r="D31" s="219">
        <f>(BldgEUI!F31+BldgEUI!G31)*Constants!$B$13</f>
        <v>7.4127999999999998</v>
      </c>
      <c r="E31" s="101">
        <f>(BldgEUI!D31+BldgEUI!E31)*Constants!$B$14</f>
        <v>2.5074593513513515</v>
      </c>
      <c r="F31" s="6">
        <f t="shared" si="22"/>
        <v>9.9202593513513513</v>
      </c>
      <c r="G31" s="219">
        <f>(BldgEUI!L31+BldgEUI!M31)*Constants!$B$13</f>
        <v>7.8376799999999998</v>
      </c>
      <c r="H31" s="101">
        <f>(BldgEUI!J31+BldgEUI!K31)*Constants!$B$14</f>
        <v>3.5960993513513508</v>
      </c>
      <c r="I31" s="6">
        <f t="shared" si="23"/>
        <v>11.433779351351351</v>
      </c>
      <c r="J31" s="219">
        <f>(BldgEUI!R31+BldgEUI!S31)*Constants!$B$13</f>
        <v>9.0784200000000013</v>
      </c>
      <c r="K31" s="101">
        <f>(BldgEUI!P31+BldgEUI!Q31)*Constants!$B$14</f>
        <v>5.2914293513513506</v>
      </c>
      <c r="L31" s="6">
        <f t="shared" si="24"/>
        <v>14.369849351351352</v>
      </c>
      <c r="M31" s="219">
        <f>(BldgEUI!X31+BldgEUI!Y31)*Constants!$B$13</f>
        <v>9.6038700000000006</v>
      </c>
      <c r="N31" s="101">
        <f>(BldgEUI!V31+BldgEUI!W31)*Constants!$B$14</f>
        <v>6.1333433513513516</v>
      </c>
      <c r="O31" s="6">
        <f t="shared" si="25"/>
        <v>15.737213351351352</v>
      </c>
      <c r="P31" s="228" t="e">
        <f>D31*#REF!</f>
        <v>#REF!</v>
      </c>
      <c r="Q31" s="174" t="e">
        <f>E31*#REF!</f>
        <v>#REF!</v>
      </c>
      <c r="R31" s="234" t="e">
        <f>F31*#REF!</f>
        <v>#REF!</v>
      </c>
      <c r="S31" s="228" t="e">
        <f>G31*#REF!</f>
        <v>#REF!</v>
      </c>
      <c r="T31" s="174" t="e">
        <f>H31*#REF!</f>
        <v>#REF!</v>
      </c>
      <c r="U31" s="234" t="e">
        <f>I31*#REF!</f>
        <v>#REF!</v>
      </c>
      <c r="V31" s="228" t="e">
        <f>J31*#REF!</f>
        <v>#REF!</v>
      </c>
      <c r="W31" s="174" t="e">
        <f>K31*#REF!</f>
        <v>#REF!</v>
      </c>
      <c r="X31" s="234" t="e">
        <f>L31*#REF!</f>
        <v>#REF!</v>
      </c>
      <c r="Y31" s="228" t="e">
        <f>M31*#REF!</f>
        <v>#REF!</v>
      </c>
      <c r="Z31" s="174" t="e">
        <f>N31*#REF!</f>
        <v>#REF!</v>
      </c>
      <c r="AA31" s="234" t="e">
        <f>O31*#REF!</f>
        <v>#REF!</v>
      </c>
      <c r="AB31" s="228" t="e">
        <f t="shared" si="26"/>
        <v>#REF!</v>
      </c>
      <c r="AC31" s="174" t="e">
        <f t="shared" si="27"/>
        <v>#REF!</v>
      </c>
      <c r="AD31" s="234" t="e">
        <f t="shared" si="28"/>
        <v>#REF!</v>
      </c>
      <c r="AE31" s="228" t="e">
        <f t="shared" si="29"/>
        <v>#REF!</v>
      </c>
      <c r="AF31" s="174" t="e">
        <f t="shared" si="30"/>
        <v>#REF!</v>
      </c>
      <c r="AG31" s="234" t="e">
        <f t="shared" si="31"/>
        <v>#REF!</v>
      </c>
      <c r="AH31" s="228" t="e">
        <f t="shared" si="32"/>
        <v>#REF!</v>
      </c>
      <c r="AI31" s="174" t="e">
        <f t="shared" si="33"/>
        <v>#REF!</v>
      </c>
      <c r="AJ31" s="234" t="e">
        <f t="shared" si="34"/>
        <v>#REF!</v>
      </c>
      <c r="AK31" s="228" t="e">
        <f t="shared" si="35"/>
        <v>#REF!</v>
      </c>
      <c r="AL31" s="174" t="e">
        <f t="shared" si="36"/>
        <v>#REF!</v>
      </c>
      <c r="AM31" s="234" t="e">
        <f t="shared" si="37"/>
        <v>#REF!</v>
      </c>
      <c r="AN31" s="228" t="e">
        <f t="shared" si="38"/>
        <v>#REF!</v>
      </c>
      <c r="AO31" s="174" t="e">
        <f t="shared" si="39"/>
        <v>#REF!</v>
      </c>
      <c r="AP31" s="234" t="e">
        <f t="shared" si="40"/>
        <v>#REF!</v>
      </c>
      <c r="AQ31" s="228" t="e">
        <f t="shared" si="41"/>
        <v>#REF!</v>
      </c>
      <c r="AR31" s="174" t="e">
        <f t="shared" si="42"/>
        <v>#REF!</v>
      </c>
      <c r="AS31" s="185" t="e">
        <f t="shared" si="43"/>
        <v>#REF!</v>
      </c>
      <c r="AT31" s="1"/>
      <c r="AU31" s="1"/>
      <c r="AV31" s="1"/>
      <c r="AW31" s="1"/>
      <c r="AX31" s="1"/>
      <c r="AY31" s="1"/>
      <c r="AZ31" s="1"/>
      <c r="BA31" s="1"/>
      <c r="BB31" s="1"/>
      <c r="BC31"/>
      <c r="BX31"/>
    </row>
    <row r="32" spans="1:78" x14ac:dyDescent="0.2">
      <c r="A32" s="246" t="s">
        <v>43</v>
      </c>
      <c r="B32" s="206">
        <v>1</v>
      </c>
      <c r="C32" s="239">
        <v>1</v>
      </c>
      <c r="D32" s="219">
        <f>(BldgEUI!F32+BldgEUI!G32)*Constants!$B$13</f>
        <v>7.4127999999999998</v>
      </c>
      <c r="E32" s="101">
        <f>(BldgEUI!D32+BldgEUI!E32)*Constants!$B$14</f>
        <v>2.5074593513513515</v>
      </c>
      <c r="F32" s="6">
        <f t="shared" si="22"/>
        <v>9.9202593513513513</v>
      </c>
      <c r="G32" s="219">
        <f>(BldgEUI!L32+BldgEUI!M32)*Constants!$B$13</f>
        <v>7.8376799999999998</v>
      </c>
      <c r="H32" s="101">
        <f>(BldgEUI!J32+BldgEUI!K32)*Constants!$B$14</f>
        <v>3.5960993513513508</v>
      </c>
      <c r="I32" s="6">
        <f t="shared" si="23"/>
        <v>11.433779351351351</v>
      </c>
      <c r="J32" s="219">
        <f>(BldgEUI!R32+BldgEUI!S32)*Constants!$B$13</f>
        <v>9.0784200000000013</v>
      </c>
      <c r="K32" s="101">
        <f>(BldgEUI!P32+BldgEUI!Q32)*Constants!$B$14</f>
        <v>5.2914293513513506</v>
      </c>
      <c r="L32" s="6">
        <f t="shared" si="24"/>
        <v>14.369849351351352</v>
      </c>
      <c r="M32" s="219">
        <f>(BldgEUI!X32+BldgEUI!Y32)*Constants!$B$13</f>
        <v>9.6038700000000006</v>
      </c>
      <c r="N32" s="101">
        <f>(BldgEUI!V32+BldgEUI!W32)*Constants!$B$14</f>
        <v>6.1333433513513516</v>
      </c>
      <c r="O32" s="6">
        <f t="shared" si="25"/>
        <v>15.737213351351352</v>
      </c>
      <c r="P32" s="228" t="e">
        <f>D32*#REF!</f>
        <v>#REF!</v>
      </c>
      <c r="Q32" s="174" t="e">
        <f>E32*#REF!</f>
        <v>#REF!</v>
      </c>
      <c r="R32" s="234" t="e">
        <f>F32*#REF!</f>
        <v>#REF!</v>
      </c>
      <c r="S32" s="228" t="e">
        <f>G32*#REF!</f>
        <v>#REF!</v>
      </c>
      <c r="T32" s="174" t="e">
        <f>H32*#REF!</f>
        <v>#REF!</v>
      </c>
      <c r="U32" s="234" t="e">
        <f>I32*#REF!</f>
        <v>#REF!</v>
      </c>
      <c r="V32" s="228" t="e">
        <f>J32*#REF!</f>
        <v>#REF!</v>
      </c>
      <c r="W32" s="174" t="e">
        <f>K32*#REF!</f>
        <v>#REF!</v>
      </c>
      <c r="X32" s="234" t="e">
        <f>L32*#REF!</f>
        <v>#REF!</v>
      </c>
      <c r="Y32" s="228" t="e">
        <f>M32*#REF!</f>
        <v>#REF!</v>
      </c>
      <c r="Z32" s="174" t="e">
        <f>N32*#REF!</f>
        <v>#REF!</v>
      </c>
      <c r="AA32" s="234" t="e">
        <f>O32*#REF!</f>
        <v>#REF!</v>
      </c>
      <c r="AB32" s="228" t="e">
        <f t="shared" si="26"/>
        <v>#REF!</v>
      </c>
      <c r="AC32" s="174" t="e">
        <f t="shared" si="27"/>
        <v>#REF!</v>
      </c>
      <c r="AD32" s="234" t="e">
        <f t="shared" si="28"/>
        <v>#REF!</v>
      </c>
      <c r="AE32" s="228" t="e">
        <f t="shared" si="29"/>
        <v>#REF!</v>
      </c>
      <c r="AF32" s="174" t="e">
        <f t="shared" si="30"/>
        <v>#REF!</v>
      </c>
      <c r="AG32" s="234" t="e">
        <f t="shared" si="31"/>
        <v>#REF!</v>
      </c>
      <c r="AH32" s="228" t="e">
        <f t="shared" si="32"/>
        <v>#REF!</v>
      </c>
      <c r="AI32" s="174" t="e">
        <f t="shared" si="33"/>
        <v>#REF!</v>
      </c>
      <c r="AJ32" s="234" t="e">
        <f t="shared" si="34"/>
        <v>#REF!</v>
      </c>
      <c r="AK32" s="228" t="e">
        <f t="shared" si="35"/>
        <v>#REF!</v>
      </c>
      <c r="AL32" s="174" t="e">
        <f t="shared" si="36"/>
        <v>#REF!</v>
      </c>
      <c r="AM32" s="234" t="e">
        <f t="shared" si="37"/>
        <v>#REF!</v>
      </c>
      <c r="AN32" s="228" t="e">
        <f t="shared" si="38"/>
        <v>#REF!</v>
      </c>
      <c r="AO32" s="174" t="e">
        <f t="shared" si="39"/>
        <v>#REF!</v>
      </c>
      <c r="AP32" s="234" t="e">
        <f t="shared" si="40"/>
        <v>#REF!</v>
      </c>
      <c r="AQ32" s="228" t="e">
        <f t="shared" si="41"/>
        <v>#REF!</v>
      </c>
      <c r="AR32" s="174" t="e">
        <f t="shared" si="42"/>
        <v>#REF!</v>
      </c>
      <c r="AS32" s="185" t="e">
        <f t="shared" si="43"/>
        <v>#REF!</v>
      </c>
      <c r="AT32" s="1"/>
      <c r="AU32" s="1"/>
      <c r="AV32" s="1"/>
      <c r="AW32" s="1"/>
      <c r="AX32" s="1"/>
      <c r="AY32" s="1"/>
      <c r="AZ32" s="1"/>
      <c r="BA32" s="1"/>
      <c r="BB32" s="1"/>
      <c r="BC32"/>
      <c r="BX32"/>
    </row>
    <row r="33" spans="1:76" x14ac:dyDescent="0.2">
      <c r="A33" s="246" t="s">
        <v>44</v>
      </c>
      <c r="B33" s="206">
        <v>1</v>
      </c>
      <c r="C33" s="239">
        <v>1</v>
      </c>
      <c r="D33" s="219">
        <f>(BldgEUI!F33+BldgEUI!G33)*Constants!$B$13</f>
        <v>7.390200000000001</v>
      </c>
      <c r="E33" s="101">
        <f>(BldgEUI!D33+BldgEUI!E33)*Constants!$B$14</f>
        <v>2.3856353513513513</v>
      </c>
      <c r="F33" s="6">
        <f t="shared" si="22"/>
        <v>9.7758353513513523</v>
      </c>
      <c r="G33" s="219">
        <f>(BldgEUI!L33+BldgEUI!M33)*Constants!$B$13</f>
        <v>7.6275000000000004</v>
      </c>
      <c r="H33" s="101">
        <f>(BldgEUI!J33+BldgEUI!K33)*Constants!$B$14</f>
        <v>3.2976953513513512</v>
      </c>
      <c r="I33" s="6">
        <f t="shared" si="23"/>
        <v>10.925195351351352</v>
      </c>
      <c r="J33" s="219">
        <f>(BldgEUI!R33+BldgEUI!S33)*Constants!$B$13</f>
        <v>7.9258199999999999</v>
      </c>
      <c r="K33" s="101">
        <f>(BldgEUI!P33+BldgEUI!Q33)*Constants!$B$14</f>
        <v>4.0085513513513513</v>
      </c>
      <c r="L33" s="6">
        <f t="shared" si="24"/>
        <v>11.934371351351352</v>
      </c>
      <c r="M33" s="219">
        <f>(BldgEUI!X33+BldgEUI!Y33)*Constants!$B$13</f>
        <v>8.4772599999999994</v>
      </c>
      <c r="N33" s="101">
        <f>(BldgEUI!V33+BldgEUI!W33)*Constants!$B$14</f>
        <v>4.8677993513513513</v>
      </c>
      <c r="O33" s="6">
        <f t="shared" si="25"/>
        <v>13.345059351351351</v>
      </c>
      <c r="P33" s="228" t="e">
        <f>D33*#REF!</f>
        <v>#REF!</v>
      </c>
      <c r="Q33" s="174" t="e">
        <f>E33*#REF!</f>
        <v>#REF!</v>
      </c>
      <c r="R33" s="234" t="e">
        <f>F33*#REF!</f>
        <v>#REF!</v>
      </c>
      <c r="S33" s="228" t="e">
        <f>G33*#REF!</f>
        <v>#REF!</v>
      </c>
      <c r="T33" s="174" t="e">
        <f>H33*#REF!</f>
        <v>#REF!</v>
      </c>
      <c r="U33" s="234" t="e">
        <f>I33*#REF!</f>
        <v>#REF!</v>
      </c>
      <c r="V33" s="228" t="e">
        <f>J33*#REF!</f>
        <v>#REF!</v>
      </c>
      <c r="W33" s="174" t="e">
        <f>K33*#REF!</f>
        <v>#REF!</v>
      </c>
      <c r="X33" s="234" t="e">
        <f>L33*#REF!</f>
        <v>#REF!</v>
      </c>
      <c r="Y33" s="228" t="e">
        <f>M33*#REF!</f>
        <v>#REF!</v>
      </c>
      <c r="Z33" s="174" t="e">
        <f>N33*#REF!</f>
        <v>#REF!</v>
      </c>
      <c r="AA33" s="234" t="e">
        <f>O33*#REF!</f>
        <v>#REF!</v>
      </c>
      <c r="AB33" s="228" t="e">
        <f t="shared" si="26"/>
        <v>#REF!</v>
      </c>
      <c r="AC33" s="174" t="e">
        <f t="shared" si="27"/>
        <v>#REF!</v>
      </c>
      <c r="AD33" s="234" t="e">
        <f t="shared" si="28"/>
        <v>#REF!</v>
      </c>
      <c r="AE33" s="228" t="e">
        <f t="shared" si="29"/>
        <v>#REF!</v>
      </c>
      <c r="AF33" s="174" t="e">
        <f t="shared" si="30"/>
        <v>#REF!</v>
      </c>
      <c r="AG33" s="234" t="e">
        <f t="shared" si="31"/>
        <v>#REF!</v>
      </c>
      <c r="AH33" s="228" t="e">
        <f t="shared" si="32"/>
        <v>#REF!</v>
      </c>
      <c r="AI33" s="174" t="e">
        <f t="shared" si="33"/>
        <v>#REF!</v>
      </c>
      <c r="AJ33" s="234" t="e">
        <f t="shared" si="34"/>
        <v>#REF!</v>
      </c>
      <c r="AK33" s="228" t="e">
        <f t="shared" si="35"/>
        <v>#REF!</v>
      </c>
      <c r="AL33" s="174" t="e">
        <f t="shared" si="36"/>
        <v>#REF!</v>
      </c>
      <c r="AM33" s="234" t="e">
        <f t="shared" si="37"/>
        <v>#REF!</v>
      </c>
      <c r="AN33" s="228" t="e">
        <f t="shared" si="38"/>
        <v>#REF!</v>
      </c>
      <c r="AO33" s="174" t="e">
        <f t="shared" si="39"/>
        <v>#REF!</v>
      </c>
      <c r="AP33" s="234" t="e">
        <f t="shared" si="40"/>
        <v>#REF!</v>
      </c>
      <c r="AQ33" s="228" t="e">
        <f t="shared" si="41"/>
        <v>#REF!</v>
      </c>
      <c r="AR33" s="174" t="e">
        <f t="shared" si="42"/>
        <v>#REF!</v>
      </c>
      <c r="AS33" s="185" t="e">
        <f t="shared" si="43"/>
        <v>#REF!</v>
      </c>
      <c r="AT33" s="1"/>
      <c r="AU33" s="1"/>
      <c r="AV33" s="1"/>
      <c r="AW33" s="1"/>
      <c r="AX33" s="1"/>
      <c r="AY33" s="1"/>
      <c r="AZ33" s="1"/>
      <c r="BA33" s="1"/>
      <c r="BB33" s="1"/>
      <c r="BC33"/>
      <c r="BX33"/>
    </row>
    <row r="34" spans="1:76" s="25" customFormat="1" x14ac:dyDescent="0.2">
      <c r="A34" s="247" t="s">
        <v>46</v>
      </c>
      <c r="B34" s="208">
        <v>1</v>
      </c>
      <c r="C34" s="240">
        <v>1</v>
      </c>
      <c r="D34" s="219">
        <f>(BldgEUI!F34+BldgEUI!G34)*Constants!$B$13</f>
        <v>7.4161899999999994</v>
      </c>
      <c r="E34" s="101">
        <f>(BldgEUI!D34+BldgEUI!E34)*Constants!$B$14</f>
        <v>2.5628633513513512</v>
      </c>
      <c r="F34" s="6">
        <f t="shared" si="22"/>
        <v>9.9790533513513502</v>
      </c>
      <c r="G34" s="219">
        <f>(BldgEUI!L34+BldgEUI!M34)*Constants!$B$13</f>
        <v>7.9020900000000012</v>
      </c>
      <c r="H34" s="101">
        <f>(BldgEUI!J34+BldgEUI!K34)*Constants!$B$14</f>
        <v>3.7299113513513515</v>
      </c>
      <c r="I34" s="6">
        <f t="shared" si="23"/>
        <v>11.632001351351352</v>
      </c>
      <c r="J34" s="219">
        <f>(BldgEUI!R34+BldgEUI!S34)*Constants!$B$13</f>
        <v>9.2128899999999998</v>
      </c>
      <c r="K34" s="101">
        <f>(BldgEUI!P34+BldgEUI!Q34)*Constants!$B$14</f>
        <v>5.4498653513513515</v>
      </c>
      <c r="L34" s="6">
        <f t="shared" si="24"/>
        <v>14.66275535135135</v>
      </c>
      <c r="M34" s="219">
        <f>(BldgEUI!X34+BldgEUI!Y34)*Constants!$B$13</f>
        <v>9.7948400000000007</v>
      </c>
      <c r="N34" s="101">
        <f>(BldgEUI!V34+BldgEUI!W34)*Constants!$B$14</f>
        <v>6.3560933513513511</v>
      </c>
      <c r="O34" s="6">
        <f t="shared" si="25"/>
        <v>16.150933351351352</v>
      </c>
      <c r="P34" s="228" t="e">
        <f>D34*#REF!</f>
        <v>#REF!</v>
      </c>
      <c r="Q34" s="174" t="e">
        <f>E34*#REF!</f>
        <v>#REF!</v>
      </c>
      <c r="R34" s="234" t="e">
        <f>F34*#REF!</f>
        <v>#REF!</v>
      </c>
      <c r="S34" s="228" t="e">
        <f>G34*#REF!</f>
        <v>#REF!</v>
      </c>
      <c r="T34" s="174" t="e">
        <f>H34*#REF!</f>
        <v>#REF!</v>
      </c>
      <c r="U34" s="234" t="e">
        <f>I34*#REF!</f>
        <v>#REF!</v>
      </c>
      <c r="V34" s="228" t="e">
        <f>J34*#REF!</f>
        <v>#REF!</v>
      </c>
      <c r="W34" s="174" t="e">
        <f>K34*#REF!</f>
        <v>#REF!</v>
      </c>
      <c r="X34" s="234" t="e">
        <f>L34*#REF!</f>
        <v>#REF!</v>
      </c>
      <c r="Y34" s="228" t="e">
        <f>M34*#REF!</f>
        <v>#REF!</v>
      </c>
      <c r="Z34" s="174" t="e">
        <f>N34*#REF!</f>
        <v>#REF!</v>
      </c>
      <c r="AA34" s="234" t="e">
        <f>O34*#REF!</f>
        <v>#REF!</v>
      </c>
      <c r="AB34" s="228" t="e">
        <f t="shared" si="26"/>
        <v>#REF!</v>
      </c>
      <c r="AC34" s="174" t="e">
        <f t="shared" si="27"/>
        <v>#REF!</v>
      </c>
      <c r="AD34" s="234" t="e">
        <f t="shared" si="28"/>
        <v>#REF!</v>
      </c>
      <c r="AE34" s="228" t="e">
        <f t="shared" si="29"/>
        <v>#REF!</v>
      </c>
      <c r="AF34" s="174" t="e">
        <f t="shared" si="30"/>
        <v>#REF!</v>
      </c>
      <c r="AG34" s="234" t="e">
        <f t="shared" si="31"/>
        <v>#REF!</v>
      </c>
      <c r="AH34" s="228" t="e">
        <f t="shared" si="32"/>
        <v>#REF!</v>
      </c>
      <c r="AI34" s="174" t="e">
        <f t="shared" si="33"/>
        <v>#REF!</v>
      </c>
      <c r="AJ34" s="234" t="e">
        <f t="shared" si="34"/>
        <v>#REF!</v>
      </c>
      <c r="AK34" s="228" t="e">
        <f t="shared" si="35"/>
        <v>#REF!</v>
      </c>
      <c r="AL34" s="174" t="e">
        <f t="shared" si="36"/>
        <v>#REF!</v>
      </c>
      <c r="AM34" s="234" t="e">
        <f t="shared" si="37"/>
        <v>#REF!</v>
      </c>
      <c r="AN34" s="228" t="e">
        <f t="shared" si="38"/>
        <v>#REF!</v>
      </c>
      <c r="AO34" s="174" t="e">
        <f t="shared" si="39"/>
        <v>#REF!</v>
      </c>
      <c r="AP34" s="234" t="e">
        <f t="shared" si="40"/>
        <v>#REF!</v>
      </c>
      <c r="AQ34" s="228" t="e">
        <f t="shared" si="41"/>
        <v>#REF!</v>
      </c>
      <c r="AR34" s="174" t="e">
        <f t="shared" si="42"/>
        <v>#REF!</v>
      </c>
      <c r="AS34" s="185" t="e">
        <f t="shared" si="43"/>
        <v>#REF!</v>
      </c>
      <c r="AT34" s="140"/>
      <c r="AU34" s="140"/>
      <c r="AV34" s="140"/>
      <c r="AW34" s="140"/>
      <c r="AX34" s="140"/>
      <c r="AY34" s="140"/>
      <c r="AZ34" s="140"/>
      <c r="BA34" s="140"/>
      <c r="BB34" s="140"/>
    </row>
    <row r="35" spans="1:76" s="19" customFormat="1" x14ac:dyDescent="0.2">
      <c r="A35" s="247" t="s">
        <v>47</v>
      </c>
      <c r="B35" s="208">
        <v>1</v>
      </c>
      <c r="C35" s="240">
        <v>1</v>
      </c>
      <c r="D35" s="219">
        <f>(BldgEUI!F35+BldgEUI!G35)*Constants!$B$13</f>
        <v>7.4161899999999994</v>
      </c>
      <c r="E35" s="101">
        <f>(BldgEUI!D35+BldgEUI!E35)*Constants!$B$14</f>
        <v>2.5756613513513513</v>
      </c>
      <c r="F35" s="6">
        <f t="shared" si="22"/>
        <v>9.9918513513513503</v>
      </c>
      <c r="G35" s="219">
        <f>(BldgEUI!L35+BldgEUI!M35)*Constants!$B$13</f>
        <v>7.8478500000000002</v>
      </c>
      <c r="H35" s="101">
        <f>(BldgEUI!J35+BldgEUI!K35)*Constants!$B$14</f>
        <v>3.0870953513513513</v>
      </c>
      <c r="I35" s="6">
        <f t="shared" si="23"/>
        <v>10.934945351351352</v>
      </c>
      <c r="J35" s="219">
        <f>(BldgEUI!R35+BldgEUI!S35)*Constants!$B$13</f>
        <v>8.4908200000000011</v>
      </c>
      <c r="K35" s="101">
        <f>(BldgEUI!P35+BldgEUI!Q35)*Constants!$B$14</f>
        <v>4.2923753513513505</v>
      </c>
      <c r="L35" s="6">
        <f t="shared" si="24"/>
        <v>12.783195351351353</v>
      </c>
      <c r="M35" s="219">
        <f>(BldgEUI!X35+BldgEUI!Y35)*Constants!$B$13</f>
        <v>8.5823499999999999</v>
      </c>
      <c r="N35" s="101">
        <f>(BldgEUI!V35+BldgEUI!W35)*Constants!$B$14</f>
        <v>4.417277351351351</v>
      </c>
      <c r="O35" s="6">
        <f t="shared" si="25"/>
        <v>12.99962735135135</v>
      </c>
      <c r="P35" s="228" t="e">
        <f>D35*#REF!</f>
        <v>#REF!</v>
      </c>
      <c r="Q35" s="174" t="e">
        <f>E35*#REF!</f>
        <v>#REF!</v>
      </c>
      <c r="R35" s="234" t="e">
        <f>F35*#REF!</f>
        <v>#REF!</v>
      </c>
      <c r="S35" s="228" t="e">
        <f>G35*#REF!</f>
        <v>#REF!</v>
      </c>
      <c r="T35" s="174" t="e">
        <f>H35*#REF!</f>
        <v>#REF!</v>
      </c>
      <c r="U35" s="234" t="e">
        <f>I35*#REF!</f>
        <v>#REF!</v>
      </c>
      <c r="V35" s="228" t="e">
        <f>J35*#REF!</f>
        <v>#REF!</v>
      </c>
      <c r="W35" s="174" t="e">
        <f>K35*#REF!</f>
        <v>#REF!</v>
      </c>
      <c r="X35" s="234" t="e">
        <f>L35*#REF!</f>
        <v>#REF!</v>
      </c>
      <c r="Y35" s="228" t="e">
        <f>M35*#REF!</f>
        <v>#REF!</v>
      </c>
      <c r="Z35" s="174" t="e">
        <f>N35*#REF!</f>
        <v>#REF!</v>
      </c>
      <c r="AA35" s="234" t="e">
        <f>O35*#REF!</f>
        <v>#REF!</v>
      </c>
      <c r="AB35" s="228" t="e">
        <f t="shared" si="26"/>
        <v>#REF!</v>
      </c>
      <c r="AC35" s="174" t="e">
        <f t="shared" si="27"/>
        <v>#REF!</v>
      </c>
      <c r="AD35" s="234" t="e">
        <f t="shared" si="28"/>
        <v>#REF!</v>
      </c>
      <c r="AE35" s="228" t="e">
        <f t="shared" si="29"/>
        <v>#REF!</v>
      </c>
      <c r="AF35" s="174" t="e">
        <f t="shared" si="30"/>
        <v>#REF!</v>
      </c>
      <c r="AG35" s="234" t="e">
        <f t="shared" si="31"/>
        <v>#REF!</v>
      </c>
      <c r="AH35" s="228" t="e">
        <f t="shared" si="32"/>
        <v>#REF!</v>
      </c>
      <c r="AI35" s="174" t="e">
        <f t="shared" si="33"/>
        <v>#REF!</v>
      </c>
      <c r="AJ35" s="234" t="e">
        <f t="shared" si="34"/>
        <v>#REF!</v>
      </c>
      <c r="AK35" s="228" t="e">
        <f t="shared" si="35"/>
        <v>#REF!</v>
      </c>
      <c r="AL35" s="174" t="e">
        <f t="shared" si="36"/>
        <v>#REF!</v>
      </c>
      <c r="AM35" s="234" t="e">
        <f t="shared" si="37"/>
        <v>#REF!</v>
      </c>
      <c r="AN35" s="228" t="e">
        <f t="shared" si="38"/>
        <v>#REF!</v>
      </c>
      <c r="AO35" s="174" t="e">
        <f t="shared" si="39"/>
        <v>#REF!</v>
      </c>
      <c r="AP35" s="234" t="e">
        <f t="shared" si="40"/>
        <v>#REF!</v>
      </c>
      <c r="AQ35" s="228" t="e">
        <f t="shared" si="41"/>
        <v>#REF!</v>
      </c>
      <c r="AR35" s="174" t="e">
        <f t="shared" si="42"/>
        <v>#REF!</v>
      </c>
      <c r="AS35" s="185" t="e">
        <f t="shared" si="43"/>
        <v>#REF!</v>
      </c>
      <c r="AT35" s="142"/>
      <c r="AU35" s="142"/>
      <c r="AV35" s="142"/>
      <c r="AW35" s="142"/>
      <c r="AX35" s="142"/>
      <c r="AY35" s="142"/>
      <c r="AZ35" s="142"/>
      <c r="BA35" s="142"/>
      <c r="BB35" s="142"/>
    </row>
    <row r="36" spans="1:76" s="19" customFormat="1" x14ac:dyDescent="0.2">
      <c r="A36" s="247" t="s">
        <v>48</v>
      </c>
      <c r="B36" s="210">
        <v>1</v>
      </c>
      <c r="C36" s="241">
        <v>1</v>
      </c>
      <c r="D36" s="219">
        <f>(BldgEUI!F36+BldgEUI!G36)*Constants!$B$13</f>
        <v>7.3416100000000002</v>
      </c>
      <c r="E36" s="101">
        <f>(BldgEUI!D36+BldgEUI!E36)*Constants!$B$14</f>
        <v>2.0465693513513514</v>
      </c>
      <c r="F36" s="6">
        <f t="shared" si="22"/>
        <v>9.3881793513513507</v>
      </c>
      <c r="G36" s="219">
        <f>(BldgEUI!L36+BldgEUI!M36)*Constants!$B$13</f>
        <v>7.8308999999999997</v>
      </c>
      <c r="H36" s="101">
        <f>(BldgEUI!J36+BldgEUI!K36)*Constants!$B$14</f>
        <v>3.0809393513513514</v>
      </c>
      <c r="I36" s="6">
        <f t="shared" si="23"/>
        <v>10.91183935135135</v>
      </c>
      <c r="J36" s="219">
        <f>(BldgEUI!R36+BldgEUI!S36)*Constants!$B$13</f>
        <v>9.1789900000000006</v>
      </c>
      <c r="K36" s="101">
        <f>(BldgEUI!P36+BldgEUI!Q36)*Constants!$B$14</f>
        <v>4.5909413513513506</v>
      </c>
      <c r="L36" s="6">
        <f t="shared" si="24"/>
        <v>13.769931351351351</v>
      </c>
      <c r="M36" s="219">
        <f>(BldgEUI!X36+BldgEUI!Y36)*Constants!$B$13</f>
        <v>9.7699800000000003</v>
      </c>
      <c r="N36" s="101">
        <f>(BldgEUI!V36+BldgEUI!W36)*Constants!$B$14</f>
        <v>5.3975393513513508</v>
      </c>
      <c r="O36" s="6">
        <f t="shared" si="25"/>
        <v>15.167519351351352</v>
      </c>
      <c r="P36" s="228" t="e">
        <f>D36*#REF!</f>
        <v>#REF!</v>
      </c>
      <c r="Q36" s="174" t="e">
        <f>E36*#REF!</f>
        <v>#REF!</v>
      </c>
      <c r="R36" s="234" t="e">
        <f>F36*#REF!</f>
        <v>#REF!</v>
      </c>
      <c r="S36" s="228" t="e">
        <f>G36*#REF!</f>
        <v>#REF!</v>
      </c>
      <c r="T36" s="174" t="e">
        <f>H36*#REF!</f>
        <v>#REF!</v>
      </c>
      <c r="U36" s="234" t="e">
        <f>I36*#REF!</f>
        <v>#REF!</v>
      </c>
      <c r="V36" s="228" t="e">
        <f>J36*#REF!</f>
        <v>#REF!</v>
      </c>
      <c r="W36" s="174" t="e">
        <f>K36*#REF!</f>
        <v>#REF!</v>
      </c>
      <c r="X36" s="234" t="e">
        <f>L36*#REF!</f>
        <v>#REF!</v>
      </c>
      <c r="Y36" s="228" t="e">
        <f>M36*#REF!</f>
        <v>#REF!</v>
      </c>
      <c r="Z36" s="174" t="e">
        <f>N36*#REF!</f>
        <v>#REF!</v>
      </c>
      <c r="AA36" s="234" t="e">
        <f>O36*#REF!</f>
        <v>#REF!</v>
      </c>
      <c r="AB36" s="228" t="e">
        <f t="shared" si="26"/>
        <v>#REF!</v>
      </c>
      <c r="AC36" s="174" t="e">
        <f t="shared" si="27"/>
        <v>#REF!</v>
      </c>
      <c r="AD36" s="234" t="e">
        <f t="shared" si="28"/>
        <v>#REF!</v>
      </c>
      <c r="AE36" s="228" t="e">
        <f t="shared" si="29"/>
        <v>#REF!</v>
      </c>
      <c r="AF36" s="174" t="e">
        <f t="shared" si="30"/>
        <v>#REF!</v>
      </c>
      <c r="AG36" s="234" t="e">
        <f t="shared" si="31"/>
        <v>#REF!</v>
      </c>
      <c r="AH36" s="228" t="e">
        <f t="shared" si="32"/>
        <v>#REF!</v>
      </c>
      <c r="AI36" s="174" t="e">
        <f t="shared" si="33"/>
        <v>#REF!</v>
      </c>
      <c r="AJ36" s="234" t="e">
        <f t="shared" si="34"/>
        <v>#REF!</v>
      </c>
      <c r="AK36" s="228" t="e">
        <f t="shared" si="35"/>
        <v>#REF!</v>
      </c>
      <c r="AL36" s="174" t="e">
        <f t="shared" si="36"/>
        <v>#REF!</v>
      </c>
      <c r="AM36" s="234" t="e">
        <f t="shared" si="37"/>
        <v>#REF!</v>
      </c>
      <c r="AN36" s="228" t="e">
        <f t="shared" si="38"/>
        <v>#REF!</v>
      </c>
      <c r="AO36" s="174" t="e">
        <f t="shared" si="39"/>
        <v>#REF!</v>
      </c>
      <c r="AP36" s="234" t="e">
        <f t="shared" si="40"/>
        <v>#REF!</v>
      </c>
      <c r="AQ36" s="228" t="e">
        <f t="shared" si="41"/>
        <v>#REF!</v>
      </c>
      <c r="AR36" s="174" t="e">
        <f t="shared" si="42"/>
        <v>#REF!</v>
      </c>
      <c r="AS36" s="185" t="e">
        <f t="shared" si="43"/>
        <v>#REF!</v>
      </c>
      <c r="AT36" s="142"/>
      <c r="AU36" s="142"/>
      <c r="AV36" s="142"/>
      <c r="AW36" s="142"/>
      <c r="AX36" s="142"/>
      <c r="AY36" s="142"/>
      <c r="AZ36" s="142"/>
      <c r="BA36" s="142"/>
      <c r="BB36" s="142"/>
    </row>
    <row r="37" spans="1:76" x14ac:dyDescent="0.2">
      <c r="A37" s="247" t="s">
        <v>49</v>
      </c>
      <c r="B37" s="210">
        <v>1</v>
      </c>
      <c r="C37" s="240">
        <v>1</v>
      </c>
      <c r="D37" s="219">
        <f>(BldgEUI!F37+BldgEUI!G37)*Constants!$B$13</f>
        <v>7.3529099999999996</v>
      </c>
      <c r="E37" s="101">
        <f>(BldgEUI!D37+BldgEUI!E37)*Constants!$B$14</f>
        <v>2.1052133513513511</v>
      </c>
      <c r="F37" s="6">
        <f t="shared" si="22"/>
        <v>9.4581233513513503</v>
      </c>
      <c r="G37" s="219">
        <f>(BldgEUI!L37+BldgEUI!M37)*Constants!$B$13</f>
        <v>7.8388100000000005</v>
      </c>
      <c r="H37" s="101">
        <f>(BldgEUI!J37+BldgEUI!K37)*Constants!$B$14</f>
        <v>3.1559453513513511</v>
      </c>
      <c r="I37" s="6">
        <f t="shared" si="23"/>
        <v>10.994755351351351</v>
      </c>
      <c r="J37" s="219">
        <f>(BldgEUI!R37+BldgEUI!S37)*Constants!$B$13</f>
        <v>9.1846399999999999</v>
      </c>
      <c r="K37" s="101">
        <f>(BldgEUI!P37+BldgEUI!Q37)*Constants!$B$14</f>
        <v>4.7171393513513511</v>
      </c>
      <c r="L37" s="6">
        <f t="shared" si="24"/>
        <v>13.901779351351351</v>
      </c>
      <c r="M37" s="219">
        <f>(BldgEUI!X37+BldgEUI!Y37)*Constants!$B$13</f>
        <v>9.7733699999999999</v>
      </c>
      <c r="N37" s="101">
        <f>(BldgEUI!V37+BldgEUI!W37)*Constants!$B$14</f>
        <v>4.945779729729729</v>
      </c>
      <c r="O37" s="6">
        <f t="shared" si="25"/>
        <v>14.719149729729729</v>
      </c>
      <c r="P37" s="228" t="e">
        <f>D37*#REF!</f>
        <v>#REF!</v>
      </c>
      <c r="Q37" s="174" t="e">
        <f>E37*#REF!</f>
        <v>#REF!</v>
      </c>
      <c r="R37" s="234" t="e">
        <f>F37*#REF!</f>
        <v>#REF!</v>
      </c>
      <c r="S37" s="228" t="e">
        <f>G37*#REF!</f>
        <v>#REF!</v>
      </c>
      <c r="T37" s="174" t="e">
        <f>H37*#REF!</f>
        <v>#REF!</v>
      </c>
      <c r="U37" s="234" t="e">
        <f>I37*#REF!</f>
        <v>#REF!</v>
      </c>
      <c r="V37" s="228" t="e">
        <f>J37*#REF!</f>
        <v>#REF!</v>
      </c>
      <c r="W37" s="174" t="e">
        <f>K37*#REF!</f>
        <v>#REF!</v>
      </c>
      <c r="X37" s="234" t="e">
        <f>L37*#REF!</f>
        <v>#REF!</v>
      </c>
      <c r="Y37" s="228" t="e">
        <f>M37*#REF!</f>
        <v>#REF!</v>
      </c>
      <c r="Z37" s="174" t="e">
        <f>N37*#REF!</f>
        <v>#REF!</v>
      </c>
      <c r="AA37" s="234" t="e">
        <f>O37*#REF!</f>
        <v>#REF!</v>
      </c>
      <c r="AB37" s="228" t="e">
        <f t="shared" si="26"/>
        <v>#REF!</v>
      </c>
      <c r="AC37" s="174" t="e">
        <f t="shared" si="27"/>
        <v>#REF!</v>
      </c>
      <c r="AD37" s="234" t="e">
        <f t="shared" si="28"/>
        <v>#REF!</v>
      </c>
      <c r="AE37" s="228" t="e">
        <f t="shared" si="29"/>
        <v>#REF!</v>
      </c>
      <c r="AF37" s="174" t="e">
        <f t="shared" si="30"/>
        <v>#REF!</v>
      </c>
      <c r="AG37" s="234" t="e">
        <f t="shared" si="31"/>
        <v>#REF!</v>
      </c>
      <c r="AH37" s="228" t="e">
        <f t="shared" si="32"/>
        <v>#REF!</v>
      </c>
      <c r="AI37" s="174" t="e">
        <f t="shared" si="33"/>
        <v>#REF!</v>
      </c>
      <c r="AJ37" s="234" t="e">
        <f t="shared" si="34"/>
        <v>#REF!</v>
      </c>
      <c r="AK37" s="228" t="e">
        <f t="shared" si="35"/>
        <v>#REF!</v>
      </c>
      <c r="AL37" s="174" t="e">
        <f t="shared" si="36"/>
        <v>#REF!</v>
      </c>
      <c r="AM37" s="234" t="e">
        <f t="shared" si="37"/>
        <v>#REF!</v>
      </c>
      <c r="AN37" s="228" t="e">
        <f t="shared" si="38"/>
        <v>#REF!</v>
      </c>
      <c r="AO37" s="174" t="e">
        <f t="shared" si="39"/>
        <v>#REF!</v>
      </c>
      <c r="AP37" s="234" t="e">
        <f t="shared" si="40"/>
        <v>#REF!</v>
      </c>
      <c r="AQ37" s="228" t="e">
        <f t="shared" si="41"/>
        <v>#REF!</v>
      </c>
      <c r="AR37" s="174" t="e">
        <f t="shared" si="42"/>
        <v>#REF!</v>
      </c>
      <c r="AS37" s="185" t="e">
        <f t="shared" si="43"/>
        <v>#REF!</v>
      </c>
      <c r="AT37" s="1"/>
      <c r="AU37" s="1"/>
      <c r="AV37" s="1"/>
      <c r="AW37" s="1"/>
      <c r="AX37" s="1"/>
      <c r="AY37" s="1"/>
      <c r="AZ37" s="1"/>
      <c r="BA37" s="1"/>
      <c r="BB37" s="1"/>
      <c r="BC37"/>
      <c r="BX37"/>
    </row>
    <row r="38" spans="1:76" x14ac:dyDescent="0.2">
      <c r="A38" s="246" t="s">
        <v>50</v>
      </c>
      <c r="B38" s="206">
        <v>1</v>
      </c>
      <c r="C38" s="239">
        <v>1</v>
      </c>
      <c r="D38" s="219">
        <f>(BldgEUI!F38+BldgEUI!G38)*Constants!$B$13</f>
        <v>5.7098900000000006</v>
      </c>
      <c r="E38" s="101">
        <f>(BldgEUI!D38+BldgEUI!E38)*Constants!$B$14</f>
        <v>2.7648773513513509</v>
      </c>
      <c r="F38" s="6">
        <f t="shared" si="22"/>
        <v>8.4747673513513515</v>
      </c>
      <c r="G38" s="219">
        <f>(BldgEUI!L38+BldgEUI!M38)*Constants!$B$13</f>
        <v>6.3652899999999999</v>
      </c>
      <c r="H38" s="101">
        <f>(BldgEUI!J38+BldgEUI!K38)*Constants!$B$14</f>
        <v>3.8151233513513514</v>
      </c>
      <c r="I38" s="6">
        <f t="shared" si="23"/>
        <v>10.180413351351351</v>
      </c>
      <c r="J38" s="219">
        <f>(BldgEUI!R38+BldgEUI!S38)*Constants!$B$13</f>
        <v>7.7857000000000012</v>
      </c>
      <c r="K38" s="101">
        <f>(BldgEUI!P38+BldgEUI!Q38)*Constants!$B$14</f>
        <v>5.6121893513513514</v>
      </c>
      <c r="L38" s="6">
        <f t="shared" si="24"/>
        <v>13.397889351351353</v>
      </c>
      <c r="M38" s="219">
        <f>(BldgEUI!X38+BldgEUI!Y38)*Constants!$B$13</f>
        <v>8.3857299999999988</v>
      </c>
      <c r="N38" s="101">
        <f>(BldgEUI!V38+BldgEUI!W38)*Constants!$B$14</f>
        <v>6.5414213513513513</v>
      </c>
      <c r="O38" s="6">
        <f t="shared" si="25"/>
        <v>14.92715135135135</v>
      </c>
      <c r="P38" s="228" t="e">
        <f>D38*#REF!</f>
        <v>#REF!</v>
      </c>
      <c r="Q38" s="174" t="e">
        <f>E38*#REF!</f>
        <v>#REF!</v>
      </c>
      <c r="R38" s="234" t="e">
        <f>F38*#REF!</f>
        <v>#REF!</v>
      </c>
      <c r="S38" s="228" t="e">
        <f>G38*#REF!</f>
        <v>#REF!</v>
      </c>
      <c r="T38" s="174" t="e">
        <f>H38*#REF!</f>
        <v>#REF!</v>
      </c>
      <c r="U38" s="234" t="e">
        <f>I38*#REF!</f>
        <v>#REF!</v>
      </c>
      <c r="V38" s="228" t="e">
        <f>J38*#REF!</f>
        <v>#REF!</v>
      </c>
      <c r="W38" s="174" t="e">
        <f>K38*#REF!</f>
        <v>#REF!</v>
      </c>
      <c r="X38" s="234" t="e">
        <f>L38*#REF!</f>
        <v>#REF!</v>
      </c>
      <c r="Y38" s="228" t="e">
        <f>M38*#REF!</f>
        <v>#REF!</v>
      </c>
      <c r="Z38" s="174" t="e">
        <f>N38*#REF!</f>
        <v>#REF!</v>
      </c>
      <c r="AA38" s="234" t="e">
        <f>O38*#REF!</f>
        <v>#REF!</v>
      </c>
      <c r="AB38" s="228" t="e">
        <f t="shared" si="26"/>
        <v>#REF!</v>
      </c>
      <c r="AC38" s="174" t="e">
        <f t="shared" si="27"/>
        <v>#REF!</v>
      </c>
      <c r="AD38" s="234" t="e">
        <f t="shared" si="28"/>
        <v>#REF!</v>
      </c>
      <c r="AE38" s="228" t="e">
        <f t="shared" si="29"/>
        <v>#REF!</v>
      </c>
      <c r="AF38" s="174" t="e">
        <f t="shared" si="30"/>
        <v>#REF!</v>
      </c>
      <c r="AG38" s="234" t="e">
        <f t="shared" si="31"/>
        <v>#REF!</v>
      </c>
      <c r="AH38" s="228" t="e">
        <f t="shared" si="32"/>
        <v>#REF!</v>
      </c>
      <c r="AI38" s="174" t="e">
        <f t="shared" si="33"/>
        <v>#REF!</v>
      </c>
      <c r="AJ38" s="234" t="e">
        <f t="shared" si="34"/>
        <v>#REF!</v>
      </c>
      <c r="AK38" s="228" t="e">
        <f t="shared" si="35"/>
        <v>#REF!</v>
      </c>
      <c r="AL38" s="174" t="e">
        <f t="shared" si="36"/>
        <v>#REF!</v>
      </c>
      <c r="AM38" s="234" t="e">
        <f t="shared" si="37"/>
        <v>#REF!</v>
      </c>
      <c r="AN38" s="228" t="e">
        <f t="shared" si="38"/>
        <v>#REF!</v>
      </c>
      <c r="AO38" s="174" t="e">
        <f t="shared" si="39"/>
        <v>#REF!</v>
      </c>
      <c r="AP38" s="234" t="e">
        <f t="shared" si="40"/>
        <v>#REF!</v>
      </c>
      <c r="AQ38" s="228" t="e">
        <f t="shared" si="41"/>
        <v>#REF!</v>
      </c>
      <c r="AR38" s="174" t="e">
        <f t="shared" si="42"/>
        <v>#REF!</v>
      </c>
      <c r="AS38" s="185" t="e">
        <f t="shared" si="43"/>
        <v>#REF!</v>
      </c>
      <c r="AT38" s="1"/>
      <c r="AU38" s="1"/>
      <c r="AV38" s="1"/>
      <c r="AW38" s="1"/>
      <c r="AX38" s="1"/>
      <c r="AY38" s="1"/>
      <c r="AZ38" s="1"/>
      <c r="BA38" s="1"/>
      <c r="BB38" s="1"/>
      <c r="BC38"/>
      <c r="BX38"/>
    </row>
    <row r="39" spans="1:76" x14ac:dyDescent="0.2">
      <c r="A39" s="248" t="s">
        <v>30</v>
      </c>
      <c r="B39" s="206">
        <v>1</v>
      </c>
      <c r="C39" s="239">
        <v>1</v>
      </c>
      <c r="D39" s="219">
        <f>(BldgEUI!F39+BldgEUI!G39)*Constants!$B$13</f>
        <v>6.8817000000000004</v>
      </c>
      <c r="E39" s="101">
        <f>(BldgEUI!D39+BldgEUI!E39)*Constants!$B$14</f>
        <v>2.5756613513513513</v>
      </c>
      <c r="F39" s="6">
        <f t="shared" si="22"/>
        <v>9.4573613513513521</v>
      </c>
      <c r="G39" s="219">
        <f>(BldgEUI!L39+BldgEUI!M39)*Constants!$B$13</f>
        <v>7.3687299999999993</v>
      </c>
      <c r="H39" s="101">
        <f>(BldgEUI!J39+BldgEUI!K39)*Constants!$B$14</f>
        <v>3.765065351351351</v>
      </c>
      <c r="I39" s="6">
        <f t="shared" si="23"/>
        <v>11.133795351351351</v>
      </c>
      <c r="J39" s="219">
        <f>(BldgEUI!R39+BldgEUI!S39)*Constants!$B$13</f>
        <v>8.6964799999999993</v>
      </c>
      <c r="K39" s="101">
        <f>(BldgEUI!P39+BldgEUI!Q39)*Constants!$B$14</f>
        <v>5.4798353513513511</v>
      </c>
      <c r="L39" s="6">
        <f t="shared" si="24"/>
        <v>14.17631535135135</v>
      </c>
      <c r="M39" s="219">
        <f>(BldgEUI!X39+BldgEUI!Y39)*Constants!$B$13</f>
        <v>9.2886000000000006</v>
      </c>
      <c r="N39" s="101">
        <f>(BldgEUI!V39+BldgEUI!W39)*Constants!$B$14</f>
        <v>6.4053413513513506</v>
      </c>
      <c r="O39" s="6">
        <f t="shared" si="25"/>
        <v>15.693941351351352</v>
      </c>
      <c r="P39" s="228" t="e">
        <f>D39*#REF!</f>
        <v>#REF!</v>
      </c>
      <c r="Q39" s="174" t="e">
        <f>E39*#REF!</f>
        <v>#REF!</v>
      </c>
      <c r="R39" s="234" t="e">
        <f>F39*#REF!</f>
        <v>#REF!</v>
      </c>
      <c r="S39" s="228" t="e">
        <f>G39*#REF!</f>
        <v>#REF!</v>
      </c>
      <c r="T39" s="174" t="e">
        <f>H39*#REF!</f>
        <v>#REF!</v>
      </c>
      <c r="U39" s="234" t="e">
        <f>I39*#REF!</f>
        <v>#REF!</v>
      </c>
      <c r="V39" s="228" t="e">
        <f>J39*#REF!</f>
        <v>#REF!</v>
      </c>
      <c r="W39" s="174" t="e">
        <f>K39*#REF!</f>
        <v>#REF!</v>
      </c>
      <c r="X39" s="234" t="e">
        <f>L39*#REF!</f>
        <v>#REF!</v>
      </c>
      <c r="Y39" s="228" t="e">
        <f>M39*#REF!</f>
        <v>#REF!</v>
      </c>
      <c r="Z39" s="174" t="e">
        <f>N39*#REF!</f>
        <v>#REF!</v>
      </c>
      <c r="AA39" s="234" t="e">
        <f>O39*#REF!</f>
        <v>#REF!</v>
      </c>
      <c r="AB39" s="228" t="e">
        <f t="shared" si="26"/>
        <v>#REF!</v>
      </c>
      <c r="AC39" s="174" t="e">
        <f t="shared" si="27"/>
        <v>#REF!</v>
      </c>
      <c r="AD39" s="234" t="e">
        <f t="shared" si="28"/>
        <v>#REF!</v>
      </c>
      <c r="AE39" s="228" t="e">
        <f t="shared" si="29"/>
        <v>#REF!</v>
      </c>
      <c r="AF39" s="174" t="e">
        <f t="shared" si="30"/>
        <v>#REF!</v>
      </c>
      <c r="AG39" s="234" t="e">
        <f t="shared" si="31"/>
        <v>#REF!</v>
      </c>
      <c r="AH39" s="228" t="e">
        <f t="shared" si="32"/>
        <v>#REF!</v>
      </c>
      <c r="AI39" s="174" t="e">
        <f t="shared" si="33"/>
        <v>#REF!</v>
      </c>
      <c r="AJ39" s="234" t="e">
        <f t="shared" si="34"/>
        <v>#REF!</v>
      </c>
      <c r="AK39" s="228" t="e">
        <f t="shared" si="35"/>
        <v>#REF!</v>
      </c>
      <c r="AL39" s="174" t="e">
        <f t="shared" si="36"/>
        <v>#REF!</v>
      </c>
      <c r="AM39" s="234" t="e">
        <f t="shared" si="37"/>
        <v>#REF!</v>
      </c>
      <c r="AN39" s="228" t="e">
        <f t="shared" si="38"/>
        <v>#REF!</v>
      </c>
      <c r="AO39" s="174" t="e">
        <f t="shared" si="39"/>
        <v>#REF!</v>
      </c>
      <c r="AP39" s="234" t="e">
        <f t="shared" si="40"/>
        <v>#REF!</v>
      </c>
      <c r="AQ39" s="228" t="e">
        <f t="shared" si="41"/>
        <v>#REF!</v>
      </c>
      <c r="AR39" s="174" t="e">
        <f t="shared" si="42"/>
        <v>#REF!</v>
      </c>
      <c r="AS39" s="185" t="e">
        <f t="shared" si="43"/>
        <v>#REF!</v>
      </c>
      <c r="AT39" s="1"/>
      <c r="AU39" s="1"/>
      <c r="AV39" s="1"/>
      <c r="AW39" s="1"/>
      <c r="AX39" s="1"/>
      <c r="AY39" s="1"/>
      <c r="AZ39" s="1"/>
      <c r="BA39" s="1"/>
      <c r="BB39" s="1"/>
      <c r="BC39"/>
      <c r="BX39"/>
    </row>
    <row r="40" spans="1:76" x14ac:dyDescent="0.2">
      <c r="A40" s="246" t="s">
        <v>6</v>
      </c>
      <c r="B40" s="206">
        <v>1</v>
      </c>
      <c r="C40" s="239">
        <v>1</v>
      </c>
      <c r="D40" s="219">
        <f>(BldgEUI!F40+BldgEUI!G40)*Constants!$B$13</f>
        <v>7.4670399999999999</v>
      </c>
      <c r="E40" s="101">
        <f>(BldgEUI!D40+BldgEUI!E40)*Constants!$B$14</f>
        <v>1.6367093513513513</v>
      </c>
      <c r="F40" s="6">
        <f t="shared" si="22"/>
        <v>9.1037493513513503</v>
      </c>
      <c r="G40" s="219">
        <f>(BldgEUI!L40+BldgEUI!M40)*Constants!$B$13</f>
        <v>7.9179099999999991</v>
      </c>
      <c r="H40" s="101">
        <f>(BldgEUI!J40+BldgEUI!K40)*Constants!$B$14</f>
        <v>2.7906353513513511</v>
      </c>
      <c r="I40" s="6">
        <f t="shared" si="23"/>
        <v>10.708545351351351</v>
      </c>
      <c r="J40" s="219">
        <f>(BldgEUI!R40+BldgEUI!S40)*Constants!$B$13</f>
        <v>9.2275799999999997</v>
      </c>
      <c r="K40" s="101">
        <f>(BldgEUI!P40+BldgEUI!Q40)*Constants!$B$14</f>
        <v>4.5063773513513512</v>
      </c>
      <c r="L40" s="6">
        <f t="shared" si="24"/>
        <v>13.73395735135135</v>
      </c>
      <c r="M40" s="219">
        <f>(BldgEUI!X40+BldgEUI!Y40)*Constants!$B$13</f>
        <v>9.8219600000000007</v>
      </c>
      <c r="N40" s="101">
        <f>(BldgEUI!V40+BldgEUI!W40)*Constants!$B$14</f>
        <v>5.4255653513513513</v>
      </c>
      <c r="O40" s="6">
        <f t="shared" si="25"/>
        <v>15.247525351351353</v>
      </c>
      <c r="P40" s="228" t="e">
        <f>D40*#REF!</f>
        <v>#REF!</v>
      </c>
      <c r="Q40" s="174" t="e">
        <f>E40*#REF!</f>
        <v>#REF!</v>
      </c>
      <c r="R40" s="234" t="e">
        <f>F40*#REF!</f>
        <v>#REF!</v>
      </c>
      <c r="S40" s="228" t="e">
        <f>G40*#REF!</f>
        <v>#REF!</v>
      </c>
      <c r="T40" s="174" t="e">
        <f>H40*#REF!</f>
        <v>#REF!</v>
      </c>
      <c r="U40" s="234" t="e">
        <f>I40*#REF!</f>
        <v>#REF!</v>
      </c>
      <c r="V40" s="228" t="e">
        <f>J40*#REF!</f>
        <v>#REF!</v>
      </c>
      <c r="W40" s="174" t="e">
        <f>K40*#REF!</f>
        <v>#REF!</v>
      </c>
      <c r="X40" s="234" t="e">
        <f>L40*#REF!</f>
        <v>#REF!</v>
      </c>
      <c r="Y40" s="228" t="e">
        <f>M40*#REF!</f>
        <v>#REF!</v>
      </c>
      <c r="Z40" s="174" t="e">
        <f>N40*#REF!</f>
        <v>#REF!</v>
      </c>
      <c r="AA40" s="234" t="e">
        <f>O40*#REF!</f>
        <v>#REF!</v>
      </c>
      <c r="AB40" s="228" t="e">
        <f t="shared" si="26"/>
        <v>#REF!</v>
      </c>
      <c r="AC40" s="174" t="e">
        <f t="shared" si="27"/>
        <v>#REF!</v>
      </c>
      <c r="AD40" s="234" t="e">
        <f t="shared" si="28"/>
        <v>#REF!</v>
      </c>
      <c r="AE40" s="228" t="e">
        <f t="shared" si="29"/>
        <v>#REF!</v>
      </c>
      <c r="AF40" s="174" t="e">
        <f t="shared" si="30"/>
        <v>#REF!</v>
      </c>
      <c r="AG40" s="234" t="e">
        <f t="shared" si="31"/>
        <v>#REF!</v>
      </c>
      <c r="AH40" s="228" t="e">
        <f t="shared" si="32"/>
        <v>#REF!</v>
      </c>
      <c r="AI40" s="174" t="e">
        <f t="shared" si="33"/>
        <v>#REF!</v>
      </c>
      <c r="AJ40" s="234" t="e">
        <f t="shared" si="34"/>
        <v>#REF!</v>
      </c>
      <c r="AK40" s="228" t="e">
        <f t="shared" si="35"/>
        <v>#REF!</v>
      </c>
      <c r="AL40" s="174" t="e">
        <f t="shared" si="36"/>
        <v>#REF!</v>
      </c>
      <c r="AM40" s="234" t="e">
        <f t="shared" si="37"/>
        <v>#REF!</v>
      </c>
      <c r="AN40" s="228" t="e">
        <f t="shared" si="38"/>
        <v>#REF!</v>
      </c>
      <c r="AO40" s="174" t="e">
        <f t="shared" si="39"/>
        <v>#REF!</v>
      </c>
      <c r="AP40" s="234" t="e">
        <f t="shared" si="40"/>
        <v>#REF!</v>
      </c>
      <c r="AQ40" s="228" t="e">
        <f t="shared" si="41"/>
        <v>#REF!</v>
      </c>
      <c r="AR40" s="174" t="e">
        <f t="shared" si="42"/>
        <v>#REF!</v>
      </c>
      <c r="AS40" s="185" t="e">
        <f t="shared" si="43"/>
        <v>#REF!</v>
      </c>
      <c r="AT40" s="1"/>
      <c r="AU40" s="1"/>
      <c r="AV40" s="1"/>
      <c r="AW40" s="1"/>
      <c r="AX40" s="1"/>
      <c r="AY40" s="1"/>
      <c r="AZ40" s="1"/>
      <c r="BA40" s="1"/>
      <c r="BB40" s="1"/>
      <c r="BC40"/>
      <c r="BX40"/>
    </row>
    <row r="41" spans="1:76" x14ac:dyDescent="0.2">
      <c r="A41" s="246" t="s">
        <v>51</v>
      </c>
      <c r="B41" s="206">
        <v>1</v>
      </c>
      <c r="C41" s="239">
        <v>1</v>
      </c>
      <c r="D41" s="219">
        <f>(BldgEUI!F41+BldgEUI!G41)*Constants!$B$13</f>
        <v>7.4161899999999994</v>
      </c>
      <c r="E41" s="101">
        <f>(BldgEUI!D41+BldgEUI!E41)*Constants!$B$14</f>
        <v>2.0732993513513511</v>
      </c>
      <c r="F41" s="6">
        <f t="shared" si="22"/>
        <v>9.4894893513513505</v>
      </c>
      <c r="G41" s="219">
        <f>(BldgEUI!L41+BldgEUI!M41)*Constants!$B$13</f>
        <v>7.9009600000000004</v>
      </c>
      <c r="H41" s="101">
        <f>(BldgEUI!J41+BldgEUI!K41)*Constants!$B$14</f>
        <v>3.0376853513513509</v>
      </c>
      <c r="I41" s="6">
        <f t="shared" si="23"/>
        <v>10.938645351351351</v>
      </c>
      <c r="J41" s="219">
        <f>(BldgEUI!R41+BldgEUI!S41)*Constants!$B$13</f>
        <v>9.2298400000000012</v>
      </c>
      <c r="K41" s="101">
        <f>(BldgEUI!P41+BldgEUI!Q41)*Constants!$B$14</f>
        <v>4.4095013513513512</v>
      </c>
      <c r="L41" s="6">
        <f t="shared" si="24"/>
        <v>13.639341351351352</v>
      </c>
      <c r="M41" s="219">
        <f>(BldgEUI!X41+BldgEUI!Y41)*Constants!$B$13</f>
        <v>9.7733699999999999</v>
      </c>
      <c r="N41" s="101">
        <f>(BldgEUI!V41+BldgEUI!W41)*Constants!$B$14</f>
        <v>5.149841351351351</v>
      </c>
      <c r="O41" s="6">
        <f t="shared" si="25"/>
        <v>14.923211351351352</v>
      </c>
      <c r="P41" s="228" t="e">
        <f>D41*#REF!</f>
        <v>#REF!</v>
      </c>
      <c r="Q41" s="174" t="e">
        <f>E41*#REF!</f>
        <v>#REF!</v>
      </c>
      <c r="R41" s="234" t="e">
        <f>F41*#REF!</f>
        <v>#REF!</v>
      </c>
      <c r="S41" s="228" t="e">
        <f>G41*#REF!</f>
        <v>#REF!</v>
      </c>
      <c r="T41" s="174" t="e">
        <f>H41*#REF!</f>
        <v>#REF!</v>
      </c>
      <c r="U41" s="234" t="e">
        <f>I41*#REF!</f>
        <v>#REF!</v>
      </c>
      <c r="V41" s="228" t="e">
        <f>J41*#REF!</f>
        <v>#REF!</v>
      </c>
      <c r="W41" s="174" t="e">
        <f>K41*#REF!</f>
        <v>#REF!</v>
      </c>
      <c r="X41" s="234" t="e">
        <f>L41*#REF!</f>
        <v>#REF!</v>
      </c>
      <c r="Y41" s="228" t="e">
        <f>M41*#REF!</f>
        <v>#REF!</v>
      </c>
      <c r="Z41" s="174" t="e">
        <f>N41*#REF!</f>
        <v>#REF!</v>
      </c>
      <c r="AA41" s="234" t="e">
        <f>O41*#REF!</f>
        <v>#REF!</v>
      </c>
      <c r="AB41" s="228" t="e">
        <f t="shared" si="26"/>
        <v>#REF!</v>
      </c>
      <c r="AC41" s="174" t="e">
        <f t="shared" si="27"/>
        <v>#REF!</v>
      </c>
      <c r="AD41" s="234" t="e">
        <f t="shared" si="28"/>
        <v>#REF!</v>
      </c>
      <c r="AE41" s="228" t="e">
        <f t="shared" si="29"/>
        <v>#REF!</v>
      </c>
      <c r="AF41" s="174" t="e">
        <f t="shared" si="30"/>
        <v>#REF!</v>
      </c>
      <c r="AG41" s="234" t="e">
        <f t="shared" si="31"/>
        <v>#REF!</v>
      </c>
      <c r="AH41" s="228" t="e">
        <f t="shared" si="32"/>
        <v>#REF!</v>
      </c>
      <c r="AI41" s="174" t="e">
        <f t="shared" si="33"/>
        <v>#REF!</v>
      </c>
      <c r="AJ41" s="234" t="e">
        <f t="shared" si="34"/>
        <v>#REF!</v>
      </c>
      <c r="AK41" s="228" t="e">
        <f t="shared" si="35"/>
        <v>#REF!</v>
      </c>
      <c r="AL41" s="174" t="e">
        <f t="shared" si="36"/>
        <v>#REF!</v>
      </c>
      <c r="AM41" s="234" t="e">
        <f t="shared" si="37"/>
        <v>#REF!</v>
      </c>
      <c r="AN41" s="228" t="e">
        <f t="shared" si="38"/>
        <v>#REF!</v>
      </c>
      <c r="AO41" s="174" t="e">
        <f t="shared" si="39"/>
        <v>#REF!</v>
      </c>
      <c r="AP41" s="234" t="e">
        <f t="shared" si="40"/>
        <v>#REF!</v>
      </c>
      <c r="AQ41" s="228" t="e">
        <f t="shared" si="41"/>
        <v>#REF!</v>
      </c>
      <c r="AR41" s="174" t="e">
        <f t="shared" si="42"/>
        <v>#REF!</v>
      </c>
      <c r="AS41" s="185" t="e">
        <f t="shared" si="43"/>
        <v>#REF!</v>
      </c>
      <c r="AT41" s="1"/>
      <c r="AU41" s="1"/>
      <c r="AV41" s="1"/>
      <c r="AW41" s="1"/>
      <c r="AX41" s="1"/>
      <c r="AY41" s="1"/>
      <c r="AZ41" s="1"/>
      <c r="BA41" s="1"/>
      <c r="BB41" s="1"/>
      <c r="BC41"/>
      <c r="BX41"/>
    </row>
    <row r="42" spans="1:76" s="41" customFormat="1" x14ac:dyDescent="0.2">
      <c r="A42" s="247" t="s">
        <v>52</v>
      </c>
      <c r="B42" s="250">
        <v>0</v>
      </c>
      <c r="C42" s="242">
        <v>0</v>
      </c>
      <c r="D42" s="219">
        <f>(BldgEUI!F42+BldgEUI!G42)*Constants!$B$13</f>
        <v>7.1935799999999999</v>
      </c>
      <c r="E42" s="101">
        <f>(BldgEUI!D42+BldgEUI!E42)*Constants!$B$14</f>
        <v>2.5756613513513513</v>
      </c>
      <c r="F42" s="6">
        <f t="shared" si="22"/>
        <v>9.7692413513513507</v>
      </c>
      <c r="G42" s="219">
        <f>(BldgEUI!L42+BldgEUI!M42)*Constants!$B$13</f>
        <v>7.6636599999999993</v>
      </c>
      <c r="H42" s="101">
        <f>(BldgEUI!J42+BldgEUI!K42)*Constants!$B$14</f>
        <v>3.765065351351351</v>
      </c>
      <c r="I42" s="6">
        <f t="shared" si="23"/>
        <v>11.42872535135135</v>
      </c>
      <c r="J42" s="219">
        <f>(BldgEUI!R42+BldgEUI!S42)*Constants!$B$13</f>
        <v>8.9518599999999999</v>
      </c>
      <c r="K42" s="101">
        <f>(BldgEUI!P42+BldgEUI!Q42)*Constants!$B$14</f>
        <v>5.4798353513513511</v>
      </c>
      <c r="L42" s="6">
        <f t="shared" si="24"/>
        <v>14.431695351351351</v>
      </c>
      <c r="M42" s="219">
        <f>(BldgEUI!X42+BldgEUI!Y42)*Constants!$B$13</f>
        <v>9.8230900000000005</v>
      </c>
      <c r="N42" s="101">
        <f>(BldgEUI!V42+BldgEUI!W42)*Constants!$B$14</f>
        <v>6.4053413513513506</v>
      </c>
      <c r="O42" s="6">
        <f t="shared" si="25"/>
        <v>16.22843135135135</v>
      </c>
      <c r="P42" s="228" t="e">
        <f>D42*#REF!</f>
        <v>#REF!</v>
      </c>
      <c r="Q42" s="174" t="e">
        <f>E42*#REF!</f>
        <v>#REF!</v>
      </c>
      <c r="R42" s="234" t="e">
        <f>F42*#REF!</f>
        <v>#REF!</v>
      </c>
      <c r="S42" s="228" t="e">
        <f>G42*#REF!</f>
        <v>#REF!</v>
      </c>
      <c r="T42" s="174" t="e">
        <f>H42*#REF!</f>
        <v>#REF!</v>
      </c>
      <c r="U42" s="234" t="e">
        <f>I42*#REF!</f>
        <v>#REF!</v>
      </c>
      <c r="V42" s="228" t="e">
        <f>J42*#REF!</f>
        <v>#REF!</v>
      </c>
      <c r="W42" s="174" t="e">
        <f>K42*#REF!</f>
        <v>#REF!</v>
      </c>
      <c r="X42" s="234" t="e">
        <f>L42*#REF!</f>
        <v>#REF!</v>
      </c>
      <c r="Y42" s="228" t="e">
        <f>M42*#REF!</f>
        <v>#REF!</v>
      </c>
      <c r="Z42" s="174" t="e">
        <f>N42*#REF!</f>
        <v>#REF!</v>
      </c>
      <c r="AA42" s="234" t="e">
        <f>O42*#REF!</f>
        <v>#REF!</v>
      </c>
      <c r="AB42" s="228" t="e">
        <f t="shared" si="26"/>
        <v>#REF!</v>
      </c>
      <c r="AC42" s="174" t="e">
        <f t="shared" si="27"/>
        <v>#REF!</v>
      </c>
      <c r="AD42" s="234" t="e">
        <f t="shared" si="28"/>
        <v>#REF!</v>
      </c>
      <c r="AE42" s="228" t="e">
        <f t="shared" si="29"/>
        <v>#REF!</v>
      </c>
      <c r="AF42" s="174" t="e">
        <f t="shared" si="30"/>
        <v>#REF!</v>
      </c>
      <c r="AG42" s="234" t="e">
        <f t="shared" si="31"/>
        <v>#REF!</v>
      </c>
      <c r="AH42" s="228" t="e">
        <f t="shared" si="32"/>
        <v>#REF!</v>
      </c>
      <c r="AI42" s="174" t="e">
        <f t="shared" si="33"/>
        <v>#REF!</v>
      </c>
      <c r="AJ42" s="234" t="e">
        <f t="shared" si="34"/>
        <v>#REF!</v>
      </c>
      <c r="AK42" s="228" t="e">
        <f t="shared" si="35"/>
        <v>#REF!</v>
      </c>
      <c r="AL42" s="174" t="e">
        <f t="shared" si="36"/>
        <v>#REF!</v>
      </c>
      <c r="AM42" s="234" t="e">
        <f t="shared" si="37"/>
        <v>#REF!</v>
      </c>
      <c r="AN42" s="228" t="e">
        <f t="shared" si="38"/>
        <v>#REF!</v>
      </c>
      <c r="AO42" s="174" t="e">
        <f t="shared" si="39"/>
        <v>#REF!</v>
      </c>
      <c r="AP42" s="234" t="e">
        <f t="shared" si="40"/>
        <v>#REF!</v>
      </c>
      <c r="AQ42" s="228" t="e">
        <f t="shared" si="41"/>
        <v>#REF!</v>
      </c>
      <c r="AR42" s="174" t="e">
        <f t="shared" si="42"/>
        <v>#REF!</v>
      </c>
      <c r="AS42" s="185" t="e">
        <f t="shared" si="43"/>
        <v>#REF!</v>
      </c>
      <c r="AT42" s="145"/>
      <c r="AU42" s="145"/>
      <c r="AV42" s="145"/>
      <c r="AW42" s="145"/>
      <c r="AX42" s="145"/>
      <c r="AY42" s="145"/>
      <c r="AZ42" s="145"/>
      <c r="BA42" s="145"/>
      <c r="BB42" s="145"/>
    </row>
    <row r="43" spans="1:76" s="19" customFormat="1" x14ac:dyDescent="0.2">
      <c r="A43" s="247" t="s">
        <v>53</v>
      </c>
      <c r="B43" s="208">
        <v>1</v>
      </c>
      <c r="C43" s="240">
        <v>1</v>
      </c>
      <c r="D43" s="219">
        <f>(BldgEUI!F43+BldgEUI!G43)*Constants!$B$13</f>
        <v>6.3265925900900903</v>
      </c>
      <c r="E43" s="101">
        <f>(BldgEUI!D43+BldgEUI!E43)*Constants!$B$14</f>
        <v>2.7221061359797294</v>
      </c>
      <c r="F43" s="6">
        <f t="shared" si="22"/>
        <v>9.0486987260698193</v>
      </c>
      <c r="G43" s="219">
        <f>(BldgEUI!L43+BldgEUI!M43)*Constants!$B$13</f>
        <v>6.5329982882882884</v>
      </c>
      <c r="H43" s="101">
        <f>(BldgEUI!J43+BldgEUI!K43)*Constants!$B$14</f>
        <v>3.948923037162162</v>
      </c>
      <c r="I43" s="6">
        <f t="shared" si="23"/>
        <v>10.48192132545045</v>
      </c>
      <c r="J43" s="219">
        <f>(BldgEUI!R43+BldgEUI!S43)*Constants!$B$13</f>
        <v>6.8978788513513525</v>
      </c>
      <c r="K43" s="101">
        <f>(BldgEUI!P43+BldgEUI!Q43)*Constants!$B$14</f>
        <v>5.7932571207770271</v>
      </c>
      <c r="L43" s="6">
        <f t="shared" si="24"/>
        <v>12.691135972128379</v>
      </c>
      <c r="M43" s="219">
        <f>(BldgEUI!X43+BldgEUI!Y43)*Constants!$B$13</f>
        <v>7.0626068918918925</v>
      </c>
      <c r="N43" s="101">
        <f>(BldgEUI!V43+BldgEUI!W43)*Constants!$B$14</f>
        <v>6.7763576097972971</v>
      </c>
      <c r="O43" s="6">
        <f t="shared" si="25"/>
        <v>13.83896450168919</v>
      </c>
      <c r="P43" s="228" t="e">
        <f>D43*#REF!</f>
        <v>#REF!</v>
      </c>
      <c r="Q43" s="174" t="e">
        <f>E43*#REF!</f>
        <v>#REF!</v>
      </c>
      <c r="R43" s="234" t="e">
        <f>F43*#REF!</f>
        <v>#REF!</v>
      </c>
      <c r="S43" s="228" t="e">
        <f>G43*#REF!</f>
        <v>#REF!</v>
      </c>
      <c r="T43" s="174" t="e">
        <f>H43*#REF!</f>
        <v>#REF!</v>
      </c>
      <c r="U43" s="234" t="e">
        <f>I43*#REF!</f>
        <v>#REF!</v>
      </c>
      <c r="V43" s="228" t="e">
        <f>J43*#REF!</f>
        <v>#REF!</v>
      </c>
      <c r="W43" s="174" t="e">
        <f>K43*#REF!</f>
        <v>#REF!</v>
      </c>
      <c r="X43" s="234" t="e">
        <f>L43*#REF!</f>
        <v>#REF!</v>
      </c>
      <c r="Y43" s="228" t="e">
        <f>M43*#REF!</f>
        <v>#REF!</v>
      </c>
      <c r="Z43" s="174" t="e">
        <f>N43*#REF!</f>
        <v>#REF!</v>
      </c>
      <c r="AA43" s="234" t="e">
        <f>O43*#REF!</f>
        <v>#REF!</v>
      </c>
      <c r="AB43" s="228" t="e">
        <f t="shared" si="26"/>
        <v>#REF!</v>
      </c>
      <c r="AC43" s="174" t="e">
        <f t="shared" si="27"/>
        <v>#REF!</v>
      </c>
      <c r="AD43" s="234" t="e">
        <f t="shared" si="28"/>
        <v>#REF!</v>
      </c>
      <c r="AE43" s="228" t="e">
        <f t="shared" si="29"/>
        <v>#REF!</v>
      </c>
      <c r="AF43" s="174" t="e">
        <f t="shared" si="30"/>
        <v>#REF!</v>
      </c>
      <c r="AG43" s="234" t="e">
        <f t="shared" si="31"/>
        <v>#REF!</v>
      </c>
      <c r="AH43" s="228" t="e">
        <f t="shared" si="32"/>
        <v>#REF!</v>
      </c>
      <c r="AI43" s="174" t="e">
        <f t="shared" si="33"/>
        <v>#REF!</v>
      </c>
      <c r="AJ43" s="234" t="e">
        <f t="shared" si="34"/>
        <v>#REF!</v>
      </c>
      <c r="AK43" s="228" t="e">
        <f t="shared" si="35"/>
        <v>#REF!</v>
      </c>
      <c r="AL43" s="174" t="e">
        <f t="shared" si="36"/>
        <v>#REF!</v>
      </c>
      <c r="AM43" s="234" t="e">
        <f t="shared" si="37"/>
        <v>#REF!</v>
      </c>
      <c r="AN43" s="228" t="e">
        <f t="shared" si="38"/>
        <v>#REF!</v>
      </c>
      <c r="AO43" s="174" t="e">
        <f t="shared" si="39"/>
        <v>#REF!</v>
      </c>
      <c r="AP43" s="234" t="e">
        <f t="shared" si="40"/>
        <v>#REF!</v>
      </c>
      <c r="AQ43" s="228" t="e">
        <f t="shared" si="41"/>
        <v>#REF!</v>
      </c>
      <c r="AR43" s="174" t="e">
        <f t="shared" si="42"/>
        <v>#REF!</v>
      </c>
      <c r="AS43" s="185" t="e">
        <f t="shared" si="43"/>
        <v>#REF!</v>
      </c>
      <c r="AT43" s="142"/>
      <c r="AU43" s="142"/>
      <c r="AV43" s="142"/>
      <c r="AW43" s="142"/>
      <c r="AX43" s="142"/>
      <c r="AY43" s="142"/>
      <c r="AZ43" s="142"/>
      <c r="BA43" s="142"/>
      <c r="BB43" s="142"/>
    </row>
    <row r="44" spans="1:76" s="41" customFormat="1" x14ac:dyDescent="0.2">
      <c r="A44" s="247" t="s">
        <v>54</v>
      </c>
      <c r="B44" s="250">
        <v>0</v>
      </c>
      <c r="C44" s="242">
        <v>0</v>
      </c>
      <c r="D44" s="219">
        <f>(BldgEUI!F44+BldgEUI!G44)*Constants!$B$13</f>
        <v>4.9448799999999995</v>
      </c>
      <c r="E44" s="101">
        <f>(BldgEUI!D44+BldgEUI!E44)*Constants!$B$14</f>
        <v>2.5756613513513513</v>
      </c>
      <c r="F44" s="6">
        <f t="shared" si="22"/>
        <v>7.5205413513513513</v>
      </c>
      <c r="G44" s="219">
        <f>(BldgEUI!L44+BldgEUI!M44)*Constants!$B$13</f>
        <v>5.4296499999999996</v>
      </c>
      <c r="H44" s="101">
        <f>(BldgEUI!J44+BldgEUI!K44)*Constants!$B$14</f>
        <v>3.7649033513513515</v>
      </c>
      <c r="I44" s="6">
        <f t="shared" si="23"/>
        <v>9.1945533513513507</v>
      </c>
      <c r="J44" s="219">
        <f>(BldgEUI!R44+BldgEUI!S44)*Constants!$B$13</f>
        <v>6.7585300000000004</v>
      </c>
      <c r="K44" s="101">
        <f>(BldgEUI!P44+BldgEUI!Q44)*Constants!$B$14</f>
        <v>5.4798353513513511</v>
      </c>
      <c r="L44" s="6">
        <f t="shared" si="24"/>
        <v>12.238365351351352</v>
      </c>
      <c r="M44" s="219">
        <f>(BldgEUI!X44+BldgEUI!Y44)*Constants!$B$13</f>
        <v>7.3517800000000006</v>
      </c>
      <c r="N44" s="101">
        <f>(BldgEUI!V44+BldgEUI!W44)*Constants!$B$14</f>
        <v>6.4053413513513506</v>
      </c>
      <c r="O44" s="6">
        <f t="shared" si="25"/>
        <v>13.757121351351351</v>
      </c>
      <c r="P44" s="228" t="e">
        <f>D44*#REF!</f>
        <v>#REF!</v>
      </c>
      <c r="Q44" s="174" t="e">
        <f>E44*#REF!</f>
        <v>#REF!</v>
      </c>
      <c r="R44" s="234" t="e">
        <f>F44*#REF!</f>
        <v>#REF!</v>
      </c>
      <c r="S44" s="228" t="e">
        <f>G44*#REF!</f>
        <v>#REF!</v>
      </c>
      <c r="T44" s="174" t="e">
        <f>H44*#REF!</f>
        <v>#REF!</v>
      </c>
      <c r="U44" s="234" t="e">
        <f>I44*#REF!</f>
        <v>#REF!</v>
      </c>
      <c r="V44" s="228" t="e">
        <f>J44*#REF!</f>
        <v>#REF!</v>
      </c>
      <c r="W44" s="174" t="e">
        <f>K44*#REF!</f>
        <v>#REF!</v>
      </c>
      <c r="X44" s="234" t="e">
        <f>L44*#REF!</f>
        <v>#REF!</v>
      </c>
      <c r="Y44" s="228" t="e">
        <f>M44*#REF!</f>
        <v>#REF!</v>
      </c>
      <c r="Z44" s="174" t="e">
        <f>N44*#REF!</f>
        <v>#REF!</v>
      </c>
      <c r="AA44" s="234" t="e">
        <f>O44*#REF!</f>
        <v>#REF!</v>
      </c>
      <c r="AB44" s="228" t="e">
        <f t="shared" si="26"/>
        <v>#REF!</v>
      </c>
      <c r="AC44" s="174" t="e">
        <f t="shared" si="27"/>
        <v>#REF!</v>
      </c>
      <c r="AD44" s="234" t="e">
        <f t="shared" si="28"/>
        <v>#REF!</v>
      </c>
      <c r="AE44" s="228" t="e">
        <f t="shared" si="29"/>
        <v>#REF!</v>
      </c>
      <c r="AF44" s="174" t="e">
        <f t="shared" si="30"/>
        <v>#REF!</v>
      </c>
      <c r="AG44" s="234" t="e">
        <f t="shared" si="31"/>
        <v>#REF!</v>
      </c>
      <c r="AH44" s="228" t="e">
        <f t="shared" si="32"/>
        <v>#REF!</v>
      </c>
      <c r="AI44" s="174" t="e">
        <f t="shared" si="33"/>
        <v>#REF!</v>
      </c>
      <c r="AJ44" s="234" t="e">
        <f t="shared" si="34"/>
        <v>#REF!</v>
      </c>
      <c r="AK44" s="228" t="e">
        <f t="shared" si="35"/>
        <v>#REF!</v>
      </c>
      <c r="AL44" s="174" t="e">
        <f t="shared" si="36"/>
        <v>#REF!</v>
      </c>
      <c r="AM44" s="234" t="e">
        <f t="shared" si="37"/>
        <v>#REF!</v>
      </c>
      <c r="AN44" s="228" t="e">
        <f t="shared" si="38"/>
        <v>#REF!</v>
      </c>
      <c r="AO44" s="174" t="e">
        <f t="shared" si="39"/>
        <v>#REF!</v>
      </c>
      <c r="AP44" s="234" t="e">
        <f t="shared" si="40"/>
        <v>#REF!</v>
      </c>
      <c r="AQ44" s="228" t="e">
        <f t="shared" si="41"/>
        <v>#REF!</v>
      </c>
      <c r="AR44" s="174" t="e">
        <f t="shared" si="42"/>
        <v>#REF!</v>
      </c>
      <c r="AS44" s="185" t="e">
        <f t="shared" si="43"/>
        <v>#REF!</v>
      </c>
      <c r="AT44" s="145"/>
      <c r="AU44" s="145"/>
      <c r="AV44" s="145"/>
      <c r="AW44" s="145"/>
      <c r="AX44" s="145"/>
      <c r="AY44" s="145"/>
      <c r="AZ44" s="145"/>
      <c r="BA44" s="145"/>
      <c r="BB44" s="145"/>
    </row>
    <row r="45" spans="1:76" s="24" customFormat="1" x14ac:dyDescent="0.2">
      <c r="A45" s="247" t="s">
        <v>55</v>
      </c>
      <c r="B45" s="208">
        <v>1</v>
      </c>
      <c r="C45" s="240">
        <v>0</v>
      </c>
      <c r="D45" s="219">
        <f>(BldgEUI!F45+BldgEUI!G45)*Constants!$B$13</f>
        <v>7.5020700000000007</v>
      </c>
      <c r="E45" s="101">
        <f>(BldgEUI!D45+BldgEUI!E45)*Constants!$B$14</f>
        <v>2.5387253513513515</v>
      </c>
      <c r="F45" s="6">
        <f t="shared" si="22"/>
        <v>10.040795351351353</v>
      </c>
      <c r="G45" s="219">
        <f>(BldgEUI!L45+BldgEUI!M45)*Constants!$B$13</f>
        <v>7.9868400000000008</v>
      </c>
      <c r="H45" s="101">
        <f>(BldgEUI!J45+BldgEUI!K45)*Constants!$B$14</f>
        <v>3.7281293513513512</v>
      </c>
      <c r="I45" s="6">
        <f t="shared" si="23"/>
        <v>11.714969351351352</v>
      </c>
      <c r="J45" s="219">
        <f>(BldgEUI!R45+BldgEUI!S45)*Constants!$B$13</f>
        <v>9.3157200000000007</v>
      </c>
      <c r="K45" s="101">
        <f>(BldgEUI!P45+BldgEUI!Q45)*Constants!$B$14</f>
        <v>5.4428993513513513</v>
      </c>
      <c r="L45" s="6">
        <f t="shared" si="24"/>
        <v>14.758619351351353</v>
      </c>
      <c r="M45" s="219">
        <f>(BldgEUI!X45+BldgEUI!Y45)*Constants!$B$13</f>
        <v>9.9089700000000001</v>
      </c>
      <c r="N45" s="101">
        <f>(BldgEUI!V45+BldgEUI!W45)*Constants!$B$14</f>
        <v>6.3684053513513517</v>
      </c>
      <c r="O45" s="6">
        <f t="shared" si="25"/>
        <v>16.277375351351353</v>
      </c>
      <c r="P45" s="228" t="e">
        <f>D45*#REF!</f>
        <v>#REF!</v>
      </c>
      <c r="Q45" s="174" t="e">
        <f>E45*#REF!</f>
        <v>#REF!</v>
      </c>
      <c r="R45" s="234" t="e">
        <f>F45*#REF!</f>
        <v>#REF!</v>
      </c>
      <c r="S45" s="228" t="e">
        <f>G45*#REF!</f>
        <v>#REF!</v>
      </c>
      <c r="T45" s="174" t="e">
        <f>H45*#REF!</f>
        <v>#REF!</v>
      </c>
      <c r="U45" s="234" t="e">
        <f>I45*#REF!</f>
        <v>#REF!</v>
      </c>
      <c r="V45" s="228" t="e">
        <f>J45*#REF!</f>
        <v>#REF!</v>
      </c>
      <c r="W45" s="174" t="e">
        <f>K45*#REF!</f>
        <v>#REF!</v>
      </c>
      <c r="X45" s="234" t="e">
        <f>L45*#REF!</f>
        <v>#REF!</v>
      </c>
      <c r="Y45" s="228" t="e">
        <f>M45*#REF!</f>
        <v>#REF!</v>
      </c>
      <c r="Z45" s="174" t="e">
        <f>N45*#REF!</f>
        <v>#REF!</v>
      </c>
      <c r="AA45" s="234" t="e">
        <f>O45*#REF!</f>
        <v>#REF!</v>
      </c>
      <c r="AB45" s="228" t="e">
        <f t="shared" si="26"/>
        <v>#REF!</v>
      </c>
      <c r="AC45" s="174" t="e">
        <f t="shared" si="27"/>
        <v>#REF!</v>
      </c>
      <c r="AD45" s="234" t="e">
        <f t="shared" si="28"/>
        <v>#REF!</v>
      </c>
      <c r="AE45" s="228" t="e">
        <f t="shared" si="29"/>
        <v>#REF!</v>
      </c>
      <c r="AF45" s="174" t="e">
        <f t="shared" si="30"/>
        <v>#REF!</v>
      </c>
      <c r="AG45" s="234" t="e">
        <f t="shared" si="31"/>
        <v>#REF!</v>
      </c>
      <c r="AH45" s="228" t="e">
        <f t="shared" si="32"/>
        <v>#REF!</v>
      </c>
      <c r="AI45" s="174" t="e">
        <f t="shared" si="33"/>
        <v>#REF!</v>
      </c>
      <c r="AJ45" s="234" t="e">
        <f t="shared" si="34"/>
        <v>#REF!</v>
      </c>
      <c r="AK45" s="228" t="e">
        <f t="shared" si="35"/>
        <v>#REF!</v>
      </c>
      <c r="AL45" s="174" t="e">
        <f t="shared" si="36"/>
        <v>#REF!</v>
      </c>
      <c r="AM45" s="234" t="e">
        <f t="shared" si="37"/>
        <v>#REF!</v>
      </c>
      <c r="AN45" s="228" t="e">
        <f t="shared" si="38"/>
        <v>#REF!</v>
      </c>
      <c r="AO45" s="174" t="e">
        <f t="shared" si="39"/>
        <v>#REF!</v>
      </c>
      <c r="AP45" s="234" t="e">
        <f t="shared" si="40"/>
        <v>#REF!</v>
      </c>
      <c r="AQ45" s="228" t="e">
        <f t="shared" si="41"/>
        <v>#REF!</v>
      </c>
      <c r="AR45" s="174" t="e">
        <f t="shared" si="42"/>
        <v>#REF!</v>
      </c>
      <c r="AS45" s="185" t="e">
        <f t="shared" si="43"/>
        <v>#REF!</v>
      </c>
      <c r="AT45" s="141"/>
      <c r="AU45" s="141"/>
      <c r="AV45" s="141"/>
      <c r="AW45" s="141"/>
      <c r="AX45" s="141"/>
      <c r="AY45" s="141"/>
      <c r="AZ45" s="141"/>
      <c r="BA45" s="141"/>
      <c r="BB45" s="141"/>
    </row>
    <row r="46" spans="1:76" s="19" customFormat="1" x14ac:dyDescent="0.2">
      <c r="A46" s="247" t="s">
        <v>21</v>
      </c>
      <c r="B46" s="208">
        <v>1</v>
      </c>
      <c r="C46" s="240">
        <v>1</v>
      </c>
      <c r="D46" s="219">
        <f>(BldgEUI!F46+BldgEUI!G46)*Constants!$B$13</f>
        <v>7.4286199999999996</v>
      </c>
      <c r="E46" s="101">
        <f>(BldgEUI!D46+BldgEUI!E46)*Constants!$B$14</f>
        <v>2.5089173513513514</v>
      </c>
      <c r="F46" s="6">
        <f t="shared" si="22"/>
        <v>9.9375373513513505</v>
      </c>
      <c r="G46" s="219">
        <f>(BldgEUI!L46+BldgEUI!M46)*Constants!$B$13</f>
        <v>7.9133900000000006</v>
      </c>
      <c r="H46" s="101">
        <f>(BldgEUI!J46+BldgEUI!K46)*Constants!$B$14</f>
        <v>3.6983213513513511</v>
      </c>
      <c r="I46" s="6">
        <f t="shared" si="23"/>
        <v>11.611711351351351</v>
      </c>
      <c r="J46" s="219">
        <f>(BldgEUI!R46+BldgEUI!S46)*Constants!$B$13</f>
        <v>9.2422700000000013</v>
      </c>
      <c r="K46" s="101">
        <f>(BldgEUI!P46+BldgEUI!Q46)*Constants!$B$14</f>
        <v>5.4130913513513512</v>
      </c>
      <c r="L46" s="6">
        <f t="shared" si="24"/>
        <v>14.655361351351353</v>
      </c>
      <c r="M46" s="219">
        <f>(BldgEUI!X46+BldgEUI!Y46)*Constants!$B$13</f>
        <v>9.8355200000000007</v>
      </c>
      <c r="N46" s="101">
        <f>(BldgEUI!V46+BldgEUI!W46)*Constants!$B$14</f>
        <v>6.3385973513513507</v>
      </c>
      <c r="O46" s="6">
        <f t="shared" si="25"/>
        <v>16.174117351351352</v>
      </c>
      <c r="P46" s="228" t="e">
        <f>D46*#REF!</f>
        <v>#REF!</v>
      </c>
      <c r="Q46" s="174" t="e">
        <f>E46*#REF!</f>
        <v>#REF!</v>
      </c>
      <c r="R46" s="234" t="e">
        <f>F46*#REF!</f>
        <v>#REF!</v>
      </c>
      <c r="S46" s="228" t="e">
        <f>G46*#REF!</f>
        <v>#REF!</v>
      </c>
      <c r="T46" s="174" t="e">
        <f>H46*#REF!</f>
        <v>#REF!</v>
      </c>
      <c r="U46" s="234" t="e">
        <f>I46*#REF!</f>
        <v>#REF!</v>
      </c>
      <c r="V46" s="228" t="e">
        <f>J46*#REF!</f>
        <v>#REF!</v>
      </c>
      <c r="W46" s="174" t="e">
        <f>K46*#REF!</f>
        <v>#REF!</v>
      </c>
      <c r="X46" s="234" t="e">
        <f>L46*#REF!</f>
        <v>#REF!</v>
      </c>
      <c r="Y46" s="228" t="e">
        <f>M46*#REF!</f>
        <v>#REF!</v>
      </c>
      <c r="Z46" s="174" t="e">
        <f>N46*#REF!</f>
        <v>#REF!</v>
      </c>
      <c r="AA46" s="234" t="e">
        <f>O46*#REF!</f>
        <v>#REF!</v>
      </c>
      <c r="AB46" s="228" t="e">
        <f t="shared" si="26"/>
        <v>#REF!</v>
      </c>
      <c r="AC46" s="174" t="e">
        <f t="shared" si="27"/>
        <v>#REF!</v>
      </c>
      <c r="AD46" s="234" t="e">
        <f t="shared" si="28"/>
        <v>#REF!</v>
      </c>
      <c r="AE46" s="228" t="e">
        <f t="shared" si="29"/>
        <v>#REF!</v>
      </c>
      <c r="AF46" s="174" t="e">
        <f t="shared" si="30"/>
        <v>#REF!</v>
      </c>
      <c r="AG46" s="234" t="e">
        <f t="shared" si="31"/>
        <v>#REF!</v>
      </c>
      <c r="AH46" s="228" t="e">
        <f t="shared" si="32"/>
        <v>#REF!</v>
      </c>
      <c r="AI46" s="174" t="e">
        <f t="shared" si="33"/>
        <v>#REF!</v>
      </c>
      <c r="AJ46" s="234" t="e">
        <f t="shared" si="34"/>
        <v>#REF!</v>
      </c>
      <c r="AK46" s="228" t="e">
        <f t="shared" si="35"/>
        <v>#REF!</v>
      </c>
      <c r="AL46" s="174" t="e">
        <f t="shared" si="36"/>
        <v>#REF!</v>
      </c>
      <c r="AM46" s="234" t="e">
        <f t="shared" si="37"/>
        <v>#REF!</v>
      </c>
      <c r="AN46" s="228" t="e">
        <f t="shared" si="38"/>
        <v>#REF!</v>
      </c>
      <c r="AO46" s="174" t="e">
        <f t="shared" si="39"/>
        <v>#REF!</v>
      </c>
      <c r="AP46" s="234" t="e">
        <f t="shared" si="40"/>
        <v>#REF!</v>
      </c>
      <c r="AQ46" s="228" t="e">
        <f t="shared" si="41"/>
        <v>#REF!</v>
      </c>
      <c r="AR46" s="174" t="e">
        <f t="shared" si="42"/>
        <v>#REF!</v>
      </c>
      <c r="AS46" s="185" t="e">
        <f t="shared" si="43"/>
        <v>#REF!</v>
      </c>
      <c r="AT46" s="142"/>
      <c r="AU46" s="142"/>
      <c r="AV46" s="142"/>
      <c r="AW46" s="142"/>
      <c r="AX46" s="142"/>
      <c r="AY46" s="142"/>
      <c r="AZ46" s="142"/>
      <c r="BA46" s="142"/>
      <c r="BB46" s="142"/>
    </row>
    <row r="47" spans="1:76" s="25" customFormat="1" x14ac:dyDescent="0.2">
      <c r="A47" s="247" t="s">
        <v>56</v>
      </c>
      <c r="B47" s="208">
        <v>1</v>
      </c>
      <c r="C47" s="240">
        <v>1</v>
      </c>
      <c r="D47" s="219">
        <f>(BldgEUI!F47+BldgEUI!G47)*Constants!$B$13</f>
        <v>7.3822900000000002</v>
      </c>
      <c r="E47" s="101">
        <f>(BldgEUI!D47+BldgEUI!E47)*Constants!$B$14</f>
        <v>2.5756613513513513</v>
      </c>
      <c r="F47" s="6">
        <f t="shared" si="22"/>
        <v>9.9579513513513511</v>
      </c>
      <c r="G47" s="219">
        <f>(BldgEUI!L47+BldgEUI!M47)*Constants!$B$13</f>
        <v>7.8727100000000005</v>
      </c>
      <c r="H47" s="101">
        <f>(BldgEUI!J47+BldgEUI!K47)*Constants!$B$14</f>
        <v>3.765065351351351</v>
      </c>
      <c r="I47" s="6">
        <f t="shared" si="23"/>
        <v>11.637775351351351</v>
      </c>
      <c r="J47" s="219">
        <f>(BldgEUI!R47+BldgEUI!S47)*Constants!$B$13</f>
        <v>9.2185400000000008</v>
      </c>
      <c r="K47" s="101">
        <f>(BldgEUI!P47+BldgEUI!Q47)*Constants!$B$14</f>
        <v>5.4798353513513511</v>
      </c>
      <c r="L47" s="6">
        <f t="shared" si="24"/>
        <v>14.698375351351352</v>
      </c>
      <c r="M47" s="219">
        <f>(BldgEUI!X47+BldgEUI!Y47)*Constants!$B$13</f>
        <v>9.8140499999999999</v>
      </c>
      <c r="N47" s="101">
        <f>(BldgEUI!V47+BldgEUI!W47)*Constants!$B$14</f>
        <v>6.4053413513513506</v>
      </c>
      <c r="O47" s="6">
        <f t="shared" si="25"/>
        <v>16.219391351351351</v>
      </c>
      <c r="P47" s="228" t="e">
        <f>D47*#REF!</f>
        <v>#REF!</v>
      </c>
      <c r="Q47" s="174" t="e">
        <f>E47*#REF!</f>
        <v>#REF!</v>
      </c>
      <c r="R47" s="234" t="e">
        <f>F47*#REF!</f>
        <v>#REF!</v>
      </c>
      <c r="S47" s="228" t="e">
        <f>G47*#REF!</f>
        <v>#REF!</v>
      </c>
      <c r="T47" s="174" t="e">
        <f>H47*#REF!</f>
        <v>#REF!</v>
      </c>
      <c r="U47" s="234" t="e">
        <f>I47*#REF!</f>
        <v>#REF!</v>
      </c>
      <c r="V47" s="228" t="e">
        <f>J47*#REF!</f>
        <v>#REF!</v>
      </c>
      <c r="W47" s="174" t="e">
        <f>K47*#REF!</f>
        <v>#REF!</v>
      </c>
      <c r="X47" s="234" t="e">
        <f>L47*#REF!</f>
        <v>#REF!</v>
      </c>
      <c r="Y47" s="228" t="e">
        <f>M47*#REF!</f>
        <v>#REF!</v>
      </c>
      <c r="Z47" s="174" t="e">
        <f>N47*#REF!</f>
        <v>#REF!</v>
      </c>
      <c r="AA47" s="234" t="e">
        <f>O47*#REF!</f>
        <v>#REF!</v>
      </c>
      <c r="AB47" s="228" t="e">
        <f t="shared" si="26"/>
        <v>#REF!</v>
      </c>
      <c r="AC47" s="174" t="e">
        <f t="shared" si="27"/>
        <v>#REF!</v>
      </c>
      <c r="AD47" s="234" t="e">
        <f t="shared" si="28"/>
        <v>#REF!</v>
      </c>
      <c r="AE47" s="228" t="e">
        <f t="shared" si="29"/>
        <v>#REF!</v>
      </c>
      <c r="AF47" s="174" t="e">
        <f t="shared" si="30"/>
        <v>#REF!</v>
      </c>
      <c r="AG47" s="234" t="e">
        <f t="shared" si="31"/>
        <v>#REF!</v>
      </c>
      <c r="AH47" s="228" t="e">
        <f t="shared" si="32"/>
        <v>#REF!</v>
      </c>
      <c r="AI47" s="174" t="e">
        <f t="shared" si="33"/>
        <v>#REF!</v>
      </c>
      <c r="AJ47" s="234" t="e">
        <f t="shared" si="34"/>
        <v>#REF!</v>
      </c>
      <c r="AK47" s="228" t="e">
        <f t="shared" si="35"/>
        <v>#REF!</v>
      </c>
      <c r="AL47" s="174" t="e">
        <f t="shared" si="36"/>
        <v>#REF!</v>
      </c>
      <c r="AM47" s="234" t="e">
        <f t="shared" si="37"/>
        <v>#REF!</v>
      </c>
      <c r="AN47" s="228" t="e">
        <f t="shared" si="38"/>
        <v>#REF!</v>
      </c>
      <c r="AO47" s="174" t="e">
        <f t="shared" si="39"/>
        <v>#REF!</v>
      </c>
      <c r="AP47" s="234" t="e">
        <f t="shared" si="40"/>
        <v>#REF!</v>
      </c>
      <c r="AQ47" s="228" t="e">
        <f t="shared" si="41"/>
        <v>#REF!</v>
      </c>
      <c r="AR47" s="174" t="e">
        <f t="shared" si="42"/>
        <v>#REF!</v>
      </c>
      <c r="AS47" s="185" t="e">
        <f t="shared" si="43"/>
        <v>#REF!</v>
      </c>
      <c r="AT47" s="140"/>
      <c r="AU47" s="140"/>
      <c r="AV47" s="140"/>
      <c r="AW47" s="140"/>
      <c r="AX47" s="140"/>
      <c r="AY47" s="140"/>
      <c r="AZ47" s="140"/>
      <c r="BA47" s="140"/>
      <c r="BB47" s="140"/>
    </row>
    <row r="48" spans="1:76" s="19" customFormat="1" x14ac:dyDescent="0.2">
      <c r="A48" s="247" t="s">
        <v>57</v>
      </c>
      <c r="B48" s="208">
        <v>1</v>
      </c>
      <c r="C48" s="240">
        <v>1</v>
      </c>
      <c r="D48" s="219">
        <f>(BldgEUI!F48+BldgEUI!G48)*Constants!$B$13</f>
        <v>7.4161899999999994</v>
      </c>
      <c r="E48" s="101">
        <f>(BldgEUI!D48+BldgEUI!E48)*Constants!$B$14</f>
        <v>2.5756613513513513</v>
      </c>
      <c r="F48" s="6">
        <f t="shared" si="22"/>
        <v>9.9918513513513503</v>
      </c>
      <c r="G48" s="219">
        <f>(BldgEUI!L48+BldgEUI!M48)*Constants!$B$13</f>
        <v>7.8196000000000003</v>
      </c>
      <c r="H48" s="101">
        <f>(BldgEUI!J48+BldgEUI!K48)*Constants!$B$14</f>
        <v>3.7649033513513515</v>
      </c>
      <c r="I48" s="6">
        <f t="shared" si="23"/>
        <v>11.584503351351351</v>
      </c>
      <c r="J48" s="219">
        <f>(BldgEUI!R48+BldgEUI!S48)*Constants!$B$13</f>
        <v>9.0614699999999999</v>
      </c>
      <c r="K48" s="101">
        <f>(BldgEUI!P48+BldgEUI!Q48)*Constants!$B$14</f>
        <v>5.4798353513513511</v>
      </c>
      <c r="L48" s="6">
        <f t="shared" si="24"/>
        <v>14.541305351351351</v>
      </c>
      <c r="M48" s="219">
        <f>(BldgEUI!X48+BldgEUI!Y48)*Constants!$B$13</f>
        <v>9.5699699999999996</v>
      </c>
      <c r="N48" s="101">
        <f>(BldgEUI!V48+BldgEUI!W48)*Constants!$B$14</f>
        <v>6.4053413513513506</v>
      </c>
      <c r="O48" s="6">
        <f t="shared" si="25"/>
        <v>15.975311351351351</v>
      </c>
      <c r="P48" s="228" t="e">
        <f>D48*#REF!</f>
        <v>#REF!</v>
      </c>
      <c r="Q48" s="174" t="e">
        <f>E48*#REF!</f>
        <v>#REF!</v>
      </c>
      <c r="R48" s="234" t="e">
        <f>F48*#REF!</f>
        <v>#REF!</v>
      </c>
      <c r="S48" s="228" t="e">
        <f>G48*#REF!</f>
        <v>#REF!</v>
      </c>
      <c r="T48" s="174" t="e">
        <f>H48*#REF!</f>
        <v>#REF!</v>
      </c>
      <c r="U48" s="234" t="e">
        <f>I48*#REF!</f>
        <v>#REF!</v>
      </c>
      <c r="V48" s="228" t="e">
        <f>J48*#REF!</f>
        <v>#REF!</v>
      </c>
      <c r="W48" s="174" t="e">
        <f>K48*#REF!</f>
        <v>#REF!</v>
      </c>
      <c r="X48" s="234" t="e">
        <f>L48*#REF!</f>
        <v>#REF!</v>
      </c>
      <c r="Y48" s="228" t="e">
        <f>M48*#REF!</f>
        <v>#REF!</v>
      </c>
      <c r="Z48" s="174" t="e">
        <f>N48*#REF!</f>
        <v>#REF!</v>
      </c>
      <c r="AA48" s="234" t="e">
        <f>O48*#REF!</f>
        <v>#REF!</v>
      </c>
      <c r="AB48" s="228" t="e">
        <f t="shared" si="26"/>
        <v>#REF!</v>
      </c>
      <c r="AC48" s="174" t="e">
        <f t="shared" si="27"/>
        <v>#REF!</v>
      </c>
      <c r="AD48" s="234" t="e">
        <f t="shared" si="28"/>
        <v>#REF!</v>
      </c>
      <c r="AE48" s="228" t="e">
        <f t="shared" si="29"/>
        <v>#REF!</v>
      </c>
      <c r="AF48" s="174" t="e">
        <f t="shared" si="30"/>
        <v>#REF!</v>
      </c>
      <c r="AG48" s="234" t="e">
        <f t="shared" si="31"/>
        <v>#REF!</v>
      </c>
      <c r="AH48" s="228" t="e">
        <f t="shared" si="32"/>
        <v>#REF!</v>
      </c>
      <c r="AI48" s="174" t="e">
        <f t="shared" si="33"/>
        <v>#REF!</v>
      </c>
      <c r="AJ48" s="234" t="e">
        <f t="shared" si="34"/>
        <v>#REF!</v>
      </c>
      <c r="AK48" s="228" t="e">
        <f t="shared" si="35"/>
        <v>#REF!</v>
      </c>
      <c r="AL48" s="174" t="e">
        <f t="shared" si="36"/>
        <v>#REF!</v>
      </c>
      <c r="AM48" s="234" t="e">
        <f t="shared" si="37"/>
        <v>#REF!</v>
      </c>
      <c r="AN48" s="228" t="e">
        <f t="shared" si="38"/>
        <v>#REF!</v>
      </c>
      <c r="AO48" s="174" t="e">
        <f t="shared" si="39"/>
        <v>#REF!</v>
      </c>
      <c r="AP48" s="234" t="e">
        <f t="shared" si="40"/>
        <v>#REF!</v>
      </c>
      <c r="AQ48" s="228" t="e">
        <f t="shared" si="41"/>
        <v>#REF!</v>
      </c>
      <c r="AR48" s="174" t="e">
        <f t="shared" si="42"/>
        <v>#REF!</v>
      </c>
      <c r="AS48" s="185" t="e">
        <f t="shared" si="43"/>
        <v>#REF!</v>
      </c>
      <c r="AT48" s="142"/>
      <c r="AU48" s="142"/>
      <c r="AV48" s="142"/>
      <c r="AW48" s="142"/>
      <c r="AX48" s="142"/>
      <c r="AY48" s="142"/>
      <c r="AZ48" s="142"/>
      <c r="BA48" s="142"/>
      <c r="BB48" s="142"/>
    </row>
    <row r="49" spans="1:78" s="71" customFormat="1" ht="13.5" thickBot="1" x14ac:dyDescent="0.25">
      <c r="A49" s="249" t="s">
        <v>58</v>
      </c>
      <c r="B49" s="213">
        <v>1</v>
      </c>
      <c r="C49" s="243">
        <v>1</v>
      </c>
      <c r="D49" s="221">
        <f>(BldgEUI!F49+BldgEUI!G49)*Constants!$B$13</f>
        <v>7.2071400000000008</v>
      </c>
      <c r="E49" s="186">
        <f>(BldgEUI!D49+BldgEUI!E49)*Constants!$B$14</f>
        <v>2.330879351351351</v>
      </c>
      <c r="F49" s="236">
        <f t="shared" si="22"/>
        <v>9.5380193513513518</v>
      </c>
      <c r="G49" s="221">
        <f>(BldgEUI!L49+BldgEUI!M49)*Constants!$B$13</f>
        <v>7.6455799999999998</v>
      </c>
      <c r="H49" s="186">
        <f>(BldgEUI!J49+BldgEUI!K49)*Constants!$B$14</f>
        <v>3.4013753513513514</v>
      </c>
      <c r="I49" s="236">
        <f t="shared" si="23"/>
        <v>11.04695535135135</v>
      </c>
      <c r="J49" s="221">
        <f>(BldgEUI!R49+BldgEUI!S49)*Constants!$B$13</f>
        <v>8.8399900000000002</v>
      </c>
      <c r="K49" s="186">
        <f>(BldgEUI!P49+BldgEUI!Q49)*Constants!$B$14</f>
        <v>4.9447493513513514</v>
      </c>
      <c r="L49" s="236">
        <f t="shared" si="24"/>
        <v>13.784739351351352</v>
      </c>
      <c r="M49" s="221">
        <f>(BldgEUI!X49+BldgEUI!Y49)*Constants!$B$13</f>
        <v>9.3733500000000003</v>
      </c>
      <c r="N49" s="186">
        <f>(BldgEUI!V49+BldgEUI!W49)*Constants!$B$14</f>
        <v>5.7777533513513504</v>
      </c>
      <c r="O49" s="236">
        <f t="shared" si="25"/>
        <v>15.151103351351351</v>
      </c>
      <c r="P49" s="229" t="e">
        <f>D49*#REF!</f>
        <v>#REF!</v>
      </c>
      <c r="Q49" s="187" t="e">
        <f>E49*#REF!</f>
        <v>#REF!</v>
      </c>
      <c r="R49" s="235" t="e">
        <f>F49*#REF!</f>
        <v>#REF!</v>
      </c>
      <c r="S49" s="229" t="e">
        <f>G49*#REF!</f>
        <v>#REF!</v>
      </c>
      <c r="T49" s="187" t="e">
        <f>H49*#REF!</f>
        <v>#REF!</v>
      </c>
      <c r="U49" s="235" t="e">
        <f>I49*#REF!</f>
        <v>#REF!</v>
      </c>
      <c r="V49" s="229" t="e">
        <f>J49*#REF!</f>
        <v>#REF!</v>
      </c>
      <c r="W49" s="187" t="e">
        <f>K49*#REF!</f>
        <v>#REF!</v>
      </c>
      <c r="X49" s="235" t="e">
        <f>L49*#REF!</f>
        <v>#REF!</v>
      </c>
      <c r="Y49" s="229" t="e">
        <f>M49*#REF!</f>
        <v>#REF!</v>
      </c>
      <c r="Z49" s="187" t="e">
        <f>N49*#REF!</f>
        <v>#REF!</v>
      </c>
      <c r="AA49" s="235" t="e">
        <f>O49*#REF!</f>
        <v>#REF!</v>
      </c>
      <c r="AB49" s="229" t="e">
        <f t="shared" si="26"/>
        <v>#REF!</v>
      </c>
      <c r="AC49" s="187" t="e">
        <f t="shared" si="27"/>
        <v>#REF!</v>
      </c>
      <c r="AD49" s="235" t="e">
        <f t="shared" si="28"/>
        <v>#REF!</v>
      </c>
      <c r="AE49" s="229" t="e">
        <f t="shared" si="29"/>
        <v>#REF!</v>
      </c>
      <c r="AF49" s="187" t="e">
        <f t="shared" si="30"/>
        <v>#REF!</v>
      </c>
      <c r="AG49" s="235" t="e">
        <f t="shared" si="31"/>
        <v>#REF!</v>
      </c>
      <c r="AH49" s="229" t="e">
        <f t="shared" si="32"/>
        <v>#REF!</v>
      </c>
      <c r="AI49" s="187" t="e">
        <f t="shared" si="33"/>
        <v>#REF!</v>
      </c>
      <c r="AJ49" s="235" t="e">
        <f t="shared" si="34"/>
        <v>#REF!</v>
      </c>
      <c r="AK49" s="229" t="e">
        <f t="shared" si="35"/>
        <v>#REF!</v>
      </c>
      <c r="AL49" s="187" t="e">
        <f t="shared" si="36"/>
        <v>#REF!</v>
      </c>
      <c r="AM49" s="235" t="e">
        <f t="shared" si="37"/>
        <v>#REF!</v>
      </c>
      <c r="AN49" s="229" t="e">
        <f t="shared" si="38"/>
        <v>#REF!</v>
      </c>
      <c r="AO49" s="187" t="e">
        <f t="shared" si="39"/>
        <v>#REF!</v>
      </c>
      <c r="AP49" s="235" t="e">
        <f t="shared" si="40"/>
        <v>#REF!</v>
      </c>
      <c r="AQ49" s="229" t="e">
        <f t="shared" si="41"/>
        <v>#REF!</v>
      </c>
      <c r="AR49" s="187" t="e">
        <f t="shared" si="42"/>
        <v>#REF!</v>
      </c>
      <c r="AS49" s="188" t="e">
        <f t="shared" si="43"/>
        <v>#REF!</v>
      </c>
      <c r="AT49" s="146"/>
      <c r="AU49" s="146"/>
      <c r="AV49" s="146"/>
      <c r="AW49" s="146"/>
      <c r="AX49" s="146"/>
      <c r="AY49" s="146"/>
      <c r="AZ49" s="146"/>
      <c r="BA49" s="146"/>
      <c r="BB49" s="146"/>
    </row>
    <row r="50" spans="1:78" ht="13.5" thickBot="1" x14ac:dyDescent="0.25">
      <c r="A50" s="2"/>
      <c r="B50" s="7"/>
      <c r="C50" s="7"/>
      <c r="D50" s="7"/>
      <c r="E50" s="7"/>
      <c r="F50" s="7"/>
      <c r="G50" s="7"/>
      <c r="H50" s="7"/>
      <c r="I50" s="7"/>
      <c r="J50" s="7"/>
      <c r="K50" s="7"/>
      <c r="L50" s="7"/>
      <c r="M50" s="7"/>
      <c r="N50" s="7"/>
      <c r="O50" s="7"/>
      <c r="P50" s="7"/>
      <c r="Q50" s="7"/>
      <c r="R50" s="7"/>
      <c r="S50" s="7"/>
      <c r="T50" s="7"/>
      <c r="U50" s="7"/>
      <c r="V50" s="7"/>
      <c r="W50" s="7"/>
      <c r="X50" s="7"/>
      <c r="Y50" s="7"/>
      <c r="AB50" s="5"/>
      <c r="AC50" s="5"/>
      <c r="AD50" s="5"/>
      <c r="AE50" s="5"/>
      <c r="AF50" s="5"/>
      <c r="AG50" s="5"/>
      <c r="AH50" s="5"/>
      <c r="AI50" s="5"/>
      <c r="AJ50" s="5"/>
      <c r="AK50" s="5"/>
      <c r="AL50" s="5"/>
      <c r="AM50" s="5"/>
      <c r="AN50" s="112"/>
      <c r="AO50" s="112"/>
      <c r="AP50" s="112"/>
      <c r="AQ50" s="112"/>
      <c r="AR50" s="112"/>
      <c r="AS50" s="112"/>
      <c r="AT50" s="112"/>
      <c r="AU50" s="112"/>
      <c r="AV50" s="112"/>
      <c r="AW50" s="112"/>
      <c r="AX50" s="112"/>
      <c r="AY50" s="112"/>
      <c r="AZ50" s="112"/>
      <c r="BA50" s="112"/>
      <c r="BB50" s="112"/>
      <c r="BC50" s="112"/>
      <c r="BD50" s="1"/>
      <c r="BE50" s="1"/>
      <c r="BF50" s="1"/>
      <c r="BG50" s="1"/>
      <c r="BH50" s="1"/>
      <c r="BI50" s="1"/>
      <c r="BJ50" s="1"/>
      <c r="BK50" s="1"/>
      <c r="BL50" s="1"/>
      <c r="BM50" s="1"/>
      <c r="BN50" s="1"/>
      <c r="BO50" s="1"/>
      <c r="BP50" s="1"/>
      <c r="BQ50" s="1"/>
      <c r="BR50" s="1"/>
      <c r="BS50" s="1"/>
      <c r="BT50" s="1"/>
      <c r="BU50" s="1"/>
      <c r="BV50" s="1"/>
      <c r="BW50" s="1"/>
      <c r="BY50" s="1"/>
      <c r="BZ50" s="1"/>
    </row>
    <row r="51" spans="1:78" ht="15" x14ac:dyDescent="0.25">
      <c r="A51" s="178" t="s">
        <v>165</v>
      </c>
      <c r="B51" s="198"/>
      <c r="C51" s="199"/>
      <c r="D51" s="179" t="s">
        <v>93</v>
      </c>
      <c r="E51" s="179"/>
      <c r="F51" s="179"/>
      <c r="G51" s="215" t="s">
        <v>93</v>
      </c>
      <c r="H51" s="179"/>
      <c r="I51" s="179"/>
      <c r="J51" s="215" t="s">
        <v>93</v>
      </c>
      <c r="K51" s="179"/>
      <c r="L51" s="179"/>
      <c r="M51" s="215" t="s">
        <v>93</v>
      </c>
      <c r="N51" s="179"/>
      <c r="O51" s="179"/>
      <c r="P51" s="226" t="s">
        <v>93</v>
      </c>
      <c r="Q51" s="180"/>
      <c r="R51" s="180"/>
      <c r="S51" s="226" t="s">
        <v>93</v>
      </c>
      <c r="T51" s="180"/>
      <c r="U51" s="180"/>
      <c r="V51" s="226" t="s">
        <v>93</v>
      </c>
      <c r="W51" s="180"/>
      <c r="X51" s="180"/>
      <c r="Y51" s="226" t="s">
        <v>93</v>
      </c>
      <c r="Z51" s="180"/>
      <c r="AA51" s="180"/>
      <c r="AB51" s="226" t="s">
        <v>97</v>
      </c>
      <c r="AC51" s="180"/>
      <c r="AD51" s="180"/>
      <c r="AE51" s="226" t="s">
        <v>98</v>
      </c>
      <c r="AF51" s="276"/>
      <c r="AG51" s="276"/>
      <c r="AH51" s="226" t="s">
        <v>98</v>
      </c>
      <c r="AI51" s="276"/>
      <c r="AJ51" s="276"/>
      <c r="AK51" s="226" t="s">
        <v>98</v>
      </c>
      <c r="AL51" s="276"/>
      <c r="AM51" s="276"/>
      <c r="AN51" s="226" t="s">
        <v>98</v>
      </c>
      <c r="AO51" s="276"/>
      <c r="AP51" s="276"/>
      <c r="AQ51" s="278" t="s">
        <v>98</v>
      </c>
      <c r="AR51" s="276"/>
      <c r="AS51" s="279"/>
      <c r="AT51" s="1"/>
      <c r="AU51" s="1"/>
      <c r="AV51" s="1"/>
      <c r="AW51" s="1"/>
      <c r="AX51" s="1"/>
      <c r="AY51" s="1"/>
      <c r="AZ51" s="1"/>
      <c r="BA51" s="1"/>
      <c r="BB51" s="1"/>
      <c r="BC51"/>
      <c r="BX51"/>
    </row>
    <row r="52" spans="1:78" x14ac:dyDescent="0.2">
      <c r="A52" s="181" t="s">
        <v>192</v>
      </c>
      <c r="B52" s="200"/>
      <c r="C52" s="201"/>
      <c r="D52" s="182"/>
      <c r="E52" s="182" t="s">
        <v>150</v>
      </c>
      <c r="F52" s="182"/>
      <c r="G52" s="216"/>
      <c r="H52" s="182" t="s">
        <v>153</v>
      </c>
      <c r="I52" s="182"/>
      <c r="J52" s="216"/>
      <c r="K52" s="182" t="s">
        <v>151</v>
      </c>
      <c r="L52" s="182"/>
      <c r="M52" s="216"/>
      <c r="N52" s="182" t="s">
        <v>152</v>
      </c>
      <c r="O52" s="271"/>
      <c r="P52" s="269" t="s">
        <v>154</v>
      </c>
      <c r="Q52" s="270"/>
      <c r="R52" s="269"/>
      <c r="S52" s="272" t="s">
        <v>155</v>
      </c>
      <c r="T52" s="273"/>
      <c r="U52" s="274"/>
      <c r="V52" s="269" t="s">
        <v>156</v>
      </c>
      <c r="W52" s="270"/>
      <c r="X52" s="269"/>
      <c r="Y52" s="272" t="s">
        <v>157</v>
      </c>
      <c r="Z52" s="270"/>
      <c r="AA52" s="269"/>
      <c r="AB52" s="275" t="s">
        <v>158</v>
      </c>
      <c r="AC52" s="269"/>
      <c r="AD52" s="269"/>
      <c r="AE52" s="275" t="s">
        <v>154</v>
      </c>
      <c r="AF52" s="277"/>
      <c r="AG52" s="277"/>
      <c r="AH52" s="275" t="s">
        <v>159</v>
      </c>
      <c r="AI52" s="277"/>
      <c r="AJ52" s="277"/>
      <c r="AK52" s="275" t="s">
        <v>156</v>
      </c>
      <c r="AL52" s="277"/>
      <c r="AM52" s="277"/>
      <c r="AN52" s="275" t="s">
        <v>160</v>
      </c>
      <c r="AO52" s="277"/>
      <c r="AP52" s="277"/>
      <c r="AQ52" s="280" t="s">
        <v>158</v>
      </c>
      <c r="AR52" s="277"/>
      <c r="AS52" s="281"/>
      <c r="AT52" s="1"/>
      <c r="AU52" s="1"/>
      <c r="AV52" s="1"/>
      <c r="AW52" s="1"/>
      <c r="AX52" s="1"/>
      <c r="AY52" s="1"/>
      <c r="AZ52" s="1"/>
      <c r="BA52" s="1"/>
      <c r="BB52" s="1"/>
      <c r="BC52"/>
      <c r="BX52"/>
    </row>
    <row r="53" spans="1:78" ht="33.75" x14ac:dyDescent="0.2">
      <c r="A53" s="244" t="s">
        <v>14</v>
      </c>
      <c r="B53" s="202" t="s">
        <v>16</v>
      </c>
      <c r="C53" s="203" t="s">
        <v>19</v>
      </c>
      <c r="D53" s="217" t="s">
        <v>193</v>
      </c>
      <c r="E53" s="176" t="s">
        <v>194</v>
      </c>
      <c r="F53" s="218" t="s">
        <v>195</v>
      </c>
      <c r="G53" s="217" t="s">
        <v>193</v>
      </c>
      <c r="H53" s="176" t="s">
        <v>194</v>
      </c>
      <c r="I53" s="218" t="s">
        <v>195</v>
      </c>
      <c r="J53" s="217" t="s">
        <v>193</v>
      </c>
      <c r="K53" s="176" t="s">
        <v>194</v>
      </c>
      <c r="L53" s="218" t="s">
        <v>195</v>
      </c>
      <c r="M53" s="217" t="s">
        <v>193</v>
      </c>
      <c r="N53" s="176" t="s">
        <v>194</v>
      </c>
      <c r="O53" s="218" t="s">
        <v>195</v>
      </c>
      <c r="P53" s="227" t="s">
        <v>94</v>
      </c>
      <c r="Q53" s="177" t="s">
        <v>95</v>
      </c>
      <c r="R53" s="232" t="s">
        <v>96</v>
      </c>
      <c r="S53" s="227" t="s">
        <v>94</v>
      </c>
      <c r="T53" s="177" t="s">
        <v>95</v>
      </c>
      <c r="U53" s="232" t="s">
        <v>96</v>
      </c>
      <c r="V53" s="227" t="s">
        <v>94</v>
      </c>
      <c r="W53" s="177" t="s">
        <v>95</v>
      </c>
      <c r="X53" s="232" t="s">
        <v>96</v>
      </c>
      <c r="Y53" s="227" t="s">
        <v>94</v>
      </c>
      <c r="Z53" s="177" t="s">
        <v>95</v>
      </c>
      <c r="AA53" s="232" t="s">
        <v>96</v>
      </c>
      <c r="AB53" s="227" t="s">
        <v>94</v>
      </c>
      <c r="AC53" s="177" t="s">
        <v>95</v>
      </c>
      <c r="AD53" s="232" t="s">
        <v>96</v>
      </c>
      <c r="AE53" s="227" t="s">
        <v>94</v>
      </c>
      <c r="AF53" s="177" t="s">
        <v>95</v>
      </c>
      <c r="AG53" s="232" t="s">
        <v>96</v>
      </c>
      <c r="AH53" s="227" t="s">
        <v>94</v>
      </c>
      <c r="AI53" s="177" t="s">
        <v>95</v>
      </c>
      <c r="AJ53" s="232" t="s">
        <v>96</v>
      </c>
      <c r="AK53" s="227" t="s">
        <v>94</v>
      </c>
      <c r="AL53" s="177" t="s">
        <v>95</v>
      </c>
      <c r="AM53" s="232" t="s">
        <v>96</v>
      </c>
      <c r="AN53" s="227" t="s">
        <v>94</v>
      </c>
      <c r="AO53" s="177" t="s">
        <v>95</v>
      </c>
      <c r="AP53" s="232" t="s">
        <v>96</v>
      </c>
      <c r="AQ53" s="227" t="s">
        <v>94</v>
      </c>
      <c r="AR53" s="177" t="s">
        <v>95</v>
      </c>
      <c r="AS53" s="183" t="s">
        <v>96</v>
      </c>
      <c r="AT53" s="1"/>
      <c r="AU53" s="1"/>
      <c r="AV53" s="1"/>
      <c r="AW53" s="1"/>
      <c r="AX53" s="1"/>
      <c r="AY53" s="1"/>
      <c r="AZ53" s="1"/>
      <c r="BA53" s="1"/>
      <c r="BB53" s="1"/>
      <c r="BC53"/>
      <c r="BX53"/>
    </row>
    <row r="54" spans="1:78" x14ac:dyDescent="0.2">
      <c r="A54" s="245" t="s">
        <v>0</v>
      </c>
      <c r="B54" s="204">
        <v>1</v>
      </c>
      <c r="C54" s="205">
        <v>1</v>
      </c>
      <c r="D54" s="4" t="e">
        <f>(BldgEUI!#REF!+BldgEUI!#REF!)*Constants!$B$13</f>
        <v>#REF!</v>
      </c>
      <c r="E54" s="101" t="e">
        <f>(BldgEUI!#REF!+BldgEUI!#REF!)*Constants!$B$14</f>
        <v>#REF!</v>
      </c>
      <c r="F54" s="6" t="e">
        <f>D54+E54</f>
        <v>#REF!</v>
      </c>
      <c r="G54" s="219" t="e">
        <f>(BldgEUI!#REF!+BldgEUI!#REF!)*Constants!$B$13</f>
        <v>#REF!</v>
      </c>
      <c r="H54" s="101" t="e">
        <f>(BldgEUI!#REF!+BldgEUI!#REF!)*Constants!$B$14</f>
        <v>#REF!</v>
      </c>
      <c r="I54" s="6" t="e">
        <f>G54+H54</f>
        <v>#REF!</v>
      </c>
      <c r="J54" s="219" t="e">
        <f>(BldgEUI!#REF!+BldgEUI!#REF!)*Constants!$B$13</f>
        <v>#REF!</v>
      </c>
      <c r="K54" s="101" t="e">
        <f>(BldgEUI!#REF!+BldgEUI!#REF!)*Constants!$B$14</f>
        <v>#REF!</v>
      </c>
      <c r="L54" s="6" t="e">
        <f>J54+K54</f>
        <v>#REF!</v>
      </c>
      <c r="M54" s="219" t="e">
        <f>(BldgEUI!#REF!+BldgEUI!#REF!)*Constants!$B$13</f>
        <v>#REF!</v>
      </c>
      <c r="N54" s="101" t="e">
        <f>(BldgEUI!#REF!+BldgEUI!#REF!)*Constants!$B$14</f>
        <v>#REF!</v>
      </c>
      <c r="O54" s="6" t="e">
        <f>M54+N54</f>
        <v>#REF!</v>
      </c>
      <c r="P54" s="228" t="e">
        <f>D54*#REF!</f>
        <v>#REF!</v>
      </c>
      <c r="Q54" s="174" t="e">
        <f>E54*#REF!</f>
        <v>#REF!</v>
      </c>
      <c r="R54" s="234" t="e">
        <f>F54*#REF!</f>
        <v>#REF!</v>
      </c>
      <c r="S54" s="228" t="e">
        <f>G54*#REF!</f>
        <v>#REF!</v>
      </c>
      <c r="T54" s="174" t="e">
        <f>H54*#REF!</f>
        <v>#REF!</v>
      </c>
      <c r="U54" s="234" t="e">
        <f>I54*#REF!</f>
        <v>#REF!</v>
      </c>
      <c r="V54" s="228" t="e">
        <f>J54*#REF!</f>
        <v>#REF!</v>
      </c>
      <c r="W54" s="174" t="e">
        <f>K54*#REF!</f>
        <v>#REF!</v>
      </c>
      <c r="X54" s="234" t="e">
        <f>L54*#REF!</f>
        <v>#REF!</v>
      </c>
      <c r="Y54" s="228" t="e">
        <f>M54*#REF!</f>
        <v>#REF!</v>
      </c>
      <c r="Z54" s="174" t="e">
        <f>N54*#REF!</f>
        <v>#REF!</v>
      </c>
      <c r="AA54" s="234" t="e">
        <f>O54*#REF!</f>
        <v>#REF!</v>
      </c>
      <c r="AB54" s="228" t="e">
        <f>P54+S54+V54+Y54</f>
        <v>#REF!</v>
      </c>
      <c r="AC54" s="174" t="e">
        <f>Q54+T54+W54+Z54</f>
        <v>#REF!</v>
      </c>
      <c r="AD54" s="234" t="e">
        <f>R54+U54+X54+AA54</f>
        <v>#REF!</v>
      </c>
      <c r="AE54" s="228"/>
      <c r="AF54" s="12"/>
      <c r="AG54" s="233"/>
      <c r="AH54" s="231"/>
      <c r="AI54" s="12"/>
      <c r="AJ54" s="233"/>
      <c r="AK54" s="231"/>
      <c r="AL54" s="12"/>
      <c r="AM54" s="233"/>
      <c r="AN54" s="231"/>
      <c r="AO54" s="12"/>
      <c r="AP54" s="233"/>
      <c r="AQ54" s="231"/>
      <c r="AR54" s="12"/>
      <c r="AS54" s="184"/>
      <c r="AT54" s="1"/>
      <c r="AU54" s="1"/>
      <c r="AV54" s="1"/>
      <c r="AW54" s="1"/>
      <c r="AX54" s="1"/>
      <c r="AY54" s="1"/>
      <c r="AZ54" s="1"/>
      <c r="BA54" s="1"/>
      <c r="BB54" s="1"/>
      <c r="BC54"/>
      <c r="BX54"/>
    </row>
    <row r="55" spans="1:78" x14ac:dyDescent="0.2">
      <c r="A55" s="246" t="s">
        <v>45</v>
      </c>
      <c r="B55" s="206">
        <v>1</v>
      </c>
      <c r="C55" s="207">
        <v>1</v>
      </c>
      <c r="D55" s="4" t="e">
        <f>(BldgEUI!#REF!+BldgEUI!#REF!)*Constants!$B$13</f>
        <v>#REF!</v>
      </c>
      <c r="E55" s="101" t="e">
        <f>(BldgEUI!#REF!+BldgEUI!#REF!)*Constants!$B$14</f>
        <v>#REF!</v>
      </c>
      <c r="F55" s="6" t="e">
        <f>D55+E55</f>
        <v>#REF!</v>
      </c>
      <c r="G55" s="219" t="e">
        <f>(BldgEUI!#REF!+BldgEUI!#REF!)*Constants!$B$13</f>
        <v>#REF!</v>
      </c>
      <c r="H55" s="101" t="e">
        <f>(BldgEUI!#REF!+BldgEUI!#REF!)*Constants!$B$14</f>
        <v>#REF!</v>
      </c>
      <c r="I55" s="6" t="e">
        <f>G55+H55</f>
        <v>#REF!</v>
      </c>
      <c r="J55" s="219" t="e">
        <f>(BldgEUI!#REF!+BldgEUI!#REF!)*Constants!$B$13</f>
        <v>#REF!</v>
      </c>
      <c r="K55" s="101" t="e">
        <f>(BldgEUI!#REF!+BldgEUI!#REF!)*Constants!$B$14</f>
        <v>#REF!</v>
      </c>
      <c r="L55" s="6" t="e">
        <f>J55+K55</f>
        <v>#REF!</v>
      </c>
      <c r="M55" s="219" t="e">
        <f>(BldgEUI!#REF!+BldgEUI!#REF!)*Constants!$B$13</f>
        <v>#REF!</v>
      </c>
      <c r="N55" s="101" t="e">
        <f>(BldgEUI!#REF!+BldgEUI!#REF!)*Constants!$B$14</f>
        <v>#REF!</v>
      </c>
      <c r="O55" s="6" t="e">
        <f>M55+N55</f>
        <v>#REF!</v>
      </c>
      <c r="P55" s="228" t="e">
        <f>D55*#REF!</f>
        <v>#REF!</v>
      </c>
      <c r="Q55" s="174" t="e">
        <f>E55*#REF!</f>
        <v>#REF!</v>
      </c>
      <c r="R55" s="234" t="e">
        <f>F55*#REF!</f>
        <v>#REF!</v>
      </c>
      <c r="S55" s="228" t="e">
        <f>G55*#REF!</f>
        <v>#REF!</v>
      </c>
      <c r="T55" s="174" t="e">
        <f>H55*#REF!</f>
        <v>#REF!</v>
      </c>
      <c r="U55" s="234" t="e">
        <f>I55*#REF!</f>
        <v>#REF!</v>
      </c>
      <c r="V55" s="228" t="e">
        <f>J55*#REF!</f>
        <v>#REF!</v>
      </c>
      <c r="W55" s="174" t="e">
        <f>K55*#REF!</f>
        <v>#REF!</v>
      </c>
      <c r="X55" s="234" t="e">
        <f>L55*#REF!</f>
        <v>#REF!</v>
      </c>
      <c r="Y55" s="228" t="e">
        <f>M55*#REF!</f>
        <v>#REF!</v>
      </c>
      <c r="Z55" s="174" t="e">
        <f>N55*#REF!</f>
        <v>#REF!</v>
      </c>
      <c r="AA55" s="234" t="e">
        <f>O55*#REF!</f>
        <v>#REF!</v>
      </c>
      <c r="AB55" s="228" t="e">
        <f t="shared" ref="AB55" si="44">P55+S55+V55+Y55</f>
        <v>#REF!</v>
      </c>
      <c r="AC55" s="174" t="e">
        <f t="shared" ref="AC55" si="45">Q55+T55+W55+Z55</f>
        <v>#REF!</v>
      </c>
      <c r="AD55" s="234" t="e">
        <f t="shared" ref="AD55" si="46">R55+U55+X55+AA55</f>
        <v>#REF!</v>
      </c>
      <c r="AE55" s="228" t="e">
        <f>$P$54-P55</f>
        <v>#REF!</v>
      </c>
      <c r="AF55" s="174" t="e">
        <f>$Q$54-Q55</f>
        <v>#REF!</v>
      </c>
      <c r="AG55" s="234" t="e">
        <f>$R$54-R55</f>
        <v>#REF!</v>
      </c>
      <c r="AH55" s="228" t="e">
        <f>$S$54-S55</f>
        <v>#REF!</v>
      </c>
      <c r="AI55" s="174" t="e">
        <f>$T$54-T55</f>
        <v>#REF!</v>
      </c>
      <c r="AJ55" s="234" t="e">
        <f>$U$54-U55</f>
        <v>#REF!</v>
      </c>
      <c r="AK55" s="228" t="e">
        <f>$V$54-V55</f>
        <v>#REF!</v>
      </c>
      <c r="AL55" s="174" t="e">
        <f>$W$54-W55</f>
        <v>#REF!</v>
      </c>
      <c r="AM55" s="234" t="e">
        <f>$X$54-X55</f>
        <v>#REF!</v>
      </c>
      <c r="AN55" s="228" t="e">
        <f>$Y$54-Y55</f>
        <v>#REF!</v>
      </c>
      <c r="AO55" s="174" t="e">
        <f>$Z$54-Z55</f>
        <v>#REF!</v>
      </c>
      <c r="AP55" s="234" t="e">
        <f>$AA$54-AA55</f>
        <v>#REF!</v>
      </c>
      <c r="AQ55" s="228" t="e">
        <f>$AB$54-AB55</f>
        <v>#REF!</v>
      </c>
      <c r="AR55" s="174" t="e">
        <f>$AC$54-AC55</f>
        <v>#REF!</v>
      </c>
      <c r="AS55" s="185" t="e">
        <f>$AD$54-AD55</f>
        <v>#REF!</v>
      </c>
      <c r="AT55" s="1"/>
      <c r="AU55" s="1"/>
      <c r="AV55" s="1"/>
      <c r="AW55" s="1"/>
      <c r="AX55" s="1"/>
      <c r="AY55" s="1"/>
      <c r="AZ55" s="1"/>
      <c r="BA55" s="1"/>
      <c r="BB55" s="1"/>
      <c r="BC55"/>
      <c r="BX55"/>
    </row>
    <row r="56" spans="1:78" x14ac:dyDescent="0.2">
      <c r="A56" s="246" t="s">
        <v>59</v>
      </c>
      <c r="B56" s="206">
        <v>1</v>
      </c>
      <c r="C56" s="207">
        <v>1</v>
      </c>
      <c r="D56" s="4" t="e">
        <f>(BldgEUI!#REF!+BldgEUI!#REF!)*Constants!$B$13</f>
        <v>#REF!</v>
      </c>
      <c r="E56" s="101" t="e">
        <f>(BldgEUI!#REF!+BldgEUI!#REF!)*Constants!$B$14</f>
        <v>#REF!</v>
      </c>
      <c r="F56" s="6" t="e">
        <f t="shared" ref="F56:F74" si="47">D56+E56</f>
        <v>#REF!</v>
      </c>
      <c r="G56" s="219" t="e">
        <f>(BldgEUI!#REF!+BldgEUI!#REF!)*Constants!$B$13</f>
        <v>#REF!</v>
      </c>
      <c r="H56" s="101" t="e">
        <f>(BldgEUI!#REF!+BldgEUI!#REF!)*Constants!$B$14</f>
        <v>#REF!</v>
      </c>
      <c r="I56" s="6" t="e">
        <f t="shared" ref="I56:I74" si="48">G56+H56</f>
        <v>#REF!</v>
      </c>
      <c r="J56" s="219" t="e">
        <f>(BldgEUI!#REF!+BldgEUI!#REF!)*Constants!$B$13</f>
        <v>#REF!</v>
      </c>
      <c r="K56" s="101" t="e">
        <f>(BldgEUI!#REF!+BldgEUI!#REF!)*Constants!$B$14</f>
        <v>#REF!</v>
      </c>
      <c r="L56" s="6" t="e">
        <f t="shared" ref="L56:L74" si="49">J56+K56</f>
        <v>#REF!</v>
      </c>
      <c r="M56" s="219" t="e">
        <f>(BldgEUI!#REF!+BldgEUI!#REF!)*Constants!$B$13</f>
        <v>#REF!</v>
      </c>
      <c r="N56" s="101" t="e">
        <f>(BldgEUI!#REF!+BldgEUI!#REF!)*Constants!$B$14</f>
        <v>#REF!</v>
      </c>
      <c r="O56" s="6" t="e">
        <f t="shared" ref="O56:O74" si="50">M56+N56</f>
        <v>#REF!</v>
      </c>
      <c r="P56" s="228" t="e">
        <f>D56*#REF!</f>
        <v>#REF!</v>
      </c>
      <c r="Q56" s="174" t="e">
        <f>E56*#REF!</f>
        <v>#REF!</v>
      </c>
      <c r="R56" s="234" t="e">
        <f>F56*#REF!</f>
        <v>#REF!</v>
      </c>
      <c r="S56" s="228" t="e">
        <f>G56*#REF!</f>
        <v>#REF!</v>
      </c>
      <c r="T56" s="174" t="e">
        <f>H56*#REF!</f>
        <v>#REF!</v>
      </c>
      <c r="U56" s="234" t="e">
        <f>I56*#REF!</f>
        <v>#REF!</v>
      </c>
      <c r="V56" s="228" t="e">
        <f>J56*#REF!</f>
        <v>#REF!</v>
      </c>
      <c r="W56" s="174" t="e">
        <f>K56*#REF!</f>
        <v>#REF!</v>
      </c>
      <c r="X56" s="234" t="e">
        <f>L56*#REF!</f>
        <v>#REF!</v>
      </c>
      <c r="Y56" s="228" t="e">
        <f>M56*#REF!</f>
        <v>#REF!</v>
      </c>
      <c r="Z56" s="174" t="e">
        <f>N56*#REF!</f>
        <v>#REF!</v>
      </c>
      <c r="AA56" s="234" t="e">
        <f>O56*#REF!</f>
        <v>#REF!</v>
      </c>
      <c r="AB56" s="228" t="e">
        <f t="shared" ref="AB56:AB74" si="51">P56+S56+V56+Y56</f>
        <v>#REF!</v>
      </c>
      <c r="AC56" s="174" t="e">
        <f t="shared" ref="AC56:AC74" si="52">Q56+T56+W56+Z56</f>
        <v>#REF!</v>
      </c>
      <c r="AD56" s="234" t="e">
        <f t="shared" ref="AD56:AD74" si="53">R56+U56+X56+AA56</f>
        <v>#REF!</v>
      </c>
      <c r="AE56" s="228" t="e">
        <f t="shared" ref="AE56:AE74" si="54">$P$54-P56</f>
        <v>#REF!</v>
      </c>
      <c r="AF56" s="174" t="e">
        <f t="shared" ref="AF56:AF74" si="55">$Q$54-Q56</f>
        <v>#REF!</v>
      </c>
      <c r="AG56" s="234" t="e">
        <f t="shared" ref="AG56:AG74" si="56">$R$54-R56</f>
        <v>#REF!</v>
      </c>
      <c r="AH56" s="228" t="e">
        <f t="shared" ref="AH56:AH74" si="57">$S$54-S56</f>
        <v>#REF!</v>
      </c>
      <c r="AI56" s="174" t="e">
        <f t="shared" ref="AI56:AI74" si="58">$T$54-T56</f>
        <v>#REF!</v>
      </c>
      <c r="AJ56" s="234" t="e">
        <f t="shared" ref="AJ56:AJ74" si="59">$U$54-U56</f>
        <v>#REF!</v>
      </c>
      <c r="AK56" s="228" t="e">
        <f t="shared" ref="AK56:AK74" si="60">$V$54-V56</f>
        <v>#REF!</v>
      </c>
      <c r="AL56" s="174" t="e">
        <f t="shared" ref="AL56:AL74" si="61">$W$54-W56</f>
        <v>#REF!</v>
      </c>
      <c r="AM56" s="234" t="e">
        <f t="shared" ref="AM56:AM74" si="62">$X$54-X56</f>
        <v>#REF!</v>
      </c>
      <c r="AN56" s="228" t="e">
        <f t="shared" ref="AN56:AN74" si="63">$Y$54-Y56</f>
        <v>#REF!</v>
      </c>
      <c r="AO56" s="174" t="e">
        <f t="shared" ref="AO56:AO74" si="64">$Z$54-Z56</f>
        <v>#REF!</v>
      </c>
      <c r="AP56" s="234" t="e">
        <f t="shared" ref="AP56:AP74" si="65">$AA$54-AA56</f>
        <v>#REF!</v>
      </c>
      <c r="AQ56" s="228" t="e">
        <f t="shared" ref="AQ56:AQ74" si="66">$AB$54-AB56</f>
        <v>#REF!</v>
      </c>
      <c r="AR56" s="174" t="e">
        <f t="shared" ref="AR56:AR74" si="67">$AC$54-AC56</f>
        <v>#REF!</v>
      </c>
      <c r="AS56" s="185" t="e">
        <f t="shared" ref="AS56:AS74" si="68">$AD$54-AD56</f>
        <v>#REF!</v>
      </c>
      <c r="AT56" s="1"/>
      <c r="AU56" s="1"/>
      <c r="AV56" s="1"/>
      <c r="AW56" s="1"/>
      <c r="AX56" s="1"/>
      <c r="AY56" s="1"/>
      <c r="AZ56" s="1"/>
      <c r="BA56" s="1"/>
      <c r="BB56" s="1"/>
      <c r="BC56"/>
      <c r="BX56"/>
    </row>
    <row r="57" spans="1:78" x14ac:dyDescent="0.2">
      <c r="A57" s="246" t="s">
        <v>43</v>
      </c>
      <c r="B57" s="206">
        <v>1</v>
      </c>
      <c r="C57" s="207">
        <v>1</v>
      </c>
      <c r="D57" s="4" t="e">
        <f>(BldgEUI!#REF!+BldgEUI!#REF!)*Constants!$B$13</f>
        <v>#REF!</v>
      </c>
      <c r="E57" s="101" t="e">
        <f>(BldgEUI!#REF!+BldgEUI!#REF!)*Constants!$B$14</f>
        <v>#REF!</v>
      </c>
      <c r="F57" s="6" t="e">
        <f t="shared" si="47"/>
        <v>#REF!</v>
      </c>
      <c r="G57" s="219" t="e">
        <f>(BldgEUI!#REF!+BldgEUI!#REF!)*Constants!$B$13</f>
        <v>#REF!</v>
      </c>
      <c r="H57" s="101" t="e">
        <f>(BldgEUI!#REF!+BldgEUI!#REF!)*Constants!$B$14</f>
        <v>#REF!</v>
      </c>
      <c r="I57" s="6" t="e">
        <f t="shared" si="48"/>
        <v>#REF!</v>
      </c>
      <c r="J57" s="219" t="e">
        <f>(BldgEUI!#REF!+BldgEUI!#REF!)*Constants!$B$13</f>
        <v>#REF!</v>
      </c>
      <c r="K57" s="101" t="e">
        <f>(BldgEUI!#REF!+BldgEUI!#REF!)*Constants!$B$14</f>
        <v>#REF!</v>
      </c>
      <c r="L57" s="6" t="e">
        <f t="shared" si="49"/>
        <v>#REF!</v>
      </c>
      <c r="M57" s="219" t="e">
        <f>(BldgEUI!#REF!+BldgEUI!#REF!)*Constants!$B$13</f>
        <v>#REF!</v>
      </c>
      <c r="N57" s="101" t="e">
        <f>(BldgEUI!#REF!+BldgEUI!#REF!)*Constants!$B$14</f>
        <v>#REF!</v>
      </c>
      <c r="O57" s="6" t="e">
        <f t="shared" si="50"/>
        <v>#REF!</v>
      </c>
      <c r="P57" s="228" t="e">
        <f>D57*#REF!</f>
        <v>#REF!</v>
      </c>
      <c r="Q57" s="174" t="e">
        <f>E57*#REF!</f>
        <v>#REF!</v>
      </c>
      <c r="R57" s="234" t="e">
        <f>F57*#REF!</f>
        <v>#REF!</v>
      </c>
      <c r="S57" s="228" t="e">
        <f>G57*#REF!</f>
        <v>#REF!</v>
      </c>
      <c r="T57" s="174" t="e">
        <f>H57*#REF!</f>
        <v>#REF!</v>
      </c>
      <c r="U57" s="234" t="e">
        <f>I57*#REF!</f>
        <v>#REF!</v>
      </c>
      <c r="V57" s="228" t="e">
        <f>J57*#REF!</f>
        <v>#REF!</v>
      </c>
      <c r="W57" s="174" t="e">
        <f>K57*#REF!</f>
        <v>#REF!</v>
      </c>
      <c r="X57" s="234" t="e">
        <f>L57*#REF!</f>
        <v>#REF!</v>
      </c>
      <c r="Y57" s="228" t="e">
        <f>M57*#REF!</f>
        <v>#REF!</v>
      </c>
      <c r="Z57" s="174" t="e">
        <f>N57*#REF!</f>
        <v>#REF!</v>
      </c>
      <c r="AA57" s="234" t="e">
        <f>O57*#REF!</f>
        <v>#REF!</v>
      </c>
      <c r="AB57" s="228" t="e">
        <f t="shared" si="51"/>
        <v>#REF!</v>
      </c>
      <c r="AC57" s="174" t="e">
        <f t="shared" si="52"/>
        <v>#REF!</v>
      </c>
      <c r="AD57" s="234" t="e">
        <f t="shared" si="53"/>
        <v>#REF!</v>
      </c>
      <c r="AE57" s="228" t="e">
        <f t="shared" si="54"/>
        <v>#REF!</v>
      </c>
      <c r="AF57" s="174" t="e">
        <f t="shared" si="55"/>
        <v>#REF!</v>
      </c>
      <c r="AG57" s="234" t="e">
        <f t="shared" si="56"/>
        <v>#REF!</v>
      </c>
      <c r="AH57" s="228" t="e">
        <f t="shared" si="57"/>
        <v>#REF!</v>
      </c>
      <c r="AI57" s="174" t="e">
        <f t="shared" si="58"/>
        <v>#REF!</v>
      </c>
      <c r="AJ57" s="234" t="e">
        <f t="shared" si="59"/>
        <v>#REF!</v>
      </c>
      <c r="AK57" s="228" t="e">
        <f t="shared" si="60"/>
        <v>#REF!</v>
      </c>
      <c r="AL57" s="174" t="e">
        <f t="shared" si="61"/>
        <v>#REF!</v>
      </c>
      <c r="AM57" s="234" t="e">
        <f t="shared" si="62"/>
        <v>#REF!</v>
      </c>
      <c r="AN57" s="228" t="e">
        <f t="shared" si="63"/>
        <v>#REF!</v>
      </c>
      <c r="AO57" s="174" t="e">
        <f t="shared" si="64"/>
        <v>#REF!</v>
      </c>
      <c r="AP57" s="234" t="e">
        <f t="shared" si="65"/>
        <v>#REF!</v>
      </c>
      <c r="AQ57" s="228" t="e">
        <f t="shared" si="66"/>
        <v>#REF!</v>
      </c>
      <c r="AR57" s="174" t="e">
        <f t="shared" si="67"/>
        <v>#REF!</v>
      </c>
      <c r="AS57" s="185" t="e">
        <f t="shared" si="68"/>
        <v>#REF!</v>
      </c>
      <c r="AT57" s="1"/>
      <c r="AU57" s="1"/>
      <c r="AV57" s="1"/>
      <c r="AW57" s="1"/>
      <c r="AX57" s="1"/>
      <c r="AY57" s="1"/>
      <c r="AZ57" s="1"/>
      <c r="BA57" s="1"/>
      <c r="BB57" s="1"/>
      <c r="BC57"/>
      <c r="BX57"/>
    </row>
    <row r="58" spans="1:78" x14ac:dyDescent="0.2">
      <c r="A58" s="246" t="s">
        <v>44</v>
      </c>
      <c r="B58" s="206">
        <v>1</v>
      </c>
      <c r="C58" s="207">
        <v>1</v>
      </c>
      <c r="D58" s="4" t="e">
        <f>(BldgEUI!#REF!+BldgEUI!#REF!)*Constants!$B$13</f>
        <v>#REF!</v>
      </c>
      <c r="E58" s="101" t="e">
        <f>(BldgEUI!#REF!+BldgEUI!#REF!)*Constants!$B$14</f>
        <v>#REF!</v>
      </c>
      <c r="F58" s="6" t="e">
        <f t="shared" si="47"/>
        <v>#REF!</v>
      </c>
      <c r="G58" s="219" t="e">
        <f>(BldgEUI!#REF!+BldgEUI!#REF!)*Constants!$B$13</f>
        <v>#REF!</v>
      </c>
      <c r="H58" s="101" t="e">
        <f>(BldgEUI!#REF!+BldgEUI!#REF!)*Constants!$B$14</f>
        <v>#REF!</v>
      </c>
      <c r="I58" s="6" t="e">
        <f t="shared" si="48"/>
        <v>#REF!</v>
      </c>
      <c r="J58" s="219" t="e">
        <f>(BldgEUI!#REF!+BldgEUI!#REF!)*Constants!$B$13</f>
        <v>#REF!</v>
      </c>
      <c r="K58" s="101" t="e">
        <f>(BldgEUI!#REF!+BldgEUI!#REF!)*Constants!$B$14</f>
        <v>#REF!</v>
      </c>
      <c r="L58" s="6" t="e">
        <f t="shared" si="49"/>
        <v>#REF!</v>
      </c>
      <c r="M58" s="219" t="e">
        <f>(BldgEUI!#REF!+BldgEUI!#REF!)*Constants!$B$13</f>
        <v>#REF!</v>
      </c>
      <c r="N58" s="101" t="e">
        <f>(BldgEUI!#REF!+BldgEUI!#REF!)*Constants!$B$14</f>
        <v>#REF!</v>
      </c>
      <c r="O58" s="6" t="e">
        <f t="shared" si="50"/>
        <v>#REF!</v>
      </c>
      <c r="P58" s="228" t="e">
        <f>D58*#REF!</f>
        <v>#REF!</v>
      </c>
      <c r="Q58" s="174" t="e">
        <f>E58*#REF!</f>
        <v>#REF!</v>
      </c>
      <c r="R58" s="234" t="e">
        <f>F58*#REF!</f>
        <v>#REF!</v>
      </c>
      <c r="S58" s="228" t="e">
        <f>G58*#REF!</f>
        <v>#REF!</v>
      </c>
      <c r="T58" s="174" t="e">
        <f>H58*#REF!</f>
        <v>#REF!</v>
      </c>
      <c r="U58" s="234" t="e">
        <f>I58*#REF!</f>
        <v>#REF!</v>
      </c>
      <c r="V58" s="228" t="e">
        <f>J58*#REF!</f>
        <v>#REF!</v>
      </c>
      <c r="W58" s="174" t="e">
        <f>K58*#REF!</f>
        <v>#REF!</v>
      </c>
      <c r="X58" s="234" t="e">
        <f>L58*#REF!</f>
        <v>#REF!</v>
      </c>
      <c r="Y58" s="228" t="e">
        <f>M58*#REF!</f>
        <v>#REF!</v>
      </c>
      <c r="Z58" s="174" t="e">
        <f>N58*#REF!</f>
        <v>#REF!</v>
      </c>
      <c r="AA58" s="234" t="e">
        <f>O58*#REF!</f>
        <v>#REF!</v>
      </c>
      <c r="AB58" s="228" t="e">
        <f t="shared" si="51"/>
        <v>#REF!</v>
      </c>
      <c r="AC58" s="174" t="e">
        <f t="shared" si="52"/>
        <v>#REF!</v>
      </c>
      <c r="AD58" s="234" t="e">
        <f t="shared" si="53"/>
        <v>#REF!</v>
      </c>
      <c r="AE58" s="228" t="e">
        <f t="shared" si="54"/>
        <v>#REF!</v>
      </c>
      <c r="AF58" s="174" t="e">
        <f t="shared" si="55"/>
        <v>#REF!</v>
      </c>
      <c r="AG58" s="234" t="e">
        <f t="shared" si="56"/>
        <v>#REF!</v>
      </c>
      <c r="AH58" s="228" t="e">
        <f t="shared" si="57"/>
        <v>#REF!</v>
      </c>
      <c r="AI58" s="174" t="e">
        <f t="shared" si="58"/>
        <v>#REF!</v>
      </c>
      <c r="AJ58" s="234" t="e">
        <f t="shared" si="59"/>
        <v>#REF!</v>
      </c>
      <c r="AK58" s="228" t="e">
        <f t="shared" si="60"/>
        <v>#REF!</v>
      </c>
      <c r="AL58" s="174" t="e">
        <f t="shared" si="61"/>
        <v>#REF!</v>
      </c>
      <c r="AM58" s="234" t="e">
        <f t="shared" si="62"/>
        <v>#REF!</v>
      </c>
      <c r="AN58" s="228" t="e">
        <f t="shared" si="63"/>
        <v>#REF!</v>
      </c>
      <c r="AO58" s="174" t="e">
        <f t="shared" si="64"/>
        <v>#REF!</v>
      </c>
      <c r="AP58" s="234" t="e">
        <f t="shared" si="65"/>
        <v>#REF!</v>
      </c>
      <c r="AQ58" s="228" t="e">
        <f t="shared" si="66"/>
        <v>#REF!</v>
      </c>
      <c r="AR58" s="174" t="e">
        <f t="shared" si="67"/>
        <v>#REF!</v>
      </c>
      <c r="AS58" s="185" t="e">
        <f t="shared" si="68"/>
        <v>#REF!</v>
      </c>
      <c r="AT58" s="1"/>
      <c r="AU58" s="1"/>
      <c r="AV58" s="1"/>
      <c r="AW58" s="1"/>
      <c r="AX58" s="1"/>
      <c r="AY58" s="1"/>
      <c r="AZ58" s="1"/>
      <c r="BA58" s="1"/>
      <c r="BB58" s="1"/>
      <c r="BC58"/>
      <c r="BX58"/>
    </row>
    <row r="59" spans="1:78" s="25" customFormat="1" x14ac:dyDescent="0.2">
      <c r="A59" s="247" t="s">
        <v>46</v>
      </c>
      <c r="B59" s="208">
        <v>1</v>
      </c>
      <c r="C59" s="209">
        <v>1</v>
      </c>
      <c r="D59" s="4" t="e">
        <f>(BldgEUI!#REF!+BldgEUI!#REF!)*Constants!$B$13</f>
        <v>#REF!</v>
      </c>
      <c r="E59" s="101" t="e">
        <f>(BldgEUI!#REF!+BldgEUI!#REF!)*Constants!$B$14</f>
        <v>#REF!</v>
      </c>
      <c r="F59" s="6" t="e">
        <f t="shared" si="47"/>
        <v>#REF!</v>
      </c>
      <c r="G59" s="219" t="e">
        <f>(BldgEUI!#REF!+BldgEUI!#REF!)*Constants!$B$13</f>
        <v>#REF!</v>
      </c>
      <c r="H59" s="101" t="e">
        <f>(BldgEUI!#REF!+BldgEUI!#REF!)*Constants!$B$14</f>
        <v>#REF!</v>
      </c>
      <c r="I59" s="6" t="e">
        <f t="shared" si="48"/>
        <v>#REF!</v>
      </c>
      <c r="J59" s="219" t="e">
        <f>(BldgEUI!#REF!+BldgEUI!#REF!)*Constants!$B$13</f>
        <v>#REF!</v>
      </c>
      <c r="K59" s="101" t="e">
        <f>(BldgEUI!#REF!+BldgEUI!#REF!)*Constants!$B$14</f>
        <v>#REF!</v>
      </c>
      <c r="L59" s="6" t="e">
        <f t="shared" si="49"/>
        <v>#REF!</v>
      </c>
      <c r="M59" s="219" t="e">
        <f>(BldgEUI!#REF!+BldgEUI!#REF!)*Constants!$B$13</f>
        <v>#REF!</v>
      </c>
      <c r="N59" s="101" t="e">
        <f>(BldgEUI!#REF!+BldgEUI!#REF!)*Constants!$B$14</f>
        <v>#REF!</v>
      </c>
      <c r="O59" s="6" t="e">
        <f t="shared" si="50"/>
        <v>#REF!</v>
      </c>
      <c r="P59" s="228" t="e">
        <f>D59*#REF!</f>
        <v>#REF!</v>
      </c>
      <c r="Q59" s="174" t="e">
        <f>E59*#REF!</f>
        <v>#REF!</v>
      </c>
      <c r="R59" s="234" t="e">
        <f>F59*#REF!</f>
        <v>#REF!</v>
      </c>
      <c r="S59" s="228" t="e">
        <f>G59*#REF!</f>
        <v>#REF!</v>
      </c>
      <c r="T59" s="174" t="e">
        <f>H59*#REF!</f>
        <v>#REF!</v>
      </c>
      <c r="U59" s="234" t="e">
        <f>I59*#REF!</f>
        <v>#REF!</v>
      </c>
      <c r="V59" s="228" t="e">
        <f>J59*#REF!</f>
        <v>#REF!</v>
      </c>
      <c r="W59" s="174" t="e">
        <f>K59*#REF!</f>
        <v>#REF!</v>
      </c>
      <c r="X59" s="234" t="e">
        <f>L59*#REF!</f>
        <v>#REF!</v>
      </c>
      <c r="Y59" s="228" t="e">
        <f>M59*#REF!</f>
        <v>#REF!</v>
      </c>
      <c r="Z59" s="174" t="e">
        <f>N59*#REF!</f>
        <v>#REF!</v>
      </c>
      <c r="AA59" s="234" t="e">
        <f>O59*#REF!</f>
        <v>#REF!</v>
      </c>
      <c r="AB59" s="228" t="e">
        <f t="shared" si="51"/>
        <v>#REF!</v>
      </c>
      <c r="AC59" s="174" t="e">
        <f t="shared" si="52"/>
        <v>#REF!</v>
      </c>
      <c r="AD59" s="234" t="e">
        <f t="shared" si="53"/>
        <v>#REF!</v>
      </c>
      <c r="AE59" s="228" t="e">
        <f t="shared" si="54"/>
        <v>#REF!</v>
      </c>
      <c r="AF59" s="174" t="e">
        <f t="shared" si="55"/>
        <v>#REF!</v>
      </c>
      <c r="AG59" s="234" t="e">
        <f t="shared" si="56"/>
        <v>#REF!</v>
      </c>
      <c r="AH59" s="228" t="e">
        <f t="shared" si="57"/>
        <v>#REF!</v>
      </c>
      <c r="AI59" s="174" t="e">
        <f t="shared" si="58"/>
        <v>#REF!</v>
      </c>
      <c r="AJ59" s="234" t="e">
        <f t="shared" si="59"/>
        <v>#REF!</v>
      </c>
      <c r="AK59" s="228" t="e">
        <f t="shared" si="60"/>
        <v>#REF!</v>
      </c>
      <c r="AL59" s="174" t="e">
        <f t="shared" si="61"/>
        <v>#REF!</v>
      </c>
      <c r="AM59" s="234" t="e">
        <f t="shared" si="62"/>
        <v>#REF!</v>
      </c>
      <c r="AN59" s="228" t="e">
        <f t="shared" si="63"/>
        <v>#REF!</v>
      </c>
      <c r="AO59" s="174" t="e">
        <f t="shared" si="64"/>
        <v>#REF!</v>
      </c>
      <c r="AP59" s="234" t="e">
        <f t="shared" si="65"/>
        <v>#REF!</v>
      </c>
      <c r="AQ59" s="228" t="e">
        <f t="shared" si="66"/>
        <v>#REF!</v>
      </c>
      <c r="AR59" s="174" t="e">
        <f t="shared" si="67"/>
        <v>#REF!</v>
      </c>
      <c r="AS59" s="185" t="e">
        <f t="shared" si="68"/>
        <v>#REF!</v>
      </c>
      <c r="AT59" s="140"/>
      <c r="AU59" s="140"/>
      <c r="AV59" s="140"/>
      <c r="AW59" s="140"/>
      <c r="AX59" s="140"/>
      <c r="AY59" s="140"/>
      <c r="AZ59" s="140"/>
      <c r="BA59" s="140"/>
      <c r="BB59" s="140"/>
    </row>
    <row r="60" spans="1:78" s="19" customFormat="1" x14ac:dyDescent="0.2">
      <c r="A60" s="247" t="s">
        <v>47</v>
      </c>
      <c r="B60" s="208">
        <v>1</v>
      </c>
      <c r="C60" s="209">
        <v>1</v>
      </c>
      <c r="D60" s="4" t="e">
        <f>(BldgEUI!#REF!+BldgEUI!#REF!)*Constants!$B$13</f>
        <v>#REF!</v>
      </c>
      <c r="E60" s="101" t="e">
        <f>(BldgEUI!#REF!+BldgEUI!#REF!)*Constants!$B$14</f>
        <v>#REF!</v>
      </c>
      <c r="F60" s="6" t="e">
        <f t="shared" si="47"/>
        <v>#REF!</v>
      </c>
      <c r="G60" s="219" t="e">
        <f>(BldgEUI!#REF!+BldgEUI!#REF!)*Constants!$B$13</f>
        <v>#REF!</v>
      </c>
      <c r="H60" s="101" t="e">
        <f>(BldgEUI!#REF!+BldgEUI!#REF!)*Constants!$B$14</f>
        <v>#REF!</v>
      </c>
      <c r="I60" s="6" t="e">
        <f t="shared" si="48"/>
        <v>#REF!</v>
      </c>
      <c r="J60" s="219" t="e">
        <f>(BldgEUI!#REF!+BldgEUI!#REF!)*Constants!$B$13</f>
        <v>#REF!</v>
      </c>
      <c r="K60" s="101" t="e">
        <f>(BldgEUI!#REF!+BldgEUI!#REF!)*Constants!$B$14</f>
        <v>#REF!</v>
      </c>
      <c r="L60" s="6" t="e">
        <f t="shared" si="49"/>
        <v>#REF!</v>
      </c>
      <c r="M60" s="219" t="e">
        <f>(BldgEUI!#REF!+BldgEUI!#REF!)*Constants!$B$13</f>
        <v>#REF!</v>
      </c>
      <c r="N60" s="101" t="e">
        <f>(BldgEUI!#REF!+BldgEUI!#REF!)*Constants!$B$14</f>
        <v>#REF!</v>
      </c>
      <c r="O60" s="6" t="e">
        <f t="shared" si="50"/>
        <v>#REF!</v>
      </c>
      <c r="P60" s="228" t="e">
        <f>D60*#REF!</f>
        <v>#REF!</v>
      </c>
      <c r="Q60" s="174" t="e">
        <f>E60*#REF!</f>
        <v>#REF!</v>
      </c>
      <c r="R60" s="234" t="e">
        <f>F60*#REF!</f>
        <v>#REF!</v>
      </c>
      <c r="S60" s="228" t="e">
        <f>G60*#REF!</f>
        <v>#REF!</v>
      </c>
      <c r="T60" s="174" t="e">
        <f>H60*#REF!</f>
        <v>#REF!</v>
      </c>
      <c r="U60" s="234" t="e">
        <f>I60*#REF!</f>
        <v>#REF!</v>
      </c>
      <c r="V60" s="228" t="e">
        <f>J60*#REF!</f>
        <v>#REF!</v>
      </c>
      <c r="W60" s="174" t="e">
        <f>K60*#REF!</f>
        <v>#REF!</v>
      </c>
      <c r="X60" s="234" t="e">
        <f>L60*#REF!</f>
        <v>#REF!</v>
      </c>
      <c r="Y60" s="228" t="e">
        <f>M60*#REF!</f>
        <v>#REF!</v>
      </c>
      <c r="Z60" s="174" t="e">
        <f>N60*#REF!</f>
        <v>#REF!</v>
      </c>
      <c r="AA60" s="234" t="e">
        <f>O60*#REF!</f>
        <v>#REF!</v>
      </c>
      <c r="AB60" s="228" t="e">
        <f t="shared" si="51"/>
        <v>#REF!</v>
      </c>
      <c r="AC60" s="174" t="e">
        <f t="shared" si="52"/>
        <v>#REF!</v>
      </c>
      <c r="AD60" s="234" t="e">
        <f t="shared" si="53"/>
        <v>#REF!</v>
      </c>
      <c r="AE60" s="228" t="e">
        <f t="shared" si="54"/>
        <v>#REF!</v>
      </c>
      <c r="AF60" s="174" t="e">
        <f t="shared" si="55"/>
        <v>#REF!</v>
      </c>
      <c r="AG60" s="234" t="e">
        <f t="shared" si="56"/>
        <v>#REF!</v>
      </c>
      <c r="AH60" s="228" t="e">
        <f t="shared" si="57"/>
        <v>#REF!</v>
      </c>
      <c r="AI60" s="174" t="e">
        <f t="shared" si="58"/>
        <v>#REF!</v>
      </c>
      <c r="AJ60" s="234" t="e">
        <f t="shared" si="59"/>
        <v>#REF!</v>
      </c>
      <c r="AK60" s="228" t="e">
        <f t="shared" si="60"/>
        <v>#REF!</v>
      </c>
      <c r="AL60" s="174" t="e">
        <f t="shared" si="61"/>
        <v>#REF!</v>
      </c>
      <c r="AM60" s="234" t="e">
        <f t="shared" si="62"/>
        <v>#REF!</v>
      </c>
      <c r="AN60" s="228" t="e">
        <f t="shared" si="63"/>
        <v>#REF!</v>
      </c>
      <c r="AO60" s="174" t="e">
        <f t="shared" si="64"/>
        <v>#REF!</v>
      </c>
      <c r="AP60" s="234" t="e">
        <f t="shared" si="65"/>
        <v>#REF!</v>
      </c>
      <c r="AQ60" s="228" t="e">
        <f t="shared" si="66"/>
        <v>#REF!</v>
      </c>
      <c r="AR60" s="174" t="e">
        <f t="shared" si="67"/>
        <v>#REF!</v>
      </c>
      <c r="AS60" s="185" t="e">
        <f t="shared" si="68"/>
        <v>#REF!</v>
      </c>
      <c r="AT60" s="142"/>
      <c r="AU60" s="142"/>
      <c r="AV60" s="142"/>
      <c r="AW60" s="142"/>
      <c r="AX60" s="142"/>
      <c r="AY60" s="142"/>
      <c r="AZ60" s="142"/>
      <c r="BA60" s="142"/>
      <c r="BB60" s="142"/>
    </row>
    <row r="61" spans="1:78" s="19" customFormat="1" x14ac:dyDescent="0.2">
      <c r="A61" s="247" t="s">
        <v>48</v>
      </c>
      <c r="B61" s="210">
        <v>1</v>
      </c>
      <c r="C61" s="211">
        <v>1</v>
      </c>
      <c r="D61" s="4" t="e">
        <f>(BldgEUI!#REF!+BldgEUI!#REF!)*Constants!$B$13</f>
        <v>#REF!</v>
      </c>
      <c r="E61" s="101" t="e">
        <f>(BldgEUI!#REF!+BldgEUI!#REF!)*Constants!$B$14</f>
        <v>#REF!</v>
      </c>
      <c r="F61" s="6" t="e">
        <f t="shared" si="47"/>
        <v>#REF!</v>
      </c>
      <c r="G61" s="219" t="e">
        <f>(BldgEUI!#REF!+BldgEUI!#REF!)*Constants!$B$13</f>
        <v>#REF!</v>
      </c>
      <c r="H61" s="101" t="e">
        <f>(BldgEUI!#REF!+BldgEUI!#REF!)*Constants!$B$14</f>
        <v>#REF!</v>
      </c>
      <c r="I61" s="6" t="e">
        <f t="shared" si="48"/>
        <v>#REF!</v>
      </c>
      <c r="J61" s="219" t="e">
        <f>(BldgEUI!#REF!+BldgEUI!#REF!)*Constants!$B$13</f>
        <v>#REF!</v>
      </c>
      <c r="K61" s="101" t="e">
        <f>(BldgEUI!#REF!+BldgEUI!#REF!)*Constants!$B$14</f>
        <v>#REF!</v>
      </c>
      <c r="L61" s="6" t="e">
        <f t="shared" si="49"/>
        <v>#REF!</v>
      </c>
      <c r="M61" s="219" t="e">
        <f>(BldgEUI!#REF!+BldgEUI!#REF!)*Constants!$B$13</f>
        <v>#REF!</v>
      </c>
      <c r="N61" s="101" t="e">
        <f>(BldgEUI!#REF!+BldgEUI!#REF!)*Constants!$B$14</f>
        <v>#REF!</v>
      </c>
      <c r="O61" s="6" t="e">
        <f t="shared" si="50"/>
        <v>#REF!</v>
      </c>
      <c r="P61" s="228" t="e">
        <f>D61*#REF!</f>
        <v>#REF!</v>
      </c>
      <c r="Q61" s="174" t="e">
        <f>E61*#REF!</f>
        <v>#REF!</v>
      </c>
      <c r="R61" s="234" t="e">
        <f>F61*#REF!</f>
        <v>#REF!</v>
      </c>
      <c r="S61" s="228" t="e">
        <f>G61*#REF!</f>
        <v>#REF!</v>
      </c>
      <c r="T61" s="174" t="e">
        <f>H61*#REF!</f>
        <v>#REF!</v>
      </c>
      <c r="U61" s="234" t="e">
        <f>I61*#REF!</f>
        <v>#REF!</v>
      </c>
      <c r="V61" s="228" t="e">
        <f>J61*#REF!</f>
        <v>#REF!</v>
      </c>
      <c r="W61" s="174" t="e">
        <f>K61*#REF!</f>
        <v>#REF!</v>
      </c>
      <c r="X61" s="234" t="e">
        <f>L61*#REF!</f>
        <v>#REF!</v>
      </c>
      <c r="Y61" s="228" t="e">
        <f>M61*#REF!</f>
        <v>#REF!</v>
      </c>
      <c r="Z61" s="174" t="e">
        <f>N61*#REF!</f>
        <v>#REF!</v>
      </c>
      <c r="AA61" s="234" t="e">
        <f>O61*#REF!</f>
        <v>#REF!</v>
      </c>
      <c r="AB61" s="228" t="e">
        <f t="shared" si="51"/>
        <v>#REF!</v>
      </c>
      <c r="AC61" s="174" t="e">
        <f t="shared" si="52"/>
        <v>#REF!</v>
      </c>
      <c r="AD61" s="234" t="e">
        <f t="shared" si="53"/>
        <v>#REF!</v>
      </c>
      <c r="AE61" s="228" t="e">
        <f t="shared" si="54"/>
        <v>#REF!</v>
      </c>
      <c r="AF61" s="174" t="e">
        <f t="shared" si="55"/>
        <v>#REF!</v>
      </c>
      <c r="AG61" s="234" t="e">
        <f t="shared" si="56"/>
        <v>#REF!</v>
      </c>
      <c r="AH61" s="228" t="e">
        <f t="shared" si="57"/>
        <v>#REF!</v>
      </c>
      <c r="AI61" s="174" t="e">
        <f t="shared" si="58"/>
        <v>#REF!</v>
      </c>
      <c r="AJ61" s="234" t="e">
        <f t="shared" si="59"/>
        <v>#REF!</v>
      </c>
      <c r="AK61" s="228" t="e">
        <f t="shared" si="60"/>
        <v>#REF!</v>
      </c>
      <c r="AL61" s="174" t="e">
        <f t="shared" si="61"/>
        <v>#REF!</v>
      </c>
      <c r="AM61" s="234" t="e">
        <f t="shared" si="62"/>
        <v>#REF!</v>
      </c>
      <c r="AN61" s="228" t="e">
        <f t="shared" si="63"/>
        <v>#REF!</v>
      </c>
      <c r="AO61" s="174" t="e">
        <f t="shared" si="64"/>
        <v>#REF!</v>
      </c>
      <c r="AP61" s="234" t="e">
        <f t="shared" si="65"/>
        <v>#REF!</v>
      </c>
      <c r="AQ61" s="228" t="e">
        <f t="shared" si="66"/>
        <v>#REF!</v>
      </c>
      <c r="AR61" s="174" t="e">
        <f t="shared" si="67"/>
        <v>#REF!</v>
      </c>
      <c r="AS61" s="185" t="e">
        <f t="shared" si="68"/>
        <v>#REF!</v>
      </c>
      <c r="AT61" s="142"/>
      <c r="AU61" s="142"/>
      <c r="AV61" s="142"/>
      <c r="AW61" s="142"/>
      <c r="AX61" s="142"/>
      <c r="AY61" s="142"/>
      <c r="AZ61" s="142"/>
      <c r="BA61" s="142"/>
      <c r="BB61" s="142"/>
    </row>
    <row r="62" spans="1:78" s="52" customFormat="1" x14ac:dyDescent="0.2">
      <c r="A62" s="247" t="s">
        <v>49</v>
      </c>
      <c r="B62" s="251">
        <v>0</v>
      </c>
      <c r="C62" s="252">
        <v>0</v>
      </c>
      <c r="D62" s="4" t="e">
        <f>(BldgEUI!#REF!+BldgEUI!#REF!)*Constants!$B$13</f>
        <v>#REF!</v>
      </c>
      <c r="E62" s="101" t="e">
        <f>(BldgEUI!#REF!+BldgEUI!#REF!)*Constants!$B$14</f>
        <v>#REF!</v>
      </c>
      <c r="F62" s="6" t="e">
        <f t="shared" si="47"/>
        <v>#REF!</v>
      </c>
      <c r="G62" s="219" t="e">
        <f>(BldgEUI!#REF!+BldgEUI!#REF!)*Constants!$B$13</f>
        <v>#REF!</v>
      </c>
      <c r="H62" s="101" t="e">
        <f>(BldgEUI!#REF!+BldgEUI!#REF!)*Constants!$B$14</f>
        <v>#REF!</v>
      </c>
      <c r="I62" s="6" t="e">
        <f t="shared" si="48"/>
        <v>#REF!</v>
      </c>
      <c r="J62" s="219" t="e">
        <f>(BldgEUI!#REF!+BldgEUI!#REF!)*Constants!$B$13</f>
        <v>#REF!</v>
      </c>
      <c r="K62" s="101" t="e">
        <f>(BldgEUI!#REF!+BldgEUI!#REF!)*Constants!$B$14</f>
        <v>#REF!</v>
      </c>
      <c r="L62" s="6" t="e">
        <f t="shared" si="49"/>
        <v>#REF!</v>
      </c>
      <c r="M62" s="219" t="e">
        <f>(BldgEUI!#REF!+BldgEUI!#REF!)*Constants!$B$13</f>
        <v>#REF!</v>
      </c>
      <c r="N62" s="101" t="e">
        <f>(BldgEUI!#REF!+BldgEUI!#REF!)*Constants!$B$14</f>
        <v>#REF!</v>
      </c>
      <c r="O62" s="6" t="e">
        <f t="shared" si="50"/>
        <v>#REF!</v>
      </c>
      <c r="P62" s="228" t="e">
        <f>D62*#REF!</f>
        <v>#REF!</v>
      </c>
      <c r="Q62" s="174" t="e">
        <f>E62*#REF!</f>
        <v>#REF!</v>
      </c>
      <c r="R62" s="234" t="e">
        <f>F62*#REF!</f>
        <v>#REF!</v>
      </c>
      <c r="S62" s="228" t="e">
        <f>G62*#REF!</f>
        <v>#REF!</v>
      </c>
      <c r="T62" s="174" t="e">
        <f>H62*#REF!</f>
        <v>#REF!</v>
      </c>
      <c r="U62" s="234" t="e">
        <f>I62*#REF!</f>
        <v>#REF!</v>
      </c>
      <c r="V62" s="228" t="e">
        <f>J62*#REF!</f>
        <v>#REF!</v>
      </c>
      <c r="W62" s="174" t="e">
        <f>K62*#REF!</f>
        <v>#REF!</v>
      </c>
      <c r="X62" s="234" t="e">
        <f>L62*#REF!</f>
        <v>#REF!</v>
      </c>
      <c r="Y62" s="228" t="e">
        <f>M62*#REF!</f>
        <v>#REF!</v>
      </c>
      <c r="Z62" s="174" t="e">
        <f>N62*#REF!</f>
        <v>#REF!</v>
      </c>
      <c r="AA62" s="234" t="e">
        <f>O62*#REF!</f>
        <v>#REF!</v>
      </c>
      <c r="AB62" s="228" t="e">
        <f t="shared" si="51"/>
        <v>#REF!</v>
      </c>
      <c r="AC62" s="174" t="e">
        <f t="shared" si="52"/>
        <v>#REF!</v>
      </c>
      <c r="AD62" s="234" t="e">
        <f t="shared" si="53"/>
        <v>#REF!</v>
      </c>
      <c r="AE62" s="228" t="e">
        <f t="shared" si="54"/>
        <v>#REF!</v>
      </c>
      <c r="AF62" s="174" t="e">
        <f t="shared" si="55"/>
        <v>#REF!</v>
      </c>
      <c r="AG62" s="234" t="e">
        <f t="shared" si="56"/>
        <v>#REF!</v>
      </c>
      <c r="AH62" s="228" t="e">
        <f t="shared" si="57"/>
        <v>#REF!</v>
      </c>
      <c r="AI62" s="174" t="e">
        <f t="shared" si="58"/>
        <v>#REF!</v>
      </c>
      <c r="AJ62" s="234" t="e">
        <f t="shared" si="59"/>
        <v>#REF!</v>
      </c>
      <c r="AK62" s="228" t="e">
        <f t="shared" si="60"/>
        <v>#REF!</v>
      </c>
      <c r="AL62" s="174" t="e">
        <f t="shared" si="61"/>
        <v>#REF!</v>
      </c>
      <c r="AM62" s="234" t="e">
        <f t="shared" si="62"/>
        <v>#REF!</v>
      </c>
      <c r="AN62" s="228" t="e">
        <f t="shared" si="63"/>
        <v>#REF!</v>
      </c>
      <c r="AO62" s="174" t="e">
        <f t="shared" si="64"/>
        <v>#REF!</v>
      </c>
      <c r="AP62" s="234" t="e">
        <f t="shared" si="65"/>
        <v>#REF!</v>
      </c>
      <c r="AQ62" s="228" t="e">
        <f t="shared" si="66"/>
        <v>#REF!</v>
      </c>
      <c r="AR62" s="174" t="e">
        <f t="shared" si="67"/>
        <v>#REF!</v>
      </c>
      <c r="AS62" s="185" t="e">
        <f t="shared" si="68"/>
        <v>#REF!</v>
      </c>
      <c r="AT62" s="143"/>
      <c r="AU62" s="143"/>
      <c r="AV62" s="143"/>
      <c r="AW62" s="143"/>
      <c r="AX62" s="143"/>
      <c r="AY62" s="143"/>
      <c r="AZ62" s="143"/>
      <c r="BA62" s="143"/>
      <c r="BB62" s="143"/>
    </row>
    <row r="63" spans="1:78" s="19" customFormat="1" x14ac:dyDescent="0.2">
      <c r="A63" s="246" t="s">
        <v>50</v>
      </c>
      <c r="B63" s="206">
        <v>1</v>
      </c>
      <c r="C63" s="207">
        <v>1</v>
      </c>
      <c r="D63" s="4" t="e">
        <f>(BldgEUI!#REF!+BldgEUI!#REF!)*Constants!$B$13</f>
        <v>#REF!</v>
      </c>
      <c r="E63" s="101" t="e">
        <f>(BldgEUI!#REF!+BldgEUI!#REF!)*Constants!$B$14</f>
        <v>#REF!</v>
      </c>
      <c r="F63" s="6" t="e">
        <f t="shared" si="47"/>
        <v>#REF!</v>
      </c>
      <c r="G63" s="219" t="e">
        <f>(BldgEUI!#REF!+BldgEUI!#REF!)*Constants!$B$13</f>
        <v>#REF!</v>
      </c>
      <c r="H63" s="101" t="e">
        <f>(BldgEUI!#REF!+BldgEUI!#REF!)*Constants!$B$14</f>
        <v>#REF!</v>
      </c>
      <c r="I63" s="6" t="e">
        <f t="shared" si="48"/>
        <v>#REF!</v>
      </c>
      <c r="J63" s="219" t="e">
        <f>(BldgEUI!#REF!+BldgEUI!#REF!)*Constants!$B$13</f>
        <v>#REF!</v>
      </c>
      <c r="K63" s="101" t="e">
        <f>(BldgEUI!#REF!+BldgEUI!#REF!)*Constants!$B$14</f>
        <v>#REF!</v>
      </c>
      <c r="L63" s="6" t="e">
        <f t="shared" si="49"/>
        <v>#REF!</v>
      </c>
      <c r="M63" s="219" t="e">
        <f>(BldgEUI!#REF!+BldgEUI!#REF!)*Constants!$B$13</f>
        <v>#REF!</v>
      </c>
      <c r="N63" s="101" t="e">
        <f>(BldgEUI!#REF!+BldgEUI!#REF!)*Constants!$B$14</f>
        <v>#REF!</v>
      </c>
      <c r="O63" s="6" t="e">
        <f t="shared" si="50"/>
        <v>#REF!</v>
      </c>
      <c r="P63" s="228" t="e">
        <f>D63*#REF!</f>
        <v>#REF!</v>
      </c>
      <c r="Q63" s="174" t="e">
        <f>E63*#REF!</f>
        <v>#REF!</v>
      </c>
      <c r="R63" s="234" t="e">
        <f>F63*#REF!</f>
        <v>#REF!</v>
      </c>
      <c r="S63" s="228" t="e">
        <f>G63*#REF!</f>
        <v>#REF!</v>
      </c>
      <c r="T63" s="174" t="e">
        <f>H63*#REF!</f>
        <v>#REF!</v>
      </c>
      <c r="U63" s="234" t="e">
        <f>I63*#REF!</f>
        <v>#REF!</v>
      </c>
      <c r="V63" s="228" t="e">
        <f>J63*#REF!</f>
        <v>#REF!</v>
      </c>
      <c r="W63" s="174" t="e">
        <f>K63*#REF!</f>
        <v>#REF!</v>
      </c>
      <c r="X63" s="234" t="e">
        <f>L63*#REF!</f>
        <v>#REF!</v>
      </c>
      <c r="Y63" s="228" t="e">
        <f>M63*#REF!</f>
        <v>#REF!</v>
      </c>
      <c r="Z63" s="174" t="e">
        <f>N63*#REF!</f>
        <v>#REF!</v>
      </c>
      <c r="AA63" s="234" t="e">
        <f>O63*#REF!</f>
        <v>#REF!</v>
      </c>
      <c r="AB63" s="228" t="e">
        <f t="shared" si="51"/>
        <v>#REF!</v>
      </c>
      <c r="AC63" s="174" t="e">
        <f t="shared" si="52"/>
        <v>#REF!</v>
      </c>
      <c r="AD63" s="234" t="e">
        <f t="shared" si="53"/>
        <v>#REF!</v>
      </c>
      <c r="AE63" s="228" t="e">
        <f t="shared" si="54"/>
        <v>#REF!</v>
      </c>
      <c r="AF63" s="174" t="e">
        <f t="shared" si="55"/>
        <v>#REF!</v>
      </c>
      <c r="AG63" s="234" t="e">
        <f t="shared" si="56"/>
        <v>#REF!</v>
      </c>
      <c r="AH63" s="228" t="e">
        <f t="shared" si="57"/>
        <v>#REF!</v>
      </c>
      <c r="AI63" s="174" t="e">
        <f t="shared" si="58"/>
        <v>#REF!</v>
      </c>
      <c r="AJ63" s="234" t="e">
        <f t="shared" si="59"/>
        <v>#REF!</v>
      </c>
      <c r="AK63" s="228" t="e">
        <f t="shared" si="60"/>
        <v>#REF!</v>
      </c>
      <c r="AL63" s="174" t="e">
        <f t="shared" si="61"/>
        <v>#REF!</v>
      </c>
      <c r="AM63" s="234" t="e">
        <f t="shared" si="62"/>
        <v>#REF!</v>
      </c>
      <c r="AN63" s="228" t="e">
        <f t="shared" si="63"/>
        <v>#REF!</v>
      </c>
      <c r="AO63" s="174" t="e">
        <f t="shared" si="64"/>
        <v>#REF!</v>
      </c>
      <c r="AP63" s="234" t="e">
        <f t="shared" si="65"/>
        <v>#REF!</v>
      </c>
      <c r="AQ63" s="228" t="e">
        <f t="shared" si="66"/>
        <v>#REF!</v>
      </c>
      <c r="AR63" s="174" t="e">
        <f t="shared" si="67"/>
        <v>#REF!</v>
      </c>
      <c r="AS63" s="185" t="e">
        <f t="shared" si="68"/>
        <v>#REF!</v>
      </c>
      <c r="AT63" s="142"/>
      <c r="AU63" s="142"/>
      <c r="AV63" s="142"/>
      <c r="AW63" s="142"/>
      <c r="AX63" s="142"/>
      <c r="AY63" s="142"/>
      <c r="AZ63" s="142"/>
      <c r="BA63" s="142"/>
      <c r="BB63" s="142"/>
    </row>
    <row r="64" spans="1:78" s="19" customFormat="1" x14ac:dyDescent="0.2">
      <c r="A64" s="248" t="s">
        <v>30</v>
      </c>
      <c r="B64" s="206">
        <v>1</v>
      </c>
      <c r="C64" s="207">
        <v>1</v>
      </c>
      <c r="D64" s="4" t="e">
        <f>(BldgEUI!#REF!+BldgEUI!#REF!)*Constants!$B$13</f>
        <v>#REF!</v>
      </c>
      <c r="E64" s="101" t="e">
        <f>(BldgEUI!#REF!+BldgEUI!#REF!)*Constants!$B$14</f>
        <v>#REF!</v>
      </c>
      <c r="F64" s="6" t="e">
        <f t="shared" si="47"/>
        <v>#REF!</v>
      </c>
      <c r="G64" s="219" t="e">
        <f>(BldgEUI!#REF!+BldgEUI!#REF!)*Constants!$B$13</f>
        <v>#REF!</v>
      </c>
      <c r="H64" s="101" t="e">
        <f>(BldgEUI!#REF!+BldgEUI!#REF!)*Constants!$B$14</f>
        <v>#REF!</v>
      </c>
      <c r="I64" s="6" t="e">
        <f t="shared" si="48"/>
        <v>#REF!</v>
      </c>
      <c r="J64" s="219" t="e">
        <f>(BldgEUI!#REF!+BldgEUI!#REF!)*Constants!$B$13</f>
        <v>#REF!</v>
      </c>
      <c r="K64" s="101" t="e">
        <f>(BldgEUI!#REF!+BldgEUI!#REF!)*Constants!$B$14</f>
        <v>#REF!</v>
      </c>
      <c r="L64" s="6" t="e">
        <f t="shared" si="49"/>
        <v>#REF!</v>
      </c>
      <c r="M64" s="219" t="e">
        <f>(BldgEUI!#REF!+BldgEUI!#REF!)*Constants!$B$13</f>
        <v>#REF!</v>
      </c>
      <c r="N64" s="101" t="e">
        <f>(BldgEUI!#REF!+BldgEUI!#REF!)*Constants!$B$14</f>
        <v>#REF!</v>
      </c>
      <c r="O64" s="6" t="e">
        <f t="shared" si="50"/>
        <v>#REF!</v>
      </c>
      <c r="P64" s="228" t="e">
        <f>D64*#REF!</f>
        <v>#REF!</v>
      </c>
      <c r="Q64" s="174" t="e">
        <f>E64*#REF!</f>
        <v>#REF!</v>
      </c>
      <c r="R64" s="234" t="e">
        <f>F64*#REF!</f>
        <v>#REF!</v>
      </c>
      <c r="S64" s="228" t="e">
        <f>G64*#REF!</f>
        <v>#REF!</v>
      </c>
      <c r="T64" s="174" t="e">
        <f>H64*#REF!</f>
        <v>#REF!</v>
      </c>
      <c r="U64" s="234" t="e">
        <f>I64*#REF!</f>
        <v>#REF!</v>
      </c>
      <c r="V64" s="228" t="e">
        <f>J64*#REF!</f>
        <v>#REF!</v>
      </c>
      <c r="W64" s="174" t="e">
        <f>K64*#REF!</f>
        <v>#REF!</v>
      </c>
      <c r="X64" s="234" t="e">
        <f>L64*#REF!</f>
        <v>#REF!</v>
      </c>
      <c r="Y64" s="228" t="e">
        <f>M64*#REF!</f>
        <v>#REF!</v>
      </c>
      <c r="Z64" s="174" t="e">
        <f>N64*#REF!</f>
        <v>#REF!</v>
      </c>
      <c r="AA64" s="234" t="e">
        <f>O64*#REF!</f>
        <v>#REF!</v>
      </c>
      <c r="AB64" s="228" t="e">
        <f t="shared" si="51"/>
        <v>#REF!</v>
      </c>
      <c r="AC64" s="174" t="e">
        <f t="shared" si="52"/>
        <v>#REF!</v>
      </c>
      <c r="AD64" s="234" t="e">
        <f t="shared" si="53"/>
        <v>#REF!</v>
      </c>
      <c r="AE64" s="228" t="e">
        <f t="shared" si="54"/>
        <v>#REF!</v>
      </c>
      <c r="AF64" s="174" t="e">
        <f t="shared" si="55"/>
        <v>#REF!</v>
      </c>
      <c r="AG64" s="234" t="e">
        <f t="shared" si="56"/>
        <v>#REF!</v>
      </c>
      <c r="AH64" s="228" t="e">
        <f t="shared" si="57"/>
        <v>#REF!</v>
      </c>
      <c r="AI64" s="174" t="e">
        <f t="shared" si="58"/>
        <v>#REF!</v>
      </c>
      <c r="AJ64" s="234" t="e">
        <f t="shared" si="59"/>
        <v>#REF!</v>
      </c>
      <c r="AK64" s="228" t="e">
        <f t="shared" si="60"/>
        <v>#REF!</v>
      </c>
      <c r="AL64" s="174" t="e">
        <f t="shared" si="61"/>
        <v>#REF!</v>
      </c>
      <c r="AM64" s="234" t="e">
        <f t="shared" si="62"/>
        <v>#REF!</v>
      </c>
      <c r="AN64" s="228" t="e">
        <f t="shared" si="63"/>
        <v>#REF!</v>
      </c>
      <c r="AO64" s="174" t="e">
        <f t="shared" si="64"/>
        <v>#REF!</v>
      </c>
      <c r="AP64" s="234" t="e">
        <f t="shared" si="65"/>
        <v>#REF!</v>
      </c>
      <c r="AQ64" s="228" t="e">
        <f t="shared" si="66"/>
        <v>#REF!</v>
      </c>
      <c r="AR64" s="174" t="e">
        <f t="shared" si="67"/>
        <v>#REF!</v>
      </c>
      <c r="AS64" s="185" t="e">
        <f t="shared" si="68"/>
        <v>#REF!</v>
      </c>
      <c r="AT64" s="142"/>
      <c r="AU64" s="142"/>
      <c r="AV64" s="142"/>
      <c r="AW64" s="142"/>
      <c r="AX64" s="142"/>
      <c r="AY64" s="142"/>
      <c r="AZ64" s="142"/>
      <c r="BA64" s="142"/>
      <c r="BB64" s="142"/>
    </row>
    <row r="65" spans="1:78" x14ac:dyDescent="0.2">
      <c r="A65" s="246" t="s">
        <v>6</v>
      </c>
      <c r="B65" s="206">
        <v>1</v>
      </c>
      <c r="C65" s="207">
        <v>1</v>
      </c>
      <c r="D65" s="4" t="e">
        <f>(BldgEUI!#REF!+BldgEUI!#REF!)*Constants!$B$13</f>
        <v>#REF!</v>
      </c>
      <c r="E65" s="101" t="e">
        <f>(BldgEUI!#REF!+BldgEUI!#REF!)*Constants!$B$14</f>
        <v>#REF!</v>
      </c>
      <c r="F65" s="6" t="e">
        <f t="shared" si="47"/>
        <v>#REF!</v>
      </c>
      <c r="G65" s="219" t="e">
        <f>(BldgEUI!#REF!+BldgEUI!#REF!)*Constants!$B$13</f>
        <v>#REF!</v>
      </c>
      <c r="H65" s="101" t="e">
        <f>(BldgEUI!#REF!+BldgEUI!#REF!)*Constants!$B$14</f>
        <v>#REF!</v>
      </c>
      <c r="I65" s="6" t="e">
        <f t="shared" si="48"/>
        <v>#REF!</v>
      </c>
      <c r="J65" s="219" t="e">
        <f>(BldgEUI!#REF!+BldgEUI!#REF!)*Constants!$B$13</f>
        <v>#REF!</v>
      </c>
      <c r="K65" s="101" t="e">
        <f>(BldgEUI!#REF!+BldgEUI!#REF!)*Constants!$B$14</f>
        <v>#REF!</v>
      </c>
      <c r="L65" s="6" t="e">
        <f t="shared" si="49"/>
        <v>#REF!</v>
      </c>
      <c r="M65" s="219" t="e">
        <f>(BldgEUI!#REF!+BldgEUI!#REF!)*Constants!$B$13</f>
        <v>#REF!</v>
      </c>
      <c r="N65" s="101" t="e">
        <f>(BldgEUI!#REF!+BldgEUI!#REF!)*Constants!$B$14</f>
        <v>#REF!</v>
      </c>
      <c r="O65" s="6" t="e">
        <f t="shared" si="50"/>
        <v>#REF!</v>
      </c>
      <c r="P65" s="228" t="e">
        <f>D65*#REF!</f>
        <v>#REF!</v>
      </c>
      <c r="Q65" s="174" t="e">
        <f>E65*#REF!</f>
        <v>#REF!</v>
      </c>
      <c r="R65" s="234" t="e">
        <f>F65*#REF!</f>
        <v>#REF!</v>
      </c>
      <c r="S65" s="228" t="e">
        <f>G65*#REF!</f>
        <v>#REF!</v>
      </c>
      <c r="T65" s="174" t="e">
        <f>H65*#REF!</f>
        <v>#REF!</v>
      </c>
      <c r="U65" s="234" t="e">
        <f>I65*#REF!</f>
        <v>#REF!</v>
      </c>
      <c r="V65" s="228" t="e">
        <f>J65*#REF!</f>
        <v>#REF!</v>
      </c>
      <c r="W65" s="174" t="e">
        <f>K65*#REF!</f>
        <v>#REF!</v>
      </c>
      <c r="X65" s="234" t="e">
        <f>L65*#REF!</f>
        <v>#REF!</v>
      </c>
      <c r="Y65" s="228" t="e">
        <f>M65*#REF!</f>
        <v>#REF!</v>
      </c>
      <c r="Z65" s="174" t="e">
        <f>N65*#REF!</f>
        <v>#REF!</v>
      </c>
      <c r="AA65" s="234" t="e">
        <f>O65*#REF!</f>
        <v>#REF!</v>
      </c>
      <c r="AB65" s="228" t="e">
        <f t="shared" si="51"/>
        <v>#REF!</v>
      </c>
      <c r="AC65" s="174" t="e">
        <f t="shared" si="52"/>
        <v>#REF!</v>
      </c>
      <c r="AD65" s="234" t="e">
        <f t="shared" si="53"/>
        <v>#REF!</v>
      </c>
      <c r="AE65" s="228" t="e">
        <f t="shared" si="54"/>
        <v>#REF!</v>
      </c>
      <c r="AF65" s="174" t="e">
        <f t="shared" si="55"/>
        <v>#REF!</v>
      </c>
      <c r="AG65" s="234" t="e">
        <f t="shared" si="56"/>
        <v>#REF!</v>
      </c>
      <c r="AH65" s="228" t="e">
        <f t="shared" si="57"/>
        <v>#REF!</v>
      </c>
      <c r="AI65" s="174" t="e">
        <f t="shared" si="58"/>
        <v>#REF!</v>
      </c>
      <c r="AJ65" s="234" t="e">
        <f t="shared" si="59"/>
        <v>#REF!</v>
      </c>
      <c r="AK65" s="228" t="e">
        <f t="shared" si="60"/>
        <v>#REF!</v>
      </c>
      <c r="AL65" s="174" t="e">
        <f t="shared" si="61"/>
        <v>#REF!</v>
      </c>
      <c r="AM65" s="234" t="e">
        <f t="shared" si="62"/>
        <v>#REF!</v>
      </c>
      <c r="AN65" s="228" t="e">
        <f t="shared" si="63"/>
        <v>#REF!</v>
      </c>
      <c r="AO65" s="174" t="e">
        <f t="shared" si="64"/>
        <v>#REF!</v>
      </c>
      <c r="AP65" s="234" t="e">
        <f t="shared" si="65"/>
        <v>#REF!</v>
      </c>
      <c r="AQ65" s="228" t="e">
        <f t="shared" si="66"/>
        <v>#REF!</v>
      </c>
      <c r="AR65" s="174" t="e">
        <f t="shared" si="67"/>
        <v>#REF!</v>
      </c>
      <c r="AS65" s="185" t="e">
        <f t="shared" si="68"/>
        <v>#REF!</v>
      </c>
      <c r="AT65" s="1"/>
      <c r="AU65" s="1"/>
      <c r="AV65" s="1"/>
      <c r="AW65" s="1"/>
      <c r="AX65" s="1"/>
      <c r="AY65" s="1"/>
      <c r="AZ65" s="1"/>
      <c r="BA65" s="1"/>
      <c r="BB65" s="1"/>
      <c r="BC65"/>
      <c r="BX65"/>
    </row>
    <row r="66" spans="1:78" x14ac:dyDescent="0.2">
      <c r="A66" s="246" t="s">
        <v>51</v>
      </c>
      <c r="B66" s="206">
        <v>1</v>
      </c>
      <c r="C66" s="207">
        <v>1</v>
      </c>
      <c r="D66" s="4" t="e">
        <f>(BldgEUI!#REF!+BldgEUI!#REF!)*Constants!$B$13</f>
        <v>#REF!</v>
      </c>
      <c r="E66" s="101" t="e">
        <f>(BldgEUI!#REF!+BldgEUI!#REF!)*Constants!$B$14</f>
        <v>#REF!</v>
      </c>
      <c r="F66" s="6" t="e">
        <f t="shared" si="47"/>
        <v>#REF!</v>
      </c>
      <c r="G66" s="219" t="e">
        <f>(BldgEUI!#REF!+BldgEUI!#REF!)*Constants!$B$13</f>
        <v>#REF!</v>
      </c>
      <c r="H66" s="101" t="e">
        <f>(BldgEUI!#REF!+BldgEUI!#REF!)*Constants!$B$14</f>
        <v>#REF!</v>
      </c>
      <c r="I66" s="6" t="e">
        <f t="shared" si="48"/>
        <v>#REF!</v>
      </c>
      <c r="J66" s="219" t="e">
        <f>(BldgEUI!#REF!+BldgEUI!#REF!)*Constants!$B$13</f>
        <v>#REF!</v>
      </c>
      <c r="K66" s="101" t="e">
        <f>(BldgEUI!#REF!+BldgEUI!#REF!)*Constants!$B$14</f>
        <v>#REF!</v>
      </c>
      <c r="L66" s="6" t="e">
        <f t="shared" si="49"/>
        <v>#REF!</v>
      </c>
      <c r="M66" s="219" t="e">
        <f>(BldgEUI!#REF!+BldgEUI!#REF!)*Constants!$B$13</f>
        <v>#REF!</v>
      </c>
      <c r="N66" s="101" t="e">
        <f>(BldgEUI!#REF!+BldgEUI!#REF!)*Constants!$B$14</f>
        <v>#REF!</v>
      </c>
      <c r="O66" s="6" t="e">
        <f t="shared" si="50"/>
        <v>#REF!</v>
      </c>
      <c r="P66" s="228" t="e">
        <f>D66*#REF!</f>
        <v>#REF!</v>
      </c>
      <c r="Q66" s="174" t="e">
        <f>E66*#REF!</f>
        <v>#REF!</v>
      </c>
      <c r="R66" s="234" t="e">
        <f>F66*#REF!</f>
        <v>#REF!</v>
      </c>
      <c r="S66" s="228" t="e">
        <f>G66*#REF!</f>
        <v>#REF!</v>
      </c>
      <c r="T66" s="174" t="e">
        <f>H66*#REF!</f>
        <v>#REF!</v>
      </c>
      <c r="U66" s="234" t="e">
        <f>I66*#REF!</f>
        <v>#REF!</v>
      </c>
      <c r="V66" s="228" t="e">
        <f>J66*#REF!</f>
        <v>#REF!</v>
      </c>
      <c r="W66" s="174" t="e">
        <f>K66*#REF!</f>
        <v>#REF!</v>
      </c>
      <c r="X66" s="234" t="e">
        <f>L66*#REF!</f>
        <v>#REF!</v>
      </c>
      <c r="Y66" s="228" t="e">
        <f>M66*#REF!</f>
        <v>#REF!</v>
      </c>
      <c r="Z66" s="174" t="e">
        <f>N66*#REF!</f>
        <v>#REF!</v>
      </c>
      <c r="AA66" s="234" t="e">
        <f>O66*#REF!</f>
        <v>#REF!</v>
      </c>
      <c r="AB66" s="228" t="e">
        <f t="shared" si="51"/>
        <v>#REF!</v>
      </c>
      <c r="AC66" s="174" t="e">
        <f t="shared" si="52"/>
        <v>#REF!</v>
      </c>
      <c r="AD66" s="234" t="e">
        <f t="shared" si="53"/>
        <v>#REF!</v>
      </c>
      <c r="AE66" s="228" t="e">
        <f t="shared" si="54"/>
        <v>#REF!</v>
      </c>
      <c r="AF66" s="174" t="e">
        <f t="shared" si="55"/>
        <v>#REF!</v>
      </c>
      <c r="AG66" s="234" t="e">
        <f t="shared" si="56"/>
        <v>#REF!</v>
      </c>
      <c r="AH66" s="228" t="e">
        <f t="shared" si="57"/>
        <v>#REF!</v>
      </c>
      <c r="AI66" s="174" t="e">
        <f t="shared" si="58"/>
        <v>#REF!</v>
      </c>
      <c r="AJ66" s="234" t="e">
        <f t="shared" si="59"/>
        <v>#REF!</v>
      </c>
      <c r="AK66" s="228" t="e">
        <f t="shared" si="60"/>
        <v>#REF!</v>
      </c>
      <c r="AL66" s="174" t="e">
        <f t="shared" si="61"/>
        <v>#REF!</v>
      </c>
      <c r="AM66" s="234" t="e">
        <f t="shared" si="62"/>
        <v>#REF!</v>
      </c>
      <c r="AN66" s="228" t="e">
        <f t="shared" si="63"/>
        <v>#REF!</v>
      </c>
      <c r="AO66" s="174" t="e">
        <f t="shared" si="64"/>
        <v>#REF!</v>
      </c>
      <c r="AP66" s="234" t="e">
        <f t="shared" si="65"/>
        <v>#REF!</v>
      </c>
      <c r="AQ66" s="228" t="e">
        <f t="shared" si="66"/>
        <v>#REF!</v>
      </c>
      <c r="AR66" s="174" t="e">
        <f t="shared" si="67"/>
        <v>#REF!</v>
      </c>
      <c r="AS66" s="185" t="e">
        <f t="shared" si="68"/>
        <v>#REF!</v>
      </c>
      <c r="AT66" s="1"/>
      <c r="AU66" s="1"/>
      <c r="AV66" s="1"/>
      <c r="AW66" s="1"/>
      <c r="AX66" s="1"/>
      <c r="AY66" s="1"/>
      <c r="AZ66" s="1"/>
      <c r="BA66" s="1"/>
      <c r="BB66" s="1"/>
      <c r="BC66"/>
      <c r="BX66"/>
    </row>
    <row r="67" spans="1:78" s="52" customFormat="1" x14ac:dyDescent="0.2">
      <c r="A67" s="247" t="s">
        <v>52</v>
      </c>
      <c r="B67" s="250">
        <v>0</v>
      </c>
      <c r="C67" s="252">
        <v>0</v>
      </c>
      <c r="D67" s="4" t="e">
        <f>(BldgEUI!#REF!+BldgEUI!#REF!)*Constants!$B$13</f>
        <v>#REF!</v>
      </c>
      <c r="E67" s="101" t="e">
        <f>(BldgEUI!#REF!+BldgEUI!#REF!)*Constants!$B$14</f>
        <v>#REF!</v>
      </c>
      <c r="F67" s="6" t="e">
        <f t="shared" si="47"/>
        <v>#REF!</v>
      </c>
      <c r="G67" s="219" t="e">
        <f>(BldgEUI!#REF!+BldgEUI!#REF!)*Constants!$B$13</f>
        <v>#REF!</v>
      </c>
      <c r="H67" s="101" t="e">
        <f>(BldgEUI!#REF!+BldgEUI!#REF!)*Constants!$B$14</f>
        <v>#REF!</v>
      </c>
      <c r="I67" s="6" t="e">
        <f t="shared" si="48"/>
        <v>#REF!</v>
      </c>
      <c r="J67" s="219" t="e">
        <f>(BldgEUI!#REF!+BldgEUI!#REF!)*Constants!$B$13</f>
        <v>#REF!</v>
      </c>
      <c r="K67" s="101" t="e">
        <f>(BldgEUI!#REF!+BldgEUI!#REF!)*Constants!$B$14</f>
        <v>#REF!</v>
      </c>
      <c r="L67" s="6" t="e">
        <f t="shared" si="49"/>
        <v>#REF!</v>
      </c>
      <c r="M67" s="219" t="e">
        <f>(BldgEUI!#REF!+BldgEUI!#REF!)*Constants!$B$13</f>
        <v>#REF!</v>
      </c>
      <c r="N67" s="101" t="e">
        <f>(BldgEUI!#REF!+BldgEUI!#REF!)*Constants!$B$14</f>
        <v>#REF!</v>
      </c>
      <c r="O67" s="6" t="e">
        <f t="shared" si="50"/>
        <v>#REF!</v>
      </c>
      <c r="P67" s="228" t="e">
        <f>D67*#REF!</f>
        <v>#REF!</v>
      </c>
      <c r="Q67" s="174" t="e">
        <f>E67*#REF!</f>
        <v>#REF!</v>
      </c>
      <c r="R67" s="234" t="e">
        <f>F67*#REF!</f>
        <v>#REF!</v>
      </c>
      <c r="S67" s="228" t="e">
        <f>G67*#REF!</f>
        <v>#REF!</v>
      </c>
      <c r="T67" s="174" t="e">
        <f>H67*#REF!</f>
        <v>#REF!</v>
      </c>
      <c r="U67" s="234" t="e">
        <f>I67*#REF!</f>
        <v>#REF!</v>
      </c>
      <c r="V67" s="228" t="e">
        <f>J67*#REF!</f>
        <v>#REF!</v>
      </c>
      <c r="W67" s="174" t="e">
        <f>K67*#REF!</f>
        <v>#REF!</v>
      </c>
      <c r="X67" s="234" t="e">
        <f>L67*#REF!</f>
        <v>#REF!</v>
      </c>
      <c r="Y67" s="228" t="e">
        <f>M67*#REF!</f>
        <v>#REF!</v>
      </c>
      <c r="Z67" s="174" t="e">
        <f>N67*#REF!</f>
        <v>#REF!</v>
      </c>
      <c r="AA67" s="234" t="e">
        <f>O67*#REF!</f>
        <v>#REF!</v>
      </c>
      <c r="AB67" s="228" t="e">
        <f t="shared" si="51"/>
        <v>#REF!</v>
      </c>
      <c r="AC67" s="174" t="e">
        <f t="shared" si="52"/>
        <v>#REF!</v>
      </c>
      <c r="AD67" s="234" t="e">
        <f t="shared" si="53"/>
        <v>#REF!</v>
      </c>
      <c r="AE67" s="228" t="e">
        <f t="shared" si="54"/>
        <v>#REF!</v>
      </c>
      <c r="AF67" s="174" t="e">
        <f t="shared" si="55"/>
        <v>#REF!</v>
      </c>
      <c r="AG67" s="234" t="e">
        <f t="shared" si="56"/>
        <v>#REF!</v>
      </c>
      <c r="AH67" s="228" t="e">
        <f t="shared" si="57"/>
        <v>#REF!</v>
      </c>
      <c r="AI67" s="174" t="e">
        <f t="shared" si="58"/>
        <v>#REF!</v>
      </c>
      <c r="AJ67" s="234" t="e">
        <f t="shared" si="59"/>
        <v>#REF!</v>
      </c>
      <c r="AK67" s="228" t="e">
        <f t="shared" si="60"/>
        <v>#REF!</v>
      </c>
      <c r="AL67" s="174" t="e">
        <f t="shared" si="61"/>
        <v>#REF!</v>
      </c>
      <c r="AM67" s="234" t="e">
        <f t="shared" si="62"/>
        <v>#REF!</v>
      </c>
      <c r="AN67" s="228" t="e">
        <f t="shared" si="63"/>
        <v>#REF!</v>
      </c>
      <c r="AO67" s="174" t="e">
        <f t="shared" si="64"/>
        <v>#REF!</v>
      </c>
      <c r="AP67" s="234" t="e">
        <f t="shared" si="65"/>
        <v>#REF!</v>
      </c>
      <c r="AQ67" s="228" t="e">
        <f t="shared" si="66"/>
        <v>#REF!</v>
      </c>
      <c r="AR67" s="174" t="e">
        <f t="shared" si="67"/>
        <v>#REF!</v>
      </c>
      <c r="AS67" s="185" t="e">
        <f t="shared" si="68"/>
        <v>#REF!</v>
      </c>
      <c r="AT67" s="143"/>
      <c r="AU67" s="143"/>
      <c r="AV67" s="143"/>
      <c r="AW67" s="143"/>
      <c r="AX67" s="143"/>
      <c r="AY67" s="143"/>
      <c r="AZ67" s="143"/>
      <c r="BA67" s="143"/>
      <c r="BB67" s="143"/>
    </row>
    <row r="68" spans="1:78" s="19" customFormat="1" x14ac:dyDescent="0.2">
      <c r="A68" s="247" t="s">
        <v>53</v>
      </c>
      <c r="B68" s="208">
        <v>1</v>
      </c>
      <c r="C68" s="209">
        <v>1</v>
      </c>
      <c r="D68" s="4" t="e">
        <f>(BldgEUI!#REF!+BldgEUI!#REF!)*Constants!$B$13</f>
        <v>#REF!</v>
      </c>
      <c r="E68" s="101" t="e">
        <f>(BldgEUI!#REF!+BldgEUI!#REF!)*Constants!$B$14</f>
        <v>#REF!</v>
      </c>
      <c r="F68" s="6" t="e">
        <f t="shared" si="47"/>
        <v>#REF!</v>
      </c>
      <c r="G68" s="219" t="e">
        <f>(BldgEUI!#REF!+BldgEUI!#REF!)*Constants!$B$13</f>
        <v>#REF!</v>
      </c>
      <c r="H68" s="101" t="e">
        <f>(BldgEUI!#REF!+BldgEUI!#REF!)*Constants!$B$14</f>
        <v>#REF!</v>
      </c>
      <c r="I68" s="6" t="e">
        <f t="shared" si="48"/>
        <v>#REF!</v>
      </c>
      <c r="J68" s="219" t="e">
        <f>(BldgEUI!#REF!+BldgEUI!#REF!)*Constants!$B$13</f>
        <v>#REF!</v>
      </c>
      <c r="K68" s="101" t="e">
        <f>(BldgEUI!#REF!+BldgEUI!#REF!)*Constants!$B$14</f>
        <v>#REF!</v>
      </c>
      <c r="L68" s="6" t="e">
        <f t="shared" si="49"/>
        <v>#REF!</v>
      </c>
      <c r="M68" s="219" t="e">
        <f>(BldgEUI!#REF!+BldgEUI!#REF!)*Constants!$B$13</f>
        <v>#REF!</v>
      </c>
      <c r="N68" s="101" t="e">
        <f>(BldgEUI!#REF!+BldgEUI!#REF!)*Constants!$B$14</f>
        <v>#REF!</v>
      </c>
      <c r="O68" s="6" t="e">
        <f t="shared" si="50"/>
        <v>#REF!</v>
      </c>
      <c r="P68" s="228" t="e">
        <f>D68*#REF!</f>
        <v>#REF!</v>
      </c>
      <c r="Q68" s="174" t="e">
        <f>E68*#REF!</f>
        <v>#REF!</v>
      </c>
      <c r="R68" s="234" t="e">
        <f>F68*#REF!</f>
        <v>#REF!</v>
      </c>
      <c r="S68" s="228" t="e">
        <f>G68*#REF!</f>
        <v>#REF!</v>
      </c>
      <c r="T68" s="174" t="e">
        <f>H68*#REF!</f>
        <v>#REF!</v>
      </c>
      <c r="U68" s="234" t="e">
        <f>I68*#REF!</f>
        <v>#REF!</v>
      </c>
      <c r="V68" s="228" t="e">
        <f>J68*#REF!</f>
        <v>#REF!</v>
      </c>
      <c r="W68" s="174" t="e">
        <f>K68*#REF!</f>
        <v>#REF!</v>
      </c>
      <c r="X68" s="234" t="e">
        <f>L68*#REF!</f>
        <v>#REF!</v>
      </c>
      <c r="Y68" s="228" t="e">
        <f>M68*#REF!</f>
        <v>#REF!</v>
      </c>
      <c r="Z68" s="174" t="e">
        <f>N68*#REF!</f>
        <v>#REF!</v>
      </c>
      <c r="AA68" s="234" t="e">
        <f>O68*#REF!</f>
        <v>#REF!</v>
      </c>
      <c r="AB68" s="228" t="e">
        <f t="shared" si="51"/>
        <v>#REF!</v>
      </c>
      <c r="AC68" s="174" t="e">
        <f t="shared" si="52"/>
        <v>#REF!</v>
      </c>
      <c r="AD68" s="234" t="e">
        <f t="shared" si="53"/>
        <v>#REF!</v>
      </c>
      <c r="AE68" s="228" t="e">
        <f t="shared" si="54"/>
        <v>#REF!</v>
      </c>
      <c r="AF68" s="174" t="e">
        <f t="shared" si="55"/>
        <v>#REF!</v>
      </c>
      <c r="AG68" s="234" t="e">
        <f t="shared" si="56"/>
        <v>#REF!</v>
      </c>
      <c r="AH68" s="228" t="e">
        <f t="shared" si="57"/>
        <v>#REF!</v>
      </c>
      <c r="AI68" s="174" t="e">
        <f t="shared" si="58"/>
        <v>#REF!</v>
      </c>
      <c r="AJ68" s="234" t="e">
        <f t="shared" si="59"/>
        <v>#REF!</v>
      </c>
      <c r="AK68" s="228" t="e">
        <f t="shared" si="60"/>
        <v>#REF!</v>
      </c>
      <c r="AL68" s="174" t="e">
        <f t="shared" si="61"/>
        <v>#REF!</v>
      </c>
      <c r="AM68" s="234" t="e">
        <f t="shared" si="62"/>
        <v>#REF!</v>
      </c>
      <c r="AN68" s="228" t="e">
        <f t="shared" si="63"/>
        <v>#REF!</v>
      </c>
      <c r="AO68" s="174" t="e">
        <f t="shared" si="64"/>
        <v>#REF!</v>
      </c>
      <c r="AP68" s="234" t="e">
        <f t="shared" si="65"/>
        <v>#REF!</v>
      </c>
      <c r="AQ68" s="228" t="e">
        <f t="shared" si="66"/>
        <v>#REF!</v>
      </c>
      <c r="AR68" s="174" t="e">
        <f t="shared" si="67"/>
        <v>#REF!</v>
      </c>
      <c r="AS68" s="185" t="e">
        <f t="shared" si="68"/>
        <v>#REF!</v>
      </c>
      <c r="AT68" s="142"/>
      <c r="AU68" s="142"/>
      <c r="AV68" s="142"/>
      <c r="AW68" s="142"/>
      <c r="AX68" s="142"/>
      <c r="AY68" s="142"/>
      <c r="AZ68" s="142"/>
      <c r="BA68" s="142"/>
      <c r="BB68" s="142"/>
    </row>
    <row r="69" spans="1:78" s="52" customFormat="1" x14ac:dyDescent="0.2">
      <c r="A69" s="247" t="s">
        <v>54</v>
      </c>
      <c r="B69" s="250">
        <v>0</v>
      </c>
      <c r="C69" s="252">
        <v>0</v>
      </c>
      <c r="D69" s="4" t="e">
        <f>(BldgEUI!#REF!+BldgEUI!#REF!)*Constants!$B$13</f>
        <v>#REF!</v>
      </c>
      <c r="E69" s="101" t="e">
        <f>(BldgEUI!#REF!+BldgEUI!#REF!)*Constants!$B$14</f>
        <v>#REF!</v>
      </c>
      <c r="F69" s="6" t="e">
        <f t="shared" si="47"/>
        <v>#REF!</v>
      </c>
      <c r="G69" s="219" t="e">
        <f>(BldgEUI!#REF!+BldgEUI!#REF!)*Constants!$B$13</f>
        <v>#REF!</v>
      </c>
      <c r="H69" s="101" t="e">
        <f>(BldgEUI!#REF!+BldgEUI!#REF!)*Constants!$B$14</f>
        <v>#REF!</v>
      </c>
      <c r="I69" s="6" t="e">
        <f t="shared" si="48"/>
        <v>#REF!</v>
      </c>
      <c r="J69" s="219" t="e">
        <f>(BldgEUI!#REF!+BldgEUI!#REF!)*Constants!$B$13</f>
        <v>#REF!</v>
      </c>
      <c r="K69" s="101" t="e">
        <f>(BldgEUI!#REF!+BldgEUI!#REF!)*Constants!$B$14</f>
        <v>#REF!</v>
      </c>
      <c r="L69" s="6" t="e">
        <f t="shared" si="49"/>
        <v>#REF!</v>
      </c>
      <c r="M69" s="219" t="e">
        <f>(BldgEUI!#REF!+BldgEUI!#REF!)*Constants!$B$13</f>
        <v>#REF!</v>
      </c>
      <c r="N69" s="101" t="e">
        <f>(BldgEUI!#REF!+BldgEUI!#REF!)*Constants!$B$14</f>
        <v>#REF!</v>
      </c>
      <c r="O69" s="6" t="e">
        <f t="shared" si="50"/>
        <v>#REF!</v>
      </c>
      <c r="P69" s="228" t="e">
        <f>D69*#REF!</f>
        <v>#REF!</v>
      </c>
      <c r="Q69" s="174" t="e">
        <f>E69*#REF!</f>
        <v>#REF!</v>
      </c>
      <c r="R69" s="234" t="e">
        <f>F69*#REF!</f>
        <v>#REF!</v>
      </c>
      <c r="S69" s="228" t="e">
        <f>G69*#REF!</f>
        <v>#REF!</v>
      </c>
      <c r="T69" s="174" t="e">
        <f>H69*#REF!</f>
        <v>#REF!</v>
      </c>
      <c r="U69" s="234" t="e">
        <f>I69*#REF!</f>
        <v>#REF!</v>
      </c>
      <c r="V69" s="228" t="e">
        <f>J69*#REF!</f>
        <v>#REF!</v>
      </c>
      <c r="W69" s="174" t="e">
        <f>K69*#REF!</f>
        <v>#REF!</v>
      </c>
      <c r="X69" s="234" t="e">
        <f>L69*#REF!</f>
        <v>#REF!</v>
      </c>
      <c r="Y69" s="228" t="e">
        <f>M69*#REF!</f>
        <v>#REF!</v>
      </c>
      <c r="Z69" s="174" t="e">
        <f>N69*#REF!</f>
        <v>#REF!</v>
      </c>
      <c r="AA69" s="234" t="e">
        <f>O69*#REF!</f>
        <v>#REF!</v>
      </c>
      <c r="AB69" s="228" t="e">
        <f t="shared" si="51"/>
        <v>#REF!</v>
      </c>
      <c r="AC69" s="174" t="e">
        <f t="shared" si="52"/>
        <v>#REF!</v>
      </c>
      <c r="AD69" s="234" t="e">
        <f t="shared" si="53"/>
        <v>#REF!</v>
      </c>
      <c r="AE69" s="228" t="e">
        <f t="shared" si="54"/>
        <v>#REF!</v>
      </c>
      <c r="AF69" s="174" t="e">
        <f t="shared" si="55"/>
        <v>#REF!</v>
      </c>
      <c r="AG69" s="234" t="e">
        <f t="shared" si="56"/>
        <v>#REF!</v>
      </c>
      <c r="AH69" s="228" t="e">
        <f t="shared" si="57"/>
        <v>#REF!</v>
      </c>
      <c r="AI69" s="174" t="e">
        <f t="shared" si="58"/>
        <v>#REF!</v>
      </c>
      <c r="AJ69" s="234" t="e">
        <f t="shared" si="59"/>
        <v>#REF!</v>
      </c>
      <c r="AK69" s="228" t="e">
        <f t="shared" si="60"/>
        <v>#REF!</v>
      </c>
      <c r="AL69" s="174" t="e">
        <f t="shared" si="61"/>
        <v>#REF!</v>
      </c>
      <c r="AM69" s="234" t="e">
        <f t="shared" si="62"/>
        <v>#REF!</v>
      </c>
      <c r="AN69" s="228" t="e">
        <f t="shared" si="63"/>
        <v>#REF!</v>
      </c>
      <c r="AO69" s="174" t="e">
        <f t="shared" si="64"/>
        <v>#REF!</v>
      </c>
      <c r="AP69" s="234" t="e">
        <f t="shared" si="65"/>
        <v>#REF!</v>
      </c>
      <c r="AQ69" s="228" t="e">
        <f t="shared" si="66"/>
        <v>#REF!</v>
      </c>
      <c r="AR69" s="174" t="e">
        <f t="shared" si="67"/>
        <v>#REF!</v>
      </c>
      <c r="AS69" s="185" t="e">
        <f t="shared" si="68"/>
        <v>#REF!</v>
      </c>
      <c r="AT69" s="143"/>
      <c r="AU69" s="143"/>
      <c r="AV69" s="143"/>
      <c r="AW69" s="143"/>
      <c r="AX69" s="143"/>
      <c r="AY69" s="143"/>
      <c r="AZ69" s="143"/>
      <c r="BA69" s="143"/>
      <c r="BB69" s="143"/>
    </row>
    <row r="70" spans="1:78" s="24" customFormat="1" x14ac:dyDescent="0.2">
      <c r="A70" s="247" t="s">
        <v>55</v>
      </c>
      <c r="B70" s="208">
        <v>1</v>
      </c>
      <c r="C70" s="209">
        <v>0</v>
      </c>
      <c r="D70" s="4" t="e">
        <f>(BldgEUI!#REF!+BldgEUI!#REF!)*Constants!$B$13</f>
        <v>#REF!</v>
      </c>
      <c r="E70" s="101" t="e">
        <f>(BldgEUI!#REF!+BldgEUI!#REF!)*Constants!$B$14</f>
        <v>#REF!</v>
      </c>
      <c r="F70" s="6" t="e">
        <f t="shared" si="47"/>
        <v>#REF!</v>
      </c>
      <c r="G70" s="219" t="e">
        <f>(BldgEUI!#REF!+BldgEUI!#REF!)*Constants!$B$13</f>
        <v>#REF!</v>
      </c>
      <c r="H70" s="101" t="e">
        <f>(BldgEUI!#REF!+BldgEUI!#REF!)*Constants!$B$14</f>
        <v>#REF!</v>
      </c>
      <c r="I70" s="6" t="e">
        <f t="shared" si="48"/>
        <v>#REF!</v>
      </c>
      <c r="J70" s="219" t="e">
        <f>(BldgEUI!#REF!+BldgEUI!#REF!)*Constants!$B$13</f>
        <v>#REF!</v>
      </c>
      <c r="K70" s="101" t="e">
        <f>(BldgEUI!#REF!+BldgEUI!#REF!)*Constants!$B$14</f>
        <v>#REF!</v>
      </c>
      <c r="L70" s="6" t="e">
        <f t="shared" si="49"/>
        <v>#REF!</v>
      </c>
      <c r="M70" s="219" t="e">
        <f>(BldgEUI!#REF!+BldgEUI!#REF!)*Constants!$B$13</f>
        <v>#REF!</v>
      </c>
      <c r="N70" s="101" t="e">
        <f>(BldgEUI!#REF!+BldgEUI!#REF!)*Constants!$B$14</f>
        <v>#REF!</v>
      </c>
      <c r="O70" s="6" t="e">
        <f t="shared" si="50"/>
        <v>#REF!</v>
      </c>
      <c r="P70" s="228" t="e">
        <f>D70*#REF!</f>
        <v>#REF!</v>
      </c>
      <c r="Q70" s="174" t="e">
        <f>E70*#REF!</f>
        <v>#REF!</v>
      </c>
      <c r="R70" s="234" t="e">
        <f>F70*#REF!</f>
        <v>#REF!</v>
      </c>
      <c r="S70" s="228" t="e">
        <f>G70*#REF!</f>
        <v>#REF!</v>
      </c>
      <c r="T70" s="174" t="e">
        <f>H70*#REF!</f>
        <v>#REF!</v>
      </c>
      <c r="U70" s="234" t="e">
        <f>I70*#REF!</f>
        <v>#REF!</v>
      </c>
      <c r="V70" s="228" t="e">
        <f>J70*#REF!</f>
        <v>#REF!</v>
      </c>
      <c r="W70" s="174" t="e">
        <f>K70*#REF!</f>
        <v>#REF!</v>
      </c>
      <c r="X70" s="234" t="e">
        <f>L70*#REF!</f>
        <v>#REF!</v>
      </c>
      <c r="Y70" s="228" t="e">
        <f>M70*#REF!</f>
        <v>#REF!</v>
      </c>
      <c r="Z70" s="174" t="e">
        <f>N70*#REF!</f>
        <v>#REF!</v>
      </c>
      <c r="AA70" s="234" t="e">
        <f>O70*#REF!</f>
        <v>#REF!</v>
      </c>
      <c r="AB70" s="228" t="e">
        <f t="shared" si="51"/>
        <v>#REF!</v>
      </c>
      <c r="AC70" s="174" t="e">
        <f t="shared" si="52"/>
        <v>#REF!</v>
      </c>
      <c r="AD70" s="234" t="e">
        <f t="shared" si="53"/>
        <v>#REF!</v>
      </c>
      <c r="AE70" s="228" t="e">
        <f t="shared" si="54"/>
        <v>#REF!</v>
      </c>
      <c r="AF70" s="174" t="e">
        <f t="shared" si="55"/>
        <v>#REF!</v>
      </c>
      <c r="AG70" s="234" t="e">
        <f t="shared" si="56"/>
        <v>#REF!</v>
      </c>
      <c r="AH70" s="228" t="e">
        <f t="shared" si="57"/>
        <v>#REF!</v>
      </c>
      <c r="AI70" s="174" t="e">
        <f t="shared" si="58"/>
        <v>#REF!</v>
      </c>
      <c r="AJ70" s="234" t="e">
        <f t="shared" si="59"/>
        <v>#REF!</v>
      </c>
      <c r="AK70" s="228" t="e">
        <f t="shared" si="60"/>
        <v>#REF!</v>
      </c>
      <c r="AL70" s="174" t="e">
        <f t="shared" si="61"/>
        <v>#REF!</v>
      </c>
      <c r="AM70" s="234" t="e">
        <f t="shared" si="62"/>
        <v>#REF!</v>
      </c>
      <c r="AN70" s="228" t="e">
        <f t="shared" si="63"/>
        <v>#REF!</v>
      </c>
      <c r="AO70" s="174" t="e">
        <f t="shared" si="64"/>
        <v>#REF!</v>
      </c>
      <c r="AP70" s="234" t="e">
        <f t="shared" si="65"/>
        <v>#REF!</v>
      </c>
      <c r="AQ70" s="228" t="e">
        <f t="shared" si="66"/>
        <v>#REF!</v>
      </c>
      <c r="AR70" s="174" t="e">
        <f t="shared" si="67"/>
        <v>#REF!</v>
      </c>
      <c r="AS70" s="185" t="e">
        <f t="shared" si="68"/>
        <v>#REF!</v>
      </c>
      <c r="AT70" s="141"/>
      <c r="AU70" s="141"/>
      <c r="AV70" s="141"/>
      <c r="AW70" s="141"/>
      <c r="AX70" s="141"/>
      <c r="AY70" s="141"/>
      <c r="AZ70" s="141"/>
      <c r="BA70" s="141"/>
      <c r="BB70" s="141"/>
    </row>
    <row r="71" spans="1:78" s="19" customFormat="1" x14ac:dyDescent="0.2">
      <c r="A71" s="247" t="s">
        <v>21</v>
      </c>
      <c r="B71" s="208">
        <v>1</v>
      </c>
      <c r="C71" s="209">
        <v>1</v>
      </c>
      <c r="D71" s="4" t="e">
        <f>(BldgEUI!#REF!+BldgEUI!#REF!)*Constants!$B$13</f>
        <v>#REF!</v>
      </c>
      <c r="E71" s="101" t="e">
        <f>(BldgEUI!#REF!+BldgEUI!#REF!)*Constants!$B$14</f>
        <v>#REF!</v>
      </c>
      <c r="F71" s="6" t="e">
        <f t="shared" si="47"/>
        <v>#REF!</v>
      </c>
      <c r="G71" s="219" t="e">
        <f>(BldgEUI!#REF!+BldgEUI!#REF!)*Constants!$B$13</f>
        <v>#REF!</v>
      </c>
      <c r="H71" s="101" t="e">
        <f>(BldgEUI!#REF!+BldgEUI!#REF!)*Constants!$B$14</f>
        <v>#REF!</v>
      </c>
      <c r="I71" s="6" t="e">
        <f t="shared" si="48"/>
        <v>#REF!</v>
      </c>
      <c r="J71" s="219" t="e">
        <f>(BldgEUI!#REF!+BldgEUI!#REF!)*Constants!$B$13</f>
        <v>#REF!</v>
      </c>
      <c r="K71" s="101" t="e">
        <f>(BldgEUI!#REF!+BldgEUI!#REF!)*Constants!$B$14</f>
        <v>#REF!</v>
      </c>
      <c r="L71" s="6" t="e">
        <f t="shared" si="49"/>
        <v>#REF!</v>
      </c>
      <c r="M71" s="219" t="e">
        <f>(BldgEUI!#REF!+BldgEUI!#REF!)*Constants!$B$13</f>
        <v>#REF!</v>
      </c>
      <c r="N71" s="101" t="e">
        <f>(BldgEUI!#REF!+BldgEUI!#REF!)*Constants!$B$14</f>
        <v>#REF!</v>
      </c>
      <c r="O71" s="6" t="e">
        <f t="shared" si="50"/>
        <v>#REF!</v>
      </c>
      <c r="P71" s="228" t="e">
        <f>D71*#REF!</f>
        <v>#REF!</v>
      </c>
      <c r="Q71" s="174" t="e">
        <f>E71*#REF!</f>
        <v>#REF!</v>
      </c>
      <c r="R71" s="234" t="e">
        <f>F71*#REF!</f>
        <v>#REF!</v>
      </c>
      <c r="S71" s="228" t="e">
        <f>G71*#REF!</f>
        <v>#REF!</v>
      </c>
      <c r="T71" s="174" t="e">
        <f>H71*#REF!</f>
        <v>#REF!</v>
      </c>
      <c r="U71" s="234" t="e">
        <f>I71*#REF!</f>
        <v>#REF!</v>
      </c>
      <c r="V71" s="228" t="e">
        <f>J71*#REF!</f>
        <v>#REF!</v>
      </c>
      <c r="W71" s="174" t="e">
        <f>K71*#REF!</f>
        <v>#REF!</v>
      </c>
      <c r="X71" s="234" t="e">
        <f>L71*#REF!</f>
        <v>#REF!</v>
      </c>
      <c r="Y71" s="228" t="e">
        <f>M71*#REF!</f>
        <v>#REF!</v>
      </c>
      <c r="Z71" s="174" t="e">
        <f>N71*#REF!</f>
        <v>#REF!</v>
      </c>
      <c r="AA71" s="234" t="e">
        <f>O71*#REF!</f>
        <v>#REF!</v>
      </c>
      <c r="AB71" s="228" t="e">
        <f t="shared" si="51"/>
        <v>#REF!</v>
      </c>
      <c r="AC71" s="174" t="e">
        <f t="shared" si="52"/>
        <v>#REF!</v>
      </c>
      <c r="AD71" s="234" t="e">
        <f t="shared" si="53"/>
        <v>#REF!</v>
      </c>
      <c r="AE71" s="228" t="e">
        <f t="shared" si="54"/>
        <v>#REF!</v>
      </c>
      <c r="AF71" s="174" t="e">
        <f t="shared" si="55"/>
        <v>#REF!</v>
      </c>
      <c r="AG71" s="234" t="e">
        <f t="shared" si="56"/>
        <v>#REF!</v>
      </c>
      <c r="AH71" s="228" t="e">
        <f t="shared" si="57"/>
        <v>#REF!</v>
      </c>
      <c r="AI71" s="174" t="e">
        <f t="shared" si="58"/>
        <v>#REF!</v>
      </c>
      <c r="AJ71" s="234" t="e">
        <f t="shared" si="59"/>
        <v>#REF!</v>
      </c>
      <c r="AK71" s="228" t="e">
        <f t="shared" si="60"/>
        <v>#REF!</v>
      </c>
      <c r="AL71" s="174" t="e">
        <f t="shared" si="61"/>
        <v>#REF!</v>
      </c>
      <c r="AM71" s="234" t="e">
        <f t="shared" si="62"/>
        <v>#REF!</v>
      </c>
      <c r="AN71" s="228" t="e">
        <f t="shared" si="63"/>
        <v>#REF!</v>
      </c>
      <c r="AO71" s="174" t="e">
        <f t="shared" si="64"/>
        <v>#REF!</v>
      </c>
      <c r="AP71" s="234" t="e">
        <f t="shared" si="65"/>
        <v>#REF!</v>
      </c>
      <c r="AQ71" s="228" t="e">
        <f t="shared" si="66"/>
        <v>#REF!</v>
      </c>
      <c r="AR71" s="174" t="e">
        <f t="shared" si="67"/>
        <v>#REF!</v>
      </c>
      <c r="AS71" s="185" t="e">
        <f t="shared" si="68"/>
        <v>#REF!</v>
      </c>
      <c r="AT71" s="142"/>
      <c r="AU71" s="142"/>
      <c r="AV71" s="142"/>
      <c r="AW71" s="142"/>
      <c r="AX71" s="142"/>
      <c r="AY71" s="142"/>
      <c r="AZ71" s="142"/>
      <c r="BA71" s="142"/>
      <c r="BB71" s="142"/>
    </row>
    <row r="72" spans="1:78" s="25" customFormat="1" x14ac:dyDescent="0.2">
      <c r="A72" s="247" t="s">
        <v>56</v>
      </c>
      <c r="B72" s="208">
        <v>1</v>
      </c>
      <c r="C72" s="209">
        <v>1</v>
      </c>
      <c r="D72" s="4" t="e">
        <f>(BldgEUI!#REF!+BldgEUI!#REF!)*Constants!$B$13</f>
        <v>#REF!</v>
      </c>
      <c r="E72" s="101" t="e">
        <f>(BldgEUI!#REF!+BldgEUI!#REF!)*Constants!$B$14</f>
        <v>#REF!</v>
      </c>
      <c r="F72" s="6" t="e">
        <f t="shared" si="47"/>
        <v>#REF!</v>
      </c>
      <c r="G72" s="219" t="e">
        <f>(BldgEUI!#REF!+BldgEUI!#REF!)*Constants!$B$13</f>
        <v>#REF!</v>
      </c>
      <c r="H72" s="101" t="e">
        <f>(BldgEUI!#REF!+BldgEUI!#REF!)*Constants!$B$14</f>
        <v>#REF!</v>
      </c>
      <c r="I72" s="6" t="e">
        <f t="shared" si="48"/>
        <v>#REF!</v>
      </c>
      <c r="J72" s="219" t="e">
        <f>(BldgEUI!#REF!+BldgEUI!#REF!)*Constants!$B$13</f>
        <v>#REF!</v>
      </c>
      <c r="K72" s="101" t="e">
        <f>(BldgEUI!#REF!+BldgEUI!#REF!)*Constants!$B$14</f>
        <v>#REF!</v>
      </c>
      <c r="L72" s="6" t="e">
        <f t="shared" si="49"/>
        <v>#REF!</v>
      </c>
      <c r="M72" s="219" t="e">
        <f>(BldgEUI!#REF!+BldgEUI!#REF!)*Constants!$B$13</f>
        <v>#REF!</v>
      </c>
      <c r="N72" s="101" t="e">
        <f>(BldgEUI!#REF!+BldgEUI!#REF!)*Constants!$B$14</f>
        <v>#REF!</v>
      </c>
      <c r="O72" s="6" t="e">
        <f t="shared" si="50"/>
        <v>#REF!</v>
      </c>
      <c r="P72" s="228" t="e">
        <f>D72*#REF!</f>
        <v>#REF!</v>
      </c>
      <c r="Q72" s="174" t="e">
        <f>E72*#REF!</f>
        <v>#REF!</v>
      </c>
      <c r="R72" s="234" t="e">
        <f>F72*#REF!</f>
        <v>#REF!</v>
      </c>
      <c r="S72" s="228" t="e">
        <f>G72*#REF!</f>
        <v>#REF!</v>
      </c>
      <c r="T72" s="174" t="e">
        <f>H72*#REF!</f>
        <v>#REF!</v>
      </c>
      <c r="U72" s="234" t="e">
        <f>I72*#REF!</f>
        <v>#REF!</v>
      </c>
      <c r="V72" s="228" t="e">
        <f>J72*#REF!</f>
        <v>#REF!</v>
      </c>
      <c r="W72" s="174" t="e">
        <f>K72*#REF!</f>
        <v>#REF!</v>
      </c>
      <c r="X72" s="234" t="e">
        <f>L72*#REF!</f>
        <v>#REF!</v>
      </c>
      <c r="Y72" s="228" t="e">
        <f>M72*#REF!</f>
        <v>#REF!</v>
      </c>
      <c r="Z72" s="174" t="e">
        <f>N72*#REF!</f>
        <v>#REF!</v>
      </c>
      <c r="AA72" s="234" t="e">
        <f>O72*#REF!</f>
        <v>#REF!</v>
      </c>
      <c r="AB72" s="228" t="e">
        <f t="shared" si="51"/>
        <v>#REF!</v>
      </c>
      <c r="AC72" s="174" t="e">
        <f t="shared" si="52"/>
        <v>#REF!</v>
      </c>
      <c r="AD72" s="234" t="e">
        <f t="shared" si="53"/>
        <v>#REF!</v>
      </c>
      <c r="AE72" s="228" t="e">
        <f t="shared" si="54"/>
        <v>#REF!</v>
      </c>
      <c r="AF72" s="174" t="e">
        <f t="shared" si="55"/>
        <v>#REF!</v>
      </c>
      <c r="AG72" s="234" t="e">
        <f t="shared" si="56"/>
        <v>#REF!</v>
      </c>
      <c r="AH72" s="228" t="e">
        <f t="shared" si="57"/>
        <v>#REF!</v>
      </c>
      <c r="AI72" s="174" t="e">
        <f t="shared" si="58"/>
        <v>#REF!</v>
      </c>
      <c r="AJ72" s="234" t="e">
        <f t="shared" si="59"/>
        <v>#REF!</v>
      </c>
      <c r="AK72" s="228" t="e">
        <f t="shared" si="60"/>
        <v>#REF!</v>
      </c>
      <c r="AL72" s="174" t="e">
        <f t="shared" si="61"/>
        <v>#REF!</v>
      </c>
      <c r="AM72" s="234" t="e">
        <f t="shared" si="62"/>
        <v>#REF!</v>
      </c>
      <c r="AN72" s="228" t="e">
        <f t="shared" si="63"/>
        <v>#REF!</v>
      </c>
      <c r="AO72" s="174" t="e">
        <f t="shared" si="64"/>
        <v>#REF!</v>
      </c>
      <c r="AP72" s="234" t="e">
        <f t="shared" si="65"/>
        <v>#REF!</v>
      </c>
      <c r="AQ72" s="228" t="e">
        <f t="shared" si="66"/>
        <v>#REF!</v>
      </c>
      <c r="AR72" s="174" t="e">
        <f t="shared" si="67"/>
        <v>#REF!</v>
      </c>
      <c r="AS72" s="185" t="e">
        <f t="shared" si="68"/>
        <v>#REF!</v>
      </c>
      <c r="AT72" s="140"/>
      <c r="AU72" s="140"/>
      <c r="AV72" s="140"/>
      <c r="AW72" s="140"/>
      <c r="AX72" s="140"/>
      <c r="AY72" s="140"/>
      <c r="AZ72" s="140"/>
      <c r="BA72" s="140"/>
      <c r="BB72" s="140"/>
    </row>
    <row r="73" spans="1:78" s="25" customFormat="1" x14ac:dyDescent="0.2">
      <c r="A73" s="247" t="s">
        <v>57</v>
      </c>
      <c r="B73" s="208">
        <v>1</v>
      </c>
      <c r="C73" s="209">
        <v>1</v>
      </c>
      <c r="D73" s="4" t="e">
        <f>(BldgEUI!#REF!+BldgEUI!#REF!)*Constants!$B$13</f>
        <v>#REF!</v>
      </c>
      <c r="E73" s="101" t="e">
        <f>(BldgEUI!#REF!+BldgEUI!#REF!)*Constants!$B$14</f>
        <v>#REF!</v>
      </c>
      <c r="F73" s="6" t="e">
        <f t="shared" si="47"/>
        <v>#REF!</v>
      </c>
      <c r="G73" s="219" t="e">
        <f>(BldgEUI!#REF!+BldgEUI!#REF!)*Constants!$B$13</f>
        <v>#REF!</v>
      </c>
      <c r="H73" s="101" t="e">
        <f>(BldgEUI!#REF!+BldgEUI!#REF!)*Constants!$B$14</f>
        <v>#REF!</v>
      </c>
      <c r="I73" s="6" t="e">
        <f t="shared" si="48"/>
        <v>#REF!</v>
      </c>
      <c r="J73" s="219" t="e">
        <f>(BldgEUI!#REF!+BldgEUI!#REF!)*Constants!$B$13</f>
        <v>#REF!</v>
      </c>
      <c r="K73" s="101" t="e">
        <f>(BldgEUI!#REF!+BldgEUI!#REF!)*Constants!$B$14</f>
        <v>#REF!</v>
      </c>
      <c r="L73" s="6" t="e">
        <f t="shared" si="49"/>
        <v>#REF!</v>
      </c>
      <c r="M73" s="219" t="e">
        <f>(BldgEUI!#REF!+BldgEUI!#REF!)*Constants!$B$13</f>
        <v>#REF!</v>
      </c>
      <c r="N73" s="101" t="e">
        <f>(BldgEUI!#REF!+BldgEUI!#REF!)*Constants!$B$14</f>
        <v>#REF!</v>
      </c>
      <c r="O73" s="6" t="e">
        <f t="shared" si="50"/>
        <v>#REF!</v>
      </c>
      <c r="P73" s="228" t="e">
        <f>D73*#REF!</f>
        <v>#REF!</v>
      </c>
      <c r="Q73" s="174" t="e">
        <f>E73*#REF!</f>
        <v>#REF!</v>
      </c>
      <c r="R73" s="234" t="e">
        <f>F73*#REF!</f>
        <v>#REF!</v>
      </c>
      <c r="S73" s="228" t="e">
        <f>G73*#REF!</f>
        <v>#REF!</v>
      </c>
      <c r="T73" s="174" t="e">
        <f>H73*#REF!</f>
        <v>#REF!</v>
      </c>
      <c r="U73" s="234" t="e">
        <f>I73*#REF!</f>
        <v>#REF!</v>
      </c>
      <c r="V73" s="228" t="e">
        <f>J73*#REF!</f>
        <v>#REF!</v>
      </c>
      <c r="W73" s="174" t="e">
        <f>K73*#REF!</f>
        <v>#REF!</v>
      </c>
      <c r="X73" s="234" t="e">
        <f>L73*#REF!</f>
        <v>#REF!</v>
      </c>
      <c r="Y73" s="228" t="e">
        <f>M73*#REF!</f>
        <v>#REF!</v>
      </c>
      <c r="Z73" s="174" t="e">
        <f>N73*#REF!</f>
        <v>#REF!</v>
      </c>
      <c r="AA73" s="234" t="e">
        <f>O73*#REF!</f>
        <v>#REF!</v>
      </c>
      <c r="AB73" s="228" t="e">
        <f t="shared" si="51"/>
        <v>#REF!</v>
      </c>
      <c r="AC73" s="174" t="e">
        <f t="shared" si="52"/>
        <v>#REF!</v>
      </c>
      <c r="AD73" s="234" t="e">
        <f t="shared" si="53"/>
        <v>#REF!</v>
      </c>
      <c r="AE73" s="228" t="e">
        <f t="shared" si="54"/>
        <v>#REF!</v>
      </c>
      <c r="AF73" s="174" t="e">
        <f t="shared" si="55"/>
        <v>#REF!</v>
      </c>
      <c r="AG73" s="234" t="e">
        <f t="shared" si="56"/>
        <v>#REF!</v>
      </c>
      <c r="AH73" s="228" t="e">
        <f t="shared" si="57"/>
        <v>#REF!</v>
      </c>
      <c r="AI73" s="174" t="e">
        <f t="shared" si="58"/>
        <v>#REF!</v>
      </c>
      <c r="AJ73" s="234" t="e">
        <f t="shared" si="59"/>
        <v>#REF!</v>
      </c>
      <c r="AK73" s="228" t="e">
        <f t="shared" si="60"/>
        <v>#REF!</v>
      </c>
      <c r="AL73" s="174" t="e">
        <f t="shared" si="61"/>
        <v>#REF!</v>
      </c>
      <c r="AM73" s="234" t="e">
        <f t="shared" si="62"/>
        <v>#REF!</v>
      </c>
      <c r="AN73" s="228" t="e">
        <f t="shared" si="63"/>
        <v>#REF!</v>
      </c>
      <c r="AO73" s="174" t="e">
        <f t="shared" si="64"/>
        <v>#REF!</v>
      </c>
      <c r="AP73" s="234" t="e">
        <f t="shared" si="65"/>
        <v>#REF!</v>
      </c>
      <c r="AQ73" s="228" t="e">
        <f t="shared" si="66"/>
        <v>#REF!</v>
      </c>
      <c r="AR73" s="174" t="e">
        <f t="shared" si="67"/>
        <v>#REF!</v>
      </c>
      <c r="AS73" s="185" t="e">
        <f t="shared" si="68"/>
        <v>#REF!</v>
      </c>
      <c r="AT73" s="140"/>
      <c r="AU73" s="140"/>
      <c r="AV73" s="140"/>
      <c r="AW73" s="140"/>
      <c r="AX73" s="140"/>
      <c r="AY73" s="140"/>
      <c r="AZ73" s="140"/>
      <c r="BA73" s="140"/>
      <c r="BB73" s="140"/>
    </row>
    <row r="74" spans="1:78" s="25" customFormat="1" ht="13.5" thickBot="1" x14ac:dyDescent="0.25">
      <c r="A74" s="249" t="s">
        <v>58</v>
      </c>
      <c r="B74" s="213">
        <v>1</v>
      </c>
      <c r="C74" s="253">
        <v>1</v>
      </c>
      <c r="D74" s="197" t="e">
        <f>(BldgEUI!#REF!+BldgEUI!#REF!)*Constants!$B$13</f>
        <v>#REF!</v>
      </c>
      <c r="E74" s="186" t="e">
        <f>(BldgEUI!#REF!+BldgEUI!#REF!)*Constants!$B$14</f>
        <v>#REF!</v>
      </c>
      <c r="F74" s="236" t="e">
        <f t="shared" si="47"/>
        <v>#REF!</v>
      </c>
      <c r="G74" s="221" t="e">
        <f>(BldgEUI!#REF!+BldgEUI!#REF!)*Constants!$B$13</f>
        <v>#REF!</v>
      </c>
      <c r="H74" s="186" t="e">
        <f>(BldgEUI!#REF!+BldgEUI!#REF!)*Constants!$B$14</f>
        <v>#REF!</v>
      </c>
      <c r="I74" s="236" t="e">
        <f t="shared" si="48"/>
        <v>#REF!</v>
      </c>
      <c r="J74" s="221" t="e">
        <f>(BldgEUI!#REF!+BldgEUI!#REF!)*Constants!$B$13</f>
        <v>#REF!</v>
      </c>
      <c r="K74" s="186" t="e">
        <f>(BldgEUI!#REF!+BldgEUI!#REF!)*Constants!$B$14</f>
        <v>#REF!</v>
      </c>
      <c r="L74" s="236" t="e">
        <f t="shared" si="49"/>
        <v>#REF!</v>
      </c>
      <c r="M74" s="221" t="e">
        <f>(BldgEUI!#REF!+BldgEUI!#REF!)*Constants!$B$13</f>
        <v>#REF!</v>
      </c>
      <c r="N74" s="186" t="e">
        <f>(BldgEUI!#REF!+BldgEUI!#REF!)*Constants!$B$14</f>
        <v>#REF!</v>
      </c>
      <c r="O74" s="236" t="e">
        <f t="shared" si="50"/>
        <v>#REF!</v>
      </c>
      <c r="P74" s="229" t="e">
        <f>D74*#REF!</f>
        <v>#REF!</v>
      </c>
      <c r="Q74" s="187" t="e">
        <f>E74*#REF!</f>
        <v>#REF!</v>
      </c>
      <c r="R74" s="235" t="e">
        <f>F74*#REF!</f>
        <v>#REF!</v>
      </c>
      <c r="S74" s="229" t="e">
        <f>G74*#REF!</f>
        <v>#REF!</v>
      </c>
      <c r="T74" s="187" t="e">
        <f>H74*#REF!</f>
        <v>#REF!</v>
      </c>
      <c r="U74" s="235" t="e">
        <f>I74*#REF!</f>
        <v>#REF!</v>
      </c>
      <c r="V74" s="229" t="e">
        <f>J74*#REF!</f>
        <v>#REF!</v>
      </c>
      <c r="W74" s="187" t="e">
        <f>K74*#REF!</f>
        <v>#REF!</v>
      </c>
      <c r="X74" s="235" t="e">
        <f>L74*#REF!</f>
        <v>#REF!</v>
      </c>
      <c r="Y74" s="229" t="e">
        <f>M74*#REF!</f>
        <v>#REF!</v>
      </c>
      <c r="Z74" s="187" t="e">
        <f>N74*#REF!</f>
        <v>#REF!</v>
      </c>
      <c r="AA74" s="235" t="e">
        <f>O74*#REF!</f>
        <v>#REF!</v>
      </c>
      <c r="AB74" s="229" t="e">
        <f t="shared" si="51"/>
        <v>#REF!</v>
      </c>
      <c r="AC74" s="187" t="e">
        <f t="shared" si="52"/>
        <v>#REF!</v>
      </c>
      <c r="AD74" s="235" t="e">
        <f t="shared" si="53"/>
        <v>#REF!</v>
      </c>
      <c r="AE74" s="229" t="e">
        <f t="shared" si="54"/>
        <v>#REF!</v>
      </c>
      <c r="AF74" s="187" t="e">
        <f t="shared" si="55"/>
        <v>#REF!</v>
      </c>
      <c r="AG74" s="235" t="e">
        <f t="shared" si="56"/>
        <v>#REF!</v>
      </c>
      <c r="AH74" s="229" t="e">
        <f t="shared" si="57"/>
        <v>#REF!</v>
      </c>
      <c r="AI74" s="187" t="e">
        <f t="shared" si="58"/>
        <v>#REF!</v>
      </c>
      <c r="AJ74" s="235" t="e">
        <f t="shared" si="59"/>
        <v>#REF!</v>
      </c>
      <c r="AK74" s="229" t="e">
        <f t="shared" si="60"/>
        <v>#REF!</v>
      </c>
      <c r="AL74" s="187" t="e">
        <f t="shared" si="61"/>
        <v>#REF!</v>
      </c>
      <c r="AM74" s="235" t="e">
        <f t="shared" si="62"/>
        <v>#REF!</v>
      </c>
      <c r="AN74" s="229" t="e">
        <f t="shared" si="63"/>
        <v>#REF!</v>
      </c>
      <c r="AO74" s="187" t="e">
        <f t="shared" si="64"/>
        <v>#REF!</v>
      </c>
      <c r="AP74" s="235" t="e">
        <f t="shared" si="65"/>
        <v>#REF!</v>
      </c>
      <c r="AQ74" s="229" t="e">
        <f t="shared" si="66"/>
        <v>#REF!</v>
      </c>
      <c r="AR74" s="187" t="e">
        <f t="shared" si="67"/>
        <v>#REF!</v>
      </c>
      <c r="AS74" s="188" t="e">
        <f t="shared" si="68"/>
        <v>#REF!</v>
      </c>
      <c r="AT74" s="140"/>
      <c r="AU74" s="140"/>
      <c r="AV74" s="140"/>
      <c r="AW74" s="140"/>
      <c r="AX74" s="140"/>
      <c r="AY74" s="140"/>
      <c r="AZ74" s="140"/>
      <c r="BA74" s="140"/>
      <c r="BB74" s="140"/>
    </row>
    <row r="75" spans="1:78" ht="13.5" thickBot="1" x14ac:dyDescent="0.25">
      <c r="A75" s="2"/>
      <c r="B75" s="7"/>
      <c r="C75" s="7"/>
      <c r="D75" s="7"/>
      <c r="E75" s="7"/>
      <c r="F75" s="7"/>
      <c r="G75" s="7"/>
      <c r="H75" s="7"/>
      <c r="I75" s="7"/>
      <c r="J75" s="7"/>
      <c r="K75" s="7"/>
      <c r="L75" s="7"/>
      <c r="M75" s="7"/>
      <c r="N75" s="7"/>
      <c r="O75" s="7"/>
      <c r="P75" s="7"/>
      <c r="Q75" s="7"/>
      <c r="R75" s="7"/>
      <c r="S75" s="7"/>
      <c r="T75" s="7"/>
      <c r="U75" s="7"/>
      <c r="V75" s="7"/>
      <c r="W75" s="7"/>
      <c r="X75" s="7"/>
      <c r="Y75" s="7"/>
      <c r="AB75" s="5"/>
      <c r="AC75" s="5"/>
      <c r="AD75" s="5"/>
      <c r="AE75" s="5"/>
      <c r="AF75" s="5"/>
      <c r="AG75" s="5"/>
      <c r="AH75" s="5"/>
      <c r="AI75" s="5"/>
      <c r="AJ75" s="5"/>
      <c r="AK75" s="5"/>
      <c r="AL75" s="5"/>
      <c r="AM75" s="5"/>
      <c r="AN75" s="112"/>
      <c r="AO75" s="112"/>
      <c r="AP75" s="112"/>
      <c r="AQ75" s="112"/>
      <c r="AR75" s="112"/>
      <c r="AS75" s="112"/>
      <c r="AT75" s="112"/>
      <c r="AU75" s="112"/>
      <c r="AV75" s="112"/>
      <c r="AW75" s="112"/>
      <c r="AX75" s="112"/>
      <c r="AY75" s="112"/>
      <c r="AZ75" s="112"/>
      <c r="BA75" s="112"/>
      <c r="BB75" s="112"/>
      <c r="BC75" s="112"/>
      <c r="BD75" s="1"/>
      <c r="BE75" s="1"/>
      <c r="BF75" s="1"/>
      <c r="BG75" s="1"/>
      <c r="BH75" s="1"/>
      <c r="BI75" s="1"/>
      <c r="BJ75" s="1"/>
      <c r="BK75" s="1"/>
      <c r="BL75" s="1"/>
      <c r="BM75" s="1"/>
      <c r="BN75" s="1"/>
      <c r="BO75" s="1"/>
      <c r="BP75" s="1"/>
      <c r="BQ75" s="1"/>
      <c r="BR75" s="1"/>
      <c r="BS75" s="1"/>
      <c r="BT75" s="1"/>
      <c r="BU75" s="1"/>
      <c r="BV75" s="1"/>
      <c r="BW75" s="1"/>
      <c r="BY75" s="1"/>
      <c r="BZ75" s="1"/>
    </row>
    <row r="76" spans="1:78" ht="15" x14ac:dyDescent="0.25">
      <c r="A76" s="178" t="s">
        <v>166</v>
      </c>
      <c r="B76" s="198"/>
      <c r="C76" s="199"/>
      <c r="D76" s="179" t="s">
        <v>93</v>
      </c>
      <c r="E76" s="179"/>
      <c r="F76" s="179"/>
      <c r="G76" s="215" t="s">
        <v>93</v>
      </c>
      <c r="H76" s="179"/>
      <c r="I76" s="179"/>
      <c r="J76" s="215" t="s">
        <v>93</v>
      </c>
      <c r="K76" s="179"/>
      <c r="L76" s="179"/>
      <c r="M76" s="215" t="s">
        <v>93</v>
      </c>
      <c r="N76" s="179"/>
      <c r="O76" s="179"/>
      <c r="P76" s="226" t="s">
        <v>93</v>
      </c>
      <c r="Q76" s="180"/>
      <c r="R76" s="180"/>
      <c r="S76" s="226" t="s">
        <v>93</v>
      </c>
      <c r="T76" s="180"/>
      <c r="U76" s="180"/>
      <c r="V76" s="226" t="s">
        <v>93</v>
      </c>
      <c r="W76" s="180"/>
      <c r="X76" s="180"/>
      <c r="Y76" s="226" t="s">
        <v>93</v>
      </c>
      <c r="Z76" s="180"/>
      <c r="AA76" s="180"/>
      <c r="AB76" s="226" t="s">
        <v>97</v>
      </c>
      <c r="AC76" s="180"/>
      <c r="AD76" s="180"/>
      <c r="AE76" s="226" t="s">
        <v>98</v>
      </c>
      <c r="AF76" s="276"/>
      <c r="AG76" s="276"/>
      <c r="AH76" s="226" t="s">
        <v>98</v>
      </c>
      <c r="AI76" s="276"/>
      <c r="AJ76" s="276"/>
      <c r="AK76" s="226" t="s">
        <v>98</v>
      </c>
      <c r="AL76" s="276"/>
      <c r="AM76" s="276"/>
      <c r="AN76" s="226" t="s">
        <v>98</v>
      </c>
      <c r="AO76" s="276"/>
      <c r="AP76" s="276"/>
      <c r="AQ76" s="278" t="s">
        <v>98</v>
      </c>
      <c r="AR76" s="276"/>
      <c r="AS76" s="279"/>
      <c r="AT76" s="1"/>
      <c r="AU76" s="1"/>
      <c r="AV76" s="1"/>
      <c r="AW76" s="1"/>
      <c r="AX76" s="1"/>
      <c r="AY76" s="1"/>
      <c r="AZ76" s="1"/>
      <c r="BA76" s="1"/>
      <c r="BB76" s="1"/>
      <c r="BC76"/>
      <c r="BX76"/>
    </row>
    <row r="77" spans="1:78" x14ac:dyDescent="0.2">
      <c r="A77" s="181" t="s">
        <v>191</v>
      </c>
      <c r="B77" s="200"/>
      <c r="C77" s="201"/>
      <c r="D77" s="182"/>
      <c r="E77" s="182" t="s">
        <v>150</v>
      </c>
      <c r="F77" s="182"/>
      <c r="G77" s="216"/>
      <c r="H77" s="182" t="s">
        <v>153</v>
      </c>
      <c r="I77" s="182"/>
      <c r="J77" s="216"/>
      <c r="K77" s="182" t="s">
        <v>151</v>
      </c>
      <c r="L77" s="182"/>
      <c r="M77" s="216"/>
      <c r="N77" s="182" t="s">
        <v>152</v>
      </c>
      <c r="O77" s="271"/>
      <c r="P77" s="269" t="s">
        <v>154</v>
      </c>
      <c r="Q77" s="270"/>
      <c r="R77" s="269"/>
      <c r="S77" s="272" t="s">
        <v>155</v>
      </c>
      <c r="T77" s="273"/>
      <c r="U77" s="274"/>
      <c r="V77" s="269" t="s">
        <v>156</v>
      </c>
      <c r="W77" s="270"/>
      <c r="X77" s="269"/>
      <c r="Y77" s="272" t="s">
        <v>157</v>
      </c>
      <c r="Z77" s="270"/>
      <c r="AA77" s="269"/>
      <c r="AB77" s="275" t="s">
        <v>158</v>
      </c>
      <c r="AC77" s="269"/>
      <c r="AD77" s="269"/>
      <c r="AE77" s="275" t="s">
        <v>154</v>
      </c>
      <c r="AF77" s="277"/>
      <c r="AG77" s="277"/>
      <c r="AH77" s="275" t="s">
        <v>159</v>
      </c>
      <c r="AI77" s="277"/>
      <c r="AJ77" s="277"/>
      <c r="AK77" s="275" t="s">
        <v>156</v>
      </c>
      <c r="AL77" s="277"/>
      <c r="AM77" s="277"/>
      <c r="AN77" s="275" t="s">
        <v>160</v>
      </c>
      <c r="AO77" s="277"/>
      <c r="AP77" s="277"/>
      <c r="AQ77" s="280" t="s">
        <v>158</v>
      </c>
      <c r="AR77" s="277"/>
      <c r="AS77" s="281"/>
      <c r="AT77" s="1"/>
      <c r="AU77" s="1"/>
      <c r="AV77" s="1"/>
      <c r="AW77" s="1"/>
      <c r="AX77" s="1"/>
      <c r="AY77" s="1"/>
      <c r="AZ77" s="1"/>
      <c r="BA77" s="1"/>
      <c r="BB77" s="1"/>
      <c r="BC77"/>
      <c r="BX77"/>
    </row>
    <row r="78" spans="1:78" ht="33.75" x14ac:dyDescent="0.2">
      <c r="A78" s="244" t="s">
        <v>14</v>
      </c>
      <c r="B78" s="202" t="s">
        <v>16</v>
      </c>
      <c r="C78" s="203" t="s">
        <v>19</v>
      </c>
      <c r="D78" s="217" t="s">
        <v>193</v>
      </c>
      <c r="E78" s="176" t="s">
        <v>194</v>
      </c>
      <c r="F78" s="218" t="s">
        <v>195</v>
      </c>
      <c r="G78" s="217" t="s">
        <v>193</v>
      </c>
      <c r="H78" s="176" t="s">
        <v>194</v>
      </c>
      <c r="I78" s="218" t="s">
        <v>195</v>
      </c>
      <c r="J78" s="217" t="s">
        <v>193</v>
      </c>
      <c r="K78" s="176" t="s">
        <v>194</v>
      </c>
      <c r="L78" s="218" t="s">
        <v>195</v>
      </c>
      <c r="M78" s="217" t="s">
        <v>193</v>
      </c>
      <c r="N78" s="176" t="s">
        <v>194</v>
      </c>
      <c r="O78" s="218" t="s">
        <v>195</v>
      </c>
      <c r="P78" s="227" t="s">
        <v>94</v>
      </c>
      <c r="Q78" s="177" t="s">
        <v>95</v>
      </c>
      <c r="R78" s="232" t="s">
        <v>96</v>
      </c>
      <c r="S78" s="227" t="s">
        <v>94</v>
      </c>
      <c r="T78" s="177" t="s">
        <v>95</v>
      </c>
      <c r="U78" s="232" t="s">
        <v>96</v>
      </c>
      <c r="V78" s="227" t="s">
        <v>94</v>
      </c>
      <c r="W78" s="177" t="s">
        <v>95</v>
      </c>
      <c r="X78" s="232" t="s">
        <v>96</v>
      </c>
      <c r="Y78" s="227" t="s">
        <v>94</v>
      </c>
      <c r="Z78" s="177" t="s">
        <v>95</v>
      </c>
      <c r="AA78" s="232" t="s">
        <v>96</v>
      </c>
      <c r="AB78" s="227" t="s">
        <v>94</v>
      </c>
      <c r="AC78" s="177" t="s">
        <v>95</v>
      </c>
      <c r="AD78" s="232" t="s">
        <v>96</v>
      </c>
      <c r="AE78" s="227" t="s">
        <v>94</v>
      </c>
      <c r="AF78" s="177" t="s">
        <v>95</v>
      </c>
      <c r="AG78" s="232" t="s">
        <v>96</v>
      </c>
      <c r="AH78" s="227" t="s">
        <v>94</v>
      </c>
      <c r="AI78" s="177" t="s">
        <v>95</v>
      </c>
      <c r="AJ78" s="232" t="s">
        <v>96</v>
      </c>
      <c r="AK78" s="227" t="s">
        <v>94</v>
      </c>
      <c r="AL78" s="177" t="s">
        <v>95</v>
      </c>
      <c r="AM78" s="232" t="s">
        <v>96</v>
      </c>
      <c r="AN78" s="227" t="s">
        <v>94</v>
      </c>
      <c r="AO78" s="177" t="s">
        <v>95</v>
      </c>
      <c r="AP78" s="232" t="s">
        <v>96</v>
      </c>
      <c r="AQ78" s="227" t="s">
        <v>94</v>
      </c>
      <c r="AR78" s="177" t="s">
        <v>95</v>
      </c>
      <c r="AS78" s="183" t="s">
        <v>96</v>
      </c>
      <c r="AT78" s="1"/>
      <c r="AU78" s="1"/>
      <c r="AV78" s="1"/>
      <c r="AW78" s="1"/>
      <c r="AX78" s="1"/>
      <c r="AY78" s="1"/>
      <c r="AZ78" s="1"/>
      <c r="BA78" s="1"/>
      <c r="BB78" s="1"/>
      <c r="BC78"/>
      <c r="BX78"/>
    </row>
    <row r="79" spans="1:78" x14ac:dyDescent="0.2">
      <c r="A79" s="245" t="s">
        <v>0</v>
      </c>
      <c r="B79" s="204">
        <v>1</v>
      </c>
      <c r="C79" s="205">
        <v>1</v>
      </c>
      <c r="D79" s="4">
        <f>(BldgEUI!F54+BldgEUI!G54)*Constants!$B$13</f>
        <v>2.9501575255996633</v>
      </c>
      <c r="E79" s="101">
        <f>(BldgEUI!D54+BldgEUI!E54)*Constants!$B$14</f>
        <v>1.168721651564034</v>
      </c>
      <c r="F79" s="6">
        <f t="shared" ref="F79:F99" si="69">D79+E79</f>
        <v>4.1188791771636968</v>
      </c>
      <c r="G79" s="219">
        <f>(BldgEUI!L54+BldgEUI!M54)*Constants!$B$13</f>
        <v>2.8399948099312664</v>
      </c>
      <c r="H79" s="101">
        <f>(BldgEUI!J54+BldgEUI!K54)*Constants!$B$14</f>
        <v>1.6430315643147704</v>
      </c>
      <c r="I79" s="6">
        <f t="shared" ref="I79:I99" si="70">G79+H79</f>
        <v>4.4830263742460366</v>
      </c>
      <c r="J79" s="219">
        <f>(BldgEUI!R54+BldgEUI!S54)*Constants!$B$13</f>
        <v>3.0614218684247434</v>
      </c>
      <c r="K79" s="101">
        <f>(BldgEUI!P54+BldgEUI!Q54)*Constants!$B$14</f>
        <v>2.4965810967176321</v>
      </c>
      <c r="L79" s="6">
        <f t="shared" ref="L79:L99" si="71">J79+K79</f>
        <v>5.558002965142375</v>
      </c>
      <c r="M79" s="219">
        <f>(BldgEUI!X54+BldgEUI!Y54)*Constants!$B$13</f>
        <v>3.3764400000000001</v>
      </c>
      <c r="N79" s="101">
        <f>(BldgEUI!V54+BldgEUI!W54)*Constants!$B$14</f>
        <v>3.2388804127507362</v>
      </c>
      <c r="O79" s="6">
        <f t="shared" ref="O79:O99" si="72">M79+N79</f>
        <v>6.6153204127507363</v>
      </c>
      <c r="P79" s="228" t="e">
        <f>D79*#REF!</f>
        <v>#REF!</v>
      </c>
      <c r="Q79" s="174" t="e">
        <f>E79*#REF!</f>
        <v>#REF!</v>
      </c>
      <c r="R79" s="234" t="e">
        <f>F79*#REF!</f>
        <v>#REF!</v>
      </c>
      <c r="S79" s="228" t="e">
        <f>G79*#REF!</f>
        <v>#REF!</v>
      </c>
      <c r="T79" s="174" t="e">
        <f>H79*#REF!</f>
        <v>#REF!</v>
      </c>
      <c r="U79" s="234" t="e">
        <f>I79*#REF!</f>
        <v>#REF!</v>
      </c>
      <c r="V79" s="228" t="e">
        <f>J79*#REF!</f>
        <v>#REF!</v>
      </c>
      <c r="W79" s="174" t="e">
        <f>K79*#REF!</f>
        <v>#REF!</v>
      </c>
      <c r="X79" s="234" t="e">
        <f>L79*#REF!</f>
        <v>#REF!</v>
      </c>
      <c r="Y79" s="228" t="e">
        <f>M79*#REF!</f>
        <v>#REF!</v>
      </c>
      <c r="Z79" s="174" t="e">
        <f>N79*#REF!</f>
        <v>#REF!</v>
      </c>
      <c r="AA79" s="234" t="e">
        <f>O79*#REF!</f>
        <v>#REF!</v>
      </c>
      <c r="AB79" s="228" t="e">
        <f>P79+S79+V79+Y79</f>
        <v>#REF!</v>
      </c>
      <c r="AC79" s="174" t="e">
        <f>Q79+T79+W79+Z79</f>
        <v>#REF!</v>
      </c>
      <c r="AD79" s="234" t="e">
        <f>R79+U79+X79+AA79</f>
        <v>#REF!</v>
      </c>
      <c r="AE79" s="228"/>
      <c r="AF79" s="12"/>
      <c r="AG79" s="233"/>
      <c r="AH79" s="231"/>
      <c r="AI79" s="12"/>
      <c r="AJ79" s="233"/>
      <c r="AK79" s="231"/>
      <c r="AL79" s="12"/>
      <c r="AM79" s="233"/>
      <c r="AN79" s="231"/>
      <c r="AO79" s="12"/>
      <c r="AP79" s="233"/>
      <c r="AQ79" s="231"/>
      <c r="AR79" s="12"/>
      <c r="AS79" s="184"/>
      <c r="AT79" s="1"/>
      <c r="AU79" s="1"/>
      <c r="AV79" s="1"/>
      <c r="AW79" s="1"/>
      <c r="AX79" s="1"/>
      <c r="AY79" s="1"/>
      <c r="AZ79" s="1"/>
      <c r="BA79" s="1"/>
      <c r="BB79" s="1"/>
      <c r="BC79"/>
      <c r="BX79"/>
    </row>
    <row r="80" spans="1:78" x14ac:dyDescent="0.2">
      <c r="A80" s="246" t="s">
        <v>45</v>
      </c>
      <c r="B80" s="206">
        <v>1</v>
      </c>
      <c r="C80" s="207">
        <v>1</v>
      </c>
      <c r="D80" s="4">
        <f>(BldgEUI!F55+BldgEUI!G55)*Constants!$B$13</f>
        <v>2.9281249824659836</v>
      </c>
      <c r="E80" s="101">
        <f>(BldgEUI!D55+BldgEUI!E55)*Constants!$B$14</f>
        <v>1.1175518189086826</v>
      </c>
      <c r="F80" s="6">
        <f t="shared" si="69"/>
        <v>4.0456768013746665</v>
      </c>
      <c r="G80" s="219">
        <f>(BldgEUI!L55+BldgEUI!M55)*Constants!$B$13</f>
        <v>2.8047427409173795</v>
      </c>
      <c r="H80" s="101">
        <f>(BldgEUI!J55+BldgEUI!K55)*Constants!$B$14</f>
        <v>1.5074798822415483</v>
      </c>
      <c r="I80" s="6">
        <f t="shared" si="70"/>
        <v>4.3122226231589273</v>
      </c>
      <c r="J80" s="219">
        <f>(BldgEUI!R55+BldgEUI!S55)*Constants!$B$13</f>
        <v>3.0118486463739647</v>
      </c>
      <c r="K80" s="101">
        <f>(BldgEUI!P55+BldgEUI!Q55)*Constants!$B$14</f>
        <v>2.3323095006312244</v>
      </c>
      <c r="L80" s="6">
        <f t="shared" si="71"/>
        <v>5.3441581470051887</v>
      </c>
      <c r="M80" s="219">
        <f>(BldgEUI!X55+BldgEUI!Y55)*Constants!$B$13</f>
        <v>3.2871700000000006</v>
      </c>
      <c r="N80" s="101">
        <f>(BldgEUI!V55+BldgEUI!W55)*Constants!$B$14</f>
        <v>2.943002177724785</v>
      </c>
      <c r="O80" s="6">
        <f t="shared" si="72"/>
        <v>6.2301721777247856</v>
      </c>
      <c r="P80" s="228" t="e">
        <f>D80*#REF!</f>
        <v>#REF!</v>
      </c>
      <c r="Q80" s="174" t="e">
        <f>E80*#REF!</f>
        <v>#REF!</v>
      </c>
      <c r="R80" s="234" t="e">
        <f>F80*#REF!</f>
        <v>#REF!</v>
      </c>
      <c r="S80" s="228" t="e">
        <f>G80*#REF!</f>
        <v>#REF!</v>
      </c>
      <c r="T80" s="174" t="e">
        <f>H80*#REF!</f>
        <v>#REF!</v>
      </c>
      <c r="U80" s="234" t="e">
        <f>I80*#REF!</f>
        <v>#REF!</v>
      </c>
      <c r="V80" s="228" t="e">
        <f>J80*#REF!</f>
        <v>#REF!</v>
      </c>
      <c r="W80" s="174" t="e">
        <f>K80*#REF!</f>
        <v>#REF!</v>
      </c>
      <c r="X80" s="234" t="e">
        <f>L80*#REF!</f>
        <v>#REF!</v>
      </c>
      <c r="Y80" s="228" t="e">
        <f>M80*#REF!</f>
        <v>#REF!</v>
      </c>
      <c r="Z80" s="174" t="e">
        <f>N80*#REF!</f>
        <v>#REF!</v>
      </c>
      <c r="AA80" s="234" t="e">
        <f>O80*#REF!</f>
        <v>#REF!</v>
      </c>
      <c r="AB80" s="228" t="e">
        <f t="shared" ref="AB80:AB99" si="73">P80+S80+V80+Y80</f>
        <v>#REF!</v>
      </c>
      <c r="AC80" s="174" t="e">
        <f t="shared" ref="AC80:AC99" si="74">Q80+T80+W80+Z80</f>
        <v>#REF!</v>
      </c>
      <c r="AD80" s="234" t="e">
        <f t="shared" ref="AD80:AD99" si="75">R80+U80+X80+AA80</f>
        <v>#REF!</v>
      </c>
      <c r="AE80" s="228" t="e">
        <f t="shared" ref="AE80:AE99" si="76">$P$79-P80</f>
        <v>#REF!</v>
      </c>
      <c r="AF80" s="174" t="e">
        <f t="shared" ref="AF80:AF99" si="77">$Q$79-Q80</f>
        <v>#REF!</v>
      </c>
      <c r="AG80" s="234" t="e">
        <f t="shared" ref="AG80:AG99" si="78">$R$79-R80</f>
        <v>#REF!</v>
      </c>
      <c r="AH80" s="228" t="e">
        <f t="shared" ref="AH80:AH99" si="79">$S$79-S80</f>
        <v>#REF!</v>
      </c>
      <c r="AI80" s="174" t="e">
        <f t="shared" ref="AI80:AI99" si="80">$T$79-T80</f>
        <v>#REF!</v>
      </c>
      <c r="AJ80" s="234" t="e">
        <f t="shared" ref="AJ80:AJ99" si="81">$U$79-U80</f>
        <v>#REF!</v>
      </c>
      <c r="AK80" s="228" t="e">
        <f t="shared" ref="AK80:AK99" si="82">$V$79-V80</f>
        <v>#REF!</v>
      </c>
      <c r="AL80" s="174" t="e">
        <f t="shared" ref="AL80:AL99" si="83">$W$79-W80</f>
        <v>#REF!</v>
      </c>
      <c r="AM80" s="234" t="e">
        <f t="shared" ref="AM80:AM99" si="84">$X$79-X80</f>
        <v>#REF!</v>
      </c>
      <c r="AN80" s="228" t="e">
        <f t="shared" ref="AN80:AN99" si="85">$Y$79-Y80</f>
        <v>#REF!</v>
      </c>
      <c r="AO80" s="174" t="e">
        <f t="shared" ref="AO80:AO99" si="86">$Z$79-Z80</f>
        <v>#REF!</v>
      </c>
      <c r="AP80" s="234" t="e">
        <f t="shared" ref="AP80:AP99" si="87">$AA$79-AA80</f>
        <v>#REF!</v>
      </c>
      <c r="AQ80" s="228" t="e">
        <f t="shared" ref="AQ80:AQ99" si="88">$AB$79-AB80</f>
        <v>#REF!</v>
      </c>
      <c r="AR80" s="174" t="e">
        <f t="shared" ref="AR80:AR99" si="89">$AC$79-AC80</f>
        <v>#REF!</v>
      </c>
      <c r="AS80" s="185" t="e">
        <f t="shared" ref="AS80:AS99" si="90">$AD$79-AD80</f>
        <v>#REF!</v>
      </c>
      <c r="AT80" s="1"/>
      <c r="AU80" s="1"/>
      <c r="AV80" s="1"/>
      <c r="AW80" s="1"/>
      <c r="AX80" s="1"/>
      <c r="AY80" s="1"/>
      <c r="AZ80" s="1"/>
      <c r="BA80" s="1"/>
      <c r="BB80" s="1"/>
      <c r="BC80"/>
      <c r="BX80"/>
    </row>
    <row r="81" spans="1:76" x14ac:dyDescent="0.2">
      <c r="A81" s="246" t="s">
        <v>59</v>
      </c>
      <c r="B81" s="206">
        <v>1</v>
      </c>
      <c r="C81" s="207">
        <v>1</v>
      </c>
      <c r="D81" s="4">
        <f>(BldgEUI!F56+BldgEUI!G56)*Constants!$B$13</f>
        <v>2.9281249824659836</v>
      </c>
      <c r="E81" s="101">
        <f>(BldgEUI!D56+BldgEUI!E56)*Constants!$B$14</f>
        <v>1.1175518189086826</v>
      </c>
      <c r="F81" s="6">
        <f t="shared" si="69"/>
        <v>4.0456768013746665</v>
      </c>
      <c r="G81" s="219">
        <f>(BldgEUI!L56+BldgEUI!M56)*Constants!$B$13</f>
        <v>2.8047427409173795</v>
      </c>
      <c r="H81" s="101">
        <f>(BldgEUI!J56+BldgEUI!K56)*Constants!$B$14</f>
        <v>1.5074798822415483</v>
      </c>
      <c r="I81" s="6">
        <f t="shared" si="70"/>
        <v>4.3122226231589273</v>
      </c>
      <c r="J81" s="219">
        <f>(BldgEUI!R56+BldgEUI!S56)*Constants!$B$13</f>
        <v>3.0118486463739647</v>
      </c>
      <c r="K81" s="101">
        <f>(BldgEUI!P56+BldgEUI!Q56)*Constants!$B$14</f>
        <v>2.3323095006312244</v>
      </c>
      <c r="L81" s="6">
        <f t="shared" si="71"/>
        <v>5.3441581470051887</v>
      </c>
      <c r="M81" s="219">
        <f>(BldgEUI!X56+BldgEUI!Y56)*Constants!$B$13</f>
        <v>3.2871700000000006</v>
      </c>
      <c r="N81" s="101">
        <f>(BldgEUI!V56+BldgEUI!W56)*Constants!$B$14</f>
        <v>2.943002177724785</v>
      </c>
      <c r="O81" s="6">
        <f t="shared" si="72"/>
        <v>6.2301721777247856</v>
      </c>
      <c r="P81" s="228" t="e">
        <f>D81*#REF!</f>
        <v>#REF!</v>
      </c>
      <c r="Q81" s="174" t="e">
        <f>E81*#REF!</f>
        <v>#REF!</v>
      </c>
      <c r="R81" s="234" t="e">
        <f>F81*#REF!</f>
        <v>#REF!</v>
      </c>
      <c r="S81" s="228" t="e">
        <f>G81*#REF!</f>
        <v>#REF!</v>
      </c>
      <c r="T81" s="174" t="e">
        <f>H81*#REF!</f>
        <v>#REF!</v>
      </c>
      <c r="U81" s="234" t="e">
        <f>I81*#REF!</f>
        <v>#REF!</v>
      </c>
      <c r="V81" s="228" t="e">
        <f>J81*#REF!</f>
        <v>#REF!</v>
      </c>
      <c r="W81" s="174" t="e">
        <f>K81*#REF!</f>
        <v>#REF!</v>
      </c>
      <c r="X81" s="234" t="e">
        <f>L81*#REF!</f>
        <v>#REF!</v>
      </c>
      <c r="Y81" s="228" t="e">
        <f>M81*#REF!</f>
        <v>#REF!</v>
      </c>
      <c r="Z81" s="174" t="e">
        <f>N81*#REF!</f>
        <v>#REF!</v>
      </c>
      <c r="AA81" s="234" t="e">
        <f>O81*#REF!</f>
        <v>#REF!</v>
      </c>
      <c r="AB81" s="228" t="e">
        <f t="shared" si="73"/>
        <v>#REF!</v>
      </c>
      <c r="AC81" s="174" t="e">
        <f t="shared" si="74"/>
        <v>#REF!</v>
      </c>
      <c r="AD81" s="234" t="e">
        <f t="shared" si="75"/>
        <v>#REF!</v>
      </c>
      <c r="AE81" s="228" t="e">
        <f t="shared" si="76"/>
        <v>#REF!</v>
      </c>
      <c r="AF81" s="174" t="e">
        <f t="shared" si="77"/>
        <v>#REF!</v>
      </c>
      <c r="AG81" s="234" t="e">
        <f t="shared" si="78"/>
        <v>#REF!</v>
      </c>
      <c r="AH81" s="228" t="e">
        <f t="shared" si="79"/>
        <v>#REF!</v>
      </c>
      <c r="AI81" s="174" t="e">
        <f t="shared" si="80"/>
        <v>#REF!</v>
      </c>
      <c r="AJ81" s="234" t="e">
        <f t="shared" si="81"/>
        <v>#REF!</v>
      </c>
      <c r="AK81" s="228" t="e">
        <f t="shared" si="82"/>
        <v>#REF!</v>
      </c>
      <c r="AL81" s="174" t="e">
        <f t="shared" si="83"/>
        <v>#REF!</v>
      </c>
      <c r="AM81" s="234" t="e">
        <f t="shared" si="84"/>
        <v>#REF!</v>
      </c>
      <c r="AN81" s="228" t="e">
        <f t="shared" si="85"/>
        <v>#REF!</v>
      </c>
      <c r="AO81" s="174" t="e">
        <f t="shared" si="86"/>
        <v>#REF!</v>
      </c>
      <c r="AP81" s="234" t="e">
        <f t="shared" si="87"/>
        <v>#REF!</v>
      </c>
      <c r="AQ81" s="228" t="e">
        <f t="shared" si="88"/>
        <v>#REF!</v>
      </c>
      <c r="AR81" s="174" t="e">
        <f t="shared" si="89"/>
        <v>#REF!</v>
      </c>
      <c r="AS81" s="185" t="e">
        <f t="shared" si="90"/>
        <v>#REF!</v>
      </c>
      <c r="AT81" s="1"/>
      <c r="AU81" s="1"/>
      <c r="AV81" s="1"/>
      <c r="AW81" s="1"/>
      <c r="AX81" s="1"/>
      <c r="AY81" s="1"/>
      <c r="AZ81" s="1"/>
      <c r="BA81" s="1"/>
      <c r="BB81" s="1"/>
      <c r="BC81"/>
      <c r="BX81"/>
    </row>
    <row r="82" spans="1:76" x14ac:dyDescent="0.2">
      <c r="A82" s="246" t="s">
        <v>43</v>
      </c>
      <c r="B82" s="206">
        <v>1</v>
      </c>
      <c r="C82" s="207">
        <v>1</v>
      </c>
      <c r="D82" s="4">
        <f>(BldgEUI!F57+BldgEUI!G57)*Constants!$B$13</f>
        <v>2.9281249824659836</v>
      </c>
      <c r="E82" s="101">
        <f>(BldgEUI!D57+BldgEUI!E57)*Constants!$B$14</f>
        <v>1.1175518189086826</v>
      </c>
      <c r="F82" s="6">
        <f t="shared" si="69"/>
        <v>4.0456768013746665</v>
      </c>
      <c r="G82" s="219">
        <f>(BldgEUI!L57+BldgEUI!M57)*Constants!$B$13</f>
        <v>2.8047427409173795</v>
      </c>
      <c r="H82" s="101">
        <f>(BldgEUI!J57+BldgEUI!K57)*Constants!$B$14</f>
        <v>1.5074798822415483</v>
      </c>
      <c r="I82" s="6">
        <f t="shared" si="70"/>
        <v>4.3122226231589273</v>
      </c>
      <c r="J82" s="219">
        <f>(BldgEUI!R57+BldgEUI!S57)*Constants!$B$13</f>
        <v>3.0118486463739647</v>
      </c>
      <c r="K82" s="101">
        <f>(BldgEUI!P57+BldgEUI!Q57)*Constants!$B$14</f>
        <v>2.3323095006312244</v>
      </c>
      <c r="L82" s="6">
        <f t="shared" si="71"/>
        <v>5.3441581470051887</v>
      </c>
      <c r="M82" s="219">
        <f>(BldgEUI!X57+BldgEUI!Y57)*Constants!$B$13</f>
        <v>3.2871700000000006</v>
      </c>
      <c r="N82" s="101">
        <f>(BldgEUI!V57+BldgEUI!W57)*Constants!$B$14</f>
        <v>2.943002177724785</v>
      </c>
      <c r="O82" s="6">
        <f t="shared" si="72"/>
        <v>6.2301721777247856</v>
      </c>
      <c r="P82" s="228" t="e">
        <f>D82*#REF!</f>
        <v>#REF!</v>
      </c>
      <c r="Q82" s="174" t="e">
        <f>E82*#REF!</f>
        <v>#REF!</v>
      </c>
      <c r="R82" s="234" t="e">
        <f>F82*#REF!</f>
        <v>#REF!</v>
      </c>
      <c r="S82" s="228" t="e">
        <f>G82*#REF!</f>
        <v>#REF!</v>
      </c>
      <c r="T82" s="174" t="e">
        <f>H82*#REF!</f>
        <v>#REF!</v>
      </c>
      <c r="U82" s="234" t="e">
        <f>I82*#REF!</f>
        <v>#REF!</v>
      </c>
      <c r="V82" s="228" t="e">
        <f>J82*#REF!</f>
        <v>#REF!</v>
      </c>
      <c r="W82" s="174" t="e">
        <f>K82*#REF!</f>
        <v>#REF!</v>
      </c>
      <c r="X82" s="234" t="e">
        <f>L82*#REF!</f>
        <v>#REF!</v>
      </c>
      <c r="Y82" s="228" t="e">
        <f>M82*#REF!</f>
        <v>#REF!</v>
      </c>
      <c r="Z82" s="174" t="e">
        <f>N82*#REF!</f>
        <v>#REF!</v>
      </c>
      <c r="AA82" s="234" t="e">
        <f>O82*#REF!</f>
        <v>#REF!</v>
      </c>
      <c r="AB82" s="228" t="e">
        <f t="shared" si="73"/>
        <v>#REF!</v>
      </c>
      <c r="AC82" s="174" t="e">
        <f t="shared" si="74"/>
        <v>#REF!</v>
      </c>
      <c r="AD82" s="234" t="e">
        <f t="shared" si="75"/>
        <v>#REF!</v>
      </c>
      <c r="AE82" s="228" t="e">
        <f t="shared" si="76"/>
        <v>#REF!</v>
      </c>
      <c r="AF82" s="174" t="e">
        <f t="shared" si="77"/>
        <v>#REF!</v>
      </c>
      <c r="AG82" s="234" t="e">
        <f t="shared" si="78"/>
        <v>#REF!</v>
      </c>
      <c r="AH82" s="228" t="e">
        <f t="shared" si="79"/>
        <v>#REF!</v>
      </c>
      <c r="AI82" s="174" t="e">
        <f t="shared" si="80"/>
        <v>#REF!</v>
      </c>
      <c r="AJ82" s="234" t="e">
        <f t="shared" si="81"/>
        <v>#REF!</v>
      </c>
      <c r="AK82" s="228" t="e">
        <f t="shared" si="82"/>
        <v>#REF!</v>
      </c>
      <c r="AL82" s="174" t="e">
        <f t="shared" si="83"/>
        <v>#REF!</v>
      </c>
      <c r="AM82" s="234" t="e">
        <f t="shared" si="84"/>
        <v>#REF!</v>
      </c>
      <c r="AN82" s="228" t="e">
        <f t="shared" si="85"/>
        <v>#REF!</v>
      </c>
      <c r="AO82" s="174" t="e">
        <f t="shared" si="86"/>
        <v>#REF!</v>
      </c>
      <c r="AP82" s="234" t="e">
        <f t="shared" si="87"/>
        <v>#REF!</v>
      </c>
      <c r="AQ82" s="228" t="e">
        <f t="shared" si="88"/>
        <v>#REF!</v>
      </c>
      <c r="AR82" s="174" t="e">
        <f t="shared" si="89"/>
        <v>#REF!</v>
      </c>
      <c r="AS82" s="185" t="e">
        <f t="shared" si="90"/>
        <v>#REF!</v>
      </c>
      <c r="AT82" s="1"/>
      <c r="AU82" s="1"/>
      <c r="AV82" s="1"/>
      <c r="AW82" s="1"/>
      <c r="AX82" s="1"/>
      <c r="AY82" s="1"/>
      <c r="AZ82" s="1"/>
      <c r="BA82" s="1"/>
      <c r="BB82" s="1"/>
      <c r="BC82"/>
      <c r="BX82"/>
    </row>
    <row r="83" spans="1:76" x14ac:dyDescent="0.2">
      <c r="A83" s="246" t="s">
        <v>44</v>
      </c>
      <c r="B83" s="206">
        <v>1</v>
      </c>
      <c r="C83" s="207">
        <v>1</v>
      </c>
      <c r="D83" s="4">
        <f>(BldgEUI!F58+BldgEUI!G58)*Constants!$B$13</f>
        <v>2.9171087108991443</v>
      </c>
      <c r="E83" s="101">
        <f>(BldgEUI!D58+BldgEUI!E58)*Constants!$B$14</f>
        <v>1.103034060176743</v>
      </c>
      <c r="F83" s="6">
        <f t="shared" si="69"/>
        <v>4.0201427710758875</v>
      </c>
      <c r="G83" s="219">
        <f>(BldgEUI!L58+BldgEUI!M58)*Constants!$B$13</f>
        <v>2.77720206200028</v>
      </c>
      <c r="H83" s="101">
        <f>(BldgEUI!J58+BldgEUI!K58)*Constants!$B$14</f>
        <v>1.462821993968298</v>
      </c>
      <c r="I83" s="6">
        <f t="shared" si="70"/>
        <v>4.2400240559685782</v>
      </c>
      <c r="J83" s="219">
        <f>(BldgEUI!R58+BldgEUI!S58)*Constants!$B$13</f>
        <v>2.9655803057932388</v>
      </c>
      <c r="K83" s="101">
        <f>(BldgEUI!P58+BldgEUI!Q58)*Constants!$B$14</f>
        <v>2.2082773445083457</v>
      </c>
      <c r="L83" s="6">
        <f t="shared" si="71"/>
        <v>5.173857650301585</v>
      </c>
      <c r="M83" s="219">
        <f>(BldgEUI!X58+BldgEUI!Y58)*Constants!$B$13</f>
        <v>3.1188000000000002</v>
      </c>
      <c r="N83" s="101">
        <f>(BldgEUI!V58+BldgEUI!W58)*Constants!$B$14</f>
        <v>2.4801697172815258</v>
      </c>
      <c r="O83" s="6">
        <f t="shared" si="72"/>
        <v>5.598969717281526</v>
      </c>
      <c r="P83" s="228" t="e">
        <f>D83*#REF!</f>
        <v>#REF!</v>
      </c>
      <c r="Q83" s="174" t="e">
        <f>E83*#REF!</f>
        <v>#REF!</v>
      </c>
      <c r="R83" s="234" t="e">
        <f>F83*#REF!</f>
        <v>#REF!</v>
      </c>
      <c r="S83" s="228" t="e">
        <f>G83*#REF!</f>
        <v>#REF!</v>
      </c>
      <c r="T83" s="174" t="e">
        <f>H83*#REF!</f>
        <v>#REF!</v>
      </c>
      <c r="U83" s="234" t="e">
        <f>I83*#REF!</f>
        <v>#REF!</v>
      </c>
      <c r="V83" s="228" t="e">
        <f>J83*#REF!</f>
        <v>#REF!</v>
      </c>
      <c r="W83" s="174" t="e">
        <f>K83*#REF!</f>
        <v>#REF!</v>
      </c>
      <c r="X83" s="234" t="e">
        <f>L83*#REF!</f>
        <v>#REF!</v>
      </c>
      <c r="Y83" s="228" t="e">
        <f>M83*#REF!</f>
        <v>#REF!</v>
      </c>
      <c r="Z83" s="174" t="e">
        <f>N83*#REF!</f>
        <v>#REF!</v>
      </c>
      <c r="AA83" s="234" t="e">
        <f>O83*#REF!</f>
        <v>#REF!</v>
      </c>
      <c r="AB83" s="228" t="e">
        <f t="shared" si="73"/>
        <v>#REF!</v>
      </c>
      <c r="AC83" s="174" t="e">
        <f t="shared" si="74"/>
        <v>#REF!</v>
      </c>
      <c r="AD83" s="234" t="e">
        <f t="shared" si="75"/>
        <v>#REF!</v>
      </c>
      <c r="AE83" s="228" t="e">
        <f t="shared" si="76"/>
        <v>#REF!</v>
      </c>
      <c r="AF83" s="174" t="e">
        <f t="shared" si="77"/>
        <v>#REF!</v>
      </c>
      <c r="AG83" s="234" t="e">
        <f t="shared" si="78"/>
        <v>#REF!</v>
      </c>
      <c r="AH83" s="228" t="e">
        <f t="shared" si="79"/>
        <v>#REF!</v>
      </c>
      <c r="AI83" s="174" t="e">
        <f t="shared" si="80"/>
        <v>#REF!</v>
      </c>
      <c r="AJ83" s="234" t="e">
        <f t="shared" si="81"/>
        <v>#REF!</v>
      </c>
      <c r="AK83" s="228" t="e">
        <f t="shared" si="82"/>
        <v>#REF!</v>
      </c>
      <c r="AL83" s="174" t="e">
        <f t="shared" si="83"/>
        <v>#REF!</v>
      </c>
      <c r="AM83" s="234" t="e">
        <f t="shared" si="84"/>
        <v>#REF!</v>
      </c>
      <c r="AN83" s="228" t="e">
        <f t="shared" si="85"/>
        <v>#REF!</v>
      </c>
      <c r="AO83" s="174" t="e">
        <f t="shared" si="86"/>
        <v>#REF!</v>
      </c>
      <c r="AP83" s="234" t="e">
        <f t="shared" si="87"/>
        <v>#REF!</v>
      </c>
      <c r="AQ83" s="228" t="e">
        <f t="shared" si="88"/>
        <v>#REF!</v>
      </c>
      <c r="AR83" s="174" t="e">
        <f t="shared" si="89"/>
        <v>#REF!</v>
      </c>
      <c r="AS83" s="185" t="e">
        <f t="shared" si="90"/>
        <v>#REF!</v>
      </c>
      <c r="AT83" s="1"/>
      <c r="AU83" s="1"/>
      <c r="AV83" s="1"/>
      <c r="AW83" s="1"/>
      <c r="AX83" s="1"/>
      <c r="AY83" s="1"/>
      <c r="AZ83" s="1"/>
      <c r="BA83" s="1"/>
      <c r="BB83" s="1"/>
      <c r="BC83"/>
      <c r="BX83"/>
    </row>
    <row r="84" spans="1:76" s="25" customFormat="1" x14ac:dyDescent="0.2">
      <c r="A84" s="247" t="s">
        <v>46</v>
      </c>
      <c r="B84" s="254">
        <v>1</v>
      </c>
      <c r="C84" s="255">
        <v>0</v>
      </c>
      <c r="D84" s="4">
        <f>(BldgEUI!F59+BldgEUI!G59)*Constants!$B$13</f>
        <v>2.9501575255996633</v>
      </c>
      <c r="E84" s="101">
        <f>(BldgEUI!D59+BldgEUI!E59)*Constants!$B$14</f>
        <v>1.168721651564034</v>
      </c>
      <c r="F84" s="6">
        <f t="shared" si="69"/>
        <v>4.1188791771636968</v>
      </c>
      <c r="G84" s="219">
        <f>(BldgEUI!L59+BldgEUI!M59)*Constants!$B$13</f>
        <v>2.8399948099312664</v>
      </c>
      <c r="H84" s="101">
        <f>(BldgEUI!J59+BldgEUI!K59)*Constants!$B$14</f>
        <v>1.6430315643147704</v>
      </c>
      <c r="I84" s="6">
        <f t="shared" si="70"/>
        <v>4.4830263742460366</v>
      </c>
      <c r="J84" s="219">
        <f>(BldgEUI!R59+BldgEUI!S59)*Constants!$B$13</f>
        <v>3.0614218684247434</v>
      </c>
      <c r="K84" s="101">
        <f>(BldgEUI!P59+BldgEUI!Q59)*Constants!$B$14</f>
        <v>2.4965810967176321</v>
      </c>
      <c r="L84" s="6">
        <f t="shared" si="71"/>
        <v>5.558002965142375</v>
      </c>
      <c r="M84" s="219">
        <f>(BldgEUI!X59+BldgEUI!Y59)*Constants!$B$13</f>
        <v>3.3764400000000001</v>
      </c>
      <c r="N84" s="101">
        <f>(BldgEUI!V59+BldgEUI!W59)*Constants!$B$14</f>
        <v>3.2388804127507362</v>
      </c>
      <c r="O84" s="6">
        <f t="shared" si="72"/>
        <v>6.6153204127507363</v>
      </c>
      <c r="P84" s="228" t="e">
        <f>D84*#REF!</f>
        <v>#REF!</v>
      </c>
      <c r="Q84" s="174" t="e">
        <f>E84*#REF!</f>
        <v>#REF!</v>
      </c>
      <c r="R84" s="234" t="e">
        <f>F84*#REF!</f>
        <v>#REF!</v>
      </c>
      <c r="S84" s="228" t="e">
        <f>G84*#REF!</f>
        <v>#REF!</v>
      </c>
      <c r="T84" s="174" t="e">
        <f>H84*#REF!</f>
        <v>#REF!</v>
      </c>
      <c r="U84" s="234" t="e">
        <f>I84*#REF!</f>
        <v>#REF!</v>
      </c>
      <c r="V84" s="228" t="e">
        <f>J84*#REF!</f>
        <v>#REF!</v>
      </c>
      <c r="W84" s="174" t="e">
        <f>K84*#REF!</f>
        <v>#REF!</v>
      </c>
      <c r="X84" s="234" t="e">
        <f>L84*#REF!</f>
        <v>#REF!</v>
      </c>
      <c r="Y84" s="228" t="e">
        <f>M84*#REF!</f>
        <v>#REF!</v>
      </c>
      <c r="Z84" s="174" t="e">
        <f>N84*#REF!</f>
        <v>#REF!</v>
      </c>
      <c r="AA84" s="234" t="e">
        <f>O84*#REF!</f>
        <v>#REF!</v>
      </c>
      <c r="AB84" s="228" t="e">
        <f t="shared" si="73"/>
        <v>#REF!</v>
      </c>
      <c r="AC84" s="174" t="e">
        <f t="shared" si="74"/>
        <v>#REF!</v>
      </c>
      <c r="AD84" s="234" t="e">
        <f t="shared" si="75"/>
        <v>#REF!</v>
      </c>
      <c r="AE84" s="228" t="e">
        <f t="shared" si="76"/>
        <v>#REF!</v>
      </c>
      <c r="AF84" s="174" t="e">
        <f t="shared" si="77"/>
        <v>#REF!</v>
      </c>
      <c r="AG84" s="234" t="e">
        <f t="shared" si="78"/>
        <v>#REF!</v>
      </c>
      <c r="AH84" s="228" t="e">
        <f t="shared" si="79"/>
        <v>#REF!</v>
      </c>
      <c r="AI84" s="174" t="e">
        <f t="shared" si="80"/>
        <v>#REF!</v>
      </c>
      <c r="AJ84" s="234" t="e">
        <f t="shared" si="81"/>
        <v>#REF!</v>
      </c>
      <c r="AK84" s="228" t="e">
        <f t="shared" si="82"/>
        <v>#REF!</v>
      </c>
      <c r="AL84" s="174" t="e">
        <f t="shared" si="83"/>
        <v>#REF!</v>
      </c>
      <c r="AM84" s="234" t="e">
        <f t="shared" si="84"/>
        <v>#REF!</v>
      </c>
      <c r="AN84" s="228" t="e">
        <f t="shared" si="85"/>
        <v>#REF!</v>
      </c>
      <c r="AO84" s="174" t="e">
        <f t="shared" si="86"/>
        <v>#REF!</v>
      </c>
      <c r="AP84" s="234" t="e">
        <f t="shared" si="87"/>
        <v>#REF!</v>
      </c>
      <c r="AQ84" s="228" t="e">
        <f t="shared" si="88"/>
        <v>#REF!</v>
      </c>
      <c r="AR84" s="174" t="e">
        <f t="shared" si="89"/>
        <v>#REF!</v>
      </c>
      <c r="AS84" s="185" t="e">
        <f t="shared" si="90"/>
        <v>#REF!</v>
      </c>
      <c r="AT84" s="140"/>
      <c r="AU84" s="140"/>
      <c r="AV84" s="140"/>
      <c r="AW84" s="140"/>
      <c r="AX84" s="140"/>
      <c r="AY84" s="140"/>
      <c r="AZ84" s="140"/>
      <c r="BA84" s="140"/>
      <c r="BB84" s="140"/>
    </row>
    <row r="85" spans="1:76" s="19" customFormat="1" x14ac:dyDescent="0.2">
      <c r="A85" s="247" t="s">
        <v>47</v>
      </c>
      <c r="B85" s="254">
        <v>1</v>
      </c>
      <c r="C85" s="255">
        <v>0</v>
      </c>
      <c r="D85" s="4">
        <f>(BldgEUI!F60+BldgEUI!G60)*Constants!$B$13</f>
        <v>2.9501575255996633</v>
      </c>
      <c r="E85" s="101">
        <f>(BldgEUI!D60+BldgEUI!E60)*Constants!$B$14</f>
        <v>1.168721651564034</v>
      </c>
      <c r="F85" s="6">
        <f t="shared" si="69"/>
        <v>4.1188791771636968</v>
      </c>
      <c r="G85" s="219">
        <f>(BldgEUI!L60+BldgEUI!M60)*Constants!$B$13</f>
        <v>2.8399948099312664</v>
      </c>
      <c r="H85" s="101">
        <f>(BldgEUI!J60+BldgEUI!K60)*Constants!$B$14</f>
        <v>1.6430315643147704</v>
      </c>
      <c r="I85" s="6">
        <f t="shared" si="70"/>
        <v>4.4830263742460366</v>
      </c>
      <c r="J85" s="219">
        <f>(BldgEUI!R60+BldgEUI!S60)*Constants!$B$13</f>
        <v>3.0614218684247434</v>
      </c>
      <c r="K85" s="101">
        <f>(BldgEUI!P60+BldgEUI!Q60)*Constants!$B$14</f>
        <v>2.4965810967176321</v>
      </c>
      <c r="L85" s="6">
        <f t="shared" si="71"/>
        <v>5.558002965142375</v>
      </c>
      <c r="M85" s="219">
        <f>(BldgEUI!X60+BldgEUI!Y60)*Constants!$B$13</f>
        <v>3.3764400000000001</v>
      </c>
      <c r="N85" s="101">
        <f>(BldgEUI!V60+BldgEUI!W60)*Constants!$B$14</f>
        <v>3.2388804127507362</v>
      </c>
      <c r="O85" s="6">
        <f t="shared" si="72"/>
        <v>6.6153204127507363</v>
      </c>
      <c r="P85" s="228" t="e">
        <f>D85*#REF!</f>
        <v>#REF!</v>
      </c>
      <c r="Q85" s="174" t="e">
        <f>E85*#REF!</f>
        <v>#REF!</v>
      </c>
      <c r="R85" s="234" t="e">
        <f>F85*#REF!</f>
        <v>#REF!</v>
      </c>
      <c r="S85" s="228" t="e">
        <f>G85*#REF!</f>
        <v>#REF!</v>
      </c>
      <c r="T85" s="174" t="e">
        <f>H85*#REF!</f>
        <v>#REF!</v>
      </c>
      <c r="U85" s="234" t="e">
        <f>I85*#REF!</f>
        <v>#REF!</v>
      </c>
      <c r="V85" s="228" t="e">
        <f>J85*#REF!</f>
        <v>#REF!</v>
      </c>
      <c r="W85" s="174" t="e">
        <f>K85*#REF!</f>
        <v>#REF!</v>
      </c>
      <c r="X85" s="234" t="e">
        <f>L85*#REF!</f>
        <v>#REF!</v>
      </c>
      <c r="Y85" s="228" t="e">
        <f>M85*#REF!</f>
        <v>#REF!</v>
      </c>
      <c r="Z85" s="174" t="e">
        <f>N85*#REF!</f>
        <v>#REF!</v>
      </c>
      <c r="AA85" s="234" t="e">
        <f>O85*#REF!</f>
        <v>#REF!</v>
      </c>
      <c r="AB85" s="228" t="e">
        <f t="shared" si="73"/>
        <v>#REF!</v>
      </c>
      <c r="AC85" s="174" t="e">
        <f t="shared" si="74"/>
        <v>#REF!</v>
      </c>
      <c r="AD85" s="234" t="e">
        <f t="shared" si="75"/>
        <v>#REF!</v>
      </c>
      <c r="AE85" s="228" t="e">
        <f t="shared" si="76"/>
        <v>#REF!</v>
      </c>
      <c r="AF85" s="174" t="e">
        <f t="shared" si="77"/>
        <v>#REF!</v>
      </c>
      <c r="AG85" s="234" t="e">
        <f t="shared" si="78"/>
        <v>#REF!</v>
      </c>
      <c r="AH85" s="228" t="e">
        <f t="shared" si="79"/>
        <v>#REF!</v>
      </c>
      <c r="AI85" s="174" t="e">
        <f t="shared" si="80"/>
        <v>#REF!</v>
      </c>
      <c r="AJ85" s="234" t="e">
        <f t="shared" si="81"/>
        <v>#REF!</v>
      </c>
      <c r="AK85" s="228" t="e">
        <f t="shared" si="82"/>
        <v>#REF!</v>
      </c>
      <c r="AL85" s="174" t="e">
        <f t="shared" si="83"/>
        <v>#REF!</v>
      </c>
      <c r="AM85" s="234" t="e">
        <f t="shared" si="84"/>
        <v>#REF!</v>
      </c>
      <c r="AN85" s="228" t="e">
        <f t="shared" si="85"/>
        <v>#REF!</v>
      </c>
      <c r="AO85" s="174" t="e">
        <f t="shared" si="86"/>
        <v>#REF!</v>
      </c>
      <c r="AP85" s="234" t="e">
        <f t="shared" si="87"/>
        <v>#REF!</v>
      </c>
      <c r="AQ85" s="228" t="e">
        <f t="shared" si="88"/>
        <v>#REF!</v>
      </c>
      <c r="AR85" s="174" t="e">
        <f t="shared" si="89"/>
        <v>#REF!</v>
      </c>
      <c r="AS85" s="185" t="e">
        <f t="shared" si="90"/>
        <v>#REF!</v>
      </c>
      <c r="AT85" s="142"/>
      <c r="AU85" s="142"/>
      <c r="AV85" s="142"/>
      <c r="AW85" s="142"/>
      <c r="AX85" s="142"/>
      <c r="AY85" s="142"/>
      <c r="AZ85" s="142"/>
      <c r="BA85" s="142"/>
      <c r="BB85" s="142"/>
    </row>
    <row r="86" spans="1:76" s="24" customFormat="1" x14ac:dyDescent="0.2">
      <c r="A86" s="247" t="s">
        <v>48</v>
      </c>
      <c r="B86" s="210">
        <v>1</v>
      </c>
      <c r="C86" s="211">
        <v>1</v>
      </c>
      <c r="D86" s="4">
        <f>(BldgEUI!F61+BldgEUI!G61)*Constants!$B$13</f>
        <v>2.7944899999999997</v>
      </c>
      <c r="E86" s="101">
        <f>(BldgEUI!D61+BldgEUI!E61)*Constants!$B$14</f>
        <v>1.0321810854958615</v>
      </c>
      <c r="F86" s="6">
        <f t="shared" si="69"/>
        <v>3.8266710854958612</v>
      </c>
      <c r="G86" s="219">
        <f>(BldgEUI!L61+BldgEUI!M61)*Constants!$B$13</f>
        <v>2.6703442278019356</v>
      </c>
      <c r="H86" s="101">
        <f>(BldgEUI!J61+BldgEUI!K61)*Constants!$B$14</f>
        <v>1.4771819509748911</v>
      </c>
      <c r="I86" s="6">
        <f t="shared" si="70"/>
        <v>4.1475261787768272</v>
      </c>
      <c r="J86" s="219">
        <f>(BldgEUI!R61+BldgEUI!S61)*Constants!$B$13</f>
        <v>2.8642306073783135</v>
      </c>
      <c r="K86" s="101">
        <f>(BldgEUI!P61+BldgEUI!Q61)*Constants!$B$14</f>
        <v>2.3064300176742876</v>
      </c>
      <c r="L86" s="6">
        <f t="shared" si="71"/>
        <v>5.1706606250526015</v>
      </c>
      <c r="M86" s="219">
        <f>(BldgEUI!X61+BldgEUI!Y61)*Constants!$B$13</f>
        <v>3.1414000000000004</v>
      </c>
      <c r="N86" s="101">
        <f>(BldgEUI!V61+BldgEUI!W61)*Constants!$B$14</f>
        <v>3.0367364025810062</v>
      </c>
      <c r="O86" s="6">
        <f t="shared" si="72"/>
        <v>6.178136402581007</v>
      </c>
      <c r="P86" s="228" t="e">
        <f>D86*#REF!</f>
        <v>#REF!</v>
      </c>
      <c r="Q86" s="174" t="e">
        <f>E86*#REF!</f>
        <v>#REF!</v>
      </c>
      <c r="R86" s="234" t="e">
        <f>F86*#REF!</f>
        <v>#REF!</v>
      </c>
      <c r="S86" s="228" t="e">
        <f>G86*#REF!</f>
        <v>#REF!</v>
      </c>
      <c r="T86" s="174" t="e">
        <f>H86*#REF!</f>
        <v>#REF!</v>
      </c>
      <c r="U86" s="234" t="e">
        <f>I86*#REF!</f>
        <v>#REF!</v>
      </c>
      <c r="V86" s="228" t="e">
        <f>J86*#REF!</f>
        <v>#REF!</v>
      </c>
      <c r="W86" s="174" t="e">
        <f>K86*#REF!</f>
        <v>#REF!</v>
      </c>
      <c r="X86" s="234" t="e">
        <f>L86*#REF!</f>
        <v>#REF!</v>
      </c>
      <c r="Y86" s="228" t="e">
        <f>M86*#REF!</f>
        <v>#REF!</v>
      </c>
      <c r="Z86" s="174" t="e">
        <f>N86*#REF!</f>
        <v>#REF!</v>
      </c>
      <c r="AA86" s="234" t="e">
        <f>O86*#REF!</f>
        <v>#REF!</v>
      </c>
      <c r="AB86" s="228" t="e">
        <f t="shared" si="73"/>
        <v>#REF!</v>
      </c>
      <c r="AC86" s="174" t="e">
        <f t="shared" si="74"/>
        <v>#REF!</v>
      </c>
      <c r="AD86" s="234" t="e">
        <f t="shared" si="75"/>
        <v>#REF!</v>
      </c>
      <c r="AE86" s="228" t="e">
        <f t="shared" si="76"/>
        <v>#REF!</v>
      </c>
      <c r="AF86" s="174" t="e">
        <f t="shared" si="77"/>
        <v>#REF!</v>
      </c>
      <c r="AG86" s="234" t="e">
        <f t="shared" si="78"/>
        <v>#REF!</v>
      </c>
      <c r="AH86" s="228" t="e">
        <f t="shared" si="79"/>
        <v>#REF!</v>
      </c>
      <c r="AI86" s="174" t="e">
        <f t="shared" si="80"/>
        <v>#REF!</v>
      </c>
      <c r="AJ86" s="234" t="e">
        <f t="shared" si="81"/>
        <v>#REF!</v>
      </c>
      <c r="AK86" s="228" t="e">
        <f t="shared" si="82"/>
        <v>#REF!</v>
      </c>
      <c r="AL86" s="174" t="e">
        <f t="shared" si="83"/>
        <v>#REF!</v>
      </c>
      <c r="AM86" s="234" t="e">
        <f t="shared" si="84"/>
        <v>#REF!</v>
      </c>
      <c r="AN86" s="228" t="e">
        <f t="shared" si="85"/>
        <v>#REF!</v>
      </c>
      <c r="AO86" s="174" t="e">
        <f t="shared" si="86"/>
        <v>#REF!</v>
      </c>
      <c r="AP86" s="234" t="e">
        <f t="shared" si="87"/>
        <v>#REF!</v>
      </c>
      <c r="AQ86" s="228" t="e">
        <f t="shared" si="88"/>
        <v>#REF!</v>
      </c>
      <c r="AR86" s="174" t="e">
        <f t="shared" si="89"/>
        <v>#REF!</v>
      </c>
      <c r="AS86" s="185" t="e">
        <f t="shared" si="90"/>
        <v>#REF!</v>
      </c>
      <c r="AT86" s="141"/>
      <c r="AU86" s="141"/>
      <c r="AV86" s="141"/>
      <c r="AW86" s="141"/>
      <c r="AX86" s="141"/>
      <c r="AY86" s="141"/>
      <c r="AZ86" s="141"/>
      <c r="BA86" s="141"/>
      <c r="BB86" s="141"/>
    </row>
    <row r="87" spans="1:76" s="52" customFormat="1" x14ac:dyDescent="0.2">
      <c r="A87" s="247" t="s">
        <v>49</v>
      </c>
      <c r="B87" s="251">
        <v>0</v>
      </c>
      <c r="C87" s="252">
        <v>0</v>
      </c>
      <c r="D87" s="4">
        <f>(BldgEUI!F62+BldgEUI!G62)*Constants!$B$13</f>
        <v>2.9501575255996633</v>
      </c>
      <c r="E87" s="101">
        <f>(BldgEUI!D62+BldgEUI!E62)*Constants!$B$14</f>
        <v>1.168721651564034</v>
      </c>
      <c r="F87" s="6">
        <f t="shared" si="69"/>
        <v>4.1188791771636968</v>
      </c>
      <c r="G87" s="219">
        <f>(BldgEUI!L62+BldgEUI!M62)*Constants!$B$13</f>
        <v>2.8399948099312664</v>
      </c>
      <c r="H87" s="101">
        <f>(BldgEUI!J62+BldgEUI!K62)*Constants!$B$14</f>
        <v>1.6430315643147704</v>
      </c>
      <c r="I87" s="6">
        <f t="shared" si="70"/>
        <v>4.4830263742460366</v>
      </c>
      <c r="J87" s="219">
        <f>(BldgEUI!R62+BldgEUI!S62)*Constants!$B$13</f>
        <v>3.0614218684247434</v>
      </c>
      <c r="K87" s="101">
        <f>(BldgEUI!P62+BldgEUI!Q62)*Constants!$B$14</f>
        <v>2.4965810967176321</v>
      </c>
      <c r="L87" s="6">
        <f t="shared" si="71"/>
        <v>5.558002965142375</v>
      </c>
      <c r="M87" s="219">
        <f>(BldgEUI!X62+BldgEUI!Y62)*Constants!$B$13</f>
        <v>3.3764400000000001</v>
      </c>
      <c r="N87" s="101">
        <f>(BldgEUI!V62+BldgEUI!W62)*Constants!$B$14</f>
        <v>3.2388804127507362</v>
      </c>
      <c r="O87" s="6">
        <f t="shared" si="72"/>
        <v>6.6153204127507363</v>
      </c>
      <c r="P87" s="228" t="e">
        <f>D87*#REF!</f>
        <v>#REF!</v>
      </c>
      <c r="Q87" s="174" t="e">
        <f>E87*#REF!</f>
        <v>#REF!</v>
      </c>
      <c r="R87" s="234" t="e">
        <f>F87*#REF!</f>
        <v>#REF!</v>
      </c>
      <c r="S87" s="228" t="e">
        <f>G87*#REF!</f>
        <v>#REF!</v>
      </c>
      <c r="T87" s="174" t="e">
        <f>H87*#REF!</f>
        <v>#REF!</v>
      </c>
      <c r="U87" s="234" t="e">
        <f>I87*#REF!</f>
        <v>#REF!</v>
      </c>
      <c r="V87" s="228" t="e">
        <f>J87*#REF!</f>
        <v>#REF!</v>
      </c>
      <c r="W87" s="174" t="e">
        <f>K87*#REF!</f>
        <v>#REF!</v>
      </c>
      <c r="X87" s="234" t="e">
        <f>L87*#REF!</f>
        <v>#REF!</v>
      </c>
      <c r="Y87" s="228" t="e">
        <f>M87*#REF!</f>
        <v>#REF!</v>
      </c>
      <c r="Z87" s="174" t="e">
        <f>N87*#REF!</f>
        <v>#REF!</v>
      </c>
      <c r="AA87" s="234" t="e">
        <f>O87*#REF!</f>
        <v>#REF!</v>
      </c>
      <c r="AB87" s="228" t="e">
        <f t="shared" si="73"/>
        <v>#REF!</v>
      </c>
      <c r="AC87" s="174" t="e">
        <f t="shared" si="74"/>
        <v>#REF!</v>
      </c>
      <c r="AD87" s="234" t="e">
        <f t="shared" si="75"/>
        <v>#REF!</v>
      </c>
      <c r="AE87" s="228" t="e">
        <f t="shared" si="76"/>
        <v>#REF!</v>
      </c>
      <c r="AF87" s="174" t="e">
        <f t="shared" si="77"/>
        <v>#REF!</v>
      </c>
      <c r="AG87" s="234" t="e">
        <f t="shared" si="78"/>
        <v>#REF!</v>
      </c>
      <c r="AH87" s="228" t="e">
        <f t="shared" si="79"/>
        <v>#REF!</v>
      </c>
      <c r="AI87" s="174" t="e">
        <f t="shared" si="80"/>
        <v>#REF!</v>
      </c>
      <c r="AJ87" s="234" t="e">
        <f t="shared" si="81"/>
        <v>#REF!</v>
      </c>
      <c r="AK87" s="228" t="e">
        <f t="shared" si="82"/>
        <v>#REF!</v>
      </c>
      <c r="AL87" s="174" t="e">
        <f t="shared" si="83"/>
        <v>#REF!</v>
      </c>
      <c r="AM87" s="234" t="e">
        <f t="shared" si="84"/>
        <v>#REF!</v>
      </c>
      <c r="AN87" s="228" t="e">
        <f t="shared" si="85"/>
        <v>#REF!</v>
      </c>
      <c r="AO87" s="174" t="e">
        <f t="shared" si="86"/>
        <v>#REF!</v>
      </c>
      <c r="AP87" s="234" t="e">
        <f t="shared" si="87"/>
        <v>#REF!</v>
      </c>
      <c r="AQ87" s="228" t="e">
        <f t="shared" si="88"/>
        <v>#REF!</v>
      </c>
      <c r="AR87" s="174" t="e">
        <f t="shared" si="89"/>
        <v>#REF!</v>
      </c>
      <c r="AS87" s="185" t="e">
        <f t="shared" si="90"/>
        <v>#REF!</v>
      </c>
      <c r="AT87" s="143"/>
      <c r="AU87" s="143"/>
      <c r="AV87" s="143"/>
      <c r="AW87" s="143"/>
      <c r="AX87" s="143"/>
      <c r="AY87" s="143"/>
      <c r="AZ87" s="143"/>
      <c r="BA87" s="143"/>
      <c r="BB87" s="143"/>
    </row>
    <row r="88" spans="1:76" s="24" customFormat="1" x14ac:dyDescent="0.2">
      <c r="A88" s="246" t="s">
        <v>50</v>
      </c>
      <c r="B88" s="206">
        <v>1</v>
      </c>
      <c r="C88" s="207">
        <v>1</v>
      </c>
      <c r="D88" s="4">
        <f>(BldgEUI!F63+BldgEUI!G63)*Constants!$B$13</f>
        <v>2.5767059194837985</v>
      </c>
      <c r="E88" s="101">
        <f>(BldgEUI!D63+BldgEUI!E63)*Constants!$B$14</f>
        <v>1.2005555264412959</v>
      </c>
      <c r="F88" s="6">
        <f t="shared" si="69"/>
        <v>3.7772614459250944</v>
      </c>
      <c r="G88" s="219">
        <f>(BldgEUI!L63+BldgEUI!M63)*Constants!$B$13</f>
        <v>2.4643399495020342</v>
      </c>
      <c r="H88" s="101">
        <f>(BldgEUI!J63+BldgEUI!K63)*Constants!$B$14</f>
        <v>1.6763277283630238</v>
      </c>
      <c r="I88" s="6">
        <f t="shared" si="70"/>
        <v>4.140667677865058</v>
      </c>
      <c r="J88" s="219">
        <f>(BldgEUI!R63+BldgEUI!S63)*Constants!$B$13</f>
        <v>2.6835637536821433</v>
      </c>
      <c r="K88" s="101">
        <f>(BldgEUI!P63+BldgEUI!Q63)*Constants!$B$14</f>
        <v>2.5312974762940095</v>
      </c>
      <c r="L88" s="6">
        <f t="shared" si="71"/>
        <v>5.2148612299761528</v>
      </c>
      <c r="M88" s="219">
        <f>(BldgEUI!X63+BldgEUI!Y63)*Constants!$B$13</f>
        <v>2.9911099999999999</v>
      </c>
      <c r="N88" s="101">
        <f>(BldgEUI!V63+BldgEUI!W63)*Constants!$B$14</f>
        <v>3.2732811888764197</v>
      </c>
      <c r="O88" s="6">
        <f t="shared" si="72"/>
        <v>6.2643911888764201</v>
      </c>
      <c r="P88" s="228" t="e">
        <f>D88*#REF!</f>
        <v>#REF!</v>
      </c>
      <c r="Q88" s="174" t="e">
        <f>E88*#REF!</f>
        <v>#REF!</v>
      </c>
      <c r="R88" s="234" t="e">
        <f>F88*#REF!</f>
        <v>#REF!</v>
      </c>
      <c r="S88" s="228" t="e">
        <f>G88*#REF!</f>
        <v>#REF!</v>
      </c>
      <c r="T88" s="174" t="e">
        <f>H88*#REF!</f>
        <v>#REF!</v>
      </c>
      <c r="U88" s="234" t="e">
        <f>I88*#REF!</f>
        <v>#REF!</v>
      </c>
      <c r="V88" s="228" t="e">
        <f>J88*#REF!</f>
        <v>#REF!</v>
      </c>
      <c r="W88" s="174" t="e">
        <f>K88*#REF!</f>
        <v>#REF!</v>
      </c>
      <c r="X88" s="234" t="e">
        <f>L88*#REF!</f>
        <v>#REF!</v>
      </c>
      <c r="Y88" s="228" t="e">
        <f>M88*#REF!</f>
        <v>#REF!</v>
      </c>
      <c r="Z88" s="174" t="e">
        <f>N88*#REF!</f>
        <v>#REF!</v>
      </c>
      <c r="AA88" s="234" t="e">
        <f>O88*#REF!</f>
        <v>#REF!</v>
      </c>
      <c r="AB88" s="228" t="e">
        <f t="shared" si="73"/>
        <v>#REF!</v>
      </c>
      <c r="AC88" s="174" t="e">
        <f t="shared" si="74"/>
        <v>#REF!</v>
      </c>
      <c r="AD88" s="234" t="e">
        <f t="shared" si="75"/>
        <v>#REF!</v>
      </c>
      <c r="AE88" s="228" t="e">
        <f t="shared" si="76"/>
        <v>#REF!</v>
      </c>
      <c r="AF88" s="174" t="e">
        <f t="shared" si="77"/>
        <v>#REF!</v>
      </c>
      <c r="AG88" s="234" t="e">
        <f t="shared" si="78"/>
        <v>#REF!</v>
      </c>
      <c r="AH88" s="228" t="e">
        <f t="shared" si="79"/>
        <v>#REF!</v>
      </c>
      <c r="AI88" s="174" t="e">
        <f t="shared" si="80"/>
        <v>#REF!</v>
      </c>
      <c r="AJ88" s="234" t="e">
        <f t="shared" si="81"/>
        <v>#REF!</v>
      </c>
      <c r="AK88" s="228" t="e">
        <f t="shared" si="82"/>
        <v>#REF!</v>
      </c>
      <c r="AL88" s="174" t="e">
        <f t="shared" si="83"/>
        <v>#REF!</v>
      </c>
      <c r="AM88" s="234" t="e">
        <f t="shared" si="84"/>
        <v>#REF!</v>
      </c>
      <c r="AN88" s="228" t="e">
        <f t="shared" si="85"/>
        <v>#REF!</v>
      </c>
      <c r="AO88" s="174" t="e">
        <f t="shared" si="86"/>
        <v>#REF!</v>
      </c>
      <c r="AP88" s="234" t="e">
        <f t="shared" si="87"/>
        <v>#REF!</v>
      </c>
      <c r="AQ88" s="228" t="e">
        <f t="shared" si="88"/>
        <v>#REF!</v>
      </c>
      <c r="AR88" s="174" t="e">
        <f t="shared" si="89"/>
        <v>#REF!</v>
      </c>
      <c r="AS88" s="185" t="e">
        <f t="shared" si="90"/>
        <v>#REF!</v>
      </c>
      <c r="AT88" s="141"/>
      <c r="AU88" s="141"/>
      <c r="AV88" s="141"/>
      <c r="AW88" s="141"/>
      <c r="AX88" s="141"/>
      <c r="AY88" s="141"/>
      <c r="AZ88" s="141"/>
      <c r="BA88" s="141"/>
      <c r="BB88" s="141"/>
    </row>
    <row r="89" spans="1:76" s="24" customFormat="1" x14ac:dyDescent="0.2">
      <c r="A89" s="248" t="s">
        <v>30</v>
      </c>
      <c r="B89" s="256">
        <v>1</v>
      </c>
      <c r="C89" s="257">
        <v>0</v>
      </c>
      <c r="D89" s="4">
        <f>(BldgEUI!F64+BldgEUI!G64)*Constants!$B$13</f>
        <v>2.9501575255996633</v>
      </c>
      <c r="E89" s="101">
        <f>(BldgEUI!D64+BldgEUI!E64)*Constants!$B$14</f>
        <v>1.168721651564034</v>
      </c>
      <c r="F89" s="6">
        <f t="shared" si="69"/>
        <v>4.1188791771636968</v>
      </c>
      <c r="G89" s="219">
        <f>(BldgEUI!L64+BldgEUI!M64)*Constants!$B$13</f>
        <v>2.8399948099312664</v>
      </c>
      <c r="H89" s="101">
        <f>(BldgEUI!J64+BldgEUI!K64)*Constants!$B$14</f>
        <v>1.6430315643147704</v>
      </c>
      <c r="I89" s="6">
        <f t="shared" si="70"/>
        <v>4.4830263742460366</v>
      </c>
      <c r="J89" s="219">
        <f>(BldgEUI!R64+BldgEUI!S64)*Constants!$B$13</f>
        <v>3.0614218684247434</v>
      </c>
      <c r="K89" s="101">
        <f>(BldgEUI!P64+BldgEUI!Q64)*Constants!$B$14</f>
        <v>2.4965810967176321</v>
      </c>
      <c r="L89" s="6">
        <f t="shared" si="71"/>
        <v>5.558002965142375</v>
      </c>
      <c r="M89" s="219">
        <f>(BldgEUI!X64+BldgEUI!Y64)*Constants!$B$13</f>
        <v>3.3764400000000001</v>
      </c>
      <c r="N89" s="101">
        <f>(BldgEUI!V64+BldgEUI!W64)*Constants!$B$14</f>
        <v>3.2388804127507362</v>
      </c>
      <c r="O89" s="6">
        <f t="shared" si="72"/>
        <v>6.6153204127507363</v>
      </c>
      <c r="P89" s="228" t="e">
        <f>D89*#REF!</f>
        <v>#REF!</v>
      </c>
      <c r="Q89" s="174" t="e">
        <f>E89*#REF!</f>
        <v>#REF!</v>
      </c>
      <c r="R89" s="234" t="e">
        <f>F89*#REF!</f>
        <v>#REF!</v>
      </c>
      <c r="S89" s="228" t="e">
        <f>G89*#REF!</f>
        <v>#REF!</v>
      </c>
      <c r="T89" s="174" t="e">
        <f>H89*#REF!</f>
        <v>#REF!</v>
      </c>
      <c r="U89" s="234" t="e">
        <f>I89*#REF!</f>
        <v>#REF!</v>
      </c>
      <c r="V89" s="228" t="e">
        <f>J89*#REF!</f>
        <v>#REF!</v>
      </c>
      <c r="W89" s="174" t="e">
        <f>K89*#REF!</f>
        <v>#REF!</v>
      </c>
      <c r="X89" s="234" t="e">
        <f>L89*#REF!</f>
        <v>#REF!</v>
      </c>
      <c r="Y89" s="228" t="e">
        <f>M89*#REF!</f>
        <v>#REF!</v>
      </c>
      <c r="Z89" s="174" t="e">
        <f>N89*#REF!</f>
        <v>#REF!</v>
      </c>
      <c r="AA89" s="234" t="e">
        <f>O89*#REF!</f>
        <v>#REF!</v>
      </c>
      <c r="AB89" s="228" t="e">
        <f t="shared" si="73"/>
        <v>#REF!</v>
      </c>
      <c r="AC89" s="174" t="e">
        <f t="shared" si="74"/>
        <v>#REF!</v>
      </c>
      <c r="AD89" s="234" t="e">
        <f t="shared" si="75"/>
        <v>#REF!</v>
      </c>
      <c r="AE89" s="228" t="e">
        <f t="shared" si="76"/>
        <v>#REF!</v>
      </c>
      <c r="AF89" s="174" t="e">
        <f t="shared" si="77"/>
        <v>#REF!</v>
      </c>
      <c r="AG89" s="234" t="e">
        <f t="shared" si="78"/>
        <v>#REF!</v>
      </c>
      <c r="AH89" s="228" t="e">
        <f t="shared" si="79"/>
        <v>#REF!</v>
      </c>
      <c r="AI89" s="174" t="e">
        <f t="shared" si="80"/>
        <v>#REF!</v>
      </c>
      <c r="AJ89" s="234" t="e">
        <f t="shared" si="81"/>
        <v>#REF!</v>
      </c>
      <c r="AK89" s="228" t="e">
        <f t="shared" si="82"/>
        <v>#REF!</v>
      </c>
      <c r="AL89" s="174" t="e">
        <f t="shared" si="83"/>
        <v>#REF!</v>
      </c>
      <c r="AM89" s="234" t="e">
        <f t="shared" si="84"/>
        <v>#REF!</v>
      </c>
      <c r="AN89" s="228" t="e">
        <f t="shared" si="85"/>
        <v>#REF!</v>
      </c>
      <c r="AO89" s="174" t="e">
        <f t="shared" si="86"/>
        <v>#REF!</v>
      </c>
      <c r="AP89" s="234" t="e">
        <f t="shared" si="87"/>
        <v>#REF!</v>
      </c>
      <c r="AQ89" s="228" t="e">
        <f t="shared" si="88"/>
        <v>#REF!</v>
      </c>
      <c r="AR89" s="174" t="e">
        <f t="shared" si="89"/>
        <v>#REF!</v>
      </c>
      <c r="AS89" s="185" t="e">
        <f t="shared" si="90"/>
        <v>#REF!</v>
      </c>
      <c r="AT89" s="141"/>
      <c r="AU89" s="141"/>
      <c r="AV89" s="141"/>
      <c r="AW89" s="141"/>
      <c r="AX89" s="141"/>
      <c r="AY89" s="141"/>
      <c r="AZ89" s="141"/>
      <c r="BA89" s="141"/>
      <c r="BB89" s="141"/>
    </row>
    <row r="90" spans="1:76" s="19" customFormat="1" x14ac:dyDescent="0.2">
      <c r="A90" s="246" t="s">
        <v>6</v>
      </c>
      <c r="B90" s="256">
        <v>1</v>
      </c>
      <c r="C90" s="207">
        <v>0</v>
      </c>
      <c r="D90" s="4">
        <f>(BldgEUI!F65+BldgEUI!G65)*Constants!$B$13</f>
        <v>2.9501575255996633</v>
      </c>
      <c r="E90" s="101">
        <f>(BldgEUI!D65+BldgEUI!E65)*Constants!$B$14</f>
        <v>1.168721651564034</v>
      </c>
      <c r="F90" s="6">
        <f t="shared" si="69"/>
        <v>4.1188791771636968</v>
      </c>
      <c r="G90" s="219">
        <f>(BldgEUI!L65+BldgEUI!M65)*Constants!$B$13</f>
        <v>2.8399948099312664</v>
      </c>
      <c r="H90" s="101">
        <f>(BldgEUI!J65+BldgEUI!K65)*Constants!$B$14</f>
        <v>1.6430315643147704</v>
      </c>
      <c r="I90" s="6">
        <f t="shared" si="70"/>
        <v>4.4830263742460366</v>
      </c>
      <c r="J90" s="219">
        <f>(BldgEUI!R65+BldgEUI!S65)*Constants!$B$13</f>
        <v>3.0614218684247434</v>
      </c>
      <c r="K90" s="101">
        <f>(BldgEUI!P65+BldgEUI!Q65)*Constants!$B$14</f>
        <v>2.4965810967176321</v>
      </c>
      <c r="L90" s="6">
        <f t="shared" si="71"/>
        <v>5.558002965142375</v>
      </c>
      <c r="M90" s="219">
        <f>(BldgEUI!X65+BldgEUI!Y65)*Constants!$B$13</f>
        <v>3.3764400000000001</v>
      </c>
      <c r="N90" s="101">
        <f>(BldgEUI!V65+BldgEUI!W65)*Constants!$B$14</f>
        <v>3.2388804127507362</v>
      </c>
      <c r="O90" s="6">
        <f t="shared" si="72"/>
        <v>6.6153204127507363</v>
      </c>
      <c r="P90" s="228" t="e">
        <f>D90*#REF!</f>
        <v>#REF!</v>
      </c>
      <c r="Q90" s="174" t="e">
        <f>E90*#REF!</f>
        <v>#REF!</v>
      </c>
      <c r="R90" s="234" t="e">
        <f>F90*#REF!</f>
        <v>#REF!</v>
      </c>
      <c r="S90" s="228" t="e">
        <f>G90*#REF!</f>
        <v>#REF!</v>
      </c>
      <c r="T90" s="174" t="e">
        <f>H90*#REF!</f>
        <v>#REF!</v>
      </c>
      <c r="U90" s="234" t="e">
        <f>I90*#REF!</f>
        <v>#REF!</v>
      </c>
      <c r="V90" s="228" t="e">
        <f>J90*#REF!</f>
        <v>#REF!</v>
      </c>
      <c r="W90" s="174" t="e">
        <f>K90*#REF!</f>
        <v>#REF!</v>
      </c>
      <c r="X90" s="234" t="e">
        <f>L90*#REF!</f>
        <v>#REF!</v>
      </c>
      <c r="Y90" s="228" t="e">
        <f>M90*#REF!</f>
        <v>#REF!</v>
      </c>
      <c r="Z90" s="174" t="e">
        <f>N90*#REF!</f>
        <v>#REF!</v>
      </c>
      <c r="AA90" s="234" t="e">
        <f>O90*#REF!</f>
        <v>#REF!</v>
      </c>
      <c r="AB90" s="228" t="e">
        <f t="shared" si="73"/>
        <v>#REF!</v>
      </c>
      <c r="AC90" s="174" t="e">
        <f t="shared" si="74"/>
        <v>#REF!</v>
      </c>
      <c r="AD90" s="234" t="e">
        <f t="shared" si="75"/>
        <v>#REF!</v>
      </c>
      <c r="AE90" s="228" t="e">
        <f t="shared" si="76"/>
        <v>#REF!</v>
      </c>
      <c r="AF90" s="174" t="e">
        <f t="shared" si="77"/>
        <v>#REF!</v>
      </c>
      <c r="AG90" s="234" t="e">
        <f t="shared" si="78"/>
        <v>#REF!</v>
      </c>
      <c r="AH90" s="228" t="e">
        <f t="shared" si="79"/>
        <v>#REF!</v>
      </c>
      <c r="AI90" s="174" t="e">
        <f t="shared" si="80"/>
        <v>#REF!</v>
      </c>
      <c r="AJ90" s="234" t="e">
        <f t="shared" si="81"/>
        <v>#REF!</v>
      </c>
      <c r="AK90" s="228" t="e">
        <f t="shared" si="82"/>
        <v>#REF!</v>
      </c>
      <c r="AL90" s="174" t="e">
        <f t="shared" si="83"/>
        <v>#REF!</v>
      </c>
      <c r="AM90" s="234" t="e">
        <f t="shared" si="84"/>
        <v>#REF!</v>
      </c>
      <c r="AN90" s="228" t="e">
        <f t="shared" si="85"/>
        <v>#REF!</v>
      </c>
      <c r="AO90" s="174" t="e">
        <f t="shared" si="86"/>
        <v>#REF!</v>
      </c>
      <c r="AP90" s="234" t="e">
        <f t="shared" si="87"/>
        <v>#REF!</v>
      </c>
      <c r="AQ90" s="228" t="e">
        <f t="shared" si="88"/>
        <v>#REF!</v>
      </c>
      <c r="AR90" s="174" t="e">
        <f t="shared" si="89"/>
        <v>#REF!</v>
      </c>
      <c r="AS90" s="185" t="e">
        <f t="shared" si="90"/>
        <v>#REF!</v>
      </c>
      <c r="AT90" s="142"/>
      <c r="AU90" s="142"/>
      <c r="AV90" s="142"/>
      <c r="AW90" s="142"/>
      <c r="AX90" s="142"/>
      <c r="AY90" s="142"/>
      <c r="AZ90" s="142"/>
      <c r="BA90" s="142"/>
      <c r="BB90" s="142"/>
    </row>
    <row r="91" spans="1:76" s="19" customFormat="1" x14ac:dyDescent="0.2">
      <c r="A91" s="246" t="s">
        <v>51</v>
      </c>
      <c r="B91" s="256">
        <v>1</v>
      </c>
      <c r="C91" s="207">
        <v>0</v>
      </c>
      <c r="D91" s="4">
        <f>(BldgEUI!F66+BldgEUI!G66)*Constants!$B$13</f>
        <v>2.9501575255996633</v>
      </c>
      <c r="E91" s="101">
        <f>(BldgEUI!D66+BldgEUI!E66)*Constants!$B$14</f>
        <v>1.0523519999999997</v>
      </c>
      <c r="F91" s="6">
        <f t="shared" si="69"/>
        <v>4.0025095255996632</v>
      </c>
      <c r="G91" s="219">
        <f>(BldgEUI!L66+BldgEUI!M66)*Constants!$B$13</f>
        <v>2.8399948099312664</v>
      </c>
      <c r="H91" s="101">
        <f>(BldgEUI!J66+BldgEUI!K66)*Constants!$B$14</f>
        <v>1.4785739999999998</v>
      </c>
      <c r="I91" s="6">
        <f t="shared" si="70"/>
        <v>4.318568809931266</v>
      </c>
      <c r="J91" s="219">
        <f>(BldgEUI!R66+BldgEUI!S66)*Constants!$B$13</f>
        <v>3.0614218684247434</v>
      </c>
      <c r="K91" s="101">
        <f>(BldgEUI!P66+BldgEUI!Q66)*Constants!$B$14</f>
        <v>2.2469399999999995</v>
      </c>
      <c r="L91" s="6">
        <f t="shared" si="71"/>
        <v>5.3083618684247433</v>
      </c>
      <c r="M91" s="219">
        <f>(BldgEUI!X66+BldgEUI!Y66)*Constants!$B$13</f>
        <v>3.3764400000000001</v>
      </c>
      <c r="N91" s="101">
        <f>(BldgEUI!V66+BldgEUI!W66)*Constants!$B$14</f>
        <v>2.915028</v>
      </c>
      <c r="O91" s="6">
        <f t="shared" si="72"/>
        <v>6.2914680000000001</v>
      </c>
      <c r="P91" s="228" t="e">
        <f>D91*#REF!</f>
        <v>#REF!</v>
      </c>
      <c r="Q91" s="174" t="e">
        <f>E91*#REF!</f>
        <v>#REF!</v>
      </c>
      <c r="R91" s="234" t="e">
        <f>F91*#REF!</f>
        <v>#REF!</v>
      </c>
      <c r="S91" s="228" t="e">
        <f>G91*#REF!</f>
        <v>#REF!</v>
      </c>
      <c r="T91" s="174" t="e">
        <f>H91*#REF!</f>
        <v>#REF!</v>
      </c>
      <c r="U91" s="234" t="e">
        <f>I91*#REF!</f>
        <v>#REF!</v>
      </c>
      <c r="V91" s="228" t="e">
        <f>J91*#REF!</f>
        <v>#REF!</v>
      </c>
      <c r="W91" s="174" t="e">
        <f>K91*#REF!</f>
        <v>#REF!</v>
      </c>
      <c r="X91" s="234" t="e">
        <f>L91*#REF!</f>
        <v>#REF!</v>
      </c>
      <c r="Y91" s="228" t="e">
        <f>M91*#REF!</f>
        <v>#REF!</v>
      </c>
      <c r="Z91" s="174" t="e">
        <f>N91*#REF!</f>
        <v>#REF!</v>
      </c>
      <c r="AA91" s="234" t="e">
        <f>O91*#REF!</f>
        <v>#REF!</v>
      </c>
      <c r="AB91" s="228" t="e">
        <f t="shared" si="73"/>
        <v>#REF!</v>
      </c>
      <c r="AC91" s="174" t="e">
        <f t="shared" si="74"/>
        <v>#REF!</v>
      </c>
      <c r="AD91" s="234" t="e">
        <f t="shared" si="75"/>
        <v>#REF!</v>
      </c>
      <c r="AE91" s="228" t="e">
        <f t="shared" si="76"/>
        <v>#REF!</v>
      </c>
      <c r="AF91" s="174" t="e">
        <f t="shared" si="77"/>
        <v>#REF!</v>
      </c>
      <c r="AG91" s="234" t="e">
        <f t="shared" si="78"/>
        <v>#REF!</v>
      </c>
      <c r="AH91" s="228" t="e">
        <f t="shared" si="79"/>
        <v>#REF!</v>
      </c>
      <c r="AI91" s="174" t="e">
        <f t="shared" si="80"/>
        <v>#REF!</v>
      </c>
      <c r="AJ91" s="234" t="e">
        <f t="shared" si="81"/>
        <v>#REF!</v>
      </c>
      <c r="AK91" s="228" t="e">
        <f t="shared" si="82"/>
        <v>#REF!</v>
      </c>
      <c r="AL91" s="174" t="e">
        <f t="shared" si="83"/>
        <v>#REF!</v>
      </c>
      <c r="AM91" s="234" t="e">
        <f t="shared" si="84"/>
        <v>#REF!</v>
      </c>
      <c r="AN91" s="228" t="e">
        <f t="shared" si="85"/>
        <v>#REF!</v>
      </c>
      <c r="AO91" s="174" t="e">
        <f t="shared" si="86"/>
        <v>#REF!</v>
      </c>
      <c r="AP91" s="234" t="e">
        <f t="shared" si="87"/>
        <v>#REF!</v>
      </c>
      <c r="AQ91" s="228" t="e">
        <f t="shared" si="88"/>
        <v>#REF!</v>
      </c>
      <c r="AR91" s="174" t="e">
        <f t="shared" si="89"/>
        <v>#REF!</v>
      </c>
      <c r="AS91" s="185" t="e">
        <f t="shared" si="90"/>
        <v>#REF!</v>
      </c>
      <c r="AT91" s="142"/>
      <c r="AU91" s="142"/>
      <c r="AV91" s="142"/>
      <c r="AW91" s="142"/>
      <c r="AX91" s="142"/>
      <c r="AY91" s="142"/>
      <c r="AZ91" s="142"/>
      <c r="BA91" s="142"/>
      <c r="BB91" s="142"/>
    </row>
    <row r="92" spans="1:76" s="52" customFormat="1" x14ac:dyDescent="0.2">
      <c r="A92" s="247" t="s">
        <v>52</v>
      </c>
      <c r="B92" s="250">
        <v>0</v>
      </c>
      <c r="C92" s="252">
        <v>0</v>
      </c>
      <c r="D92" s="4">
        <f>(BldgEUI!F67+BldgEUI!G67)*Constants!$B$13</f>
        <v>2.8611599999999999</v>
      </c>
      <c r="E92" s="101">
        <f>(BldgEUI!D67+BldgEUI!E67)*Constants!$B$14</f>
        <v>1.168721651564034</v>
      </c>
      <c r="F92" s="6">
        <f t="shared" si="69"/>
        <v>4.0298816515640343</v>
      </c>
      <c r="G92" s="219">
        <f>(BldgEUI!L67+BldgEUI!M67)*Constants!$B$13</f>
        <v>2.7538100000000001</v>
      </c>
      <c r="H92" s="101">
        <f>(BldgEUI!J67+BldgEUI!K67)*Constants!$B$14</f>
        <v>1.6430315643147704</v>
      </c>
      <c r="I92" s="6">
        <f t="shared" si="70"/>
        <v>4.3968415643147702</v>
      </c>
      <c r="J92" s="219">
        <f>(BldgEUI!R67+BldgEUI!S67)*Constants!$B$13</f>
        <v>2.9696400000000001</v>
      </c>
      <c r="K92" s="101">
        <f>(BldgEUI!P67+BldgEUI!Q67)*Constants!$B$14</f>
        <v>2.4965810967176321</v>
      </c>
      <c r="L92" s="6">
        <f t="shared" si="71"/>
        <v>5.4662210967176321</v>
      </c>
      <c r="M92" s="219">
        <f>(BldgEUI!X67+BldgEUI!Y67)*Constants!$B$13</f>
        <v>3.27474</v>
      </c>
      <c r="N92" s="101">
        <f>(BldgEUI!V67+BldgEUI!W67)*Constants!$B$14</f>
        <v>3.2388804127507362</v>
      </c>
      <c r="O92" s="6">
        <f t="shared" si="72"/>
        <v>6.5136204127507362</v>
      </c>
      <c r="P92" s="228" t="e">
        <f>D92*#REF!</f>
        <v>#REF!</v>
      </c>
      <c r="Q92" s="174" t="e">
        <f>E92*#REF!</f>
        <v>#REF!</v>
      </c>
      <c r="R92" s="234" t="e">
        <f>F92*#REF!</f>
        <v>#REF!</v>
      </c>
      <c r="S92" s="228" t="e">
        <f>G92*#REF!</f>
        <v>#REF!</v>
      </c>
      <c r="T92" s="174" t="e">
        <f>H92*#REF!</f>
        <v>#REF!</v>
      </c>
      <c r="U92" s="234" t="e">
        <f>I92*#REF!</f>
        <v>#REF!</v>
      </c>
      <c r="V92" s="228" t="e">
        <f>J92*#REF!</f>
        <v>#REF!</v>
      </c>
      <c r="W92" s="174" t="e">
        <f>K92*#REF!</f>
        <v>#REF!</v>
      </c>
      <c r="X92" s="234" t="e">
        <f>L92*#REF!</f>
        <v>#REF!</v>
      </c>
      <c r="Y92" s="228" t="e">
        <f>M92*#REF!</f>
        <v>#REF!</v>
      </c>
      <c r="Z92" s="174" t="e">
        <f>N92*#REF!</f>
        <v>#REF!</v>
      </c>
      <c r="AA92" s="234" t="e">
        <f>O92*#REF!</f>
        <v>#REF!</v>
      </c>
      <c r="AB92" s="228" t="e">
        <f t="shared" si="73"/>
        <v>#REF!</v>
      </c>
      <c r="AC92" s="174" t="e">
        <f t="shared" si="74"/>
        <v>#REF!</v>
      </c>
      <c r="AD92" s="234" t="e">
        <f t="shared" si="75"/>
        <v>#REF!</v>
      </c>
      <c r="AE92" s="228" t="e">
        <f t="shared" si="76"/>
        <v>#REF!</v>
      </c>
      <c r="AF92" s="174" t="e">
        <f t="shared" si="77"/>
        <v>#REF!</v>
      </c>
      <c r="AG92" s="234" t="e">
        <f t="shared" si="78"/>
        <v>#REF!</v>
      </c>
      <c r="AH92" s="228" t="e">
        <f t="shared" si="79"/>
        <v>#REF!</v>
      </c>
      <c r="AI92" s="174" t="e">
        <f t="shared" si="80"/>
        <v>#REF!</v>
      </c>
      <c r="AJ92" s="234" t="e">
        <f t="shared" si="81"/>
        <v>#REF!</v>
      </c>
      <c r="AK92" s="228" t="e">
        <f t="shared" si="82"/>
        <v>#REF!</v>
      </c>
      <c r="AL92" s="174" t="e">
        <f t="shared" si="83"/>
        <v>#REF!</v>
      </c>
      <c r="AM92" s="234" t="e">
        <f t="shared" si="84"/>
        <v>#REF!</v>
      </c>
      <c r="AN92" s="228" t="e">
        <f t="shared" si="85"/>
        <v>#REF!</v>
      </c>
      <c r="AO92" s="174" t="e">
        <f t="shared" si="86"/>
        <v>#REF!</v>
      </c>
      <c r="AP92" s="234" t="e">
        <f t="shared" si="87"/>
        <v>#REF!</v>
      </c>
      <c r="AQ92" s="228" t="e">
        <f t="shared" si="88"/>
        <v>#REF!</v>
      </c>
      <c r="AR92" s="174" t="e">
        <f t="shared" si="89"/>
        <v>#REF!</v>
      </c>
      <c r="AS92" s="185" t="e">
        <f t="shared" si="90"/>
        <v>#REF!</v>
      </c>
      <c r="AT92" s="143"/>
      <c r="AU92" s="143"/>
      <c r="AV92" s="143"/>
      <c r="AW92" s="143"/>
      <c r="AX92" s="143"/>
      <c r="AY92" s="143"/>
      <c r="AZ92" s="143"/>
      <c r="BA92" s="143"/>
      <c r="BB92" s="143"/>
    </row>
    <row r="93" spans="1:76" s="19" customFormat="1" x14ac:dyDescent="0.2">
      <c r="A93" s="247" t="s">
        <v>53</v>
      </c>
      <c r="B93" s="254">
        <v>1</v>
      </c>
      <c r="C93" s="255">
        <v>0</v>
      </c>
      <c r="D93" s="4">
        <f>(BldgEUI!F68+BldgEUI!G68)*Constants!$B$13</f>
        <v>2.9501575255996633</v>
      </c>
      <c r="E93" s="101">
        <f>(BldgEUI!D68+BldgEUI!E68)*Constants!$B$14</f>
        <v>1.168721651564034</v>
      </c>
      <c r="F93" s="6">
        <f t="shared" si="69"/>
        <v>4.1188791771636968</v>
      </c>
      <c r="G93" s="219">
        <f>(BldgEUI!L68+BldgEUI!M68)*Constants!$B$13</f>
        <v>2.8399948099312664</v>
      </c>
      <c r="H93" s="101">
        <f>(BldgEUI!J68+BldgEUI!K68)*Constants!$B$14</f>
        <v>1.6430315643147704</v>
      </c>
      <c r="I93" s="6">
        <f t="shared" si="70"/>
        <v>4.4830263742460366</v>
      </c>
      <c r="J93" s="219">
        <f>(BldgEUI!R68+BldgEUI!S68)*Constants!$B$13</f>
        <v>3.0614218684247434</v>
      </c>
      <c r="K93" s="101">
        <f>(BldgEUI!P68+BldgEUI!Q68)*Constants!$B$14</f>
        <v>2.4965810967176321</v>
      </c>
      <c r="L93" s="6">
        <f t="shared" si="71"/>
        <v>5.558002965142375</v>
      </c>
      <c r="M93" s="219">
        <f>(BldgEUI!X68+BldgEUI!Y68)*Constants!$B$13</f>
        <v>3.3764400000000001</v>
      </c>
      <c r="N93" s="101">
        <f>(BldgEUI!V68+BldgEUI!W68)*Constants!$B$14</f>
        <v>3.2388804127507362</v>
      </c>
      <c r="O93" s="6">
        <f t="shared" si="72"/>
        <v>6.6153204127507363</v>
      </c>
      <c r="P93" s="228" t="e">
        <f>D93*#REF!</f>
        <v>#REF!</v>
      </c>
      <c r="Q93" s="174" t="e">
        <f>E93*#REF!</f>
        <v>#REF!</v>
      </c>
      <c r="R93" s="234" t="e">
        <f>F93*#REF!</f>
        <v>#REF!</v>
      </c>
      <c r="S93" s="228" t="e">
        <f>G93*#REF!</f>
        <v>#REF!</v>
      </c>
      <c r="T93" s="174" t="e">
        <f>H93*#REF!</f>
        <v>#REF!</v>
      </c>
      <c r="U93" s="234" t="e">
        <f>I93*#REF!</f>
        <v>#REF!</v>
      </c>
      <c r="V93" s="228" t="e">
        <f>J93*#REF!</f>
        <v>#REF!</v>
      </c>
      <c r="W93" s="174" t="e">
        <f>K93*#REF!</f>
        <v>#REF!</v>
      </c>
      <c r="X93" s="234" t="e">
        <f>L93*#REF!</f>
        <v>#REF!</v>
      </c>
      <c r="Y93" s="228" t="e">
        <f>M93*#REF!</f>
        <v>#REF!</v>
      </c>
      <c r="Z93" s="174" t="e">
        <f>N93*#REF!</f>
        <v>#REF!</v>
      </c>
      <c r="AA93" s="234" t="e">
        <f>O93*#REF!</f>
        <v>#REF!</v>
      </c>
      <c r="AB93" s="228" t="e">
        <f t="shared" si="73"/>
        <v>#REF!</v>
      </c>
      <c r="AC93" s="174" t="e">
        <f t="shared" si="74"/>
        <v>#REF!</v>
      </c>
      <c r="AD93" s="234" t="e">
        <f t="shared" si="75"/>
        <v>#REF!</v>
      </c>
      <c r="AE93" s="228" t="e">
        <f t="shared" si="76"/>
        <v>#REF!</v>
      </c>
      <c r="AF93" s="174" t="e">
        <f t="shared" si="77"/>
        <v>#REF!</v>
      </c>
      <c r="AG93" s="234" t="e">
        <f t="shared" si="78"/>
        <v>#REF!</v>
      </c>
      <c r="AH93" s="228" t="e">
        <f t="shared" si="79"/>
        <v>#REF!</v>
      </c>
      <c r="AI93" s="174" t="e">
        <f t="shared" si="80"/>
        <v>#REF!</v>
      </c>
      <c r="AJ93" s="234" t="e">
        <f t="shared" si="81"/>
        <v>#REF!</v>
      </c>
      <c r="AK93" s="228" t="e">
        <f t="shared" si="82"/>
        <v>#REF!</v>
      </c>
      <c r="AL93" s="174" t="e">
        <f t="shared" si="83"/>
        <v>#REF!</v>
      </c>
      <c r="AM93" s="234" t="e">
        <f t="shared" si="84"/>
        <v>#REF!</v>
      </c>
      <c r="AN93" s="228" t="e">
        <f t="shared" si="85"/>
        <v>#REF!</v>
      </c>
      <c r="AO93" s="174" t="e">
        <f t="shared" si="86"/>
        <v>#REF!</v>
      </c>
      <c r="AP93" s="234" t="e">
        <f t="shared" si="87"/>
        <v>#REF!</v>
      </c>
      <c r="AQ93" s="228" t="e">
        <f t="shared" si="88"/>
        <v>#REF!</v>
      </c>
      <c r="AR93" s="174" t="e">
        <f t="shared" si="89"/>
        <v>#REF!</v>
      </c>
      <c r="AS93" s="185" t="e">
        <f t="shared" si="90"/>
        <v>#REF!</v>
      </c>
      <c r="AT93" s="142"/>
      <c r="AU93" s="142"/>
      <c r="AV93" s="142"/>
      <c r="AW93" s="142"/>
      <c r="AX93" s="142"/>
      <c r="AY93" s="142"/>
      <c r="AZ93" s="142"/>
      <c r="BA93" s="142"/>
      <c r="BB93" s="142"/>
    </row>
    <row r="94" spans="1:76" s="52" customFormat="1" x14ac:dyDescent="0.2">
      <c r="A94" s="247" t="s">
        <v>54</v>
      </c>
      <c r="B94" s="250">
        <v>0</v>
      </c>
      <c r="C94" s="252">
        <v>0</v>
      </c>
      <c r="D94" s="4">
        <f>(BldgEUI!F69+BldgEUI!G69)*Constants!$B$13</f>
        <v>2.9501575255996633</v>
      </c>
      <c r="E94" s="101">
        <f>(BldgEUI!D69+BldgEUI!E69)*Constants!$B$14</f>
        <v>1.168721651564034</v>
      </c>
      <c r="F94" s="6">
        <f t="shared" si="69"/>
        <v>4.1188791771636968</v>
      </c>
      <c r="G94" s="219">
        <f>(BldgEUI!L69+BldgEUI!M69)*Constants!$B$13</f>
        <v>2.8399948099312664</v>
      </c>
      <c r="H94" s="101">
        <f>(BldgEUI!J69+BldgEUI!K69)*Constants!$B$14</f>
        <v>1.6430315643147704</v>
      </c>
      <c r="I94" s="6">
        <f t="shared" si="70"/>
        <v>4.4830263742460366</v>
      </c>
      <c r="J94" s="219">
        <f>(BldgEUI!R69+BldgEUI!S69)*Constants!$B$13</f>
        <v>3.0614218684247434</v>
      </c>
      <c r="K94" s="101">
        <f>(BldgEUI!P69+BldgEUI!Q69)*Constants!$B$14</f>
        <v>2.4965810967176321</v>
      </c>
      <c r="L94" s="6">
        <f t="shared" si="71"/>
        <v>5.558002965142375</v>
      </c>
      <c r="M94" s="219">
        <f>(BldgEUI!X69+BldgEUI!Y69)*Constants!$B$13</f>
        <v>3.3764400000000001</v>
      </c>
      <c r="N94" s="101">
        <f>(BldgEUI!V69+BldgEUI!W69)*Constants!$B$14</f>
        <v>3.2388804127507362</v>
      </c>
      <c r="O94" s="6">
        <f t="shared" si="72"/>
        <v>6.6153204127507363</v>
      </c>
      <c r="P94" s="228" t="e">
        <f>D94*#REF!</f>
        <v>#REF!</v>
      </c>
      <c r="Q94" s="174" t="e">
        <f>E94*#REF!</f>
        <v>#REF!</v>
      </c>
      <c r="R94" s="234" t="e">
        <f>F94*#REF!</f>
        <v>#REF!</v>
      </c>
      <c r="S94" s="228" t="e">
        <f>G94*#REF!</f>
        <v>#REF!</v>
      </c>
      <c r="T94" s="174" t="e">
        <f>H94*#REF!</f>
        <v>#REF!</v>
      </c>
      <c r="U94" s="234" t="e">
        <f>I94*#REF!</f>
        <v>#REF!</v>
      </c>
      <c r="V94" s="228" t="e">
        <f>J94*#REF!</f>
        <v>#REF!</v>
      </c>
      <c r="W94" s="174" t="e">
        <f>K94*#REF!</f>
        <v>#REF!</v>
      </c>
      <c r="X94" s="234" t="e">
        <f>L94*#REF!</f>
        <v>#REF!</v>
      </c>
      <c r="Y94" s="228" t="e">
        <f>M94*#REF!</f>
        <v>#REF!</v>
      </c>
      <c r="Z94" s="174" t="e">
        <f>N94*#REF!</f>
        <v>#REF!</v>
      </c>
      <c r="AA94" s="234" t="e">
        <f>O94*#REF!</f>
        <v>#REF!</v>
      </c>
      <c r="AB94" s="228" t="e">
        <f t="shared" si="73"/>
        <v>#REF!</v>
      </c>
      <c r="AC94" s="174" t="e">
        <f t="shared" si="74"/>
        <v>#REF!</v>
      </c>
      <c r="AD94" s="234" t="e">
        <f t="shared" si="75"/>
        <v>#REF!</v>
      </c>
      <c r="AE94" s="228" t="e">
        <f t="shared" si="76"/>
        <v>#REF!</v>
      </c>
      <c r="AF94" s="174" t="e">
        <f t="shared" si="77"/>
        <v>#REF!</v>
      </c>
      <c r="AG94" s="234" t="e">
        <f t="shared" si="78"/>
        <v>#REF!</v>
      </c>
      <c r="AH94" s="228" t="e">
        <f t="shared" si="79"/>
        <v>#REF!</v>
      </c>
      <c r="AI94" s="174" t="e">
        <f t="shared" si="80"/>
        <v>#REF!</v>
      </c>
      <c r="AJ94" s="234" t="e">
        <f t="shared" si="81"/>
        <v>#REF!</v>
      </c>
      <c r="AK94" s="228" t="e">
        <f t="shared" si="82"/>
        <v>#REF!</v>
      </c>
      <c r="AL94" s="174" t="e">
        <f t="shared" si="83"/>
        <v>#REF!</v>
      </c>
      <c r="AM94" s="234" t="e">
        <f t="shared" si="84"/>
        <v>#REF!</v>
      </c>
      <c r="AN94" s="228" t="e">
        <f t="shared" si="85"/>
        <v>#REF!</v>
      </c>
      <c r="AO94" s="174" t="e">
        <f t="shared" si="86"/>
        <v>#REF!</v>
      </c>
      <c r="AP94" s="234" t="e">
        <f t="shared" si="87"/>
        <v>#REF!</v>
      </c>
      <c r="AQ94" s="228" t="e">
        <f t="shared" si="88"/>
        <v>#REF!</v>
      </c>
      <c r="AR94" s="174" t="e">
        <f t="shared" si="89"/>
        <v>#REF!</v>
      </c>
      <c r="AS94" s="185" t="e">
        <f t="shared" si="90"/>
        <v>#REF!</v>
      </c>
      <c r="AT94" s="143"/>
      <c r="AU94" s="143"/>
      <c r="AV94" s="143"/>
      <c r="AW94" s="143"/>
      <c r="AX94" s="143"/>
      <c r="AY94" s="143"/>
      <c r="AZ94" s="143"/>
      <c r="BA94" s="143"/>
      <c r="BB94" s="143"/>
    </row>
    <row r="95" spans="1:76" s="24" customFormat="1" x14ac:dyDescent="0.2">
      <c r="A95" s="247" t="s">
        <v>55</v>
      </c>
      <c r="B95" s="208">
        <v>1</v>
      </c>
      <c r="C95" s="209">
        <v>0</v>
      </c>
      <c r="D95" s="4">
        <f>(BldgEUI!F70+BldgEUI!G70)*Constants!$B$13</f>
        <v>3.0069300000000001</v>
      </c>
      <c r="E95" s="101">
        <f>(BldgEUI!D70+BldgEUI!E70)*Constants!$B$14</f>
        <v>1.06758</v>
      </c>
      <c r="F95" s="6">
        <f t="shared" si="69"/>
        <v>4.0745100000000001</v>
      </c>
      <c r="G95" s="219">
        <f>(BldgEUI!L70+BldgEUI!M70)*Constants!$B$13</f>
        <v>2.8961899999999998</v>
      </c>
      <c r="H95" s="101">
        <f>(BldgEUI!J70+BldgEUI!K70)*Constants!$B$14</f>
        <v>1.5419160000000001</v>
      </c>
      <c r="I95" s="6">
        <f t="shared" si="70"/>
        <v>4.4381059999999994</v>
      </c>
      <c r="J95" s="219">
        <f>(BldgEUI!R70+BldgEUI!S70)*Constants!$B$13</f>
        <v>3.1176699999999999</v>
      </c>
      <c r="K95" s="101">
        <f>(BldgEUI!P70+BldgEUI!Q70)*Constants!$B$14</f>
        <v>2.3953320000000002</v>
      </c>
      <c r="L95" s="6">
        <f t="shared" si="71"/>
        <v>5.5130020000000002</v>
      </c>
      <c r="M95" s="219">
        <f>(BldgEUI!X70+BldgEUI!Y70)*Constants!$B$13</f>
        <v>3.4329399999999999</v>
      </c>
      <c r="N95" s="101">
        <f>(BldgEUI!V70+BldgEUI!W70)*Constants!$B$14</f>
        <v>3.137778</v>
      </c>
      <c r="O95" s="6">
        <f t="shared" si="72"/>
        <v>6.5707179999999994</v>
      </c>
      <c r="P95" s="228" t="e">
        <f>D95*#REF!</f>
        <v>#REF!</v>
      </c>
      <c r="Q95" s="174" t="e">
        <f>E95*#REF!</f>
        <v>#REF!</v>
      </c>
      <c r="R95" s="234" t="e">
        <f>F95*#REF!</f>
        <v>#REF!</v>
      </c>
      <c r="S95" s="228" t="e">
        <f>G95*#REF!</f>
        <v>#REF!</v>
      </c>
      <c r="T95" s="174" t="e">
        <f>H95*#REF!</f>
        <v>#REF!</v>
      </c>
      <c r="U95" s="234" t="e">
        <f>I95*#REF!</f>
        <v>#REF!</v>
      </c>
      <c r="V95" s="228" t="e">
        <f>J95*#REF!</f>
        <v>#REF!</v>
      </c>
      <c r="W95" s="174" t="e">
        <f>K95*#REF!</f>
        <v>#REF!</v>
      </c>
      <c r="X95" s="234" t="e">
        <f>L95*#REF!</f>
        <v>#REF!</v>
      </c>
      <c r="Y95" s="228" t="e">
        <f>M95*#REF!</f>
        <v>#REF!</v>
      </c>
      <c r="Z95" s="174" t="e">
        <f>N95*#REF!</f>
        <v>#REF!</v>
      </c>
      <c r="AA95" s="234" t="e">
        <f>O95*#REF!</f>
        <v>#REF!</v>
      </c>
      <c r="AB95" s="228" t="e">
        <f t="shared" si="73"/>
        <v>#REF!</v>
      </c>
      <c r="AC95" s="174" t="e">
        <f t="shared" si="74"/>
        <v>#REF!</v>
      </c>
      <c r="AD95" s="234" t="e">
        <f t="shared" si="75"/>
        <v>#REF!</v>
      </c>
      <c r="AE95" s="228" t="e">
        <f t="shared" si="76"/>
        <v>#REF!</v>
      </c>
      <c r="AF95" s="174" t="e">
        <f t="shared" si="77"/>
        <v>#REF!</v>
      </c>
      <c r="AG95" s="234" t="e">
        <f t="shared" si="78"/>
        <v>#REF!</v>
      </c>
      <c r="AH95" s="228" t="e">
        <f t="shared" si="79"/>
        <v>#REF!</v>
      </c>
      <c r="AI95" s="174" t="e">
        <f t="shared" si="80"/>
        <v>#REF!</v>
      </c>
      <c r="AJ95" s="234" t="e">
        <f t="shared" si="81"/>
        <v>#REF!</v>
      </c>
      <c r="AK95" s="228" t="e">
        <f t="shared" si="82"/>
        <v>#REF!</v>
      </c>
      <c r="AL95" s="174" t="e">
        <f t="shared" si="83"/>
        <v>#REF!</v>
      </c>
      <c r="AM95" s="234" t="e">
        <f t="shared" si="84"/>
        <v>#REF!</v>
      </c>
      <c r="AN95" s="228" t="e">
        <f t="shared" si="85"/>
        <v>#REF!</v>
      </c>
      <c r="AO95" s="174" t="e">
        <f t="shared" si="86"/>
        <v>#REF!</v>
      </c>
      <c r="AP95" s="234" t="e">
        <f t="shared" si="87"/>
        <v>#REF!</v>
      </c>
      <c r="AQ95" s="228" t="e">
        <f t="shared" si="88"/>
        <v>#REF!</v>
      </c>
      <c r="AR95" s="174" t="e">
        <f t="shared" si="89"/>
        <v>#REF!</v>
      </c>
      <c r="AS95" s="185" t="e">
        <f t="shared" si="90"/>
        <v>#REF!</v>
      </c>
      <c r="AT95" s="141"/>
      <c r="AU95" s="141"/>
      <c r="AV95" s="141"/>
      <c r="AW95" s="141"/>
      <c r="AX95" s="141"/>
      <c r="AY95" s="141"/>
      <c r="AZ95" s="141"/>
      <c r="BA95" s="141"/>
      <c r="BB95" s="141"/>
    </row>
    <row r="96" spans="1:76" s="52" customFormat="1" x14ac:dyDescent="0.2">
      <c r="A96" s="247" t="s">
        <v>21</v>
      </c>
      <c r="B96" s="250">
        <v>1</v>
      </c>
      <c r="C96" s="252">
        <v>1</v>
      </c>
      <c r="D96" s="4">
        <f>(BldgEUI!F71+BldgEUI!G71)*Constants!$B$13</f>
        <v>2.9501575255996633</v>
      </c>
      <c r="E96" s="101">
        <f>(BldgEUI!D71+BldgEUI!E71)*Constants!$B$14</f>
        <v>1.168721651564034</v>
      </c>
      <c r="F96" s="6">
        <f t="shared" si="69"/>
        <v>4.1188791771636968</v>
      </c>
      <c r="G96" s="219">
        <f>(BldgEUI!L71+BldgEUI!M71)*Constants!$B$13</f>
        <v>2.8399948099312664</v>
      </c>
      <c r="H96" s="101">
        <f>(BldgEUI!J71+BldgEUI!K71)*Constants!$B$14</f>
        <v>1.6430315643147704</v>
      </c>
      <c r="I96" s="6">
        <f t="shared" si="70"/>
        <v>4.4830263742460366</v>
      </c>
      <c r="J96" s="219">
        <f>(BldgEUI!R71+BldgEUI!S71)*Constants!$B$13</f>
        <v>3.0614218684247434</v>
      </c>
      <c r="K96" s="101">
        <f>(BldgEUI!P71+BldgEUI!Q71)*Constants!$B$14</f>
        <v>2.4965810967176321</v>
      </c>
      <c r="L96" s="6">
        <f t="shared" si="71"/>
        <v>5.558002965142375</v>
      </c>
      <c r="M96" s="219">
        <f>(BldgEUI!X71+BldgEUI!Y71)*Constants!$B$13</f>
        <v>3.3764400000000001</v>
      </c>
      <c r="N96" s="101">
        <f>(BldgEUI!V71+BldgEUI!W71)*Constants!$B$14</f>
        <v>3.2388804127507362</v>
      </c>
      <c r="O96" s="6">
        <f t="shared" si="72"/>
        <v>6.6153204127507363</v>
      </c>
      <c r="P96" s="228" t="e">
        <f>D96*#REF!</f>
        <v>#REF!</v>
      </c>
      <c r="Q96" s="174" t="e">
        <f>E96*#REF!</f>
        <v>#REF!</v>
      </c>
      <c r="R96" s="234" t="e">
        <f>F96*#REF!</f>
        <v>#REF!</v>
      </c>
      <c r="S96" s="228" t="e">
        <f>G96*#REF!</f>
        <v>#REF!</v>
      </c>
      <c r="T96" s="174" t="e">
        <f>H96*#REF!</f>
        <v>#REF!</v>
      </c>
      <c r="U96" s="234" t="e">
        <f>I96*#REF!</f>
        <v>#REF!</v>
      </c>
      <c r="V96" s="228" t="e">
        <f>J96*#REF!</f>
        <v>#REF!</v>
      </c>
      <c r="W96" s="174" t="e">
        <f>K96*#REF!</f>
        <v>#REF!</v>
      </c>
      <c r="X96" s="234" t="e">
        <f>L96*#REF!</f>
        <v>#REF!</v>
      </c>
      <c r="Y96" s="228" t="e">
        <f>M96*#REF!</f>
        <v>#REF!</v>
      </c>
      <c r="Z96" s="174" t="e">
        <f>N96*#REF!</f>
        <v>#REF!</v>
      </c>
      <c r="AA96" s="234" t="e">
        <f>O96*#REF!</f>
        <v>#REF!</v>
      </c>
      <c r="AB96" s="228" t="e">
        <f t="shared" si="73"/>
        <v>#REF!</v>
      </c>
      <c r="AC96" s="174" t="e">
        <f t="shared" si="74"/>
        <v>#REF!</v>
      </c>
      <c r="AD96" s="234" t="e">
        <f t="shared" si="75"/>
        <v>#REF!</v>
      </c>
      <c r="AE96" s="228" t="e">
        <f t="shared" si="76"/>
        <v>#REF!</v>
      </c>
      <c r="AF96" s="174" t="e">
        <f t="shared" si="77"/>
        <v>#REF!</v>
      </c>
      <c r="AG96" s="234" t="e">
        <f t="shared" si="78"/>
        <v>#REF!</v>
      </c>
      <c r="AH96" s="228" t="e">
        <f t="shared" si="79"/>
        <v>#REF!</v>
      </c>
      <c r="AI96" s="174" t="e">
        <f t="shared" si="80"/>
        <v>#REF!</v>
      </c>
      <c r="AJ96" s="234" t="e">
        <f t="shared" si="81"/>
        <v>#REF!</v>
      </c>
      <c r="AK96" s="228" t="e">
        <f t="shared" si="82"/>
        <v>#REF!</v>
      </c>
      <c r="AL96" s="174" t="e">
        <f t="shared" si="83"/>
        <v>#REF!</v>
      </c>
      <c r="AM96" s="234" t="e">
        <f t="shared" si="84"/>
        <v>#REF!</v>
      </c>
      <c r="AN96" s="228" t="e">
        <f t="shared" si="85"/>
        <v>#REF!</v>
      </c>
      <c r="AO96" s="174" t="e">
        <f t="shared" si="86"/>
        <v>#REF!</v>
      </c>
      <c r="AP96" s="234" t="e">
        <f t="shared" si="87"/>
        <v>#REF!</v>
      </c>
      <c r="AQ96" s="228" t="e">
        <f t="shared" si="88"/>
        <v>#REF!</v>
      </c>
      <c r="AR96" s="174" t="e">
        <f t="shared" si="89"/>
        <v>#REF!</v>
      </c>
      <c r="AS96" s="185" t="e">
        <f t="shared" si="90"/>
        <v>#REF!</v>
      </c>
      <c r="AT96" s="143"/>
      <c r="AU96" s="143"/>
      <c r="AV96" s="143"/>
      <c r="AW96" s="143"/>
      <c r="AX96" s="143"/>
      <c r="AY96" s="143"/>
      <c r="AZ96" s="143"/>
      <c r="BA96" s="143"/>
      <c r="BB96" s="143"/>
    </row>
    <row r="97" spans="1:78" s="25" customFormat="1" x14ac:dyDescent="0.2">
      <c r="A97" s="247" t="s">
        <v>56</v>
      </c>
      <c r="B97" s="254">
        <v>1</v>
      </c>
      <c r="C97" s="255">
        <v>0</v>
      </c>
      <c r="D97" s="4">
        <f>(BldgEUI!F72+BldgEUI!G72)*Constants!$B$13</f>
        <v>2.9501575255996633</v>
      </c>
      <c r="E97" s="101">
        <f>(BldgEUI!D72+BldgEUI!E72)*Constants!$B$14</f>
        <v>1.168721651564034</v>
      </c>
      <c r="F97" s="6">
        <f t="shared" si="69"/>
        <v>4.1188791771636968</v>
      </c>
      <c r="G97" s="219">
        <f>(BldgEUI!L72+BldgEUI!M72)*Constants!$B$13</f>
        <v>2.8399948099312664</v>
      </c>
      <c r="H97" s="101">
        <f>(BldgEUI!J72+BldgEUI!K72)*Constants!$B$14</f>
        <v>1.6430315643147704</v>
      </c>
      <c r="I97" s="6">
        <f t="shared" si="70"/>
        <v>4.4830263742460366</v>
      </c>
      <c r="J97" s="219">
        <f>(BldgEUI!R72+BldgEUI!S72)*Constants!$B$13</f>
        <v>3.0614218684247434</v>
      </c>
      <c r="K97" s="101">
        <f>(BldgEUI!P72+BldgEUI!Q72)*Constants!$B$14</f>
        <v>2.4965810967176321</v>
      </c>
      <c r="L97" s="6">
        <f t="shared" si="71"/>
        <v>5.558002965142375</v>
      </c>
      <c r="M97" s="219">
        <f>(BldgEUI!X72+BldgEUI!Y72)*Constants!$B$13</f>
        <v>3.3764400000000001</v>
      </c>
      <c r="N97" s="101">
        <f>(BldgEUI!V72+BldgEUI!W72)*Constants!$B$14</f>
        <v>3.2388804127507362</v>
      </c>
      <c r="O97" s="6">
        <f t="shared" si="72"/>
        <v>6.6153204127507363</v>
      </c>
      <c r="P97" s="228" t="e">
        <f>D97*#REF!</f>
        <v>#REF!</v>
      </c>
      <c r="Q97" s="174" t="e">
        <f>E97*#REF!</f>
        <v>#REF!</v>
      </c>
      <c r="R97" s="234" t="e">
        <f>F97*#REF!</f>
        <v>#REF!</v>
      </c>
      <c r="S97" s="228" t="e">
        <f>G97*#REF!</f>
        <v>#REF!</v>
      </c>
      <c r="T97" s="174" t="e">
        <f>H97*#REF!</f>
        <v>#REF!</v>
      </c>
      <c r="U97" s="234" t="e">
        <f>I97*#REF!</f>
        <v>#REF!</v>
      </c>
      <c r="V97" s="228" t="e">
        <f>J97*#REF!</f>
        <v>#REF!</v>
      </c>
      <c r="W97" s="174" t="e">
        <f>K97*#REF!</f>
        <v>#REF!</v>
      </c>
      <c r="X97" s="234" t="e">
        <f>L97*#REF!</f>
        <v>#REF!</v>
      </c>
      <c r="Y97" s="228" t="e">
        <f>M97*#REF!</f>
        <v>#REF!</v>
      </c>
      <c r="Z97" s="174" t="e">
        <f>N97*#REF!</f>
        <v>#REF!</v>
      </c>
      <c r="AA97" s="234" t="e">
        <f>O97*#REF!</f>
        <v>#REF!</v>
      </c>
      <c r="AB97" s="228" t="e">
        <f t="shared" si="73"/>
        <v>#REF!</v>
      </c>
      <c r="AC97" s="174" t="e">
        <f t="shared" si="74"/>
        <v>#REF!</v>
      </c>
      <c r="AD97" s="234" t="e">
        <f t="shared" si="75"/>
        <v>#REF!</v>
      </c>
      <c r="AE97" s="228" t="e">
        <f t="shared" si="76"/>
        <v>#REF!</v>
      </c>
      <c r="AF97" s="174" t="e">
        <f t="shared" si="77"/>
        <v>#REF!</v>
      </c>
      <c r="AG97" s="234" t="e">
        <f t="shared" si="78"/>
        <v>#REF!</v>
      </c>
      <c r="AH97" s="228" t="e">
        <f t="shared" si="79"/>
        <v>#REF!</v>
      </c>
      <c r="AI97" s="174" t="e">
        <f t="shared" si="80"/>
        <v>#REF!</v>
      </c>
      <c r="AJ97" s="234" t="e">
        <f t="shared" si="81"/>
        <v>#REF!</v>
      </c>
      <c r="AK97" s="228" t="e">
        <f t="shared" si="82"/>
        <v>#REF!</v>
      </c>
      <c r="AL97" s="174" t="e">
        <f t="shared" si="83"/>
        <v>#REF!</v>
      </c>
      <c r="AM97" s="234" t="e">
        <f t="shared" si="84"/>
        <v>#REF!</v>
      </c>
      <c r="AN97" s="228" t="e">
        <f t="shared" si="85"/>
        <v>#REF!</v>
      </c>
      <c r="AO97" s="174" t="e">
        <f t="shared" si="86"/>
        <v>#REF!</v>
      </c>
      <c r="AP97" s="234" t="e">
        <f t="shared" si="87"/>
        <v>#REF!</v>
      </c>
      <c r="AQ97" s="228" t="e">
        <f t="shared" si="88"/>
        <v>#REF!</v>
      </c>
      <c r="AR97" s="174" t="e">
        <f t="shared" si="89"/>
        <v>#REF!</v>
      </c>
      <c r="AS97" s="185" t="e">
        <f t="shared" si="90"/>
        <v>#REF!</v>
      </c>
      <c r="AT97" s="140"/>
      <c r="AU97" s="140"/>
      <c r="AV97" s="140"/>
      <c r="AW97" s="140"/>
      <c r="AX97" s="140"/>
      <c r="AY97" s="140"/>
      <c r="AZ97" s="140"/>
      <c r="BA97" s="140"/>
      <c r="BB97" s="140"/>
    </row>
    <row r="98" spans="1:78" s="19" customFormat="1" x14ac:dyDescent="0.2">
      <c r="A98" s="247" t="s">
        <v>57</v>
      </c>
      <c r="B98" s="254">
        <v>1</v>
      </c>
      <c r="C98" s="255">
        <v>0</v>
      </c>
      <c r="D98" s="4">
        <f>(BldgEUI!F73+BldgEUI!G73)*Constants!$B$13</f>
        <v>2.9501575255996633</v>
      </c>
      <c r="E98" s="101">
        <f>(BldgEUI!D73+BldgEUI!E73)*Constants!$B$14</f>
        <v>1.168721651564034</v>
      </c>
      <c r="F98" s="6">
        <f t="shared" si="69"/>
        <v>4.1188791771636968</v>
      </c>
      <c r="G98" s="219">
        <f>(BldgEUI!L73+BldgEUI!M73)*Constants!$B$13</f>
        <v>2.8399948099312664</v>
      </c>
      <c r="H98" s="101">
        <f>(BldgEUI!J73+BldgEUI!K73)*Constants!$B$14</f>
        <v>1.6430315643147704</v>
      </c>
      <c r="I98" s="6">
        <f t="shared" si="70"/>
        <v>4.4830263742460366</v>
      </c>
      <c r="J98" s="219">
        <f>(BldgEUI!R73+BldgEUI!S73)*Constants!$B$13</f>
        <v>3.0614218684247434</v>
      </c>
      <c r="K98" s="101">
        <f>(BldgEUI!P73+BldgEUI!Q73)*Constants!$B$14</f>
        <v>2.4965810967176321</v>
      </c>
      <c r="L98" s="6">
        <f t="shared" si="71"/>
        <v>5.558002965142375</v>
      </c>
      <c r="M98" s="219">
        <f>(BldgEUI!X73+BldgEUI!Y73)*Constants!$B$13</f>
        <v>3.3764400000000001</v>
      </c>
      <c r="N98" s="101">
        <f>(BldgEUI!V73+BldgEUI!W73)*Constants!$B$14</f>
        <v>3.2388804127507362</v>
      </c>
      <c r="O98" s="6">
        <f t="shared" si="72"/>
        <v>6.6153204127507363</v>
      </c>
      <c r="P98" s="228" t="e">
        <f>D98*#REF!</f>
        <v>#REF!</v>
      </c>
      <c r="Q98" s="174" t="e">
        <f>E98*#REF!</f>
        <v>#REF!</v>
      </c>
      <c r="R98" s="234" t="e">
        <f>F98*#REF!</f>
        <v>#REF!</v>
      </c>
      <c r="S98" s="228" t="e">
        <f>G98*#REF!</f>
        <v>#REF!</v>
      </c>
      <c r="T98" s="174" t="e">
        <f>H98*#REF!</f>
        <v>#REF!</v>
      </c>
      <c r="U98" s="234" t="e">
        <f>I98*#REF!</f>
        <v>#REF!</v>
      </c>
      <c r="V98" s="228" t="e">
        <f>J98*#REF!</f>
        <v>#REF!</v>
      </c>
      <c r="W98" s="174" t="e">
        <f>K98*#REF!</f>
        <v>#REF!</v>
      </c>
      <c r="X98" s="234" t="e">
        <f>L98*#REF!</f>
        <v>#REF!</v>
      </c>
      <c r="Y98" s="228" t="e">
        <f>M98*#REF!</f>
        <v>#REF!</v>
      </c>
      <c r="Z98" s="174" t="e">
        <f>N98*#REF!</f>
        <v>#REF!</v>
      </c>
      <c r="AA98" s="234" t="e">
        <f>O98*#REF!</f>
        <v>#REF!</v>
      </c>
      <c r="AB98" s="228" t="e">
        <f t="shared" si="73"/>
        <v>#REF!</v>
      </c>
      <c r="AC98" s="174" t="e">
        <f t="shared" si="74"/>
        <v>#REF!</v>
      </c>
      <c r="AD98" s="234" t="e">
        <f t="shared" si="75"/>
        <v>#REF!</v>
      </c>
      <c r="AE98" s="228" t="e">
        <f t="shared" si="76"/>
        <v>#REF!</v>
      </c>
      <c r="AF98" s="174" t="e">
        <f t="shared" si="77"/>
        <v>#REF!</v>
      </c>
      <c r="AG98" s="234" t="e">
        <f t="shared" si="78"/>
        <v>#REF!</v>
      </c>
      <c r="AH98" s="228" t="e">
        <f t="shared" si="79"/>
        <v>#REF!</v>
      </c>
      <c r="AI98" s="174" t="e">
        <f t="shared" si="80"/>
        <v>#REF!</v>
      </c>
      <c r="AJ98" s="234" t="e">
        <f t="shared" si="81"/>
        <v>#REF!</v>
      </c>
      <c r="AK98" s="228" t="e">
        <f t="shared" si="82"/>
        <v>#REF!</v>
      </c>
      <c r="AL98" s="174" t="e">
        <f t="shared" si="83"/>
        <v>#REF!</v>
      </c>
      <c r="AM98" s="234" t="e">
        <f t="shared" si="84"/>
        <v>#REF!</v>
      </c>
      <c r="AN98" s="228" t="e">
        <f t="shared" si="85"/>
        <v>#REF!</v>
      </c>
      <c r="AO98" s="174" t="e">
        <f t="shared" si="86"/>
        <v>#REF!</v>
      </c>
      <c r="AP98" s="234" t="e">
        <f t="shared" si="87"/>
        <v>#REF!</v>
      </c>
      <c r="AQ98" s="228" t="e">
        <f t="shared" si="88"/>
        <v>#REF!</v>
      </c>
      <c r="AR98" s="174" t="e">
        <f t="shared" si="89"/>
        <v>#REF!</v>
      </c>
      <c r="AS98" s="185" t="e">
        <f t="shared" si="90"/>
        <v>#REF!</v>
      </c>
      <c r="AT98" s="142"/>
      <c r="AU98" s="142"/>
      <c r="AV98" s="142"/>
      <c r="AW98" s="142"/>
      <c r="AX98" s="142"/>
      <c r="AY98" s="142"/>
      <c r="AZ98" s="142"/>
      <c r="BA98" s="142"/>
      <c r="BB98" s="142"/>
    </row>
    <row r="99" spans="1:78" s="25" customFormat="1" ht="13.5" thickBot="1" x14ac:dyDescent="0.25">
      <c r="A99" s="249" t="s">
        <v>58</v>
      </c>
      <c r="B99" s="258">
        <v>1</v>
      </c>
      <c r="C99" s="259">
        <v>0</v>
      </c>
      <c r="D99" s="197">
        <f>(BldgEUI!F74+BldgEUI!G74)*Constants!$B$13</f>
        <v>2.9501575255996633</v>
      </c>
      <c r="E99" s="186">
        <f>(BldgEUI!D74+BldgEUI!E74)*Constants!$B$14</f>
        <v>1.168721651564034</v>
      </c>
      <c r="F99" s="236">
        <f t="shared" si="69"/>
        <v>4.1188791771636968</v>
      </c>
      <c r="G99" s="221">
        <f>(BldgEUI!L74+BldgEUI!M74)*Constants!$B$13</f>
        <v>2.8399948099312664</v>
      </c>
      <c r="H99" s="186">
        <f>(BldgEUI!J74+BldgEUI!K74)*Constants!$B$14</f>
        <v>1.6430315643147704</v>
      </c>
      <c r="I99" s="236">
        <f t="shared" si="70"/>
        <v>4.4830263742460366</v>
      </c>
      <c r="J99" s="221">
        <f>(BldgEUI!R74+BldgEUI!S74)*Constants!$B$13</f>
        <v>3.0614218684247434</v>
      </c>
      <c r="K99" s="186">
        <f>(BldgEUI!P74+BldgEUI!Q74)*Constants!$B$14</f>
        <v>2.4965810967176321</v>
      </c>
      <c r="L99" s="236">
        <f t="shared" si="71"/>
        <v>5.558002965142375</v>
      </c>
      <c r="M99" s="221">
        <f>(BldgEUI!X74+BldgEUI!Y74)*Constants!$B$13</f>
        <v>3.3764400000000001</v>
      </c>
      <c r="N99" s="186">
        <f>(BldgEUI!V74+BldgEUI!W74)*Constants!$B$14</f>
        <v>3.2388804127507362</v>
      </c>
      <c r="O99" s="236">
        <f t="shared" si="72"/>
        <v>6.6153204127507363</v>
      </c>
      <c r="P99" s="229" t="e">
        <f>D99*#REF!</f>
        <v>#REF!</v>
      </c>
      <c r="Q99" s="187" t="e">
        <f>E99*#REF!</f>
        <v>#REF!</v>
      </c>
      <c r="R99" s="235" t="e">
        <f>F99*#REF!</f>
        <v>#REF!</v>
      </c>
      <c r="S99" s="229" t="e">
        <f>G99*#REF!</f>
        <v>#REF!</v>
      </c>
      <c r="T99" s="187" t="e">
        <f>H99*#REF!</f>
        <v>#REF!</v>
      </c>
      <c r="U99" s="235" t="e">
        <f>I99*#REF!</f>
        <v>#REF!</v>
      </c>
      <c r="V99" s="229" t="e">
        <f>J99*#REF!</f>
        <v>#REF!</v>
      </c>
      <c r="W99" s="187" t="e">
        <f>K99*#REF!</f>
        <v>#REF!</v>
      </c>
      <c r="X99" s="235" t="e">
        <f>L99*#REF!</f>
        <v>#REF!</v>
      </c>
      <c r="Y99" s="229" t="e">
        <f>M99*#REF!</f>
        <v>#REF!</v>
      </c>
      <c r="Z99" s="187" t="e">
        <f>N99*#REF!</f>
        <v>#REF!</v>
      </c>
      <c r="AA99" s="235" t="e">
        <f>O99*#REF!</f>
        <v>#REF!</v>
      </c>
      <c r="AB99" s="229" t="e">
        <f t="shared" si="73"/>
        <v>#REF!</v>
      </c>
      <c r="AC99" s="187" t="e">
        <f t="shared" si="74"/>
        <v>#REF!</v>
      </c>
      <c r="AD99" s="235" t="e">
        <f t="shared" si="75"/>
        <v>#REF!</v>
      </c>
      <c r="AE99" s="229" t="e">
        <f t="shared" si="76"/>
        <v>#REF!</v>
      </c>
      <c r="AF99" s="187" t="e">
        <f t="shared" si="77"/>
        <v>#REF!</v>
      </c>
      <c r="AG99" s="235" t="e">
        <f t="shared" si="78"/>
        <v>#REF!</v>
      </c>
      <c r="AH99" s="229" t="e">
        <f t="shared" si="79"/>
        <v>#REF!</v>
      </c>
      <c r="AI99" s="187" t="e">
        <f t="shared" si="80"/>
        <v>#REF!</v>
      </c>
      <c r="AJ99" s="235" t="e">
        <f t="shared" si="81"/>
        <v>#REF!</v>
      </c>
      <c r="AK99" s="229" t="e">
        <f t="shared" si="82"/>
        <v>#REF!</v>
      </c>
      <c r="AL99" s="187" t="e">
        <f t="shared" si="83"/>
        <v>#REF!</v>
      </c>
      <c r="AM99" s="235" t="e">
        <f t="shared" si="84"/>
        <v>#REF!</v>
      </c>
      <c r="AN99" s="229" t="e">
        <f t="shared" si="85"/>
        <v>#REF!</v>
      </c>
      <c r="AO99" s="187" t="e">
        <f t="shared" si="86"/>
        <v>#REF!</v>
      </c>
      <c r="AP99" s="235" t="e">
        <f t="shared" si="87"/>
        <v>#REF!</v>
      </c>
      <c r="AQ99" s="229" t="e">
        <f t="shared" si="88"/>
        <v>#REF!</v>
      </c>
      <c r="AR99" s="187" t="e">
        <f t="shared" si="89"/>
        <v>#REF!</v>
      </c>
      <c r="AS99" s="188" t="e">
        <f t="shared" si="90"/>
        <v>#REF!</v>
      </c>
      <c r="AT99" s="140"/>
      <c r="AU99" s="140"/>
      <c r="AV99" s="140"/>
      <c r="AW99" s="140"/>
      <c r="AX99" s="140"/>
      <c r="AY99" s="140"/>
      <c r="AZ99" s="140"/>
      <c r="BA99" s="140"/>
      <c r="BB99" s="140"/>
    </row>
    <row r="100" spans="1:78" ht="13.5" thickBot="1" x14ac:dyDescent="0.25">
      <c r="AB100" s="5"/>
      <c r="AC100" s="5"/>
      <c r="AD100" s="5"/>
      <c r="AE100" s="5"/>
      <c r="AF100" s="5"/>
      <c r="AG100" s="5"/>
      <c r="AH100" s="5"/>
      <c r="AI100" s="5"/>
      <c r="AJ100" s="5"/>
      <c r="AK100" s="5"/>
      <c r="AL100" s="5"/>
      <c r="AM100" s="5"/>
      <c r="AN100" s="112"/>
      <c r="AO100" s="112"/>
      <c r="AP100" s="112"/>
      <c r="AQ100" s="112"/>
      <c r="AR100" s="112"/>
      <c r="AS100" s="112"/>
      <c r="AT100" s="112"/>
      <c r="AU100" s="112"/>
      <c r="AV100" s="112"/>
      <c r="AW100" s="112"/>
      <c r="AX100" s="112"/>
      <c r="AY100" s="112"/>
      <c r="AZ100" s="112"/>
      <c r="BA100" s="112"/>
      <c r="BB100" s="112"/>
      <c r="BC100" s="112"/>
      <c r="BD100" s="1"/>
      <c r="BE100" s="1"/>
      <c r="BF100" s="1"/>
      <c r="BG100" s="1"/>
      <c r="BH100" s="1"/>
      <c r="BI100" s="1"/>
      <c r="BJ100" s="1"/>
      <c r="BK100" s="1"/>
      <c r="BL100" s="1"/>
      <c r="BM100" s="1"/>
      <c r="BN100" s="1"/>
      <c r="BO100" s="1"/>
      <c r="BP100" s="1"/>
      <c r="BQ100" s="1"/>
      <c r="BR100" s="1"/>
      <c r="BS100" s="1"/>
      <c r="BT100" s="1"/>
      <c r="BU100" s="1"/>
      <c r="BV100" s="1"/>
      <c r="BW100" s="1"/>
      <c r="BY100" s="1"/>
      <c r="BZ100" s="1"/>
    </row>
    <row r="101" spans="1:78" ht="15" x14ac:dyDescent="0.25">
      <c r="A101" s="178" t="s">
        <v>167</v>
      </c>
      <c r="B101" s="198"/>
      <c r="C101" s="199"/>
      <c r="D101" s="179" t="s">
        <v>93</v>
      </c>
      <c r="E101" s="179"/>
      <c r="F101" s="179"/>
      <c r="G101" s="215" t="s">
        <v>93</v>
      </c>
      <c r="H101" s="179"/>
      <c r="I101" s="179"/>
      <c r="J101" s="215" t="s">
        <v>93</v>
      </c>
      <c r="K101" s="179"/>
      <c r="L101" s="179"/>
      <c r="M101" s="215" t="s">
        <v>93</v>
      </c>
      <c r="N101" s="179"/>
      <c r="O101" s="179"/>
      <c r="P101" s="226" t="s">
        <v>93</v>
      </c>
      <c r="Q101" s="180"/>
      <c r="R101" s="180"/>
      <c r="S101" s="226" t="s">
        <v>93</v>
      </c>
      <c r="T101" s="180"/>
      <c r="U101" s="180"/>
      <c r="V101" s="226" t="s">
        <v>93</v>
      </c>
      <c r="W101" s="180"/>
      <c r="X101" s="180"/>
      <c r="Y101" s="226" t="s">
        <v>93</v>
      </c>
      <c r="Z101" s="180"/>
      <c r="AA101" s="180"/>
      <c r="AB101" s="226" t="s">
        <v>97</v>
      </c>
      <c r="AC101" s="180"/>
      <c r="AD101" s="180"/>
      <c r="AE101" s="226" t="s">
        <v>98</v>
      </c>
      <c r="AF101" s="276"/>
      <c r="AG101" s="276"/>
      <c r="AH101" s="226" t="s">
        <v>98</v>
      </c>
      <c r="AI101" s="276"/>
      <c r="AJ101" s="276"/>
      <c r="AK101" s="226" t="s">
        <v>98</v>
      </c>
      <c r="AL101" s="276"/>
      <c r="AM101" s="276"/>
      <c r="AN101" s="226" t="s">
        <v>98</v>
      </c>
      <c r="AO101" s="276"/>
      <c r="AP101" s="276"/>
      <c r="AQ101" s="278" t="s">
        <v>98</v>
      </c>
      <c r="AR101" s="276"/>
      <c r="AS101" s="279"/>
      <c r="AT101" s="1"/>
      <c r="AU101" s="1"/>
      <c r="AV101" s="1"/>
      <c r="AW101" s="1"/>
      <c r="AX101" s="1"/>
      <c r="AY101" s="1"/>
      <c r="AZ101" s="1"/>
      <c r="BA101" s="1"/>
      <c r="BB101" s="1"/>
      <c r="BC101"/>
      <c r="BX101"/>
    </row>
    <row r="102" spans="1:78" x14ac:dyDescent="0.2">
      <c r="A102" s="181" t="s">
        <v>190</v>
      </c>
      <c r="B102" s="200"/>
      <c r="C102" s="201"/>
      <c r="D102" s="182"/>
      <c r="E102" s="182" t="s">
        <v>150</v>
      </c>
      <c r="F102" s="182"/>
      <c r="G102" s="216"/>
      <c r="H102" s="182" t="s">
        <v>153</v>
      </c>
      <c r="I102" s="182"/>
      <c r="J102" s="216"/>
      <c r="K102" s="182" t="s">
        <v>151</v>
      </c>
      <c r="L102" s="182"/>
      <c r="M102" s="216"/>
      <c r="N102" s="182" t="s">
        <v>152</v>
      </c>
      <c r="O102" s="271"/>
      <c r="P102" s="269" t="s">
        <v>154</v>
      </c>
      <c r="Q102" s="270"/>
      <c r="R102" s="269"/>
      <c r="S102" s="272" t="s">
        <v>155</v>
      </c>
      <c r="T102" s="273"/>
      <c r="U102" s="274"/>
      <c r="V102" s="269" t="s">
        <v>156</v>
      </c>
      <c r="W102" s="270"/>
      <c r="X102" s="269"/>
      <c r="Y102" s="272" t="s">
        <v>157</v>
      </c>
      <c r="Z102" s="270"/>
      <c r="AA102" s="269"/>
      <c r="AB102" s="275" t="s">
        <v>158</v>
      </c>
      <c r="AC102" s="269"/>
      <c r="AD102" s="269"/>
      <c r="AE102" s="275" t="s">
        <v>154</v>
      </c>
      <c r="AF102" s="277"/>
      <c r="AG102" s="277"/>
      <c r="AH102" s="275" t="s">
        <v>159</v>
      </c>
      <c r="AI102" s="277"/>
      <c r="AJ102" s="277"/>
      <c r="AK102" s="275" t="s">
        <v>156</v>
      </c>
      <c r="AL102" s="277"/>
      <c r="AM102" s="277"/>
      <c r="AN102" s="275" t="s">
        <v>160</v>
      </c>
      <c r="AO102" s="277"/>
      <c r="AP102" s="277"/>
      <c r="AQ102" s="280" t="s">
        <v>158</v>
      </c>
      <c r="AR102" s="277"/>
      <c r="AS102" s="281"/>
      <c r="AT102" s="1"/>
      <c r="AU102" s="1"/>
      <c r="AV102" s="1"/>
      <c r="AW102" s="1"/>
      <c r="AX102" s="1"/>
      <c r="AY102" s="1"/>
      <c r="AZ102" s="1"/>
      <c r="BA102" s="1"/>
      <c r="BB102" s="1"/>
      <c r="BC102"/>
      <c r="BX102"/>
    </row>
    <row r="103" spans="1:78" ht="33.75" x14ac:dyDescent="0.2">
      <c r="A103" s="244" t="s">
        <v>14</v>
      </c>
      <c r="B103" s="202" t="s">
        <v>16</v>
      </c>
      <c r="C103" s="203" t="s">
        <v>19</v>
      </c>
      <c r="D103" s="217" t="s">
        <v>193</v>
      </c>
      <c r="E103" s="176" t="s">
        <v>194</v>
      </c>
      <c r="F103" s="218" t="s">
        <v>195</v>
      </c>
      <c r="G103" s="217" t="s">
        <v>193</v>
      </c>
      <c r="H103" s="176" t="s">
        <v>194</v>
      </c>
      <c r="I103" s="218" t="s">
        <v>195</v>
      </c>
      <c r="J103" s="217" t="s">
        <v>193</v>
      </c>
      <c r="K103" s="176" t="s">
        <v>194</v>
      </c>
      <c r="L103" s="218" t="s">
        <v>195</v>
      </c>
      <c r="M103" s="217" t="s">
        <v>193</v>
      </c>
      <c r="N103" s="176" t="s">
        <v>194</v>
      </c>
      <c r="O103" s="218" t="s">
        <v>195</v>
      </c>
      <c r="P103" s="227" t="s">
        <v>94</v>
      </c>
      <c r="Q103" s="177" t="s">
        <v>95</v>
      </c>
      <c r="R103" s="232" t="s">
        <v>96</v>
      </c>
      <c r="S103" s="227" t="s">
        <v>94</v>
      </c>
      <c r="T103" s="177" t="s">
        <v>95</v>
      </c>
      <c r="U103" s="232" t="s">
        <v>96</v>
      </c>
      <c r="V103" s="227" t="s">
        <v>94</v>
      </c>
      <c r="W103" s="177" t="s">
        <v>95</v>
      </c>
      <c r="X103" s="232" t="s">
        <v>96</v>
      </c>
      <c r="Y103" s="227" t="s">
        <v>94</v>
      </c>
      <c r="Z103" s="177" t="s">
        <v>95</v>
      </c>
      <c r="AA103" s="232" t="s">
        <v>96</v>
      </c>
      <c r="AB103" s="227" t="s">
        <v>94</v>
      </c>
      <c r="AC103" s="177" t="s">
        <v>95</v>
      </c>
      <c r="AD103" s="232" t="s">
        <v>96</v>
      </c>
      <c r="AE103" s="227" t="s">
        <v>94</v>
      </c>
      <c r="AF103" s="177" t="s">
        <v>95</v>
      </c>
      <c r="AG103" s="232" t="s">
        <v>96</v>
      </c>
      <c r="AH103" s="227" t="s">
        <v>94</v>
      </c>
      <c r="AI103" s="177" t="s">
        <v>95</v>
      </c>
      <c r="AJ103" s="232" t="s">
        <v>96</v>
      </c>
      <c r="AK103" s="227" t="s">
        <v>94</v>
      </c>
      <c r="AL103" s="177" t="s">
        <v>95</v>
      </c>
      <c r="AM103" s="232" t="s">
        <v>96</v>
      </c>
      <c r="AN103" s="227" t="s">
        <v>94</v>
      </c>
      <c r="AO103" s="177" t="s">
        <v>95</v>
      </c>
      <c r="AP103" s="232" t="s">
        <v>96</v>
      </c>
      <c r="AQ103" s="227" t="s">
        <v>94</v>
      </c>
      <c r="AR103" s="177" t="s">
        <v>95</v>
      </c>
      <c r="AS103" s="183" t="s">
        <v>96</v>
      </c>
      <c r="AT103" s="1"/>
      <c r="AU103" s="1"/>
      <c r="AV103" s="1"/>
      <c r="AW103" s="1"/>
      <c r="AX103" s="1"/>
      <c r="AY103" s="1"/>
      <c r="AZ103" s="1"/>
      <c r="BA103" s="1"/>
      <c r="BB103" s="1"/>
      <c r="BC103"/>
      <c r="BX103"/>
    </row>
    <row r="104" spans="1:78" s="24" customFormat="1" x14ac:dyDescent="0.2">
      <c r="A104" s="245" t="s">
        <v>0</v>
      </c>
      <c r="B104" s="204">
        <v>1</v>
      </c>
      <c r="C104" s="205">
        <v>1</v>
      </c>
      <c r="D104" s="4" t="e">
        <f>(BldgEUI!#REF!+BldgEUI!#REF!)*Constants!$B$13</f>
        <v>#REF!</v>
      </c>
      <c r="E104" s="101" t="e">
        <f>(BldgEUI!#REF!+BldgEUI!#REF!)*Constants!$B$14</f>
        <v>#REF!</v>
      </c>
      <c r="F104" s="6" t="e">
        <f t="shared" ref="F104:F124" si="91">D104+E104</f>
        <v>#REF!</v>
      </c>
      <c r="G104" s="219" t="e">
        <f>(BldgEUI!#REF!+BldgEUI!#REF!)*Constants!$B$13</f>
        <v>#REF!</v>
      </c>
      <c r="H104" s="101" t="e">
        <f>(BldgEUI!#REF!+BldgEUI!#REF!)*Constants!$B$14</f>
        <v>#REF!</v>
      </c>
      <c r="I104" s="6" t="e">
        <f t="shared" ref="I104:I124" si="92">G104+H104</f>
        <v>#REF!</v>
      </c>
      <c r="J104" s="219" t="e">
        <f>(BldgEUI!#REF!+BldgEUI!#REF!)*Constants!$B$13</f>
        <v>#REF!</v>
      </c>
      <c r="K104" s="101" t="e">
        <f>(BldgEUI!#REF!+BldgEUI!#REF!)*Constants!$B$14</f>
        <v>#REF!</v>
      </c>
      <c r="L104" s="6" t="e">
        <f t="shared" ref="L104:L124" si="93">J104+K104</f>
        <v>#REF!</v>
      </c>
      <c r="M104" s="219" t="e">
        <f>(BldgEUI!#REF!+BldgEUI!#REF!)*Constants!$B$13</f>
        <v>#REF!</v>
      </c>
      <c r="N104" s="101" t="e">
        <f>(BldgEUI!#REF!+BldgEUI!#REF!)*Constants!$B$14</f>
        <v>#REF!</v>
      </c>
      <c r="O104" s="6" t="e">
        <f t="shared" ref="O104:O124" si="94">M104+N104</f>
        <v>#REF!</v>
      </c>
      <c r="P104" s="228" t="e">
        <f>D104*#REF!</f>
        <v>#REF!</v>
      </c>
      <c r="Q104" s="174" t="e">
        <f>E104*#REF!</f>
        <v>#REF!</v>
      </c>
      <c r="R104" s="234" t="e">
        <f>F104*#REF!</f>
        <v>#REF!</v>
      </c>
      <c r="S104" s="228" t="e">
        <f>G104*#REF!</f>
        <v>#REF!</v>
      </c>
      <c r="T104" s="174" t="e">
        <f>H104*#REF!</f>
        <v>#REF!</v>
      </c>
      <c r="U104" s="234" t="e">
        <f>I104*#REF!</f>
        <v>#REF!</v>
      </c>
      <c r="V104" s="228" t="e">
        <f>J104*#REF!</f>
        <v>#REF!</v>
      </c>
      <c r="W104" s="174" t="e">
        <f>K104*#REF!</f>
        <v>#REF!</v>
      </c>
      <c r="X104" s="234" t="e">
        <f>L104*#REF!</f>
        <v>#REF!</v>
      </c>
      <c r="Y104" s="228" t="e">
        <f>M104*#REF!</f>
        <v>#REF!</v>
      </c>
      <c r="Z104" s="174" t="e">
        <f>N104*#REF!</f>
        <v>#REF!</v>
      </c>
      <c r="AA104" s="234" t="e">
        <f>O104*#REF!</f>
        <v>#REF!</v>
      </c>
      <c r="AB104" s="228" t="e">
        <f>P104+S104+V104+Y104</f>
        <v>#REF!</v>
      </c>
      <c r="AC104" s="174" t="e">
        <f>Q104+T104+W104+Z104</f>
        <v>#REF!</v>
      </c>
      <c r="AD104" s="234" t="e">
        <f>R104+U104+X104+AA104</f>
        <v>#REF!</v>
      </c>
      <c r="AE104" s="228"/>
      <c r="AF104" s="12"/>
      <c r="AG104" s="233"/>
      <c r="AH104" s="231"/>
      <c r="AI104" s="12"/>
      <c r="AJ104" s="233"/>
      <c r="AK104" s="231"/>
      <c r="AL104" s="12"/>
      <c r="AM104" s="233"/>
      <c r="AN104" s="231"/>
      <c r="AO104" s="12"/>
      <c r="AP104" s="233"/>
      <c r="AQ104" s="231"/>
      <c r="AR104" s="12"/>
      <c r="AS104" s="184"/>
      <c r="AT104" s="141"/>
      <c r="AU104" s="141"/>
      <c r="AV104" s="141"/>
      <c r="AW104" s="141"/>
      <c r="AX104" s="141"/>
      <c r="AY104" s="141"/>
      <c r="AZ104" s="141"/>
      <c r="BA104" s="141"/>
      <c r="BB104" s="141"/>
    </row>
    <row r="105" spans="1:78" s="24" customFormat="1" x14ac:dyDescent="0.2">
      <c r="A105" s="246" t="s">
        <v>45</v>
      </c>
      <c r="B105" s="206">
        <v>1</v>
      </c>
      <c r="C105" s="207">
        <v>1</v>
      </c>
      <c r="D105" s="4" t="e">
        <f>(BldgEUI!#REF!+BldgEUI!#REF!)*Constants!$B$13</f>
        <v>#REF!</v>
      </c>
      <c r="E105" s="101" t="e">
        <f>(BldgEUI!#REF!+BldgEUI!#REF!)*Constants!$B$14</f>
        <v>#REF!</v>
      </c>
      <c r="F105" s="6" t="e">
        <f t="shared" si="91"/>
        <v>#REF!</v>
      </c>
      <c r="G105" s="219" t="e">
        <f>(BldgEUI!#REF!+BldgEUI!#REF!)*Constants!$B$13</f>
        <v>#REF!</v>
      </c>
      <c r="H105" s="101" t="e">
        <f>(BldgEUI!#REF!+BldgEUI!#REF!)*Constants!$B$14</f>
        <v>#REF!</v>
      </c>
      <c r="I105" s="6" t="e">
        <f t="shared" si="92"/>
        <v>#REF!</v>
      </c>
      <c r="J105" s="219" t="e">
        <f>(BldgEUI!#REF!+BldgEUI!#REF!)*Constants!$B$13</f>
        <v>#REF!</v>
      </c>
      <c r="K105" s="101" t="e">
        <f>(BldgEUI!#REF!+BldgEUI!#REF!)*Constants!$B$14</f>
        <v>#REF!</v>
      </c>
      <c r="L105" s="6" t="e">
        <f t="shared" si="93"/>
        <v>#REF!</v>
      </c>
      <c r="M105" s="219" t="e">
        <f>(BldgEUI!#REF!+BldgEUI!#REF!)*Constants!$B$13</f>
        <v>#REF!</v>
      </c>
      <c r="N105" s="101" t="e">
        <f>(BldgEUI!#REF!+BldgEUI!#REF!)*Constants!$B$14</f>
        <v>#REF!</v>
      </c>
      <c r="O105" s="6" t="e">
        <f t="shared" si="94"/>
        <v>#REF!</v>
      </c>
      <c r="P105" s="228" t="e">
        <f>D105*#REF!</f>
        <v>#REF!</v>
      </c>
      <c r="Q105" s="174" t="e">
        <f>E105*#REF!</f>
        <v>#REF!</v>
      </c>
      <c r="R105" s="234" t="e">
        <f>F105*#REF!</f>
        <v>#REF!</v>
      </c>
      <c r="S105" s="228" t="e">
        <f>G105*#REF!</f>
        <v>#REF!</v>
      </c>
      <c r="T105" s="174" t="e">
        <f>H105*#REF!</f>
        <v>#REF!</v>
      </c>
      <c r="U105" s="234" t="e">
        <f>I105*#REF!</f>
        <v>#REF!</v>
      </c>
      <c r="V105" s="228" t="e">
        <f>J105*#REF!</f>
        <v>#REF!</v>
      </c>
      <c r="W105" s="174" t="e">
        <f>K105*#REF!</f>
        <v>#REF!</v>
      </c>
      <c r="X105" s="234" t="e">
        <f>L105*#REF!</f>
        <v>#REF!</v>
      </c>
      <c r="Y105" s="228" t="e">
        <f>M105*#REF!</f>
        <v>#REF!</v>
      </c>
      <c r="Z105" s="174" t="e">
        <f>N105*#REF!</f>
        <v>#REF!</v>
      </c>
      <c r="AA105" s="234" t="e">
        <f>O105*#REF!</f>
        <v>#REF!</v>
      </c>
      <c r="AB105" s="228" t="e">
        <f t="shared" ref="AB105:AB124" si="95">P105+S105+V105+Y105</f>
        <v>#REF!</v>
      </c>
      <c r="AC105" s="174" t="e">
        <f t="shared" ref="AC105:AC124" si="96">Q105+T105+W105+Z105</f>
        <v>#REF!</v>
      </c>
      <c r="AD105" s="234" t="e">
        <f t="shared" ref="AD105:AD124" si="97">R105+U105+X105+AA105</f>
        <v>#REF!</v>
      </c>
      <c r="AE105" s="228" t="e">
        <f t="shared" ref="AE105:AE124" si="98">$P$104-P105</f>
        <v>#REF!</v>
      </c>
      <c r="AF105" s="174" t="e">
        <f t="shared" ref="AF105:AF124" si="99">$Q$104-Q105</f>
        <v>#REF!</v>
      </c>
      <c r="AG105" s="234" t="e">
        <f t="shared" ref="AG105:AG124" si="100">$R$104-R105</f>
        <v>#REF!</v>
      </c>
      <c r="AH105" s="228" t="e">
        <f t="shared" ref="AH105:AH124" si="101">$S$104-S105</f>
        <v>#REF!</v>
      </c>
      <c r="AI105" s="174" t="e">
        <f t="shared" ref="AI105:AI124" si="102">$T$104-T105</f>
        <v>#REF!</v>
      </c>
      <c r="AJ105" s="234" t="e">
        <f t="shared" ref="AJ105:AJ124" si="103">$U$104-U105</f>
        <v>#REF!</v>
      </c>
      <c r="AK105" s="228" t="e">
        <f t="shared" ref="AK105:AK124" si="104">$V$104-V105</f>
        <v>#REF!</v>
      </c>
      <c r="AL105" s="174" t="e">
        <f t="shared" ref="AL105:AL124" si="105">$W$104-W105</f>
        <v>#REF!</v>
      </c>
      <c r="AM105" s="234" t="e">
        <f t="shared" ref="AM105:AM124" si="106">$X$104-X105</f>
        <v>#REF!</v>
      </c>
      <c r="AN105" s="228" t="e">
        <f t="shared" ref="AN105:AN124" si="107">$Y$104-Y105</f>
        <v>#REF!</v>
      </c>
      <c r="AO105" s="174" t="e">
        <f t="shared" ref="AO105:AO124" si="108">$Z$104-Z105</f>
        <v>#REF!</v>
      </c>
      <c r="AP105" s="234" t="e">
        <f t="shared" ref="AP105:AP124" si="109">$AA$104-AA105</f>
        <v>#REF!</v>
      </c>
      <c r="AQ105" s="228" t="e">
        <f t="shared" ref="AQ105:AQ124" si="110">$AB$104-AB105</f>
        <v>#REF!</v>
      </c>
      <c r="AR105" s="174" t="e">
        <f t="shared" ref="AR105:AR124" si="111">$AC$104-AC105</f>
        <v>#REF!</v>
      </c>
      <c r="AS105" s="185" t="e">
        <f t="shared" ref="AS105:AS124" si="112">$AD$104-AD105</f>
        <v>#REF!</v>
      </c>
      <c r="AT105" s="141"/>
      <c r="AU105" s="141"/>
      <c r="AV105" s="141"/>
      <c r="AW105" s="141"/>
      <c r="AX105" s="141"/>
      <c r="AY105" s="141"/>
      <c r="AZ105" s="141"/>
      <c r="BA105" s="141"/>
      <c r="BB105" s="141"/>
    </row>
    <row r="106" spans="1:78" s="24" customFormat="1" x14ac:dyDescent="0.2">
      <c r="A106" s="246" t="s">
        <v>59</v>
      </c>
      <c r="B106" s="206">
        <v>1</v>
      </c>
      <c r="C106" s="207">
        <v>1</v>
      </c>
      <c r="D106" s="4" t="e">
        <f>(BldgEUI!#REF!+BldgEUI!#REF!)*Constants!$B$13</f>
        <v>#REF!</v>
      </c>
      <c r="E106" s="101" t="e">
        <f>(BldgEUI!#REF!+BldgEUI!#REF!)*Constants!$B$14</f>
        <v>#REF!</v>
      </c>
      <c r="F106" s="6" t="e">
        <f t="shared" si="91"/>
        <v>#REF!</v>
      </c>
      <c r="G106" s="219" t="e">
        <f>(BldgEUI!#REF!+BldgEUI!#REF!)*Constants!$B$13</f>
        <v>#REF!</v>
      </c>
      <c r="H106" s="101" t="e">
        <f>(BldgEUI!#REF!+BldgEUI!#REF!)*Constants!$B$14</f>
        <v>#REF!</v>
      </c>
      <c r="I106" s="6" t="e">
        <f t="shared" si="92"/>
        <v>#REF!</v>
      </c>
      <c r="J106" s="219" t="e">
        <f>(BldgEUI!#REF!+BldgEUI!#REF!)*Constants!$B$13</f>
        <v>#REF!</v>
      </c>
      <c r="K106" s="101" t="e">
        <f>(BldgEUI!#REF!+BldgEUI!#REF!)*Constants!$B$14</f>
        <v>#REF!</v>
      </c>
      <c r="L106" s="6" t="e">
        <f t="shared" si="93"/>
        <v>#REF!</v>
      </c>
      <c r="M106" s="219" t="e">
        <f>(BldgEUI!#REF!+BldgEUI!#REF!)*Constants!$B$13</f>
        <v>#REF!</v>
      </c>
      <c r="N106" s="101" t="e">
        <f>(BldgEUI!#REF!+BldgEUI!#REF!)*Constants!$B$14</f>
        <v>#REF!</v>
      </c>
      <c r="O106" s="6" t="e">
        <f t="shared" si="94"/>
        <v>#REF!</v>
      </c>
      <c r="P106" s="228" t="e">
        <f>D106*#REF!</f>
        <v>#REF!</v>
      </c>
      <c r="Q106" s="174" t="e">
        <f>E106*#REF!</f>
        <v>#REF!</v>
      </c>
      <c r="R106" s="234" t="e">
        <f>F106*#REF!</f>
        <v>#REF!</v>
      </c>
      <c r="S106" s="228" t="e">
        <f>G106*#REF!</f>
        <v>#REF!</v>
      </c>
      <c r="T106" s="174" t="e">
        <f>H106*#REF!</f>
        <v>#REF!</v>
      </c>
      <c r="U106" s="234" t="e">
        <f>I106*#REF!</f>
        <v>#REF!</v>
      </c>
      <c r="V106" s="228" t="e">
        <f>J106*#REF!</f>
        <v>#REF!</v>
      </c>
      <c r="W106" s="174" t="e">
        <f>K106*#REF!</f>
        <v>#REF!</v>
      </c>
      <c r="X106" s="234" t="e">
        <f>L106*#REF!</f>
        <v>#REF!</v>
      </c>
      <c r="Y106" s="228" t="e">
        <f>M106*#REF!</f>
        <v>#REF!</v>
      </c>
      <c r="Z106" s="174" t="e">
        <f>N106*#REF!</f>
        <v>#REF!</v>
      </c>
      <c r="AA106" s="234" t="e">
        <f>O106*#REF!</f>
        <v>#REF!</v>
      </c>
      <c r="AB106" s="228" t="e">
        <f t="shared" si="95"/>
        <v>#REF!</v>
      </c>
      <c r="AC106" s="174" t="e">
        <f t="shared" si="96"/>
        <v>#REF!</v>
      </c>
      <c r="AD106" s="234" t="e">
        <f t="shared" si="97"/>
        <v>#REF!</v>
      </c>
      <c r="AE106" s="228" t="e">
        <f t="shared" si="98"/>
        <v>#REF!</v>
      </c>
      <c r="AF106" s="174" t="e">
        <f t="shared" si="99"/>
        <v>#REF!</v>
      </c>
      <c r="AG106" s="234" t="e">
        <f t="shared" si="100"/>
        <v>#REF!</v>
      </c>
      <c r="AH106" s="228" t="e">
        <f t="shared" si="101"/>
        <v>#REF!</v>
      </c>
      <c r="AI106" s="174" t="e">
        <f t="shared" si="102"/>
        <v>#REF!</v>
      </c>
      <c r="AJ106" s="234" t="e">
        <f t="shared" si="103"/>
        <v>#REF!</v>
      </c>
      <c r="AK106" s="228" t="e">
        <f t="shared" si="104"/>
        <v>#REF!</v>
      </c>
      <c r="AL106" s="174" t="e">
        <f t="shared" si="105"/>
        <v>#REF!</v>
      </c>
      <c r="AM106" s="234" t="e">
        <f t="shared" si="106"/>
        <v>#REF!</v>
      </c>
      <c r="AN106" s="228" t="e">
        <f t="shared" si="107"/>
        <v>#REF!</v>
      </c>
      <c r="AO106" s="174" t="e">
        <f t="shared" si="108"/>
        <v>#REF!</v>
      </c>
      <c r="AP106" s="234" t="e">
        <f t="shared" si="109"/>
        <v>#REF!</v>
      </c>
      <c r="AQ106" s="228" t="e">
        <f t="shared" si="110"/>
        <v>#REF!</v>
      </c>
      <c r="AR106" s="174" t="e">
        <f t="shared" si="111"/>
        <v>#REF!</v>
      </c>
      <c r="AS106" s="185" t="e">
        <f t="shared" si="112"/>
        <v>#REF!</v>
      </c>
      <c r="AT106" s="141"/>
      <c r="AU106" s="141"/>
      <c r="AV106" s="141"/>
      <c r="AW106" s="141"/>
      <c r="AX106" s="141"/>
      <c r="AY106" s="141"/>
      <c r="AZ106" s="141"/>
      <c r="BA106" s="141"/>
      <c r="BB106" s="141"/>
    </row>
    <row r="107" spans="1:78" s="24" customFormat="1" x14ac:dyDescent="0.2">
      <c r="A107" s="246" t="s">
        <v>43</v>
      </c>
      <c r="B107" s="206">
        <v>1</v>
      </c>
      <c r="C107" s="207">
        <v>1</v>
      </c>
      <c r="D107" s="4" t="e">
        <f>(BldgEUI!#REF!+BldgEUI!#REF!)*Constants!$B$13</f>
        <v>#REF!</v>
      </c>
      <c r="E107" s="101" t="e">
        <f>(BldgEUI!#REF!+BldgEUI!#REF!)*Constants!$B$14</f>
        <v>#REF!</v>
      </c>
      <c r="F107" s="6" t="e">
        <f t="shared" si="91"/>
        <v>#REF!</v>
      </c>
      <c r="G107" s="219" t="e">
        <f>(BldgEUI!#REF!+BldgEUI!#REF!)*Constants!$B$13</f>
        <v>#REF!</v>
      </c>
      <c r="H107" s="101" t="e">
        <f>(BldgEUI!#REF!+BldgEUI!#REF!)*Constants!$B$14</f>
        <v>#REF!</v>
      </c>
      <c r="I107" s="6" t="e">
        <f t="shared" si="92"/>
        <v>#REF!</v>
      </c>
      <c r="J107" s="219" t="e">
        <f>(BldgEUI!#REF!+BldgEUI!#REF!)*Constants!$B$13</f>
        <v>#REF!</v>
      </c>
      <c r="K107" s="101" t="e">
        <f>(BldgEUI!#REF!+BldgEUI!#REF!)*Constants!$B$14</f>
        <v>#REF!</v>
      </c>
      <c r="L107" s="6" t="e">
        <f t="shared" si="93"/>
        <v>#REF!</v>
      </c>
      <c r="M107" s="219" t="e">
        <f>(BldgEUI!#REF!+BldgEUI!#REF!)*Constants!$B$13</f>
        <v>#REF!</v>
      </c>
      <c r="N107" s="101" t="e">
        <f>(BldgEUI!#REF!+BldgEUI!#REF!)*Constants!$B$14</f>
        <v>#REF!</v>
      </c>
      <c r="O107" s="6" t="e">
        <f t="shared" si="94"/>
        <v>#REF!</v>
      </c>
      <c r="P107" s="228" t="e">
        <f>D107*#REF!</f>
        <v>#REF!</v>
      </c>
      <c r="Q107" s="174" t="e">
        <f>E107*#REF!</f>
        <v>#REF!</v>
      </c>
      <c r="R107" s="234" t="e">
        <f>F107*#REF!</f>
        <v>#REF!</v>
      </c>
      <c r="S107" s="228" t="e">
        <f>G107*#REF!</f>
        <v>#REF!</v>
      </c>
      <c r="T107" s="174" t="e">
        <f>H107*#REF!</f>
        <v>#REF!</v>
      </c>
      <c r="U107" s="234" t="e">
        <f>I107*#REF!</f>
        <v>#REF!</v>
      </c>
      <c r="V107" s="228" t="e">
        <f>J107*#REF!</f>
        <v>#REF!</v>
      </c>
      <c r="W107" s="174" t="e">
        <f>K107*#REF!</f>
        <v>#REF!</v>
      </c>
      <c r="X107" s="234" t="e">
        <f>L107*#REF!</f>
        <v>#REF!</v>
      </c>
      <c r="Y107" s="228" t="e">
        <f>M107*#REF!</f>
        <v>#REF!</v>
      </c>
      <c r="Z107" s="174" t="e">
        <f>N107*#REF!</f>
        <v>#REF!</v>
      </c>
      <c r="AA107" s="234" t="e">
        <f>O107*#REF!</f>
        <v>#REF!</v>
      </c>
      <c r="AB107" s="228" t="e">
        <f t="shared" si="95"/>
        <v>#REF!</v>
      </c>
      <c r="AC107" s="174" t="e">
        <f t="shared" si="96"/>
        <v>#REF!</v>
      </c>
      <c r="AD107" s="234" t="e">
        <f t="shared" si="97"/>
        <v>#REF!</v>
      </c>
      <c r="AE107" s="228" t="e">
        <f t="shared" si="98"/>
        <v>#REF!</v>
      </c>
      <c r="AF107" s="174" t="e">
        <f t="shared" si="99"/>
        <v>#REF!</v>
      </c>
      <c r="AG107" s="234" t="e">
        <f t="shared" si="100"/>
        <v>#REF!</v>
      </c>
      <c r="AH107" s="228" t="e">
        <f t="shared" si="101"/>
        <v>#REF!</v>
      </c>
      <c r="AI107" s="174" t="e">
        <f t="shared" si="102"/>
        <v>#REF!</v>
      </c>
      <c r="AJ107" s="234" t="e">
        <f t="shared" si="103"/>
        <v>#REF!</v>
      </c>
      <c r="AK107" s="228" t="e">
        <f t="shared" si="104"/>
        <v>#REF!</v>
      </c>
      <c r="AL107" s="174" t="e">
        <f t="shared" si="105"/>
        <v>#REF!</v>
      </c>
      <c r="AM107" s="234" t="e">
        <f t="shared" si="106"/>
        <v>#REF!</v>
      </c>
      <c r="AN107" s="228" t="e">
        <f t="shared" si="107"/>
        <v>#REF!</v>
      </c>
      <c r="AO107" s="174" t="e">
        <f t="shared" si="108"/>
        <v>#REF!</v>
      </c>
      <c r="AP107" s="234" t="e">
        <f t="shared" si="109"/>
        <v>#REF!</v>
      </c>
      <c r="AQ107" s="228" t="e">
        <f t="shared" si="110"/>
        <v>#REF!</v>
      </c>
      <c r="AR107" s="174" t="e">
        <f t="shared" si="111"/>
        <v>#REF!</v>
      </c>
      <c r="AS107" s="185" t="e">
        <f t="shared" si="112"/>
        <v>#REF!</v>
      </c>
      <c r="AT107" s="141"/>
      <c r="AU107" s="141"/>
      <c r="AV107" s="141"/>
      <c r="AW107" s="141"/>
      <c r="AX107" s="141"/>
      <c r="AY107" s="141"/>
      <c r="AZ107" s="141"/>
      <c r="BA107" s="141"/>
      <c r="BB107" s="141"/>
    </row>
    <row r="108" spans="1:78" s="24" customFormat="1" x14ac:dyDescent="0.2">
      <c r="A108" s="246" t="s">
        <v>44</v>
      </c>
      <c r="B108" s="206">
        <v>1</v>
      </c>
      <c r="C108" s="207">
        <v>1</v>
      </c>
      <c r="D108" s="4" t="e">
        <f>(BldgEUI!#REF!+BldgEUI!#REF!)*Constants!$B$13</f>
        <v>#REF!</v>
      </c>
      <c r="E108" s="101" t="e">
        <f>(BldgEUI!#REF!+BldgEUI!#REF!)*Constants!$B$14</f>
        <v>#REF!</v>
      </c>
      <c r="F108" s="6" t="e">
        <f t="shared" si="91"/>
        <v>#REF!</v>
      </c>
      <c r="G108" s="219" t="e">
        <f>(BldgEUI!#REF!+BldgEUI!#REF!)*Constants!$B$13</f>
        <v>#REF!</v>
      </c>
      <c r="H108" s="101" t="e">
        <f>(BldgEUI!#REF!+BldgEUI!#REF!)*Constants!$B$14</f>
        <v>#REF!</v>
      </c>
      <c r="I108" s="6" t="e">
        <f t="shared" si="92"/>
        <v>#REF!</v>
      </c>
      <c r="J108" s="219" t="e">
        <f>(BldgEUI!#REF!+BldgEUI!#REF!)*Constants!$B$13</f>
        <v>#REF!</v>
      </c>
      <c r="K108" s="101" t="e">
        <f>(BldgEUI!#REF!+BldgEUI!#REF!)*Constants!$B$14</f>
        <v>#REF!</v>
      </c>
      <c r="L108" s="6" t="e">
        <f t="shared" si="93"/>
        <v>#REF!</v>
      </c>
      <c r="M108" s="219" t="e">
        <f>(BldgEUI!#REF!+BldgEUI!#REF!)*Constants!$B$13</f>
        <v>#REF!</v>
      </c>
      <c r="N108" s="101" t="e">
        <f>(BldgEUI!#REF!+BldgEUI!#REF!)*Constants!$B$14</f>
        <v>#REF!</v>
      </c>
      <c r="O108" s="6" t="e">
        <f t="shared" si="94"/>
        <v>#REF!</v>
      </c>
      <c r="P108" s="228" t="e">
        <f>D108*#REF!</f>
        <v>#REF!</v>
      </c>
      <c r="Q108" s="174" t="e">
        <f>E108*#REF!</f>
        <v>#REF!</v>
      </c>
      <c r="R108" s="234" t="e">
        <f>F108*#REF!</f>
        <v>#REF!</v>
      </c>
      <c r="S108" s="228" t="e">
        <f>G108*#REF!</f>
        <v>#REF!</v>
      </c>
      <c r="T108" s="174" t="e">
        <f>H108*#REF!</f>
        <v>#REF!</v>
      </c>
      <c r="U108" s="234" t="e">
        <f>I108*#REF!</f>
        <v>#REF!</v>
      </c>
      <c r="V108" s="228" t="e">
        <f>J108*#REF!</f>
        <v>#REF!</v>
      </c>
      <c r="W108" s="174" t="e">
        <f>K108*#REF!</f>
        <v>#REF!</v>
      </c>
      <c r="X108" s="234" t="e">
        <f>L108*#REF!</f>
        <v>#REF!</v>
      </c>
      <c r="Y108" s="228" t="e">
        <f>M108*#REF!</f>
        <v>#REF!</v>
      </c>
      <c r="Z108" s="174" t="e">
        <f>N108*#REF!</f>
        <v>#REF!</v>
      </c>
      <c r="AA108" s="234" t="e">
        <f>O108*#REF!</f>
        <v>#REF!</v>
      </c>
      <c r="AB108" s="228" t="e">
        <f t="shared" si="95"/>
        <v>#REF!</v>
      </c>
      <c r="AC108" s="174" t="e">
        <f t="shared" si="96"/>
        <v>#REF!</v>
      </c>
      <c r="AD108" s="234" t="e">
        <f t="shared" si="97"/>
        <v>#REF!</v>
      </c>
      <c r="AE108" s="228" t="e">
        <f t="shared" si="98"/>
        <v>#REF!</v>
      </c>
      <c r="AF108" s="174" t="e">
        <f t="shared" si="99"/>
        <v>#REF!</v>
      </c>
      <c r="AG108" s="234" t="e">
        <f t="shared" si="100"/>
        <v>#REF!</v>
      </c>
      <c r="AH108" s="228" t="e">
        <f t="shared" si="101"/>
        <v>#REF!</v>
      </c>
      <c r="AI108" s="174" t="e">
        <f t="shared" si="102"/>
        <v>#REF!</v>
      </c>
      <c r="AJ108" s="234" t="e">
        <f t="shared" si="103"/>
        <v>#REF!</v>
      </c>
      <c r="AK108" s="228" t="e">
        <f t="shared" si="104"/>
        <v>#REF!</v>
      </c>
      <c r="AL108" s="174" t="e">
        <f t="shared" si="105"/>
        <v>#REF!</v>
      </c>
      <c r="AM108" s="234" t="e">
        <f t="shared" si="106"/>
        <v>#REF!</v>
      </c>
      <c r="AN108" s="228" t="e">
        <f t="shared" si="107"/>
        <v>#REF!</v>
      </c>
      <c r="AO108" s="174" t="e">
        <f t="shared" si="108"/>
        <v>#REF!</v>
      </c>
      <c r="AP108" s="234" t="e">
        <f t="shared" si="109"/>
        <v>#REF!</v>
      </c>
      <c r="AQ108" s="228" t="e">
        <f t="shared" si="110"/>
        <v>#REF!</v>
      </c>
      <c r="AR108" s="174" t="e">
        <f t="shared" si="111"/>
        <v>#REF!</v>
      </c>
      <c r="AS108" s="185" t="e">
        <f t="shared" si="112"/>
        <v>#REF!</v>
      </c>
      <c r="AT108" s="141"/>
      <c r="AU108" s="141"/>
      <c r="AV108" s="141"/>
      <c r="AW108" s="141"/>
      <c r="AX108" s="141"/>
      <c r="AY108" s="141"/>
      <c r="AZ108" s="141"/>
      <c r="BA108" s="141"/>
      <c r="BB108" s="141"/>
    </row>
    <row r="109" spans="1:78" s="25" customFormat="1" x14ac:dyDescent="0.2">
      <c r="A109" s="247" t="s">
        <v>46</v>
      </c>
      <c r="B109" s="208">
        <v>1</v>
      </c>
      <c r="C109" s="209">
        <v>1</v>
      </c>
      <c r="D109" s="4" t="e">
        <f>(BldgEUI!#REF!+BldgEUI!#REF!)*Constants!$B$13</f>
        <v>#REF!</v>
      </c>
      <c r="E109" s="101" t="e">
        <f>(BldgEUI!#REF!+BldgEUI!#REF!)*Constants!$B$14</f>
        <v>#REF!</v>
      </c>
      <c r="F109" s="6" t="e">
        <f t="shared" si="91"/>
        <v>#REF!</v>
      </c>
      <c r="G109" s="219" t="e">
        <f>(BldgEUI!#REF!+BldgEUI!#REF!)*Constants!$B$13</f>
        <v>#REF!</v>
      </c>
      <c r="H109" s="101" t="e">
        <f>(BldgEUI!#REF!+BldgEUI!#REF!)*Constants!$B$14</f>
        <v>#REF!</v>
      </c>
      <c r="I109" s="6" t="e">
        <f t="shared" si="92"/>
        <v>#REF!</v>
      </c>
      <c r="J109" s="219" t="e">
        <f>(BldgEUI!#REF!+BldgEUI!#REF!)*Constants!$B$13</f>
        <v>#REF!</v>
      </c>
      <c r="K109" s="101" t="e">
        <f>(BldgEUI!#REF!+BldgEUI!#REF!)*Constants!$B$14</f>
        <v>#REF!</v>
      </c>
      <c r="L109" s="6" t="e">
        <f t="shared" si="93"/>
        <v>#REF!</v>
      </c>
      <c r="M109" s="219" t="e">
        <f>(BldgEUI!#REF!+BldgEUI!#REF!)*Constants!$B$13</f>
        <v>#REF!</v>
      </c>
      <c r="N109" s="101" t="e">
        <f>(BldgEUI!#REF!+BldgEUI!#REF!)*Constants!$B$14</f>
        <v>#REF!</v>
      </c>
      <c r="O109" s="6" t="e">
        <f t="shared" si="94"/>
        <v>#REF!</v>
      </c>
      <c r="P109" s="228" t="e">
        <f>D109*#REF!</f>
        <v>#REF!</v>
      </c>
      <c r="Q109" s="174" t="e">
        <f>E109*#REF!</f>
        <v>#REF!</v>
      </c>
      <c r="R109" s="234" t="e">
        <f>F109*#REF!</f>
        <v>#REF!</v>
      </c>
      <c r="S109" s="228" t="e">
        <f>G109*#REF!</f>
        <v>#REF!</v>
      </c>
      <c r="T109" s="174" t="e">
        <f>H109*#REF!</f>
        <v>#REF!</v>
      </c>
      <c r="U109" s="234" t="e">
        <f>I109*#REF!</f>
        <v>#REF!</v>
      </c>
      <c r="V109" s="228" t="e">
        <f>J109*#REF!</f>
        <v>#REF!</v>
      </c>
      <c r="W109" s="174" t="e">
        <f>K109*#REF!</f>
        <v>#REF!</v>
      </c>
      <c r="X109" s="234" t="e">
        <f>L109*#REF!</f>
        <v>#REF!</v>
      </c>
      <c r="Y109" s="228" t="e">
        <f>M109*#REF!</f>
        <v>#REF!</v>
      </c>
      <c r="Z109" s="174" t="e">
        <f>N109*#REF!</f>
        <v>#REF!</v>
      </c>
      <c r="AA109" s="234" t="e">
        <f>O109*#REF!</f>
        <v>#REF!</v>
      </c>
      <c r="AB109" s="228" t="e">
        <f t="shared" si="95"/>
        <v>#REF!</v>
      </c>
      <c r="AC109" s="174" t="e">
        <f t="shared" si="96"/>
        <v>#REF!</v>
      </c>
      <c r="AD109" s="234" t="e">
        <f t="shared" si="97"/>
        <v>#REF!</v>
      </c>
      <c r="AE109" s="228" t="e">
        <f t="shared" si="98"/>
        <v>#REF!</v>
      </c>
      <c r="AF109" s="174" t="e">
        <f t="shared" si="99"/>
        <v>#REF!</v>
      </c>
      <c r="AG109" s="234" t="e">
        <f t="shared" si="100"/>
        <v>#REF!</v>
      </c>
      <c r="AH109" s="228" t="e">
        <f t="shared" si="101"/>
        <v>#REF!</v>
      </c>
      <c r="AI109" s="174" t="e">
        <f t="shared" si="102"/>
        <v>#REF!</v>
      </c>
      <c r="AJ109" s="234" t="e">
        <f t="shared" si="103"/>
        <v>#REF!</v>
      </c>
      <c r="AK109" s="228" t="e">
        <f t="shared" si="104"/>
        <v>#REF!</v>
      </c>
      <c r="AL109" s="174" t="e">
        <f t="shared" si="105"/>
        <v>#REF!</v>
      </c>
      <c r="AM109" s="234" t="e">
        <f t="shared" si="106"/>
        <v>#REF!</v>
      </c>
      <c r="AN109" s="228" t="e">
        <f t="shared" si="107"/>
        <v>#REF!</v>
      </c>
      <c r="AO109" s="174" t="e">
        <f t="shared" si="108"/>
        <v>#REF!</v>
      </c>
      <c r="AP109" s="234" t="e">
        <f t="shared" si="109"/>
        <v>#REF!</v>
      </c>
      <c r="AQ109" s="228" t="e">
        <f t="shared" si="110"/>
        <v>#REF!</v>
      </c>
      <c r="AR109" s="174" t="e">
        <f t="shared" si="111"/>
        <v>#REF!</v>
      </c>
      <c r="AS109" s="185" t="e">
        <f t="shared" si="112"/>
        <v>#REF!</v>
      </c>
      <c r="AT109" s="140"/>
      <c r="AU109" s="140"/>
      <c r="AV109" s="140"/>
      <c r="AW109" s="140"/>
      <c r="AX109" s="140"/>
      <c r="AY109" s="140"/>
      <c r="AZ109" s="140"/>
      <c r="BA109" s="140"/>
      <c r="BB109" s="140"/>
    </row>
    <row r="110" spans="1:78" s="19" customFormat="1" x14ac:dyDescent="0.2">
      <c r="A110" s="247" t="s">
        <v>47</v>
      </c>
      <c r="B110" s="208">
        <v>1</v>
      </c>
      <c r="C110" s="209">
        <v>1</v>
      </c>
      <c r="D110" s="4" t="e">
        <f>(BldgEUI!#REF!+BldgEUI!#REF!)*Constants!$B$13</f>
        <v>#REF!</v>
      </c>
      <c r="E110" s="101" t="e">
        <f>(BldgEUI!#REF!+BldgEUI!#REF!)*Constants!$B$14</f>
        <v>#REF!</v>
      </c>
      <c r="F110" s="6" t="e">
        <f t="shared" si="91"/>
        <v>#REF!</v>
      </c>
      <c r="G110" s="219" t="e">
        <f>(BldgEUI!#REF!+BldgEUI!#REF!)*Constants!$B$13</f>
        <v>#REF!</v>
      </c>
      <c r="H110" s="101" t="e">
        <f>(BldgEUI!#REF!+BldgEUI!#REF!)*Constants!$B$14</f>
        <v>#REF!</v>
      </c>
      <c r="I110" s="6" t="e">
        <f t="shared" si="92"/>
        <v>#REF!</v>
      </c>
      <c r="J110" s="219" t="e">
        <f>(BldgEUI!#REF!+BldgEUI!#REF!)*Constants!$B$13</f>
        <v>#REF!</v>
      </c>
      <c r="K110" s="101" t="e">
        <f>(BldgEUI!#REF!+BldgEUI!#REF!)*Constants!$B$14</f>
        <v>#REF!</v>
      </c>
      <c r="L110" s="6" t="e">
        <f t="shared" si="93"/>
        <v>#REF!</v>
      </c>
      <c r="M110" s="219" t="e">
        <f>(BldgEUI!#REF!+BldgEUI!#REF!)*Constants!$B$13</f>
        <v>#REF!</v>
      </c>
      <c r="N110" s="101" t="e">
        <f>(BldgEUI!#REF!+BldgEUI!#REF!)*Constants!$B$14</f>
        <v>#REF!</v>
      </c>
      <c r="O110" s="6" t="e">
        <f t="shared" si="94"/>
        <v>#REF!</v>
      </c>
      <c r="P110" s="228" t="e">
        <f>D110*#REF!</f>
        <v>#REF!</v>
      </c>
      <c r="Q110" s="174" t="e">
        <f>E110*#REF!</f>
        <v>#REF!</v>
      </c>
      <c r="R110" s="234" t="e">
        <f>F110*#REF!</f>
        <v>#REF!</v>
      </c>
      <c r="S110" s="228" t="e">
        <f>G110*#REF!</f>
        <v>#REF!</v>
      </c>
      <c r="T110" s="174" t="e">
        <f>H110*#REF!</f>
        <v>#REF!</v>
      </c>
      <c r="U110" s="234" t="e">
        <f>I110*#REF!</f>
        <v>#REF!</v>
      </c>
      <c r="V110" s="228" t="e">
        <f>J110*#REF!</f>
        <v>#REF!</v>
      </c>
      <c r="W110" s="174" t="e">
        <f>K110*#REF!</f>
        <v>#REF!</v>
      </c>
      <c r="X110" s="234" t="e">
        <f>L110*#REF!</f>
        <v>#REF!</v>
      </c>
      <c r="Y110" s="228" t="e">
        <f>M110*#REF!</f>
        <v>#REF!</v>
      </c>
      <c r="Z110" s="174" t="e">
        <f>N110*#REF!</f>
        <v>#REF!</v>
      </c>
      <c r="AA110" s="234" t="e">
        <f>O110*#REF!</f>
        <v>#REF!</v>
      </c>
      <c r="AB110" s="228" t="e">
        <f t="shared" si="95"/>
        <v>#REF!</v>
      </c>
      <c r="AC110" s="174" t="e">
        <f t="shared" si="96"/>
        <v>#REF!</v>
      </c>
      <c r="AD110" s="234" t="e">
        <f t="shared" si="97"/>
        <v>#REF!</v>
      </c>
      <c r="AE110" s="228" t="e">
        <f t="shared" si="98"/>
        <v>#REF!</v>
      </c>
      <c r="AF110" s="174" t="e">
        <f t="shared" si="99"/>
        <v>#REF!</v>
      </c>
      <c r="AG110" s="234" t="e">
        <f t="shared" si="100"/>
        <v>#REF!</v>
      </c>
      <c r="AH110" s="228" t="e">
        <f t="shared" si="101"/>
        <v>#REF!</v>
      </c>
      <c r="AI110" s="174" t="e">
        <f t="shared" si="102"/>
        <v>#REF!</v>
      </c>
      <c r="AJ110" s="234" t="e">
        <f t="shared" si="103"/>
        <v>#REF!</v>
      </c>
      <c r="AK110" s="228" t="e">
        <f t="shared" si="104"/>
        <v>#REF!</v>
      </c>
      <c r="AL110" s="174" t="e">
        <f t="shared" si="105"/>
        <v>#REF!</v>
      </c>
      <c r="AM110" s="234" t="e">
        <f t="shared" si="106"/>
        <v>#REF!</v>
      </c>
      <c r="AN110" s="228" t="e">
        <f t="shared" si="107"/>
        <v>#REF!</v>
      </c>
      <c r="AO110" s="174" t="e">
        <f t="shared" si="108"/>
        <v>#REF!</v>
      </c>
      <c r="AP110" s="234" t="e">
        <f t="shared" si="109"/>
        <v>#REF!</v>
      </c>
      <c r="AQ110" s="228" t="e">
        <f t="shared" si="110"/>
        <v>#REF!</v>
      </c>
      <c r="AR110" s="174" t="e">
        <f t="shared" si="111"/>
        <v>#REF!</v>
      </c>
      <c r="AS110" s="185" t="e">
        <f t="shared" si="112"/>
        <v>#REF!</v>
      </c>
      <c r="AT110" s="142"/>
      <c r="AU110" s="142"/>
      <c r="AV110" s="142"/>
      <c r="AW110" s="142"/>
      <c r="AX110" s="142"/>
      <c r="AY110" s="142"/>
      <c r="AZ110" s="142"/>
      <c r="BA110" s="142"/>
      <c r="BB110" s="142"/>
    </row>
    <row r="111" spans="1:78" s="24" customFormat="1" x14ac:dyDescent="0.2">
      <c r="A111" s="247" t="s">
        <v>48</v>
      </c>
      <c r="B111" s="210">
        <v>1</v>
      </c>
      <c r="C111" s="211">
        <v>1</v>
      </c>
      <c r="D111" s="4" t="e">
        <f>(BldgEUI!#REF!+BldgEUI!#REF!)*Constants!$B$13</f>
        <v>#REF!</v>
      </c>
      <c r="E111" s="101" t="e">
        <f>(BldgEUI!#REF!+BldgEUI!#REF!)*Constants!$B$14</f>
        <v>#REF!</v>
      </c>
      <c r="F111" s="6" t="e">
        <f t="shared" si="91"/>
        <v>#REF!</v>
      </c>
      <c r="G111" s="219" t="e">
        <f>(BldgEUI!#REF!+BldgEUI!#REF!)*Constants!$B$13</f>
        <v>#REF!</v>
      </c>
      <c r="H111" s="101" t="e">
        <f>(BldgEUI!#REF!+BldgEUI!#REF!)*Constants!$B$14</f>
        <v>#REF!</v>
      </c>
      <c r="I111" s="6" t="e">
        <f t="shared" si="92"/>
        <v>#REF!</v>
      </c>
      <c r="J111" s="219" t="e">
        <f>(BldgEUI!#REF!+BldgEUI!#REF!)*Constants!$B$13</f>
        <v>#REF!</v>
      </c>
      <c r="K111" s="101" t="e">
        <f>(BldgEUI!#REF!+BldgEUI!#REF!)*Constants!$B$14</f>
        <v>#REF!</v>
      </c>
      <c r="L111" s="6" t="e">
        <f t="shared" si="93"/>
        <v>#REF!</v>
      </c>
      <c r="M111" s="219" t="e">
        <f>(BldgEUI!#REF!+BldgEUI!#REF!)*Constants!$B$13</f>
        <v>#REF!</v>
      </c>
      <c r="N111" s="101" t="e">
        <f>(BldgEUI!#REF!+BldgEUI!#REF!)*Constants!$B$14</f>
        <v>#REF!</v>
      </c>
      <c r="O111" s="6" t="e">
        <f t="shared" si="94"/>
        <v>#REF!</v>
      </c>
      <c r="P111" s="228" t="e">
        <f>D111*#REF!</f>
        <v>#REF!</v>
      </c>
      <c r="Q111" s="174" t="e">
        <f>E111*#REF!</f>
        <v>#REF!</v>
      </c>
      <c r="R111" s="234" t="e">
        <f>F111*#REF!</f>
        <v>#REF!</v>
      </c>
      <c r="S111" s="228" t="e">
        <f>G111*#REF!</f>
        <v>#REF!</v>
      </c>
      <c r="T111" s="174" t="e">
        <f>H111*#REF!</f>
        <v>#REF!</v>
      </c>
      <c r="U111" s="234" t="e">
        <f>I111*#REF!</f>
        <v>#REF!</v>
      </c>
      <c r="V111" s="228" t="e">
        <f>J111*#REF!</f>
        <v>#REF!</v>
      </c>
      <c r="W111" s="174" t="e">
        <f>K111*#REF!</f>
        <v>#REF!</v>
      </c>
      <c r="X111" s="234" t="e">
        <f>L111*#REF!</f>
        <v>#REF!</v>
      </c>
      <c r="Y111" s="228" t="e">
        <f>M111*#REF!</f>
        <v>#REF!</v>
      </c>
      <c r="Z111" s="174" t="e">
        <f>N111*#REF!</f>
        <v>#REF!</v>
      </c>
      <c r="AA111" s="234" t="e">
        <f>O111*#REF!</f>
        <v>#REF!</v>
      </c>
      <c r="AB111" s="228" t="e">
        <f t="shared" si="95"/>
        <v>#REF!</v>
      </c>
      <c r="AC111" s="174" t="e">
        <f t="shared" si="96"/>
        <v>#REF!</v>
      </c>
      <c r="AD111" s="234" t="e">
        <f t="shared" si="97"/>
        <v>#REF!</v>
      </c>
      <c r="AE111" s="228" t="e">
        <f t="shared" si="98"/>
        <v>#REF!</v>
      </c>
      <c r="AF111" s="174" t="e">
        <f t="shared" si="99"/>
        <v>#REF!</v>
      </c>
      <c r="AG111" s="234" t="e">
        <f t="shared" si="100"/>
        <v>#REF!</v>
      </c>
      <c r="AH111" s="228" t="e">
        <f t="shared" si="101"/>
        <v>#REF!</v>
      </c>
      <c r="AI111" s="174" t="e">
        <f t="shared" si="102"/>
        <v>#REF!</v>
      </c>
      <c r="AJ111" s="234" t="e">
        <f t="shared" si="103"/>
        <v>#REF!</v>
      </c>
      <c r="AK111" s="228" t="e">
        <f t="shared" si="104"/>
        <v>#REF!</v>
      </c>
      <c r="AL111" s="174" t="e">
        <f t="shared" si="105"/>
        <v>#REF!</v>
      </c>
      <c r="AM111" s="234" t="e">
        <f t="shared" si="106"/>
        <v>#REF!</v>
      </c>
      <c r="AN111" s="228" t="e">
        <f t="shared" si="107"/>
        <v>#REF!</v>
      </c>
      <c r="AO111" s="174" t="e">
        <f t="shared" si="108"/>
        <v>#REF!</v>
      </c>
      <c r="AP111" s="234" t="e">
        <f t="shared" si="109"/>
        <v>#REF!</v>
      </c>
      <c r="AQ111" s="228" t="e">
        <f t="shared" si="110"/>
        <v>#REF!</v>
      </c>
      <c r="AR111" s="174" t="e">
        <f t="shared" si="111"/>
        <v>#REF!</v>
      </c>
      <c r="AS111" s="185" t="e">
        <f t="shared" si="112"/>
        <v>#REF!</v>
      </c>
      <c r="AT111" s="141"/>
      <c r="AU111" s="141"/>
      <c r="AV111" s="141"/>
      <c r="AW111" s="141"/>
      <c r="AX111" s="141"/>
      <c r="AY111" s="141"/>
      <c r="AZ111" s="141"/>
      <c r="BA111" s="141"/>
      <c r="BB111" s="141"/>
    </row>
    <row r="112" spans="1:78" s="24" customFormat="1" x14ac:dyDescent="0.2">
      <c r="A112" s="247" t="s">
        <v>49</v>
      </c>
      <c r="B112" s="210">
        <v>1</v>
      </c>
      <c r="C112" s="209">
        <v>1</v>
      </c>
      <c r="D112" s="4" t="e">
        <f>(BldgEUI!#REF!+BldgEUI!#REF!)*Constants!$B$13</f>
        <v>#REF!</v>
      </c>
      <c r="E112" s="101" t="e">
        <f>(BldgEUI!#REF!+BldgEUI!#REF!)*Constants!$B$14</f>
        <v>#REF!</v>
      </c>
      <c r="F112" s="6" t="e">
        <f t="shared" si="91"/>
        <v>#REF!</v>
      </c>
      <c r="G112" s="219" t="e">
        <f>(BldgEUI!#REF!+BldgEUI!#REF!)*Constants!$B$13</f>
        <v>#REF!</v>
      </c>
      <c r="H112" s="101" t="e">
        <f>(BldgEUI!#REF!+BldgEUI!#REF!)*Constants!$B$14</f>
        <v>#REF!</v>
      </c>
      <c r="I112" s="6" t="e">
        <f t="shared" si="92"/>
        <v>#REF!</v>
      </c>
      <c r="J112" s="219" t="e">
        <f>(BldgEUI!#REF!+BldgEUI!#REF!)*Constants!$B$13</f>
        <v>#REF!</v>
      </c>
      <c r="K112" s="101" t="e">
        <f>(BldgEUI!#REF!+BldgEUI!#REF!)*Constants!$B$14</f>
        <v>#REF!</v>
      </c>
      <c r="L112" s="6" t="e">
        <f t="shared" si="93"/>
        <v>#REF!</v>
      </c>
      <c r="M112" s="219" t="e">
        <f>(BldgEUI!#REF!+BldgEUI!#REF!)*Constants!$B$13</f>
        <v>#REF!</v>
      </c>
      <c r="N112" s="101" t="e">
        <f>(BldgEUI!#REF!+BldgEUI!#REF!)*Constants!$B$14</f>
        <v>#REF!</v>
      </c>
      <c r="O112" s="6" t="e">
        <f t="shared" si="94"/>
        <v>#REF!</v>
      </c>
      <c r="P112" s="228" t="e">
        <f>D112*#REF!</f>
        <v>#REF!</v>
      </c>
      <c r="Q112" s="174" t="e">
        <f>E112*#REF!</f>
        <v>#REF!</v>
      </c>
      <c r="R112" s="234" t="e">
        <f>F112*#REF!</f>
        <v>#REF!</v>
      </c>
      <c r="S112" s="228" t="e">
        <f>G112*#REF!</f>
        <v>#REF!</v>
      </c>
      <c r="T112" s="174" t="e">
        <f>H112*#REF!</f>
        <v>#REF!</v>
      </c>
      <c r="U112" s="234" t="e">
        <f>I112*#REF!</f>
        <v>#REF!</v>
      </c>
      <c r="V112" s="228" t="e">
        <f>J112*#REF!</f>
        <v>#REF!</v>
      </c>
      <c r="W112" s="174" t="e">
        <f>K112*#REF!</f>
        <v>#REF!</v>
      </c>
      <c r="X112" s="234" t="e">
        <f>L112*#REF!</f>
        <v>#REF!</v>
      </c>
      <c r="Y112" s="228" t="e">
        <f>M112*#REF!</f>
        <v>#REF!</v>
      </c>
      <c r="Z112" s="174" t="e">
        <f>N112*#REF!</f>
        <v>#REF!</v>
      </c>
      <c r="AA112" s="234" t="e">
        <f>O112*#REF!</f>
        <v>#REF!</v>
      </c>
      <c r="AB112" s="228" t="e">
        <f t="shared" si="95"/>
        <v>#REF!</v>
      </c>
      <c r="AC112" s="174" t="e">
        <f t="shared" si="96"/>
        <v>#REF!</v>
      </c>
      <c r="AD112" s="234" t="e">
        <f t="shared" si="97"/>
        <v>#REF!</v>
      </c>
      <c r="AE112" s="228" t="e">
        <f t="shared" si="98"/>
        <v>#REF!</v>
      </c>
      <c r="AF112" s="174" t="e">
        <f t="shared" si="99"/>
        <v>#REF!</v>
      </c>
      <c r="AG112" s="234" t="e">
        <f t="shared" si="100"/>
        <v>#REF!</v>
      </c>
      <c r="AH112" s="228" t="e">
        <f t="shared" si="101"/>
        <v>#REF!</v>
      </c>
      <c r="AI112" s="174" t="e">
        <f t="shared" si="102"/>
        <v>#REF!</v>
      </c>
      <c r="AJ112" s="234" t="e">
        <f t="shared" si="103"/>
        <v>#REF!</v>
      </c>
      <c r="AK112" s="228" t="e">
        <f t="shared" si="104"/>
        <v>#REF!</v>
      </c>
      <c r="AL112" s="174" t="e">
        <f t="shared" si="105"/>
        <v>#REF!</v>
      </c>
      <c r="AM112" s="234" t="e">
        <f t="shared" si="106"/>
        <v>#REF!</v>
      </c>
      <c r="AN112" s="228" t="e">
        <f t="shared" si="107"/>
        <v>#REF!</v>
      </c>
      <c r="AO112" s="174" t="e">
        <f t="shared" si="108"/>
        <v>#REF!</v>
      </c>
      <c r="AP112" s="234" t="e">
        <f t="shared" si="109"/>
        <v>#REF!</v>
      </c>
      <c r="AQ112" s="228" t="e">
        <f t="shared" si="110"/>
        <v>#REF!</v>
      </c>
      <c r="AR112" s="174" t="e">
        <f t="shared" si="111"/>
        <v>#REF!</v>
      </c>
      <c r="AS112" s="185" t="e">
        <f t="shared" si="112"/>
        <v>#REF!</v>
      </c>
      <c r="AT112" s="141"/>
      <c r="AU112" s="141"/>
      <c r="AV112" s="141"/>
      <c r="AW112" s="141"/>
      <c r="AX112" s="141"/>
      <c r="AY112" s="141"/>
      <c r="AZ112" s="141"/>
      <c r="BA112" s="141"/>
      <c r="BB112" s="141"/>
    </row>
    <row r="113" spans="1:78" s="24" customFormat="1" x14ac:dyDescent="0.2">
      <c r="A113" s="246" t="s">
        <v>50</v>
      </c>
      <c r="B113" s="210">
        <v>1</v>
      </c>
      <c r="C113" s="211">
        <v>1</v>
      </c>
      <c r="D113" s="4" t="e">
        <f>(BldgEUI!#REF!+BldgEUI!#REF!)*Constants!$B$13</f>
        <v>#REF!</v>
      </c>
      <c r="E113" s="101" t="e">
        <f>(BldgEUI!#REF!+BldgEUI!#REF!)*Constants!$B$14</f>
        <v>#REF!</v>
      </c>
      <c r="F113" s="6" t="e">
        <f t="shared" si="91"/>
        <v>#REF!</v>
      </c>
      <c r="G113" s="219" t="e">
        <f>(BldgEUI!#REF!+BldgEUI!#REF!)*Constants!$B$13</f>
        <v>#REF!</v>
      </c>
      <c r="H113" s="101" t="e">
        <f>(BldgEUI!#REF!+BldgEUI!#REF!)*Constants!$B$14</f>
        <v>#REF!</v>
      </c>
      <c r="I113" s="6" t="e">
        <f t="shared" si="92"/>
        <v>#REF!</v>
      </c>
      <c r="J113" s="219" t="e">
        <f>(BldgEUI!#REF!+BldgEUI!#REF!)*Constants!$B$13</f>
        <v>#REF!</v>
      </c>
      <c r="K113" s="101" t="e">
        <f>(BldgEUI!#REF!+BldgEUI!#REF!)*Constants!$B$14</f>
        <v>#REF!</v>
      </c>
      <c r="L113" s="6" t="e">
        <f t="shared" si="93"/>
        <v>#REF!</v>
      </c>
      <c r="M113" s="219" t="e">
        <f>(BldgEUI!#REF!+BldgEUI!#REF!)*Constants!$B$13</f>
        <v>#REF!</v>
      </c>
      <c r="N113" s="101" t="e">
        <f>(BldgEUI!#REF!+BldgEUI!#REF!)*Constants!$B$14</f>
        <v>#REF!</v>
      </c>
      <c r="O113" s="6" t="e">
        <f t="shared" si="94"/>
        <v>#REF!</v>
      </c>
      <c r="P113" s="228" t="e">
        <f>D113*#REF!</f>
        <v>#REF!</v>
      </c>
      <c r="Q113" s="174" t="e">
        <f>E113*#REF!</f>
        <v>#REF!</v>
      </c>
      <c r="R113" s="234" t="e">
        <f>F113*#REF!</f>
        <v>#REF!</v>
      </c>
      <c r="S113" s="228" t="e">
        <f>G113*#REF!</f>
        <v>#REF!</v>
      </c>
      <c r="T113" s="174" t="e">
        <f>H113*#REF!</f>
        <v>#REF!</v>
      </c>
      <c r="U113" s="234" t="e">
        <f>I113*#REF!</f>
        <v>#REF!</v>
      </c>
      <c r="V113" s="228" t="e">
        <f>J113*#REF!</f>
        <v>#REF!</v>
      </c>
      <c r="W113" s="174" t="e">
        <f>K113*#REF!</f>
        <v>#REF!</v>
      </c>
      <c r="X113" s="234" t="e">
        <f>L113*#REF!</f>
        <v>#REF!</v>
      </c>
      <c r="Y113" s="228" t="e">
        <f>M113*#REF!</f>
        <v>#REF!</v>
      </c>
      <c r="Z113" s="174" t="e">
        <f>N113*#REF!</f>
        <v>#REF!</v>
      </c>
      <c r="AA113" s="234" t="e">
        <f>O113*#REF!</f>
        <v>#REF!</v>
      </c>
      <c r="AB113" s="228" t="e">
        <f t="shared" si="95"/>
        <v>#REF!</v>
      </c>
      <c r="AC113" s="174" t="e">
        <f t="shared" si="96"/>
        <v>#REF!</v>
      </c>
      <c r="AD113" s="234" t="e">
        <f t="shared" si="97"/>
        <v>#REF!</v>
      </c>
      <c r="AE113" s="228" t="e">
        <f t="shared" si="98"/>
        <v>#REF!</v>
      </c>
      <c r="AF113" s="174" t="e">
        <f t="shared" si="99"/>
        <v>#REF!</v>
      </c>
      <c r="AG113" s="234" t="e">
        <f t="shared" si="100"/>
        <v>#REF!</v>
      </c>
      <c r="AH113" s="228" t="e">
        <f t="shared" si="101"/>
        <v>#REF!</v>
      </c>
      <c r="AI113" s="174" t="e">
        <f t="shared" si="102"/>
        <v>#REF!</v>
      </c>
      <c r="AJ113" s="234" t="e">
        <f t="shared" si="103"/>
        <v>#REF!</v>
      </c>
      <c r="AK113" s="228" t="e">
        <f t="shared" si="104"/>
        <v>#REF!</v>
      </c>
      <c r="AL113" s="174" t="e">
        <f t="shared" si="105"/>
        <v>#REF!</v>
      </c>
      <c r="AM113" s="234" t="e">
        <f t="shared" si="106"/>
        <v>#REF!</v>
      </c>
      <c r="AN113" s="228" t="e">
        <f t="shared" si="107"/>
        <v>#REF!</v>
      </c>
      <c r="AO113" s="174" t="e">
        <f t="shared" si="108"/>
        <v>#REF!</v>
      </c>
      <c r="AP113" s="234" t="e">
        <f t="shared" si="109"/>
        <v>#REF!</v>
      </c>
      <c r="AQ113" s="228" t="e">
        <f t="shared" si="110"/>
        <v>#REF!</v>
      </c>
      <c r="AR113" s="174" t="e">
        <f t="shared" si="111"/>
        <v>#REF!</v>
      </c>
      <c r="AS113" s="185" t="e">
        <f t="shared" si="112"/>
        <v>#REF!</v>
      </c>
      <c r="AT113" s="141"/>
      <c r="AU113" s="141"/>
      <c r="AV113" s="141"/>
      <c r="AW113" s="141"/>
      <c r="AX113" s="141"/>
      <c r="AY113" s="141"/>
      <c r="AZ113" s="141"/>
      <c r="BA113" s="141"/>
      <c r="BB113" s="141"/>
    </row>
    <row r="114" spans="1:78" s="24" customFormat="1" x14ac:dyDescent="0.2">
      <c r="A114" s="248" t="s">
        <v>30</v>
      </c>
      <c r="B114" s="210">
        <v>1</v>
      </c>
      <c r="C114" s="211">
        <v>1</v>
      </c>
      <c r="D114" s="4" t="e">
        <f>(BldgEUI!#REF!+BldgEUI!#REF!)*Constants!$B$13</f>
        <v>#REF!</v>
      </c>
      <c r="E114" s="101" t="e">
        <f>(BldgEUI!#REF!+BldgEUI!#REF!)*Constants!$B$14</f>
        <v>#REF!</v>
      </c>
      <c r="F114" s="6" t="e">
        <f t="shared" si="91"/>
        <v>#REF!</v>
      </c>
      <c r="G114" s="219" t="e">
        <f>(BldgEUI!#REF!+BldgEUI!#REF!)*Constants!$B$13</f>
        <v>#REF!</v>
      </c>
      <c r="H114" s="101" t="e">
        <f>(BldgEUI!#REF!+BldgEUI!#REF!)*Constants!$B$14</f>
        <v>#REF!</v>
      </c>
      <c r="I114" s="6" t="e">
        <f t="shared" si="92"/>
        <v>#REF!</v>
      </c>
      <c r="J114" s="219" t="e">
        <f>(BldgEUI!#REF!+BldgEUI!#REF!)*Constants!$B$13</f>
        <v>#REF!</v>
      </c>
      <c r="K114" s="101" t="e">
        <f>(BldgEUI!#REF!+BldgEUI!#REF!)*Constants!$B$14</f>
        <v>#REF!</v>
      </c>
      <c r="L114" s="6" t="e">
        <f t="shared" si="93"/>
        <v>#REF!</v>
      </c>
      <c r="M114" s="219" t="e">
        <f>(BldgEUI!#REF!+BldgEUI!#REF!)*Constants!$B$13</f>
        <v>#REF!</v>
      </c>
      <c r="N114" s="101" t="e">
        <f>(BldgEUI!#REF!+BldgEUI!#REF!)*Constants!$B$14</f>
        <v>#REF!</v>
      </c>
      <c r="O114" s="6" t="e">
        <f t="shared" si="94"/>
        <v>#REF!</v>
      </c>
      <c r="P114" s="228" t="e">
        <f>D114*#REF!</f>
        <v>#REF!</v>
      </c>
      <c r="Q114" s="174" t="e">
        <f>E114*#REF!</f>
        <v>#REF!</v>
      </c>
      <c r="R114" s="234" t="e">
        <f>F114*#REF!</f>
        <v>#REF!</v>
      </c>
      <c r="S114" s="228" t="e">
        <f>G114*#REF!</f>
        <v>#REF!</v>
      </c>
      <c r="T114" s="174" t="e">
        <f>H114*#REF!</f>
        <v>#REF!</v>
      </c>
      <c r="U114" s="234" t="e">
        <f>I114*#REF!</f>
        <v>#REF!</v>
      </c>
      <c r="V114" s="228" t="e">
        <f>J114*#REF!</f>
        <v>#REF!</v>
      </c>
      <c r="W114" s="174" t="e">
        <f>K114*#REF!</f>
        <v>#REF!</v>
      </c>
      <c r="X114" s="234" t="e">
        <f>L114*#REF!</f>
        <v>#REF!</v>
      </c>
      <c r="Y114" s="228" t="e">
        <f>M114*#REF!</f>
        <v>#REF!</v>
      </c>
      <c r="Z114" s="174" t="e">
        <f>N114*#REF!</f>
        <v>#REF!</v>
      </c>
      <c r="AA114" s="234" t="e">
        <f>O114*#REF!</f>
        <v>#REF!</v>
      </c>
      <c r="AB114" s="228" t="e">
        <f t="shared" si="95"/>
        <v>#REF!</v>
      </c>
      <c r="AC114" s="174" t="e">
        <f t="shared" si="96"/>
        <v>#REF!</v>
      </c>
      <c r="AD114" s="234" t="e">
        <f t="shared" si="97"/>
        <v>#REF!</v>
      </c>
      <c r="AE114" s="228" t="e">
        <f t="shared" si="98"/>
        <v>#REF!</v>
      </c>
      <c r="AF114" s="174" t="e">
        <f t="shared" si="99"/>
        <v>#REF!</v>
      </c>
      <c r="AG114" s="234" t="e">
        <f t="shared" si="100"/>
        <v>#REF!</v>
      </c>
      <c r="AH114" s="228" t="e">
        <f t="shared" si="101"/>
        <v>#REF!</v>
      </c>
      <c r="AI114" s="174" t="e">
        <f t="shared" si="102"/>
        <v>#REF!</v>
      </c>
      <c r="AJ114" s="234" t="e">
        <f t="shared" si="103"/>
        <v>#REF!</v>
      </c>
      <c r="AK114" s="228" t="e">
        <f t="shared" si="104"/>
        <v>#REF!</v>
      </c>
      <c r="AL114" s="174" t="e">
        <f t="shared" si="105"/>
        <v>#REF!</v>
      </c>
      <c r="AM114" s="234" t="e">
        <f t="shared" si="106"/>
        <v>#REF!</v>
      </c>
      <c r="AN114" s="228" t="e">
        <f t="shared" si="107"/>
        <v>#REF!</v>
      </c>
      <c r="AO114" s="174" t="e">
        <f t="shared" si="108"/>
        <v>#REF!</v>
      </c>
      <c r="AP114" s="234" t="e">
        <f t="shared" si="109"/>
        <v>#REF!</v>
      </c>
      <c r="AQ114" s="228" t="e">
        <f t="shared" si="110"/>
        <v>#REF!</v>
      </c>
      <c r="AR114" s="174" t="e">
        <f t="shared" si="111"/>
        <v>#REF!</v>
      </c>
      <c r="AS114" s="185" t="e">
        <f t="shared" si="112"/>
        <v>#REF!</v>
      </c>
      <c r="AT114" s="141"/>
      <c r="AU114" s="141"/>
      <c r="AV114" s="141"/>
      <c r="AW114" s="141"/>
      <c r="AX114" s="141"/>
      <c r="AY114" s="141"/>
      <c r="AZ114" s="141"/>
      <c r="BA114" s="141"/>
      <c r="BB114" s="141"/>
    </row>
    <row r="115" spans="1:78" s="24" customFormat="1" x14ac:dyDescent="0.2">
      <c r="A115" s="246" t="s">
        <v>6</v>
      </c>
      <c r="B115" s="210">
        <v>1</v>
      </c>
      <c r="C115" s="211">
        <v>1</v>
      </c>
      <c r="D115" s="4" t="e">
        <f>(BldgEUI!#REF!+BldgEUI!#REF!)*Constants!$B$13</f>
        <v>#REF!</v>
      </c>
      <c r="E115" s="101" t="e">
        <f>(BldgEUI!#REF!+BldgEUI!#REF!)*Constants!$B$14</f>
        <v>#REF!</v>
      </c>
      <c r="F115" s="6" t="e">
        <f t="shared" si="91"/>
        <v>#REF!</v>
      </c>
      <c r="G115" s="219" t="e">
        <f>(BldgEUI!#REF!+BldgEUI!#REF!)*Constants!$B$13</f>
        <v>#REF!</v>
      </c>
      <c r="H115" s="101" t="e">
        <f>(BldgEUI!#REF!+BldgEUI!#REF!)*Constants!$B$14</f>
        <v>#REF!</v>
      </c>
      <c r="I115" s="6" t="e">
        <f t="shared" si="92"/>
        <v>#REF!</v>
      </c>
      <c r="J115" s="219" t="e">
        <f>(BldgEUI!#REF!+BldgEUI!#REF!)*Constants!$B$13</f>
        <v>#REF!</v>
      </c>
      <c r="K115" s="101" t="e">
        <f>(BldgEUI!#REF!+BldgEUI!#REF!)*Constants!$B$14</f>
        <v>#REF!</v>
      </c>
      <c r="L115" s="6" t="e">
        <f t="shared" si="93"/>
        <v>#REF!</v>
      </c>
      <c r="M115" s="219" t="e">
        <f>(BldgEUI!#REF!+BldgEUI!#REF!)*Constants!$B$13</f>
        <v>#REF!</v>
      </c>
      <c r="N115" s="101" t="e">
        <f>(BldgEUI!#REF!+BldgEUI!#REF!)*Constants!$B$14</f>
        <v>#REF!</v>
      </c>
      <c r="O115" s="6" t="e">
        <f t="shared" si="94"/>
        <v>#REF!</v>
      </c>
      <c r="P115" s="228" t="e">
        <f>D115*#REF!</f>
        <v>#REF!</v>
      </c>
      <c r="Q115" s="174" t="e">
        <f>E115*#REF!</f>
        <v>#REF!</v>
      </c>
      <c r="R115" s="234" t="e">
        <f>F115*#REF!</f>
        <v>#REF!</v>
      </c>
      <c r="S115" s="228" t="e">
        <f>G115*#REF!</f>
        <v>#REF!</v>
      </c>
      <c r="T115" s="174" t="e">
        <f>H115*#REF!</f>
        <v>#REF!</v>
      </c>
      <c r="U115" s="234" t="e">
        <f>I115*#REF!</f>
        <v>#REF!</v>
      </c>
      <c r="V115" s="228" t="e">
        <f>J115*#REF!</f>
        <v>#REF!</v>
      </c>
      <c r="W115" s="174" t="e">
        <f>K115*#REF!</f>
        <v>#REF!</v>
      </c>
      <c r="X115" s="234" t="e">
        <f>L115*#REF!</f>
        <v>#REF!</v>
      </c>
      <c r="Y115" s="228" t="e">
        <f>M115*#REF!</f>
        <v>#REF!</v>
      </c>
      <c r="Z115" s="174" t="e">
        <f>N115*#REF!</f>
        <v>#REF!</v>
      </c>
      <c r="AA115" s="234" t="e">
        <f>O115*#REF!</f>
        <v>#REF!</v>
      </c>
      <c r="AB115" s="228" t="e">
        <f t="shared" si="95"/>
        <v>#REF!</v>
      </c>
      <c r="AC115" s="174" t="e">
        <f t="shared" si="96"/>
        <v>#REF!</v>
      </c>
      <c r="AD115" s="234" t="e">
        <f t="shared" si="97"/>
        <v>#REF!</v>
      </c>
      <c r="AE115" s="228" t="e">
        <f t="shared" si="98"/>
        <v>#REF!</v>
      </c>
      <c r="AF115" s="174" t="e">
        <f t="shared" si="99"/>
        <v>#REF!</v>
      </c>
      <c r="AG115" s="234" t="e">
        <f t="shared" si="100"/>
        <v>#REF!</v>
      </c>
      <c r="AH115" s="228" t="e">
        <f t="shared" si="101"/>
        <v>#REF!</v>
      </c>
      <c r="AI115" s="174" t="e">
        <f t="shared" si="102"/>
        <v>#REF!</v>
      </c>
      <c r="AJ115" s="234" t="e">
        <f t="shared" si="103"/>
        <v>#REF!</v>
      </c>
      <c r="AK115" s="228" t="e">
        <f t="shared" si="104"/>
        <v>#REF!</v>
      </c>
      <c r="AL115" s="174" t="e">
        <f t="shared" si="105"/>
        <v>#REF!</v>
      </c>
      <c r="AM115" s="234" t="e">
        <f t="shared" si="106"/>
        <v>#REF!</v>
      </c>
      <c r="AN115" s="228" t="e">
        <f t="shared" si="107"/>
        <v>#REF!</v>
      </c>
      <c r="AO115" s="174" t="e">
        <f t="shared" si="108"/>
        <v>#REF!</v>
      </c>
      <c r="AP115" s="234" t="e">
        <f t="shared" si="109"/>
        <v>#REF!</v>
      </c>
      <c r="AQ115" s="228" t="e">
        <f t="shared" si="110"/>
        <v>#REF!</v>
      </c>
      <c r="AR115" s="174" t="e">
        <f t="shared" si="111"/>
        <v>#REF!</v>
      </c>
      <c r="AS115" s="185" t="e">
        <f t="shared" si="112"/>
        <v>#REF!</v>
      </c>
      <c r="AT115" s="141"/>
      <c r="AU115" s="141"/>
      <c r="AV115" s="141"/>
      <c r="AW115" s="141"/>
      <c r="AX115" s="141"/>
      <c r="AY115" s="141"/>
      <c r="AZ115" s="141"/>
      <c r="BA115" s="141"/>
      <c r="BB115" s="141"/>
    </row>
    <row r="116" spans="1:78" s="24" customFormat="1" x14ac:dyDescent="0.2">
      <c r="A116" s="246" t="s">
        <v>51</v>
      </c>
      <c r="B116" s="210">
        <v>1</v>
      </c>
      <c r="C116" s="211">
        <v>1</v>
      </c>
      <c r="D116" s="4" t="e">
        <f>(BldgEUI!#REF!+BldgEUI!#REF!)*Constants!$B$13</f>
        <v>#REF!</v>
      </c>
      <c r="E116" s="101" t="e">
        <f>(BldgEUI!#REF!+BldgEUI!#REF!)*Constants!$B$14</f>
        <v>#REF!</v>
      </c>
      <c r="F116" s="6" t="e">
        <f t="shared" si="91"/>
        <v>#REF!</v>
      </c>
      <c r="G116" s="219" t="e">
        <f>(BldgEUI!#REF!+BldgEUI!#REF!)*Constants!$B$13</f>
        <v>#REF!</v>
      </c>
      <c r="H116" s="101" t="e">
        <f>(BldgEUI!#REF!+BldgEUI!#REF!)*Constants!$B$14</f>
        <v>#REF!</v>
      </c>
      <c r="I116" s="6" t="e">
        <f t="shared" si="92"/>
        <v>#REF!</v>
      </c>
      <c r="J116" s="219" t="e">
        <f>(BldgEUI!#REF!+BldgEUI!#REF!)*Constants!$B$13</f>
        <v>#REF!</v>
      </c>
      <c r="K116" s="101" t="e">
        <f>(BldgEUI!#REF!+BldgEUI!#REF!)*Constants!$B$14</f>
        <v>#REF!</v>
      </c>
      <c r="L116" s="6" t="e">
        <f t="shared" si="93"/>
        <v>#REF!</v>
      </c>
      <c r="M116" s="219" t="e">
        <f>(BldgEUI!#REF!+BldgEUI!#REF!)*Constants!$B$13</f>
        <v>#REF!</v>
      </c>
      <c r="N116" s="101" t="e">
        <f>(BldgEUI!#REF!+BldgEUI!#REF!)*Constants!$B$14</f>
        <v>#REF!</v>
      </c>
      <c r="O116" s="6" t="e">
        <f t="shared" si="94"/>
        <v>#REF!</v>
      </c>
      <c r="P116" s="228" t="e">
        <f>D116*#REF!</f>
        <v>#REF!</v>
      </c>
      <c r="Q116" s="174" t="e">
        <f>E116*#REF!</f>
        <v>#REF!</v>
      </c>
      <c r="R116" s="234" t="e">
        <f>F116*#REF!</f>
        <v>#REF!</v>
      </c>
      <c r="S116" s="228" t="e">
        <f>G116*#REF!</f>
        <v>#REF!</v>
      </c>
      <c r="T116" s="174" t="e">
        <f>H116*#REF!</f>
        <v>#REF!</v>
      </c>
      <c r="U116" s="234" t="e">
        <f>I116*#REF!</f>
        <v>#REF!</v>
      </c>
      <c r="V116" s="228" t="e">
        <f>J116*#REF!</f>
        <v>#REF!</v>
      </c>
      <c r="W116" s="174" t="e">
        <f>K116*#REF!</f>
        <v>#REF!</v>
      </c>
      <c r="X116" s="234" t="e">
        <f>L116*#REF!</f>
        <v>#REF!</v>
      </c>
      <c r="Y116" s="228" t="e">
        <f>M116*#REF!</f>
        <v>#REF!</v>
      </c>
      <c r="Z116" s="174" t="e">
        <f>N116*#REF!</f>
        <v>#REF!</v>
      </c>
      <c r="AA116" s="234" t="e">
        <f>O116*#REF!</f>
        <v>#REF!</v>
      </c>
      <c r="AB116" s="228" t="e">
        <f t="shared" si="95"/>
        <v>#REF!</v>
      </c>
      <c r="AC116" s="174" t="e">
        <f t="shared" si="96"/>
        <v>#REF!</v>
      </c>
      <c r="AD116" s="234" t="e">
        <f t="shared" si="97"/>
        <v>#REF!</v>
      </c>
      <c r="AE116" s="228" t="e">
        <f t="shared" si="98"/>
        <v>#REF!</v>
      </c>
      <c r="AF116" s="174" t="e">
        <f t="shared" si="99"/>
        <v>#REF!</v>
      </c>
      <c r="AG116" s="234" t="e">
        <f t="shared" si="100"/>
        <v>#REF!</v>
      </c>
      <c r="AH116" s="228" t="e">
        <f t="shared" si="101"/>
        <v>#REF!</v>
      </c>
      <c r="AI116" s="174" t="e">
        <f t="shared" si="102"/>
        <v>#REF!</v>
      </c>
      <c r="AJ116" s="234" t="e">
        <f t="shared" si="103"/>
        <v>#REF!</v>
      </c>
      <c r="AK116" s="228" t="e">
        <f t="shared" si="104"/>
        <v>#REF!</v>
      </c>
      <c r="AL116" s="174" t="e">
        <f t="shared" si="105"/>
        <v>#REF!</v>
      </c>
      <c r="AM116" s="234" t="e">
        <f t="shared" si="106"/>
        <v>#REF!</v>
      </c>
      <c r="AN116" s="228" t="e">
        <f t="shared" si="107"/>
        <v>#REF!</v>
      </c>
      <c r="AO116" s="174" t="e">
        <f t="shared" si="108"/>
        <v>#REF!</v>
      </c>
      <c r="AP116" s="234" t="e">
        <f t="shared" si="109"/>
        <v>#REF!</v>
      </c>
      <c r="AQ116" s="228" t="e">
        <f t="shared" si="110"/>
        <v>#REF!</v>
      </c>
      <c r="AR116" s="174" t="e">
        <f t="shared" si="111"/>
        <v>#REF!</v>
      </c>
      <c r="AS116" s="185" t="e">
        <f t="shared" si="112"/>
        <v>#REF!</v>
      </c>
      <c r="AT116" s="141"/>
      <c r="AU116" s="141"/>
      <c r="AV116" s="141"/>
      <c r="AW116" s="141"/>
      <c r="AX116" s="141"/>
      <c r="AY116" s="141"/>
      <c r="AZ116" s="141"/>
      <c r="BA116" s="141"/>
      <c r="BB116" s="141"/>
    </row>
    <row r="117" spans="1:78" s="24" customFormat="1" x14ac:dyDescent="0.2">
      <c r="A117" s="247" t="s">
        <v>52</v>
      </c>
      <c r="B117" s="254">
        <v>1</v>
      </c>
      <c r="C117" s="255">
        <v>0</v>
      </c>
      <c r="D117" s="4" t="e">
        <f>(BldgEUI!#REF!+BldgEUI!#REF!)*Constants!$B$13</f>
        <v>#REF!</v>
      </c>
      <c r="E117" s="101" t="e">
        <f>(BldgEUI!#REF!+BldgEUI!#REF!)*Constants!$B$14</f>
        <v>#REF!</v>
      </c>
      <c r="F117" s="6" t="e">
        <f t="shared" si="91"/>
        <v>#REF!</v>
      </c>
      <c r="G117" s="219" t="e">
        <f>(BldgEUI!#REF!+BldgEUI!#REF!)*Constants!$B$13</f>
        <v>#REF!</v>
      </c>
      <c r="H117" s="101" t="e">
        <f>(BldgEUI!#REF!+BldgEUI!#REF!)*Constants!$B$14</f>
        <v>#REF!</v>
      </c>
      <c r="I117" s="6" t="e">
        <f t="shared" si="92"/>
        <v>#REF!</v>
      </c>
      <c r="J117" s="219" t="e">
        <f>(BldgEUI!#REF!+BldgEUI!#REF!)*Constants!$B$13</f>
        <v>#REF!</v>
      </c>
      <c r="K117" s="101" t="e">
        <f>(BldgEUI!#REF!+BldgEUI!#REF!)*Constants!$B$14</f>
        <v>#REF!</v>
      </c>
      <c r="L117" s="6" t="e">
        <f t="shared" si="93"/>
        <v>#REF!</v>
      </c>
      <c r="M117" s="219" t="e">
        <f>(BldgEUI!#REF!+BldgEUI!#REF!)*Constants!$B$13</f>
        <v>#REF!</v>
      </c>
      <c r="N117" s="101" t="e">
        <f>(BldgEUI!#REF!+BldgEUI!#REF!)*Constants!$B$14</f>
        <v>#REF!</v>
      </c>
      <c r="O117" s="6" t="e">
        <f t="shared" si="94"/>
        <v>#REF!</v>
      </c>
      <c r="P117" s="228" t="e">
        <f>D117*#REF!</f>
        <v>#REF!</v>
      </c>
      <c r="Q117" s="174" t="e">
        <f>E117*#REF!</f>
        <v>#REF!</v>
      </c>
      <c r="R117" s="234" t="e">
        <f>F117*#REF!</f>
        <v>#REF!</v>
      </c>
      <c r="S117" s="228" t="e">
        <f>G117*#REF!</f>
        <v>#REF!</v>
      </c>
      <c r="T117" s="174" t="e">
        <f>H117*#REF!</f>
        <v>#REF!</v>
      </c>
      <c r="U117" s="234" t="e">
        <f>I117*#REF!</f>
        <v>#REF!</v>
      </c>
      <c r="V117" s="228" t="e">
        <f>J117*#REF!</f>
        <v>#REF!</v>
      </c>
      <c r="W117" s="174" t="e">
        <f>K117*#REF!</f>
        <v>#REF!</v>
      </c>
      <c r="X117" s="234" t="e">
        <f>L117*#REF!</f>
        <v>#REF!</v>
      </c>
      <c r="Y117" s="228" t="e">
        <f>M117*#REF!</f>
        <v>#REF!</v>
      </c>
      <c r="Z117" s="174" t="e">
        <f>N117*#REF!</f>
        <v>#REF!</v>
      </c>
      <c r="AA117" s="234" t="e">
        <f>O117*#REF!</f>
        <v>#REF!</v>
      </c>
      <c r="AB117" s="228" t="e">
        <f t="shared" si="95"/>
        <v>#REF!</v>
      </c>
      <c r="AC117" s="174" t="e">
        <f t="shared" si="96"/>
        <v>#REF!</v>
      </c>
      <c r="AD117" s="234" t="e">
        <f t="shared" si="97"/>
        <v>#REF!</v>
      </c>
      <c r="AE117" s="228" t="e">
        <f t="shared" si="98"/>
        <v>#REF!</v>
      </c>
      <c r="AF117" s="174" t="e">
        <f t="shared" si="99"/>
        <v>#REF!</v>
      </c>
      <c r="AG117" s="234" t="e">
        <f t="shared" si="100"/>
        <v>#REF!</v>
      </c>
      <c r="AH117" s="228" t="e">
        <f t="shared" si="101"/>
        <v>#REF!</v>
      </c>
      <c r="AI117" s="174" t="e">
        <f t="shared" si="102"/>
        <v>#REF!</v>
      </c>
      <c r="AJ117" s="234" t="e">
        <f t="shared" si="103"/>
        <v>#REF!</v>
      </c>
      <c r="AK117" s="228" t="e">
        <f t="shared" si="104"/>
        <v>#REF!</v>
      </c>
      <c r="AL117" s="174" t="e">
        <f t="shared" si="105"/>
        <v>#REF!</v>
      </c>
      <c r="AM117" s="234" t="e">
        <f t="shared" si="106"/>
        <v>#REF!</v>
      </c>
      <c r="AN117" s="228" t="e">
        <f t="shared" si="107"/>
        <v>#REF!</v>
      </c>
      <c r="AO117" s="174" t="e">
        <f t="shared" si="108"/>
        <v>#REF!</v>
      </c>
      <c r="AP117" s="234" t="e">
        <f t="shared" si="109"/>
        <v>#REF!</v>
      </c>
      <c r="AQ117" s="228" t="e">
        <f t="shared" si="110"/>
        <v>#REF!</v>
      </c>
      <c r="AR117" s="174" t="e">
        <f t="shared" si="111"/>
        <v>#REF!</v>
      </c>
      <c r="AS117" s="185" t="e">
        <f t="shared" si="112"/>
        <v>#REF!</v>
      </c>
      <c r="AT117" s="141"/>
      <c r="AU117" s="141"/>
      <c r="AV117" s="141"/>
      <c r="AW117" s="141"/>
      <c r="AX117" s="141"/>
      <c r="AY117" s="141"/>
      <c r="AZ117" s="141"/>
      <c r="BA117" s="141"/>
      <c r="BB117" s="141"/>
    </row>
    <row r="118" spans="1:78" s="19" customFormat="1" x14ac:dyDescent="0.2">
      <c r="A118" s="247" t="s">
        <v>53</v>
      </c>
      <c r="B118" s="208">
        <v>1</v>
      </c>
      <c r="C118" s="209">
        <v>1</v>
      </c>
      <c r="D118" s="4" t="e">
        <f>(BldgEUI!#REF!+BldgEUI!#REF!)*Constants!$B$13</f>
        <v>#REF!</v>
      </c>
      <c r="E118" s="101" t="e">
        <f>(BldgEUI!#REF!+BldgEUI!#REF!)*Constants!$B$14</f>
        <v>#REF!</v>
      </c>
      <c r="F118" s="6" t="e">
        <f t="shared" si="91"/>
        <v>#REF!</v>
      </c>
      <c r="G118" s="219" t="e">
        <f>(BldgEUI!#REF!+BldgEUI!#REF!)*Constants!$B$13</f>
        <v>#REF!</v>
      </c>
      <c r="H118" s="101" t="e">
        <f>(BldgEUI!#REF!+BldgEUI!#REF!)*Constants!$B$14</f>
        <v>#REF!</v>
      </c>
      <c r="I118" s="6" t="e">
        <f t="shared" si="92"/>
        <v>#REF!</v>
      </c>
      <c r="J118" s="219" t="e">
        <f>(BldgEUI!#REF!+BldgEUI!#REF!)*Constants!$B$13</f>
        <v>#REF!</v>
      </c>
      <c r="K118" s="101" t="e">
        <f>(BldgEUI!#REF!+BldgEUI!#REF!)*Constants!$B$14</f>
        <v>#REF!</v>
      </c>
      <c r="L118" s="6" t="e">
        <f t="shared" si="93"/>
        <v>#REF!</v>
      </c>
      <c r="M118" s="219" t="e">
        <f>(BldgEUI!#REF!+BldgEUI!#REF!)*Constants!$B$13</f>
        <v>#REF!</v>
      </c>
      <c r="N118" s="101" t="e">
        <f>(BldgEUI!#REF!+BldgEUI!#REF!)*Constants!$B$14</f>
        <v>#REF!</v>
      </c>
      <c r="O118" s="6" t="e">
        <f t="shared" si="94"/>
        <v>#REF!</v>
      </c>
      <c r="P118" s="228" t="e">
        <f>D118*#REF!</f>
        <v>#REF!</v>
      </c>
      <c r="Q118" s="174" t="e">
        <f>E118*#REF!</f>
        <v>#REF!</v>
      </c>
      <c r="R118" s="234" t="e">
        <f>F118*#REF!</f>
        <v>#REF!</v>
      </c>
      <c r="S118" s="228" t="e">
        <f>G118*#REF!</f>
        <v>#REF!</v>
      </c>
      <c r="T118" s="174" t="e">
        <f>H118*#REF!</f>
        <v>#REF!</v>
      </c>
      <c r="U118" s="234" t="e">
        <f>I118*#REF!</f>
        <v>#REF!</v>
      </c>
      <c r="V118" s="228" t="e">
        <f>J118*#REF!</f>
        <v>#REF!</v>
      </c>
      <c r="W118" s="174" t="e">
        <f>K118*#REF!</f>
        <v>#REF!</v>
      </c>
      <c r="X118" s="234" t="e">
        <f>L118*#REF!</f>
        <v>#REF!</v>
      </c>
      <c r="Y118" s="228" t="e">
        <f>M118*#REF!</f>
        <v>#REF!</v>
      </c>
      <c r="Z118" s="174" t="e">
        <f>N118*#REF!</f>
        <v>#REF!</v>
      </c>
      <c r="AA118" s="234" t="e">
        <f>O118*#REF!</f>
        <v>#REF!</v>
      </c>
      <c r="AB118" s="228" t="e">
        <f t="shared" si="95"/>
        <v>#REF!</v>
      </c>
      <c r="AC118" s="174" t="e">
        <f t="shared" si="96"/>
        <v>#REF!</v>
      </c>
      <c r="AD118" s="234" t="e">
        <f t="shared" si="97"/>
        <v>#REF!</v>
      </c>
      <c r="AE118" s="228" t="e">
        <f t="shared" si="98"/>
        <v>#REF!</v>
      </c>
      <c r="AF118" s="174" t="e">
        <f t="shared" si="99"/>
        <v>#REF!</v>
      </c>
      <c r="AG118" s="234" t="e">
        <f t="shared" si="100"/>
        <v>#REF!</v>
      </c>
      <c r="AH118" s="228" t="e">
        <f t="shared" si="101"/>
        <v>#REF!</v>
      </c>
      <c r="AI118" s="174" t="e">
        <f t="shared" si="102"/>
        <v>#REF!</v>
      </c>
      <c r="AJ118" s="234" t="e">
        <f t="shared" si="103"/>
        <v>#REF!</v>
      </c>
      <c r="AK118" s="228" t="e">
        <f t="shared" si="104"/>
        <v>#REF!</v>
      </c>
      <c r="AL118" s="174" t="e">
        <f t="shared" si="105"/>
        <v>#REF!</v>
      </c>
      <c r="AM118" s="234" t="e">
        <f t="shared" si="106"/>
        <v>#REF!</v>
      </c>
      <c r="AN118" s="228" t="e">
        <f t="shared" si="107"/>
        <v>#REF!</v>
      </c>
      <c r="AO118" s="174" t="e">
        <f t="shared" si="108"/>
        <v>#REF!</v>
      </c>
      <c r="AP118" s="234" t="e">
        <f t="shared" si="109"/>
        <v>#REF!</v>
      </c>
      <c r="AQ118" s="228" t="e">
        <f t="shared" si="110"/>
        <v>#REF!</v>
      </c>
      <c r="AR118" s="174" t="e">
        <f t="shared" si="111"/>
        <v>#REF!</v>
      </c>
      <c r="AS118" s="185" t="e">
        <f t="shared" si="112"/>
        <v>#REF!</v>
      </c>
      <c r="AT118" s="142"/>
      <c r="AU118" s="142"/>
      <c r="AV118" s="142"/>
      <c r="AW118" s="142"/>
      <c r="AX118" s="142"/>
      <c r="AY118" s="142"/>
      <c r="AZ118" s="142"/>
      <c r="BA118" s="142"/>
      <c r="BB118" s="142"/>
    </row>
    <row r="119" spans="1:78" s="19" customFormat="1" x14ac:dyDescent="0.2">
      <c r="A119" s="247" t="s">
        <v>54</v>
      </c>
      <c r="B119" s="254">
        <v>1</v>
      </c>
      <c r="C119" s="255">
        <v>0</v>
      </c>
      <c r="D119" s="4" t="e">
        <f>(BldgEUI!#REF!+BldgEUI!#REF!)*Constants!$B$13</f>
        <v>#REF!</v>
      </c>
      <c r="E119" s="101" t="e">
        <f>(BldgEUI!#REF!+BldgEUI!#REF!)*Constants!$B$14</f>
        <v>#REF!</v>
      </c>
      <c r="F119" s="6" t="e">
        <f t="shared" si="91"/>
        <v>#REF!</v>
      </c>
      <c r="G119" s="219" t="e">
        <f>(BldgEUI!#REF!+BldgEUI!#REF!)*Constants!$B$13</f>
        <v>#REF!</v>
      </c>
      <c r="H119" s="101" t="e">
        <f>(BldgEUI!#REF!+BldgEUI!#REF!)*Constants!$B$14</f>
        <v>#REF!</v>
      </c>
      <c r="I119" s="6" t="e">
        <f t="shared" si="92"/>
        <v>#REF!</v>
      </c>
      <c r="J119" s="219" t="e">
        <f>(BldgEUI!#REF!+BldgEUI!#REF!)*Constants!$B$13</f>
        <v>#REF!</v>
      </c>
      <c r="K119" s="101" t="e">
        <f>(BldgEUI!#REF!+BldgEUI!#REF!)*Constants!$B$14</f>
        <v>#REF!</v>
      </c>
      <c r="L119" s="6" t="e">
        <f t="shared" si="93"/>
        <v>#REF!</v>
      </c>
      <c r="M119" s="219" t="e">
        <f>(BldgEUI!#REF!+BldgEUI!#REF!)*Constants!$B$13</f>
        <v>#REF!</v>
      </c>
      <c r="N119" s="101" t="e">
        <f>(BldgEUI!#REF!+BldgEUI!#REF!)*Constants!$B$14</f>
        <v>#REF!</v>
      </c>
      <c r="O119" s="6" t="e">
        <f t="shared" si="94"/>
        <v>#REF!</v>
      </c>
      <c r="P119" s="228" t="e">
        <f>D119*#REF!</f>
        <v>#REF!</v>
      </c>
      <c r="Q119" s="174" t="e">
        <f>E119*#REF!</f>
        <v>#REF!</v>
      </c>
      <c r="R119" s="234" t="e">
        <f>F119*#REF!</f>
        <v>#REF!</v>
      </c>
      <c r="S119" s="228" t="e">
        <f>G119*#REF!</f>
        <v>#REF!</v>
      </c>
      <c r="T119" s="174" t="e">
        <f>H119*#REF!</f>
        <v>#REF!</v>
      </c>
      <c r="U119" s="234" t="e">
        <f>I119*#REF!</f>
        <v>#REF!</v>
      </c>
      <c r="V119" s="228" t="e">
        <f>J119*#REF!</f>
        <v>#REF!</v>
      </c>
      <c r="W119" s="174" t="e">
        <f>K119*#REF!</f>
        <v>#REF!</v>
      </c>
      <c r="X119" s="234" t="e">
        <f>L119*#REF!</f>
        <v>#REF!</v>
      </c>
      <c r="Y119" s="228" t="e">
        <f>M119*#REF!</f>
        <v>#REF!</v>
      </c>
      <c r="Z119" s="174" t="e">
        <f>N119*#REF!</f>
        <v>#REF!</v>
      </c>
      <c r="AA119" s="234" t="e">
        <f>O119*#REF!</f>
        <v>#REF!</v>
      </c>
      <c r="AB119" s="228" t="e">
        <f t="shared" si="95"/>
        <v>#REF!</v>
      </c>
      <c r="AC119" s="174" t="e">
        <f t="shared" si="96"/>
        <v>#REF!</v>
      </c>
      <c r="AD119" s="234" t="e">
        <f t="shared" si="97"/>
        <v>#REF!</v>
      </c>
      <c r="AE119" s="228" t="e">
        <f t="shared" si="98"/>
        <v>#REF!</v>
      </c>
      <c r="AF119" s="174" t="e">
        <f t="shared" si="99"/>
        <v>#REF!</v>
      </c>
      <c r="AG119" s="234" t="e">
        <f t="shared" si="100"/>
        <v>#REF!</v>
      </c>
      <c r="AH119" s="228" t="e">
        <f t="shared" si="101"/>
        <v>#REF!</v>
      </c>
      <c r="AI119" s="174" t="e">
        <f t="shared" si="102"/>
        <v>#REF!</v>
      </c>
      <c r="AJ119" s="234" t="e">
        <f t="shared" si="103"/>
        <v>#REF!</v>
      </c>
      <c r="AK119" s="228" t="e">
        <f t="shared" si="104"/>
        <v>#REF!</v>
      </c>
      <c r="AL119" s="174" t="e">
        <f t="shared" si="105"/>
        <v>#REF!</v>
      </c>
      <c r="AM119" s="234" t="e">
        <f t="shared" si="106"/>
        <v>#REF!</v>
      </c>
      <c r="AN119" s="228" t="e">
        <f t="shared" si="107"/>
        <v>#REF!</v>
      </c>
      <c r="AO119" s="174" t="e">
        <f t="shared" si="108"/>
        <v>#REF!</v>
      </c>
      <c r="AP119" s="234" t="e">
        <f t="shared" si="109"/>
        <v>#REF!</v>
      </c>
      <c r="AQ119" s="228" t="e">
        <f t="shared" si="110"/>
        <v>#REF!</v>
      </c>
      <c r="AR119" s="174" t="e">
        <f t="shared" si="111"/>
        <v>#REF!</v>
      </c>
      <c r="AS119" s="185" t="e">
        <f t="shared" si="112"/>
        <v>#REF!</v>
      </c>
      <c r="AT119" s="142"/>
      <c r="AU119" s="142"/>
      <c r="AV119" s="142"/>
      <c r="AW119" s="142"/>
      <c r="AX119" s="142"/>
      <c r="AY119" s="142"/>
      <c r="AZ119" s="142"/>
      <c r="BA119" s="142"/>
      <c r="BB119" s="142"/>
    </row>
    <row r="120" spans="1:78" s="24" customFormat="1" x14ac:dyDescent="0.2">
      <c r="A120" s="247" t="s">
        <v>55</v>
      </c>
      <c r="B120" s="208">
        <v>1</v>
      </c>
      <c r="C120" s="209">
        <v>0</v>
      </c>
      <c r="D120" s="4" t="e">
        <f>(BldgEUI!#REF!+BldgEUI!#REF!)*Constants!$B$13</f>
        <v>#REF!</v>
      </c>
      <c r="E120" s="101" t="e">
        <f>(BldgEUI!#REF!+BldgEUI!#REF!)*Constants!$B$14</f>
        <v>#REF!</v>
      </c>
      <c r="F120" s="6" t="e">
        <f t="shared" si="91"/>
        <v>#REF!</v>
      </c>
      <c r="G120" s="219" t="e">
        <f>(BldgEUI!#REF!+BldgEUI!#REF!)*Constants!$B$13</f>
        <v>#REF!</v>
      </c>
      <c r="H120" s="101" t="e">
        <f>(BldgEUI!#REF!+BldgEUI!#REF!)*Constants!$B$14</f>
        <v>#REF!</v>
      </c>
      <c r="I120" s="6" t="e">
        <f t="shared" si="92"/>
        <v>#REF!</v>
      </c>
      <c r="J120" s="219" t="e">
        <f>(BldgEUI!#REF!+BldgEUI!#REF!)*Constants!$B$13</f>
        <v>#REF!</v>
      </c>
      <c r="K120" s="101" t="e">
        <f>(BldgEUI!#REF!+BldgEUI!#REF!)*Constants!$B$14</f>
        <v>#REF!</v>
      </c>
      <c r="L120" s="6" t="e">
        <f t="shared" si="93"/>
        <v>#REF!</v>
      </c>
      <c r="M120" s="219" t="e">
        <f>(BldgEUI!#REF!+BldgEUI!#REF!)*Constants!$B$13</f>
        <v>#REF!</v>
      </c>
      <c r="N120" s="101" t="e">
        <f>(BldgEUI!#REF!+BldgEUI!#REF!)*Constants!$B$14</f>
        <v>#REF!</v>
      </c>
      <c r="O120" s="6" t="e">
        <f t="shared" si="94"/>
        <v>#REF!</v>
      </c>
      <c r="P120" s="228" t="e">
        <f>D120*#REF!</f>
        <v>#REF!</v>
      </c>
      <c r="Q120" s="174" t="e">
        <f>E120*#REF!</f>
        <v>#REF!</v>
      </c>
      <c r="R120" s="234" t="e">
        <f>F120*#REF!</f>
        <v>#REF!</v>
      </c>
      <c r="S120" s="228" t="e">
        <f>G120*#REF!</f>
        <v>#REF!</v>
      </c>
      <c r="T120" s="174" t="e">
        <f>H120*#REF!</f>
        <v>#REF!</v>
      </c>
      <c r="U120" s="234" t="e">
        <f>I120*#REF!</f>
        <v>#REF!</v>
      </c>
      <c r="V120" s="228" t="e">
        <f>J120*#REF!</f>
        <v>#REF!</v>
      </c>
      <c r="W120" s="174" t="e">
        <f>K120*#REF!</f>
        <v>#REF!</v>
      </c>
      <c r="X120" s="234" t="e">
        <f>L120*#REF!</f>
        <v>#REF!</v>
      </c>
      <c r="Y120" s="228" t="e">
        <f>M120*#REF!</f>
        <v>#REF!</v>
      </c>
      <c r="Z120" s="174" t="e">
        <f>N120*#REF!</f>
        <v>#REF!</v>
      </c>
      <c r="AA120" s="234" t="e">
        <f>O120*#REF!</f>
        <v>#REF!</v>
      </c>
      <c r="AB120" s="228" t="e">
        <f t="shared" si="95"/>
        <v>#REF!</v>
      </c>
      <c r="AC120" s="174" t="e">
        <f t="shared" si="96"/>
        <v>#REF!</v>
      </c>
      <c r="AD120" s="234" t="e">
        <f t="shared" si="97"/>
        <v>#REF!</v>
      </c>
      <c r="AE120" s="228" t="e">
        <f t="shared" si="98"/>
        <v>#REF!</v>
      </c>
      <c r="AF120" s="174" t="e">
        <f t="shared" si="99"/>
        <v>#REF!</v>
      </c>
      <c r="AG120" s="234" t="e">
        <f t="shared" si="100"/>
        <v>#REF!</v>
      </c>
      <c r="AH120" s="228" t="e">
        <f t="shared" si="101"/>
        <v>#REF!</v>
      </c>
      <c r="AI120" s="174" t="e">
        <f t="shared" si="102"/>
        <v>#REF!</v>
      </c>
      <c r="AJ120" s="234" t="e">
        <f t="shared" si="103"/>
        <v>#REF!</v>
      </c>
      <c r="AK120" s="228" t="e">
        <f t="shared" si="104"/>
        <v>#REF!</v>
      </c>
      <c r="AL120" s="174" t="e">
        <f t="shared" si="105"/>
        <v>#REF!</v>
      </c>
      <c r="AM120" s="234" t="e">
        <f t="shared" si="106"/>
        <v>#REF!</v>
      </c>
      <c r="AN120" s="228" t="e">
        <f t="shared" si="107"/>
        <v>#REF!</v>
      </c>
      <c r="AO120" s="174" t="e">
        <f t="shared" si="108"/>
        <v>#REF!</v>
      </c>
      <c r="AP120" s="234" t="e">
        <f t="shared" si="109"/>
        <v>#REF!</v>
      </c>
      <c r="AQ120" s="228" t="e">
        <f t="shared" si="110"/>
        <v>#REF!</v>
      </c>
      <c r="AR120" s="174" t="e">
        <f t="shared" si="111"/>
        <v>#REF!</v>
      </c>
      <c r="AS120" s="185" t="e">
        <f t="shared" si="112"/>
        <v>#REF!</v>
      </c>
      <c r="AT120" s="141"/>
      <c r="AU120" s="141"/>
      <c r="AV120" s="141"/>
      <c r="AW120" s="141"/>
      <c r="AX120" s="141"/>
      <c r="AY120" s="141"/>
      <c r="AZ120" s="141"/>
      <c r="BA120" s="141"/>
      <c r="BB120" s="141"/>
    </row>
    <row r="121" spans="1:78" s="24" customFormat="1" x14ac:dyDescent="0.2">
      <c r="A121" s="247" t="s">
        <v>21</v>
      </c>
      <c r="B121" s="208">
        <v>1</v>
      </c>
      <c r="C121" s="209">
        <v>1</v>
      </c>
      <c r="D121" s="4" t="e">
        <f>(BldgEUI!#REF!+BldgEUI!#REF!)*Constants!$B$13</f>
        <v>#REF!</v>
      </c>
      <c r="E121" s="101" t="e">
        <f>(BldgEUI!#REF!+BldgEUI!#REF!)*Constants!$B$14</f>
        <v>#REF!</v>
      </c>
      <c r="F121" s="6" t="e">
        <f t="shared" si="91"/>
        <v>#REF!</v>
      </c>
      <c r="G121" s="219" t="e">
        <f>(BldgEUI!#REF!+BldgEUI!#REF!)*Constants!$B$13</f>
        <v>#REF!</v>
      </c>
      <c r="H121" s="101" t="e">
        <f>(BldgEUI!#REF!+BldgEUI!#REF!)*Constants!$B$14</f>
        <v>#REF!</v>
      </c>
      <c r="I121" s="6" t="e">
        <f t="shared" si="92"/>
        <v>#REF!</v>
      </c>
      <c r="J121" s="219" t="e">
        <f>(BldgEUI!#REF!+BldgEUI!#REF!)*Constants!$B$13</f>
        <v>#REF!</v>
      </c>
      <c r="K121" s="101" t="e">
        <f>(BldgEUI!#REF!+BldgEUI!#REF!)*Constants!$B$14</f>
        <v>#REF!</v>
      </c>
      <c r="L121" s="6" t="e">
        <f t="shared" si="93"/>
        <v>#REF!</v>
      </c>
      <c r="M121" s="219" t="e">
        <f>(BldgEUI!#REF!+BldgEUI!#REF!)*Constants!$B$13</f>
        <v>#REF!</v>
      </c>
      <c r="N121" s="101" t="e">
        <f>(BldgEUI!#REF!+BldgEUI!#REF!)*Constants!$B$14</f>
        <v>#REF!</v>
      </c>
      <c r="O121" s="6" t="e">
        <f t="shared" si="94"/>
        <v>#REF!</v>
      </c>
      <c r="P121" s="228" t="e">
        <f>D121*#REF!</f>
        <v>#REF!</v>
      </c>
      <c r="Q121" s="174" t="e">
        <f>E121*#REF!</f>
        <v>#REF!</v>
      </c>
      <c r="R121" s="234" t="e">
        <f>F121*#REF!</f>
        <v>#REF!</v>
      </c>
      <c r="S121" s="228" t="e">
        <f>G121*#REF!</f>
        <v>#REF!</v>
      </c>
      <c r="T121" s="174" t="e">
        <f>H121*#REF!</f>
        <v>#REF!</v>
      </c>
      <c r="U121" s="234" t="e">
        <f>I121*#REF!</f>
        <v>#REF!</v>
      </c>
      <c r="V121" s="228" t="e">
        <f>J121*#REF!</f>
        <v>#REF!</v>
      </c>
      <c r="W121" s="174" t="e">
        <f>K121*#REF!</f>
        <v>#REF!</v>
      </c>
      <c r="X121" s="234" t="e">
        <f>L121*#REF!</f>
        <v>#REF!</v>
      </c>
      <c r="Y121" s="228" t="e">
        <f>M121*#REF!</f>
        <v>#REF!</v>
      </c>
      <c r="Z121" s="174" t="e">
        <f>N121*#REF!</f>
        <v>#REF!</v>
      </c>
      <c r="AA121" s="234" t="e">
        <f>O121*#REF!</f>
        <v>#REF!</v>
      </c>
      <c r="AB121" s="228" t="e">
        <f t="shared" si="95"/>
        <v>#REF!</v>
      </c>
      <c r="AC121" s="174" t="e">
        <f t="shared" si="96"/>
        <v>#REF!</v>
      </c>
      <c r="AD121" s="234" t="e">
        <f t="shared" si="97"/>
        <v>#REF!</v>
      </c>
      <c r="AE121" s="228" t="e">
        <f t="shared" si="98"/>
        <v>#REF!</v>
      </c>
      <c r="AF121" s="174" t="e">
        <f t="shared" si="99"/>
        <v>#REF!</v>
      </c>
      <c r="AG121" s="234" t="e">
        <f t="shared" si="100"/>
        <v>#REF!</v>
      </c>
      <c r="AH121" s="228" t="e">
        <f t="shared" si="101"/>
        <v>#REF!</v>
      </c>
      <c r="AI121" s="174" t="e">
        <f t="shared" si="102"/>
        <v>#REF!</v>
      </c>
      <c r="AJ121" s="234" t="e">
        <f t="shared" si="103"/>
        <v>#REF!</v>
      </c>
      <c r="AK121" s="228" t="e">
        <f t="shared" si="104"/>
        <v>#REF!</v>
      </c>
      <c r="AL121" s="174" t="e">
        <f t="shared" si="105"/>
        <v>#REF!</v>
      </c>
      <c r="AM121" s="234" t="e">
        <f t="shared" si="106"/>
        <v>#REF!</v>
      </c>
      <c r="AN121" s="228" t="e">
        <f t="shared" si="107"/>
        <v>#REF!</v>
      </c>
      <c r="AO121" s="174" t="e">
        <f t="shared" si="108"/>
        <v>#REF!</v>
      </c>
      <c r="AP121" s="234" t="e">
        <f t="shared" si="109"/>
        <v>#REF!</v>
      </c>
      <c r="AQ121" s="228" t="e">
        <f t="shared" si="110"/>
        <v>#REF!</v>
      </c>
      <c r="AR121" s="174" t="e">
        <f t="shared" si="111"/>
        <v>#REF!</v>
      </c>
      <c r="AS121" s="185" t="e">
        <f t="shared" si="112"/>
        <v>#REF!</v>
      </c>
      <c r="AT121" s="141"/>
      <c r="AU121" s="141"/>
      <c r="AV121" s="141"/>
      <c r="AW121" s="141"/>
      <c r="AX121" s="141"/>
      <c r="AY121" s="141"/>
      <c r="AZ121" s="141"/>
      <c r="BA121" s="141"/>
      <c r="BB121" s="141"/>
    </row>
    <row r="122" spans="1:78" s="26" customFormat="1" x14ac:dyDescent="0.2">
      <c r="A122" s="247" t="s">
        <v>56</v>
      </c>
      <c r="B122" s="208">
        <v>1</v>
      </c>
      <c r="C122" s="209">
        <v>1</v>
      </c>
      <c r="D122" s="4" t="e">
        <f>(BldgEUI!#REF!+BldgEUI!#REF!)*Constants!$B$13</f>
        <v>#REF!</v>
      </c>
      <c r="E122" s="101" t="e">
        <f>(BldgEUI!#REF!+BldgEUI!#REF!)*Constants!$B$14</f>
        <v>#REF!</v>
      </c>
      <c r="F122" s="6" t="e">
        <f t="shared" si="91"/>
        <v>#REF!</v>
      </c>
      <c r="G122" s="219" t="e">
        <f>(BldgEUI!#REF!+BldgEUI!#REF!)*Constants!$B$13</f>
        <v>#REF!</v>
      </c>
      <c r="H122" s="101" t="e">
        <f>(BldgEUI!#REF!+BldgEUI!#REF!)*Constants!$B$14</f>
        <v>#REF!</v>
      </c>
      <c r="I122" s="6" t="e">
        <f t="shared" si="92"/>
        <v>#REF!</v>
      </c>
      <c r="J122" s="219" t="e">
        <f>(BldgEUI!#REF!+BldgEUI!#REF!)*Constants!$B$13</f>
        <v>#REF!</v>
      </c>
      <c r="K122" s="101" t="e">
        <f>(BldgEUI!#REF!+BldgEUI!#REF!)*Constants!$B$14</f>
        <v>#REF!</v>
      </c>
      <c r="L122" s="6" t="e">
        <f t="shared" si="93"/>
        <v>#REF!</v>
      </c>
      <c r="M122" s="219" t="e">
        <f>(BldgEUI!#REF!+BldgEUI!#REF!)*Constants!$B$13</f>
        <v>#REF!</v>
      </c>
      <c r="N122" s="101" t="e">
        <f>(BldgEUI!#REF!+BldgEUI!#REF!)*Constants!$B$14</f>
        <v>#REF!</v>
      </c>
      <c r="O122" s="6" t="e">
        <f t="shared" si="94"/>
        <v>#REF!</v>
      </c>
      <c r="P122" s="228" t="e">
        <f>D122*#REF!</f>
        <v>#REF!</v>
      </c>
      <c r="Q122" s="174" t="e">
        <f>E122*#REF!</f>
        <v>#REF!</v>
      </c>
      <c r="R122" s="234" t="e">
        <f>F122*#REF!</f>
        <v>#REF!</v>
      </c>
      <c r="S122" s="228" t="e">
        <f>G122*#REF!</f>
        <v>#REF!</v>
      </c>
      <c r="T122" s="174" t="e">
        <f>H122*#REF!</f>
        <v>#REF!</v>
      </c>
      <c r="U122" s="234" t="e">
        <f>I122*#REF!</f>
        <v>#REF!</v>
      </c>
      <c r="V122" s="228" t="e">
        <f>J122*#REF!</f>
        <v>#REF!</v>
      </c>
      <c r="W122" s="174" t="e">
        <f>K122*#REF!</f>
        <v>#REF!</v>
      </c>
      <c r="X122" s="234" t="e">
        <f>L122*#REF!</f>
        <v>#REF!</v>
      </c>
      <c r="Y122" s="228" t="e">
        <f>M122*#REF!</f>
        <v>#REF!</v>
      </c>
      <c r="Z122" s="174" t="e">
        <f>N122*#REF!</f>
        <v>#REF!</v>
      </c>
      <c r="AA122" s="234" t="e">
        <f>O122*#REF!</f>
        <v>#REF!</v>
      </c>
      <c r="AB122" s="228" t="e">
        <f t="shared" si="95"/>
        <v>#REF!</v>
      </c>
      <c r="AC122" s="174" t="e">
        <f t="shared" si="96"/>
        <v>#REF!</v>
      </c>
      <c r="AD122" s="234" t="e">
        <f t="shared" si="97"/>
        <v>#REF!</v>
      </c>
      <c r="AE122" s="228" t="e">
        <f t="shared" si="98"/>
        <v>#REF!</v>
      </c>
      <c r="AF122" s="174" t="e">
        <f t="shared" si="99"/>
        <v>#REF!</v>
      </c>
      <c r="AG122" s="234" t="e">
        <f t="shared" si="100"/>
        <v>#REF!</v>
      </c>
      <c r="AH122" s="228" t="e">
        <f t="shared" si="101"/>
        <v>#REF!</v>
      </c>
      <c r="AI122" s="174" t="e">
        <f t="shared" si="102"/>
        <v>#REF!</v>
      </c>
      <c r="AJ122" s="234" t="e">
        <f t="shared" si="103"/>
        <v>#REF!</v>
      </c>
      <c r="AK122" s="228" t="e">
        <f t="shared" si="104"/>
        <v>#REF!</v>
      </c>
      <c r="AL122" s="174" t="e">
        <f t="shared" si="105"/>
        <v>#REF!</v>
      </c>
      <c r="AM122" s="234" t="e">
        <f t="shared" si="106"/>
        <v>#REF!</v>
      </c>
      <c r="AN122" s="228" t="e">
        <f t="shared" si="107"/>
        <v>#REF!</v>
      </c>
      <c r="AO122" s="174" t="e">
        <f t="shared" si="108"/>
        <v>#REF!</v>
      </c>
      <c r="AP122" s="234" t="e">
        <f t="shared" si="109"/>
        <v>#REF!</v>
      </c>
      <c r="AQ122" s="228" t="e">
        <f t="shared" si="110"/>
        <v>#REF!</v>
      </c>
      <c r="AR122" s="174" t="e">
        <f t="shared" si="111"/>
        <v>#REF!</v>
      </c>
      <c r="AS122" s="185" t="e">
        <f t="shared" si="112"/>
        <v>#REF!</v>
      </c>
      <c r="AT122" s="107"/>
      <c r="AU122" s="107"/>
      <c r="AV122" s="107"/>
      <c r="AW122" s="107"/>
      <c r="AX122" s="107"/>
      <c r="AY122" s="107"/>
      <c r="AZ122" s="107"/>
      <c r="BA122" s="107"/>
      <c r="BB122" s="107"/>
    </row>
    <row r="123" spans="1:78" s="24" customFormat="1" x14ac:dyDescent="0.2">
      <c r="A123" s="247" t="s">
        <v>57</v>
      </c>
      <c r="B123" s="208">
        <v>1</v>
      </c>
      <c r="C123" s="209">
        <v>1</v>
      </c>
      <c r="D123" s="4" t="e">
        <f>(BldgEUI!#REF!+BldgEUI!#REF!)*Constants!$B$13</f>
        <v>#REF!</v>
      </c>
      <c r="E123" s="101" t="e">
        <f>(BldgEUI!#REF!+BldgEUI!#REF!)*Constants!$B$14</f>
        <v>#REF!</v>
      </c>
      <c r="F123" s="6" t="e">
        <f t="shared" si="91"/>
        <v>#REF!</v>
      </c>
      <c r="G123" s="219" t="e">
        <f>(BldgEUI!#REF!+BldgEUI!#REF!)*Constants!$B$13</f>
        <v>#REF!</v>
      </c>
      <c r="H123" s="101" t="e">
        <f>(BldgEUI!#REF!+BldgEUI!#REF!)*Constants!$B$14</f>
        <v>#REF!</v>
      </c>
      <c r="I123" s="6" t="e">
        <f t="shared" si="92"/>
        <v>#REF!</v>
      </c>
      <c r="J123" s="219" t="e">
        <f>(BldgEUI!#REF!+BldgEUI!#REF!)*Constants!$B$13</f>
        <v>#REF!</v>
      </c>
      <c r="K123" s="101" t="e">
        <f>(BldgEUI!#REF!+BldgEUI!#REF!)*Constants!$B$14</f>
        <v>#REF!</v>
      </c>
      <c r="L123" s="6" t="e">
        <f t="shared" si="93"/>
        <v>#REF!</v>
      </c>
      <c r="M123" s="219" t="e">
        <f>(BldgEUI!#REF!+BldgEUI!#REF!)*Constants!$B$13</f>
        <v>#REF!</v>
      </c>
      <c r="N123" s="101" t="e">
        <f>(BldgEUI!#REF!+BldgEUI!#REF!)*Constants!$B$14</f>
        <v>#REF!</v>
      </c>
      <c r="O123" s="6" t="e">
        <f t="shared" si="94"/>
        <v>#REF!</v>
      </c>
      <c r="P123" s="228" t="e">
        <f>D123*#REF!</f>
        <v>#REF!</v>
      </c>
      <c r="Q123" s="174" t="e">
        <f>E123*#REF!</f>
        <v>#REF!</v>
      </c>
      <c r="R123" s="234" t="e">
        <f>F123*#REF!</f>
        <v>#REF!</v>
      </c>
      <c r="S123" s="228" t="e">
        <f>G123*#REF!</f>
        <v>#REF!</v>
      </c>
      <c r="T123" s="174" t="e">
        <f>H123*#REF!</f>
        <v>#REF!</v>
      </c>
      <c r="U123" s="234" t="e">
        <f>I123*#REF!</f>
        <v>#REF!</v>
      </c>
      <c r="V123" s="228" t="e">
        <f>J123*#REF!</f>
        <v>#REF!</v>
      </c>
      <c r="W123" s="174" t="e">
        <f>K123*#REF!</f>
        <v>#REF!</v>
      </c>
      <c r="X123" s="234" t="e">
        <f>L123*#REF!</f>
        <v>#REF!</v>
      </c>
      <c r="Y123" s="228" t="e">
        <f>M123*#REF!</f>
        <v>#REF!</v>
      </c>
      <c r="Z123" s="174" t="e">
        <f>N123*#REF!</f>
        <v>#REF!</v>
      </c>
      <c r="AA123" s="234" t="e">
        <f>O123*#REF!</f>
        <v>#REF!</v>
      </c>
      <c r="AB123" s="228" t="e">
        <f t="shared" si="95"/>
        <v>#REF!</v>
      </c>
      <c r="AC123" s="174" t="e">
        <f t="shared" si="96"/>
        <v>#REF!</v>
      </c>
      <c r="AD123" s="234" t="e">
        <f t="shared" si="97"/>
        <v>#REF!</v>
      </c>
      <c r="AE123" s="228" t="e">
        <f t="shared" si="98"/>
        <v>#REF!</v>
      </c>
      <c r="AF123" s="174" t="e">
        <f t="shared" si="99"/>
        <v>#REF!</v>
      </c>
      <c r="AG123" s="234" t="e">
        <f t="shared" si="100"/>
        <v>#REF!</v>
      </c>
      <c r="AH123" s="228" t="e">
        <f t="shared" si="101"/>
        <v>#REF!</v>
      </c>
      <c r="AI123" s="174" t="e">
        <f t="shared" si="102"/>
        <v>#REF!</v>
      </c>
      <c r="AJ123" s="234" t="e">
        <f t="shared" si="103"/>
        <v>#REF!</v>
      </c>
      <c r="AK123" s="228" t="e">
        <f t="shared" si="104"/>
        <v>#REF!</v>
      </c>
      <c r="AL123" s="174" t="e">
        <f t="shared" si="105"/>
        <v>#REF!</v>
      </c>
      <c r="AM123" s="234" t="e">
        <f t="shared" si="106"/>
        <v>#REF!</v>
      </c>
      <c r="AN123" s="228" t="e">
        <f t="shared" si="107"/>
        <v>#REF!</v>
      </c>
      <c r="AO123" s="174" t="e">
        <f t="shared" si="108"/>
        <v>#REF!</v>
      </c>
      <c r="AP123" s="234" t="e">
        <f t="shared" si="109"/>
        <v>#REF!</v>
      </c>
      <c r="AQ123" s="228" t="e">
        <f t="shared" si="110"/>
        <v>#REF!</v>
      </c>
      <c r="AR123" s="174" t="e">
        <f t="shared" si="111"/>
        <v>#REF!</v>
      </c>
      <c r="AS123" s="185" t="e">
        <f t="shared" si="112"/>
        <v>#REF!</v>
      </c>
      <c r="AT123" s="141"/>
      <c r="AU123" s="141"/>
      <c r="AV123" s="141"/>
      <c r="AW123" s="141"/>
      <c r="AX123" s="141"/>
      <c r="AY123" s="141"/>
      <c r="AZ123" s="141"/>
      <c r="BA123" s="141"/>
      <c r="BB123" s="141"/>
    </row>
    <row r="124" spans="1:78" s="26" customFormat="1" ht="13.5" thickBot="1" x14ac:dyDescent="0.25">
      <c r="A124" s="249" t="s">
        <v>58</v>
      </c>
      <c r="B124" s="213">
        <v>1</v>
      </c>
      <c r="C124" s="214">
        <v>1</v>
      </c>
      <c r="D124" s="197" t="e">
        <f>(BldgEUI!#REF!+BldgEUI!#REF!)*Constants!$B$13</f>
        <v>#REF!</v>
      </c>
      <c r="E124" s="186" t="e">
        <f>(BldgEUI!#REF!+BldgEUI!#REF!)*Constants!$B$14</f>
        <v>#REF!</v>
      </c>
      <c r="F124" s="236" t="e">
        <f t="shared" si="91"/>
        <v>#REF!</v>
      </c>
      <c r="G124" s="221" t="e">
        <f>(BldgEUI!#REF!+BldgEUI!#REF!)*Constants!$B$13</f>
        <v>#REF!</v>
      </c>
      <c r="H124" s="186" t="e">
        <f>(BldgEUI!#REF!+BldgEUI!#REF!)*Constants!$B$14</f>
        <v>#REF!</v>
      </c>
      <c r="I124" s="236" t="e">
        <f t="shared" si="92"/>
        <v>#REF!</v>
      </c>
      <c r="J124" s="221" t="e">
        <f>(BldgEUI!#REF!+BldgEUI!#REF!)*Constants!$B$13</f>
        <v>#REF!</v>
      </c>
      <c r="K124" s="186" t="e">
        <f>(BldgEUI!#REF!+BldgEUI!#REF!)*Constants!$B$14</f>
        <v>#REF!</v>
      </c>
      <c r="L124" s="236" t="e">
        <f t="shared" si="93"/>
        <v>#REF!</v>
      </c>
      <c r="M124" s="221" t="e">
        <f>(BldgEUI!#REF!+BldgEUI!#REF!)*Constants!$B$13</f>
        <v>#REF!</v>
      </c>
      <c r="N124" s="186" t="e">
        <f>(BldgEUI!#REF!+BldgEUI!#REF!)*Constants!$B$14</f>
        <v>#REF!</v>
      </c>
      <c r="O124" s="236" t="e">
        <f t="shared" si="94"/>
        <v>#REF!</v>
      </c>
      <c r="P124" s="229" t="e">
        <f>D124*#REF!</f>
        <v>#REF!</v>
      </c>
      <c r="Q124" s="187" t="e">
        <f>E124*#REF!</f>
        <v>#REF!</v>
      </c>
      <c r="R124" s="235" t="e">
        <f>F124*#REF!</f>
        <v>#REF!</v>
      </c>
      <c r="S124" s="229" t="e">
        <f>G124*#REF!</f>
        <v>#REF!</v>
      </c>
      <c r="T124" s="187" t="e">
        <f>H124*#REF!</f>
        <v>#REF!</v>
      </c>
      <c r="U124" s="235" t="e">
        <f>I124*#REF!</f>
        <v>#REF!</v>
      </c>
      <c r="V124" s="229" t="e">
        <f>J124*#REF!</f>
        <v>#REF!</v>
      </c>
      <c r="W124" s="187" t="e">
        <f>K124*#REF!</f>
        <v>#REF!</v>
      </c>
      <c r="X124" s="235" t="e">
        <f>L124*#REF!</f>
        <v>#REF!</v>
      </c>
      <c r="Y124" s="229" t="e">
        <f>M124*#REF!</f>
        <v>#REF!</v>
      </c>
      <c r="Z124" s="187" t="e">
        <f>N124*#REF!</f>
        <v>#REF!</v>
      </c>
      <c r="AA124" s="235" t="e">
        <f>O124*#REF!</f>
        <v>#REF!</v>
      </c>
      <c r="AB124" s="229" t="e">
        <f t="shared" si="95"/>
        <v>#REF!</v>
      </c>
      <c r="AC124" s="187" t="e">
        <f t="shared" si="96"/>
        <v>#REF!</v>
      </c>
      <c r="AD124" s="235" t="e">
        <f t="shared" si="97"/>
        <v>#REF!</v>
      </c>
      <c r="AE124" s="229" t="e">
        <f t="shared" si="98"/>
        <v>#REF!</v>
      </c>
      <c r="AF124" s="187" t="e">
        <f t="shared" si="99"/>
        <v>#REF!</v>
      </c>
      <c r="AG124" s="235" t="e">
        <f t="shared" si="100"/>
        <v>#REF!</v>
      </c>
      <c r="AH124" s="229" t="e">
        <f t="shared" si="101"/>
        <v>#REF!</v>
      </c>
      <c r="AI124" s="187" t="e">
        <f t="shared" si="102"/>
        <v>#REF!</v>
      </c>
      <c r="AJ124" s="235" t="e">
        <f t="shared" si="103"/>
        <v>#REF!</v>
      </c>
      <c r="AK124" s="229" t="e">
        <f t="shared" si="104"/>
        <v>#REF!</v>
      </c>
      <c r="AL124" s="187" t="e">
        <f t="shared" si="105"/>
        <v>#REF!</v>
      </c>
      <c r="AM124" s="235" t="e">
        <f t="shared" si="106"/>
        <v>#REF!</v>
      </c>
      <c r="AN124" s="229" t="e">
        <f t="shared" si="107"/>
        <v>#REF!</v>
      </c>
      <c r="AO124" s="187" t="e">
        <f t="shared" si="108"/>
        <v>#REF!</v>
      </c>
      <c r="AP124" s="235" t="e">
        <f t="shared" si="109"/>
        <v>#REF!</v>
      </c>
      <c r="AQ124" s="229" t="e">
        <f t="shared" si="110"/>
        <v>#REF!</v>
      </c>
      <c r="AR124" s="187" t="e">
        <f t="shared" si="111"/>
        <v>#REF!</v>
      </c>
      <c r="AS124" s="188" t="e">
        <f t="shared" si="112"/>
        <v>#REF!</v>
      </c>
      <c r="AT124" s="107"/>
      <c r="AU124" s="107"/>
      <c r="AV124" s="107"/>
      <c r="AW124" s="107"/>
      <c r="AX124" s="107"/>
      <c r="AY124" s="107"/>
      <c r="AZ124" s="107"/>
      <c r="BA124" s="107"/>
      <c r="BB124" s="107"/>
    </row>
    <row r="125" spans="1:78" ht="13.5" thickBot="1" x14ac:dyDescent="0.25">
      <c r="J125" s="68"/>
      <c r="M125" s="68"/>
      <c r="AB125" s="5"/>
      <c r="AC125" s="5"/>
      <c r="AD125" s="5"/>
      <c r="AE125" s="5"/>
      <c r="AF125" s="5"/>
      <c r="AG125" s="5"/>
      <c r="AH125" s="5"/>
      <c r="AI125" s="5"/>
      <c r="AJ125" s="5"/>
      <c r="AK125" s="5"/>
      <c r="AL125" s="5"/>
      <c r="AM125" s="5"/>
      <c r="AN125" s="112"/>
      <c r="AO125" s="112"/>
      <c r="AP125" s="112"/>
      <c r="AQ125" s="112"/>
      <c r="AR125" s="112"/>
      <c r="AS125" s="112"/>
      <c r="AT125" s="112"/>
      <c r="AU125" s="112"/>
      <c r="AV125" s="112"/>
      <c r="AW125" s="112"/>
      <c r="AX125" s="112"/>
      <c r="AY125" s="112"/>
      <c r="AZ125" s="112"/>
      <c r="BA125" s="112"/>
      <c r="BB125" s="112"/>
      <c r="BC125" s="112"/>
      <c r="BD125" s="1"/>
      <c r="BE125" s="1"/>
      <c r="BF125" s="1"/>
      <c r="BG125" s="1"/>
      <c r="BH125" s="1"/>
      <c r="BI125" s="1"/>
      <c r="BJ125" s="1"/>
      <c r="BK125" s="1"/>
      <c r="BL125" s="1"/>
      <c r="BM125" s="1"/>
      <c r="BN125" s="1"/>
      <c r="BO125" s="1"/>
      <c r="BP125" s="1"/>
      <c r="BQ125" s="1"/>
      <c r="BR125" s="1"/>
      <c r="BS125" s="1"/>
      <c r="BT125" s="1"/>
      <c r="BU125" s="1"/>
      <c r="BV125" s="1"/>
      <c r="BW125" s="1"/>
      <c r="BY125" s="1"/>
      <c r="BZ125" s="1"/>
    </row>
    <row r="126" spans="1:78" ht="15" x14ac:dyDescent="0.25">
      <c r="A126" s="178" t="s">
        <v>168</v>
      </c>
      <c r="B126" s="198"/>
      <c r="C126" s="199"/>
      <c r="D126" s="179" t="s">
        <v>93</v>
      </c>
      <c r="E126" s="179"/>
      <c r="F126" s="179"/>
      <c r="G126" s="215" t="s">
        <v>93</v>
      </c>
      <c r="H126" s="179"/>
      <c r="I126" s="179"/>
      <c r="J126" s="215" t="s">
        <v>93</v>
      </c>
      <c r="K126" s="179"/>
      <c r="L126" s="179"/>
      <c r="M126" s="215" t="s">
        <v>93</v>
      </c>
      <c r="N126" s="179"/>
      <c r="O126" s="179"/>
      <c r="P126" s="226" t="s">
        <v>93</v>
      </c>
      <c r="Q126" s="180"/>
      <c r="R126" s="180"/>
      <c r="S126" s="226" t="s">
        <v>93</v>
      </c>
      <c r="T126" s="180"/>
      <c r="U126" s="180"/>
      <c r="V126" s="226" t="s">
        <v>93</v>
      </c>
      <c r="W126" s="180"/>
      <c r="X126" s="180"/>
      <c r="Y126" s="226" t="s">
        <v>93</v>
      </c>
      <c r="Z126" s="180"/>
      <c r="AA126" s="180"/>
      <c r="AB126" s="226" t="s">
        <v>97</v>
      </c>
      <c r="AC126" s="180"/>
      <c r="AD126" s="180"/>
      <c r="AE126" s="226" t="s">
        <v>98</v>
      </c>
      <c r="AF126" s="276"/>
      <c r="AG126" s="276"/>
      <c r="AH126" s="226" t="s">
        <v>98</v>
      </c>
      <c r="AI126" s="276"/>
      <c r="AJ126" s="276"/>
      <c r="AK126" s="226" t="s">
        <v>98</v>
      </c>
      <c r="AL126" s="276"/>
      <c r="AM126" s="276"/>
      <c r="AN126" s="226" t="s">
        <v>98</v>
      </c>
      <c r="AO126" s="276"/>
      <c r="AP126" s="276"/>
      <c r="AQ126" s="278" t="s">
        <v>98</v>
      </c>
      <c r="AR126" s="276"/>
      <c r="AS126" s="279"/>
      <c r="AT126" s="1"/>
      <c r="AU126" s="1"/>
      <c r="AV126" s="1"/>
      <c r="AW126" s="1"/>
      <c r="AX126" s="1"/>
      <c r="AY126" s="1"/>
      <c r="AZ126" s="1"/>
      <c r="BA126" s="1"/>
      <c r="BB126" s="1"/>
      <c r="BC126"/>
      <c r="BX126"/>
    </row>
    <row r="127" spans="1:78" x14ac:dyDescent="0.2">
      <c r="A127" s="181" t="s">
        <v>189</v>
      </c>
      <c r="B127" s="200"/>
      <c r="C127" s="201"/>
      <c r="D127" s="182"/>
      <c r="E127" s="182" t="s">
        <v>150</v>
      </c>
      <c r="F127" s="182"/>
      <c r="G127" s="216"/>
      <c r="H127" s="182" t="s">
        <v>153</v>
      </c>
      <c r="I127" s="182"/>
      <c r="J127" s="216"/>
      <c r="K127" s="182" t="s">
        <v>151</v>
      </c>
      <c r="L127" s="182"/>
      <c r="M127" s="216"/>
      <c r="N127" s="182" t="s">
        <v>152</v>
      </c>
      <c r="O127" s="271"/>
      <c r="P127" s="269" t="s">
        <v>154</v>
      </c>
      <c r="Q127" s="270"/>
      <c r="R127" s="269"/>
      <c r="S127" s="272" t="s">
        <v>155</v>
      </c>
      <c r="T127" s="273"/>
      <c r="U127" s="274"/>
      <c r="V127" s="269" t="s">
        <v>156</v>
      </c>
      <c r="W127" s="270"/>
      <c r="X127" s="269"/>
      <c r="Y127" s="272" t="s">
        <v>157</v>
      </c>
      <c r="Z127" s="270"/>
      <c r="AA127" s="269"/>
      <c r="AB127" s="275" t="s">
        <v>158</v>
      </c>
      <c r="AC127" s="269"/>
      <c r="AD127" s="269"/>
      <c r="AE127" s="275" t="s">
        <v>154</v>
      </c>
      <c r="AF127" s="277"/>
      <c r="AG127" s="277"/>
      <c r="AH127" s="275" t="s">
        <v>159</v>
      </c>
      <c r="AI127" s="277"/>
      <c r="AJ127" s="277"/>
      <c r="AK127" s="275" t="s">
        <v>156</v>
      </c>
      <c r="AL127" s="277"/>
      <c r="AM127" s="277"/>
      <c r="AN127" s="275" t="s">
        <v>160</v>
      </c>
      <c r="AO127" s="277"/>
      <c r="AP127" s="277"/>
      <c r="AQ127" s="280" t="s">
        <v>158</v>
      </c>
      <c r="AR127" s="277"/>
      <c r="AS127" s="281"/>
      <c r="AT127" s="1"/>
      <c r="AU127" s="1"/>
      <c r="AV127" s="1"/>
      <c r="AW127" s="1"/>
      <c r="AX127" s="1"/>
      <c r="AY127" s="1"/>
      <c r="AZ127" s="1"/>
      <c r="BA127" s="1"/>
      <c r="BB127" s="1"/>
      <c r="BC127"/>
      <c r="BX127"/>
    </row>
    <row r="128" spans="1:78" ht="33.75" x14ac:dyDescent="0.2">
      <c r="A128" s="244" t="s">
        <v>14</v>
      </c>
      <c r="B128" s="202" t="s">
        <v>16</v>
      </c>
      <c r="C128" s="203" t="s">
        <v>19</v>
      </c>
      <c r="D128" s="217" t="s">
        <v>193</v>
      </c>
      <c r="E128" s="176" t="s">
        <v>194</v>
      </c>
      <c r="F128" s="218" t="s">
        <v>195</v>
      </c>
      <c r="G128" s="217" t="s">
        <v>193</v>
      </c>
      <c r="H128" s="176" t="s">
        <v>194</v>
      </c>
      <c r="I128" s="218" t="s">
        <v>195</v>
      </c>
      <c r="J128" s="217" t="s">
        <v>193</v>
      </c>
      <c r="K128" s="176" t="s">
        <v>194</v>
      </c>
      <c r="L128" s="218" t="s">
        <v>195</v>
      </c>
      <c r="M128" s="217" t="s">
        <v>193</v>
      </c>
      <c r="N128" s="176" t="s">
        <v>194</v>
      </c>
      <c r="O128" s="218" t="s">
        <v>195</v>
      </c>
      <c r="P128" s="227" t="s">
        <v>94</v>
      </c>
      <c r="Q128" s="177" t="s">
        <v>95</v>
      </c>
      <c r="R128" s="232" t="s">
        <v>96</v>
      </c>
      <c r="S128" s="227" t="s">
        <v>94</v>
      </c>
      <c r="T128" s="177" t="s">
        <v>95</v>
      </c>
      <c r="U128" s="232" t="s">
        <v>96</v>
      </c>
      <c r="V128" s="227" t="s">
        <v>94</v>
      </c>
      <c r="W128" s="177" t="s">
        <v>95</v>
      </c>
      <c r="X128" s="232" t="s">
        <v>96</v>
      </c>
      <c r="Y128" s="227" t="s">
        <v>94</v>
      </c>
      <c r="Z128" s="177" t="s">
        <v>95</v>
      </c>
      <c r="AA128" s="232" t="s">
        <v>96</v>
      </c>
      <c r="AB128" s="227" t="s">
        <v>94</v>
      </c>
      <c r="AC128" s="177" t="s">
        <v>95</v>
      </c>
      <c r="AD128" s="232" t="s">
        <v>96</v>
      </c>
      <c r="AE128" s="227" t="s">
        <v>94</v>
      </c>
      <c r="AF128" s="177" t="s">
        <v>95</v>
      </c>
      <c r="AG128" s="232" t="s">
        <v>96</v>
      </c>
      <c r="AH128" s="227" t="s">
        <v>94</v>
      </c>
      <c r="AI128" s="177" t="s">
        <v>95</v>
      </c>
      <c r="AJ128" s="232" t="s">
        <v>96</v>
      </c>
      <c r="AK128" s="227" t="s">
        <v>94</v>
      </c>
      <c r="AL128" s="177" t="s">
        <v>95</v>
      </c>
      <c r="AM128" s="232" t="s">
        <v>96</v>
      </c>
      <c r="AN128" s="227" t="s">
        <v>94</v>
      </c>
      <c r="AO128" s="177" t="s">
        <v>95</v>
      </c>
      <c r="AP128" s="232" t="s">
        <v>96</v>
      </c>
      <c r="AQ128" s="227" t="s">
        <v>94</v>
      </c>
      <c r="AR128" s="177" t="s">
        <v>95</v>
      </c>
      <c r="AS128" s="183" t="s">
        <v>96</v>
      </c>
      <c r="AT128" s="1"/>
      <c r="AU128" s="1"/>
      <c r="AV128" s="1"/>
      <c r="AW128" s="1"/>
      <c r="AX128" s="1"/>
      <c r="AY128" s="1"/>
      <c r="AZ128" s="1"/>
      <c r="BA128" s="1"/>
      <c r="BB128" s="1"/>
      <c r="BC128"/>
      <c r="BX128"/>
    </row>
    <row r="129" spans="1:76" x14ac:dyDescent="0.2">
      <c r="A129" s="245" t="s">
        <v>0</v>
      </c>
      <c r="B129" s="204">
        <v>1</v>
      </c>
      <c r="C129" s="205">
        <v>1</v>
      </c>
      <c r="D129" s="4" t="e">
        <f>(BldgEUI!#REF!+BldgEUI!#REF!)*Constants!$B$13</f>
        <v>#REF!</v>
      </c>
      <c r="E129" s="101" t="e">
        <f>(BldgEUI!#REF!+BldgEUI!#REF!)*Constants!$B$14</f>
        <v>#REF!</v>
      </c>
      <c r="F129" s="6" t="e">
        <f t="shared" ref="F129:F149" si="113">D129+E129</f>
        <v>#REF!</v>
      </c>
      <c r="G129" s="219" t="e">
        <f>(BldgEUI!#REF!+BldgEUI!#REF!)*Constants!$B$13</f>
        <v>#REF!</v>
      </c>
      <c r="H129" s="101" t="e">
        <f>(BldgEUI!#REF!+BldgEUI!#REF!)*Constants!$B$14</f>
        <v>#REF!</v>
      </c>
      <c r="I129" s="6" t="e">
        <f t="shared" ref="I129:I149" si="114">G129+H129</f>
        <v>#REF!</v>
      </c>
      <c r="J129" s="219" t="e">
        <f>(BldgEUI!#REF!+BldgEUI!#REF!)*Constants!$B$13</f>
        <v>#REF!</v>
      </c>
      <c r="K129" s="101" t="e">
        <f>(BldgEUI!#REF!+BldgEUI!#REF!)*Constants!$B$14</f>
        <v>#REF!</v>
      </c>
      <c r="L129" s="6" t="e">
        <f t="shared" ref="L129:L149" si="115">J129+K129</f>
        <v>#REF!</v>
      </c>
      <c r="M129" s="219" t="e">
        <f>(BldgEUI!#REF!+BldgEUI!#REF!)*Constants!$B$13</f>
        <v>#REF!</v>
      </c>
      <c r="N129" s="101" t="e">
        <f>(BldgEUI!#REF!+BldgEUI!#REF!)*Constants!$B$14</f>
        <v>#REF!</v>
      </c>
      <c r="O129" s="6" t="e">
        <f t="shared" ref="O129:O149" si="116">M129+N129</f>
        <v>#REF!</v>
      </c>
      <c r="P129" s="228" t="e">
        <f>D129*#REF!</f>
        <v>#REF!</v>
      </c>
      <c r="Q129" s="174" t="e">
        <f>E129*#REF!</f>
        <v>#REF!</v>
      </c>
      <c r="R129" s="234" t="e">
        <f>F129*#REF!</f>
        <v>#REF!</v>
      </c>
      <c r="S129" s="228" t="e">
        <f>G129*#REF!</f>
        <v>#REF!</v>
      </c>
      <c r="T129" s="174" t="e">
        <f>H129*#REF!</f>
        <v>#REF!</v>
      </c>
      <c r="U129" s="234" t="e">
        <f>I129*#REF!</f>
        <v>#REF!</v>
      </c>
      <c r="V129" s="228" t="e">
        <f>J129*#REF!</f>
        <v>#REF!</v>
      </c>
      <c r="W129" s="174" t="e">
        <f>K129*#REF!</f>
        <v>#REF!</v>
      </c>
      <c r="X129" s="234" t="e">
        <f>L129*#REF!</f>
        <v>#REF!</v>
      </c>
      <c r="Y129" s="228" t="e">
        <f>M129*#REF!</f>
        <v>#REF!</v>
      </c>
      <c r="Z129" s="174" t="e">
        <f>N129*#REF!</f>
        <v>#REF!</v>
      </c>
      <c r="AA129" s="234" t="e">
        <f>O129*#REF!</f>
        <v>#REF!</v>
      </c>
      <c r="AB129" s="228" t="e">
        <f>P129+S129+V129+Y129</f>
        <v>#REF!</v>
      </c>
      <c r="AC129" s="174" t="e">
        <f>Q129+T129+W129+Z129</f>
        <v>#REF!</v>
      </c>
      <c r="AD129" s="234" t="e">
        <f>R129+U129+X129+AA129</f>
        <v>#REF!</v>
      </c>
      <c r="AE129" s="228"/>
      <c r="AF129" s="12"/>
      <c r="AG129" s="233"/>
      <c r="AH129" s="231"/>
      <c r="AI129" s="12"/>
      <c r="AJ129" s="233"/>
      <c r="AK129" s="231"/>
      <c r="AL129" s="12"/>
      <c r="AM129" s="233"/>
      <c r="AN129" s="231"/>
      <c r="AO129" s="12"/>
      <c r="AP129" s="233"/>
      <c r="AQ129" s="231"/>
      <c r="AR129" s="12"/>
      <c r="AS129" s="184"/>
      <c r="AT129" s="1"/>
      <c r="AU129" s="1"/>
      <c r="AV129" s="1"/>
      <c r="AW129" s="1"/>
      <c r="AX129" s="1"/>
      <c r="AY129" s="1"/>
      <c r="AZ129" s="1"/>
      <c r="BA129" s="1"/>
      <c r="BB129" s="1"/>
      <c r="BC129"/>
      <c r="BX129"/>
    </row>
    <row r="130" spans="1:76" x14ac:dyDescent="0.2">
      <c r="A130" s="246" t="s">
        <v>45</v>
      </c>
      <c r="B130" s="206">
        <v>1</v>
      </c>
      <c r="C130" s="207">
        <v>1</v>
      </c>
      <c r="D130" s="4" t="e">
        <f>(BldgEUI!#REF!+BldgEUI!#REF!)*Constants!$B$13</f>
        <v>#REF!</v>
      </c>
      <c r="E130" s="101" t="e">
        <f>(BldgEUI!#REF!+BldgEUI!#REF!)*Constants!$B$14</f>
        <v>#REF!</v>
      </c>
      <c r="F130" s="6" t="e">
        <f t="shared" si="113"/>
        <v>#REF!</v>
      </c>
      <c r="G130" s="219" t="e">
        <f>(BldgEUI!#REF!+BldgEUI!#REF!)*Constants!$B$13</f>
        <v>#REF!</v>
      </c>
      <c r="H130" s="101" t="e">
        <f>(BldgEUI!#REF!+BldgEUI!#REF!)*Constants!$B$14</f>
        <v>#REF!</v>
      </c>
      <c r="I130" s="6" t="e">
        <f t="shared" si="114"/>
        <v>#REF!</v>
      </c>
      <c r="J130" s="219" t="e">
        <f>(BldgEUI!#REF!+BldgEUI!#REF!)*Constants!$B$13</f>
        <v>#REF!</v>
      </c>
      <c r="K130" s="101" t="e">
        <f>(BldgEUI!#REF!+BldgEUI!#REF!)*Constants!$B$14</f>
        <v>#REF!</v>
      </c>
      <c r="L130" s="6" t="e">
        <f t="shared" si="115"/>
        <v>#REF!</v>
      </c>
      <c r="M130" s="219" t="e">
        <f>(BldgEUI!#REF!+BldgEUI!#REF!)*Constants!$B$13</f>
        <v>#REF!</v>
      </c>
      <c r="N130" s="101" t="e">
        <f>(BldgEUI!#REF!+BldgEUI!#REF!)*Constants!$B$14</f>
        <v>#REF!</v>
      </c>
      <c r="O130" s="6" t="e">
        <f t="shared" si="116"/>
        <v>#REF!</v>
      </c>
      <c r="P130" s="228" t="e">
        <f>D130*#REF!</f>
        <v>#REF!</v>
      </c>
      <c r="Q130" s="174" t="e">
        <f>E130*#REF!</f>
        <v>#REF!</v>
      </c>
      <c r="R130" s="234" t="e">
        <f>F130*#REF!</f>
        <v>#REF!</v>
      </c>
      <c r="S130" s="228" t="e">
        <f>G130*#REF!</f>
        <v>#REF!</v>
      </c>
      <c r="T130" s="174" t="e">
        <f>H130*#REF!</f>
        <v>#REF!</v>
      </c>
      <c r="U130" s="234" t="e">
        <f>I130*#REF!</f>
        <v>#REF!</v>
      </c>
      <c r="V130" s="228" t="e">
        <f>J130*#REF!</f>
        <v>#REF!</v>
      </c>
      <c r="W130" s="174" t="e">
        <f>K130*#REF!</f>
        <v>#REF!</v>
      </c>
      <c r="X130" s="234" t="e">
        <f>L130*#REF!</f>
        <v>#REF!</v>
      </c>
      <c r="Y130" s="228" t="e">
        <f>M130*#REF!</f>
        <v>#REF!</v>
      </c>
      <c r="Z130" s="174" t="e">
        <f>N130*#REF!</f>
        <v>#REF!</v>
      </c>
      <c r="AA130" s="234" t="e">
        <f>O130*#REF!</f>
        <v>#REF!</v>
      </c>
      <c r="AB130" s="228" t="e">
        <f t="shared" ref="AB130:AB149" si="117">P130+S130+V130+Y130</f>
        <v>#REF!</v>
      </c>
      <c r="AC130" s="174" t="e">
        <f t="shared" ref="AC130:AC149" si="118">Q130+T130+W130+Z130</f>
        <v>#REF!</v>
      </c>
      <c r="AD130" s="234" t="e">
        <f t="shared" ref="AD130:AD149" si="119">R130+U130+X130+AA130</f>
        <v>#REF!</v>
      </c>
      <c r="AE130" s="228" t="e">
        <f t="shared" ref="AE130:AE149" si="120">$P$129-P130</f>
        <v>#REF!</v>
      </c>
      <c r="AF130" s="174" t="e">
        <f t="shared" ref="AF130:AF149" si="121">$Q$129-Q130</f>
        <v>#REF!</v>
      </c>
      <c r="AG130" s="234" t="e">
        <f t="shared" ref="AG130:AG149" si="122">$R$129-R130</f>
        <v>#REF!</v>
      </c>
      <c r="AH130" s="228" t="e">
        <f t="shared" ref="AH130:AH149" si="123">$S$129-S130</f>
        <v>#REF!</v>
      </c>
      <c r="AI130" s="174" t="e">
        <f t="shared" ref="AI130:AI149" si="124">$T$129-T130</f>
        <v>#REF!</v>
      </c>
      <c r="AJ130" s="234" t="e">
        <f t="shared" ref="AJ130:AJ149" si="125">$U$129-U130</f>
        <v>#REF!</v>
      </c>
      <c r="AK130" s="228" t="e">
        <f t="shared" ref="AK130:AK149" si="126">$V$129-V130</f>
        <v>#REF!</v>
      </c>
      <c r="AL130" s="174" t="e">
        <f t="shared" ref="AL130:AL149" si="127">$W$129-W130</f>
        <v>#REF!</v>
      </c>
      <c r="AM130" s="234" t="e">
        <f t="shared" ref="AM130:AM149" si="128">$X$129-X130</f>
        <v>#REF!</v>
      </c>
      <c r="AN130" s="228" t="e">
        <f t="shared" ref="AN130:AN149" si="129">$Y$129-Y130</f>
        <v>#REF!</v>
      </c>
      <c r="AO130" s="174" t="e">
        <f t="shared" ref="AO130:AO149" si="130">$Z$129-Z130</f>
        <v>#REF!</v>
      </c>
      <c r="AP130" s="234" t="e">
        <f t="shared" ref="AP130:AP149" si="131">$AA$129-AA130</f>
        <v>#REF!</v>
      </c>
      <c r="AQ130" s="228" t="e">
        <f t="shared" ref="AQ130:AQ149" si="132">$AB$129-AB130</f>
        <v>#REF!</v>
      </c>
      <c r="AR130" s="174" t="e">
        <f t="shared" ref="AR130:AR149" si="133">$AC$129-AC130</f>
        <v>#REF!</v>
      </c>
      <c r="AS130" s="185" t="e">
        <f t="shared" ref="AS130:AS149" si="134">$AD$129-AD130</f>
        <v>#REF!</v>
      </c>
      <c r="AT130" s="1"/>
      <c r="AU130" s="1"/>
      <c r="AV130" s="1"/>
      <c r="AW130" s="1"/>
      <c r="AX130" s="1"/>
      <c r="AY130" s="1"/>
      <c r="AZ130" s="1"/>
      <c r="BA130" s="1"/>
      <c r="BB130" s="1"/>
      <c r="BC130"/>
      <c r="BX130"/>
    </row>
    <row r="131" spans="1:76" x14ac:dyDescent="0.2">
      <c r="A131" s="246" t="s">
        <v>59</v>
      </c>
      <c r="B131" s="206">
        <v>1</v>
      </c>
      <c r="C131" s="207">
        <v>1</v>
      </c>
      <c r="D131" s="4" t="e">
        <f>(BldgEUI!#REF!+BldgEUI!#REF!)*Constants!$B$13</f>
        <v>#REF!</v>
      </c>
      <c r="E131" s="101" t="e">
        <f>(BldgEUI!#REF!+BldgEUI!#REF!)*Constants!$B$14</f>
        <v>#REF!</v>
      </c>
      <c r="F131" s="6" t="e">
        <f t="shared" si="113"/>
        <v>#REF!</v>
      </c>
      <c r="G131" s="219" t="e">
        <f>(BldgEUI!#REF!+BldgEUI!#REF!)*Constants!$B$13</f>
        <v>#REF!</v>
      </c>
      <c r="H131" s="101" t="e">
        <f>(BldgEUI!#REF!+BldgEUI!#REF!)*Constants!$B$14</f>
        <v>#REF!</v>
      </c>
      <c r="I131" s="6" t="e">
        <f t="shared" si="114"/>
        <v>#REF!</v>
      </c>
      <c r="J131" s="219" t="e">
        <f>(BldgEUI!#REF!+BldgEUI!#REF!)*Constants!$B$13</f>
        <v>#REF!</v>
      </c>
      <c r="K131" s="101" t="e">
        <f>(BldgEUI!#REF!+BldgEUI!#REF!)*Constants!$B$14</f>
        <v>#REF!</v>
      </c>
      <c r="L131" s="6" t="e">
        <f t="shared" si="115"/>
        <v>#REF!</v>
      </c>
      <c r="M131" s="219" t="e">
        <f>(BldgEUI!#REF!+BldgEUI!#REF!)*Constants!$B$13</f>
        <v>#REF!</v>
      </c>
      <c r="N131" s="101" t="e">
        <f>(BldgEUI!#REF!+BldgEUI!#REF!)*Constants!$B$14</f>
        <v>#REF!</v>
      </c>
      <c r="O131" s="6" t="e">
        <f t="shared" si="116"/>
        <v>#REF!</v>
      </c>
      <c r="P131" s="228" t="e">
        <f>D131*#REF!</f>
        <v>#REF!</v>
      </c>
      <c r="Q131" s="174" t="e">
        <f>E131*#REF!</f>
        <v>#REF!</v>
      </c>
      <c r="R131" s="234" t="e">
        <f>F131*#REF!</f>
        <v>#REF!</v>
      </c>
      <c r="S131" s="228" t="e">
        <f>G131*#REF!</f>
        <v>#REF!</v>
      </c>
      <c r="T131" s="174" t="e">
        <f>H131*#REF!</f>
        <v>#REF!</v>
      </c>
      <c r="U131" s="234" t="e">
        <f>I131*#REF!</f>
        <v>#REF!</v>
      </c>
      <c r="V131" s="228" t="e">
        <f>J131*#REF!</f>
        <v>#REF!</v>
      </c>
      <c r="W131" s="174" t="e">
        <f>K131*#REF!</f>
        <v>#REF!</v>
      </c>
      <c r="X131" s="234" t="e">
        <f>L131*#REF!</f>
        <v>#REF!</v>
      </c>
      <c r="Y131" s="228" t="e">
        <f>M131*#REF!</f>
        <v>#REF!</v>
      </c>
      <c r="Z131" s="174" t="e">
        <f>N131*#REF!</f>
        <v>#REF!</v>
      </c>
      <c r="AA131" s="234" t="e">
        <f>O131*#REF!</f>
        <v>#REF!</v>
      </c>
      <c r="AB131" s="228" t="e">
        <f t="shared" si="117"/>
        <v>#REF!</v>
      </c>
      <c r="AC131" s="174" t="e">
        <f t="shared" si="118"/>
        <v>#REF!</v>
      </c>
      <c r="AD131" s="234" t="e">
        <f t="shared" si="119"/>
        <v>#REF!</v>
      </c>
      <c r="AE131" s="228" t="e">
        <f t="shared" si="120"/>
        <v>#REF!</v>
      </c>
      <c r="AF131" s="174" t="e">
        <f t="shared" si="121"/>
        <v>#REF!</v>
      </c>
      <c r="AG131" s="234" t="e">
        <f t="shared" si="122"/>
        <v>#REF!</v>
      </c>
      <c r="AH131" s="228" t="e">
        <f t="shared" si="123"/>
        <v>#REF!</v>
      </c>
      <c r="AI131" s="174" t="e">
        <f t="shared" si="124"/>
        <v>#REF!</v>
      </c>
      <c r="AJ131" s="234" t="e">
        <f t="shared" si="125"/>
        <v>#REF!</v>
      </c>
      <c r="AK131" s="228" t="e">
        <f t="shared" si="126"/>
        <v>#REF!</v>
      </c>
      <c r="AL131" s="174" t="e">
        <f t="shared" si="127"/>
        <v>#REF!</v>
      </c>
      <c r="AM131" s="234" t="e">
        <f t="shared" si="128"/>
        <v>#REF!</v>
      </c>
      <c r="AN131" s="228" t="e">
        <f t="shared" si="129"/>
        <v>#REF!</v>
      </c>
      <c r="AO131" s="174" t="e">
        <f t="shared" si="130"/>
        <v>#REF!</v>
      </c>
      <c r="AP131" s="234" t="e">
        <f t="shared" si="131"/>
        <v>#REF!</v>
      </c>
      <c r="AQ131" s="228" t="e">
        <f t="shared" si="132"/>
        <v>#REF!</v>
      </c>
      <c r="AR131" s="174" t="e">
        <f t="shared" si="133"/>
        <v>#REF!</v>
      </c>
      <c r="AS131" s="185" t="e">
        <f t="shared" si="134"/>
        <v>#REF!</v>
      </c>
      <c r="AT131" s="1"/>
      <c r="AU131" s="1"/>
      <c r="AV131" s="1"/>
      <c r="AW131" s="1"/>
      <c r="AX131" s="1"/>
      <c r="AY131" s="1"/>
      <c r="AZ131" s="1"/>
      <c r="BA131" s="1"/>
      <c r="BB131" s="1"/>
      <c r="BC131"/>
      <c r="BX131"/>
    </row>
    <row r="132" spans="1:76" x14ac:dyDescent="0.2">
      <c r="A132" s="246" t="s">
        <v>43</v>
      </c>
      <c r="B132" s="206">
        <v>1</v>
      </c>
      <c r="C132" s="207">
        <v>1</v>
      </c>
      <c r="D132" s="4" t="e">
        <f>(BldgEUI!#REF!+BldgEUI!#REF!)*Constants!$B$13</f>
        <v>#REF!</v>
      </c>
      <c r="E132" s="101" t="e">
        <f>(BldgEUI!#REF!+BldgEUI!#REF!)*Constants!$B$14</f>
        <v>#REF!</v>
      </c>
      <c r="F132" s="6" t="e">
        <f t="shared" si="113"/>
        <v>#REF!</v>
      </c>
      <c r="G132" s="219" t="e">
        <f>(BldgEUI!#REF!+BldgEUI!#REF!)*Constants!$B$13</f>
        <v>#REF!</v>
      </c>
      <c r="H132" s="101" t="e">
        <f>(BldgEUI!#REF!+BldgEUI!#REF!)*Constants!$B$14</f>
        <v>#REF!</v>
      </c>
      <c r="I132" s="6" t="e">
        <f t="shared" si="114"/>
        <v>#REF!</v>
      </c>
      <c r="J132" s="219" t="e">
        <f>(BldgEUI!#REF!+BldgEUI!#REF!)*Constants!$B$13</f>
        <v>#REF!</v>
      </c>
      <c r="K132" s="101" t="e">
        <f>(BldgEUI!#REF!+BldgEUI!#REF!)*Constants!$B$14</f>
        <v>#REF!</v>
      </c>
      <c r="L132" s="6" t="e">
        <f t="shared" si="115"/>
        <v>#REF!</v>
      </c>
      <c r="M132" s="219" t="e">
        <f>(BldgEUI!#REF!+BldgEUI!#REF!)*Constants!$B$13</f>
        <v>#REF!</v>
      </c>
      <c r="N132" s="101" t="e">
        <f>(BldgEUI!#REF!+BldgEUI!#REF!)*Constants!$B$14</f>
        <v>#REF!</v>
      </c>
      <c r="O132" s="6" t="e">
        <f t="shared" si="116"/>
        <v>#REF!</v>
      </c>
      <c r="P132" s="228" t="e">
        <f>D132*#REF!</f>
        <v>#REF!</v>
      </c>
      <c r="Q132" s="174" t="e">
        <f>E132*#REF!</f>
        <v>#REF!</v>
      </c>
      <c r="R132" s="234" t="e">
        <f>F132*#REF!</f>
        <v>#REF!</v>
      </c>
      <c r="S132" s="228" t="e">
        <f>G132*#REF!</f>
        <v>#REF!</v>
      </c>
      <c r="T132" s="174" t="e">
        <f>H132*#REF!</f>
        <v>#REF!</v>
      </c>
      <c r="U132" s="234" t="e">
        <f>I132*#REF!</f>
        <v>#REF!</v>
      </c>
      <c r="V132" s="228" t="e">
        <f>J132*#REF!</f>
        <v>#REF!</v>
      </c>
      <c r="W132" s="174" t="e">
        <f>K132*#REF!</f>
        <v>#REF!</v>
      </c>
      <c r="X132" s="234" t="e">
        <f>L132*#REF!</f>
        <v>#REF!</v>
      </c>
      <c r="Y132" s="228" t="e">
        <f>M132*#REF!</f>
        <v>#REF!</v>
      </c>
      <c r="Z132" s="174" t="e">
        <f>N132*#REF!</f>
        <v>#REF!</v>
      </c>
      <c r="AA132" s="234" t="e">
        <f>O132*#REF!</f>
        <v>#REF!</v>
      </c>
      <c r="AB132" s="228" t="e">
        <f t="shared" si="117"/>
        <v>#REF!</v>
      </c>
      <c r="AC132" s="174" t="e">
        <f t="shared" si="118"/>
        <v>#REF!</v>
      </c>
      <c r="AD132" s="234" t="e">
        <f t="shared" si="119"/>
        <v>#REF!</v>
      </c>
      <c r="AE132" s="228" t="e">
        <f t="shared" si="120"/>
        <v>#REF!</v>
      </c>
      <c r="AF132" s="174" t="e">
        <f t="shared" si="121"/>
        <v>#REF!</v>
      </c>
      <c r="AG132" s="234" t="e">
        <f t="shared" si="122"/>
        <v>#REF!</v>
      </c>
      <c r="AH132" s="228" t="e">
        <f t="shared" si="123"/>
        <v>#REF!</v>
      </c>
      <c r="AI132" s="174" t="e">
        <f t="shared" si="124"/>
        <v>#REF!</v>
      </c>
      <c r="AJ132" s="234" t="e">
        <f t="shared" si="125"/>
        <v>#REF!</v>
      </c>
      <c r="AK132" s="228" t="e">
        <f t="shared" si="126"/>
        <v>#REF!</v>
      </c>
      <c r="AL132" s="174" t="e">
        <f t="shared" si="127"/>
        <v>#REF!</v>
      </c>
      <c r="AM132" s="234" t="e">
        <f t="shared" si="128"/>
        <v>#REF!</v>
      </c>
      <c r="AN132" s="228" t="e">
        <f t="shared" si="129"/>
        <v>#REF!</v>
      </c>
      <c r="AO132" s="174" t="e">
        <f t="shared" si="130"/>
        <v>#REF!</v>
      </c>
      <c r="AP132" s="234" t="e">
        <f t="shared" si="131"/>
        <v>#REF!</v>
      </c>
      <c r="AQ132" s="228" t="e">
        <f t="shared" si="132"/>
        <v>#REF!</v>
      </c>
      <c r="AR132" s="174" t="e">
        <f t="shared" si="133"/>
        <v>#REF!</v>
      </c>
      <c r="AS132" s="185" t="e">
        <f t="shared" si="134"/>
        <v>#REF!</v>
      </c>
      <c r="AT132" s="1"/>
      <c r="AU132" s="1"/>
      <c r="AV132" s="1"/>
      <c r="AW132" s="1"/>
      <c r="AX132" s="1"/>
      <c r="AY132" s="1"/>
      <c r="AZ132" s="1"/>
      <c r="BA132" s="1"/>
      <c r="BB132" s="1"/>
      <c r="BC132"/>
      <c r="BX132"/>
    </row>
    <row r="133" spans="1:76" x14ac:dyDescent="0.2">
      <c r="A133" s="246" t="s">
        <v>44</v>
      </c>
      <c r="B133" s="206">
        <v>1</v>
      </c>
      <c r="C133" s="207">
        <v>1</v>
      </c>
      <c r="D133" s="4" t="e">
        <f>(BldgEUI!#REF!+BldgEUI!#REF!)*Constants!$B$13</f>
        <v>#REF!</v>
      </c>
      <c r="E133" s="101" t="e">
        <f>(BldgEUI!#REF!+BldgEUI!#REF!)*Constants!$B$14</f>
        <v>#REF!</v>
      </c>
      <c r="F133" s="6" t="e">
        <f t="shared" si="113"/>
        <v>#REF!</v>
      </c>
      <c r="G133" s="219" t="e">
        <f>(BldgEUI!#REF!+BldgEUI!#REF!)*Constants!$B$13</f>
        <v>#REF!</v>
      </c>
      <c r="H133" s="101" t="e">
        <f>(BldgEUI!#REF!+BldgEUI!#REF!)*Constants!$B$14</f>
        <v>#REF!</v>
      </c>
      <c r="I133" s="6" t="e">
        <f t="shared" si="114"/>
        <v>#REF!</v>
      </c>
      <c r="J133" s="219" t="e">
        <f>(BldgEUI!#REF!+BldgEUI!#REF!)*Constants!$B$13</f>
        <v>#REF!</v>
      </c>
      <c r="K133" s="101" t="e">
        <f>(BldgEUI!#REF!+BldgEUI!#REF!)*Constants!$B$14</f>
        <v>#REF!</v>
      </c>
      <c r="L133" s="6" t="e">
        <f t="shared" si="115"/>
        <v>#REF!</v>
      </c>
      <c r="M133" s="219" t="e">
        <f>(BldgEUI!#REF!+BldgEUI!#REF!)*Constants!$B$13</f>
        <v>#REF!</v>
      </c>
      <c r="N133" s="101" t="e">
        <f>(BldgEUI!#REF!+BldgEUI!#REF!)*Constants!$B$14</f>
        <v>#REF!</v>
      </c>
      <c r="O133" s="6" t="e">
        <f t="shared" si="116"/>
        <v>#REF!</v>
      </c>
      <c r="P133" s="228" t="e">
        <f>D133*#REF!</f>
        <v>#REF!</v>
      </c>
      <c r="Q133" s="174" t="e">
        <f>E133*#REF!</f>
        <v>#REF!</v>
      </c>
      <c r="R133" s="234" t="e">
        <f>F133*#REF!</f>
        <v>#REF!</v>
      </c>
      <c r="S133" s="228" t="e">
        <f>G133*#REF!</f>
        <v>#REF!</v>
      </c>
      <c r="T133" s="174" t="e">
        <f>H133*#REF!</f>
        <v>#REF!</v>
      </c>
      <c r="U133" s="234" t="e">
        <f>I133*#REF!</f>
        <v>#REF!</v>
      </c>
      <c r="V133" s="228" t="e">
        <f>J133*#REF!</f>
        <v>#REF!</v>
      </c>
      <c r="W133" s="174" t="e">
        <f>K133*#REF!</f>
        <v>#REF!</v>
      </c>
      <c r="X133" s="234" t="e">
        <f>L133*#REF!</f>
        <v>#REF!</v>
      </c>
      <c r="Y133" s="228" t="e">
        <f>M133*#REF!</f>
        <v>#REF!</v>
      </c>
      <c r="Z133" s="174" t="e">
        <f>N133*#REF!</f>
        <v>#REF!</v>
      </c>
      <c r="AA133" s="234" t="e">
        <f>O133*#REF!</f>
        <v>#REF!</v>
      </c>
      <c r="AB133" s="228" t="e">
        <f t="shared" si="117"/>
        <v>#REF!</v>
      </c>
      <c r="AC133" s="174" t="e">
        <f t="shared" si="118"/>
        <v>#REF!</v>
      </c>
      <c r="AD133" s="234" t="e">
        <f t="shared" si="119"/>
        <v>#REF!</v>
      </c>
      <c r="AE133" s="228" t="e">
        <f t="shared" si="120"/>
        <v>#REF!</v>
      </c>
      <c r="AF133" s="174" t="e">
        <f t="shared" si="121"/>
        <v>#REF!</v>
      </c>
      <c r="AG133" s="234" t="e">
        <f t="shared" si="122"/>
        <v>#REF!</v>
      </c>
      <c r="AH133" s="228" t="e">
        <f t="shared" si="123"/>
        <v>#REF!</v>
      </c>
      <c r="AI133" s="174" t="e">
        <f t="shared" si="124"/>
        <v>#REF!</v>
      </c>
      <c r="AJ133" s="234" t="e">
        <f t="shared" si="125"/>
        <v>#REF!</v>
      </c>
      <c r="AK133" s="228" t="e">
        <f t="shared" si="126"/>
        <v>#REF!</v>
      </c>
      <c r="AL133" s="174" t="e">
        <f t="shared" si="127"/>
        <v>#REF!</v>
      </c>
      <c r="AM133" s="234" t="e">
        <f t="shared" si="128"/>
        <v>#REF!</v>
      </c>
      <c r="AN133" s="228" t="e">
        <f t="shared" si="129"/>
        <v>#REF!</v>
      </c>
      <c r="AO133" s="174" t="e">
        <f t="shared" si="130"/>
        <v>#REF!</v>
      </c>
      <c r="AP133" s="234" t="e">
        <f t="shared" si="131"/>
        <v>#REF!</v>
      </c>
      <c r="AQ133" s="228" t="e">
        <f t="shared" si="132"/>
        <v>#REF!</v>
      </c>
      <c r="AR133" s="174" t="e">
        <f t="shared" si="133"/>
        <v>#REF!</v>
      </c>
      <c r="AS133" s="185" t="e">
        <f t="shared" si="134"/>
        <v>#REF!</v>
      </c>
      <c r="AT133" s="1"/>
      <c r="AU133" s="1"/>
      <c r="AV133" s="1"/>
      <c r="AW133" s="1"/>
      <c r="AX133" s="1"/>
      <c r="AY133" s="1"/>
      <c r="AZ133" s="1"/>
      <c r="BA133" s="1"/>
      <c r="BB133" s="1"/>
      <c r="BC133"/>
      <c r="BX133"/>
    </row>
    <row r="134" spans="1:76" x14ac:dyDescent="0.2">
      <c r="A134" s="247" t="s">
        <v>46</v>
      </c>
      <c r="B134" s="208">
        <v>1</v>
      </c>
      <c r="C134" s="209">
        <v>1</v>
      </c>
      <c r="D134" s="4" t="e">
        <f>(BldgEUI!#REF!+BldgEUI!#REF!)*Constants!$B$13</f>
        <v>#REF!</v>
      </c>
      <c r="E134" s="101" t="e">
        <f>(BldgEUI!#REF!+BldgEUI!#REF!)*Constants!$B$14</f>
        <v>#REF!</v>
      </c>
      <c r="F134" s="6" t="e">
        <f t="shared" si="113"/>
        <v>#REF!</v>
      </c>
      <c r="G134" s="219" t="e">
        <f>(BldgEUI!#REF!+BldgEUI!#REF!)*Constants!$B$13</f>
        <v>#REF!</v>
      </c>
      <c r="H134" s="101" t="e">
        <f>(BldgEUI!#REF!+BldgEUI!#REF!)*Constants!$B$14</f>
        <v>#REF!</v>
      </c>
      <c r="I134" s="6" t="e">
        <f t="shared" si="114"/>
        <v>#REF!</v>
      </c>
      <c r="J134" s="219" t="e">
        <f>(BldgEUI!#REF!+BldgEUI!#REF!)*Constants!$B$13</f>
        <v>#REF!</v>
      </c>
      <c r="K134" s="101" t="e">
        <f>(BldgEUI!#REF!+BldgEUI!#REF!)*Constants!$B$14</f>
        <v>#REF!</v>
      </c>
      <c r="L134" s="6" t="e">
        <f t="shared" si="115"/>
        <v>#REF!</v>
      </c>
      <c r="M134" s="219" t="e">
        <f>(BldgEUI!#REF!+BldgEUI!#REF!)*Constants!$B$13</f>
        <v>#REF!</v>
      </c>
      <c r="N134" s="101" t="e">
        <f>(BldgEUI!#REF!+BldgEUI!#REF!)*Constants!$B$14</f>
        <v>#REF!</v>
      </c>
      <c r="O134" s="6" t="e">
        <f t="shared" si="116"/>
        <v>#REF!</v>
      </c>
      <c r="P134" s="228" t="e">
        <f>D134*#REF!</f>
        <v>#REF!</v>
      </c>
      <c r="Q134" s="174" t="e">
        <f>E134*#REF!</f>
        <v>#REF!</v>
      </c>
      <c r="R134" s="234" t="e">
        <f>F134*#REF!</f>
        <v>#REF!</v>
      </c>
      <c r="S134" s="228" t="e">
        <f>G134*#REF!</f>
        <v>#REF!</v>
      </c>
      <c r="T134" s="174" t="e">
        <f>H134*#REF!</f>
        <v>#REF!</v>
      </c>
      <c r="U134" s="234" t="e">
        <f>I134*#REF!</f>
        <v>#REF!</v>
      </c>
      <c r="V134" s="228" t="e">
        <f>J134*#REF!</f>
        <v>#REF!</v>
      </c>
      <c r="W134" s="174" t="e">
        <f>K134*#REF!</f>
        <v>#REF!</v>
      </c>
      <c r="X134" s="234" t="e">
        <f>L134*#REF!</f>
        <v>#REF!</v>
      </c>
      <c r="Y134" s="228" t="e">
        <f>M134*#REF!</f>
        <v>#REF!</v>
      </c>
      <c r="Z134" s="174" t="e">
        <f>N134*#REF!</f>
        <v>#REF!</v>
      </c>
      <c r="AA134" s="234" t="e">
        <f>O134*#REF!</f>
        <v>#REF!</v>
      </c>
      <c r="AB134" s="228" t="e">
        <f t="shared" si="117"/>
        <v>#REF!</v>
      </c>
      <c r="AC134" s="174" t="e">
        <f t="shared" si="118"/>
        <v>#REF!</v>
      </c>
      <c r="AD134" s="234" t="e">
        <f t="shared" si="119"/>
        <v>#REF!</v>
      </c>
      <c r="AE134" s="228" t="e">
        <f t="shared" si="120"/>
        <v>#REF!</v>
      </c>
      <c r="AF134" s="174" t="e">
        <f t="shared" si="121"/>
        <v>#REF!</v>
      </c>
      <c r="AG134" s="234" t="e">
        <f t="shared" si="122"/>
        <v>#REF!</v>
      </c>
      <c r="AH134" s="228" t="e">
        <f t="shared" si="123"/>
        <v>#REF!</v>
      </c>
      <c r="AI134" s="174" t="e">
        <f t="shared" si="124"/>
        <v>#REF!</v>
      </c>
      <c r="AJ134" s="234" t="e">
        <f t="shared" si="125"/>
        <v>#REF!</v>
      </c>
      <c r="AK134" s="228" t="e">
        <f t="shared" si="126"/>
        <v>#REF!</v>
      </c>
      <c r="AL134" s="174" t="e">
        <f t="shared" si="127"/>
        <v>#REF!</v>
      </c>
      <c r="AM134" s="234" t="e">
        <f t="shared" si="128"/>
        <v>#REF!</v>
      </c>
      <c r="AN134" s="228" t="e">
        <f t="shared" si="129"/>
        <v>#REF!</v>
      </c>
      <c r="AO134" s="174" t="e">
        <f t="shared" si="130"/>
        <v>#REF!</v>
      </c>
      <c r="AP134" s="234" t="e">
        <f t="shared" si="131"/>
        <v>#REF!</v>
      </c>
      <c r="AQ134" s="228" t="e">
        <f t="shared" si="132"/>
        <v>#REF!</v>
      </c>
      <c r="AR134" s="174" t="e">
        <f t="shared" si="133"/>
        <v>#REF!</v>
      </c>
      <c r="AS134" s="185" t="e">
        <f t="shared" si="134"/>
        <v>#REF!</v>
      </c>
      <c r="AT134" s="1"/>
      <c r="AU134" s="1"/>
      <c r="AV134" s="1"/>
      <c r="AW134" s="1"/>
      <c r="AX134" s="1"/>
      <c r="AY134" s="1"/>
      <c r="AZ134" s="1"/>
      <c r="BA134" s="1"/>
      <c r="BB134" s="1"/>
      <c r="BC134"/>
      <c r="BX134"/>
    </row>
    <row r="135" spans="1:76" x14ac:dyDescent="0.2">
      <c r="A135" s="247" t="s">
        <v>47</v>
      </c>
      <c r="B135" s="208">
        <v>1</v>
      </c>
      <c r="C135" s="209">
        <v>1</v>
      </c>
      <c r="D135" s="4" t="e">
        <f>(BldgEUI!#REF!+BldgEUI!#REF!)*Constants!$B$13</f>
        <v>#REF!</v>
      </c>
      <c r="E135" s="101" t="e">
        <f>(BldgEUI!#REF!+BldgEUI!#REF!)*Constants!$B$14</f>
        <v>#REF!</v>
      </c>
      <c r="F135" s="6" t="e">
        <f t="shared" si="113"/>
        <v>#REF!</v>
      </c>
      <c r="G135" s="219" t="e">
        <f>(BldgEUI!#REF!+BldgEUI!#REF!)*Constants!$B$13</f>
        <v>#REF!</v>
      </c>
      <c r="H135" s="101" t="e">
        <f>(BldgEUI!#REF!+BldgEUI!#REF!)*Constants!$B$14</f>
        <v>#REF!</v>
      </c>
      <c r="I135" s="6" t="e">
        <f t="shared" si="114"/>
        <v>#REF!</v>
      </c>
      <c r="J135" s="219" t="e">
        <f>(BldgEUI!#REF!+BldgEUI!#REF!)*Constants!$B$13</f>
        <v>#REF!</v>
      </c>
      <c r="K135" s="101" t="e">
        <f>(BldgEUI!#REF!+BldgEUI!#REF!)*Constants!$B$14</f>
        <v>#REF!</v>
      </c>
      <c r="L135" s="6" t="e">
        <f t="shared" si="115"/>
        <v>#REF!</v>
      </c>
      <c r="M135" s="219" t="e">
        <f>(BldgEUI!#REF!+BldgEUI!#REF!)*Constants!$B$13</f>
        <v>#REF!</v>
      </c>
      <c r="N135" s="101" t="e">
        <f>(BldgEUI!#REF!+BldgEUI!#REF!)*Constants!$B$14</f>
        <v>#REF!</v>
      </c>
      <c r="O135" s="6" t="e">
        <f t="shared" si="116"/>
        <v>#REF!</v>
      </c>
      <c r="P135" s="228" t="e">
        <f>D135*#REF!</f>
        <v>#REF!</v>
      </c>
      <c r="Q135" s="174" t="e">
        <f>E135*#REF!</f>
        <v>#REF!</v>
      </c>
      <c r="R135" s="234" t="e">
        <f>F135*#REF!</f>
        <v>#REF!</v>
      </c>
      <c r="S135" s="228" t="e">
        <f>G135*#REF!</f>
        <v>#REF!</v>
      </c>
      <c r="T135" s="174" t="e">
        <f>H135*#REF!</f>
        <v>#REF!</v>
      </c>
      <c r="U135" s="234" t="e">
        <f>I135*#REF!</f>
        <v>#REF!</v>
      </c>
      <c r="V135" s="228" t="e">
        <f>J135*#REF!</f>
        <v>#REF!</v>
      </c>
      <c r="W135" s="174" t="e">
        <f>K135*#REF!</f>
        <v>#REF!</v>
      </c>
      <c r="X135" s="234" t="e">
        <f>L135*#REF!</f>
        <v>#REF!</v>
      </c>
      <c r="Y135" s="228" t="e">
        <f>M135*#REF!</f>
        <v>#REF!</v>
      </c>
      <c r="Z135" s="174" t="e">
        <f>N135*#REF!</f>
        <v>#REF!</v>
      </c>
      <c r="AA135" s="234" t="e">
        <f>O135*#REF!</f>
        <v>#REF!</v>
      </c>
      <c r="AB135" s="228" t="e">
        <f t="shared" si="117"/>
        <v>#REF!</v>
      </c>
      <c r="AC135" s="174" t="e">
        <f t="shared" si="118"/>
        <v>#REF!</v>
      </c>
      <c r="AD135" s="234" t="e">
        <f t="shared" si="119"/>
        <v>#REF!</v>
      </c>
      <c r="AE135" s="228" t="e">
        <f t="shared" si="120"/>
        <v>#REF!</v>
      </c>
      <c r="AF135" s="174" t="e">
        <f t="shared" si="121"/>
        <v>#REF!</v>
      </c>
      <c r="AG135" s="234" t="e">
        <f t="shared" si="122"/>
        <v>#REF!</v>
      </c>
      <c r="AH135" s="228" t="e">
        <f t="shared" si="123"/>
        <v>#REF!</v>
      </c>
      <c r="AI135" s="174" t="e">
        <f t="shared" si="124"/>
        <v>#REF!</v>
      </c>
      <c r="AJ135" s="234" t="e">
        <f t="shared" si="125"/>
        <v>#REF!</v>
      </c>
      <c r="AK135" s="228" t="e">
        <f t="shared" si="126"/>
        <v>#REF!</v>
      </c>
      <c r="AL135" s="174" t="e">
        <f t="shared" si="127"/>
        <v>#REF!</v>
      </c>
      <c r="AM135" s="234" t="e">
        <f t="shared" si="128"/>
        <v>#REF!</v>
      </c>
      <c r="AN135" s="228" t="e">
        <f t="shared" si="129"/>
        <v>#REF!</v>
      </c>
      <c r="AO135" s="174" t="e">
        <f t="shared" si="130"/>
        <v>#REF!</v>
      </c>
      <c r="AP135" s="234" t="e">
        <f t="shared" si="131"/>
        <v>#REF!</v>
      </c>
      <c r="AQ135" s="228" t="e">
        <f t="shared" si="132"/>
        <v>#REF!</v>
      </c>
      <c r="AR135" s="174" t="e">
        <f t="shared" si="133"/>
        <v>#REF!</v>
      </c>
      <c r="AS135" s="185" t="e">
        <f t="shared" si="134"/>
        <v>#REF!</v>
      </c>
      <c r="AT135" s="1"/>
      <c r="AU135" s="1"/>
      <c r="AV135" s="1"/>
      <c r="AW135" s="1"/>
      <c r="AX135" s="1"/>
      <c r="AY135" s="1"/>
      <c r="AZ135" s="1"/>
      <c r="BA135" s="1"/>
      <c r="BB135" s="1"/>
      <c r="BC135"/>
      <c r="BX135"/>
    </row>
    <row r="136" spans="1:76" x14ac:dyDescent="0.2">
      <c r="A136" s="247" t="s">
        <v>48</v>
      </c>
      <c r="B136" s="210">
        <v>1</v>
      </c>
      <c r="C136" s="211">
        <v>1</v>
      </c>
      <c r="D136" s="4" t="e">
        <f>(BldgEUI!#REF!+BldgEUI!#REF!)*Constants!$B$13</f>
        <v>#REF!</v>
      </c>
      <c r="E136" s="101" t="e">
        <f>(BldgEUI!#REF!+BldgEUI!#REF!)*Constants!$B$14</f>
        <v>#REF!</v>
      </c>
      <c r="F136" s="6" t="e">
        <f t="shared" si="113"/>
        <v>#REF!</v>
      </c>
      <c r="G136" s="219" t="e">
        <f>(BldgEUI!#REF!+BldgEUI!#REF!)*Constants!$B$13</f>
        <v>#REF!</v>
      </c>
      <c r="H136" s="101" t="e">
        <f>(BldgEUI!#REF!+BldgEUI!#REF!)*Constants!$B$14</f>
        <v>#REF!</v>
      </c>
      <c r="I136" s="6" t="e">
        <f t="shared" si="114"/>
        <v>#REF!</v>
      </c>
      <c r="J136" s="219" t="e">
        <f>(BldgEUI!#REF!+BldgEUI!#REF!)*Constants!$B$13</f>
        <v>#REF!</v>
      </c>
      <c r="K136" s="101" t="e">
        <f>(BldgEUI!#REF!+BldgEUI!#REF!)*Constants!$B$14</f>
        <v>#REF!</v>
      </c>
      <c r="L136" s="6" t="e">
        <f t="shared" si="115"/>
        <v>#REF!</v>
      </c>
      <c r="M136" s="219" t="e">
        <f>(BldgEUI!#REF!+BldgEUI!#REF!)*Constants!$B$13</f>
        <v>#REF!</v>
      </c>
      <c r="N136" s="101" t="e">
        <f>(BldgEUI!#REF!+BldgEUI!#REF!)*Constants!$B$14</f>
        <v>#REF!</v>
      </c>
      <c r="O136" s="6" t="e">
        <f t="shared" si="116"/>
        <v>#REF!</v>
      </c>
      <c r="P136" s="228" t="e">
        <f>D136*#REF!</f>
        <v>#REF!</v>
      </c>
      <c r="Q136" s="174" t="e">
        <f>E136*#REF!</f>
        <v>#REF!</v>
      </c>
      <c r="R136" s="234" t="e">
        <f>F136*#REF!</f>
        <v>#REF!</v>
      </c>
      <c r="S136" s="228" t="e">
        <f>G136*#REF!</f>
        <v>#REF!</v>
      </c>
      <c r="T136" s="174" t="e">
        <f>H136*#REF!</f>
        <v>#REF!</v>
      </c>
      <c r="U136" s="234" t="e">
        <f>I136*#REF!</f>
        <v>#REF!</v>
      </c>
      <c r="V136" s="228" t="e">
        <f>J136*#REF!</f>
        <v>#REF!</v>
      </c>
      <c r="W136" s="174" t="e">
        <f>K136*#REF!</f>
        <v>#REF!</v>
      </c>
      <c r="X136" s="234" t="e">
        <f>L136*#REF!</f>
        <v>#REF!</v>
      </c>
      <c r="Y136" s="228" t="e">
        <f>M136*#REF!</f>
        <v>#REF!</v>
      </c>
      <c r="Z136" s="174" t="e">
        <f>N136*#REF!</f>
        <v>#REF!</v>
      </c>
      <c r="AA136" s="234" t="e">
        <f>O136*#REF!</f>
        <v>#REF!</v>
      </c>
      <c r="AB136" s="228" t="e">
        <f t="shared" si="117"/>
        <v>#REF!</v>
      </c>
      <c r="AC136" s="174" t="e">
        <f t="shared" si="118"/>
        <v>#REF!</v>
      </c>
      <c r="AD136" s="234" t="e">
        <f t="shared" si="119"/>
        <v>#REF!</v>
      </c>
      <c r="AE136" s="228" t="e">
        <f t="shared" si="120"/>
        <v>#REF!</v>
      </c>
      <c r="AF136" s="174" t="e">
        <f t="shared" si="121"/>
        <v>#REF!</v>
      </c>
      <c r="AG136" s="234" t="e">
        <f t="shared" si="122"/>
        <v>#REF!</v>
      </c>
      <c r="AH136" s="228" t="e">
        <f t="shared" si="123"/>
        <v>#REF!</v>
      </c>
      <c r="AI136" s="174" t="e">
        <f t="shared" si="124"/>
        <v>#REF!</v>
      </c>
      <c r="AJ136" s="234" t="e">
        <f t="shared" si="125"/>
        <v>#REF!</v>
      </c>
      <c r="AK136" s="228" t="e">
        <f t="shared" si="126"/>
        <v>#REF!</v>
      </c>
      <c r="AL136" s="174" t="e">
        <f t="shared" si="127"/>
        <v>#REF!</v>
      </c>
      <c r="AM136" s="234" t="e">
        <f t="shared" si="128"/>
        <v>#REF!</v>
      </c>
      <c r="AN136" s="228" t="e">
        <f t="shared" si="129"/>
        <v>#REF!</v>
      </c>
      <c r="AO136" s="174" t="e">
        <f t="shared" si="130"/>
        <v>#REF!</v>
      </c>
      <c r="AP136" s="234" t="e">
        <f t="shared" si="131"/>
        <v>#REF!</v>
      </c>
      <c r="AQ136" s="228" t="e">
        <f t="shared" si="132"/>
        <v>#REF!</v>
      </c>
      <c r="AR136" s="174" t="e">
        <f t="shared" si="133"/>
        <v>#REF!</v>
      </c>
      <c r="AS136" s="185" t="e">
        <f t="shared" si="134"/>
        <v>#REF!</v>
      </c>
      <c r="AT136" s="1"/>
      <c r="AU136" s="1"/>
      <c r="AV136" s="1"/>
      <c r="AW136" s="1"/>
      <c r="AX136" s="1"/>
      <c r="AY136" s="1"/>
      <c r="AZ136" s="1"/>
      <c r="BA136" s="1"/>
      <c r="BB136" s="1"/>
      <c r="BC136"/>
      <c r="BX136"/>
    </row>
    <row r="137" spans="1:76" s="25" customFormat="1" x14ac:dyDescent="0.2">
      <c r="A137" s="247" t="s">
        <v>49</v>
      </c>
      <c r="B137" s="256">
        <v>1</v>
      </c>
      <c r="C137" s="255">
        <v>0</v>
      </c>
      <c r="D137" s="4" t="e">
        <f>(BldgEUI!#REF!+BldgEUI!#REF!)*Constants!$B$13</f>
        <v>#REF!</v>
      </c>
      <c r="E137" s="101" t="e">
        <f>(BldgEUI!#REF!+BldgEUI!#REF!)*Constants!$B$14</f>
        <v>#REF!</v>
      </c>
      <c r="F137" s="6" t="e">
        <f t="shared" si="113"/>
        <v>#REF!</v>
      </c>
      <c r="G137" s="219" t="e">
        <f>(BldgEUI!#REF!+BldgEUI!#REF!)*Constants!$B$13</f>
        <v>#REF!</v>
      </c>
      <c r="H137" s="101" t="e">
        <f>(BldgEUI!#REF!+BldgEUI!#REF!)*Constants!$B$14</f>
        <v>#REF!</v>
      </c>
      <c r="I137" s="6" t="e">
        <f t="shared" si="114"/>
        <v>#REF!</v>
      </c>
      <c r="J137" s="219" t="e">
        <f>(BldgEUI!#REF!+BldgEUI!#REF!)*Constants!$B$13</f>
        <v>#REF!</v>
      </c>
      <c r="K137" s="101" t="e">
        <f>(BldgEUI!#REF!+BldgEUI!#REF!)*Constants!$B$14</f>
        <v>#REF!</v>
      </c>
      <c r="L137" s="6" t="e">
        <f t="shared" si="115"/>
        <v>#REF!</v>
      </c>
      <c r="M137" s="219" t="e">
        <f>(BldgEUI!#REF!+BldgEUI!#REF!)*Constants!$B$13</f>
        <v>#REF!</v>
      </c>
      <c r="N137" s="101" t="e">
        <f>(BldgEUI!#REF!+BldgEUI!#REF!)*Constants!$B$14</f>
        <v>#REF!</v>
      </c>
      <c r="O137" s="6" t="e">
        <f t="shared" si="116"/>
        <v>#REF!</v>
      </c>
      <c r="P137" s="228" t="e">
        <f>D137*#REF!</f>
        <v>#REF!</v>
      </c>
      <c r="Q137" s="174" t="e">
        <f>E137*#REF!</f>
        <v>#REF!</v>
      </c>
      <c r="R137" s="234" t="e">
        <f>F137*#REF!</f>
        <v>#REF!</v>
      </c>
      <c r="S137" s="228" t="e">
        <f>G137*#REF!</f>
        <v>#REF!</v>
      </c>
      <c r="T137" s="174" t="e">
        <f>H137*#REF!</f>
        <v>#REF!</v>
      </c>
      <c r="U137" s="234" t="e">
        <f>I137*#REF!</f>
        <v>#REF!</v>
      </c>
      <c r="V137" s="228" t="e">
        <f>J137*#REF!</f>
        <v>#REF!</v>
      </c>
      <c r="W137" s="174" t="e">
        <f>K137*#REF!</f>
        <v>#REF!</v>
      </c>
      <c r="X137" s="234" t="e">
        <f>L137*#REF!</f>
        <v>#REF!</v>
      </c>
      <c r="Y137" s="228" t="e">
        <f>M137*#REF!</f>
        <v>#REF!</v>
      </c>
      <c r="Z137" s="174" t="e">
        <f>N137*#REF!</f>
        <v>#REF!</v>
      </c>
      <c r="AA137" s="234" t="e">
        <f>O137*#REF!</f>
        <v>#REF!</v>
      </c>
      <c r="AB137" s="228" t="e">
        <f t="shared" si="117"/>
        <v>#REF!</v>
      </c>
      <c r="AC137" s="174" t="e">
        <f t="shared" si="118"/>
        <v>#REF!</v>
      </c>
      <c r="AD137" s="234" t="e">
        <f t="shared" si="119"/>
        <v>#REF!</v>
      </c>
      <c r="AE137" s="228" t="e">
        <f t="shared" si="120"/>
        <v>#REF!</v>
      </c>
      <c r="AF137" s="174" t="e">
        <f t="shared" si="121"/>
        <v>#REF!</v>
      </c>
      <c r="AG137" s="234" t="e">
        <f t="shared" si="122"/>
        <v>#REF!</v>
      </c>
      <c r="AH137" s="228" t="e">
        <f t="shared" si="123"/>
        <v>#REF!</v>
      </c>
      <c r="AI137" s="174" t="e">
        <f t="shared" si="124"/>
        <v>#REF!</v>
      </c>
      <c r="AJ137" s="234" t="e">
        <f t="shared" si="125"/>
        <v>#REF!</v>
      </c>
      <c r="AK137" s="228" t="e">
        <f t="shared" si="126"/>
        <v>#REF!</v>
      </c>
      <c r="AL137" s="174" t="e">
        <f t="shared" si="127"/>
        <v>#REF!</v>
      </c>
      <c r="AM137" s="234" t="e">
        <f t="shared" si="128"/>
        <v>#REF!</v>
      </c>
      <c r="AN137" s="228" t="e">
        <f t="shared" si="129"/>
        <v>#REF!</v>
      </c>
      <c r="AO137" s="174" t="e">
        <f t="shared" si="130"/>
        <v>#REF!</v>
      </c>
      <c r="AP137" s="234" t="e">
        <f t="shared" si="131"/>
        <v>#REF!</v>
      </c>
      <c r="AQ137" s="228" t="e">
        <f t="shared" si="132"/>
        <v>#REF!</v>
      </c>
      <c r="AR137" s="174" t="e">
        <f t="shared" si="133"/>
        <v>#REF!</v>
      </c>
      <c r="AS137" s="185" t="e">
        <f t="shared" si="134"/>
        <v>#REF!</v>
      </c>
      <c r="AT137" s="140"/>
      <c r="AU137" s="140"/>
      <c r="AV137" s="140"/>
      <c r="AW137" s="140"/>
      <c r="AX137" s="140"/>
      <c r="AY137" s="140"/>
      <c r="AZ137" s="140"/>
      <c r="BA137" s="140"/>
      <c r="BB137" s="140"/>
    </row>
    <row r="138" spans="1:76" x14ac:dyDescent="0.2">
      <c r="A138" s="246" t="s">
        <v>50</v>
      </c>
      <c r="B138" s="210">
        <v>1</v>
      </c>
      <c r="C138" s="211">
        <v>1</v>
      </c>
      <c r="D138" s="4" t="e">
        <f>(BldgEUI!#REF!+BldgEUI!#REF!)*Constants!$B$13</f>
        <v>#REF!</v>
      </c>
      <c r="E138" s="101" t="e">
        <f>(BldgEUI!#REF!+BldgEUI!#REF!)*Constants!$B$14</f>
        <v>#REF!</v>
      </c>
      <c r="F138" s="6" t="e">
        <f t="shared" si="113"/>
        <v>#REF!</v>
      </c>
      <c r="G138" s="219" t="e">
        <f>(BldgEUI!#REF!+BldgEUI!#REF!)*Constants!$B$13</f>
        <v>#REF!</v>
      </c>
      <c r="H138" s="101" t="e">
        <f>(BldgEUI!#REF!+BldgEUI!#REF!)*Constants!$B$14</f>
        <v>#REF!</v>
      </c>
      <c r="I138" s="6" t="e">
        <f t="shared" si="114"/>
        <v>#REF!</v>
      </c>
      <c r="J138" s="219" t="e">
        <f>(BldgEUI!#REF!+BldgEUI!#REF!)*Constants!$B$13</f>
        <v>#REF!</v>
      </c>
      <c r="K138" s="101" t="e">
        <f>(BldgEUI!#REF!+BldgEUI!#REF!)*Constants!$B$14</f>
        <v>#REF!</v>
      </c>
      <c r="L138" s="6" t="e">
        <f t="shared" si="115"/>
        <v>#REF!</v>
      </c>
      <c r="M138" s="219" t="e">
        <f>(BldgEUI!#REF!+BldgEUI!#REF!)*Constants!$B$13</f>
        <v>#REF!</v>
      </c>
      <c r="N138" s="101" t="e">
        <f>(BldgEUI!#REF!+BldgEUI!#REF!)*Constants!$B$14</f>
        <v>#REF!</v>
      </c>
      <c r="O138" s="6" t="e">
        <f t="shared" si="116"/>
        <v>#REF!</v>
      </c>
      <c r="P138" s="228" t="e">
        <f>D138*#REF!</f>
        <v>#REF!</v>
      </c>
      <c r="Q138" s="174" t="e">
        <f>E138*#REF!</f>
        <v>#REF!</v>
      </c>
      <c r="R138" s="234" t="e">
        <f>F138*#REF!</f>
        <v>#REF!</v>
      </c>
      <c r="S138" s="228" t="e">
        <f>G138*#REF!</f>
        <v>#REF!</v>
      </c>
      <c r="T138" s="174" t="e">
        <f>H138*#REF!</f>
        <v>#REF!</v>
      </c>
      <c r="U138" s="234" t="e">
        <f>I138*#REF!</f>
        <v>#REF!</v>
      </c>
      <c r="V138" s="228" t="e">
        <f>J138*#REF!</f>
        <v>#REF!</v>
      </c>
      <c r="W138" s="174" t="e">
        <f>K138*#REF!</f>
        <v>#REF!</v>
      </c>
      <c r="X138" s="234" t="e">
        <f>L138*#REF!</f>
        <v>#REF!</v>
      </c>
      <c r="Y138" s="228" t="e">
        <f>M138*#REF!</f>
        <v>#REF!</v>
      </c>
      <c r="Z138" s="174" t="e">
        <f>N138*#REF!</f>
        <v>#REF!</v>
      </c>
      <c r="AA138" s="234" t="e">
        <f>O138*#REF!</f>
        <v>#REF!</v>
      </c>
      <c r="AB138" s="228" t="e">
        <f t="shared" si="117"/>
        <v>#REF!</v>
      </c>
      <c r="AC138" s="174" t="e">
        <f t="shared" si="118"/>
        <v>#REF!</v>
      </c>
      <c r="AD138" s="234" t="e">
        <f t="shared" si="119"/>
        <v>#REF!</v>
      </c>
      <c r="AE138" s="228" t="e">
        <f t="shared" si="120"/>
        <v>#REF!</v>
      </c>
      <c r="AF138" s="174" t="e">
        <f t="shared" si="121"/>
        <v>#REF!</v>
      </c>
      <c r="AG138" s="234" t="e">
        <f t="shared" si="122"/>
        <v>#REF!</v>
      </c>
      <c r="AH138" s="228" t="e">
        <f t="shared" si="123"/>
        <v>#REF!</v>
      </c>
      <c r="AI138" s="174" t="e">
        <f t="shared" si="124"/>
        <v>#REF!</v>
      </c>
      <c r="AJ138" s="234" t="e">
        <f t="shared" si="125"/>
        <v>#REF!</v>
      </c>
      <c r="AK138" s="228" t="e">
        <f t="shared" si="126"/>
        <v>#REF!</v>
      </c>
      <c r="AL138" s="174" t="e">
        <f t="shared" si="127"/>
        <v>#REF!</v>
      </c>
      <c r="AM138" s="234" t="e">
        <f t="shared" si="128"/>
        <v>#REF!</v>
      </c>
      <c r="AN138" s="228" t="e">
        <f t="shared" si="129"/>
        <v>#REF!</v>
      </c>
      <c r="AO138" s="174" t="e">
        <f t="shared" si="130"/>
        <v>#REF!</v>
      </c>
      <c r="AP138" s="234" t="e">
        <f t="shared" si="131"/>
        <v>#REF!</v>
      </c>
      <c r="AQ138" s="228" t="e">
        <f t="shared" si="132"/>
        <v>#REF!</v>
      </c>
      <c r="AR138" s="174" t="e">
        <f t="shared" si="133"/>
        <v>#REF!</v>
      </c>
      <c r="AS138" s="185" t="e">
        <f t="shared" si="134"/>
        <v>#REF!</v>
      </c>
      <c r="AT138" s="1"/>
      <c r="AU138" s="1"/>
      <c r="AV138" s="1"/>
      <c r="AW138" s="1"/>
      <c r="AX138" s="1"/>
      <c r="AY138" s="1"/>
      <c r="AZ138" s="1"/>
      <c r="BA138" s="1"/>
      <c r="BB138" s="1"/>
      <c r="BC138"/>
      <c r="BX138"/>
    </row>
    <row r="139" spans="1:76" x14ac:dyDescent="0.2">
      <c r="A139" s="248" t="s">
        <v>30</v>
      </c>
      <c r="B139" s="210">
        <v>1</v>
      </c>
      <c r="C139" s="211">
        <v>1</v>
      </c>
      <c r="D139" s="4" t="e">
        <f>(BldgEUI!#REF!+BldgEUI!#REF!)*Constants!$B$13</f>
        <v>#REF!</v>
      </c>
      <c r="E139" s="101" t="e">
        <f>(BldgEUI!#REF!+BldgEUI!#REF!)*Constants!$B$14</f>
        <v>#REF!</v>
      </c>
      <c r="F139" s="6" t="e">
        <f t="shared" si="113"/>
        <v>#REF!</v>
      </c>
      <c r="G139" s="219" t="e">
        <f>(BldgEUI!#REF!+BldgEUI!#REF!)*Constants!$B$13</f>
        <v>#REF!</v>
      </c>
      <c r="H139" s="101" t="e">
        <f>(BldgEUI!#REF!+BldgEUI!#REF!)*Constants!$B$14</f>
        <v>#REF!</v>
      </c>
      <c r="I139" s="6" t="e">
        <f t="shared" si="114"/>
        <v>#REF!</v>
      </c>
      <c r="J139" s="219" t="e">
        <f>(BldgEUI!#REF!+BldgEUI!#REF!)*Constants!$B$13</f>
        <v>#REF!</v>
      </c>
      <c r="K139" s="101" t="e">
        <f>(BldgEUI!#REF!+BldgEUI!#REF!)*Constants!$B$14</f>
        <v>#REF!</v>
      </c>
      <c r="L139" s="6" t="e">
        <f t="shared" si="115"/>
        <v>#REF!</v>
      </c>
      <c r="M139" s="219" t="e">
        <f>(BldgEUI!#REF!+BldgEUI!#REF!)*Constants!$B$13</f>
        <v>#REF!</v>
      </c>
      <c r="N139" s="101" t="e">
        <f>(BldgEUI!#REF!+BldgEUI!#REF!)*Constants!$B$14</f>
        <v>#REF!</v>
      </c>
      <c r="O139" s="6" t="e">
        <f t="shared" si="116"/>
        <v>#REF!</v>
      </c>
      <c r="P139" s="228" t="e">
        <f>D139*#REF!</f>
        <v>#REF!</v>
      </c>
      <c r="Q139" s="174" t="e">
        <f>E139*#REF!</f>
        <v>#REF!</v>
      </c>
      <c r="R139" s="234" t="e">
        <f>F139*#REF!</f>
        <v>#REF!</v>
      </c>
      <c r="S139" s="228" t="e">
        <f>G139*#REF!</f>
        <v>#REF!</v>
      </c>
      <c r="T139" s="174" t="e">
        <f>H139*#REF!</f>
        <v>#REF!</v>
      </c>
      <c r="U139" s="234" t="e">
        <f>I139*#REF!</f>
        <v>#REF!</v>
      </c>
      <c r="V139" s="228" t="e">
        <f>J139*#REF!</f>
        <v>#REF!</v>
      </c>
      <c r="W139" s="174" t="e">
        <f>K139*#REF!</f>
        <v>#REF!</v>
      </c>
      <c r="X139" s="234" t="e">
        <f>L139*#REF!</f>
        <v>#REF!</v>
      </c>
      <c r="Y139" s="228" t="e">
        <f>M139*#REF!</f>
        <v>#REF!</v>
      </c>
      <c r="Z139" s="174" t="e">
        <f>N139*#REF!</f>
        <v>#REF!</v>
      </c>
      <c r="AA139" s="234" t="e">
        <f>O139*#REF!</f>
        <v>#REF!</v>
      </c>
      <c r="AB139" s="228" t="e">
        <f t="shared" si="117"/>
        <v>#REF!</v>
      </c>
      <c r="AC139" s="174" t="e">
        <f t="shared" si="118"/>
        <v>#REF!</v>
      </c>
      <c r="AD139" s="234" t="e">
        <f t="shared" si="119"/>
        <v>#REF!</v>
      </c>
      <c r="AE139" s="228" t="e">
        <f t="shared" si="120"/>
        <v>#REF!</v>
      </c>
      <c r="AF139" s="174" t="e">
        <f t="shared" si="121"/>
        <v>#REF!</v>
      </c>
      <c r="AG139" s="234" t="e">
        <f t="shared" si="122"/>
        <v>#REF!</v>
      </c>
      <c r="AH139" s="228" t="e">
        <f t="shared" si="123"/>
        <v>#REF!</v>
      </c>
      <c r="AI139" s="174" t="e">
        <f t="shared" si="124"/>
        <v>#REF!</v>
      </c>
      <c r="AJ139" s="234" t="e">
        <f t="shared" si="125"/>
        <v>#REF!</v>
      </c>
      <c r="AK139" s="228" t="e">
        <f t="shared" si="126"/>
        <v>#REF!</v>
      </c>
      <c r="AL139" s="174" t="e">
        <f t="shared" si="127"/>
        <v>#REF!</v>
      </c>
      <c r="AM139" s="234" t="e">
        <f t="shared" si="128"/>
        <v>#REF!</v>
      </c>
      <c r="AN139" s="228" t="e">
        <f t="shared" si="129"/>
        <v>#REF!</v>
      </c>
      <c r="AO139" s="174" t="e">
        <f t="shared" si="130"/>
        <v>#REF!</v>
      </c>
      <c r="AP139" s="234" t="e">
        <f t="shared" si="131"/>
        <v>#REF!</v>
      </c>
      <c r="AQ139" s="228" t="e">
        <f t="shared" si="132"/>
        <v>#REF!</v>
      </c>
      <c r="AR139" s="174" t="e">
        <f t="shared" si="133"/>
        <v>#REF!</v>
      </c>
      <c r="AS139" s="185" t="e">
        <f t="shared" si="134"/>
        <v>#REF!</v>
      </c>
      <c r="AT139" s="1"/>
      <c r="AU139" s="1"/>
      <c r="AV139" s="1"/>
      <c r="AW139" s="1"/>
      <c r="AX139" s="1"/>
      <c r="AY139" s="1"/>
      <c r="AZ139" s="1"/>
      <c r="BA139" s="1"/>
      <c r="BB139" s="1"/>
      <c r="BC139"/>
      <c r="BX139"/>
    </row>
    <row r="140" spans="1:76" s="52" customFormat="1" x14ac:dyDescent="0.2">
      <c r="A140" s="246" t="s">
        <v>6</v>
      </c>
      <c r="B140" s="251">
        <v>0</v>
      </c>
      <c r="C140" s="260">
        <v>0</v>
      </c>
      <c r="D140" s="4" t="e">
        <f>(BldgEUI!#REF!+BldgEUI!#REF!)*Constants!$B$13</f>
        <v>#REF!</v>
      </c>
      <c r="E140" s="101" t="e">
        <f>(BldgEUI!#REF!+BldgEUI!#REF!)*Constants!$B$14</f>
        <v>#REF!</v>
      </c>
      <c r="F140" s="6" t="e">
        <f t="shared" si="113"/>
        <v>#REF!</v>
      </c>
      <c r="G140" s="219" t="e">
        <f>(BldgEUI!#REF!+BldgEUI!#REF!)*Constants!$B$13</f>
        <v>#REF!</v>
      </c>
      <c r="H140" s="101" t="e">
        <f>(BldgEUI!#REF!+BldgEUI!#REF!)*Constants!$B$14</f>
        <v>#REF!</v>
      </c>
      <c r="I140" s="6" t="e">
        <f t="shared" si="114"/>
        <v>#REF!</v>
      </c>
      <c r="J140" s="219" t="e">
        <f>(BldgEUI!#REF!+BldgEUI!#REF!)*Constants!$B$13</f>
        <v>#REF!</v>
      </c>
      <c r="K140" s="101" t="e">
        <f>(BldgEUI!#REF!+BldgEUI!#REF!)*Constants!$B$14</f>
        <v>#REF!</v>
      </c>
      <c r="L140" s="6" t="e">
        <f t="shared" si="115"/>
        <v>#REF!</v>
      </c>
      <c r="M140" s="219" t="e">
        <f>(BldgEUI!#REF!+BldgEUI!#REF!)*Constants!$B$13</f>
        <v>#REF!</v>
      </c>
      <c r="N140" s="101" t="e">
        <f>(BldgEUI!#REF!+BldgEUI!#REF!)*Constants!$B$14</f>
        <v>#REF!</v>
      </c>
      <c r="O140" s="6" t="e">
        <f t="shared" si="116"/>
        <v>#REF!</v>
      </c>
      <c r="P140" s="228" t="e">
        <f>D140*#REF!</f>
        <v>#REF!</v>
      </c>
      <c r="Q140" s="174" t="e">
        <f>E140*#REF!</f>
        <v>#REF!</v>
      </c>
      <c r="R140" s="234" t="e">
        <f>F140*#REF!</f>
        <v>#REF!</v>
      </c>
      <c r="S140" s="228" t="e">
        <f>G140*#REF!</f>
        <v>#REF!</v>
      </c>
      <c r="T140" s="174" t="e">
        <f>H140*#REF!</f>
        <v>#REF!</v>
      </c>
      <c r="U140" s="234" t="e">
        <f>I140*#REF!</f>
        <v>#REF!</v>
      </c>
      <c r="V140" s="228" t="e">
        <f>J140*#REF!</f>
        <v>#REF!</v>
      </c>
      <c r="W140" s="174" t="e">
        <f>K140*#REF!</f>
        <v>#REF!</v>
      </c>
      <c r="X140" s="234" t="e">
        <f>L140*#REF!</f>
        <v>#REF!</v>
      </c>
      <c r="Y140" s="228" t="e">
        <f>M140*#REF!</f>
        <v>#REF!</v>
      </c>
      <c r="Z140" s="174" t="e">
        <f>N140*#REF!</f>
        <v>#REF!</v>
      </c>
      <c r="AA140" s="234" t="e">
        <f>O140*#REF!</f>
        <v>#REF!</v>
      </c>
      <c r="AB140" s="228" t="e">
        <f t="shared" si="117"/>
        <v>#REF!</v>
      </c>
      <c r="AC140" s="174" t="e">
        <f t="shared" si="118"/>
        <v>#REF!</v>
      </c>
      <c r="AD140" s="234" t="e">
        <f t="shared" si="119"/>
        <v>#REF!</v>
      </c>
      <c r="AE140" s="228" t="e">
        <f t="shared" si="120"/>
        <v>#REF!</v>
      </c>
      <c r="AF140" s="174" t="e">
        <f t="shared" si="121"/>
        <v>#REF!</v>
      </c>
      <c r="AG140" s="234" t="e">
        <f t="shared" si="122"/>
        <v>#REF!</v>
      </c>
      <c r="AH140" s="228" t="e">
        <f t="shared" si="123"/>
        <v>#REF!</v>
      </c>
      <c r="AI140" s="174" t="e">
        <f t="shared" si="124"/>
        <v>#REF!</v>
      </c>
      <c r="AJ140" s="234" t="e">
        <f t="shared" si="125"/>
        <v>#REF!</v>
      </c>
      <c r="AK140" s="228" t="e">
        <f t="shared" si="126"/>
        <v>#REF!</v>
      </c>
      <c r="AL140" s="174" t="e">
        <f t="shared" si="127"/>
        <v>#REF!</v>
      </c>
      <c r="AM140" s="234" t="e">
        <f t="shared" si="128"/>
        <v>#REF!</v>
      </c>
      <c r="AN140" s="228" t="e">
        <f t="shared" si="129"/>
        <v>#REF!</v>
      </c>
      <c r="AO140" s="174" t="e">
        <f t="shared" si="130"/>
        <v>#REF!</v>
      </c>
      <c r="AP140" s="234" t="e">
        <f t="shared" si="131"/>
        <v>#REF!</v>
      </c>
      <c r="AQ140" s="228" t="e">
        <f t="shared" si="132"/>
        <v>#REF!</v>
      </c>
      <c r="AR140" s="174" t="e">
        <f t="shared" si="133"/>
        <v>#REF!</v>
      </c>
      <c r="AS140" s="185" t="e">
        <f t="shared" si="134"/>
        <v>#REF!</v>
      </c>
      <c r="AT140" s="143"/>
      <c r="AU140" s="143"/>
      <c r="AV140" s="143"/>
      <c r="AW140" s="143"/>
      <c r="AX140" s="143"/>
      <c r="AY140" s="143"/>
      <c r="AZ140" s="143"/>
      <c r="BA140" s="143"/>
      <c r="BB140" s="143"/>
    </row>
    <row r="141" spans="1:76" s="52" customFormat="1" x14ac:dyDescent="0.2">
      <c r="A141" s="246" t="s">
        <v>51</v>
      </c>
      <c r="B141" s="251">
        <v>0</v>
      </c>
      <c r="C141" s="260">
        <v>0</v>
      </c>
      <c r="D141" s="4" t="e">
        <f>(BldgEUI!#REF!+BldgEUI!#REF!)*Constants!$B$13</f>
        <v>#REF!</v>
      </c>
      <c r="E141" s="101" t="e">
        <f>(BldgEUI!#REF!+BldgEUI!#REF!)*Constants!$B$14</f>
        <v>#REF!</v>
      </c>
      <c r="F141" s="6" t="e">
        <f t="shared" si="113"/>
        <v>#REF!</v>
      </c>
      <c r="G141" s="219" t="e">
        <f>(BldgEUI!#REF!+BldgEUI!#REF!)*Constants!$B$13</f>
        <v>#REF!</v>
      </c>
      <c r="H141" s="101" t="e">
        <f>(BldgEUI!#REF!+BldgEUI!#REF!)*Constants!$B$14</f>
        <v>#REF!</v>
      </c>
      <c r="I141" s="6" t="e">
        <f t="shared" si="114"/>
        <v>#REF!</v>
      </c>
      <c r="J141" s="219" t="e">
        <f>(BldgEUI!#REF!+BldgEUI!#REF!)*Constants!$B$13</f>
        <v>#REF!</v>
      </c>
      <c r="K141" s="101" t="e">
        <f>(BldgEUI!#REF!+BldgEUI!#REF!)*Constants!$B$14</f>
        <v>#REF!</v>
      </c>
      <c r="L141" s="6" t="e">
        <f t="shared" si="115"/>
        <v>#REF!</v>
      </c>
      <c r="M141" s="219" t="e">
        <f>(BldgEUI!#REF!+BldgEUI!#REF!)*Constants!$B$13</f>
        <v>#REF!</v>
      </c>
      <c r="N141" s="101" t="e">
        <f>(BldgEUI!#REF!+BldgEUI!#REF!)*Constants!$B$14</f>
        <v>#REF!</v>
      </c>
      <c r="O141" s="6" t="e">
        <f t="shared" si="116"/>
        <v>#REF!</v>
      </c>
      <c r="P141" s="228" t="e">
        <f>D141*#REF!</f>
        <v>#REF!</v>
      </c>
      <c r="Q141" s="174" t="e">
        <f>E141*#REF!</f>
        <v>#REF!</v>
      </c>
      <c r="R141" s="234" t="e">
        <f>F141*#REF!</f>
        <v>#REF!</v>
      </c>
      <c r="S141" s="228" t="e">
        <f>G141*#REF!</f>
        <v>#REF!</v>
      </c>
      <c r="T141" s="174" t="e">
        <f>H141*#REF!</f>
        <v>#REF!</v>
      </c>
      <c r="U141" s="234" t="e">
        <f>I141*#REF!</f>
        <v>#REF!</v>
      </c>
      <c r="V141" s="228" t="e">
        <f>J141*#REF!</f>
        <v>#REF!</v>
      </c>
      <c r="W141" s="174" t="e">
        <f>K141*#REF!</f>
        <v>#REF!</v>
      </c>
      <c r="X141" s="234" t="e">
        <f>L141*#REF!</f>
        <v>#REF!</v>
      </c>
      <c r="Y141" s="228" t="e">
        <f>M141*#REF!</f>
        <v>#REF!</v>
      </c>
      <c r="Z141" s="174" t="e">
        <f>N141*#REF!</f>
        <v>#REF!</v>
      </c>
      <c r="AA141" s="234" t="e">
        <f>O141*#REF!</f>
        <v>#REF!</v>
      </c>
      <c r="AB141" s="228" t="e">
        <f t="shared" si="117"/>
        <v>#REF!</v>
      </c>
      <c r="AC141" s="174" t="e">
        <f t="shared" si="118"/>
        <v>#REF!</v>
      </c>
      <c r="AD141" s="234" t="e">
        <f t="shared" si="119"/>
        <v>#REF!</v>
      </c>
      <c r="AE141" s="228" t="e">
        <f t="shared" si="120"/>
        <v>#REF!</v>
      </c>
      <c r="AF141" s="174" t="e">
        <f t="shared" si="121"/>
        <v>#REF!</v>
      </c>
      <c r="AG141" s="234" t="e">
        <f t="shared" si="122"/>
        <v>#REF!</v>
      </c>
      <c r="AH141" s="228" t="e">
        <f t="shared" si="123"/>
        <v>#REF!</v>
      </c>
      <c r="AI141" s="174" t="e">
        <f t="shared" si="124"/>
        <v>#REF!</v>
      </c>
      <c r="AJ141" s="234" t="e">
        <f t="shared" si="125"/>
        <v>#REF!</v>
      </c>
      <c r="AK141" s="228" t="e">
        <f t="shared" si="126"/>
        <v>#REF!</v>
      </c>
      <c r="AL141" s="174" t="e">
        <f t="shared" si="127"/>
        <v>#REF!</v>
      </c>
      <c r="AM141" s="234" t="e">
        <f t="shared" si="128"/>
        <v>#REF!</v>
      </c>
      <c r="AN141" s="228" t="e">
        <f t="shared" si="129"/>
        <v>#REF!</v>
      </c>
      <c r="AO141" s="174" t="e">
        <f t="shared" si="130"/>
        <v>#REF!</v>
      </c>
      <c r="AP141" s="234" t="e">
        <f t="shared" si="131"/>
        <v>#REF!</v>
      </c>
      <c r="AQ141" s="228" t="e">
        <f t="shared" si="132"/>
        <v>#REF!</v>
      </c>
      <c r="AR141" s="174" t="e">
        <f t="shared" si="133"/>
        <v>#REF!</v>
      </c>
      <c r="AS141" s="185" t="e">
        <f t="shared" si="134"/>
        <v>#REF!</v>
      </c>
      <c r="AT141" s="143"/>
      <c r="AU141" s="143"/>
      <c r="AV141" s="143"/>
      <c r="AW141" s="143"/>
      <c r="AX141" s="143"/>
      <c r="AY141" s="143"/>
      <c r="AZ141" s="143"/>
      <c r="BA141" s="143"/>
      <c r="BB141" s="143"/>
    </row>
    <row r="142" spans="1:76" s="52" customFormat="1" x14ac:dyDescent="0.2">
      <c r="A142" s="247" t="s">
        <v>52</v>
      </c>
      <c r="B142" s="250">
        <v>0</v>
      </c>
      <c r="C142" s="252">
        <v>0</v>
      </c>
      <c r="D142" s="4" t="e">
        <f>(BldgEUI!#REF!+BldgEUI!#REF!)*Constants!$B$13</f>
        <v>#REF!</v>
      </c>
      <c r="E142" s="101" t="e">
        <f>(BldgEUI!#REF!+BldgEUI!#REF!)*Constants!$B$14</f>
        <v>#REF!</v>
      </c>
      <c r="F142" s="6" t="e">
        <f t="shared" si="113"/>
        <v>#REF!</v>
      </c>
      <c r="G142" s="219" t="e">
        <f>(BldgEUI!#REF!+BldgEUI!#REF!)*Constants!$B$13</f>
        <v>#REF!</v>
      </c>
      <c r="H142" s="101" t="e">
        <f>(BldgEUI!#REF!+BldgEUI!#REF!)*Constants!$B$14</f>
        <v>#REF!</v>
      </c>
      <c r="I142" s="6" t="e">
        <f t="shared" si="114"/>
        <v>#REF!</v>
      </c>
      <c r="J142" s="219" t="e">
        <f>(BldgEUI!#REF!+BldgEUI!#REF!)*Constants!$B$13</f>
        <v>#REF!</v>
      </c>
      <c r="K142" s="101" t="e">
        <f>(BldgEUI!#REF!+BldgEUI!#REF!)*Constants!$B$14</f>
        <v>#REF!</v>
      </c>
      <c r="L142" s="6" t="e">
        <f t="shared" si="115"/>
        <v>#REF!</v>
      </c>
      <c r="M142" s="219" t="e">
        <f>(BldgEUI!#REF!+BldgEUI!#REF!)*Constants!$B$13</f>
        <v>#REF!</v>
      </c>
      <c r="N142" s="101" t="e">
        <f>(BldgEUI!#REF!+BldgEUI!#REF!)*Constants!$B$14</f>
        <v>#REF!</v>
      </c>
      <c r="O142" s="6" t="e">
        <f t="shared" si="116"/>
        <v>#REF!</v>
      </c>
      <c r="P142" s="228" t="e">
        <f>D142*#REF!</f>
        <v>#REF!</v>
      </c>
      <c r="Q142" s="174" t="e">
        <f>E142*#REF!</f>
        <v>#REF!</v>
      </c>
      <c r="R142" s="234" t="e">
        <f>F142*#REF!</f>
        <v>#REF!</v>
      </c>
      <c r="S142" s="228" t="e">
        <f>G142*#REF!</f>
        <v>#REF!</v>
      </c>
      <c r="T142" s="174" t="e">
        <f>H142*#REF!</f>
        <v>#REF!</v>
      </c>
      <c r="U142" s="234" t="e">
        <f>I142*#REF!</f>
        <v>#REF!</v>
      </c>
      <c r="V142" s="228" t="e">
        <f>J142*#REF!</f>
        <v>#REF!</v>
      </c>
      <c r="W142" s="174" t="e">
        <f>K142*#REF!</f>
        <v>#REF!</v>
      </c>
      <c r="X142" s="234" t="e">
        <f>L142*#REF!</f>
        <v>#REF!</v>
      </c>
      <c r="Y142" s="228" t="e">
        <f>M142*#REF!</f>
        <v>#REF!</v>
      </c>
      <c r="Z142" s="174" t="e">
        <f>N142*#REF!</f>
        <v>#REF!</v>
      </c>
      <c r="AA142" s="234" t="e">
        <f>O142*#REF!</f>
        <v>#REF!</v>
      </c>
      <c r="AB142" s="228" t="e">
        <f t="shared" si="117"/>
        <v>#REF!</v>
      </c>
      <c r="AC142" s="174" t="e">
        <f t="shared" si="118"/>
        <v>#REF!</v>
      </c>
      <c r="AD142" s="234" t="e">
        <f t="shared" si="119"/>
        <v>#REF!</v>
      </c>
      <c r="AE142" s="228" t="e">
        <f t="shared" si="120"/>
        <v>#REF!</v>
      </c>
      <c r="AF142" s="174" t="e">
        <f t="shared" si="121"/>
        <v>#REF!</v>
      </c>
      <c r="AG142" s="234" t="e">
        <f t="shared" si="122"/>
        <v>#REF!</v>
      </c>
      <c r="AH142" s="228" t="e">
        <f t="shared" si="123"/>
        <v>#REF!</v>
      </c>
      <c r="AI142" s="174" t="e">
        <f t="shared" si="124"/>
        <v>#REF!</v>
      </c>
      <c r="AJ142" s="234" t="e">
        <f t="shared" si="125"/>
        <v>#REF!</v>
      </c>
      <c r="AK142" s="228" t="e">
        <f t="shared" si="126"/>
        <v>#REF!</v>
      </c>
      <c r="AL142" s="174" t="e">
        <f t="shared" si="127"/>
        <v>#REF!</v>
      </c>
      <c r="AM142" s="234" t="e">
        <f t="shared" si="128"/>
        <v>#REF!</v>
      </c>
      <c r="AN142" s="228" t="e">
        <f t="shared" si="129"/>
        <v>#REF!</v>
      </c>
      <c r="AO142" s="174" t="e">
        <f t="shared" si="130"/>
        <v>#REF!</v>
      </c>
      <c r="AP142" s="234" t="e">
        <f t="shared" si="131"/>
        <v>#REF!</v>
      </c>
      <c r="AQ142" s="228" t="e">
        <f t="shared" si="132"/>
        <v>#REF!</v>
      </c>
      <c r="AR142" s="174" t="e">
        <f t="shared" si="133"/>
        <v>#REF!</v>
      </c>
      <c r="AS142" s="185" t="e">
        <f t="shared" si="134"/>
        <v>#REF!</v>
      </c>
      <c r="AT142" s="143"/>
      <c r="AU142" s="143"/>
      <c r="AV142" s="143"/>
      <c r="AW142" s="143"/>
      <c r="AX142" s="143"/>
      <c r="AY142" s="143"/>
      <c r="AZ142" s="143"/>
      <c r="BA142" s="143"/>
      <c r="BB142" s="143"/>
    </row>
    <row r="143" spans="1:76" s="19" customFormat="1" x14ac:dyDescent="0.2">
      <c r="A143" s="247" t="s">
        <v>53</v>
      </c>
      <c r="B143" s="254">
        <v>1</v>
      </c>
      <c r="C143" s="255">
        <v>0</v>
      </c>
      <c r="D143" s="4" t="e">
        <f>(BldgEUI!#REF!+BldgEUI!#REF!)*Constants!$B$13</f>
        <v>#REF!</v>
      </c>
      <c r="E143" s="101" t="e">
        <f>(BldgEUI!#REF!+BldgEUI!#REF!)*Constants!$B$14</f>
        <v>#REF!</v>
      </c>
      <c r="F143" s="6" t="e">
        <f t="shared" si="113"/>
        <v>#REF!</v>
      </c>
      <c r="G143" s="219" t="e">
        <f>(BldgEUI!#REF!+BldgEUI!#REF!)*Constants!$B$13</f>
        <v>#REF!</v>
      </c>
      <c r="H143" s="101" t="e">
        <f>(BldgEUI!#REF!+BldgEUI!#REF!)*Constants!$B$14</f>
        <v>#REF!</v>
      </c>
      <c r="I143" s="6" t="e">
        <f t="shared" si="114"/>
        <v>#REF!</v>
      </c>
      <c r="J143" s="219" t="e">
        <f>(BldgEUI!#REF!+BldgEUI!#REF!)*Constants!$B$13</f>
        <v>#REF!</v>
      </c>
      <c r="K143" s="101" t="e">
        <f>(BldgEUI!#REF!+BldgEUI!#REF!)*Constants!$B$14</f>
        <v>#REF!</v>
      </c>
      <c r="L143" s="6" t="e">
        <f t="shared" si="115"/>
        <v>#REF!</v>
      </c>
      <c r="M143" s="219" t="e">
        <f>(BldgEUI!#REF!+BldgEUI!#REF!)*Constants!$B$13</f>
        <v>#REF!</v>
      </c>
      <c r="N143" s="101" t="e">
        <f>(BldgEUI!#REF!+BldgEUI!#REF!)*Constants!$B$14</f>
        <v>#REF!</v>
      </c>
      <c r="O143" s="6" t="e">
        <f t="shared" si="116"/>
        <v>#REF!</v>
      </c>
      <c r="P143" s="228" t="e">
        <f>D143*#REF!</f>
        <v>#REF!</v>
      </c>
      <c r="Q143" s="174" t="e">
        <f>E143*#REF!</f>
        <v>#REF!</v>
      </c>
      <c r="R143" s="234" t="e">
        <f>F143*#REF!</f>
        <v>#REF!</v>
      </c>
      <c r="S143" s="228" t="e">
        <f>G143*#REF!</f>
        <v>#REF!</v>
      </c>
      <c r="T143" s="174" t="e">
        <f>H143*#REF!</f>
        <v>#REF!</v>
      </c>
      <c r="U143" s="234" t="e">
        <f>I143*#REF!</f>
        <v>#REF!</v>
      </c>
      <c r="V143" s="228" t="e">
        <f>J143*#REF!</f>
        <v>#REF!</v>
      </c>
      <c r="W143" s="174" t="e">
        <f>K143*#REF!</f>
        <v>#REF!</v>
      </c>
      <c r="X143" s="234" t="e">
        <f>L143*#REF!</f>
        <v>#REF!</v>
      </c>
      <c r="Y143" s="228" t="e">
        <f>M143*#REF!</f>
        <v>#REF!</v>
      </c>
      <c r="Z143" s="174" t="e">
        <f>N143*#REF!</f>
        <v>#REF!</v>
      </c>
      <c r="AA143" s="234" t="e">
        <f>O143*#REF!</f>
        <v>#REF!</v>
      </c>
      <c r="AB143" s="228" t="e">
        <f t="shared" si="117"/>
        <v>#REF!</v>
      </c>
      <c r="AC143" s="174" t="e">
        <f t="shared" si="118"/>
        <v>#REF!</v>
      </c>
      <c r="AD143" s="234" t="e">
        <f t="shared" si="119"/>
        <v>#REF!</v>
      </c>
      <c r="AE143" s="228" t="e">
        <f t="shared" si="120"/>
        <v>#REF!</v>
      </c>
      <c r="AF143" s="174" t="e">
        <f t="shared" si="121"/>
        <v>#REF!</v>
      </c>
      <c r="AG143" s="234" t="e">
        <f t="shared" si="122"/>
        <v>#REF!</v>
      </c>
      <c r="AH143" s="228" t="e">
        <f t="shared" si="123"/>
        <v>#REF!</v>
      </c>
      <c r="AI143" s="174" t="e">
        <f t="shared" si="124"/>
        <v>#REF!</v>
      </c>
      <c r="AJ143" s="234" t="e">
        <f t="shared" si="125"/>
        <v>#REF!</v>
      </c>
      <c r="AK143" s="228" t="e">
        <f t="shared" si="126"/>
        <v>#REF!</v>
      </c>
      <c r="AL143" s="174" t="e">
        <f t="shared" si="127"/>
        <v>#REF!</v>
      </c>
      <c r="AM143" s="234" t="e">
        <f t="shared" si="128"/>
        <v>#REF!</v>
      </c>
      <c r="AN143" s="228" t="e">
        <f t="shared" si="129"/>
        <v>#REF!</v>
      </c>
      <c r="AO143" s="174" t="e">
        <f t="shared" si="130"/>
        <v>#REF!</v>
      </c>
      <c r="AP143" s="234" t="e">
        <f t="shared" si="131"/>
        <v>#REF!</v>
      </c>
      <c r="AQ143" s="228" t="e">
        <f t="shared" si="132"/>
        <v>#REF!</v>
      </c>
      <c r="AR143" s="174" t="e">
        <f t="shared" si="133"/>
        <v>#REF!</v>
      </c>
      <c r="AS143" s="185" t="e">
        <f t="shared" si="134"/>
        <v>#REF!</v>
      </c>
      <c r="AT143" s="142"/>
      <c r="AU143" s="142"/>
      <c r="AV143" s="142"/>
      <c r="AW143" s="142"/>
      <c r="AX143" s="142"/>
      <c r="AY143" s="142"/>
      <c r="AZ143" s="142"/>
      <c r="BA143" s="142"/>
      <c r="BB143" s="142"/>
    </row>
    <row r="144" spans="1:76" s="52" customFormat="1" x14ac:dyDescent="0.2">
      <c r="A144" s="247" t="s">
        <v>54</v>
      </c>
      <c r="B144" s="250">
        <v>0</v>
      </c>
      <c r="C144" s="252">
        <v>0</v>
      </c>
      <c r="D144" s="4" t="e">
        <f>(BldgEUI!#REF!+BldgEUI!#REF!)*Constants!$B$13</f>
        <v>#REF!</v>
      </c>
      <c r="E144" s="101" t="e">
        <f>(BldgEUI!#REF!+BldgEUI!#REF!)*Constants!$B$14</f>
        <v>#REF!</v>
      </c>
      <c r="F144" s="6" t="e">
        <f t="shared" si="113"/>
        <v>#REF!</v>
      </c>
      <c r="G144" s="219" t="e">
        <f>(BldgEUI!#REF!+BldgEUI!#REF!)*Constants!$B$13</f>
        <v>#REF!</v>
      </c>
      <c r="H144" s="101" t="e">
        <f>(BldgEUI!#REF!+BldgEUI!#REF!)*Constants!$B$14</f>
        <v>#REF!</v>
      </c>
      <c r="I144" s="6" t="e">
        <f t="shared" si="114"/>
        <v>#REF!</v>
      </c>
      <c r="J144" s="219" t="e">
        <f>(BldgEUI!#REF!+BldgEUI!#REF!)*Constants!$B$13</f>
        <v>#REF!</v>
      </c>
      <c r="K144" s="101" t="e">
        <f>(BldgEUI!#REF!+BldgEUI!#REF!)*Constants!$B$14</f>
        <v>#REF!</v>
      </c>
      <c r="L144" s="6" t="e">
        <f t="shared" si="115"/>
        <v>#REF!</v>
      </c>
      <c r="M144" s="219" t="e">
        <f>(BldgEUI!#REF!+BldgEUI!#REF!)*Constants!$B$13</f>
        <v>#REF!</v>
      </c>
      <c r="N144" s="101" t="e">
        <f>(BldgEUI!#REF!+BldgEUI!#REF!)*Constants!$B$14</f>
        <v>#REF!</v>
      </c>
      <c r="O144" s="6" t="e">
        <f t="shared" si="116"/>
        <v>#REF!</v>
      </c>
      <c r="P144" s="228" t="e">
        <f>D144*#REF!</f>
        <v>#REF!</v>
      </c>
      <c r="Q144" s="174" t="e">
        <f>E144*#REF!</f>
        <v>#REF!</v>
      </c>
      <c r="R144" s="234" t="e">
        <f>F144*#REF!</f>
        <v>#REF!</v>
      </c>
      <c r="S144" s="228" t="e">
        <f>G144*#REF!</f>
        <v>#REF!</v>
      </c>
      <c r="T144" s="174" t="e">
        <f>H144*#REF!</f>
        <v>#REF!</v>
      </c>
      <c r="U144" s="234" t="e">
        <f>I144*#REF!</f>
        <v>#REF!</v>
      </c>
      <c r="V144" s="228" t="e">
        <f>J144*#REF!</f>
        <v>#REF!</v>
      </c>
      <c r="W144" s="174" t="e">
        <f>K144*#REF!</f>
        <v>#REF!</v>
      </c>
      <c r="X144" s="234" t="e">
        <f>L144*#REF!</f>
        <v>#REF!</v>
      </c>
      <c r="Y144" s="228" t="e">
        <f>M144*#REF!</f>
        <v>#REF!</v>
      </c>
      <c r="Z144" s="174" t="e">
        <f>N144*#REF!</f>
        <v>#REF!</v>
      </c>
      <c r="AA144" s="234" t="e">
        <f>O144*#REF!</f>
        <v>#REF!</v>
      </c>
      <c r="AB144" s="228" t="e">
        <f t="shared" si="117"/>
        <v>#REF!</v>
      </c>
      <c r="AC144" s="174" t="e">
        <f t="shared" si="118"/>
        <v>#REF!</v>
      </c>
      <c r="AD144" s="234" t="e">
        <f t="shared" si="119"/>
        <v>#REF!</v>
      </c>
      <c r="AE144" s="228" t="e">
        <f t="shared" si="120"/>
        <v>#REF!</v>
      </c>
      <c r="AF144" s="174" t="e">
        <f t="shared" si="121"/>
        <v>#REF!</v>
      </c>
      <c r="AG144" s="234" t="e">
        <f t="shared" si="122"/>
        <v>#REF!</v>
      </c>
      <c r="AH144" s="228" t="e">
        <f t="shared" si="123"/>
        <v>#REF!</v>
      </c>
      <c r="AI144" s="174" t="e">
        <f t="shared" si="124"/>
        <v>#REF!</v>
      </c>
      <c r="AJ144" s="234" t="e">
        <f t="shared" si="125"/>
        <v>#REF!</v>
      </c>
      <c r="AK144" s="228" t="e">
        <f t="shared" si="126"/>
        <v>#REF!</v>
      </c>
      <c r="AL144" s="174" t="e">
        <f t="shared" si="127"/>
        <v>#REF!</v>
      </c>
      <c r="AM144" s="234" t="e">
        <f t="shared" si="128"/>
        <v>#REF!</v>
      </c>
      <c r="AN144" s="228" t="e">
        <f t="shared" si="129"/>
        <v>#REF!</v>
      </c>
      <c r="AO144" s="174" t="e">
        <f t="shared" si="130"/>
        <v>#REF!</v>
      </c>
      <c r="AP144" s="234" t="e">
        <f t="shared" si="131"/>
        <v>#REF!</v>
      </c>
      <c r="AQ144" s="228" t="e">
        <f t="shared" si="132"/>
        <v>#REF!</v>
      </c>
      <c r="AR144" s="174" t="e">
        <f t="shared" si="133"/>
        <v>#REF!</v>
      </c>
      <c r="AS144" s="185" t="e">
        <f t="shared" si="134"/>
        <v>#REF!</v>
      </c>
      <c r="AT144" s="143"/>
      <c r="AU144" s="143"/>
      <c r="AV144" s="143"/>
      <c r="AW144" s="143"/>
      <c r="AX144" s="143"/>
      <c r="AY144" s="143"/>
      <c r="AZ144" s="143"/>
      <c r="BA144" s="143"/>
      <c r="BB144" s="143"/>
    </row>
    <row r="145" spans="1:78" s="52" customFormat="1" x14ac:dyDescent="0.2">
      <c r="A145" s="247" t="s">
        <v>55</v>
      </c>
      <c r="B145" s="254">
        <v>1</v>
      </c>
      <c r="C145" s="255">
        <v>0</v>
      </c>
      <c r="D145" s="4" t="e">
        <f>(BldgEUI!#REF!+BldgEUI!#REF!)*Constants!$B$13</f>
        <v>#REF!</v>
      </c>
      <c r="E145" s="101" t="e">
        <f>(BldgEUI!#REF!+BldgEUI!#REF!)*Constants!$B$14</f>
        <v>#REF!</v>
      </c>
      <c r="F145" s="6" t="e">
        <f t="shared" si="113"/>
        <v>#REF!</v>
      </c>
      <c r="G145" s="219" t="e">
        <f>(BldgEUI!#REF!+BldgEUI!#REF!)*Constants!$B$13</f>
        <v>#REF!</v>
      </c>
      <c r="H145" s="101" t="e">
        <f>(BldgEUI!#REF!+BldgEUI!#REF!)*Constants!$B$14</f>
        <v>#REF!</v>
      </c>
      <c r="I145" s="6" t="e">
        <f t="shared" si="114"/>
        <v>#REF!</v>
      </c>
      <c r="J145" s="219" t="e">
        <f>(BldgEUI!#REF!+BldgEUI!#REF!)*Constants!$B$13</f>
        <v>#REF!</v>
      </c>
      <c r="K145" s="101" t="e">
        <f>(BldgEUI!#REF!+BldgEUI!#REF!)*Constants!$B$14</f>
        <v>#REF!</v>
      </c>
      <c r="L145" s="6" t="e">
        <f t="shared" si="115"/>
        <v>#REF!</v>
      </c>
      <c r="M145" s="219" t="e">
        <f>(BldgEUI!#REF!+BldgEUI!#REF!)*Constants!$B$13</f>
        <v>#REF!</v>
      </c>
      <c r="N145" s="101" t="e">
        <f>(BldgEUI!#REF!+BldgEUI!#REF!)*Constants!$B$14</f>
        <v>#REF!</v>
      </c>
      <c r="O145" s="6" t="e">
        <f t="shared" si="116"/>
        <v>#REF!</v>
      </c>
      <c r="P145" s="228" t="e">
        <f>D145*#REF!</f>
        <v>#REF!</v>
      </c>
      <c r="Q145" s="174" t="e">
        <f>E145*#REF!</f>
        <v>#REF!</v>
      </c>
      <c r="R145" s="234" t="e">
        <f>F145*#REF!</f>
        <v>#REF!</v>
      </c>
      <c r="S145" s="228" t="e">
        <f>G145*#REF!</f>
        <v>#REF!</v>
      </c>
      <c r="T145" s="174" t="e">
        <f>H145*#REF!</f>
        <v>#REF!</v>
      </c>
      <c r="U145" s="234" t="e">
        <f>I145*#REF!</f>
        <v>#REF!</v>
      </c>
      <c r="V145" s="228" t="e">
        <f>J145*#REF!</f>
        <v>#REF!</v>
      </c>
      <c r="W145" s="174" t="e">
        <f>K145*#REF!</f>
        <v>#REF!</v>
      </c>
      <c r="X145" s="234" t="e">
        <f>L145*#REF!</f>
        <v>#REF!</v>
      </c>
      <c r="Y145" s="228" t="e">
        <f>M145*#REF!</f>
        <v>#REF!</v>
      </c>
      <c r="Z145" s="174" t="e">
        <f>N145*#REF!</f>
        <v>#REF!</v>
      </c>
      <c r="AA145" s="234" t="e">
        <f>O145*#REF!</f>
        <v>#REF!</v>
      </c>
      <c r="AB145" s="228" t="e">
        <f t="shared" si="117"/>
        <v>#REF!</v>
      </c>
      <c r="AC145" s="174" t="e">
        <f t="shared" si="118"/>
        <v>#REF!</v>
      </c>
      <c r="AD145" s="234" t="e">
        <f t="shared" si="119"/>
        <v>#REF!</v>
      </c>
      <c r="AE145" s="228" t="e">
        <f t="shared" si="120"/>
        <v>#REF!</v>
      </c>
      <c r="AF145" s="174" t="e">
        <f t="shared" si="121"/>
        <v>#REF!</v>
      </c>
      <c r="AG145" s="234" t="e">
        <f t="shared" si="122"/>
        <v>#REF!</v>
      </c>
      <c r="AH145" s="228" t="e">
        <f t="shared" si="123"/>
        <v>#REF!</v>
      </c>
      <c r="AI145" s="174" t="e">
        <f t="shared" si="124"/>
        <v>#REF!</v>
      </c>
      <c r="AJ145" s="234" t="e">
        <f t="shared" si="125"/>
        <v>#REF!</v>
      </c>
      <c r="AK145" s="228" t="e">
        <f t="shared" si="126"/>
        <v>#REF!</v>
      </c>
      <c r="AL145" s="174" t="e">
        <f t="shared" si="127"/>
        <v>#REF!</v>
      </c>
      <c r="AM145" s="234" t="e">
        <f t="shared" si="128"/>
        <v>#REF!</v>
      </c>
      <c r="AN145" s="228" t="e">
        <f t="shared" si="129"/>
        <v>#REF!</v>
      </c>
      <c r="AO145" s="174" t="e">
        <f t="shared" si="130"/>
        <v>#REF!</v>
      </c>
      <c r="AP145" s="234" t="e">
        <f t="shared" si="131"/>
        <v>#REF!</v>
      </c>
      <c r="AQ145" s="228" t="e">
        <f t="shared" si="132"/>
        <v>#REF!</v>
      </c>
      <c r="AR145" s="174" t="e">
        <f t="shared" si="133"/>
        <v>#REF!</v>
      </c>
      <c r="AS145" s="185" t="e">
        <f t="shared" si="134"/>
        <v>#REF!</v>
      </c>
      <c r="AT145" s="143"/>
      <c r="AU145" s="143"/>
      <c r="AV145" s="143"/>
      <c r="AW145" s="143"/>
      <c r="AX145" s="143"/>
      <c r="AY145" s="143"/>
      <c r="AZ145" s="143"/>
      <c r="BA145" s="143"/>
      <c r="BB145" s="143"/>
    </row>
    <row r="146" spans="1:78" s="52" customFormat="1" x14ac:dyDescent="0.2">
      <c r="A146" s="247" t="s">
        <v>21</v>
      </c>
      <c r="B146" s="208">
        <v>1</v>
      </c>
      <c r="C146" s="209">
        <v>1</v>
      </c>
      <c r="D146" s="4" t="e">
        <f>(BldgEUI!#REF!+BldgEUI!#REF!)*Constants!$B$13</f>
        <v>#REF!</v>
      </c>
      <c r="E146" s="101" t="e">
        <f>(BldgEUI!#REF!+BldgEUI!#REF!)*Constants!$B$14</f>
        <v>#REF!</v>
      </c>
      <c r="F146" s="6" t="e">
        <f t="shared" si="113"/>
        <v>#REF!</v>
      </c>
      <c r="G146" s="219" t="e">
        <f>(BldgEUI!#REF!+BldgEUI!#REF!)*Constants!$B$13</f>
        <v>#REF!</v>
      </c>
      <c r="H146" s="101" t="e">
        <f>(BldgEUI!#REF!+BldgEUI!#REF!)*Constants!$B$14</f>
        <v>#REF!</v>
      </c>
      <c r="I146" s="6" t="e">
        <f t="shared" si="114"/>
        <v>#REF!</v>
      </c>
      <c r="J146" s="219" t="e">
        <f>(BldgEUI!#REF!+BldgEUI!#REF!)*Constants!$B$13</f>
        <v>#REF!</v>
      </c>
      <c r="K146" s="101" t="e">
        <f>(BldgEUI!#REF!+BldgEUI!#REF!)*Constants!$B$14</f>
        <v>#REF!</v>
      </c>
      <c r="L146" s="6" t="e">
        <f t="shared" si="115"/>
        <v>#REF!</v>
      </c>
      <c r="M146" s="219" t="e">
        <f>(BldgEUI!#REF!+BldgEUI!#REF!)*Constants!$B$13</f>
        <v>#REF!</v>
      </c>
      <c r="N146" s="101" t="e">
        <f>(BldgEUI!#REF!+BldgEUI!#REF!)*Constants!$B$14</f>
        <v>#REF!</v>
      </c>
      <c r="O146" s="6" t="e">
        <f t="shared" si="116"/>
        <v>#REF!</v>
      </c>
      <c r="P146" s="228" t="e">
        <f>D146*#REF!</f>
        <v>#REF!</v>
      </c>
      <c r="Q146" s="174" t="e">
        <f>E146*#REF!</f>
        <v>#REF!</v>
      </c>
      <c r="R146" s="234" t="e">
        <f>F146*#REF!</f>
        <v>#REF!</v>
      </c>
      <c r="S146" s="228" t="e">
        <f>G146*#REF!</f>
        <v>#REF!</v>
      </c>
      <c r="T146" s="174" t="e">
        <f>H146*#REF!</f>
        <v>#REF!</v>
      </c>
      <c r="U146" s="234" t="e">
        <f>I146*#REF!</f>
        <v>#REF!</v>
      </c>
      <c r="V146" s="228" t="e">
        <f>J146*#REF!</f>
        <v>#REF!</v>
      </c>
      <c r="W146" s="174" t="e">
        <f>K146*#REF!</f>
        <v>#REF!</v>
      </c>
      <c r="X146" s="234" t="e">
        <f>L146*#REF!</f>
        <v>#REF!</v>
      </c>
      <c r="Y146" s="228" t="e">
        <f>M146*#REF!</f>
        <v>#REF!</v>
      </c>
      <c r="Z146" s="174" t="e">
        <f>N146*#REF!</f>
        <v>#REF!</v>
      </c>
      <c r="AA146" s="234" t="e">
        <f>O146*#REF!</f>
        <v>#REF!</v>
      </c>
      <c r="AB146" s="228" t="e">
        <f t="shared" si="117"/>
        <v>#REF!</v>
      </c>
      <c r="AC146" s="174" t="e">
        <f t="shared" si="118"/>
        <v>#REF!</v>
      </c>
      <c r="AD146" s="234" t="e">
        <f t="shared" si="119"/>
        <v>#REF!</v>
      </c>
      <c r="AE146" s="228" t="e">
        <f t="shared" si="120"/>
        <v>#REF!</v>
      </c>
      <c r="AF146" s="174" t="e">
        <f t="shared" si="121"/>
        <v>#REF!</v>
      </c>
      <c r="AG146" s="234" t="e">
        <f t="shared" si="122"/>
        <v>#REF!</v>
      </c>
      <c r="AH146" s="228" t="e">
        <f t="shared" si="123"/>
        <v>#REF!</v>
      </c>
      <c r="AI146" s="174" t="e">
        <f t="shared" si="124"/>
        <v>#REF!</v>
      </c>
      <c r="AJ146" s="234" t="e">
        <f t="shared" si="125"/>
        <v>#REF!</v>
      </c>
      <c r="AK146" s="228" t="e">
        <f t="shared" si="126"/>
        <v>#REF!</v>
      </c>
      <c r="AL146" s="174" t="e">
        <f t="shared" si="127"/>
        <v>#REF!</v>
      </c>
      <c r="AM146" s="234" t="e">
        <f t="shared" si="128"/>
        <v>#REF!</v>
      </c>
      <c r="AN146" s="228" t="e">
        <f t="shared" si="129"/>
        <v>#REF!</v>
      </c>
      <c r="AO146" s="174" t="e">
        <f t="shared" si="130"/>
        <v>#REF!</v>
      </c>
      <c r="AP146" s="234" t="e">
        <f t="shared" si="131"/>
        <v>#REF!</v>
      </c>
      <c r="AQ146" s="228" t="e">
        <f t="shared" si="132"/>
        <v>#REF!</v>
      </c>
      <c r="AR146" s="174" t="e">
        <f t="shared" si="133"/>
        <v>#REF!</v>
      </c>
      <c r="AS146" s="185" t="e">
        <f t="shared" si="134"/>
        <v>#REF!</v>
      </c>
      <c r="AT146" s="143"/>
      <c r="AU146" s="143"/>
      <c r="AV146" s="143"/>
      <c r="AW146" s="143"/>
      <c r="AX146" s="143"/>
      <c r="AY146" s="143"/>
      <c r="AZ146" s="143"/>
      <c r="BA146" s="143"/>
      <c r="BB146" s="143"/>
    </row>
    <row r="147" spans="1:78" s="62" customFormat="1" x14ac:dyDescent="0.2">
      <c r="A147" s="247" t="s">
        <v>56</v>
      </c>
      <c r="B147" s="250">
        <v>0</v>
      </c>
      <c r="C147" s="252">
        <v>0</v>
      </c>
      <c r="D147" s="4" t="e">
        <f>(BldgEUI!#REF!+BldgEUI!#REF!)*Constants!$B$13</f>
        <v>#REF!</v>
      </c>
      <c r="E147" s="101" t="e">
        <f>(BldgEUI!#REF!+BldgEUI!#REF!)*Constants!$B$14</f>
        <v>#REF!</v>
      </c>
      <c r="F147" s="6" t="e">
        <f t="shared" si="113"/>
        <v>#REF!</v>
      </c>
      <c r="G147" s="219" t="e">
        <f>(BldgEUI!#REF!+BldgEUI!#REF!)*Constants!$B$13</f>
        <v>#REF!</v>
      </c>
      <c r="H147" s="101" t="e">
        <f>(BldgEUI!#REF!+BldgEUI!#REF!)*Constants!$B$14</f>
        <v>#REF!</v>
      </c>
      <c r="I147" s="6" t="e">
        <f t="shared" si="114"/>
        <v>#REF!</v>
      </c>
      <c r="J147" s="219" t="e">
        <f>(BldgEUI!#REF!+BldgEUI!#REF!)*Constants!$B$13</f>
        <v>#REF!</v>
      </c>
      <c r="K147" s="101" t="e">
        <f>(BldgEUI!#REF!+BldgEUI!#REF!)*Constants!$B$14</f>
        <v>#REF!</v>
      </c>
      <c r="L147" s="6" t="e">
        <f t="shared" si="115"/>
        <v>#REF!</v>
      </c>
      <c r="M147" s="219" t="e">
        <f>(BldgEUI!#REF!+BldgEUI!#REF!)*Constants!$B$13</f>
        <v>#REF!</v>
      </c>
      <c r="N147" s="101" t="e">
        <f>(BldgEUI!#REF!+BldgEUI!#REF!)*Constants!$B$14</f>
        <v>#REF!</v>
      </c>
      <c r="O147" s="6" t="e">
        <f t="shared" si="116"/>
        <v>#REF!</v>
      </c>
      <c r="P147" s="228" t="e">
        <f>D147*#REF!</f>
        <v>#REF!</v>
      </c>
      <c r="Q147" s="174" t="e">
        <f>E147*#REF!</f>
        <v>#REF!</v>
      </c>
      <c r="R147" s="234" t="e">
        <f>F147*#REF!</f>
        <v>#REF!</v>
      </c>
      <c r="S147" s="228" t="e">
        <f>G147*#REF!</f>
        <v>#REF!</v>
      </c>
      <c r="T147" s="174" t="e">
        <f>H147*#REF!</f>
        <v>#REF!</v>
      </c>
      <c r="U147" s="234" t="e">
        <f>I147*#REF!</f>
        <v>#REF!</v>
      </c>
      <c r="V147" s="228" t="e">
        <f>J147*#REF!</f>
        <v>#REF!</v>
      </c>
      <c r="W147" s="174" t="e">
        <f>K147*#REF!</f>
        <v>#REF!</v>
      </c>
      <c r="X147" s="234" t="e">
        <f>L147*#REF!</f>
        <v>#REF!</v>
      </c>
      <c r="Y147" s="228" t="e">
        <f>M147*#REF!</f>
        <v>#REF!</v>
      </c>
      <c r="Z147" s="174" t="e">
        <f>N147*#REF!</f>
        <v>#REF!</v>
      </c>
      <c r="AA147" s="234" t="e">
        <f>O147*#REF!</f>
        <v>#REF!</v>
      </c>
      <c r="AB147" s="228" t="e">
        <f t="shared" si="117"/>
        <v>#REF!</v>
      </c>
      <c r="AC147" s="174" t="e">
        <f t="shared" si="118"/>
        <v>#REF!</v>
      </c>
      <c r="AD147" s="234" t="e">
        <f t="shared" si="119"/>
        <v>#REF!</v>
      </c>
      <c r="AE147" s="228" t="e">
        <f t="shared" si="120"/>
        <v>#REF!</v>
      </c>
      <c r="AF147" s="174" t="e">
        <f t="shared" si="121"/>
        <v>#REF!</v>
      </c>
      <c r="AG147" s="234" t="e">
        <f t="shared" si="122"/>
        <v>#REF!</v>
      </c>
      <c r="AH147" s="228" t="e">
        <f t="shared" si="123"/>
        <v>#REF!</v>
      </c>
      <c r="AI147" s="174" t="e">
        <f t="shared" si="124"/>
        <v>#REF!</v>
      </c>
      <c r="AJ147" s="234" t="e">
        <f t="shared" si="125"/>
        <v>#REF!</v>
      </c>
      <c r="AK147" s="228" t="e">
        <f t="shared" si="126"/>
        <v>#REF!</v>
      </c>
      <c r="AL147" s="174" t="e">
        <f t="shared" si="127"/>
        <v>#REF!</v>
      </c>
      <c r="AM147" s="234" t="e">
        <f t="shared" si="128"/>
        <v>#REF!</v>
      </c>
      <c r="AN147" s="228" t="e">
        <f t="shared" si="129"/>
        <v>#REF!</v>
      </c>
      <c r="AO147" s="174" t="e">
        <f t="shared" si="130"/>
        <v>#REF!</v>
      </c>
      <c r="AP147" s="234" t="e">
        <f t="shared" si="131"/>
        <v>#REF!</v>
      </c>
      <c r="AQ147" s="228" t="e">
        <f t="shared" si="132"/>
        <v>#REF!</v>
      </c>
      <c r="AR147" s="174" t="e">
        <f t="shared" si="133"/>
        <v>#REF!</v>
      </c>
      <c r="AS147" s="185" t="e">
        <f t="shared" si="134"/>
        <v>#REF!</v>
      </c>
      <c r="AT147" s="144"/>
      <c r="AU147" s="144"/>
      <c r="AV147" s="144"/>
      <c r="AW147" s="144"/>
      <c r="AX147" s="144"/>
      <c r="AY147" s="144"/>
      <c r="AZ147" s="144"/>
      <c r="BA147" s="144"/>
      <c r="BB147" s="144"/>
    </row>
    <row r="148" spans="1:78" s="52" customFormat="1" x14ac:dyDescent="0.2">
      <c r="A148" s="247" t="s">
        <v>57</v>
      </c>
      <c r="B148" s="208">
        <v>1</v>
      </c>
      <c r="C148" s="209">
        <v>1</v>
      </c>
      <c r="D148" s="4" t="e">
        <f>(BldgEUI!#REF!+BldgEUI!#REF!)*Constants!$B$13</f>
        <v>#REF!</v>
      </c>
      <c r="E148" s="101" t="e">
        <f>(BldgEUI!#REF!+BldgEUI!#REF!)*Constants!$B$14</f>
        <v>#REF!</v>
      </c>
      <c r="F148" s="6" t="e">
        <f t="shared" si="113"/>
        <v>#REF!</v>
      </c>
      <c r="G148" s="219" t="e">
        <f>(BldgEUI!#REF!+BldgEUI!#REF!)*Constants!$B$13</f>
        <v>#REF!</v>
      </c>
      <c r="H148" s="101" t="e">
        <f>(BldgEUI!#REF!+BldgEUI!#REF!)*Constants!$B$14</f>
        <v>#REF!</v>
      </c>
      <c r="I148" s="6" t="e">
        <f t="shared" si="114"/>
        <v>#REF!</v>
      </c>
      <c r="J148" s="219" t="e">
        <f>(BldgEUI!#REF!+BldgEUI!#REF!)*Constants!$B$13</f>
        <v>#REF!</v>
      </c>
      <c r="K148" s="101" t="e">
        <f>(BldgEUI!#REF!+BldgEUI!#REF!)*Constants!$B$14</f>
        <v>#REF!</v>
      </c>
      <c r="L148" s="6" t="e">
        <f t="shared" si="115"/>
        <v>#REF!</v>
      </c>
      <c r="M148" s="219" t="e">
        <f>(BldgEUI!#REF!+BldgEUI!#REF!)*Constants!$B$13</f>
        <v>#REF!</v>
      </c>
      <c r="N148" s="101" t="e">
        <f>(BldgEUI!#REF!+BldgEUI!#REF!)*Constants!$B$14</f>
        <v>#REF!</v>
      </c>
      <c r="O148" s="6" t="e">
        <f t="shared" si="116"/>
        <v>#REF!</v>
      </c>
      <c r="P148" s="228" t="e">
        <f>D148*#REF!</f>
        <v>#REF!</v>
      </c>
      <c r="Q148" s="174" t="e">
        <f>E148*#REF!</f>
        <v>#REF!</v>
      </c>
      <c r="R148" s="234" t="e">
        <f>F148*#REF!</f>
        <v>#REF!</v>
      </c>
      <c r="S148" s="228" t="e">
        <f>G148*#REF!</f>
        <v>#REF!</v>
      </c>
      <c r="T148" s="174" t="e">
        <f>H148*#REF!</f>
        <v>#REF!</v>
      </c>
      <c r="U148" s="234" t="e">
        <f>I148*#REF!</f>
        <v>#REF!</v>
      </c>
      <c r="V148" s="228" t="e">
        <f>J148*#REF!</f>
        <v>#REF!</v>
      </c>
      <c r="W148" s="174" t="e">
        <f>K148*#REF!</f>
        <v>#REF!</v>
      </c>
      <c r="X148" s="234" t="e">
        <f>L148*#REF!</f>
        <v>#REF!</v>
      </c>
      <c r="Y148" s="228" t="e">
        <f>M148*#REF!</f>
        <v>#REF!</v>
      </c>
      <c r="Z148" s="174" t="e">
        <f>N148*#REF!</f>
        <v>#REF!</v>
      </c>
      <c r="AA148" s="234" t="e">
        <f>O148*#REF!</f>
        <v>#REF!</v>
      </c>
      <c r="AB148" s="228" t="e">
        <f t="shared" si="117"/>
        <v>#REF!</v>
      </c>
      <c r="AC148" s="174" t="e">
        <f t="shared" si="118"/>
        <v>#REF!</v>
      </c>
      <c r="AD148" s="234" t="e">
        <f t="shared" si="119"/>
        <v>#REF!</v>
      </c>
      <c r="AE148" s="228" t="e">
        <f t="shared" si="120"/>
        <v>#REF!</v>
      </c>
      <c r="AF148" s="174" t="e">
        <f t="shared" si="121"/>
        <v>#REF!</v>
      </c>
      <c r="AG148" s="234" t="e">
        <f t="shared" si="122"/>
        <v>#REF!</v>
      </c>
      <c r="AH148" s="228" t="e">
        <f t="shared" si="123"/>
        <v>#REF!</v>
      </c>
      <c r="AI148" s="174" t="e">
        <f t="shared" si="124"/>
        <v>#REF!</v>
      </c>
      <c r="AJ148" s="234" t="e">
        <f t="shared" si="125"/>
        <v>#REF!</v>
      </c>
      <c r="AK148" s="228" t="e">
        <f t="shared" si="126"/>
        <v>#REF!</v>
      </c>
      <c r="AL148" s="174" t="e">
        <f t="shared" si="127"/>
        <v>#REF!</v>
      </c>
      <c r="AM148" s="234" t="e">
        <f t="shared" si="128"/>
        <v>#REF!</v>
      </c>
      <c r="AN148" s="228" t="e">
        <f t="shared" si="129"/>
        <v>#REF!</v>
      </c>
      <c r="AO148" s="174" t="e">
        <f t="shared" si="130"/>
        <v>#REF!</v>
      </c>
      <c r="AP148" s="234" t="e">
        <f t="shared" si="131"/>
        <v>#REF!</v>
      </c>
      <c r="AQ148" s="228" t="e">
        <f t="shared" si="132"/>
        <v>#REF!</v>
      </c>
      <c r="AR148" s="174" t="e">
        <f t="shared" si="133"/>
        <v>#REF!</v>
      </c>
      <c r="AS148" s="185" t="e">
        <f t="shared" si="134"/>
        <v>#REF!</v>
      </c>
      <c r="AT148" s="143"/>
      <c r="AU148" s="143"/>
      <c r="AV148" s="143"/>
      <c r="AW148" s="143"/>
      <c r="AX148" s="143"/>
      <c r="AY148" s="143"/>
      <c r="AZ148" s="143"/>
      <c r="BA148" s="143"/>
      <c r="BB148" s="143"/>
    </row>
    <row r="149" spans="1:78" s="62" customFormat="1" ht="13.5" thickBot="1" x14ac:dyDescent="0.25">
      <c r="A149" s="249" t="s">
        <v>58</v>
      </c>
      <c r="B149" s="213">
        <v>1</v>
      </c>
      <c r="C149" s="214">
        <v>1</v>
      </c>
      <c r="D149" s="197" t="e">
        <f>(BldgEUI!#REF!+BldgEUI!#REF!)*Constants!$B$13</f>
        <v>#REF!</v>
      </c>
      <c r="E149" s="186" t="e">
        <f>(BldgEUI!#REF!+BldgEUI!#REF!)*Constants!$B$14</f>
        <v>#REF!</v>
      </c>
      <c r="F149" s="236" t="e">
        <f t="shared" si="113"/>
        <v>#REF!</v>
      </c>
      <c r="G149" s="221" t="e">
        <f>(BldgEUI!#REF!+BldgEUI!#REF!)*Constants!$B$13</f>
        <v>#REF!</v>
      </c>
      <c r="H149" s="186" t="e">
        <f>(BldgEUI!#REF!+BldgEUI!#REF!)*Constants!$B$14</f>
        <v>#REF!</v>
      </c>
      <c r="I149" s="236" t="e">
        <f t="shared" si="114"/>
        <v>#REF!</v>
      </c>
      <c r="J149" s="221" t="e">
        <f>(BldgEUI!#REF!+BldgEUI!#REF!)*Constants!$B$13</f>
        <v>#REF!</v>
      </c>
      <c r="K149" s="186" t="e">
        <f>(BldgEUI!#REF!+BldgEUI!#REF!)*Constants!$B$14</f>
        <v>#REF!</v>
      </c>
      <c r="L149" s="236" t="e">
        <f t="shared" si="115"/>
        <v>#REF!</v>
      </c>
      <c r="M149" s="221" t="e">
        <f>(BldgEUI!#REF!+BldgEUI!#REF!)*Constants!$B$13</f>
        <v>#REF!</v>
      </c>
      <c r="N149" s="186" t="e">
        <f>(BldgEUI!#REF!+BldgEUI!#REF!)*Constants!$B$14</f>
        <v>#REF!</v>
      </c>
      <c r="O149" s="236" t="e">
        <f t="shared" si="116"/>
        <v>#REF!</v>
      </c>
      <c r="P149" s="229" t="e">
        <f>D149*#REF!</f>
        <v>#REF!</v>
      </c>
      <c r="Q149" s="187" t="e">
        <f>E149*#REF!</f>
        <v>#REF!</v>
      </c>
      <c r="R149" s="235" t="e">
        <f>F149*#REF!</f>
        <v>#REF!</v>
      </c>
      <c r="S149" s="229" t="e">
        <f>G149*#REF!</f>
        <v>#REF!</v>
      </c>
      <c r="T149" s="187" t="e">
        <f>H149*#REF!</f>
        <v>#REF!</v>
      </c>
      <c r="U149" s="235" t="e">
        <f>I149*#REF!</f>
        <v>#REF!</v>
      </c>
      <c r="V149" s="229" t="e">
        <f>J149*#REF!</f>
        <v>#REF!</v>
      </c>
      <c r="W149" s="187" t="e">
        <f>K149*#REF!</f>
        <v>#REF!</v>
      </c>
      <c r="X149" s="235" t="e">
        <f>L149*#REF!</f>
        <v>#REF!</v>
      </c>
      <c r="Y149" s="229" t="e">
        <f>M149*#REF!</f>
        <v>#REF!</v>
      </c>
      <c r="Z149" s="187" t="e">
        <f>N149*#REF!</f>
        <v>#REF!</v>
      </c>
      <c r="AA149" s="235" t="e">
        <f>O149*#REF!</f>
        <v>#REF!</v>
      </c>
      <c r="AB149" s="229" t="e">
        <f t="shared" si="117"/>
        <v>#REF!</v>
      </c>
      <c r="AC149" s="187" t="e">
        <f t="shared" si="118"/>
        <v>#REF!</v>
      </c>
      <c r="AD149" s="235" t="e">
        <f t="shared" si="119"/>
        <v>#REF!</v>
      </c>
      <c r="AE149" s="229" t="e">
        <f t="shared" si="120"/>
        <v>#REF!</v>
      </c>
      <c r="AF149" s="187" t="e">
        <f t="shared" si="121"/>
        <v>#REF!</v>
      </c>
      <c r="AG149" s="235" t="e">
        <f t="shared" si="122"/>
        <v>#REF!</v>
      </c>
      <c r="AH149" s="229" t="e">
        <f t="shared" si="123"/>
        <v>#REF!</v>
      </c>
      <c r="AI149" s="187" t="e">
        <f t="shared" si="124"/>
        <v>#REF!</v>
      </c>
      <c r="AJ149" s="235" t="e">
        <f t="shared" si="125"/>
        <v>#REF!</v>
      </c>
      <c r="AK149" s="229" t="e">
        <f t="shared" si="126"/>
        <v>#REF!</v>
      </c>
      <c r="AL149" s="187" t="e">
        <f t="shared" si="127"/>
        <v>#REF!</v>
      </c>
      <c r="AM149" s="235" t="e">
        <f t="shared" si="128"/>
        <v>#REF!</v>
      </c>
      <c r="AN149" s="229" t="e">
        <f t="shared" si="129"/>
        <v>#REF!</v>
      </c>
      <c r="AO149" s="187" t="e">
        <f t="shared" si="130"/>
        <v>#REF!</v>
      </c>
      <c r="AP149" s="235" t="e">
        <f t="shared" si="131"/>
        <v>#REF!</v>
      </c>
      <c r="AQ149" s="229" t="e">
        <f t="shared" si="132"/>
        <v>#REF!</v>
      </c>
      <c r="AR149" s="187" t="e">
        <f t="shared" si="133"/>
        <v>#REF!</v>
      </c>
      <c r="AS149" s="188" t="e">
        <f t="shared" si="134"/>
        <v>#REF!</v>
      </c>
      <c r="AT149" s="144"/>
      <c r="AU149" s="144"/>
      <c r="AV149" s="144"/>
      <c r="AW149" s="144"/>
      <c r="AX149" s="144"/>
      <c r="AY149" s="144"/>
      <c r="AZ149" s="144"/>
      <c r="BA149" s="144"/>
      <c r="BB149" s="144"/>
    </row>
    <row r="150" spans="1:78" ht="13.5" thickBot="1" x14ac:dyDescent="0.25">
      <c r="G150" s="68"/>
      <c r="AB150" s="5"/>
      <c r="AC150" s="5"/>
      <c r="AD150" s="5"/>
      <c r="AE150" s="5"/>
      <c r="AF150" s="5"/>
      <c r="AG150" s="5"/>
      <c r="AH150" s="5"/>
      <c r="AI150" s="5"/>
      <c r="AJ150" s="5"/>
      <c r="AK150" s="5"/>
      <c r="AL150" s="5"/>
      <c r="AM150" s="5"/>
      <c r="AN150" s="112"/>
      <c r="AO150" s="112"/>
      <c r="AP150" s="112"/>
      <c r="AQ150" s="112"/>
      <c r="AR150" s="112"/>
      <c r="AS150" s="112"/>
      <c r="AT150" s="112"/>
      <c r="AU150" s="112"/>
      <c r="AV150" s="112"/>
      <c r="AW150" s="112"/>
      <c r="AX150" s="112"/>
      <c r="AY150" s="112"/>
      <c r="AZ150" s="112"/>
      <c r="BA150" s="112"/>
      <c r="BB150" s="112"/>
      <c r="BC150" s="112"/>
      <c r="BD150" s="1"/>
      <c r="BE150" s="1"/>
      <c r="BF150" s="1"/>
      <c r="BG150" s="1"/>
      <c r="BH150" s="1"/>
      <c r="BI150" s="1"/>
      <c r="BJ150" s="1"/>
      <c r="BK150" s="1"/>
      <c r="BL150" s="1"/>
      <c r="BM150" s="1"/>
      <c r="BN150" s="1"/>
      <c r="BO150" s="1"/>
      <c r="BP150" s="1"/>
      <c r="BQ150" s="1"/>
      <c r="BR150" s="1"/>
      <c r="BS150" s="1"/>
      <c r="BT150" s="1"/>
      <c r="BU150" s="1"/>
      <c r="BV150" s="1"/>
      <c r="BW150" s="1"/>
      <c r="BY150" s="1"/>
      <c r="BZ150" s="1"/>
    </row>
    <row r="151" spans="1:78" ht="15" x14ac:dyDescent="0.25">
      <c r="A151" s="178" t="s">
        <v>169</v>
      </c>
      <c r="B151" s="198"/>
      <c r="C151" s="199"/>
      <c r="D151" s="179" t="s">
        <v>93</v>
      </c>
      <c r="E151" s="179"/>
      <c r="F151" s="179"/>
      <c r="G151" s="215" t="s">
        <v>93</v>
      </c>
      <c r="H151" s="179"/>
      <c r="I151" s="179"/>
      <c r="J151" s="215" t="s">
        <v>93</v>
      </c>
      <c r="K151" s="179"/>
      <c r="L151" s="179"/>
      <c r="M151" s="215" t="s">
        <v>93</v>
      </c>
      <c r="N151" s="179"/>
      <c r="O151" s="179"/>
      <c r="P151" s="226" t="s">
        <v>93</v>
      </c>
      <c r="Q151" s="180"/>
      <c r="R151" s="180"/>
      <c r="S151" s="226" t="s">
        <v>93</v>
      </c>
      <c r="T151" s="180"/>
      <c r="U151" s="180"/>
      <c r="V151" s="226" t="s">
        <v>93</v>
      </c>
      <c r="W151" s="180"/>
      <c r="X151" s="180"/>
      <c r="Y151" s="226" t="s">
        <v>93</v>
      </c>
      <c r="Z151" s="180"/>
      <c r="AA151" s="180"/>
      <c r="AB151" s="226" t="s">
        <v>97</v>
      </c>
      <c r="AC151" s="180"/>
      <c r="AD151" s="180"/>
      <c r="AE151" s="226" t="s">
        <v>98</v>
      </c>
      <c r="AF151" s="276"/>
      <c r="AG151" s="276"/>
      <c r="AH151" s="226" t="s">
        <v>98</v>
      </c>
      <c r="AI151" s="276"/>
      <c r="AJ151" s="276"/>
      <c r="AK151" s="226" t="s">
        <v>98</v>
      </c>
      <c r="AL151" s="276"/>
      <c r="AM151" s="276"/>
      <c r="AN151" s="226" t="s">
        <v>98</v>
      </c>
      <c r="AO151" s="276"/>
      <c r="AP151" s="276"/>
      <c r="AQ151" s="278" t="s">
        <v>98</v>
      </c>
      <c r="AR151" s="276"/>
      <c r="AS151" s="279"/>
      <c r="AT151" s="1"/>
      <c r="AU151" s="1"/>
      <c r="AV151" s="1"/>
      <c r="AW151" s="1"/>
      <c r="AX151" s="1"/>
      <c r="AY151" s="1"/>
      <c r="AZ151" s="1"/>
      <c r="BA151" s="1"/>
      <c r="BB151" s="1"/>
      <c r="BC151"/>
      <c r="BX151"/>
    </row>
    <row r="152" spans="1:78" x14ac:dyDescent="0.2">
      <c r="A152" s="181" t="s">
        <v>188</v>
      </c>
      <c r="B152" s="200"/>
      <c r="C152" s="201"/>
      <c r="D152" s="182"/>
      <c r="E152" s="182" t="s">
        <v>150</v>
      </c>
      <c r="F152" s="182"/>
      <c r="G152" s="216"/>
      <c r="H152" s="182" t="s">
        <v>153</v>
      </c>
      <c r="I152" s="182"/>
      <c r="J152" s="216"/>
      <c r="K152" s="182" t="s">
        <v>151</v>
      </c>
      <c r="L152" s="182"/>
      <c r="M152" s="216"/>
      <c r="N152" s="182" t="s">
        <v>152</v>
      </c>
      <c r="O152" s="271"/>
      <c r="P152" s="269" t="s">
        <v>154</v>
      </c>
      <c r="Q152" s="270"/>
      <c r="R152" s="269"/>
      <c r="S152" s="272" t="s">
        <v>155</v>
      </c>
      <c r="T152" s="273"/>
      <c r="U152" s="274"/>
      <c r="V152" s="269" t="s">
        <v>156</v>
      </c>
      <c r="W152" s="270"/>
      <c r="X152" s="269"/>
      <c r="Y152" s="272" t="s">
        <v>157</v>
      </c>
      <c r="Z152" s="270"/>
      <c r="AA152" s="269"/>
      <c r="AB152" s="275" t="s">
        <v>158</v>
      </c>
      <c r="AC152" s="269"/>
      <c r="AD152" s="269"/>
      <c r="AE152" s="275" t="s">
        <v>154</v>
      </c>
      <c r="AF152" s="277"/>
      <c r="AG152" s="277"/>
      <c r="AH152" s="275" t="s">
        <v>159</v>
      </c>
      <c r="AI152" s="277"/>
      <c r="AJ152" s="277"/>
      <c r="AK152" s="275" t="s">
        <v>156</v>
      </c>
      <c r="AL152" s="277"/>
      <c r="AM152" s="277"/>
      <c r="AN152" s="275" t="s">
        <v>160</v>
      </c>
      <c r="AO152" s="277"/>
      <c r="AP152" s="277"/>
      <c r="AQ152" s="280" t="s">
        <v>158</v>
      </c>
      <c r="AR152" s="277"/>
      <c r="AS152" s="281"/>
      <c r="AT152" s="1"/>
      <c r="AU152" s="1"/>
      <c r="AV152" s="1"/>
      <c r="AW152" s="1"/>
      <c r="AX152" s="1"/>
      <c r="AY152" s="1"/>
      <c r="AZ152" s="1"/>
      <c r="BA152" s="1"/>
      <c r="BB152" s="1"/>
      <c r="BC152"/>
      <c r="BX152"/>
    </row>
    <row r="153" spans="1:78" ht="33.75" x14ac:dyDescent="0.2">
      <c r="A153" s="244" t="s">
        <v>14</v>
      </c>
      <c r="B153" s="202" t="s">
        <v>16</v>
      </c>
      <c r="C153" s="203" t="s">
        <v>19</v>
      </c>
      <c r="D153" s="217" t="s">
        <v>193</v>
      </c>
      <c r="E153" s="176" t="s">
        <v>194</v>
      </c>
      <c r="F153" s="218" t="s">
        <v>195</v>
      </c>
      <c r="G153" s="217" t="s">
        <v>193</v>
      </c>
      <c r="H153" s="176" t="s">
        <v>194</v>
      </c>
      <c r="I153" s="218" t="s">
        <v>195</v>
      </c>
      <c r="J153" s="217" t="s">
        <v>193</v>
      </c>
      <c r="K153" s="176" t="s">
        <v>194</v>
      </c>
      <c r="L153" s="218" t="s">
        <v>195</v>
      </c>
      <c r="M153" s="217" t="s">
        <v>193</v>
      </c>
      <c r="N153" s="176" t="s">
        <v>194</v>
      </c>
      <c r="O153" s="218" t="s">
        <v>195</v>
      </c>
      <c r="P153" s="227" t="s">
        <v>94</v>
      </c>
      <c r="Q153" s="177" t="s">
        <v>95</v>
      </c>
      <c r="R153" s="232" t="s">
        <v>96</v>
      </c>
      <c r="S153" s="227" t="s">
        <v>94</v>
      </c>
      <c r="T153" s="177" t="s">
        <v>95</v>
      </c>
      <c r="U153" s="232" t="s">
        <v>96</v>
      </c>
      <c r="V153" s="227" t="s">
        <v>94</v>
      </c>
      <c r="W153" s="177" t="s">
        <v>95</v>
      </c>
      <c r="X153" s="232" t="s">
        <v>96</v>
      </c>
      <c r="Y153" s="227" t="s">
        <v>94</v>
      </c>
      <c r="Z153" s="177" t="s">
        <v>95</v>
      </c>
      <c r="AA153" s="232" t="s">
        <v>96</v>
      </c>
      <c r="AB153" s="227" t="s">
        <v>94</v>
      </c>
      <c r="AC153" s="177" t="s">
        <v>95</v>
      </c>
      <c r="AD153" s="232" t="s">
        <v>96</v>
      </c>
      <c r="AE153" s="227" t="s">
        <v>94</v>
      </c>
      <c r="AF153" s="177" t="s">
        <v>95</v>
      </c>
      <c r="AG153" s="232" t="s">
        <v>96</v>
      </c>
      <c r="AH153" s="227" t="s">
        <v>94</v>
      </c>
      <c r="AI153" s="177" t="s">
        <v>95</v>
      </c>
      <c r="AJ153" s="232" t="s">
        <v>96</v>
      </c>
      <c r="AK153" s="227" t="s">
        <v>94</v>
      </c>
      <c r="AL153" s="177" t="s">
        <v>95</v>
      </c>
      <c r="AM153" s="232" t="s">
        <v>96</v>
      </c>
      <c r="AN153" s="227" t="s">
        <v>94</v>
      </c>
      <c r="AO153" s="177" t="s">
        <v>95</v>
      </c>
      <c r="AP153" s="232" t="s">
        <v>96</v>
      </c>
      <c r="AQ153" s="227" t="s">
        <v>94</v>
      </c>
      <c r="AR153" s="177" t="s">
        <v>95</v>
      </c>
      <c r="AS153" s="183" t="s">
        <v>96</v>
      </c>
      <c r="AT153" s="1"/>
      <c r="AU153" s="1"/>
      <c r="AV153" s="1"/>
      <c r="AW153" s="1"/>
      <c r="AX153" s="1"/>
      <c r="AY153" s="1"/>
      <c r="AZ153" s="1"/>
      <c r="BA153" s="1"/>
      <c r="BB153" s="1"/>
      <c r="BC153"/>
      <c r="BX153"/>
    </row>
    <row r="154" spans="1:78" x14ac:dyDescent="0.2">
      <c r="A154" s="245" t="s">
        <v>0</v>
      </c>
      <c r="B154" s="204">
        <v>1</v>
      </c>
      <c r="C154" s="205">
        <v>1</v>
      </c>
      <c r="D154" s="4">
        <f>(BldgEUI!F79+BldgEUI!G79)*Constants!$B$13</f>
        <v>0</v>
      </c>
      <c r="E154" s="101">
        <f>(BldgEUI!D79+BldgEUI!E79)*Constants!$B$14</f>
        <v>0</v>
      </c>
      <c r="F154" s="6">
        <f t="shared" ref="F154:F174" si="135">D154+E154</f>
        <v>0</v>
      </c>
      <c r="G154" s="219">
        <f>(BldgEUI!L79+BldgEUI!M79)*Constants!$B$13</f>
        <v>7.2060100000000009</v>
      </c>
      <c r="H154" s="101">
        <f>(BldgEUI!J79+BldgEUI!K79)*Constants!$B$14</f>
        <v>3.8672639999999996</v>
      </c>
      <c r="I154" s="6">
        <f t="shared" ref="I154:I174" si="136">G154+H154</f>
        <v>11.073274000000001</v>
      </c>
      <c r="J154" s="219">
        <f>(BldgEUI!R79+BldgEUI!S79)*Constants!$B$13</f>
        <v>8.6829200000000011</v>
      </c>
      <c r="K154" s="101">
        <f>(BldgEUI!P79+BldgEUI!Q79)*Constants!$B$14</f>
        <v>5.6301480000000002</v>
      </c>
      <c r="L154" s="6">
        <f t="shared" ref="L154:L174" si="137">J154+K154</f>
        <v>14.313068000000001</v>
      </c>
      <c r="M154" s="219">
        <f>(BldgEUI!X79+BldgEUI!Y79)*Constants!$B$13</f>
        <v>0</v>
      </c>
      <c r="N154" s="101">
        <f>(BldgEUI!V79+BldgEUI!W79)*Constants!$B$14</f>
        <v>0</v>
      </c>
      <c r="O154" s="6">
        <f t="shared" ref="O154:O174" si="138">M154+N154</f>
        <v>0</v>
      </c>
      <c r="P154" s="228" t="e">
        <f>D154*#REF!</f>
        <v>#REF!</v>
      </c>
      <c r="Q154" s="174" t="e">
        <f>E154*#REF!</f>
        <v>#REF!</v>
      </c>
      <c r="R154" s="234" t="e">
        <f>F154*#REF!</f>
        <v>#REF!</v>
      </c>
      <c r="S154" s="228" t="e">
        <f>G154*#REF!</f>
        <v>#REF!</v>
      </c>
      <c r="T154" s="174" t="e">
        <f>H154*#REF!</f>
        <v>#REF!</v>
      </c>
      <c r="U154" s="234" t="e">
        <f>I154*#REF!</f>
        <v>#REF!</v>
      </c>
      <c r="V154" s="228" t="e">
        <f>J154*#REF!</f>
        <v>#REF!</v>
      </c>
      <c r="W154" s="174" t="e">
        <f>K154*#REF!</f>
        <v>#REF!</v>
      </c>
      <c r="X154" s="234" t="e">
        <f>L154*#REF!</f>
        <v>#REF!</v>
      </c>
      <c r="Y154" s="228" t="e">
        <f>M154*#REF!</f>
        <v>#REF!</v>
      </c>
      <c r="Z154" s="174" t="e">
        <f>N154*#REF!</f>
        <v>#REF!</v>
      </c>
      <c r="AA154" s="234" t="e">
        <f>O154*#REF!</f>
        <v>#REF!</v>
      </c>
      <c r="AB154" s="228" t="e">
        <f>P154+S154+V154+Y154</f>
        <v>#REF!</v>
      </c>
      <c r="AC154" s="174" t="e">
        <f>Q154+T154+W154+Z154</f>
        <v>#REF!</v>
      </c>
      <c r="AD154" s="234" t="e">
        <f>R154+U154+X154+AA154</f>
        <v>#REF!</v>
      </c>
      <c r="AE154" s="228"/>
      <c r="AF154" s="12"/>
      <c r="AG154" s="233"/>
      <c r="AH154" s="231"/>
      <c r="AI154" s="12"/>
      <c r="AJ154" s="233"/>
      <c r="AK154" s="231"/>
      <c r="AL154" s="12"/>
      <c r="AM154" s="233"/>
      <c r="AN154" s="231"/>
      <c r="AO154" s="12"/>
      <c r="AP154" s="233"/>
      <c r="AQ154" s="231"/>
      <c r="AR154" s="12"/>
      <c r="AS154" s="184"/>
      <c r="AT154" s="1"/>
      <c r="AU154" s="1"/>
      <c r="AV154" s="1"/>
      <c r="AW154" s="1"/>
      <c r="AX154" s="1"/>
      <c r="AY154" s="1"/>
      <c r="AZ154" s="1"/>
      <c r="BA154" s="1"/>
      <c r="BB154" s="1"/>
      <c r="BC154"/>
      <c r="BX154"/>
    </row>
    <row r="155" spans="1:78" x14ac:dyDescent="0.2">
      <c r="A155" s="246" t="s">
        <v>45</v>
      </c>
      <c r="B155" s="206">
        <v>1</v>
      </c>
      <c r="C155" s="207">
        <v>1</v>
      </c>
      <c r="D155" s="4">
        <f>(BldgEUI!F80+BldgEUI!G80)*Constants!$B$13</f>
        <v>0</v>
      </c>
      <c r="E155" s="101">
        <f>(BldgEUI!D80+BldgEUI!E80)*Constants!$B$14</f>
        <v>0</v>
      </c>
      <c r="F155" s="6">
        <f t="shared" si="135"/>
        <v>0</v>
      </c>
      <c r="G155" s="219">
        <f>(BldgEUI!L80+BldgEUI!M80)*Constants!$B$13</f>
        <v>7.0286000000000008</v>
      </c>
      <c r="H155" s="101">
        <f>(BldgEUI!J80+BldgEUI!K80)*Constants!$B$14</f>
        <v>3.6702719999999998</v>
      </c>
      <c r="I155" s="6">
        <f t="shared" si="136"/>
        <v>10.698872000000001</v>
      </c>
      <c r="J155" s="219">
        <f>(BldgEUI!R80+BldgEUI!S80)*Constants!$B$13</f>
        <v>8.4444900000000001</v>
      </c>
      <c r="K155" s="101">
        <f>(BldgEUI!P80+BldgEUI!Q80)*Constants!$B$14</f>
        <v>5.3741880000000002</v>
      </c>
      <c r="L155" s="6">
        <f t="shared" si="137"/>
        <v>13.818678</v>
      </c>
      <c r="M155" s="219">
        <f>(BldgEUI!X80+BldgEUI!Y80)*Constants!$B$13</f>
        <v>0</v>
      </c>
      <c r="N155" s="101">
        <f>(BldgEUI!V80+BldgEUI!W80)*Constants!$B$14</f>
        <v>0</v>
      </c>
      <c r="O155" s="6">
        <f t="shared" si="138"/>
        <v>0</v>
      </c>
      <c r="P155" s="228" t="e">
        <f>D155*#REF!</f>
        <v>#REF!</v>
      </c>
      <c r="Q155" s="174" t="e">
        <f>E155*#REF!</f>
        <v>#REF!</v>
      </c>
      <c r="R155" s="234" t="e">
        <f>F155*#REF!</f>
        <v>#REF!</v>
      </c>
      <c r="S155" s="228" t="e">
        <f>G155*#REF!</f>
        <v>#REF!</v>
      </c>
      <c r="T155" s="174" t="e">
        <f>H155*#REF!</f>
        <v>#REF!</v>
      </c>
      <c r="U155" s="234" t="e">
        <f>I155*#REF!</f>
        <v>#REF!</v>
      </c>
      <c r="V155" s="228" t="e">
        <f>J155*#REF!</f>
        <v>#REF!</v>
      </c>
      <c r="W155" s="174" t="e">
        <f>K155*#REF!</f>
        <v>#REF!</v>
      </c>
      <c r="X155" s="234" t="e">
        <f>L155*#REF!</f>
        <v>#REF!</v>
      </c>
      <c r="Y155" s="228" t="e">
        <f>M155*#REF!</f>
        <v>#REF!</v>
      </c>
      <c r="Z155" s="174" t="e">
        <f>N155*#REF!</f>
        <v>#REF!</v>
      </c>
      <c r="AA155" s="234" t="e">
        <f>O155*#REF!</f>
        <v>#REF!</v>
      </c>
      <c r="AB155" s="228" t="e">
        <f t="shared" ref="AB155:AB174" si="139">P155+S155+V155+Y155</f>
        <v>#REF!</v>
      </c>
      <c r="AC155" s="174" t="e">
        <f t="shared" ref="AC155:AC174" si="140">Q155+T155+W155+Z155</f>
        <v>#REF!</v>
      </c>
      <c r="AD155" s="234" t="e">
        <f t="shared" ref="AD155:AD174" si="141">R155+U155+X155+AA155</f>
        <v>#REF!</v>
      </c>
      <c r="AE155" s="228" t="e">
        <f t="shared" ref="AE155:AE174" si="142">$P$154-P155</f>
        <v>#REF!</v>
      </c>
      <c r="AF155" s="174" t="e">
        <f t="shared" ref="AF155:AF174" si="143">$Q$154-Q155</f>
        <v>#REF!</v>
      </c>
      <c r="AG155" s="234" t="e">
        <f t="shared" ref="AG155:AG174" si="144">$R$154-R155</f>
        <v>#REF!</v>
      </c>
      <c r="AH155" s="228" t="e">
        <f t="shared" ref="AH155:AH174" si="145">$S$154-S155</f>
        <v>#REF!</v>
      </c>
      <c r="AI155" s="174" t="e">
        <f t="shared" ref="AI155:AI174" si="146">$T$154-T155</f>
        <v>#REF!</v>
      </c>
      <c r="AJ155" s="234" t="e">
        <f t="shared" ref="AJ155:AJ174" si="147">$U$154-U155</f>
        <v>#REF!</v>
      </c>
      <c r="AK155" s="228" t="e">
        <f t="shared" ref="AK155:AK174" si="148">$V$154-V155</f>
        <v>#REF!</v>
      </c>
      <c r="AL155" s="174" t="e">
        <f t="shared" ref="AL155:AL174" si="149">$W$154-W155</f>
        <v>#REF!</v>
      </c>
      <c r="AM155" s="234" t="e">
        <f t="shared" ref="AM155:AM174" si="150">$X$154-X155</f>
        <v>#REF!</v>
      </c>
      <c r="AN155" s="228" t="e">
        <f t="shared" ref="AN155:AN174" si="151">$Y$154-Y155</f>
        <v>#REF!</v>
      </c>
      <c r="AO155" s="174" t="e">
        <f t="shared" ref="AO155:AO174" si="152">$Z$154-Z155</f>
        <v>#REF!</v>
      </c>
      <c r="AP155" s="234" t="e">
        <f t="shared" ref="AP155:AP174" si="153">$AA$154-AA155</f>
        <v>#REF!</v>
      </c>
      <c r="AQ155" s="228" t="e">
        <f t="shared" ref="AQ155:AQ174" si="154">$AB$154-AB155</f>
        <v>#REF!</v>
      </c>
      <c r="AR155" s="174" t="e">
        <f t="shared" ref="AR155:AR174" si="155">$AC$154-AC155</f>
        <v>#REF!</v>
      </c>
      <c r="AS155" s="185" t="e">
        <f t="shared" ref="AS155:AS174" si="156">$AD$154-AD155</f>
        <v>#REF!</v>
      </c>
      <c r="AT155" s="1"/>
      <c r="AU155" s="1"/>
      <c r="AV155" s="1"/>
      <c r="AW155" s="1"/>
      <c r="AX155" s="1"/>
      <c r="AY155" s="1"/>
      <c r="AZ155" s="1"/>
      <c r="BA155" s="1"/>
      <c r="BB155" s="1"/>
      <c r="BC155"/>
      <c r="BX155"/>
    </row>
    <row r="156" spans="1:78" x14ac:dyDescent="0.2">
      <c r="A156" s="246" t="s">
        <v>59</v>
      </c>
      <c r="B156" s="206">
        <v>1</v>
      </c>
      <c r="C156" s="207">
        <v>1</v>
      </c>
      <c r="D156" s="4">
        <f>(BldgEUI!F81+BldgEUI!G81)*Constants!$B$13</f>
        <v>0</v>
      </c>
      <c r="E156" s="101">
        <f>(BldgEUI!D81+BldgEUI!E81)*Constants!$B$14</f>
        <v>0</v>
      </c>
      <c r="F156" s="6">
        <f t="shared" si="135"/>
        <v>0</v>
      </c>
      <c r="G156" s="219">
        <f>(BldgEUI!L81+BldgEUI!M81)*Constants!$B$13</f>
        <v>6.8681400000000004</v>
      </c>
      <c r="H156" s="101">
        <f>(BldgEUI!J81+BldgEUI!K81)*Constants!$B$14</f>
        <v>3.4770059999999998</v>
      </c>
      <c r="I156" s="6">
        <f t="shared" si="136"/>
        <v>10.345146</v>
      </c>
      <c r="J156" s="219">
        <f>(BldgEUI!R81+BldgEUI!S81)*Constants!$B$13</f>
        <v>7.5032000000000005</v>
      </c>
      <c r="K156" s="101">
        <f>(BldgEUI!P81+BldgEUI!Q81)*Constants!$B$14</f>
        <v>4.3126019999999992</v>
      </c>
      <c r="L156" s="6">
        <f t="shared" si="137"/>
        <v>11.815802</v>
      </c>
      <c r="M156" s="219">
        <f>(BldgEUI!X81+BldgEUI!Y81)*Constants!$B$13</f>
        <v>0</v>
      </c>
      <c r="N156" s="101">
        <f>(BldgEUI!V81+BldgEUI!W81)*Constants!$B$14</f>
        <v>0</v>
      </c>
      <c r="O156" s="6">
        <f t="shared" si="138"/>
        <v>0</v>
      </c>
      <c r="P156" s="228" t="e">
        <f>D156*#REF!</f>
        <v>#REF!</v>
      </c>
      <c r="Q156" s="174" t="e">
        <f>E156*#REF!</f>
        <v>#REF!</v>
      </c>
      <c r="R156" s="234" t="e">
        <f>F156*#REF!</f>
        <v>#REF!</v>
      </c>
      <c r="S156" s="228" t="e">
        <f>G156*#REF!</f>
        <v>#REF!</v>
      </c>
      <c r="T156" s="174" t="e">
        <f>H156*#REF!</f>
        <v>#REF!</v>
      </c>
      <c r="U156" s="234" t="e">
        <f>I156*#REF!</f>
        <v>#REF!</v>
      </c>
      <c r="V156" s="228" t="e">
        <f>J156*#REF!</f>
        <v>#REF!</v>
      </c>
      <c r="W156" s="174" t="e">
        <f>K156*#REF!</f>
        <v>#REF!</v>
      </c>
      <c r="X156" s="234" t="e">
        <f>L156*#REF!</f>
        <v>#REF!</v>
      </c>
      <c r="Y156" s="228" t="e">
        <f>M156*#REF!</f>
        <v>#REF!</v>
      </c>
      <c r="Z156" s="174" t="e">
        <f>N156*#REF!</f>
        <v>#REF!</v>
      </c>
      <c r="AA156" s="234" t="e">
        <f>O156*#REF!</f>
        <v>#REF!</v>
      </c>
      <c r="AB156" s="228" t="e">
        <f t="shared" si="139"/>
        <v>#REF!</v>
      </c>
      <c r="AC156" s="174" t="e">
        <f t="shared" si="140"/>
        <v>#REF!</v>
      </c>
      <c r="AD156" s="234" t="e">
        <f t="shared" si="141"/>
        <v>#REF!</v>
      </c>
      <c r="AE156" s="228" t="e">
        <f t="shared" si="142"/>
        <v>#REF!</v>
      </c>
      <c r="AF156" s="174" t="e">
        <f t="shared" si="143"/>
        <v>#REF!</v>
      </c>
      <c r="AG156" s="234" t="e">
        <f t="shared" si="144"/>
        <v>#REF!</v>
      </c>
      <c r="AH156" s="228" t="e">
        <f t="shared" si="145"/>
        <v>#REF!</v>
      </c>
      <c r="AI156" s="174" t="e">
        <f t="shared" si="146"/>
        <v>#REF!</v>
      </c>
      <c r="AJ156" s="234" t="e">
        <f t="shared" si="147"/>
        <v>#REF!</v>
      </c>
      <c r="AK156" s="228" t="e">
        <f t="shared" si="148"/>
        <v>#REF!</v>
      </c>
      <c r="AL156" s="174" t="e">
        <f t="shared" si="149"/>
        <v>#REF!</v>
      </c>
      <c r="AM156" s="234" t="e">
        <f t="shared" si="150"/>
        <v>#REF!</v>
      </c>
      <c r="AN156" s="228" t="e">
        <f t="shared" si="151"/>
        <v>#REF!</v>
      </c>
      <c r="AO156" s="174" t="e">
        <f t="shared" si="152"/>
        <v>#REF!</v>
      </c>
      <c r="AP156" s="234" t="e">
        <f t="shared" si="153"/>
        <v>#REF!</v>
      </c>
      <c r="AQ156" s="228" t="e">
        <f t="shared" si="154"/>
        <v>#REF!</v>
      </c>
      <c r="AR156" s="174" t="e">
        <f t="shared" si="155"/>
        <v>#REF!</v>
      </c>
      <c r="AS156" s="185" t="e">
        <f t="shared" si="156"/>
        <v>#REF!</v>
      </c>
      <c r="AT156" s="1"/>
      <c r="AU156" s="1"/>
      <c r="AV156" s="1"/>
      <c r="AW156" s="1"/>
      <c r="AX156" s="1"/>
      <c r="AY156" s="1"/>
      <c r="AZ156" s="1"/>
      <c r="BA156" s="1"/>
      <c r="BB156" s="1"/>
      <c r="BC156"/>
      <c r="BX156"/>
    </row>
    <row r="157" spans="1:78" x14ac:dyDescent="0.2">
      <c r="A157" s="246" t="s">
        <v>43</v>
      </c>
      <c r="B157" s="206">
        <v>1</v>
      </c>
      <c r="C157" s="207">
        <v>1</v>
      </c>
      <c r="D157" s="4">
        <f>(BldgEUI!F82+BldgEUI!G82)*Constants!$B$13</f>
        <v>0</v>
      </c>
      <c r="E157" s="101">
        <f>(BldgEUI!D82+BldgEUI!E82)*Constants!$B$14</f>
        <v>0</v>
      </c>
      <c r="F157" s="6">
        <f t="shared" si="135"/>
        <v>0</v>
      </c>
      <c r="G157" s="219">
        <f>(BldgEUI!L82+BldgEUI!M82)*Constants!$B$13</f>
        <v>6.8681400000000004</v>
      </c>
      <c r="H157" s="101">
        <f>(BldgEUI!J82+BldgEUI!K82)*Constants!$B$14</f>
        <v>3.4770059999999998</v>
      </c>
      <c r="I157" s="6">
        <f t="shared" si="136"/>
        <v>10.345146</v>
      </c>
      <c r="J157" s="219">
        <f>(BldgEUI!R82+BldgEUI!S82)*Constants!$B$13</f>
        <v>7.5032000000000005</v>
      </c>
      <c r="K157" s="101">
        <f>(BldgEUI!P82+BldgEUI!Q82)*Constants!$B$14</f>
        <v>4.3126019999999992</v>
      </c>
      <c r="L157" s="6">
        <f t="shared" si="137"/>
        <v>11.815802</v>
      </c>
      <c r="M157" s="219">
        <f>(BldgEUI!X82+BldgEUI!Y82)*Constants!$B$13</f>
        <v>0</v>
      </c>
      <c r="N157" s="101">
        <f>(BldgEUI!V82+BldgEUI!W82)*Constants!$B$14</f>
        <v>0</v>
      </c>
      <c r="O157" s="6">
        <f t="shared" si="138"/>
        <v>0</v>
      </c>
      <c r="P157" s="228" t="e">
        <f>D157*#REF!</f>
        <v>#REF!</v>
      </c>
      <c r="Q157" s="174" t="e">
        <f>E157*#REF!</f>
        <v>#REF!</v>
      </c>
      <c r="R157" s="234" t="e">
        <f>F157*#REF!</f>
        <v>#REF!</v>
      </c>
      <c r="S157" s="228" t="e">
        <f>G157*#REF!</f>
        <v>#REF!</v>
      </c>
      <c r="T157" s="174" t="e">
        <f>H157*#REF!</f>
        <v>#REF!</v>
      </c>
      <c r="U157" s="234" t="e">
        <f>I157*#REF!</f>
        <v>#REF!</v>
      </c>
      <c r="V157" s="228" t="e">
        <f>J157*#REF!</f>
        <v>#REF!</v>
      </c>
      <c r="W157" s="174" t="e">
        <f>K157*#REF!</f>
        <v>#REF!</v>
      </c>
      <c r="X157" s="234" t="e">
        <f>L157*#REF!</f>
        <v>#REF!</v>
      </c>
      <c r="Y157" s="228" t="e">
        <f>M157*#REF!</f>
        <v>#REF!</v>
      </c>
      <c r="Z157" s="174" t="e">
        <f>N157*#REF!</f>
        <v>#REF!</v>
      </c>
      <c r="AA157" s="234" t="e">
        <f>O157*#REF!</f>
        <v>#REF!</v>
      </c>
      <c r="AB157" s="228" t="e">
        <f t="shared" si="139"/>
        <v>#REF!</v>
      </c>
      <c r="AC157" s="174" t="e">
        <f t="shared" si="140"/>
        <v>#REF!</v>
      </c>
      <c r="AD157" s="234" t="e">
        <f t="shared" si="141"/>
        <v>#REF!</v>
      </c>
      <c r="AE157" s="228" t="e">
        <f t="shared" si="142"/>
        <v>#REF!</v>
      </c>
      <c r="AF157" s="174" t="e">
        <f t="shared" si="143"/>
        <v>#REF!</v>
      </c>
      <c r="AG157" s="234" t="e">
        <f t="shared" si="144"/>
        <v>#REF!</v>
      </c>
      <c r="AH157" s="228" t="e">
        <f t="shared" si="145"/>
        <v>#REF!</v>
      </c>
      <c r="AI157" s="174" t="e">
        <f t="shared" si="146"/>
        <v>#REF!</v>
      </c>
      <c r="AJ157" s="234" t="e">
        <f t="shared" si="147"/>
        <v>#REF!</v>
      </c>
      <c r="AK157" s="228" t="e">
        <f t="shared" si="148"/>
        <v>#REF!</v>
      </c>
      <c r="AL157" s="174" t="e">
        <f t="shared" si="149"/>
        <v>#REF!</v>
      </c>
      <c r="AM157" s="234" t="e">
        <f t="shared" si="150"/>
        <v>#REF!</v>
      </c>
      <c r="AN157" s="228" t="e">
        <f t="shared" si="151"/>
        <v>#REF!</v>
      </c>
      <c r="AO157" s="174" t="e">
        <f t="shared" si="152"/>
        <v>#REF!</v>
      </c>
      <c r="AP157" s="234" t="e">
        <f t="shared" si="153"/>
        <v>#REF!</v>
      </c>
      <c r="AQ157" s="228" t="e">
        <f t="shared" si="154"/>
        <v>#REF!</v>
      </c>
      <c r="AR157" s="174" t="e">
        <f t="shared" si="155"/>
        <v>#REF!</v>
      </c>
      <c r="AS157" s="185" t="e">
        <f t="shared" si="156"/>
        <v>#REF!</v>
      </c>
      <c r="AT157" s="1"/>
      <c r="AU157" s="1"/>
      <c r="AV157" s="1"/>
      <c r="AW157" s="1"/>
      <c r="AX157" s="1"/>
      <c r="AY157" s="1"/>
      <c r="AZ157" s="1"/>
      <c r="BA157" s="1"/>
      <c r="BB157" s="1"/>
      <c r="BC157"/>
      <c r="BX157"/>
    </row>
    <row r="158" spans="1:78" x14ac:dyDescent="0.2">
      <c r="A158" s="246" t="s">
        <v>44</v>
      </c>
      <c r="B158" s="206">
        <v>1</v>
      </c>
      <c r="C158" s="207">
        <v>1</v>
      </c>
      <c r="D158" s="4">
        <f>(BldgEUI!F83+BldgEUI!G83)*Constants!$B$13</f>
        <v>0</v>
      </c>
      <c r="E158" s="101">
        <f>(BldgEUI!D83+BldgEUI!E83)*Constants!$B$14</f>
        <v>0</v>
      </c>
      <c r="F158" s="6">
        <f t="shared" si="135"/>
        <v>0</v>
      </c>
      <c r="G158" s="219">
        <f>(BldgEUI!L83+BldgEUI!M83)*Constants!$B$13</f>
        <v>6.8681400000000004</v>
      </c>
      <c r="H158" s="101">
        <f>(BldgEUI!J83+BldgEUI!K83)*Constants!$B$14</f>
        <v>3.4770059999999998</v>
      </c>
      <c r="I158" s="6">
        <f t="shared" si="136"/>
        <v>10.345146</v>
      </c>
      <c r="J158" s="219">
        <f>(BldgEUI!R83+BldgEUI!S83)*Constants!$B$13</f>
        <v>7.5032000000000005</v>
      </c>
      <c r="K158" s="101">
        <f>(BldgEUI!P83+BldgEUI!Q83)*Constants!$B$14</f>
        <v>4.3126019999999992</v>
      </c>
      <c r="L158" s="6">
        <f t="shared" si="137"/>
        <v>11.815802</v>
      </c>
      <c r="M158" s="219">
        <f>(BldgEUI!X83+BldgEUI!Y83)*Constants!$B$13</f>
        <v>0</v>
      </c>
      <c r="N158" s="101">
        <f>(BldgEUI!V83+BldgEUI!W83)*Constants!$B$14</f>
        <v>0</v>
      </c>
      <c r="O158" s="6">
        <f t="shared" si="138"/>
        <v>0</v>
      </c>
      <c r="P158" s="228" t="e">
        <f>D158*#REF!</f>
        <v>#REF!</v>
      </c>
      <c r="Q158" s="174" t="e">
        <f>E158*#REF!</f>
        <v>#REF!</v>
      </c>
      <c r="R158" s="234" t="e">
        <f>F158*#REF!</f>
        <v>#REF!</v>
      </c>
      <c r="S158" s="228" t="e">
        <f>G158*#REF!</f>
        <v>#REF!</v>
      </c>
      <c r="T158" s="174" t="e">
        <f>H158*#REF!</f>
        <v>#REF!</v>
      </c>
      <c r="U158" s="234" t="e">
        <f>I158*#REF!</f>
        <v>#REF!</v>
      </c>
      <c r="V158" s="228" t="e">
        <f>J158*#REF!</f>
        <v>#REF!</v>
      </c>
      <c r="W158" s="174" t="e">
        <f>K158*#REF!</f>
        <v>#REF!</v>
      </c>
      <c r="X158" s="234" t="e">
        <f>L158*#REF!</f>
        <v>#REF!</v>
      </c>
      <c r="Y158" s="228" t="e">
        <f>M158*#REF!</f>
        <v>#REF!</v>
      </c>
      <c r="Z158" s="174" t="e">
        <f>N158*#REF!</f>
        <v>#REF!</v>
      </c>
      <c r="AA158" s="234" t="e">
        <f>O158*#REF!</f>
        <v>#REF!</v>
      </c>
      <c r="AB158" s="228" t="e">
        <f t="shared" si="139"/>
        <v>#REF!</v>
      </c>
      <c r="AC158" s="174" t="e">
        <f t="shared" si="140"/>
        <v>#REF!</v>
      </c>
      <c r="AD158" s="234" t="e">
        <f t="shared" si="141"/>
        <v>#REF!</v>
      </c>
      <c r="AE158" s="228" t="e">
        <f t="shared" si="142"/>
        <v>#REF!</v>
      </c>
      <c r="AF158" s="174" t="e">
        <f t="shared" si="143"/>
        <v>#REF!</v>
      </c>
      <c r="AG158" s="234" t="e">
        <f t="shared" si="144"/>
        <v>#REF!</v>
      </c>
      <c r="AH158" s="228" t="e">
        <f t="shared" si="145"/>
        <v>#REF!</v>
      </c>
      <c r="AI158" s="174" t="e">
        <f t="shared" si="146"/>
        <v>#REF!</v>
      </c>
      <c r="AJ158" s="234" t="e">
        <f t="shared" si="147"/>
        <v>#REF!</v>
      </c>
      <c r="AK158" s="228" t="e">
        <f t="shared" si="148"/>
        <v>#REF!</v>
      </c>
      <c r="AL158" s="174" t="e">
        <f t="shared" si="149"/>
        <v>#REF!</v>
      </c>
      <c r="AM158" s="234" t="e">
        <f t="shared" si="150"/>
        <v>#REF!</v>
      </c>
      <c r="AN158" s="228" t="e">
        <f t="shared" si="151"/>
        <v>#REF!</v>
      </c>
      <c r="AO158" s="174" t="e">
        <f t="shared" si="152"/>
        <v>#REF!</v>
      </c>
      <c r="AP158" s="234" t="e">
        <f t="shared" si="153"/>
        <v>#REF!</v>
      </c>
      <c r="AQ158" s="228" t="e">
        <f t="shared" si="154"/>
        <v>#REF!</v>
      </c>
      <c r="AR158" s="174" t="e">
        <f t="shared" si="155"/>
        <v>#REF!</v>
      </c>
      <c r="AS158" s="185" t="e">
        <f t="shared" si="156"/>
        <v>#REF!</v>
      </c>
      <c r="AT158" s="1"/>
      <c r="AU158" s="1"/>
      <c r="AV158" s="1"/>
      <c r="AW158" s="1"/>
      <c r="AX158" s="1"/>
      <c r="AY158" s="1"/>
      <c r="AZ158" s="1"/>
      <c r="BA158" s="1"/>
      <c r="BB158" s="1"/>
      <c r="BC158"/>
      <c r="BX158"/>
    </row>
    <row r="159" spans="1:78" s="19" customFormat="1" x14ac:dyDescent="0.2">
      <c r="A159" s="247" t="s">
        <v>46</v>
      </c>
      <c r="B159" s="208">
        <v>1</v>
      </c>
      <c r="C159" s="209">
        <v>1</v>
      </c>
      <c r="D159" s="4">
        <f>(BldgEUI!F84+BldgEUI!G84)*Constants!$B$13</f>
        <v>0</v>
      </c>
      <c r="E159" s="101">
        <f>(BldgEUI!D84+BldgEUI!E84)*Constants!$B$14</f>
        <v>0</v>
      </c>
      <c r="F159" s="6">
        <f t="shared" si="135"/>
        <v>0</v>
      </c>
      <c r="G159" s="219">
        <f>(BldgEUI!L84+BldgEUI!M84)*Constants!$B$13</f>
        <v>7.1766300000000003</v>
      </c>
      <c r="H159" s="101">
        <f>(BldgEUI!J84+BldgEUI!K84)*Constants!$B$14</f>
        <v>3.8296799999999998</v>
      </c>
      <c r="I159" s="6">
        <f t="shared" si="136"/>
        <v>11.006309999999999</v>
      </c>
      <c r="J159" s="219">
        <f>(BldgEUI!R84+BldgEUI!S84)*Constants!$B$13</f>
        <v>8.6557999999999993</v>
      </c>
      <c r="K159" s="101">
        <f>(BldgEUI!P84+BldgEUI!Q84)*Constants!$B$14</f>
        <v>5.5961279999999993</v>
      </c>
      <c r="L159" s="6">
        <f t="shared" si="137"/>
        <v>14.251927999999999</v>
      </c>
      <c r="M159" s="219">
        <f>(BldgEUI!X84+BldgEUI!Y84)*Constants!$B$13</f>
        <v>0</v>
      </c>
      <c r="N159" s="101">
        <f>(BldgEUI!V84+BldgEUI!W84)*Constants!$B$14</f>
        <v>0</v>
      </c>
      <c r="O159" s="6">
        <f t="shared" si="138"/>
        <v>0</v>
      </c>
      <c r="P159" s="228" t="e">
        <f>D159*#REF!</f>
        <v>#REF!</v>
      </c>
      <c r="Q159" s="174" t="e">
        <f>E159*#REF!</f>
        <v>#REF!</v>
      </c>
      <c r="R159" s="234" t="e">
        <f>F159*#REF!</f>
        <v>#REF!</v>
      </c>
      <c r="S159" s="228" t="e">
        <f>G159*#REF!</f>
        <v>#REF!</v>
      </c>
      <c r="T159" s="174" t="e">
        <f>H159*#REF!</f>
        <v>#REF!</v>
      </c>
      <c r="U159" s="234" t="e">
        <f>I159*#REF!</f>
        <v>#REF!</v>
      </c>
      <c r="V159" s="228" t="e">
        <f>J159*#REF!</f>
        <v>#REF!</v>
      </c>
      <c r="W159" s="174" t="e">
        <f>K159*#REF!</f>
        <v>#REF!</v>
      </c>
      <c r="X159" s="234" t="e">
        <f>L159*#REF!</f>
        <v>#REF!</v>
      </c>
      <c r="Y159" s="228" t="e">
        <f>M159*#REF!</f>
        <v>#REF!</v>
      </c>
      <c r="Z159" s="174" t="e">
        <f>N159*#REF!</f>
        <v>#REF!</v>
      </c>
      <c r="AA159" s="234" t="e">
        <f>O159*#REF!</f>
        <v>#REF!</v>
      </c>
      <c r="AB159" s="228" t="e">
        <f t="shared" si="139"/>
        <v>#REF!</v>
      </c>
      <c r="AC159" s="174" t="e">
        <f t="shared" si="140"/>
        <v>#REF!</v>
      </c>
      <c r="AD159" s="234" t="e">
        <f t="shared" si="141"/>
        <v>#REF!</v>
      </c>
      <c r="AE159" s="228" t="e">
        <f t="shared" si="142"/>
        <v>#REF!</v>
      </c>
      <c r="AF159" s="174" t="e">
        <f t="shared" si="143"/>
        <v>#REF!</v>
      </c>
      <c r="AG159" s="234" t="e">
        <f t="shared" si="144"/>
        <v>#REF!</v>
      </c>
      <c r="AH159" s="228" t="e">
        <f t="shared" si="145"/>
        <v>#REF!</v>
      </c>
      <c r="AI159" s="174" t="e">
        <f t="shared" si="146"/>
        <v>#REF!</v>
      </c>
      <c r="AJ159" s="234" t="e">
        <f t="shared" si="147"/>
        <v>#REF!</v>
      </c>
      <c r="AK159" s="228" t="e">
        <f t="shared" si="148"/>
        <v>#REF!</v>
      </c>
      <c r="AL159" s="174" t="e">
        <f t="shared" si="149"/>
        <v>#REF!</v>
      </c>
      <c r="AM159" s="234" t="e">
        <f t="shared" si="150"/>
        <v>#REF!</v>
      </c>
      <c r="AN159" s="228" t="e">
        <f t="shared" si="151"/>
        <v>#REF!</v>
      </c>
      <c r="AO159" s="174" t="e">
        <f t="shared" si="152"/>
        <v>#REF!</v>
      </c>
      <c r="AP159" s="234" t="e">
        <f t="shared" si="153"/>
        <v>#REF!</v>
      </c>
      <c r="AQ159" s="228" t="e">
        <f t="shared" si="154"/>
        <v>#REF!</v>
      </c>
      <c r="AR159" s="174" t="e">
        <f t="shared" si="155"/>
        <v>#REF!</v>
      </c>
      <c r="AS159" s="185" t="e">
        <f t="shared" si="156"/>
        <v>#REF!</v>
      </c>
      <c r="AT159" s="142"/>
      <c r="AU159" s="142"/>
      <c r="AV159" s="142"/>
      <c r="AW159" s="142"/>
      <c r="AX159" s="142"/>
      <c r="AY159" s="142"/>
      <c r="AZ159" s="142"/>
      <c r="BA159" s="142"/>
      <c r="BB159" s="142"/>
    </row>
    <row r="160" spans="1:78" s="19" customFormat="1" x14ac:dyDescent="0.2">
      <c r="A160" s="247" t="s">
        <v>47</v>
      </c>
      <c r="B160" s="208">
        <v>1</v>
      </c>
      <c r="C160" s="209">
        <v>1</v>
      </c>
      <c r="D160" s="4">
        <f>(BldgEUI!F85+BldgEUI!G85)*Constants!$B$13</f>
        <v>0</v>
      </c>
      <c r="E160" s="101">
        <f>(BldgEUI!D85+BldgEUI!E85)*Constants!$B$14</f>
        <v>0</v>
      </c>
      <c r="F160" s="6">
        <f t="shared" si="135"/>
        <v>0</v>
      </c>
      <c r="G160" s="219">
        <f>(BldgEUI!L85+BldgEUI!M85)*Constants!$B$13</f>
        <v>6.7235000000000005</v>
      </c>
      <c r="H160" s="101">
        <f>(BldgEUI!J85+BldgEUI!K85)*Constants!$B$14</f>
        <v>3.2063039999999998</v>
      </c>
      <c r="I160" s="6">
        <f t="shared" si="136"/>
        <v>9.9298040000000007</v>
      </c>
      <c r="J160" s="219">
        <f>(BldgEUI!R85+BldgEUI!S85)*Constants!$B$13</f>
        <v>7.7179000000000002</v>
      </c>
      <c r="K160" s="101">
        <f>(BldgEUI!P85+BldgEUI!Q85)*Constants!$B$14</f>
        <v>4.298184</v>
      </c>
      <c r="L160" s="6">
        <f t="shared" si="137"/>
        <v>12.016083999999999</v>
      </c>
      <c r="M160" s="219">
        <f>(BldgEUI!X85+BldgEUI!Y85)*Constants!$B$13</f>
        <v>0</v>
      </c>
      <c r="N160" s="101">
        <f>(BldgEUI!V85+BldgEUI!W85)*Constants!$B$14</f>
        <v>0</v>
      </c>
      <c r="O160" s="6">
        <f t="shared" si="138"/>
        <v>0</v>
      </c>
      <c r="P160" s="228" t="e">
        <f>D160*#REF!</f>
        <v>#REF!</v>
      </c>
      <c r="Q160" s="174" t="e">
        <f>E160*#REF!</f>
        <v>#REF!</v>
      </c>
      <c r="R160" s="234" t="e">
        <f>F160*#REF!</f>
        <v>#REF!</v>
      </c>
      <c r="S160" s="228" t="e">
        <f>G160*#REF!</f>
        <v>#REF!</v>
      </c>
      <c r="T160" s="174" t="e">
        <f>H160*#REF!</f>
        <v>#REF!</v>
      </c>
      <c r="U160" s="234" t="e">
        <f>I160*#REF!</f>
        <v>#REF!</v>
      </c>
      <c r="V160" s="228" t="e">
        <f>J160*#REF!</f>
        <v>#REF!</v>
      </c>
      <c r="W160" s="174" t="e">
        <f>K160*#REF!</f>
        <v>#REF!</v>
      </c>
      <c r="X160" s="234" t="e">
        <f>L160*#REF!</f>
        <v>#REF!</v>
      </c>
      <c r="Y160" s="228" t="e">
        <f>M160*#REF!</f>
        <v>#REF!</v>
      </c>
      <c r="Z160" s="174" t="e">
        <f>N160*#REF!</f>
        <v>#REF!</v>
      </c>
      <c r="AA160" s="234" t="e">
        <f>O160*#REF!</f>
        <v>#REF!</v>
      </c>
      <c r="AB160" s="228" t="e">
        <f t="shared" si="139"/>
        <v>#REF!</v>
      </c>
      <c r="AC160" s="174" t="e">
        <f t="shared" si="140"/>
        <v>#REF!</v>
      </c>
      <c r="AD160" s="234" t="e">
        <f t="shared" si="141"/>
        <v>#REF!</v>
      </c>
      <c r="AE160" s="228" t="e">
        <f t="shared" si="142"/>
        <v>#REF!</v>
      </c>
      <c r="AF160" s="174" t="e">
        <f t="shared" si="143"/>
        <v>#REF!</v>
      </c>
      <c r="AG160" s="234" t="e">
        <f t="shared" si="144"/>
        <v>#REF!</v>
      </c>
      <c r="AH160" s="228" t="e">
        <f t="shared" si="145"/>
        <v>#REF!</v>
      </c>
      <c r="AI160" s="174" t="e">
        <f t="shared" si="146"/>
        <v>#REF!</v>
      </c>
      <c r="AJ160" s="234" t="e">
        <f t="shared" si="147"/>
        <v>#REF!</v>
      </c>
      <c r="AK160" s="228" t="e">
        <f t="shared" si="148"/>
        <v>#REF!</v>
      </c>
      <c r="AL160" s="174" t="e">
        <f t="shared" si="149"/>
        <v>#REF!</v>
      </c>
      <c r="AM160" s="234" t="e">
        <f t="shared" si="150"/>
        <v>#REF!</v>
      </c>
      <c r="AN160" s="228" t="e">
        <f t="shared" si="151"/>
        <v>#REF!</v>
      </c>
      <c r="AO160" s="174" t="e">
        <f t="shared" si="152"/>
        <v>#REF!</v>
      </c>
      <c r="AP160" s="234" t="e">
        <f t="shared" si="153"/>
        <v>#REF!</v>
      </c>
      <c r="AQ160" s="228" t="e">
        <f t="shared" si="154"/>
        <v>#REF!</v>
      </c>
      <c r="AR160" s="174" t="e">
        <f t="shared" si="155"/>
        <v>#REF!</v>
      </c>
      <c r="AS160" s="185" t="e">
        <f t="shared" si="156"/>
        <v>#REF!</v>
      </c>
      <c r="AT160" s="142"/>
      <c r="AU160" s="142"/>
      <c r="AV160" s="142"/>
      <c r="AW160" s="142"/>
      <c r="AX160" s="142"/>
      <c r="AY160" s="142"/>
      <c r="AZ160" s="142"/>
      <c r="BA160" s="142"/>
      <c r="BB160" s="142"/>
    </row>
    <row r="161" spans="1:78" s="19" customFormat="1" x14ac:dyDescent="0.2">
      <c r="A161" s="247" t="s">
        <v>48</v>
      </c>
      <c r="B161" s="210">
        <v>1</v>
      </c>
      <c r="C161" s="211">
        <v>1</v>
      </c>
      <c r="D161" s="4">
        <f>(BldgEUI!F86+BldgEUI!G86)*Constants!$B$13</f>
        <v>0</v>
      </c>
      <c r="E161" s="101">
        <f>(BldgEUI!D86+BldgEUI!E86)*Constants!$B$14</f>
        <v>0</v>
      </c>
      <c r="F161" s="6">
        <f t="shared" si="135"/>
        <v>0</v>
      </c>
      <c r="G161" s="219">
        <f>(BldgEUI!L86+BldgEUI!M86)*Constants!$B$13</f>
        <v>6.8929999999999998</v>
      </c>
      <c r="H161" s="101">
        <f>(BldgEUI!J86+BldgEUI!K86)*Constants!$B$14</f>
        <v>3.3075539999999997</v>
      </c>
      <c r="I161" s="6">
        <f t="shared" si="136"/>
        <v>10.200554</v>
      </c>
      <c r="J161" s="219">
        <f>(BldgEUI!R86+BldgEUI!S86)*Constants!$B$13</f>
        <v>8.1913699999999992</v>
      </c>
      <c r="K161" s="101">
        <f>(BldgEUI!P86+BldgEUI!Q86)*Constants!$B$14</f>
        <v>4.8698819999999996</v>
      </c>
      <c r="L161" s="6">
        <f t="shared" si="137"/>
        <v>13.061252</v>
      </c>
      <c r="M161" s="219">
        <f>(BldgEUI!X86+BldgEUI!Y86)*Constants!$B$13</f>
        <v>0</v>
      </c>
      <c r="N161" s="101">
        <f>(BldgEUI!V86+BldgEUI!W86)*Constants!$B$14</f>
        <v>0</v>
      </c>
      <c r="O161" s="6">
        <f t="shared" si="138"/>
        <v>0</v>
      </c>
      <c r="P161" s="228" t="e">
        <f>D161*#REF!</f>
        <v>#REF!</v>
      </c>
      <c r="Q161" s="174" t="e">
        <f>E161*#REF!</f>
        <v>#REF!</v>
      </c>
      <c r="R161" s="234" t="e">
        <f>F161*#REF!</f>
        <v>#REF!</v>
      </c>
      <c r="S161" s="228" t="e">
        <f>G161*#REF!</f>
        <v>#REF!</v>
      </c>
      <c r="T161" s="174" t="e">
        <f>H161*#REF!</f>
        <v>#REF!</v>
      </c>
      <c r="U161" s="234" t="e">
        <f>I161*#REF!</f>
        <v>#REF!</v>
      </c>
      <c r="V161" s="228" t="e">
        <f>J161*#REF!</f>
        <v>#REF!</v>
      </c>
      <c r="W161" s="174" t="e">
        <f>K161*#REF!</f>
        <v>#REF!</v>
      </c>
      <c r="X161" s="234" t="e">
        <f>L161*#REF!</f>
        <v>#REF!</v>
      </c>
      <c r="Y161" s="228" t="e">
        <f>M161*#REF!</f>
        <v>#REF!</v>
      </c>
      <c r="Z161" s="174" t="e">
        <f>N161*#REF!</f>
        <v>#REF!</v>
      </c>
      <c r="AA161" s="234" t="e">
        <f>O161*#REF!</f>
        <v>#REF!</v>
      </c>
      <c r="AB161" s="228" t="e">
        <f t="shared" si="139"/>
        <v>#REF!</v>
      </c>
      <c r="AC161" s="174" t="e">
        <f t="shared" si="140"/>
        <v>#REF!</v>
      </c>
      <c r="AD161" s="234" t="e">
        <f t="shared" si="141"/>
        <v>#REF!</v>
      </c>
      <c r="AE161" s="228" t="e">
        <f t="shared" si="142"/>
        <v>#REF!</v>
      </c>
      <c r="AF161" s="174" t="e">
        <f t="shared" si="143"/>
        <v>#REF!</v>
      </c>
      <c r="AG161" s="234" t="e">
        <f t="shared" si="144"/>
        <v>#REF!</v>
      </c>
      <c r="AH161" s="228" t="e">
        <f t="shared" si="145"/>
        <v>#REF!</v>
      </c>
      <c r="AI161" s="174" t="e">
        <f t="shared" si="146"/>
        <v>#REF!</v>
      </c>
      <c r="AJ161" s="234" t="e">
        <f t="shared" si="147"/>
        <v>#REF!</v>
      </c>
      <c r="AK161" s="228" t="e">
        <f t="shared" si="148"/>
        <v>#REF!</v>
      </c>
      <c r="AL161" s="174" t="e">
        <f t="shared" si="149"/>
        <v>#REF!</v>
      </c>
      <c r="AM161" s="234" t="e">
        <f t="shared" si="150"/>
        <v>#REF!</v>
      </c>
      <c r="AN161" s="228" t="e">
        <f t="shared" si="151"/>
        <v>#REF!</v>
      </c>
      <c r="AO161" s="174" t="e">
        <f t="shared" si="152"/>
        <v>#REF!</v>
      </c>
      <c r="AP161" s="234" t="e">
        <f t="shared" si="153"/>
        <v>#REF!</v>
      </c>
      <c r="AQ161" s="228" t="e">
        <f t="shared" si="154"/>
        <v>#REF!</v>
      </c>
      <c r="AR161" s="174" t="e">
        <f t="shared" si="155"/>
        <v>#REF!</v>
      </c>
      <c r="AS161" s="185" t="e">
        <f t="shared" si="156"/>
        <v>#REF!</v>
      </c>
      <c r="AT161" s="142"/>
      <c r="AU161" s="142"/>
      <c r="AV161" s="142"/>
      <c r="AW161" s="142"/>
      <c r="AX161" s="142"/>
      <c r="AY161" s="142"/>
      <c r="AZ161" s="142"/>
      <c r="BA161" s="142"/>
      <c r="BB161" s="142"/>
    </row>
    <row r="162" spans="1:78" x14ac:dyDescent="0.2">
      <c r="A162" s="247" t="s">
        <v>49</v>
      </c>
      <c r="B162" s="210">
        <v>1</v>
      </c>
      <c r="C162" s="209">
        <v>1</v>
      </c>
      <c r="D162" s="4">
        <f>(BldgEUI!F87+BldgEUI!G87)*Constants!$B$13</f>
        <v>0</v>
      </c>
      <c r="E162" s="101">
        <f>(BldgEUI!D87+BldgEUI!E87)*Constants!$B$14</f>
        <v>0</v>
      </c>
      <c r="F162" s="6">
        <f t="shared" si="135"/>
        <v>0</v>
      </c>
      <c r="G162" s="219">
        <f>(BldgEUI!L87+BldgEUI!M87)*Constants!$B$13</f>
        <v>6.8534499999999996</v>
      </c>
      <c r="H162" s="101">
        <f>(BldgEUI!J87+BldgEUI!K87)*Constants!$B$14</f>
        <v>3.4462259999999998</v>
      </c>
      <c r="I162" s="6">
        <f t="shared" si="136"/>
        <v>10.299676</v>
      </c>
      <c r="J162" s="219">
        <f>(BldgEUI!R87+BldgEUI!S87)*Constants!$B$13</f>
        <v>8.1563400000000001</v>
      </c>
      <c r="K162" s="101">
        <f>(BldgEUI!P87+BldgEUI!Q87)*Constants!$B$14</f>
        <v>5.0657399999999999</v>
      </c>
      <c r="L162" s="6">
        <f t="shared" si="137"/>
        <v>13.22208</v>
      </c>
      <c r="M162" s="219">
        <f>(BldgEUI!X87+BldgEUI!Y87)*Constants!$B$13</f>
        <v>0</v>
      </c>
      <c r="N162" s="101">
        <f>(BldgEUI!V87+BldgEUI!W87)*Constants!$B$14</f>
        <v>0</v>
      </c>
      <c r="O162" s="6">
        <f t="shared" si="138"/>
        <v>0</v>
      </c>
      <c r="P162" s="228" t="e">
        <f>D162*#REF!</f>
        <v>#REF!</v>
      </c>
      <c r="Q162" s="174" t="e">
        <f>E162*#REF!</f>
        <v>#REF!</v>
      </c>
      <c r="R162" s="234" t="e">
        <f>F162*#REF!</f>
        <v>#REF!</v>
      </c>
      <c r="S162" s="228" t="e">
        <f>G162*#REF!</f>
        <v>#REF!</v>
      </c>
      <c r="T162" s="174" t="e">
        <f>H162*#REF!</f>
        <v>#REF!</v>
      </c>
      <c r="U162" s="234" t="e">
        <f>I162*#REF!</f>
        <v>#REF!</v>
      </c>
      <c r="V162" s="228" t="e">
        <f>J162*#REF!</f>
        <v>#REF!</v>
      </c>
      <c r="W162" s="174" t="e">
        <f>K162*#REF!</f>
        <v>#REF!</v>
      </c>
      <c r="X162" s="234" t="e">
        <f>L162*#REF!</f>
        <v>#REF!</v>
      </c>
      <c r="Y162" s="228" t="e">
        <f>M162*#REF!</f>
        <v>#REF!</v>
      </c>
      <c r="Z162" s="174" t="e">
        <f>N162*#REF!</f>
        <v>#REF!</v>
      </c>
      <c r="AA162" s="234" t="e">
        <f>O162*#REF!</f>
        <v>#REF!</v>
      </c>
      <c r="AB162" s="228" t="e">
        <f t="shared" si="139"/>
        <v>#REF!</v>
      </c>
      <c r="AC162" s="174" t="e">
        <f t="shared" si="140"/>
        <v>#REF!</v>
      </c>
      <c r="AD162" s="234" t="e">
        <f t="shared" si="141"/>
        <v>#REF!</v>
      </c>
      <c r="AE162" s="228" t="e">
        <f t="shared" si="142"/>
        <v>#REF!</v>
      </c>
      <c r="AF162" s="174" t="e">
        <f t="shared" si="143"/>
        <v>#REF!</v>
      </c>
      <c r="AG162" s="234" t="e">
        <f t="shared" si="144"/>
        <v>#REF!</v>
      </c>
      <c r="AH162" s="228" t="e">
        <f t="shared" si="145"/>
        <v>#REF!</v>
      </c>
      <c r="AI162" s="174" t="e">
        <f t="shared" si="146"/>
        <v>#REF!</v>
      </c>
      <c r="AJ162" s="234" t="e">
        <f t="shared" si="147"/>
        <v>#REF!</v>
      </c>
      <c r="AK162" s="228" t="e">
        <f t="shared" si="148"/>
        <v>#REF!</v>
      </c>
      <c r="AL162" s="174" t="e">
        <f t="shared" si="149"/>
        <v>#REF!</v>
      </c>
      <c r="AM162" s="234" t="e">
        <f t="shared" si="150"/>
        <v>#REF!</v>
      </c>
      <c r="AN162" s="228" t="e">
        <f t="shared" si="151"/>
        <v>#REF!</v>
      </c>
      <c r="AO162" s="174" t="e">
        <f t="shared" si="152"/>
        <v>#REF!</v>
      </c>
      <c r="AP162" s="234" t="e">
        <f t="shared" si="153"/>
        <v>#REF!</v>
      </c>
      <c r="AQ162" s="228" t="e">
        <f t="shared" si="154"/>
        <v>#REF!</v>
      </c>
      <c r="AR162" s="174" t="e">
        <f t="shared" si="155"/>
        <v>#REF!</v>
      </c>
      <c r="AS162" s="185" t="e">
        <f t="shared" si="156"/>
        <v>#REF!</v>
      </c>
      <c r="AT162" s="1"/>
      <c r="AU162" s="1"/>
      <c r="AV162" s="1"/>
      <c r="AW162" s="1"/>
      <c r="AX162" s="1"/>
      <c r="AY162" s="1"/>
      <c r="AZ162" s="1"/>
      <c r="BA162" s="1"/>
      <c r="BB162" s="1"/>
      <c r="BC162"/>
      <c r="BX162"/>
    </row>
    <row r="163" spans="1:78" s="19" customFormat="1" x14ac:dyDescent="0.2">
      <c r="A163" s="246" t="s">
        <v>50</v>
      </c>
      <c r="B163" s="210">
        <v>1</v>
      </c>
      <c r="C163" s="211">
        <v>1</v>
      </c>
      <c r="D163" s="4">
        <f>(BldgEUI!F88+BldgEUI!G88)*Constants!$B$13</f>
        <v>0</v>
      </c>
      <c r="E163" s="101">
        <f>(BldgEUI!D88+BldgEUI!E88)*Constants!$B$14</f>
        <v>0</v>
      </c>
      <c r="F163" s="6">
        <f t="shared" si="135"/>
        <v>0</v>
      </c>
      <c r="G163" s="219">
        <f>(BldgEUI!L88+BldgEUI!M88)*Constants!$B$13</f>
        <v>6.0375899999999998</v>
      </c>
      <c r="H163" s="101">
        <f>(BldgEUI!J88+BldgEUI!K88)*Constants!$B$14</f>
        <v>3.9730499999999997</v>
      </c>
      <c r="I163" s="6">
        <f t="shared" si="136"/>
        <v>10.010639999999999</v>
      </c>
      <c r="J163" s="219">
        <f>(BldgEUI!R88+BldgEUI!S88)*Constants!$B$13</f>
        <v>7.5145</v>
      </c>
      <c r="K163" s="101">
        <f>(BldgEUI!P88+BldgEUI!Q88)*Constants!$B$14</f>
        <v>5.7407940000000002</v>
      </c>
      <c r="L163" s="6">
        <f t="shared" si="137"/>
        <v>13.255293999999999</v>
      </c>
      <c r="M163" s="219">
        <f>(BldgEUI!X88+BldgEUI!Y88)*Constants!$B$13</f>
        <v>0</v>
      </c>
      <c r="N163" s="101">
        <f>(BldgEUI!V88+BldgEUI!W88)*Constants!$B$14</f>
        <v>0</v>
      </c>
      <c r="O163" s="6">
        <f t="shared" si="138"/>
        <v>0</v>
      </c>
      <c r="P163" s="228" t="e">
        <f>D163*#REF!</f>
        <v>#REF!</v>
      </c>
      <c r="Q163" s="174" t="e">
        <f>E163*#REF!</f>
        <v>#REF!</v>
      </c>
      <c r="R163" s="234" t="e">
        <f>F163*#REF!</f>
        <v>#REF!</v>
      </c>
      <c r="S163" s="228" t="e">
        <f>G163*#REF!</f>
        <v>#REF!</v>
      </c>
      <c r="T163" s="174" t="e">
        <f>H163*#REF!</f>
        <v>#REF!</v>
      </c>
      <c r="U163" s="234" t="e">
        <f>I163*#REF!</f>
        <v>#REF!</v>
      </c>
      <c r="V163" s="228" t="e">
        <f>J163*#REF!</f>
        <v>#REF!</v>
      </c>
      <c r="W163" s="174" t="e">
        <f>K163*#REF!</f>
        <v>#REF!</v>
      </c>
      <c r="X163" s="234" t="e">
        <f>L163*#REF!</f>
        <v>#REF!</v>
      </c>
      <c r="Y163" s="228" t="e">
        <f>M163*#REF!</f>
        <v>#REF!</v>
      </c>
      <c r="Z163" s="174" t="e">
        <f>N163*#REF!</f>
        <v>#REF!</v>
      </c>
      <c r="AA163" s="234" t="e">
        <f>O163*#REF!</f>
        <v>#REF!</v>
      </c>
      <c r="AB163" s="228" t="e">
        <f t="shared" si="139"/>
        <v>#REF!</v>
      </c>
      <c r="AC163" s="174" t="e">
        <f t="shared" si="140"/>
        <v>#REF!</v>
      </c>
      <c r="AD163" s="234" t="e">
        <f t="shared" si="141"/>
        <v>#REF!</v>
      </c>
      <c r="AE163" s="228" t="e">
        <f t="shared" si="142"/>
        <v>#REF!</v>
      </c>
      <c r="AF163" s="174" t="e">
        <f t="shared" si="143"/>
        <v>#REF!</v>
      </c>
      <c r="AG163" s="234" t="e">
        <f t="shared" si="144"/>
        <v>#REF!</v>
      </c>
      <c r="AH163" s="228" t="e">
        <f t="shared" si="145"/>
        <v>#REF!</v>
      </c>
      <c r="AI163" s="174" t="e">
        <f t="shared" si="146"/>
        <v>#REF!</v>
      </c>
      <c r="AJ163" s="234" t="e">
        <f t="shared" si="147"/>
        <v>#REF!</v>
      </c>
      <c r="AK163" s="228" t="e">
        <f t="shared" si="148"/>
        <v>#REF!</v>
      </c>
      <c r="AL163" s="174" t="e">
        <f t="shared" si="149"/>
        <v>#REF!</v>
      </c>
      <c r="AM163" s="234" t="e">
        <f t="shared" si="150"/>
        <v>#REF!</v>
      </c>
      <c r="AN163" s="228" t="e">
        <f t="shared" si="151"/>
        <v>#REF!</v>
      </c>
      <c r="AO163" s="174" t="e">
        <f t="shared" si="152"/>
        <v>#REF!</v>
      </c>
      <c r="AP163" s="234" t="e">
        <f t="shared" si="153"/>
        <v>#REF!</v>
      </c>
      <c r="AQ163" s="228" t="e">
        <f t="shared" si="154"/>
        <v>#REF!</v>
      </c>
      <c r="AR163" s="174" t="e">
        <f t="shared" si="155"/>
        <v>#REF!</v>
      </c>
      <c r="AS163" s="185" t="e">
        <f t="shared" si="156"/>
        <v>#REF!</v>
      </c>
      <c r="AT163" s="142"/>
      <c r="AU163" s="142"/>
      <c r="AV163" s="142"/>
      <c r="AW163" s="142"/>
      <c r="AX163" s="142"/>
      <c r="AY163" s="142"/>
      <c r="AZ163" s="142"/>
      <c r="BA163" s="142"/>
      <c r="BB163" s="142"/>
    </row>
    <row r="164" spans="1:78" s="19" customFormat="1" x14ac:dyDescent="0.2">
      <c r="A164" s="248" t="s">
        <v>30</v>
      </c>
      <c r="B164" s="210">
        <v>1</v>
      </c>
      <c r="C164" s="211">
        <v>1</v>
      </c>
      <c r="D164" s="4">
        <f>(BldgEUI!F89+BldgEUI!G89)*Constants!$B$13</f>
        <v>0</v>
      </c>
      <c r="E164" s="101">
        <f>(BldgEUI!D89+BldgEUI!E89)*Constants!$B$14</f>
        <v>0</v>
      </c>
      <c r="F164" s="6">
        <f t="shared" si="135"/>
        <v>0</v>
      </c>
      <c r="G164" s="219">
        <f>(BldgEUI!L89+BldgEUI!M89)*Constants!$B$13</f>
        <v>6.7336700000000009</v>
      </c>
      <c r="H164" s="101">
        <f>(BldgEUI!J89+BldgEUI!K89)*Constants!$B$14</f>
        <v>3.8672639999999996</v>
      </c>
      <c r="I164" s="6">
        <f t="shared" si="136"/>
        <v>10.600934000000001</v>
      </c>
      <c r="J164" s="219">
        <f>(BldgEUI!R89+BldgEUI!S89)*Constants!$B$13</f>
        <v>8.2094500000000004</v>
      </c>
      <c r="K164" s="101">
        <f>(BldgEUI!P89+BldgEUI!Q89)*Constants!$B$14</f>
        <v>5.6301480000000002</v>
      </c>
      <c r="L164" s="6">
        <f t="shared" si="137"/>
        <v>13.839598000000001</v>
      </c>
      <c r="M164" s="219">
        <f>(BldgEUI!X89+BldgEUI!Y89)*Constants!$B$13</f>
        <v>0</v>
      </c>
      <c r="N164" s="101">
        <f>(BldgEUI!V89+BldgEUI!W89)*Constants!$B$14</f>
        <v>0</v>
      </c>
      <c r="O164" s="6">
        <f t="shared" si="138"/>
        <v>0</v>
      </c>
      <c r="P164" s="228" t="e">
        <f>D164*#REF!</f>
        <v>#REF!</v>
      </c>
      <c r="Q164" s="174" t="e">
        <f>E164*#REF!</f>
        <v>#REF!</v>
      </c>
      <c r="R164" s="234" t="e">
        <f>F164*#REF!</f>
        <v>#REF!</v>
      </c>
      <c r="S164" s="228" t="e">
        <f>G164*#REF!</f>
        <v>#REF!</v>
      </c>
      <c r="T164" s="174" t="e">
        <f>H164*#REF!</f>
        <v>#REF!</v>
      </c>
      <c r="U164" s="234" t="e">
        <f>I164*#REF!</f>
        <v>#REF!</v>
      </c>
      <c r="V164" s="228" t="e">
        <f>J164*#REF!</f>
        <v>#REF!</v>
      </c>
      <c r="W164" s="174" t="e">
        <f>K164*#REF!</f>
        <v>#REF!</v>
      </c>
      <c r="X164" s="234" t="e">
        <f>L164*#REF!</f>
        <v>#REF!</v>
      </c>
      <c r="Y164" s="228" t="e">
        <f>M164*#REF!</f>
        <v>#REF!</v>
      </c>
      <c r="Z164" s="174" t="e">
        <f>N164*#REF!</f>
        <v>#REF!</v>
      </c>
      <c r="AA164" s="234" t="e">
        <f>O164*#REF!</f>
        <v>#REF!</v>
      </c>
      <c r="AB164" s="228" t="e">
        <f t="shared" si="139"/>
        <v>#REF!</v>
      </c>
      <c r="AC164" s="174" t="e">
        <f t="shared" si="140"/>
        <v>#REF!</v>
      </c>
      <c r="AD164" s="234" t="e">
        <f t="shared" si="141"/>
        <v>#REF!</v>
      </c>
      <c r="AE164" s="228" t="e">
        <f t="shared" si="142"/>
        <v>#REF!</v>
      </c>
      <c r="AF164" s="174" t="e">
        <f t="shared" si="143"/>
        <v>#REF!</v>
      </c>
      <c r="AG164" s="234" t="e">
        <f t="shared" si="144"/>
        <v>#REF!</v>
      </c>
      <c r="AH164" s="228" t="e">
        <f t="shared" si="145"/>
        <v>#REF!</v>
      </c>
      <c r="AI164" s="174" t="e">
        <f t="shared" si="146"/>
        <v>#REF!</v>
      </c>
      <c r="AJ164" s="234" t="e">
        <f t="shared" si="147"/>
        <v>#REF!</v>
      </c>
      <c r="AK164" s="228" t="e">
        <f t="shared" si="148"/>
        <v>#REF!</v>
      </c>
      <c r="AL164" s="174" t="e">
        <f t="shared" si="149"/>
        <v>#REF!</v>
      </c>
      <c r="AM164" s="234" t="e">
        <f t="shared" si="150"/>
        <v>#REF!</v>
      </c>
      <c r="AN164" s="228" t="e">
        <f t="shared" si="151"/>
        <v>#REF!</v>
      </c>
      <c r="AO164" s="174" t="e">
        <f t="shared" si="152"/>
        <v>#REF!</v>
      </c>
      <c r="AP164" s="234" t="e">
        <f t="shared" si="153"/>
        <v>#REF!</v>
      </c>
      <c r="AQ164" s="228" t="e">
        <f t="shared" si="154"/>
        <v>#REF!</v>
      </c>
      <c r="AR164" s="174" t="e">
        <f t="shared" si="155"/>
        <v>#REF!</v>
      </c>
      <c r="AS164" s="185" t="e">
        <f t="shared" si="156"/>
        <v>#REF!</v>
      </c>
      <c r="AT164" s="142"/>
      <c r="AU164" s="142"/>
      <c r="AV164" s="142"/>
      <c r="AW164" s="142"/>
      <c r="AX164" s="142"/>
      <c r="AY164" s="142"/>
      <c r="AZ164" s="142"/>
      <c r="BA164" s="142"/>
      <c r="BB164" s="142"/>
    </row>
    <row r="165" spans="1:78" x14ac:dyDescent="0.2">
      <c r="A165" s="246" t="s">
        <v>6</v>
      </c>
      <c r="B165" s="210">
        <v>1</v>
      </c>
      <c r="C165" s="211">
        <v>1</v>
      </c>
      <c r="D165" s="4">
        <f>(BldgEUI!F90+BldgEUI!G90)*Constants!$B$13</f>
        <v>0</v>
      </c>
      <c r="E165" s="101">
        <f>(BldgEUI!D90+BldgEUI!E90)*Constants!$B$14</f>
        <v>0</v>
      </c>
      <c r="F165" s="6">
        <f t="shared" si="135"/>
        <v>0</v>
      </c>
      <c r="G165" s="219">
        <f>(BldgEUI!L90+BldgEUI!M90)*Constants!$B$13</f>
        <v>7.2060100000000009</v>
      </c>
      <c r="H165" s="101">
        <f>(BldgEUI!J90+BldgEUI!K90)*Constants!$B$14</f>
        <v>3.4588619999999999</v>
      </c>
      <c r="I165" s="6">
        <f t="shared" si="136"/>
        <v>10.664872000000001</v>
      </c>
      <c r="J165" s="219">
        <f>(BldgEUI!R90+BldgEUI!S90)*Constants!$B$13</f>
        <v>8.6829200000000011</v>
      </c>
      <c r="K165" s="101">
        <f>(BldgEUI!P90+BldgEUI!Q90)*Constants!$B$14</f>
        <v>5.2151040000000002</v>
      </c>
      <c r="L165" s="6">
        <f t="shared" si="137"/>
        <v>13.898024000000001</v>
      </c>
      <c r="M165" s="219">
        <f>(BldgEUI!X90+BldgEUI!Y90)*Constants!$B$13</f>
        <v>0</v>
      </c>
      <c r="N165" s="101">
        <f>(BldgEUI!V90+BldgEUI!W90)*Constants!$B$14</f>
        <v>0</v>
      </c>
      <c r="O165" s="6">
        <f t="shared" si="138"/>
        <v>0</v>
      </c>
      <c r="P165" s="228" t="e">
        <f>D165*#REF!</f>
        <v>#REF!</v>
      </c>
      <c r="Q165" s="174" t="e">
        <f>E165*#REF!</f>
        <v>#REF!</v>
      </c>
      <c r="R165" s="234" t="e">
        <f>F165*#REF!</f>
        <v>#REF!</v>
      </c>
      <c r="S165" s="228" t="e">
        <f>G165*#REF!</f>
        <v>#REF!</v>
      </c>
      <c r="T165" s="174" t="e">
        <f>H165*#REF!</f>
        <v>#REF!</v>
      </c>
      <c r="U165" s="234" t="e">
        <f>I165*#REF!</f>
        <v>#REF!</v>
      </c>
      <c r="V165" s="228" t="e">
        <f>J165*#REF!</f>
        <v>#REF!</v>
      </c>
      <c r="W165" s="174" t="e">
        <f>K165*#REF!</f>
        <v>#REF!</v>
      </c>
      <c r="X165" s="234" t="e">
        <f>L165*#REF!</f>
        <v>#REF!</v>
      </c>
      <c r="Y165" s="228" t="e">
        <f>M165*#REF!</f>
        <v>#REF!</v>
      </c>
      <c r="Z165" s="174" t="e">
        <f>N165*#REF!</f>
        <v>#REF!</v>
      </c>
      <c r="AA165" s="234" t="e">
        <f>O165*#REF!</f>
        <v>#REF!</v>
      </c>
      <c r="AB165" s="228" t="e">
        <f t="shared" si="139"/>
        <v>#REF!</v>
      </c>
      <c r="AC165" s="174" t="e">
        <f t="shared" si="140"/>
        <v>#REF!</v>
      </c>
      <c r="AD165" s="234" t="e">
        <f t="shared" si="141"/>
        <v>#REF!</v>
      </c>
      <c r="AE165" s="228" t="e">
        <f t="shared" si="142"/>
        <v>#REF!</v>
      </c>
      <c r="AF165" s="174" t="e">
        <f t="shared" si="143"/>
        <v>#REF!</v>
      </c>
      <c r="AG165" s="234" t="e">
        <f t="shared" si="144"/>
        <v>#REF!</v>
      </c>
      <c r="AH165" s="228" t="e">
        <f t="shared" si="145"/>
        <v>#REF!</v>
      </c>
      <c r="AI165" s="174" t="e">
        <f t="shared" si="146"/>
        <v>#REF!</v>
      </c>
      <c r="AJ165" s="234" t="e">
        <f t="shared" si="147"/>
        <v>#REF!</v>
      </c>
      <c r="AK165" s="228" t="e">
        <f t="shared" si="148"/>
        <v>#REF!</v>
      </c>
      <c r="AL165" s="174" t="e">
        <f t="shared" si="149"/>
        <v>#REF!</v>
      </c>
      <c r="AM165" s="234" t="e">
        <f t="shared" si="150"/>
        <v>#REF!</v>
      </c>
      <c r="AN165" s="228" t="e">
        <f t="shared" si="151"/>
        <v>#REF!</v>
      </c>
      <c r="AO165" s="174" t="e">
        <f t="shared" si="152"/>
        <v>#REF!</v>
      </c>
      <c r="AP165" s="234" t="e">
        <f t="shared" si="153"/>
        <v>#REF!</v>
      </c>
      <c r="AQ165" s="228" t="e">
        <f t="shared" si="154"/>
        <v>#REF!</v>
      </c>
      <c r="AR165" s="174" t="e">
        <f t="shared" si="155"/>
        <v>#REF!</v>
      </c>
      <c r="AS165" s="185" t="e">
        <f t="shared" si="156"/>
        <v>#REF!</v>
      </c>
      <c r="AT165" s="1"/>
      <c r="AU165" s="1"/>
      <c r="AV165" s="1"/>
      <c r="AW165" s="1"/>
      <c r="AX165" s="1"/>
      <c r="AY165" s="1"/>
      <c r="AZ165" s="1"/>
      <c r="BA165" s="1"/>
      <c r="BB165" s="1"/>
      <c r="BC165"/>
      <c r="BX165"/>
    </row>
    <row r="166" spans="1:78" x14ac:dyDescent="0.2">
      <c r="A166" s="246" t="s">
        <v>51</v>
      </c>
      <c r="B166" s="210">
        <v>1</v>
      </c>
      <c r="C166" s="211">
        <v>1</v>
      </c>
      <c r="D166" s="4">
        <f>(BldgEUI!F91+BldgEUI!G91)*Constants!$B$13</f>
        <v>0</v>
      </c>
      <c r="E166" s="101">
        <f>(BldgEUI!D91+BldgEUI!E91)*Constants!$B$14</f>
        <v>0</v>
      </c>
      <c r="F166" s="6">
        <f t="shared" si="135"/>
        <v>0</v>
      </c>
      <c r="G166" s="219">
        <f>(BldgEUI!L91+BldgEUI!M91)*Constants!$B$13</f>
        <v>7.2060100000000009</v>
      </c>
      <c r="H166" s="101">
        <f>(BldgEUI!J91+BldgEUI!K91)*Constants!$B$14</f>
        <v>3.391146</v>
      </c>
      <c r="I166" s="6">
        <f t="shared" si="136"/>
        <v>10.597156000000002</v>
      </c>
      <c r="J166" s="219">
        <f>(BldgEUI!R91+BldgEUI!S91)*Constants!$B$13</f>
        <v>8.6829200000000011</v>
      </c>
      <c r="K166" s="101">
        <f>(BldgEUI!P91+BldgEUI!Q91)*Constants!$B$14</f>
        <v>5.1558119999999992</v>
      </c>
      <c r="L166" s="6">
        <f t="shared" si="137"/>
        <v>13.838732</v>
      </c>
      <c r="M166" s="219">
        <f>(BldgEUI!X91+BldgEUI!Y91)*Constants!$B$13</f>
        <v>0</v>
      </c>
      <c r="N166" s="101">
        <f>(BldgEUI!V91+BldgEUI!W91)*Constants!$B$14</f>
        <v>0</v>
      </c>
      <c r="O166" s="6">
        <f t="shared" si="138"/>
        <v>0</v>
      </c>
      <c r="P166" s="228" t="e">
        <f>D166*#REF!</f>
        <v>#REF!</v>
      </c>
      <c r="Q166" s="174" t="e">
        <f>E166*#REF!</f>
        <v>#REF!</v>
      </c>
      <c r="R166" s="234" t="e">
        <f>F166*#REF!</f>
        <v>#REF!</v>
      </c>
      <c r="S166" s="228" t="e">
        <f>G166*#REF!</f>
        <v>#REF!</v>
      </c>
      <c r="T166" s="174" t="e">
        <f>H166*#REF!</f>
        <v>#REF!</v>
      </c>
      <c r="U166" s="234" t="e">
        <f>I166*#REF!</f>
        <v>#REF!</v>
      </c>
      <c r="V166" s="228" t="e">
        <f>J166*#REF!</f>
        <v>#REF!</v>
      </c>
      <c r="W166" s="174" t="e">
        <f>K166*#REF!</f>
        <v>#REF!</v>
      </c>
      <c r="X166" s="234" t="e">
        <f>L166*#REF!</f>
        <v>#REF!</v>
      </c>
      <c r="Y166" s="228" t="e">
        <f>M166*#REF!</f>
        <v>#REF!</v>
      </c>
      <c r="Z166" s="174" t="e">
        <f>N166*#REF!</f>
        <v>#REF!</v>
      </c>
      <c r="AA166" s="234" t="e">
        <f>O166*#REF!</f>
        <v>#REF!</v>
      </c>
      <c r="AB166" s="228" t="e">
        <f t="shared" si="139"/>
        <v>#REF!</v>
      </c>
      <c r="AC166" s="174" t="e">
        <f t="shared" si="140"/>
        <v>#REF!</v>
      </c>
      <c r="AD166" s="234" t="e">
        <f t="shared" si="141"/>
        <v>#REF!</v>
      </c>
      <c r="AE166" s="228" t="e">
        <f t="shared" si="142"/>
        <v>#REF!</v>
      </c>
      <c r="AF166" s="174" t="e">
        <f t="shared" si="143"/>
        <v>#REF!</v>
      </c>
      <c r="AG166" s="234" t="e">
        <f t="shared" si="144"/>
        <v>#REF!</v>
      </c>
      <c r="AH166" s="228" t="e">
        <f t="shared" si="145"/>
        <v>#REF!</v>
      </c>
      <c r="AI166" s="174" t="e">
        <f t="shared" si="146"/>
        <v>#REF!</v>
      </c>
      <c r="AJ166" s="234" t="e">
        <f t="shared" si="147"/>
        <v>#REF!</v>
      </c>
      <c r="AK166" s="228" t="e">
        <f t="shared" si="148"/>
        <v>#REF!</v>
      </c>
      <c r="AL166" s="174" t="e">
        <f t="shared" si="149"/>
        <v>#REF!</v>
      </c>
      <c r="AM166" s="234" t="e">
        <f t="shared" si="150"/>
        <v>#REF!</v>
      </c>
      <c r="AN166" s="228" t="e">
        <f t="shared" si="151"/>
        <v>#REF!</v>
      </c>
      <c r="AO166" s="174" t="e">
        <f t="shared" si="152"/>
        <v>#REF!</v>
      </c>
      <c r="AP166" s="234" t="e">
        <f t="shared" si="153"/>
        <v>#REF!</v>
      </c>
      <c r="AQ166" s="228" t="e">
        <f t="shared" si="154"/>
        <v>#REF!</v>
      </c>
      <c r="AR166" s="174" t="e">
        <f t="shared" si="155"/>
        <v>#REF!</v>
      </c>
      <c r="AS166" s="185" t="e">
        <f t="shared" si="156"/>
        <v>#REF!</v>
      </c>
      <c r="AT166" s="1"/>
      <c r="AU166" s="1"/>
      <c r="AV166" s="1"/>
      <c r="AW166" s="1"/>
      <c r="AX166" s="1"/>
      <c r="AY166" s="1"/>
      <c r="AZ166" s="1"/>
      <c r="BA166" s="1"/>
      <c r="BB166" s="1"/>
      <c r="BC166"/>
      <c r="BX166"/>
    </row>
    <row r="167" spans="1:78" s="52" customFormat="1" x14ac:dyDescent="0.2">
      <c r="A167" s="247" t="s">
        <v>52</v>
      </c>
      <c r="B167" s="250">
        <v>0</v>
      </c>
      <c r="C167" s="252">
        <v>0</v>
      </c>
      <c r="D167" s="4">
        <f>(BldgEUI!F92+BldgEUI!G92)*Constants!$B$13</f>
        <v>0</v>
      </c>
      <c r="E167" s="101">
        <f>(BldgEUI!D92+BldgEUI!E92)*Constants!$B$14</f>
        <v>0</v>
      </c>
      <c r="F167" s="6">
        <f t="shared" si="135"/>
        <v>0</v>
      </c>
      <c r="G167" s="219">
        <f>(BldgEUI!L92+BldgEUI!M92)*Constants!$B$13</f>
        <v>7.2060100000000009</v>
      </c>
      <c r="H167" s="101">
        <f>(BldgEUI!J92+BldgEUI!K92)*Constants!$B$14</f>
        <v>3.8672639999999996</v>
      </c>
      <c r="I167" s="6">
        <f t="shared" si="136"/>
        <v>11.073274000000001</v>
      </c>
      <c r="J167" s="219">
        <f>(BldgEUI!R92+BldgEUI!S92)*Constants!$B$13</f>
        <v>8.6829200000000011</v>
      </c>
      <c r="K167" s="101">
        <f>(BldgEUI!P92+BldgEUI!Q92)*Constants!$B$14</f>
        <v>5.6301480000000002</v>
      </c>
      <c r="L167" s="6">
        <f t="shared" si="137"/>
        <v>14.313068000000001</v>
      </c>
      <c r="M167" s="219">
        <f>(BldgEUI!X92+BldgEUI!Y92)*Constants!$B$13</f>
        <v>0</v>
      </c>
      <c r="N167" s="101">
        <f>(BldgEUI!V92+BldgEUI!W92)*Constants!$B$14</f>
        <v>0</v>
      </c>
      <c r="O167" s="6">
        <f t="shared" si="138"/>
        <v>0</v>
      </c>
      <c r="P167" s="228" t="e">
        <f>D167*#REF!</f>
        <v>#REF!</v>
      </c>
      <c r="Q167" s="174" t="e">
        <f>E167*#REF!</f>
        <v>#REF!</v>
      </c>
      <c r="R167" s="234" t="e">
        <f>F167*#REF!</f>
        <v>#REF!</v>
      </c>
      <c r="S167" s="228" t="e">
        <f>G167*#REF!</f>
        <v>#REF!</v>
      </c>
      <c r="T167" s="174" t="e">
        <f>H167*#REF!</f>
        <v>#REF!</v>
      </c>
      <c r="U167" s="234" t="e">
        <f>I167*#REF!</f>
        <v>#REF!</v>
      </c>
      <c r="V167" s="228" t="e">
        <f>J167*#REF!</f>
        <v>#REF!</v>
      </c>
      <c r="W167" s="174" t="e">
        <f>K167*#REF!</f>
        <v>#REF!</v>
      </c>
      <c r="X167" s="234" t="e">
        <f>L167*#REF!</f>
        <v>#REF!</v>
      </c>
      <c r="Y167" s="228" t="e">
        <f>M167*#REF!</f>
        <v>#REF!</v>
      </c>
      <c r="Z167" s="174" t="e">
        <f>N167*#REF!</f>
        <v>#REF!</v>
      </c>
      <c r="AA167" s="234" t="e">
        <f>O167*#REF!</f>
        <v>#REF!</v>
      </c>
      <c r="AB167" s="228" t="e">
        <f t="shared" si="139"/>
        <v>#REF!</v>
      </c>
      <c r="AC167" s="174" t="e">
        <f t="shared" si="140"/>
        <v>#REF!</v>
      </c>
      <c r="AD167" s="234" t="e">
        <f t="shared" si="141"/>
        <v>#REF!</v>
      </c>
      <c r="AE167" s="228" t="e">
        <f t="shared" si="142"/>
        <v>#REF!</v>
      </c>
      <c r="AF167" s="174" t="e">
        <f t="shared" si="143"/>
        <v>#REF!</v>
      </c>
      <c r="AG167" s="234" t="e">
        <f t="shared" si="144"/>
        <v>#REF!</v>
      </c>
      <c r="AH167" s="228" t="e">
        <f t="shared" si="145"/>
        <v>#REF!</v>
      </c>
      <c r="AI167" s="174" t="e">
        <f t="shared" si="146"/>
        <v>#REF!</v>
      </c>
      <c r="AJ167" s="234" t="e">
        <f t="shared" si="147"/>
        <v>#REF!</v>
      </c>
      <c r="AK167" s="228" t="e">
        <f t="shared" si="148"/>
        <v>#REF!</v>
      </c>
      <c r="AL167" s="174" t="e">
        <f t="shared" si="149"/>
        <v>#REF!</v>
      </c>
      <c r="AM167" s="234" t="e">
        <f t="shared" si="150"/>
        <v>#REF!</v>
      </c>
      <c r="AN167" s="228" t="e">
        <f t="shared" si="151"/>
        <v>#REF!</v>
      </c>
      <c r="AO167" s="174" t="e">
        <f t="shared" si="152"/>
        <v>#REF!</v>
      </c>
      <c r="AP167" s="234" t="e">
        <f t="shared" si="153"/>
        <v>#REF!</v>
      </c>
      <c r="AQ167" s="228" t="e">
        <f t="shared" si="154"/>
        <v>#REF!</v>
      </c>
      <c r="AR167" s="174" t="e">
        <f t="shared" si="155"/>
        <v>#REF!</v>
      </c>
      <c r="AS167" s="185" t="e">
        <f t="shared" si="156"/>
        <v>#REF!</v>
      </c>
      <c r="AT167" s="143"/>
      <c r="AU167" s="143"/>
      <c r="AV167" s="143"/>
      <c r="AW167" s="143"/>
      <c r="AX167" s="143"/>
      <c r="AY167" s="143"/>
      <c r="AZ167" s="143"/>
      <c r="BA167" s="143"/>
      <c r="BB167" s="143"/>
    </row>
    <row r="168" spans="1:78" s="19" customFormat="1" x14ac:dyDescent="0.2">
      <c r="A168" s="247" t="s">
        <v>53</v>
      </c>
      <c r="B168" s="208">
        <v>1</v>
      </c>
      <c r="C168" s="209">
        <v>1</v>
      </c>
      <c r="D168" s="4">
        <f>(BldgEUI!F93+BldgEUI!G93)*Constants!$B$13</f>
        <v>0</v>
      </c>
      <c r="E168" s="101">
        <f>(BldgEUI!D93+BldgEUI!E93)*Constants!$B$14</f>
        <v>0</v>
      </c>
      <c r="F168" s="6">
        <f t="shared" si="135"/>
        <v>0</v>
      </c>
      <c r="G168" s="219">
        <f>(BldgEUI!L93+BldgEUI!M93)*Constants!$B$13</f>
        <v>5.3405329576624938</v>
      </c>
      <c r="H168" s="101">
        <f>(BldgEUI!J93+BldgEUI!K93)*Constants!$B$14</f>
        <v>4.0829414770615733</v>
      </c>
      <c r="I168" s="6">
        <f t="shared" si="136"/>
        <v>9.4234744347240671</v>
      </c>
      <c r="J168" s="219">
        <f>(BldgEUI!R93+BldgEUI!S93)*Constants!$B$13</f>
        <v>5.7100160047704236</v>
      </c>
      <c r="K168" s="101">
        <f>(BldgEUI!P93+BldgEUI!Q93)*Constants!$B$14</f>
        <v>5.9738608512897455</v>
      </c>
      <c r="L168" s="6">
        <f t="shared" si="137"/>
        <v>11.68387685606017</v>
      </c>
      <c r="M168" s="219">
        <f>(BldgEUI!X93+BldgEUI!Y93)*Constants!$B$13</f>
        <v>0</v>
      </c>
      <c r="N168" s="101">
        <f>(BldgEUI!V93+BldgEUI!W93)*Constants!$B$14</f>
        <v>0</v>
      </c>
      <c r="O168" s="6">
        <f t="shared" si="138"/>
        <v>0</v>
      </c>
      <c r="P168" s="228" t="e">
        <f>D168*#REF!</f>
        <v>#REF!</v>
      </c>
      <c r="Q168" s="174" t="e">
        <f>E168*#REF!</f>
        <v>#REF!</v>
      </c>
      <c r="R168" s="234" t="e">
        <f>F168*#REF!</f>
        <v>#REF!</v>
      </c>
      <c r="S168" s="228" t="e">
        <f>G168*#REF!</f>
        <v>#REF!</v>
      </c>
      <c r="T168" s="174" t="e">
        <f>H168*#REF!</f>
        <v>#REF!</v>
      </c>
      <c r="U168" s="234" t="e">
        <f>I168*#REF!</f>
        <v>#REF!</v>
      </c>
      <c r="V168" s="228" t="e">
        <f>J168*#REF!</f>
        <v>#REF!</v>
      </c>
      <c r="W168" s="174" t="e">
        <f>K168*#REF!</f>
        <v>#REF!</v>
      </c>
      <c r="X168" s="234" t="e">
        <f>L168*#REF!</f>
        <v>#REF!</v>
      </c>
      <c r="Y168" s="228" t="e">
        <f>M168*#REF!</f>
        <v>#REF!</v>
      </c>
      <c r="Z168" s="174" t="e">
        <f>N168*#REF!</f>
        <v>#REF!</v>
      </c>
      <c r="AA168" s="234" t="e">
        <f>O168*#REF!</f>
        <v>#REF!</v>
      </c>
      <c r="AB168" s="228" t="e">
        <f t="shared" si="139"/>
        <v>#REF!</v>
      </c>
      <c r="AC168" s="174" t="e">
        <f t="shared" si="140"/>
        <v>#REF!</v>
      </c>
      <c r="AD168" s="234" t="e">
        <f t="shared" si="141"/>
        <v>#REF!</v>
      </c>
      <c r="AE168" s="228" t="e">
        <f t="shared" si="142"/>
        <v>#REF!</v>
      </c>
      <c r="AF168" s="174" t="e">
        <f t="shared" si="143"/>
        <v>#REF!</v>
      </c>
      <c r="AG168" s="234" t="e">
        <f t="shared" si="144"/>
        <v>#REF!</v>
      </c>
      <c r="AH168" s="228" t="e">
        <f t="shared" si="145"/>
        <v>#REF!</v>
      </c>
      <c r="AI168" s="174" t="e">
        <f t="shared" si="146"/>
        <v>#REF!</v>
      </c>
      <c r="AJ168" s="234" t="e">
        <f t="shared" si="147"/>
        <v>#REF!</v>
      </c>
      <c r="AK168" s="228" t="e">
        <f t="shared" si="148"/>
        <v>#REF!</v>
      </c>
      <c r="AL168" s="174" t="e">
        <f t="shared" si="149"/>
        <v>#REF!</v>
      </c>
      <c r="AM168" s="234" t="e">
        <f t="shared" si="150"/>
        <v>#REF!</v>
      </c>
      <c r="AN168" s="228" t="e">
        <f t="shared" si="151"/>
        <v>#REF!</v>
      </c>
      <c r="AO168" s="174" t="e">
        <f t="shared" si="152"/>
        <v>#REF!</v>
      </c>
      <c r="AP168" s="234" t="e">
        <f t="shared" si="153"/>
        <v>#REF!</v>
      </c>
      <c r="AQ168" s="228" t="e">
        <f t="shared" si="154"/>
        <v>#REF!</v>
      </c>
      <c r="AR168" s="174" t="e">
        <f t="shared" si="155"/>
        <v>#REF!</v>
      </c>
      <c r="AS168" s="185" t="e">
        <f t="shared" si="156"/>
        <v>#REF!</v>
      </c>
      <c r="AT168" s="142"/>
      <c r="AU168" s="142"/>
      <c r="AV168" s="142"/>
      <c r="AW168" s="142"/>
      <c r="AX168" s="142"/>
      <c r="AY168" s="142"/>
      <c r="AZ168" s="142"/>
      <c r="BA168" s="142"/>
      <c r="BB168" s="142"/>
    </row>
    <row r="169" spans="1:78" s="52" customFormat="1" x14ac:dyDescent="0.2">
      <c r="A169" s="247" t="s">
        <v>54</v>
      </c>
      <c r="B169" s="250">
        <v>0</v>
      </c>
      <c r="C169" s="252">
        <v>0</v>
      </c>
      <c r="D169" s="4">
        <f>(BldgEUI!F94+BldgEUI!G94)*Constants!$B$13</f>
        <v>0</v>
      </c>
      <c r="E169" s="101">
        <f>(BldgEUI!D94+BldgEUI!E94)*Constants!$B$14</f>
        <v>0</v>
      </c>
      <c r="F169" s="6">
        <f t="shared" si="135"/>
        <v>0</v>
      </c>
      <c r="G169" s="219">
        <f>(BldgEUI!L94+BldgEUI!M94)*Constants!$B$13</f>
        <v>7.2060100000000009</v>
      </c>
      <c r="H169" s="101">
        <f>(BldgEUI!J94+BldgEUI!K94)*Constants!$B$14</f>
        <v>3.8672639999999996</v>
      </c>
      <c r="I169" s="6">
        <f t="shared" si="136"/>
        <v>11.073274000000001</v>
      </c>
      <c r="J169" s="219">
        <f>(BldgEUI!R94+BldgEUI!S94)*Constants!$B$13</f>
        <v>8.6829200000000011</v>
      </c>
      <c r="K169" s="101">
        <f>(BldgEUI!P94+BldgEUI!Q94)*Constants!$B$14</f>
        <v>5.6301480000000002</v>
      </c>
      <c r="L169" s="6">
        <f t="shared" si="137"/>
        <v>14.313068000000001</v>
      </c>
      <c r="M169" s="219">
        <f>(BldgEUI!X94+BldgEUI!Y94)*Constants!$B$13</f>
        <v>0</v>
      </c>
      <c r="N169" s="101">
        <f>(BldgEUI!V94+BldgEUI!W94)*Constants!$B$14</f>
        <v>0</v>
      </c>
      <c r="O169" s="6">
        <f t="shared" si="138"/>
        <v>0</v>
      </c>
      <c r="P169" s="228" t="e">
        <f>D169*#REF!</f>
        <v>#REF!</v>
      </c>
      <c r="Q169" s="174" t="e">
        <f>E169*#REF!</f>
        <v>#REF!</v>
      </c>
      <c r="R169" s="234" t="e">
        <f>F169*#REF!</f>
        <v>#REF!</v>
      </c>
      <c r="S169" s="228" t="e">
        <f>G169*#REF!</f>
        <v>#REF!</v>
      </c>
      <c r="T169" s="174" t="e">
        <f>H169*#REF!</f>
        <v>#REF!</v>
      </c>
      <c r="U169" s="234" t="e">
        <f>I169*#REF!</f>
        <v>#REF!</v>
      </c>
      <c r="V169" s="228" t="e">
        <f>J169*#REF!</f>
        <v>#REF!</v>
      </c>
      <c r="W169" s="174" t="e">
        <f>K169*#REF!</f>
        <v>#REF!</v>
      </c>
      <c r="X169" s="234" t="e">
        <f>L169*#REF!</f>
        <v>#REF!</v>
      </c>
      <c r="Y169" s="228" t="e">
        <f>M169*#REF!</f>
        <v>#REF!</v>
      </c>
      <c r="Z169" s="174" t="e">
        <f>N169*#REF!</f>
        <v>#REF!</v>
      </c>
      <c r="AA169" s="234" t="e">
        <f>O169*#REF!</f>
        <v>#REF!</v>
      </c>
      <c r="AB169" s="228" t="e">
        <f t="shared" si="139"/>
        <v>#REF!</v>
      </c>
      <c r="AC169" s="174" t="e">
        <f t="shared" si="140"/>
        <v>#REF!</v>
      </c>
      <c r="AD169" s="234" t="e">
        <f t="shared" si="141"/>
        <v>#REF!</v>
      </c>
      <c r="AE169" s="228" t="e">
        <f t="shared" si="142"/>
        <v>#REF!</v>
      </c>
      <c r="AF169" s="174" t="e">
        <f t="shared" si="143"/>
        <v>#REF!</v>
      </c>
      <c r="AG169" s="234" t="e">
        <f t="shared" si="144"/>
        <v>#REF!</v>
      </c>
      <c r="AH169" s="228" t="e">
        <f t="shared" si="145"/>
        <v>#REF!</v>
      </c>
      <c r="AI169" s="174" t="e">
        <f t="shared" si="146"/>
        <v>#REF!</v>
      </c>
      <c r="AJ169" s="234" t="e">
        <f t="shared" si="147"/>
        <v>#REF!</v>
      </c>
      <c r="AK169" s="228" t="e">
        <f t="shared" si="148"/>
        <v>#REF!</v>
      </c>
      <c r="AL169" s="174" t="e">
        <f t="shared" si="149"/>
        <v>#REF!</v>
      </c>
      <c r="AM169" s="234" t="e">
        <f t="shared" si="150"/>
        <v>#REF!</v>
      </c>
      <c r="AN169" s="228" t="e">
        <f t="shared" si="151"/>
        <v>#REF!</v>
      </c>
      <c r="AO169" s="174" t="e">
        <f t="shared" si="152"/>
        <v>#REF!</v>
      </c>
      <c r="AP169" s="234" t="e">
        <f t="shared" si="153"/>
        <v>#REF!</v>
      </c>
      <c r="AQ169" s="228" t="e">
        <f t="shared" si="154"/>
        <v>#REF!</v>
      </c>
      <c r="AR169" s="174" t="e">
        <f t="shared" si="155"/>
        <v>#REF!</v>
      </c>
      <c r="AS169" s="185" t="e">
        <f t="shared" si="156"/>
        <v>#REF!</v>
      </c>
      <c r="AT169" s="143"/>
      <c r="AU169" s="143"/>
      <c r="AV169" s="143"/>
      <c r="AW169" s="143"/>
      <c r="AX169" s="143"/>
      <c r="AY169" s="143"/>
      <c r="AZ169" s="143"/>
      <c r="BA169" s="143"/>
      <c r="BB169" s="143"/>
    </row>
    <row r="170" spans="1:78" s="24" customFormat="1" x14ac:dyDescent="0.2">
      <c r="A170" s="247" t="s">
        <v>55</v>
      </c>
      <c r="B170" s="208">
        <v>1</v>
      </c>
      <c r="C170" s="209">
        <v>0</v>
      </c>
      <c r="D170" s="4">
        <f>(BldgEUI!F95+BldgEUI!G95)*Constants!$B$13</f>
        <v>0</v>
      </c>
      <c r="E170" s="101">
        <f>(BldgEUI!D95+BldgEUI!E95)*Constants!$B$14</f>
        <v>0</v>
      </c>
      <c r="F170" s="6">
        <f t="shared" si="135"/>
        <v>0</v>
      </c>
      <c r="G170" s="219">
        <f>(BldgEUI!L95+BldgEUI!M95)*Constants!$B$13</f>
        <v>7.5732599999999994</v>
      </c>
      <c r="H170" s="101">
        <f>(BldgEUI!J95+BldgEUI!K95)*Constants!$B$14</f>
        <v>3.7483559999999998</v>
      </c>
      <c r="I170" s="6">
        <f t="shared" si="136"/>
        <v>11.321615999999999</v>
      </c>
      <c r="J170" s="219">
        <f>(BldgEUI!R95+BldgEUI!S95)*Constants!$B$13</f>
        <v>9.0501700000000014</v>
      </c>
      <c r="K170" s="101">
        <f>(BldgEUI!P95+BldgEUI!Q95)*Constants!$B$14</f>
        <v>5.5112399999999999</v>
      </c>
      <c r="L170" s="6">
        <f t="shared" si="137"/>
        <v>14.561410000000002</v>
      </c>
      <c r="M170" s="219">
        <f>(BldgEUI!X95+BldgEUI!Y95)*Constants!$B$13</f>
        <v>0</v>
      </c>
      <c r="N170" s="101">
        <f>(BldgEUI!V95+BldgEUI!W95)*Constants!$B$14</f>
        <v>0</v>
      </c>
      <c r="O170" s="6">
        <f t="shared" si="138"/>
        <v>0</v>
      </c>
      <c r="P170" s="228" t="e">
        <f>D170*#REF!</f>
        <v>#REF!</v>
      </c>
      <c r="Q170" s="174" t="e">
        <f>E170*#REF!</f>
        <v>#REF!</v>
      </c>
      <c r="R170" s="234" t="e">
        <f>F170*#REF!</f>
        <v>#REF!</v>
      </c>
      <c r="S170" s="228" t="e">
        <f>G170*#REF!</f>
        <v>#REF!</v>
      </c>
      <c r="T170" s="174" t="e">
        <f>H170*#REF!</f>
        <v>#REF!</v>
      </c>
      <c r="U170" s="234" t="e">
        <f>I170*#REF!</f>
        <v>#REF!</v>
      </c>
      <c r="V170" s="228" t="e">
        <f>J170*#REF!</f>
        <v>#REF!</v>
      </c>
      <c r="W170" s="174" t="e">
        <f>K170*#REF!</f>
        <v>#REF!</v>
      </c>
      <c r="X170" s="234" t="e">
        <f>L170*#REF!</f>
        <v>#REF!</v>
      </c>
      <c r="Y170" s="228" t="e">
        <f>M170*#REF!</f>
        <v>#REF!</v>
      </c>
      <c r="Z170" s="174" t="e">
        <f>N170*#REF!</f>
        <v>#REF!</v>
      </c>
      <c r="AA170" s="234" t="e">
        <f>O170*#REF!</f>
        <v>#REF!</v>
      </c>
      <c r="AB170" s="228" t="e">
        <f t="shared" si="139"/>
        <v>#REF!</v>
      </c>
      <c r="AC170" s="174" t="e">
        <f t="shared" si="140"/>
        <v>#REF!</v>
      </c>
      <c r="AD170" s="234" t="e">
        <f t="shared" si="141"/>
        <v>#REF!</v>
      </c>
      <c r="AE170" s="228" t="e">
        <f t="shared" si="142"/>
        <v>#REF!</v>
      </c>
      <c r="AF170" s="174" t="e">
        <f t="shared" si="143"/>
        <v>#REF!</v>
      </c>
      <c r="AG170" s="234" t="e">
        <f t="shared" si="144"/>
        <v>#REF!</v>
      </c>
      <c r="AH170" s="228" t="e">
        <f t="shared" si="145"/>
        <v>#REF!</v>
      </c>
      <c r="AI170" s="174" t="e">
        <f t="shared" si="146"/>
        <v>#REF!</v>
      </c>
      <c r="AJ170" s="234" t="e">
        <f t="shared" si="147"/>
        <v>#REF!</v>
      </c>
      <c r="AK170" s="228" t="e">
        <f t="shared" si="148"/>
        <v>#REF!</v>
      </c>
      <c r="AL170" s="174" t="e">
        <f t="shared" si="149"/>
        <v>#REF!</v>
      </c>
      <c r="AM170" s="234" t="e">
        <f t="shared" si="150"/>
        <v>#REF!</v>
      </c>
      <c r="AN170" s="228" t="e">
        <f t="shared" si="151"/>
        <v>#REF!</v>
      </c>
      <c r="AO170" s="174" t="e">
        <f t="shared" si="152"/>
        <v>#REF!</v>
      </c>
      <c r="AP170" s="234" t="e">
        <f t="shared" si="153"/>
        <v>#REF!</v>
      </c>
      <c r="AQ170" s="228" t="e">
        <f t="shared" si="154"/>
        <v>#REF!</v>
      </c>
      <c r="AR170" s="174" t="e">
        <f t="shared" si="155"/>
        <v>#REF!</v>
      </c>
      <c r="AS170" s="185" t="e">
        <f t="shared" si="156"/>
        <v>#REF!</v>
      </c>
      <c r="AT170" s="141"/>
      <c r="AU170" s="141"/>
      <c r="AV170" s="141"/>
      <c r="AW170" s="141"/>
      <c r="AX170" s="141"/>
      <c r="AY170" s="141"/>
      <c r="AZ170" s="141"/>
      <c r="BA170" s="141"/>
      <c r="BB170" s="141"/>
    </row>
    <row r="171" spans="1:78" s="19" customFormat="1" x14ac:dyDescent="0.2">
      <c r="A171" s="247" t="s">
        <v>21</v>
      </c>
      <c r="B171" s="208">
        <v>1</v>
      </c>
      <c r="C171" s="209">
        <v>1</v>
      </c>
      <c r="D171" s="4">
        <f>(BldgEUI!F96+BldgEUI!G96)*Constants!$B$13</f>
        <v>0</v>
      </c>
      <c r="E171" s="101">
        <f>(BldgEUI!D96+BldgEUI!E96)*Constants!$B$14</f>
        <v>0</v>
      </c>
      <c r="F171" s="6">
        <f t="shared" si="135"/>
        <v>0</v>
      </c>
      <c r="G171" s="219">
        <f>(BldgEUI!L96+BldgEUI!M96)*Constants!$B$13</f>
        <v>7.3031899999999998</v>
      </c>
      <c r="H171" s="101">
        <f>(BldgEUI!J96+BldgEUI!K96)*Constants!$B$14</f>
        <v>3.4113959999999999</v>
      </c>
      <c r="I171" s="6">
        <f t="shared" si="136"/>
        <v>10.714586000000001</v>
      </c>
      <c r="J171" s="219">
        <f>(BldgEUI!R96+BldgEUI!S96)*Constants!$B$13</f>
        <v>8.7801000000000009</v>
      </c>
      <c r="K171" s="101">
        <f>(BldgEUI!P96+BldgEUI!Q96)*Constants!$B$14</f>
        <v>5.1742799999999995</v>
      </c>
      <c r="L171" s="6">
        <f t="shared" si="137"/>
        <v>13.95438</v>
      </c>
      <c r="M171" s="219">
        <f>(BldgEUI!X96+BldgEUI!Y96)*Constants!$B$13</f>
        <v>0</v>
      </c>
      <c r="N171" s="101">
        <f>(BldgEUI!V96+BldgEUI!W96)*Constants!$B$14</f>
        <v>0</v>
      </c>
      <c r="O171" s="6">
        <f t="shared" si="138"/>
        <v>0</v>
      </c>
      <c r="P171" s="228" t="e">
        <f>D171*#REF!</f>
        <v>#REF!</v>
      </c>
      <c r="Q171" s="174" t="e">
        <f>E171*#REF!</f>
        <v>#REF!</v>
      </c>
      <c r="R171" s="234" t="e">
        <f>F171*#REF!</f>
        <v>#REF!</v>
      </c>
      <c r="S171" s="228" t="e">
        <f>G171*#REF!</f>
        <v>#REF!</v>
      </c>
      <c r="T171" s="174" t="e">
        <f>H171*#REF!</f>
        <v>#REF!</v>
      </c>
      <c r="U171" s="234" t="e">
        <f>I171*#REF!</f>
        <v>#REF!</v>
      </c>
      <c r="V171" s="228" t="e">
        <f>J171*#REF!</f>
        <v>#REF!</v>
      </c>
      <c r="W171" s="174" t="e">
        <f>K171*#REF!</f>
        <v>#REF!</v>
      </c>
      <c r="X171" s="234" t="e">
        <f>L171*#REF!</f>
        <v>#REF!</v>
      </c>
      <c r="Y171" s="228" t="e">
        <f>M171*#REF!</f>
        <v>#REF!</v>
      </c>
      <c r="Z171" s="174" t="e">
        <f>N171*#REF!</f>
        <v>#REF!</v>
      </c>
      <c r="AA171" s="234" t="e">
        <f>O171*#REF!</f>
        <v>#REF!</v>
      </c>
      <c r="AB171" s="228" t="e">
        <f t="shared" si="139"/>
        <v>#REF!</v>
      </c>
      <c r="AC171" s="174" t="e">
        <f t="shared" si="140"/>
        <v>#REF!</v>
      </c>
      <c r="AD171" s="234" t="e">
        <f t="shared" si="141"/>
        <v>#REF!</v>
      </c>
      <c r="AE171" s="228" t="e">
        <f t="shared" si="142"/>
        <v>#REF!</v>
      </c>
      <c r="AF171" s="174" t="e">
        <f t="shared" si="143"/>
        <v>#REF!</v>
      </c>
      <c r="AG171" s="234" t="e">
        <f t="shared" si="144"/>
        <v>#REF!</v>
      </c>
      <c r="AH171" s="228" t="e">
        <f t="shared" si="145"/>
        <v>#REF!</v>
      </c>
      <c r="AI171" s="174" t="e">
        <f t="shared" si="146"/>
        <v>#REF!</v>
      </c>
      <c r="AJ171" s="234" t="e">
        <f t="shared" si="147"/>
        <v>#REF!</v>
      </c>
      <c r="AK171" s="228" t="e">
        <f t="shared" si="148"/>
        <v>#REF!</v>
      </c>
      <c r="AL171" s="174" t="e">
        <f t="shared" si="149"/>
        <v>#REF!</v>
      </c>
      <c r="AM171" s="234" t="e">
        <f t="shared" si="150"/>
        <v>#REF!</v>
      </c>
      <c r="AN171" s="228" t="e">
        <f t="shared" si="151"/>
        <v>#REF!</v>
      </c>
      <c r="AO171" s="174" t="e">
        <f t="shared" si="152"/>
        <v>#REF!</v>
      </c>
      <c r="AP171" s="234" t="e">
        <f t="shared" si="153"/>
        <v>#REF!</v>
      </c>
      <c r="AQ171" s="228" t="e">
        <f t="shared" si="154"/>
        <v>#REF!</v>
      </c>
      <c r="AR171" s="174" t="e">
        <f t="shared" si="155"/>
        <v>#REF!</v>
      </c>
      <c r="AS171" s="185" t="e">
        <f t="shared" si="156"/>
        <v>#REF!</v>
      </c>
      <c r="AT171" s="142"/>
      <c r="AU171" s="142"/>
      <c r="AV171" s="142"/>
      <c r="AW171" s="142"/>
      <c r="AX171" s="142"/>
      <c r="AY171" s="142"/>
      <c r="AZ171" s="142"/>
      <c r="BA171" s="142"/>
      <c r="BB171" s="142"/>
    </row>
    <row r="172" spans="1:78" s="19" customFormat="1" x14ac:dyDescent="0.2">
      <c r="A172" s="247" t="s">
        <v>56</v>
      </c>
      <c r="B172" s="250">
        <v>0</v>
      </c>
      <c r="C172" s="252">
        <v>0</v>
      </c>
      <c r="D172" s="4">
        <f>(BldgEUI!F97+BldgEUI!G97)*Constants!$B$13</f>
        <v>0</v>
      </c>
      <c r="E172" s="101">
        <f>(BldgEUI!D97+BldgEUI!E97)*Constants!$B$14</f>
        <v>0</v>
      </c>
      <c r="F172" s="6">
        <f t="shared" si="135"/>
        <v>0</v>
      </c>
      <c r="G172" s="219">
        <f>(BldgEUI!L97+BldgEUI!M97)*Constants!$B$13</f>
        <v>7.2060100000000009</v>
      </c>
      <c r="H172" s="101">
        <f>(BldgEUI!J97+BldgEUI!K97)*Constants!$B$14</f>
        <v>3.8672639999999996</v>
      </c>
      <c r="I172" s="6">
        <f t="shared" si="136"/>
        <v>11.073274000000001</v>
      </c>
      <c r="J172" s="219">
        <f>(BldgEUI!R97+BldgEUI!S97)*Constants!$B$13</f>
        <v>8.6829200000000011</v>
      </c>
      <c r="K172" s="101">
        <f>(BldgEUI!P97+BldgEUI!Q97)*Constants!$B$14</f>
        <v>5.6301480000000002</v>
      </c>
      <c r="L172" s="6">
        <f t="shared" si="137"/>
        <v>14.313068000000001</v>
      </c>
      <c r="M172" s="219">
        <f>(BldgEUI!X97+BldgEUI!Y97)*Constants!$B$13</f>
        <v>0</v>
      </c>
      <c r="N172" s="101">
        <f>(BldgEUI!V97+BldgEUI!W97)*Constants!$B$14</f>
        <v>0</v>
      </c>
      <c r="O172" s="6">
        <f t="shared" si="138"/>
        <v>0</v>
      </c>
      <c r="P172" s="228" t="e">
        <f>D172*#REF!</f>
        <v>#REF!</v>
      </c>
      <c r="Q172" s="174" t="e">
        <f>E172*#REF!</f>
        <v>#REF!</v>
      </c>
      <c r="R172" s="234" t="e">
        <f>F172*#REF!</f>
        <v>#REF!</v>
      </c>
      <c r="S172" s="228" t="e">
        <f>G172*#REF!</f>
        <v>#REF!</v>
      </c>
      <c r="T172" s="174" t="e">
        <f>H172*#REF!</f>
        <v>#REF!</v>
      </c>
      <c r="U172" s="234" t="e">
        <f>I172*#REF!</f>
        <v>#REF!</v>
      </c>
      <c r="V172" s="228" t="e">
        <f>J172*#REF!</f>
        <v>#REF!</v>
      </c>
      <c r="W172" s="174" t="e">
        <f>K172*#REF!</f>
        <v>#REF!</v>
      </c>
      <c r="X172" s="234" t="e">
        <f>L172*#REF!</f>
        <v>#REF!</v>
      </c>
      <c r="Y172" s="228" t="e">
        <f>M172*#REF!</f>
        <v>#REF!</v>
      </c>
      <c r="Z172" s="174" t="e">
        <f>N172*#REF!</f>
        <v>#REF!</v>
      </c>
      <c r="AA172" s="234" t="e">
        <f>O172*#REF!</f>
        <v>#REF!</v>
      </c>
      <c r="AB172" s="228" t="e">
        <f t="shared" si="139"/>
        <v>#REF!</v>
      </c>
      <c r="AC172" s="174" t="e">
        <f t="shared" si="140"/>
        <v>#REF!</v>
      </c>
      <c r="AD172" s="234" t="e">
        <f t="shared" si="141"/>
        <v>#REF!</v>
      </c>
      <c r="AE172" s="228" t="e">
        <f t="shared" si="142"/>
        <v>#REF!</v>
      </c>
      <c r="AF172" s="174" t="e">
        <f t="shared" si="143"/>
        <v>#REF!</v>
      </c>
      <c r="AG172" s="234" t="e">
        <f t="shared" si="144"/>
        <v>#REF!</v>
      </c>
      <c r="AH172" s="228" t="e">
        <f t="shared" si="145"/>
        <v>#REF!</v>
      </c>
      <c r="AI172" s="174" t="e">
        <f t="shared" si="146"/>
        <v>#REF!</v>
      </c>
      <c r="AJ172" s="234" t="e">
        <f t="shared" si="147"/>
        <v>#REF!</v>
      </c>
      <c r="AK172" s="228" t="e">
        <f t="shared" si="148"/>
        <v>#REF!</v>
      </c>
      <c r="AL172" s="174" t="e">
        <f t="shared" si="149"/>
        <v>#REF!</v>
      </c>
      <c r="AM172" s="234" t="e">
        <f t="shared" si="150"/>
        <v>#REF!</v>
      </c>
      <c r="AN172" s="228" t="e">
        <f t="shared" si="151"/>
        <v>#REF!</v>
      </c>
      <c r="AO172" s="174" t="e">
        <f t="shared" si="152"/>
        <v>#REF!</v>
      </c>
      <c r="AP172" s="234" t="e">
        <f t="shared" si="153"/>
        <v>#REF!</v>
      </c>
      <c r="AQ172" s="228" t="e">
        <f t="shared" si="154"/>
        <v>#REF!</v>
      </c>
      <c r="AR172" s="174" t="e">
        <f t="shared" si="155"/>
        <v>#REF!</v>
      </c>
      <c r="AS172" s="185" t="e">
        <f t="shared" si="156"/>
        <v>#REF!</v>
      </c>
      <c r="AT172" s="142"/>
      <c r="AU172" s="142"/>
      <c r="AV172" s="142"/>
      <c r="AW172" s="142"/>
      <c r="AX172" s="142"/>
      <c r="AY172" s="142"/>
      <c r="AZ172" s="142"/>
      <c r="BA172" s="142"/>
      <c r="BB172" s="142"/>
    </row>
    <row r="173" spans="1:78" s="25" customFormat="1" x14ac:dyDescent="0.2">
      <c r="A173" s="247" t="s">
        <v>57</v>
      </c>
      <c r="B173" s="250">
        <v>0</v>
      </c>
      <c r="C173" s="252">
        <v>0</v>
      </c>
      <c r="D173" s="4">
        <f>(BldgEUI!F98+BldgEUI!G98)*Constants!$B$13</f>
        <v>0</v>
      </c>
      <c r="E173" s="101">
        <f>(BldgEUI!D98+BldgEUI!E98)*Constants!$B$14</f>
        <v>0</v>
      </c>
      <c r="F173" s="6">
        <f t="shared" si="135"/>
        <v>0</v>
      </c>
      <c r="G173" s="219">
        <f>(BldgEUI!L98+BldgEUI!M98)*Constants!$B$13</f>
        <v>7.2060100000000009</v>
      </c>
      <c r="H173" s="101">
        <f>(BldgEUI!J98+BldgEUI!K98)*Constants!$B$14</f>
        <v>3.8672639999999996</v>
      </c>
      <c r="I173" s="6">
        <f t="shared" si="136"/>
        <v>11.073274000000001</v>
      </c>
      <c r="J173" s="219">
        <f>(BldgEUI!R98+BldgEUI!S98)*Constants!$B$13</f>
        <v>8.6829200000000011</v>
      </c>
      <c r="K173" s="101">
        <f>(BldgEUI!P98+BldgEUI!Q98)*Constants!$B$14</f>
        <v>5.6301480000000002</v>
      </c>
      <c r="L173" s="6">
        <f t="shared" si="137"/>
        <v>14.313068000000001</v>
      </c>
      <c r="M173" s="219">
        <f>(BldgEUI!X98+BldgEUI!Y98)*Constants!$B$13</f>
        <v>0</v>
      </c>
      <c r="N173" s="101">
        <f>(BldgEUI!V98+BldgEUI!W98)*Constants!$B$14</f>
        <v>0</v>
      </c>
      <c r="O173" s="6">
        <f t="shared" si="138"/>
        <v>0</v>
      </c>
      <c r="P173" s="228" t="e">
        <f>D173*#REF!</f>
        <v>#REF!</v>
      </c>
      <c r="Q173" s="174" t="e">
        <f>E173*#REF!</f>
        <v>#REF!</v>
      </c>
      <c r="R173" s="234" t="e">
        <f>F173*#REF!</f>
        <v>#REF!</v>
      </c>
      <c r="S173" s="228" t="e">
        <f>G173*#REF!</f>
        <v>#REF!</v>
      </c>
      <c r="T173" s="174" t="e">
        <f>H173*#REF!</f>
        <v>#REF!</v>
      </c>
      <c r="U173" s="234" t="e">
        <f>I173*#REF!</f>
        <v>#REF!</v>
      </c>
      <c r="V173" s="228" t="e">
        <f>J173*#REF!</f>
        <v>#REF!</v>
      </c>
      <c r="W173" s="174" t="e">
        <f>K173*#REF!</f>
        <v>#REF!</v>
      </c>
      <c r="X173" s="234" t="e">
        <f>L173*#REF!</f>
        <v>#REF!</v>
      </c>
      <c r="Y173" s="228" t="e">
        <f>M173*#REF!</f>
        <v>#REF!</v>
      </c>
      <c r="Z173" s="174" t="e">
        <f>N173*#REF!</f>
        <v>#REF!</v>
      </c>
      <c r="AA173" s="234" t="e">
        <f>O173*#REF!</f>
        <v>#REF!</v>
      </c>
      <c r="AB173" s="228" t="e">
        <f t="shared" si="139"/>
        <v>#REF!</v>
      </c>
      <c r="AC173" s="174" t="e">
        <f t="shared" si="140"/>
        <v>#REF!</v>
      </c>
      <c r="AD173" s="234" t="e">
        <f t="shared" si="141"/>
        <v>#REF!</v>
      </c>
      <c r="AE173" s="228" t="e">
        <f t="shared" si="142"/>
        <v>#REF!</v>
      </c>
      <c r="AF173" s="174" t="e">
        <f t="shared" si="143"/>
        <v>#REF!</v>
      </c>
      <c r="AG173" s="234" t="e">
        <f t="shared" si="144"/>
        <v>#REF!</v>
      </c>
      <c r="AH173" s="228" t="e">
        <f t="shared" si="145"/>
        <v>#REF!</v>
      </c>
      <c r="AI173" s="174" t="e">
        <f t="shared" si="146"/>
        <v>#REF!</v>
      </c>
      <c r="AJ173" s="234" t="e">
        <f t="shared" si="147"/>
        <v>#REF!</v>
      </c>
      <c r="AK173" s="228" t="e">
        <f t="shared" si="148"/>
        <v>#REF!</v>
      </c>
      <c r="AL173" s="174" t="e">
        <f t="shared" si="149"/>
        <v>#REF!</v>
      </c>
      <c r="AM173" s="234" t="e">
        <f t="shared" si="150"/>
        <v>#REF!</v>
      </c>
      <c r="AN173" s="228" t="e">
        <f t="shared" si="151"/>
        <v>#REF!</v>
      </c>
      <c r="AO173" s="174" t="e">
        <f t="shared" si="152"/>
        <v>#REF!</v>
      </c>
      <c r="AP173" s="234" t="e">
        <f t="shared" si="153"/>
        <v>#REF!</v>
      </c>
      <c r="AQ173" s="228" t="e">
        <f t="shared" si="154"/>
        <v>#REF!</v>
      </c>
      <c r="AR173" s="174" t="e">
        <f t="shared" si="155"/>
        <v>#REF!</v>
      </c>
      <c r="AS173" s="185" t="e">
        <f t="shared" si="156"/>
        <v>#REF!</v>
      </c>
      <c r="AT173" s="140"/>
      <c r="AU173" s="140"/>
      <c r="AV173" s="140"/>
      <c r="AW173" s="140"/>
      <c r="AX173" s="140"/>
      <c r="AY173" s="140"/>
      <c r="AZ173" s="140"/>
      <c r="BA173" s="140"/>
      <c r="BB173" s="140"/>
    </row>
    <row r="174" spans="1:78" s="25" customFormat="1" ht="13.5" thickBot="1" x14ac:dyDescent="0.25">
      <c r="A174" s="249" t="s">
        <v>58</v>
      </c>
      <c r="B174" s="213">
        <v>1</v>
      </c>
      <c r="C174" s="214">
        <v>1</v>
      </c>
      <c r="D174" s="197">
        <f>(BldgEUI!F99+BldgEUI!G99)*Constants!$B$13</f>
        <v>0</v>
      </c>
      <c r="E174" s="186">
        <f>(BldgEUI!D99+BldgEUI!E99)*Constants!$B$14</f>
        <v>0</v>
      </c>
      <c r="F174" s="236">
        <f t="shared" si="135"/>
        <v>0</v>
      </c>
      <c r="G174" s="221">
        <f>(BldgEUI!L99+BldgEUI!M99)*Constants!$B$13</f>
        <v>6.9562800000000005</v>
      </c>
      <c r="H174" s="186">
        <f>(BldgEUI!J99+BldgEUI!K99)*Constants!$B$14</f>
        <v>3.5729099999999998</v>
      </c>
      <c r="I174" s="236">
        <f t="shared" si="136"/>
        <v>10.52919</v>
      </c>
      <c r="J174" s="221">
        <f>(BldgEUI!R99+BldgEUI!S99)*Constants!$B$13</f>
        <v>8.2851599999999994</v>
      </c>
      <c r="K174" s="186">
        <f>(BldgEUI!P99+BldgEUI!Q99)*Constants!$B$14</f>
        <v>5.1595379999999995</v>
      </c>
      <c r="L174" s="236">
        <f t="shared" si="137"/>
        <v>13.444697999999999</v>
      </c>
      <c r="M174" s="221">
        <f>(BldgEUI!X99+BldgEUI!Y99)*Constants!$B$13</f>
        <v>0</v>
      </c>
      <c r="N174" s="186">
        <f>(BldgEUI!V99+BldgEUI!W99)*Constants!$B$14</f>
        <v>0</v>
      </c>
      <c r="O174" s="236">
        <f t="shared" si="138"/>
        <v>0</v>
      </c>
      <c r="P174" s="229" t="e">
        <f>D174*#REF!</f>
        <v>#REF!</v>
      </c>
      <c r="Q174" s="187" t="e">
        <f>E174*#REF!</f>
        <v>#REF!</v>
      </c>
      <c r="R174" s="235" t="e">
        <f>F174*#REF!</f>
        <v>#REF!</v>
      </c>
      <c r="S174" s="229" t="e">
        <f>G174*#REF!</f>
        <v>#REF!</v>
      </c>
      <c r="T174" s="187" t="e">
        <f>H174*#REF!</f>
        <v>#REF!</v>
      </c>
      <c r="U174" s="235" t="e">
        <f>I174*#REF!</f>
        <v>#REF!</v>
      </c>
      <c r="V174" s="229" t="e">
        <f>J174*#REF!</f>
        <v>#REF!</v>
      </c>
      <c r="W174" s="187" t="e">
        <f>K174*#REF!</f>
        <v>#REF!</v>
      </c>
      <c r="X174" s="235" t="e">
        <f>L174*#REF!</f>
        <v>#REF!</v>
      </c>
      <c r="Y174" s="229" t="e">
        <f>M174*#REF!</f>
        <v>#REF!</v>
      </c>
      <c r="Z174" s="187" t="e">
        <f>N174*#REF!</f>
        <v>#REF!</v>
      </c>
      <c r="AA174" s="235" t="e">
        <f>O174*#REF!</f>
        <v>#REF!</v>
      </c>
      <c r="AB174" s="229" t="e">
        <f t="shared" si="139"/>
        <v>#REF!</v>
      </c>
      <c r="AC174" s="187" t="e">
        <f t="shared" si="140"/>
        <v>#REF!</v>
      </c>
      <c r="AD174" s="235" t="e">
        <f t="shared" si="141"/>
        <v>#REF!</v>
      </c>
      <c r="AE174" s="229" t="e">
        <f t="shared" si="142"/>
        <v>#REF!</v>
      </c>
      <c r="AF174" s="187" t="e">
        <f t="shared" si="143"/>
        <v>#REF!</v>
      </c>
      <c r="AG174" s="235" t="e">
        <f t="shared" si="144"/>
        <v>#REF!</v>
      </c>
      <c r="AH174" s="229" t="e">
        <f t="shared" si="145"/>
        <v>#REF!</v>
      </c>
      <c r="AI174" s="187" t="e">
        <f t="shared" si="146"/>
        <v>#REF!</v>
      </c>
      <c r="AJ174" s="235" t="e">
        <f t="shared" si="147"/>
        <v>#REF!</v>
      </c>
      <c r="AK174" s="229" t="e">
        <f t="shared" si="148"/>
        <v>#REF!</v>
      </c>
      <c r="AL174" s="187" t="e">
        <f t="shared" si="149"/>
        <v>#REF!</v>
      </c>
      <c r="AM174" s="235" t="e">
        <f t="shared" si="150"/>
        <v>#REF!</v>
      </c>
      <c r="AN174" s="229" t="e">
        <f t="shared" si="151"/>
        <v>#REF!</v>
      </c>
      <c r="AO174" s="187" t="e">
        <f t="shared" si="152"/>
        <v>#REF!</v>
      </c>
      <c r="AP174" s="235" t="e">
        <f t="shared" si="153"/>
        <v>#REF!</v>
      </c>
      <c r="AQ174" s="229" t="e">
        <f t="shared" si="154"/>
        <v>#REF!</v>
      </c>
      <c r="AR174" s="187" t="e">
        <f t="shared" si="155"/>
        <v>#REF!</v>
      </c>
      <c r="AS174" s="188" t="e">
        <f t="shared" si="156"/>
        <v>#REF!</v>
      </c>
      <c r="AT174" s="140"/>
      <c r="AU174" s="140"/>
      <c r="AV174" s="140"/>
      <c r="AW174" s="140"/>
      <c r="AX174" s="140"/>
      <c r="AY174" s="140"/>
      <c r="AZ174" s="140"/>
      <c r="BA174" s="140"/>
      <c r="BB174" s="140"/>
    </row>
    <row r="175" spans="1:78" ht="13.5" thickBot="1" x14ac:dyDescent="0.25">
      <c r="J175" s="68"/>
      <c r="M175" s="68"/>
      <c r="P175" s="68"/>
      <c r="S175" s="68"/>
      <c r="AB175" s="5"/>
      <c r="AC175" s="5"/>
      <c r="AD175" s="5"/>
      <c r="AE175" s="5"/>
      <c r="AF175" s="5"/>
      <c r="AG175" s="5"/>
      <c r="AH175" s="5"/>
      <c r="AI175" s="5"/>
      <c r="AJ175" s="5"/>
      <c r="AK175" s="5"/>
      <c r="AL175" s="5"/>
      <c r="AM175" s="5"/>
      <c r="AN175" s="112"/>
      <c r="AO175" s="112"/>
      <c r="AP175" s="112"/>
      <c r="AQ175" s="112"/>
      <c r="AR175" s="112"/>
      <c r="AS175" s="112"/>
      <c r="AT175" s="112"/>
      <c r="AU175" s="112"/>
      <c r="AV175" s="112"/>
      <c r="AW175" s="112"/>
      <c r="AX175" s="112"/>
      <c r="AY175" s="112"/>
      <c r="AZ175" s="112"/>
      <c r="BA175" s="112"/>
      <c r="BB175" s="112"/>
      <c r="BC175" s="112"/>
      <c r="BD175" s="1"/>
      <c r="BE175" s="1"/>
      <c r="BF175" s="1"/>
      <c r="BG175" s="1"/>
      <c r="BH175" s="1"/>
      <c r="BI175" s="1"/>
      <c r="BJ175" s="1"/>
      <c r="BK175" s="1"/>
      <c r="BL175" s="1"/>
      <c r="BM175" s="1"/>
      <c r="BN175" s="1"/>
      <c r="BO175" s="1"/>
      <c r="BP175" s="1"/>
      <c r="BQ175" s="1"/>
      <c r="BR175" s="1"/>
      <c r="BS175" s="1"/>
      <c r="BT175" s="1"/>
      <c r="BU175" s="1"/>
      <c r="BV175" s="1"/>
      <c r="BW175" s="1"/>
      <c r="BY175" s="1"/>
      <c r="BZ175" s="1"/>
    </row>
    <row r="176" spans="1:78" ht="15" x14ac:dyDescent="0.25">
      <c r="A176" s="178" t="s">
        <v>170</v>
      </c>
      <c r="B176" s="198"/>
      <c r="C176" s="199"/>
      <c r="D176" s="179" t="s">
        <v>93</v>
      </c>
      <c r="E176" s="179"/>
      <c r="F176" s="179"/>
      <c r="G176" s="215" t="s">
        <v>93</v>
      </c>
      <c r="H176" s="179"/>
      <c r="I176" s="179"/>
      <c r="J176" s="215" t="s">
        <v>93</v>
      </c>
      <c r="K176" s="179"/>
      <c r="L176" s="179"/>
      <c r="M176" s="215" t="s">
        <v>93</v>
      </c>
      <c r="N176" s="179"/>
      <c r="O176" s="179"/>
      <c r="P176" s="226" t="s">
        <v>93</v>
      </c>
      <c r="Q176" s="180"/>
      <c r="R176" s="180"/>
      <c r="S176" s="226" t="s">
        <v>93</v>
      </c>
      <c r="T176" s="180"/>
      <c r="U176" s="180"/>
      <c r="V176" s="226" t="s">
        <v>93</v>
      </c>
      <c r="W176" s="180"/>
      <c r="X176" s="180"/>
      <c r="Y176" s="226" t="s">
        <v>93</v>
      </c>
      <c r="Z176" s="180"/>
      <c r="AA176" s="180"/>
      <c r="AB176" s="226" t="s">
        <v>97</v>
      </c>
      <c r="AC176" s="180"/>
      <c r="AD176" s="180"/>
      <c r="AE176" s="226" t="s">
        <v>98</v>
      </c>
      <c r="AF176" s="276"/>
      <c r="AG176" s="276"/>
      <c r="AH176" s="226" t="s">
        <v>98</v>
      </c>
      <c r="AI176" s="276"/>
      <c r="AJ176" s="276"/>
      <c r="AK176" s="226" t="s">
        <v>98</v>
      </c>
      <c r="AL176" s="276"/>
      <c r="AM176" s="276"/>
      <c r="AN176" s="226" t="s">
        <v>98</v>
      </c>
      <c r="AO176" s="276"/>
      <c r="AP176" s="276"/>
      <c r="AQ176" s="278" t="s">
        <v>98</v>
      </c>
      <c r="AR176" s="276"/>
      <c r="AS176" s="279"/>
      <c r="AT176" s="1"/>
      <c r="AU176" s="1"/>
      <c r="AV176" s="1"/>
      <c r="AW176" s="1"/>
      <c r="AX176" s="1"/>
      <c r="AY176" s="1"/>
      <c r="AZ176" s="1"/>
      <c r="BA176" s="1"/>
      <c r="BB176" s="1"/>
      <c r="BC176"/>
      <c r="BX176"/>
    </row>
    <row r="177" spans="1:76" x14ac:dyDescent="0.2">
      <c r="A177" s="181" t="s">
        <v>187</v>
      </c>
      <c r="B177" s="200"/>
      <c r="C177" s="201"/>
      <c r="D177" s="182"/>
      <c r="E177" s="182" t="s">
        <v>150</v>
      </c>
      <c r="F177" s="182"/>
      <c r="G177" s="216"/>
      <c r="H177" s="182" t="s">
        <v>153</v>
      </c>
      <c r="I177" s="182"/>
      <c r="J177" s="216"/>
      <c r="K177" s="182" t="s">
        <v>151</v>
      </c>
      <c r="L177" s="182"/>
      <c r="M177" s="216"/>
      <c r="N177" s="182" t="s">
        <v>152</v>
      </c>
      <c r="O177" s="271"/>
      <c r="P177" s="269" t="s">
        <v>154</v>
      </c>
      <c r="Q177" s="270"/>
      <c r="R177" s="269"/>
      <c r="S177" s="272" t="s">
        <v>155</v>
      </c>
      <c r="T177" s="273"/>
      <c r="U177" s="274"/>
      <c r="V177" s="269" t="s">
        <v>156</v>
      </c>
      <c r="W177" s="270"/>
      <c r="X177" s="269"/>
      <c r="Y177" s="272" t="s">
        <v>157</v>
      </c>
      <c r="Z177" s="270"/>
      <c r="AA177" s="269"/>
      <c r="AB177" s="275" t="s">
        <v>158</v>
      </c>
      <c r="AC177" s="269"/>
      <c r="AD177" s="269"/>
      <c r="AE177" s="275" t="s">
        <v>154</v>
      </c>
      <c r="AF177" s="277"/>
      <c r="AG177" s="277"/>
      <c r="AH177" s="275" t="s">
        <v>159</v>
      </c>
      <c r="AI177" s="277"/>
      <c r="AJ177" s="277"/>
      <c r="AK177" s="275" t="s">
        <v>156</v>
      </c>
      <c r="AL177" s="277"/>
      <c r="AM177" s="277"/>
      <c r="AN177" s="275" t="s">
        <v>160</v>
      </c>
      <c r="AO177" s="277"/>
      <c r="AP177" s="277"/>
      <c r="AQ177" s="280" t="s">
        <v>158</v>
      </c>
      <c r="AR177" s="277"/>
      <c r="AS177" s="281"/>
      <c r="AT177" s="1"/>
      <c r="AU177" s="1"/>
      <c r="AV177" s="1"/>
      <c r="AW177" s="1"/>
      <c r="AX177" s="1"/>
      <c r="AY177" s="1"/>
      <c r="AZ177" s="1"/>
      <c r="BA177" s="1"/>
      <c r="BB177" s="1"/>
      <c r="BC177"/>
      <c r="BX177"/>
    </row>
    <row r="178" spans="1:76" ht="33.75" x14ac:dyDescent="0.2">
      <c r="A178" s="244" t="s">
        <v>14</v>
      </c>
      <c r="B178" s="202" t="s">
        <v>16</v>
      </c>
      <c r="C178" s="203" t="s">
        <v>19</v>
      </c>
      <c r="D178" s="217" t="s">
        <v>193</v>
      </c>
      <c r="E178" s="176" t="s">
        <v>194</v>
      </c>
      <c r="F178" s="218" t="s">
        <v>195</v>
      </c>
      <c r="G178" s="217" t="s">
        <v>193</v>
      </c>
      <c r="H178" s="176" t="s">
        <v>194</v>
      </c>
      <c r="I178" s="218" t="s">
        <v>195</v>
      </c>
      <c r="J178" s="217" t="s">
        <v>193</v>
      </c>
      <c r="K178" s="176" t="s">
        <v>194</v>
      </c>
      <c r="L178" s="218" t="s">
        <v>195</v>
      </c>
      <c r="M178" s="217" t="s">
        <v>193</v>
      </c>
      <c r="N178" s="176" t="s">
        <v>194</v>
      </c>
      <c r="O178" s="218" t="s">
        <v>195</v>
      </c>
      <c r="P178" s="227" t="s">
        <v>94</v>
      </c>
      <c r="Q178" s="177" t="s">
        <v>95</v>
      </c>
      <c r="R178" s="232" t="s">
        <v>96</v>
      </c>
      <c r="S178" s="227" t="s">
        <v>94</v>
      </c>
      <c r="T178" s="177" t="s">
        <v>95</v>
      </c>
      <c r="U178" s="232" t="s">
        <v>96</v>
      </c>
      <c r="V178" s="227" t="s">
        <v>94</v>
      </c>
      <c r="W178" s="177" t="s">
        <v>95</v>
      </c>
      <c r="X178" s="232" t="s">
        <v>96</v>
      </c>
      <c r="Y178" s="227" t="s">
        <v>94</v>
      </c>
      <c r="Z178" s="177" t="s">
        <v>95</v>
      </c>
      <c r="AA178" s="232" t="s">
        <v>96</v>
      </c>
      <c r="AB178" s="227" t="s">
        <v>94</v>
      </c>
      <c r="AC178" s="177" t="s">
        <v>95</v>
      </c>
      <c r="AD178" s="232" t="s">
        <v>96</v>
      </c>
      <c r="AE178" s="227" t="s">
        <v>94</v>
      </c>
      <c r="AF178" s="177" t="s">
        <v>95</v>
      </c>
      <c r="AG178" s="232" t="s">
        <v>96</v>
      </c>
      <c r="AH178" s="227" t="s">
        <v>94</v>
      </c>
      <c r="AI178" s="177" t="s">
        <v>95</v>
      </c>
      <c r="AJ178" s="232" t="s">
        <v>96</v>
      </c>
      <c r="AK178" s="227" t="s">
        <v>94</v>
      </c>
      <c r="AL178" s="177" t="s">
        <v>95</v>
      </c>
      <c r="AM178" s="232" t="s">
        <v>96</v>
      </c>
      <c r="AN178" s="227" t="s">
        <v>94</v>
      </c>
      <c r="AO178" s="177" t="s">
        <v>95</v>
      </c>
      <c r="AP178" s="232" t="s">
        <v>96</v>
      </c>
      <c r="AQ178" s="227" t="s">
        <v>94</v>
      </c>
      <c r="AR178" s="177" t="s">
        <v>95</v>
      </c>
      <c r="AS178" s="183" t="s">
        <v>96</v>
      </c>
      <c r="AT178" s="1"/>
      <c r="AU178" s="1"/>
      <c r="AV178" s="1"/>
      <c r="AW178" s="1"/>
      <c r="AX178" s="1"/>
      <c r="AY178" s="1"/>
      <c r="AZ178" s="1"/>
      <c r="BA178" s="1"/>
      <c r="BB178" s="1"/>
      <c r="BC178"/>
      <c r="BX178"/>
    </row>
    <row r="179" spans="1:76" x14ac:dyDescent="0.2">
      <c r="A179" s="245" t="s">
        <v>0</v>
      </c>
      <c r="B179" s="204">
        <v>1</v>
      </c>
      <c r="C179" s="205">
        <v>1</v>
      </c>
      <c r="D179" s="4" t="e">
        <f>(BldgEUI!#REF!+BldgEUI!#REF!)*Constants!$B$13</f>
        <v>#REF!</v>
      </c>
      <c r="E179" s="101" t="e">
        <f>(BldgEUI!#REF!+BldgEUI!#REF!)*Constants!$B$14</f>
        <v>#REF!</v>
      </c>
      <c r="F179" s="6" t="e">
        <f t="shared" ref="F179:F199" si="157">D179+E179</f>
        <v>#REF!</v>
      </c>
      <c r="G179" s="219" t="e">
        <f>(BldgEUI!#REF!+BldgEUI!#REF!)*Constants!$B$13</f>
        <v>#REF!</v>
      </c>
      <c r="H179" s="101" t="e">
        <f>(BldgEUI!#REF!+BldgEUI!#REF!)*Constants!$B$14</f>
        <v>#REF!</v>
      </c>
      <c r="I179" s="6" t="e">
        <f t="shared" ref="I179:I199" si="158">G179+H179</f>
        <v>#REF!</v>
      </c>
      <c r="J179" s="219" t="e">
        <f>(BldgEUI!#REF!+BldgEUI!#REF!)*Constants!$B$13</f>
        <v>#REF!</v>
      </c>
      <c r="K179" s="101" t="e">
        <f>(BldgEUI!#REF!+BldgEUI!#REF!)*Constants!$B$14</f>
        <v>#REF!</v>
      </c>
      <c r="L179" s="6" t="e">
        <f t="shared" ref="L179:L199" si="159">J179+K179</f>
        <v>#REF!</v>
      </c>
      <c r="M179" s="219" t="e">
        <f>(BldgEUI!#REF!+BldgEUI!#REF!)*Constants!$B$13</f>
        <v>#REF!</v>
      </c>
      <c r="N179" s="101" t="e">
        <f>(BldgEUI!#REF!+BldgEUI!#REF!)*Constants!$B$14</f>
        <v>#REF!</v>
      </c>
      <c r="O179" s="6" t="e">
        <f t="shared" ref="O179:O199" si="160">M179+N179</f>
        <v>#REF!</v>
      </c>
      <c r="P179" s="228" t="e">
        <f>D179*#REF!</f>
        <v>#REF!</v>
      </c>
      <c r="Q179" s="174" t="e">
        <f>E179*#REF!</f>
        <v>#REF!</v>
      </c>
      <c r="R179" s="234" t="e">
        <f>F179*#REF!</f>
        <v>#REF!</v>
      </c>
      <c r="S179" s="228" t="e">
        <f>G179*#REF!</f>
        <v>#REF!</v>
      </c>
      <c r="T179" s="174" t="e">
        <f>H179*#REF!</f>
        <v>#REF!</v>
      </c>
      <c r="U179" s="234" t="e">
        <f>I179*#REF!</f>
        <v>#REF!</v>
      </c>
      <c r="V179" s="228" t="e">
        <f>J179*#REF!</f>
        <v>#REF!</v>
      </c>
      <c r="W179" s="174" t="e">
        <f>K179*#REF!</f>
        <v>#REF!</v>
      </c>
      <c r="X179" s="234" t="e">
        <f>L179*#REF!</f>
        <v>#REF!</v>
      </c>
      <c r="Y179" s="228" t="e">
        <f>M179*#REF!</f>
        <v>#REF!</v>
      </c>
      <c r="Z179" s="174" t="e">
        <f>N179*#REF!</f>
        <v>#REF!</v>
      </c>
      <c r="AA179" s="234" t="e">
        <f>O179*#REF!</f>
        <v>#REF!</v>
      </c>
      <c r="AB179" s="228" t="e">
        <f>P179+S179+V179+Y179</f>
        <v>#REF!</v>
      </c>
      <c r="AC179" s="174" t="e">
        <f>Q179+T179+W179+Z179</f>
        <v>#REF!</v>
      </c>
      <c r="AD179" s="234" t="e">
        <f>R179+U179+X179+AA179</f>
        <v>#REF!</v>
      </c>
      <c r="AE179" s="228"/>
      <c r="AF179" s="12"/>
      <c r="AG179" s="233"/>
      <c r="AH179" s="231"/>
      <c r="AI179" s="12"/>
      <c r="AJ179" s="233"/>
      <c r="AK179" s="231"/>
      <c r="AL179" s="12"/>
      <c r="AM179" s="233"/>
      <c r="AN179" s="231"/>
      <c r="AO179" s="12"/>
      <c r="AP179" s="233"/>
      <c r="AQ179" s="231"/>
      <c r="AR179" s="12"/>
      <c r="AS179" s="184"/>
      <c r="AT179" s="1"/>
      <c r="AU179" s="1"/>
      <c r="AV179" s="1"/>
      <c r="AW179" s="1"/>
      <c r="AX179" s="1"/>
      <c r="AY179" s="1"/>
      <c r="AZ179" s="1"/>
      <c r="BA179" s="1"/>
      <c r="BB179" s="1"/>
      <c r="BC179"/>
      <c r="BX179"/>
    </row>
    <row r="180" spans="1:76" x14ac:dyDescent="0.2">
      <c r="A180" s="246" t="s">
        <v>45</v>
      </c>
      <c r="B180" s="206">
        <v>1</v>
      </c>
      <c r="C180" s="207">
        <v>1</v>
      </c>
      <c r="D180" s="4" t="e">
        <f>(BldgEUI!#REF!+BldgEUI!#REF!)*Constants!$B$13</f>
        <v>#REF!</v>
      </c>
      <c r="E180" s="101" t="e">
        <f>(BldgEUI!#REF!+BldgEUI!#REF!)*Constants!$B$14</f>
        <v>#REF!</v>
      </c>
      <c r="F180" s="6" t="e">
        <f t="shared" si="157"/>
        <v>#REF!</v>
      </c>
      <c r="G180" s="219" t="e">
        <f>(BldgEUI!#REF!+BldgEUI!#REF!)*Constants!$B$13</f>
        <v>#REF!</v>
      </c>
      <c r="H180" s="101" t="e">
        <f>(BldgEUI!#REF!+BldgEUI!#REF!)*Constants!$B$14</f>
        <v>#REF!</v>
      </c>
      <c r="I180" s="6" t="e">
        <f t="shared" si="158"/>
        <v>#REF!</v>
      </c>
      <c r="J180" s="219" t="e">
        <f>(BldgEUI!#REF!+BldgEUI!#REF!)*Constants!$B$13</f>
        <v>#REF!</v>
      </c>
      <c r="K180" s="101" t="e">
        <f>(BldgEUI!#REF!+BldgEUI!#REF!)*Constants!$B$14</f>
        <v>#REF!</v>
      </c>
      <c r="L180" s="6" t="e">
        <f t="shared" si="159"/>
        <v>#REF!</v>
      </c>
      <c r="M180" s="219" t="e">
        <f>(BldgEUI!#REF!+BldgEUI!#REF!)*Constants!$B$13</f>
        <v>#REF!</v>
      </c>
      <c r="N180" s="101" t="e">
        <f>(BldgEUI!#REF!+BldgEUI!#REF!)*Constants!$B$14</f>
        <v>#REF!</v>
      </c>
      <c r="O180" s="6" t="e">
        <f t="shared" si="160"/>
        <v>#REF!</v>
      </c>
      <c r="P180" s="228" t="e">
        <f>D180*#REF!</f>
        <v>#REF!</v>
      </c>
      <c r="Q180" s="174" t="e">
        <f>E180*#REF!</f>
        <v>#REF!</v>
      </c>
      <c r="R180" s="234" t="e">
        <f>F180*#REF!</f>
        <v>#REF!</v>
      </c>
      <c r="S180" s="228" t="e">
        <f>G180*#REF!</f>
        <v>#REF!</v>
      </c>
      <c r="T180" s="174" t="e">
        <f>H180*#REF!</f>
        <v>#REF!</v>
      </c>
      <c r="U180" s="234" t="e">
        <f>I180*#REF!</f>
        <v>#REF!</v>
      </c>
      <c r="V180" s="228" t="e">
        <f>J180*#REF!</f>
        <v>#REF!</v>
      </c>
      <c r="W180" s="174" t="e">
        <f>K180*#REF!</f>
        <v>#REF!</v>
      </c>
      <c r="X180" s="234" t="e">
        <f>L180*#REF!</f>
        <v>#REF!</v>
      </c>
      <c r="Y180" s="228" t="e">
        <f>M180*#REF!</f>
        <v>#REF!</v>
      </c>
      <c r="Z180" s="174" t="e">
        <f>N180*#REF!</f>
        <v>#REF!</v>
      </c>
      <c r="AA180" s="234" t="e">
        <f>O180*#REF!</f>
        <v>#REF!</v>
      </c>
      <c r="AB180" s="228" t="e">
        <f t="shared" ref="AB180:AB199" si="161">P180+S180+V180+Y180</f>
        <v>#REF!</v>
      </c>
      <c r="AC180" s="174" t="e">
        <f t="shared" ref="AC180:AC199" si="162">Q180+T180+W180+Z180</f>
        <v>#REF!</v>
      </c>
      <c r="AD180" s="234" t="e">
        <f t="shared" ref="AD180:AD199" si="163">R180+U180+X180+AA180</f>
        <v>#REF!</v>
      </c>
      <c r="AE180" s="228" t="e">
        <f t="shared" ref="AE180:AE199" si="164">$P$179-P180</f>
        <v>#REF!</v>
      </c>
      <c r="AF180" s="174" t="e">
        <f t="shared" ref="AF180:AF199" si="165">$Q$179-Q180</f>
        <v>#REF!</v>
      </c>
      <c r="AG180" s="234" t="e">
        <f t="shared" ref="AG180:AG199" si="166">$R$179-R180</f>
        <v>#REF!</v>
      </c>
      <c r="AH180" s="228" t="e">
        <f t="shared" ref="AH180:AH199" si="167">$S$179-S180</f>
        <v>#REF!</v>
      </c>
      <c r="AI180" s="174" t="e">
        <f t="shared" ref="AI180:AI199" si="168">$T$179-T180</f>
        <v>#REF!</v>
      </c>
      <c r="AJ180" s="234" t="e">
        <f t="shared" ref="AJ180:AJ199" si="169">$U$179-U180</f>
        <v>#REF!</v>
      </c>
      <c r="AK180" s="228" t="e">
        <f t="shared" ref="AK180:AK199" si="170">$V$179-V180</f>
        <v>#REF!</v>
      </c>
      <c r="AL180" s="174" t="e">
        <f t="shared" ref="AL180:AL199" si="171">$W$179-W180</f>
        <v>#REF!</v>
      </c>
      <c r="AM180" s="234" t="e">
        <f t="shared" ref="AM180:AM199" si="172">$X$179-X180</f>
        <v>#REF!</v>
      </c>
      <c r="AN180" s="228" t="e">
        <f t="shared" ref="AN180:AN199" si="173">$Y$179-Y180</f>
        <v>#REF!</v>
      </c>
      <c r="AO180" s="174" t="e">
        <f t="shared" ref="AO180:AO199" si="174">$Z$179-Z180</f>
        <v>#REF!</v>
      </c>
      <c r="AP180" s="234" t="e">
        <f t="shared" ref="AP180:AP199" si="175">$AA$179-AA180</f>
        <v>#REF!</v>
      </c>
      <c r="AQ180" s="228" t="e">
        <f t="shared" ref="AQ180:AQ199" si="176">$AB$179-AB180</f>
        <v>#REF!</v>
      </c>
      <c r="AR180" s="174" t="e">
        <f t="shared" ref="AR180:AR199" si="177">$AC$179-AC180</f>
        <v>#REF!</v>
      </c>
      <c r="AS180" s="185" t="e">
        <f t="shared" ref="AS180:AS199" si="178">$AD$179-AD180</f>
        <v>#REF!</v>
      </c>
      <c r="AT180" s="1"/>
      <c r="AU180" s="1"/>
      <c r="AV180" s="1"/>
      <c r="AW180" s="1"/>
      <c r="AX180" s="1"/>
      <c r="AY180" s="1"/>
      <c r="AZ180" s="1"/>
      <c r="BA180" s="1"/>
      <c r="BB180" s="1"/>
      <c r="BC180"/>
      <c r="BX180"/>
    </row>
    <row r="181" spans="1:76" x14ac:dyDescent="0.2">
      <c r="A181" s="246" t="s">
        <v>59</v>
      </c>
      <c r="B181" s="206">
        <v>1</v>
      </c>
      <c r="C181" s="207">
        <v>1</v>
      </c>
      <c r="D181" s="4" t="e">
        <f>(BldgEUI!#REF!+BldgEUI!#REF!)*Constants!$B$13</f>
        <v>#REF!</v>
      </c>
      <c r="E181" s="101" t="e">
        <f>(BldgEUI!#REF!+BldgEUI!#REF!)*Constants!$B$14</f>
        <v>#REF!</v>
      </c>
      <c r="F181" s="6" t="e">
        <f t="shared" si="157"/>
        <v>#REF!</v>
      </c>
      <c r="G181" s="219" t="e">
        <f>(BldgEUI!#REF!+BldgEUI!#REF!)*Constants!$B$13</f>
        <v>#REF!</v>
      </c>
      <c r="H181" s="101" t="e">
        <f>(BldgEUI!#REF!+BldgEUI!#REF!)*Constants!$B$14</f>
        <v>#REF!</v>
      </c>
      <c r="I181" s="6" t="e">
        <f t="shared" si="158"/>
        <v>#REF!</v>
      </c>
      <c r="J181" s="219" t="e">
        <f>(BldgEUI!#REF!+BldgEUI!#REF!)*Constants!$B$13</f>
        <v>#REF!</v>
      </c>
      <c r="K181" s="101" t="e">
        <f>(BldgEUI!#REF!+BldgEUI!#REF!)*Constants!$B$14</f>
        <v>#REF!</v>
      </c>
      <c r="L181" s="6" t="e">
        <f t="shared" si="159"/>
        <v>#REF!</v>
      </c>
      <c r="M181" s="219" t="e">
        <f>(BldgEUI!#REF!+BldgEUI!#REF!)*Constants!$B$13</f>
        <v>#REF!</v>
      </c>
      <c r="N181" s="101" t="e">
        <f>(BldgEUI!#REF!+BldgEUI!#REF!)*Constants!$B$14</f>
        <v>#REF!</v>
      </c>
      <c r="O181" s="6" t="e">
        <f t="shared" si="160"/>
        <v>#REF!</v>
      </c>
      <c r="P181" s="228" t="e">
        <f>D181*#REF!</f>
        <v>#REF!</v>
      </c>
      <c r="Q181" s="174" t="e">
        <f>E181*#REF!</f>
        <v>#REF!</v>
      </c>
      <c r="R181" s="234" t="e">
        <f>F181*#REF!</f>
        <v>#REF!</v>
      </c>
      <c r="S181" s="228" t="e">
        <f>G181*#REF!</f>
        <v>#REF!</v>
      </c>
      <c r="T181" s="174" t="e">
        <f>H181*#REF!</f>
        <v>#REF!</v>
      </c>
      <c r="U181" s="234" t="e">
        <f>I181*#REF!</f>
        <v>#REF!</v>
      </c>
      <c r="V181" s="228" t="e">
        <f>J181*#REF!</f>
        <v>#REF!</v>
      </c>
      <c r="W181" s="174" t="e">
        <f>K181*#REF!</f>
        <v>#REF!</v>
      </c>
      <c r="X181" s="234" t="e">
        <f>L181*#REF!</f>
        <v>#REF!</v>
      </c>
      <c r="Y181" s="228" t="e">
        <f>M181*#REF!</f>
        <v>#REF!</v>
      </c>
      <c r="Z181" s="174" t="e">
        <f>N181*#REF!</f>
        <v>#REF!</v>
      </c>
      <c r="AA181" s="234" t="e">
        <f>O181*#REF!</f>
        <v>#REF!</v>
      </c>
      <c r="AB181" s="228" t="e">
        <f t="shared" si="161"/>
        <v>#REF!</v>
      </c>
      <c r="AC181" s="174" t="e">
        <f t="shared" si="162"/>
        <v>#REF!</v>
      </c>
      <c r="AD181" s="234" t="e">
        <f t="shared" si="163"/>
        <v>#REF!</v>
      </c>
      <c r="AE181" s="228" t="e">
        <f t="shared" si="164"/>
        <v>#REF!</v>
      </c>
      <c r="AF181" s="174" t="e">
        <f t="shared" si="165"/>
        <v>#REF!</v>
      </c>
      <c r="AG181" s="234" t="e">
        <f t="shared" si="166"/>
        <v>#REF!</v>
      </c>
      <c r="AH181" s="228" t="e">
        <f t="shared" si="167"/>
        <v>#REF!</v>
      </c>
      <c r="AI181" s="174" t="e">
        <f t="shared" si="168"/>
        <v>#REF!</v>
      </c>
      <c r="AJ181" s="234" t="e">
        <f t="shared" si="169"/>
        <v>#REF!</v>
      </c>
      <c r="AK181" s="228" t="e">
        <f t="shared" si="170"/>
        <v>#REF!</v>
      </c>
      <c r="AL181" s="174" t="e">
        <f t="shared" si="171"/>
        <v>#REF!</v>
      </c>
      <c r="AM181" s="234" t="e">
        <f t="shared" si="172"/>
        <v>#REF!</v>
      </c>
      <c r="AN181" s="228" t="e">
        <f t="shared" si="173"/>
        <v>#REF!</v>
      </c>
      <c r="AO181" s="174" t="e">
        <f t="shared" si="174"/>
        <v>#REF!</v>
      </c>
      <c r="AP181" s="234" t="e">
        <f t="shared" si="175"/>
        <v>#REF!</v>
      </c>
      <c r="AQ181" s="228" t="e">
        <f t="shared" si="176"/>
        <v>#REF!</v>
      </c>
      <c r="AR181" s="174" t="e">
        <f t="shared" si="177"/>
        <v>#REF!</v>
      </c>
      <c r="AS181" s="185" t="e">
        <f t="shared" si="178"/>
        <v>#REF!</v>
      </c>
      <c r="AT181" s="1"/>
      <c r="AU181" s="1"/>
      <c r="AV181" s="1"/>
      <c r="AW181" s="1"/>
      <c r="AX181" s="1"/>
      <c r="AY181" s="1"/>
      <c r="AZ181" s="1"/>
      <c r="BA181" s="1"/>
      <c r="BB181" s="1"/>
      <c r="BC181"/>
      <c r="BX181"/>
    </row>
    <row r="182" spans="1:76" x14ac:dyDescent="0.2">
      <c r="A182" s="246" t="s">
        <v>43</v>
      </c>
      <c r="B182" s="206">
        <v>1</v>
      </c>
      <c r="C182" s="207">
        <v>1</v>
      </c>
      <c r="D182" s="4" t="e">
        <f>(BldgEUI!#REF!+BldgEUI!#REF!)*Constants!$B$13</f>
        <v>#REF!</v>
      </c>
      <c r="E182" s="101" t="e">
        <f>(BldgEUI!#REF!+BldgEUI!#REF!)*Constants!$B$14</f>
        <v>#REF!</v>
      </c>
      <c r="F182" s="6" t="e">
        <f t="shared" si="157"/>
        <v>#REF!</v>
      </c>
      <c r="G182" s="219" t="e">
        <f>(BldgEUI!#REF!+BldgEUI!#REF!)*Constants!$B$13</f>
        <v>#REF!</v>
      </c>
      <c r="H182" s="101" t="e">
        <f>(BldgEUI!#REF!+BldgEUI!#REF!)*Constants!$B$14</f>
        <v>#REF!</v>
      </c>
      <c r="I182" s="6" t="e">
        <f t="shared" si="158"/>
        <v>#REF!</v>
      </c>
      <c r="J182" s="219" t="e">
        <f>(BldgEUI!#REF!+BldgEUI!#REF!)*Constants!$B$13</f>
        <v>#REF!</v>
      </c>
      <c r="K182" s="101" t="e">
        <f>(BldgEUI!#REF!+BldgEUI!#REF!)*Constants!$B$14</f>
        <v>#REF!</v>
      </c>
      <c r="L182" s="6" t="e">
        <f t="shared" si="159"/>
        <v>#REF!</v>
      </c>
      <c r="M182" s="219" t="e">
        <f>(BldgEUI!#REF!+BldgEUI!#REF!)*Constants!$B$13</f>
        <v>#REF!</v>
      </c>
      <c r="N182" s="101" t="e">
        <f>(BldgEUI!#REF!+BldgEUI!#REF!)*Constants!$B$14</f>
        <v>#REF!</v>
      </c>
      <c r="O182" s="6" t="e">
        <f t="shared" si="160"/>
        <v>#REF!</v>
      </c>
      <c r="P182" s="228" t="e">
        <f>D182*#REF!</f>
        <v>#REF!</v>
      </c>
      <c r="Q182" s="174" t="e">
        <f>E182*#REF!</f>
        <v>#REF!</v>
      </c>
      <c r="R182" s="234" t="e">
        <f>F182*#REF!</f>
        <v>#REF!</v>
      </c>
      <c r="S182" s="228" t="e">
        <f>G182*#REF!</f>
        <v>#REF!</v>
      </c>
      <c r="T182" s="174" t="e">
        <f>H182*#REF!</f>
        <v>#REF!</v>
      </c>
      <c r="U182" s="234" t="e">
        <f>I182*#REF!</f>
        <v>#REF!</v>
      </c>
      <c r="V182" s="228" t="e">
        <f>J182*#REF!</f>
        <v>#REF!</v>
      </c>
      <c r="W182" s="174" t="e">
        <f>K182*#REF!</f>
        <v>#REF!</v>
      </c>
      <c r="X182" s="234" t="e">
        <f>L182*#REF!</f>
        <v>#REF!</v>
      </c>
      <c r="Y182" s="228" t="e">
        <f>M182*#REF!</f>
        <v>#REF!</v>
      </c>
      <c r="Z182" s="174" t="e">
        <f>N182*#REF!</f>
        <v>#REF!</v>
      </c>
      <c r="AA182" s="234" t="e">
        <f>O182*#REF!</f>
        <v>#REF!</v>
      </c>
      <c r="AB182" s="228" t="e">
        <f t="shared" si="161"/>
        <v>#REF!</v>
      </c>
      <c r="AC182" s="174" t="e">
        <f t="shared" si="162"/>
        <v>#REF!</v>
      </c>
      <c r="AD182" s="234" t="e">
        <f t="shared" si="163"/>
        <v>#REF!</v>
      </c>
      <c r="AE182" s="228" t="e">
        <f t="shared" si="164"/>
        <v>#REF!</v>
      </c>
      <c r="AF182" s="174" t="e">
        <f t="shared" si="165"/>
        <v>#REF!</v>
      </c>
      <c r="AG182" s="234" t="e">
        <f t="shared" si="166"/>
        <v>#REF!</v>
      </c>
      <c r="AH182" s="228" t="e">
        <f t="shared" si="167"/>
        <v>#REF!</v>
      </c>
      <c r="AI182" s="174" t="e">
        <f t="shared" si="168"/>
        <v>#REF!</v>
      </c>
      <c r="AJ182" s="234" t="e">
        <f t="shared" si="169"/>
        <v>#REF!</v>
      </c>
      <c r="AK182" s="228" t="e">
        <f t="shared" si="170"/>
        <v>#REF!</v>
      </c>
      <c r="AL182" s="174" t="e">
        <f t="shared" si="171"/>
        <v>#REF!</v>
      </c>
      <c r="AM182" s="234" t="e">
        <f t="shared" si="172"/>
        <v>#REF!</v>
      </c>
      <c r="AN182" s="228" t="e">
        <f t="shared" si="173"/>
        <v>#REF!</v>
      </c>
      <c r="AO182" s="174" t="e">
        <f t="shared" si="174"/>
        <v>#REF!</v>
      </c>
      <c r="AP182" s="234" t="e">
        <f t="shared" si="175"/>
        <v>#REF!</v>
      </c>
      <c r="AQ182" s="228" t="e">
        <f t="shared" si="176"/>
        <v>#REF!</v>
      </c>
      <c r="AR182" s="174" t="e">
        <f t="shared" si="177"/>
        <v>#REF!</v>
      </c>
      <c r="AS182" s="185" t="e">
        <f t="shared" si="178"/>
        <v>#REF!</v>
      </c>
      <c r="AT182" s="1"/>
      <c r="AU182" s="1"/>
      <c r="AV182" s="1"/>
      <c r="AW182" s="1"/>
      <c r="AX182" s="1"/>
      <c r="AY182" s="1"/>
      <c r="AZ182" s="1"/>
      <c r="BA182" s="1"/>
      <c r="BB182" s="1"/>
      <c r="BC182"/>
      <c r="BX182"/>
    </row>
    <row r="183" spans="1:76" x14ac:dyDescent="0.2">
      <c r="A183" s="246" t="s">
        <v>44</v>
      </c>
      <c r="B183" s="206">
        <v>1</v>
      </c>
      <c r="C183" s="207">
        <v>1</v>
      </c>
      <c r="D183" s="4" t="e">
        <f>(BldgEUI!#REF!+BldgEUI!#REF!)*Constants!$B$13</f>
        <v>#REF!</v>
      </c>
      <c r="E183" s="101" t="e">
        <f>(BldgEUI!#REF!+BldgEUI!#REF!)*Constants!$B$14</f>
        <v>#REF!</v>
      </c>
      <c r="F183" s="6" t="e">
        <f t="shared" si="157"/>
        <v>#REF!</v>
      </c>
      <c r="G183" s="219" t="e">
        <f>(BldgEUI!#REF!+BldgEUI!#REF!)*Constants!$B$13</f>
        <v>#REF!</v>
      </c>
      <c r="H183" s="101" t="e">
        <f>(BldgEUI!#REF!+BldgEUI!#REF!)*Constants!$B$14</f>
        <v>#REF!</v>
      </c>
      <c r="I183" s="6" t="e">
        <f t="shared" si="158"/>
        <v>#REF!</v>
      </c>
      <c r="J183" s="219" t="e">
        <f>(BldgEUI!#REF!+BldgEUI!#REF!)*Constants!$B$13</f>
        <v>#REF!</v>
      </c>
      <c r="K183" s="101" t="e">
        <f>(BldgEUI!#REF!+BldgEUI!#REF!)*Constants!$B$14</f>
        <v>#REF!</v>
      </c>
      <c r="L183" s="6" t="e">
        <f t="shared" si="159"/>
        <v>#REF!</v>
      </c>
      <c r="M183" s="219" t="e">
        <f>(BldgEUI!#REF!+BldgEUI!#REF!)*Constants!$B$13</f>
        <v>#REF!</v>
      </c>
      <c r="N183" s="101" t="e">
        <f>(BldgEUI!#REF!+BldgEUI!#REF!)*Constants!$B$14</f>
        <v>#REF!</v>
      </c>
      <c r="O183" s="6" t="e">
        <f t="shared" si="160"/>
        <v>#REF!</v>
      </c>
      <c r="P183" s="228" t="e">
        <f>D183*#REF!</f>
        <v>#REF!</v>
      </c>
      <c r="Q183" s="174" t="e">
        <f>E183*#REF!</f>
        <v>#REF!</v>
      </c>
      <c r="R183" s="234" t="e">
        <f>F183*#REF!</f>
        <v>#REF!</v>
      </c>
      <c r="S183" s="228" t="e">
        <f>G183*#REF!</f>
        <v>#REF!</v>
      </c>
      <c r="T183" s="174" t="e">
        <f>H183*#REF!</f>
        <v>#REF!</v>
      </c>
      <c r="U183" s="234" t="e">
        <f>I183*#REF!</f>
        <v>#REF!</v>
      </c>
      <c r="V183" s="228" t="e">
        <f>J183*#REF!</f>
        <v>#REF!</v>
      </c>
      <c r="W183" s="174" t="e">
        <f>K183*#REF!</f>
        <v>#REF!</v>
      </c>
      <c r="X183" s="234" t="e">
        <f>L183*#REF!</f>
        <v>#REF!</v>
      </c>
      <c r="Y183" s="228" t="e">
        <f>M183*#REF!</f>
        <v>#REF!</v>
      </c>
      <c r="Z183" s="174" t="e">
        <f>N183*#REF!</f>
        <v>#REF!</v>
      </c>
      <c r="AA183" s="234" t="e">
        <f>O183*#REF!</f>
        <v>#REF!</v>
      </c>
      <c r="AB183" s="228" t="e">
        <f t="shared" si="161"/>
        <v>#REF!</v>
      </c>
      <c r="AC183" s="174" t="e">
        <f t="shared" si="162"/>
        <v>#REF!</v>
      </c>
      <c r="AD183" s="234" t="e">
        <f t="shared" si="163"/>
        <v>#REF!</v>
      </c>
      <c r="AE183" s="228" t="e">
        <f t="shared" si="164"/>
        <v>#REF!</v>
      </c>
      <c r="AF183" s="174" t="e">
        <f t="shared" si="165"/>
        <v>#REF!</v>
      </c>
      <c r="AG183" s="234" t="e">
        <f t="shared" si="166"/>
        <v>#REF!</v>
      </c>
      <c r="AH183" s="228" t="e">
        <f t="shared" si="167"/>
        <v>#REF!</v>
      </c>
      <c r="AI183" s="174" t="e">
        <f t="shared" si="168"/>
        <v>#REF!</v>
      </c>
      <c r="AJ183" s="234" t="e">
        <f t="shared" si="169"/>
        <v>#REF!</v>
      </c>
      <c r="AK183" s="228" t="e">
        <f t="shared" si="170"/>
        <v>#REF!</v>
      </c>
      <c r="AL183" s="174" t="e">
        <f t="shared" si="171"/>
        <v>#REF!</v>
      </c>
      <c r="AM183" s="234" t="e">
        <f t="shared" si="172"/>
        <v>#REF!</v>
      </c>
      <c r="AN183" s="228" t="e">
        <f t="shared" si="173"/>
        <v>#REF!</v>
      </c>
      <c r="AO183" s="174" t="e">
        <f t="shared" si="174"/>
        <v>#REF!</v>
      </c>
      <c r="AP183" s="234" t="e">
        <f t="shared" si="175"/>
        <v>#REF!</v>
      </c>
      <c r="AQ183" s="228" t="e">
        <f t="shared" si="176"/>
        <v>#REF!</v>
      </c>
      <c r="AR183" s="174" t="e">
        <f t="shared" si="177"/>
        <v>#REF!</v>
      </c>
      <c r="AS183" s="185" t="e">
        <f t="shared" si="178"/>
        <v>#REF!</v>
      </c>
      <c r="AT183" s="1"/>
      <c r="AU183" s="1"/>
      <c r="AV183" s="1"/>
      <c r="AW183" s="1"/>
      <c r="AX183" s="1"/>
      <c r="AY183" s="1"/>
      <c r="AZ183" s="1"/>
      <c r="BA183" s="1"/>
      <c r="BB183" s="1"/>
      <c r="BC183"/>
      <c r="BX183"/>
    </row>
    <row r="184" spans="1:76" s="19" customFormat="1" x14ac:dyDescent="0.2">
      <c r="A184" s="247" t="s">
        <v>46</v>
      </c>
      <c r="B184" s="208">
        <v>1</v>
      </c>
      <c r="C184" s="209">
        <v>1</v>
      </c>
      <c r="D184" s="4" t="e">
        <f>(BldgEUI!#REF!+BldgEUI!#REF!)*Constants!$B$13</f>
        <v>#REF!</v>
      </c>
      <c r="E184" s="101" t="e">
        <f>(BldgEUI!#REF!+BldgEUI!#REF!)*Constants!$B$14</f>
        <v>#REF!</v>
      </c>
      <c r="F184" s="6" t="e">
        <f t="shared" si="157"/>
        <v>#REF!</v>
      </c>
      <c r="G184" s="219" t="e">
        <f>(BldgEUI!#REF!+BldgEUI!#REF!)*Constants!$B$13</f>
        <v>#REF!</v>
      </c>
      <c r="H184" s="101" t="e">
        <f>(BldgEUI!#REF!+BldgEUI!#REF!)*Constants!$B$14</f>
        <v>#REF!</v>
      </c>
      <c r="I184" s="6" t="e">
        <f t="shared" si="158"/>
        <v>#REF!</v>
      </c>
      <c r="J184" s="219" t="e">
        <f>(BldgEUI!#REF!+BldgEUI!#REF!)*Constants!$B$13</f>
        <v>#REF!</v>
      </c>
      <c r="K184" s="101" t="e">
        <f>(BldgEUI!#REF!+BldgEUI!#REF!)*Constants!$B$14</f>
        <v>#REF!</v>
      </c>
      <c r="L184" s="6" t="e">
        <f t="shared" si="159"/>
        <v>#REF!</v>
      </c>
      <c r="M184" s="219" t="e">
        <f>(BldgEUI!#REF!+BldgEUI!#REF!)*Constants!$B$13</f>
        <v>#REF!</v>
      </c>
      <c r="N184" s="101" t="e">
        <f>(BldgEUI!#REF!+BldgEUI!#REF!)*Constants!$B$14</f>
        <v>#REF!</v>
      </c>
      <c r="O184" s="6" t="e">
        <f t="shared" si="160"/>
        <v>#REF!</v>
      </c>
      <c r="P184" s="228" t="e">
        <f>D184*#REF!</f>
        <v>#REF!</v>
      </c>
      <c r="Q184" s="174" t="e">
        <f>E184*#REF!</f>
        <v>#REF!</v>
      </c>
      <c r="R184" s="234" t="e">
        <f>F184*#REF!</f>
        <v>#REF!</v>
      </c>
      <c r="S184" s="228" t="e">
        <f>G184*#REF!</f>
        <v>#REF!</v>
      </c>
      <c r="T184" s="174" t="e">
        <f>H184*#REF!</f>
        <v>#REF!</v>
      </c>
      <c r="U184" s="234" t="e">
        <f>I184*#REF!</f>
        <v>#REF!</v>
      </c>
      <c r="V184" s="228" t="e">
        <f>J184*#REF!</f>
        <v>#REF!</v>
      </c>
      <c r="W184" s="174" t="e">
        <f>K184*#REF!</f>
        <v>#REF!</v>
      </c>
      <c r="X184" s="234" t="e">
        <f>L184*#REF!</f>
        <v>#REF!</v>
      </c>
      <c r="Y184" s="228" t="e">
        <f>M184*#REF!</f>
        <v>#REF!</v>
      </c>
      <c r="Z184" s="174" t="e">
        <f>N184*#REF!</f>
        <v>#REF!</v>
      </c>
      <c r="AA184" s="234" t="e">
        <f>O184*#REF!</f>
        <v>#REF!</v>
      </c>
      <c r="AB184" s="228" t="e">
        <f t="shared" si="161"/>
        <v>#REF!</v>
      </c>
      <c r="AC184" s="174" t="e">
        <f t="shared" si="162"/>
        <v>#REF!</v>
      </c>
      <c r="AD184" s="234" t="e">
        <f t="shared" si="163"/>
        <v>#REF!</v>
      </c>
      <c r="AE184" s="228" t="e">
        <f t="shared" si="164"/>
        <v>#REF!</v>
      </c>
      <c r="AF184" s="174" t="e">
        <f t="shared" si="165"/>
        <v>#REF!</v>
      </c>
      <c r="AG184" s="234" t="e">
        <f t="shared" si="166"/>
        <v>#REF!</v>
      </c>
      <c r="AH184" s="228" t="e">
        <f t="shared" si="167"/>
        <v>#REF!</v>
      </c>
      <c r="AI184" s="174" t="e">
        <f t="shared" si="168"/>
        <v>#REF!</v>
      </c>
      <c r="AJ184" s="234" t="e">
        <f t="shared" si="169"/>
        <v>#REF!</v>
      </c>
      <c r="AK184" s="228" t="e">
        <f t="shared" si="170"/>
        <v>#REF!</v>
      </c>
      <c r="AL184" s="174" t="e">
        <f t="shared" si="171"/>
        <v>#REF!</v>
      </c>
      <c r="AM184" s="234" t="e">
        <f t="shared" si="172"/>
        <v>#REF!</v>
      </c>
      <c r="AN184" s="228" t="e">
        <f t="shared" si="173"/>
        <v>#REF!</v>
      </c>
      <c r="AO184" s="174" t="e">
        <f t="shared" si="174"/>
        <v>#REF!</v>
      </c>
      <c r="AP184" s="234" t="e">
        <f t="shared" si="175"/>
        <v>#REF!</v>
      </c>
      <c r="AQ184" s="228" t="e">
        <f t="shared" si="176"/>
        <v>#REF!</v>
      </c>
      <c r="AR184" s="174" t="e">
        <f t="shared" si="177"/>
        <v>#REF!</v>
      </c>
      <c r="AS184" s="185" t="e">
        <f t="shared" si="178"/>
        <v>#REF!</v>
      </c>
      <c r="AT184" s="142"/>
      <c r="AU184" s="142"/>
      <c r="AV184" s="142"/>
      <c r="AW184" s="142"/>
      <c r="AX184" s="142"/>
      <c r="AY184" s="142"/>
      <c r="AZ184" s="142"/>
      <c r="BA184" s="142"/>
      <c r="BB184" s="142"/>
    </row>
    <row r="185" spans="1:76" s="19" customFormat="1" x14ac:dyDescent="0.2">
      <c r="A185" s="247" t="s">
        <v>47</v>
      </c>
      <c r="B185" s="208">
        <v>1</v>
      </c>
      <c r="C185" s="209">
        <v>1</v>
      </c>
      <c r="D185" s="4" t="e">
        <f>(BldgEUI!#REF!+BldgEUI!#REF!)*Constants!$B$13</f>
        <v>#REF!</v>
      </c>
      <c r="E185" s="101" t="e">
        <f>(BldgEUI!#REF!+BldgEUI!#REF!)*Constants!$B$14</f>
        <v>#REF!</v>
      </c>
      <c r="F185" s="6" t="e">
        <f t="shared" si="157"/>
        <v>#REF!</v>
      </c>
      <c r="G185" s="219" t="e">
        <f>(BldgEUI!#REF!+BldgEUI!#REF!)*Constants!$B$13</f>
        <v>#REF!</v>
      </c>
      <c r="H185" s="101" t="e">
        <f>(BldgEUI!#REF!+BldgEUI!#REF!)*Constants!$B$14</f>
        <v>#REF!</v>
      </c>
      <c r="I185" s="6" t="e">
        <f t="shared" si="158"/>
        <v>#REF!</v>
      </c>
      <c r="J185" s="219" t="e">
        <f>(BldgEUI!#REF!+BldgEUI!#REF!)*Constants!$B$13</f>
        <v>#REF!</v>
      </c>
      <c r="K185" s="101" t="e">
        <f>(BldgEUI!#REF!+BldgEUI!#REF!)*Constants!$B$14</f>
        <v>#REF!</v>
      </c>
      <c r="L185" s="6" t="e">
        <f t="shared" si="159"/>
        <v>#REF!</v>
      </c>
      <c r="M185" s="219" t="e">
        <f>(BldgEUI!#REF!+BldgEUI!#REF!)*Constants!$B$13</f>
        <v>#REF!</v>
      </c>
      <c r="N185" s="101" t="e">
        <f>(BldgEUI!#REF!+BldgEUI!#REF!)*Constants!$B$14</f>
        <v>#REF!</v>
      </c>
      <c r="O185" s="6" t="e">
        <f t="shared" si="160"/>
        <v>#REF!</v>
      </c>
      <c r="P185" s="228" t="e">
        <f>D185*#REF!</f>
        <v>#REF!</v>
      </c>
      <c r="Q185" s="174" t="e">
        <f>E185*#REF!</f>
        <v>#REF!</v>
      </c>
      <c r="R185" s="234" t="e">
        <f>F185*#REF!</f>
        <v>#REF!</v>
      </c>
      <c r="S185" s="228" t="e">
        <f>G185*#REF!</f>
        <v>#REF!</v>
      </c>
      <c r="T185" s="174" t="e">
        <f>H185*#REF!</f>
        <v>#REF!</v>
      </c>
      <c r="U185" s="234" t="e">
        <f>I185*#REF!</f>
        <v>#REF!</v>
      </c>
      <c r="V185" s="228" t="e">
        <f>J185*#REF!</f>
        <v>#REF!</v>
      </c>
      <c r="W185" s="174" t="e">
        <f>K185*#REF!</f>
        <v>#REF!</v>
      </c>
      <c r="X185" s="234" t="e">
        <f>L185*#REF!</f>
        <v>#REF!</v>
      </c>
      <c r="Y185" s="228" t="e">
        <f>M185*#REF!</f>
        <v>#REF!</v>
      </c>
      <c r="Z185" s="174" t="e">
        <f>N185*#REF!</f>
        <v>#REF!</v>
      </c>
      <c r="AA185" s="234" t="e">
        <f>O185*#REF!</f>
        <v>#REF!</v>
      </c>
      <c r="AB185" s="228" t="e">
        <f t="shared" si="161"/>
        <v>#REF!</v>
      </c>
      <c r="AC185" s="174" t="e">
        <f t="shared" si="162"/>
        <v>#REF!</v>
      </c>
      <c r="AD185" s="234" t="e">
        <f t="shared" si="163"/>
        <v>#REF!</v>
      </c>
      <c r="AE185" s="228" t="e">
        <f t="shared" si="164"/>
        <v>#REF!</v>
      </c>
      <c r="AF185" s="174" t="e">
        <f t="shared" si="165"/>
        <v>#REF!</v>
      </c>
      <c r="AG185" s="234" t="e">
        <f t="shared" si="166"/>
        <v>#REF!</v>
      </c>
      <c r="AH185" s="228" t="e">
        <f t="shared" si="167"/>
        <v>#REF!</v>
      </c>
      <c r="AI185" s="174" t="e">
        <f t="shared" si="168"/>
        <v>#REF!</v>
      </c>
      <c r="AJ185" s="234" t="e">
        <f t="shared" si="169"/>
        <v>#REF!</v>
      </c>
      <c r="AK185" s="228" t="e">
        <f t="shared" si="170"/>
        <v>#REF!</v>
      </c>
      <c r="AL185" s="174" t="e">
        <f t="shared" si="171"/>
        <v>#REF!</v>
      </c>
      <c r="AM185" s="234" t="e">
        <f t="shared" si="172"/>
        <v>#REF!</v>
      </c>
      <c r="AN185" s="228" t="e">
        <f t="shared" si="173"/>
        <v>#REF!</v>
      </c>
      <c r="AO185" s="174" t="e">
        <f t="shared" si="174"/>
        <v>#REF!</v>
      </c>
      <c r="AP185" s="234" t="e">
        <f t="shared" si="175"/>
        <v>#REF!</v>
      </c>
      <c r="AQ185" s="228" t="e">
        <f t="shared" si="176"/>
        <v>#REF!</v>
      </c>
      <c r="AR185" s="174" t="e">
        <f t="shared" si="177"/>
        <v>#REF!</v>
      </c>
      <c r="AS185" s="185" t="e">
        <f t="shared" si="178"/>
        <v>#REF!</v>
      </c>
      <c r="AT185" s="142"/>
      <c r="AU185" s="142"/>
      <c r="AV185" s="142"/>
      <c r="AW185" s="142"/>
      <c r="AX185" s="142"/>
      <c r="AY185" s="142"/>
      <c r="AZ185" s="142"/>
      <c r="BA185" s="142"/>
      <c r="BB185" s="142"/>
    </row>
    <row r="186" spans="1:76" x14ac:dyDescent="0.2">
      <c r="A186" s="247" t="s">
        <v>48</v>
      </c>
      <c r="B186" s="210">
        <v>1</v>
      </c>
      <c r="C186" s="211">
        <v>1</v>
      </c>
      <c r="D186" s="4" t="e">
        <f>(BldgEUI!#REF!+BldgEUI!#REF!)*Constants!$B$13</f>
        <v>#REF!</v>
      </c>
      <c r="E186" s="101" t="e">
        <f>(BldgEUI!#REF!+BldgEUI!#REF!)*Constants!$B$14</f>
        <v>#REF!</v>
      </c>
      <c r="F186" s="6" t="e">
        <f t="shared" si="157"/>
        <v>#REF!</v>
      </c>
      <c r="G186" s="219" t="e">
        <f>(BldgEUI!#REF!+BldgEUI!#REF!)*Constants!$B$13</f>
        <v>#REF!</v>
      </c>
      <c r="H186" s="101" t="e">
        <f>(BldgEUI!#REF!+BldgEUI!#REF!)*Constants!$B$14</f>
        <v>#REF!</v>
      </c>
      <c r="I186" s="6" t="e">
        <f t="shared" si="158"/>
        <v>#REF!</v>
      </c>
      <c r="J186" s="219" t="e">
        <f>(BldgEUI!#REF!+BldgEUI!#REF!)*Constants!$B$13</f>
        <v>#REF!</v>
      </c>
      <c r="K186" s="101" t="e">
        <f>(BldgEUI!#REF!+BldgEUI!#REF!)*Constants!$B$14</f>
        <v>#REF!</v>
      </c>
      <c r="L186" s="6" t="e">
        <f t="shared" si="159"/>
        <v>#REF!</v>
      </c>
      <c r="M186" s="219" t="e">
        <f>(BldgEUI!#REF!+BldgEUI!#REF!)*Constants!$B$13</f>
        <v>#REF!</v>
      </c>
      <c r="N186" s="101" t="e">
        <f>(BldgEUI!#REF!+BldgEUI!#REF!)*Constants!$B$14</f>
        <v>#REF!</v>
      </c>
      <c r="O186" s="6" t="e">
        <f t="shared" si="160"/>
        <v>#REF!</v>
      </c>
      <c r="P186" s="228" t="e">
        <f>D186*#REF!</f>
        <v>#REF!</v>
      </c>
      <c r="Q186" s="174" t="e">
        <f>E186*#REF!</f>
        <v>#REF!</v>
      </c>
      <c r="R186" s="234" t="e">
        <f>F186*#REF!</f>
        <v>#REF!</v>
      </c>
      <c r="S186" s="228" t="e">
        <f>G186*#REF!</f>
        <v>#REF!</v>
      </c>
      <c r="T186" s="174" t="e">
        <f>H186*#REF!</f>
        <v>#REF!</v>
      </c>
      <c r="U186" s="234" t="e">
        <f>I186*#REF!</f>
        <v>#REF!</v>
      </c>
      <c r="V186" s="228" t="e">
        <f>J186*#REF!</f>
        <v>#REF!</v>
      </c>
      <c r="W186" s="174" t="e">
        <f>K186*#REF!</f>
        <v>#REF!</v>
      </c>
      <c r="X186" s="234" t="e">
        <f>L186*#REF!</f>
        <v>#REF!</v>
      </c>
      <c r="Y186" s="228" t="e">
        <f>M186*#REF!</f>
        <v>#REF!</v>
      </c>
      <c r="Z186" s="174" t="e">
        <f>N186*#REF!</f>
        <v>#REF!</v>
      </c>
      <c r="AA186" s="234" t="e">
        <f>O186*#REF!</f>
        <v>#REF!</v>
      </c>
      <c r="AB186" s="228" t="e">
        <f t="shared" si="161"/>
        <v>#REF!</v>
      </c>
      <c r="AC186" s="174" t="e">
        <f t="shared" si="162"/>
        <v>#REF!</v>
      </c>
      <c r="AD186" s="234" t="e">
        <f t="shared" si="163"/>
        <v>#REF!</v>
      </c>
      <c r="AE186" s="228" t="e">
        <f t="shared" si="164"/>
        <v>#REF!</v>
      </c>
      <c r="AF186" s="174" t="e">
        <f t="shared" si="165"/>
        <v>#REF!</v>
      </c>
      <c r="AG186" s="234" t="e">
        <f t="shared" si="166"/>
        <v>#REF!</v>
      </c>
      <c r="AH186" s="228" t="e">
        <f t="shared" si="167"/>
        <v>#REF!</v>
      </c>
      <c r="AI186" s="174" t="e">
        <f t="shared" si="168"/>
        <v>#REF!</v>
      </c>
      <c r="AJ186" s="234" t="e">
        <f t="shared" si="169"/>
        <v>#REF!</v>
      </c>
      <c r="AK186" s="228" t="e">
        <f t="shared" si="170"/>
        <v>#REF!</v>
      </c>
      <c r="AL186" s="174" t="e">
        <f t="shared" si="171"/>
        <v>#REF!</v>
      </c>
      <c r="AM186" s="234" t="e">
        <f t="shared" si="172"/>
        <v>#REF!</v>
      </c>
      <c r="AN186" s="228" t="e">
        <f t="shared" si="173"/>
        <v>#REF!</v>
      </c>
      <c r="AO186" s="174" t="e">
        <f t="shared" si="174"/>
        <v>#REF!</v>
      </c>
      <c r="AP186" s="234" t="e">
        <f t="shared" si="175"/>
        <v>#REF!</v>
      </c>
      <c r="AQ186" s="228" t="e">
        <f t="shared" si="176"/>
        <v>#REF!</v>
      </c>
      <c r="AR186" s="174" t="e">
        <f t="shared" si="177"/>
        <v>#REF!</v>
      </c>
      <c r="AS186" s="185" t="e">
        <f t="shared" si="178"/>
        <v>#REF!</v>
      </c>
      <c r="AT186" s="1"/>
      <c r="AU186" s="1"/>
      <c r="AV186" s="1"/>
      <c r="AW186" s="1"/>
      <c r="AX186" s="1"/>
      <c r="AY186" s="1"/>
      <c r="AZ186" s="1"/>
      <c r="BA186" s="1"/>
      <c r="BB186" s="1"/>
      <c r="BC186"/>
      <c r="BX186"/>
    </row>
    <row r="187" spans="1:76" x14ac:dyDescent="0.2">
      <c r="A187" s="247" t="s">
        <v>49</v>
      </c>
      <c r="B187" s="210">
        <v>1</v>
      </c>
      <c r="C187" s="209">
        <v>1</v>
      </c>
      <c r="D187" s="4" t="e">
        <f>(BldgEUI!#REF!+BldgEUI!#REF!)*Constants!$B$13</f>
        <v>#REF!</v>
      </c>
      <c r="E187" s="101" t="e">
        <f>(BldgEUI!#REF!+BldgEUI!#REF!)*Constants!$B$14</f>
        <v>#REF!</v>
      </c>
      <c r="F187" s="6" t="e">
        <f t="shared" si="157"/>
        <v>#REF!</v>
      </c>
      <c r="G187" s="219" t="e">
        <f>(BldgEUI!#REF!+BldgEUI!#REF!)*Constants!$B$13</f>
        <v>#REF!</v>
      </c>
      <c r="H187" s="101" t="e">
        <f>(BldgEUI!#REF!+BldgEUI!#REF!)*Constants!$B$14</f>
        <v>#REF!</v>
      </c>
      <c r="I187" s="6" t="e">
        <f t="shared" si="158"/>
        <v>#REF!</v>
      </c>
      <c r="J187" s="219" t="e">
        <f>(BldgEUI!#REF!+BldgEUI!#REF!)*Constants!$B$13</f>
        <v>#REF!</v>
      </c>
      <c r="K187" s="101" t="e">
        <f>(BldgEUI!#REF!+BldgEUI!#REF!)*Constants!$B$14</f>
        <v>#REF!</v>
      </c>
      <c r="L187" s="6" t="e">
        <f t="shared" si="159"/>
        <v>#REF!</v>
      </c>
      <c r="M187" s="219" t="e">
        <f>(BldgEUI!#REF!+BldgEUI!#REF!)*Constants!$B$13</f>
        <v>#REF!</v>
      </c>
      <c r="N187" s="101" t="e">
        <f>(BldgEUI!#REF!+BldgEUI!#REF!)*Constants!$B$14</f>
        <v>#REF!</v>
      </c>
      <c r="O187" s="6" t="e">
        <f t="shared" si="160"/>
        <v>#REF!</v>
      </c>
      <c r="P187" s="228" t="e">
        <f>D187*#REF!</f>
        <v>#REF!</v>
      </c>
      <c r="Q187" s="174" t="e">
        <f>E187*#REF!</f>
        <v>#REF!</v>
      </c>
      <c r="R187" s="234" t="e">
        <f>F187*#REF!</f>
        <v>#REF!</v>
      </c>
      <c r="S187" s="228" t="e">
        <f>G187*#REF!</f>
        <v>#REF!</v>
      </c>
      <c r="T187" s="174" t="e">
        <f>H187*#REF!</f>
        <v>#REF!</v>
      </c>
      <c r="U187" s="234" t="e">
        <f>I187*#REF!</f>
        <v>#REF!</v>
      </c>
      <c r="V187" s="228" t="e">
        <f>J187*#REF!</f>
        <v>#REF!</v>
      </c>
      <c r="W187" s="174" t="e">
        <f>K187*#REF!</f>
        <v>#REF!</v>
      </c>
      <c r="X187" s="234" t="e">
        <f>L187*#REF!</f>
        <v>#REF!</v>
      </c>
      <c r="Y187" s="228" t="e">
        <f>M187*#REF!</f>
        <v>#REF!</v>
      </c>
      <c r="Z187" s="174" t="e">
        <f>N187*#REF!</f>
        <v>#REF!</v>
      </c>
      <c r="AA187" s="234" t="e">
        <f>O187*#REF!</f>
        <v>#REF!</v>
      </c>
      <c r="AB187" s="228" t="e">
        <f t="shared" si="161"/>
        <v>#REF!</v>
      </c>
      <c r="AC187" s="174" t="e">
        <f t="shared" si="162"/>
        <v>#REF!</v>
      </c>
      <c r="AD187" s="234" t="e">
        <f t="shared" si="163"/>
        <v>#REF!</v>
      </c>
      <c r="AE187" s="228" t="e">
        <f t="shared" si="164"/>
        <v>#REF!</v>
      </c>
      <c r="AF187" s="174" t="e">
        <f t="shared" si="165"/>
        <v>#REF!</v>
      </c>
      <c r="AG187" s="234" t="e">
        <f t="shared" si="166"/>
        <v>#REF!</v>
      </c>
      <c r="AH187" s="228" t="e">
        <f t="shared" si="167"/>
        <v>#REF!</v>
      </c>
      <c r="AI187" s="174" t="e">
        <f t="shared" si="168"/>
        <v>#REF!</v>
      </c>
      <c r="AJ187" s="234" t="e">
        <f t="shared" si="169"/>
        <v>#REF!</v>
      </c>
      <c r="AK187" s="228" t="e">
        <f t="shared" si="170"/>
        <v>#REF!</v>
      </c>
      <c r="AL187" s="174" t="e">
        <f t="shared" si="171"/>
        <v>#REF!</v>
      </c>
      <c r="AM187" s="234" t="e">
        <f t="shared" si="172"/>
        <v>#REF!</v>
      </c>
      <c r="AN187" s="228" t="e">
        <f t="shared" si="173"/>
        <v>#REF!</v>
      </c>
      <c r="AO187" s="174" t="e">
        <f t="shared" si="174"/>
        <v>#REF!</v>
      </c>
      <c r="AP187" s="234" t="e">
        <f t="shared" si="175"/>
        <v>#REF!</v>
      </c>
      <c r="AQ187" s="228" t="e">
        <f t="shared" si="176"/>
        <v>#REF!</v>
      </c>
      <c r="AR187" s="174" t="e">
        <f t="shared" si="177"/>
        <v>#REF!</v>
      </c>
      <c r="AS187" s="185" t="e">
        <f t="shared" si="178"/>
        <v>#REF!</v>
      </c>
      <c r="AT187" s="1"/>
      <c r="AU187" s="1"/>
      <c r="AV187" s="1"/>
      <c r="AW187" s="1"/>
      <c r="AX187" s="1"/>
      <c r="AY187" s="1"/>
      <c r="AZ187" s="1"/>
      <c r="BA187" s="1"/>
      <c r="BB187" s="1"/>
      <c r="BC187"/>
      <c r="BX187"/>
    </row>
    <row r="188" spans="1:76" s="19" customFormat="1" x14ac:dyDescent="0.2">
      <c r="A188" s="246" t="s">
        <v>50</v>
      </c>
      <c r="B188" s="210">
        <v>1</v>
      </c>
      <c r="C188" s="211">
        <v>1</v>
      </c>
      <c r="D188" s="4" t="e">
        <f>(BldgEUI!#REF!+BldgEUI!#REF!)*Constants!$B$13</f>
        <v>#REF!</v>
      </c>
      <c r="E188" s="101" t="e">
        <f>(BldgEUI!#REF!+BldgEUI!#REF!)*Constants!$B$14</f>
        <v>#REF!</v>
      </c>
      <c r="F188" s="6" t="e">
        <f t="shared" si="157"/>
        <v>#REF!</v>
      </c>
      <c r="G188" s="219" t="e">
        <f>(BldgEUI!#REF!+BldgEUI!#REF!)*Constants!$B$13</f>
        <v>#REF!</v>
      </c>
      <c r="H188" s="101" t="e">
        <f>(BldgEUI!#REF!+BldgEUI!#REF!)*Constants!$B$14</f>
        <v>#REF!</v>
      </c>
      <c r="I188" s="6" t="e">
        <f t="shared" si="158"/>
        <v>#REF!</v>
      </c>
      <c r="J188" s="219" t="e">
        <f>(BldgEUI!#REF!+BldgEUI!#REF!)*Constants!$B$13</f>
        <v>#REF!</v>
      </c>
      <c r="K188" s="101" t="e">
        <f>(BldgEUI!#REF!+BldgEUI!#REF!)*Constants!$B$14</f>
        <v>#REF!</v>
      </c>
      <c r="L188" s="6" t="e">
        <f t="shared" si="159"/>
        <v>#REF!</v>
      </c>
      <c r="M188" s="219" t="e">
        <f>(BldgEUI!#REF!+BldgEUI!#REF!)*Constants!$B$13</f>
        <v>#REF!</v>
      </c>
      <c r="N188" s="101" t="e">
        <f>(BldgEUI!#REF!+BldgEUI!#REF!)*Constants!$B$14</f>
        <v>#REF!</v>
      </c>
      <c r="O188" s="6" t="e">
        <f t="shared" si="160"/>
        <v>#REF!</v>
      </c>
      <c r="P188" s="228" t="e">
        <f>D188*#REF!</f>
        <v>#REF!</v>
      </c>
      <c r="Q188" s="174" t="e">
        <f>E188*#REF!</f>
        <v>#REF!</v>
      </c>
      <c r="R188" s="234" t="e">
        <f>F188*#REF!</f>
        <v>#REF!</v>
      </c>
      <c r="S188" s="228" t="e">
        <f>G188*#REF!</f>
        <v>#REF!</v>
      </c>
      <c r="T188" s="174" t="e">
        <f>H188*#REF!</f>
        <v>#REF!</v>
      </c>
      <c r="U188" s="234" t="e">
        <f>I188*#REF!</f>
        <v>#REF!</v>
      </c>
      <c r="V188" s="228" t="e">
        <f>J188*#REF!</f>
        <v>#REF!</v>
      </c>
      <c r="W188" s="174" t="e">
        <f>K188*#REF!</f>
        <v>#REF!</v>
      </c>
      <c r="X188" s="234" t="e">
        <f>L188*#REF!</f>
        <v>#REF!</v>
      </c>
      <c r="Y188" s="228" t="e">
        <f>M188*#REF!</f>
        <v>#REF!</v>
      </c>
      <c r="Z188" s="174" t="e">
        <f>N188*#REF!</f>
        <v>#REF!</v>
      </c>
      <c r="AA188" s="234" t="e">
        <f>O188*#REF!</f>
        <v>#REF!</v>
      </c>
      <c r="AB188" s="228" t="e">
        <f t="shared" si="161"/>
        <v>#REF!</v>
      </c>
      <c r="AC188" s="174" t="e">
        <f t="shared" si="162"/>
        <v>#REF!</v>
      </c>
      <c r="AD188" s="234" t="e">
        <f t="shared" si="163"/>
        <v>#REF!</v>
      </c>
      <c r="AE188" s="228" t="e">
        <f t="shared" si="164"/>
        <v>#REF!</v>
      </c>
      <c r="AF188" s="174" t="e">
        <f t="shared" si="165"/>
        <v>#REF!</v>
      </c>
      <c r="AG188" s="234" t="e">
        <f t="shared" si="166"/>
        <v>#REF!</v>
      </c>
      <c r="AH188" s="228" t="e">
        <f t="shared" si="167"/>
        <v>#REF!</v>
      </c>
      <c r="AI188" s="174" t="e">
        <f t="shared" si="168"/>
        <v>#REF!</v>
      </c>
      <c r="AJ188" s="234" t="e">
        <f t="shared" si="169"/>
        <v>#REF!</v>
      </c>
      <c r="AK188" s="228" t="e">
        <f t="shared" si="170"/>
        <v>#REF!</v>
      </c>
      <c r="AL188" s="174" t="e">
        <f t="shared" si="171"/>
        <v>#REF!</v>
      </c>
      <c r="AM188" s="234" t="e">
        <f t="shared" si="172"/>
        <v>#REF!</v>
      </c>
      <c r="AN188" s="228" t="e">
        <f t="shared" si="173"/>
        <v>#REF!</v>
      </c>
      <c r="AO188" s="174" t="e">
        <f t="shared" si="174"/>
        <v>#REF!</v>
      </c>
      <c r="AP188" s="234" t="e">
        <f t="shared" si="175"/>
        <v>#REF!</v>
      </c>
      <c r="AQ188" s="228" t="e">
        <f t="shared" si="176"/>
        <v>#REF!</v>
      </c>
      <c r="AR188" s="174" t="e">
        <f t="shared" si="177"/>
        <v>#REF!</v>
      </c>
      <c r="AS188" s="185" t="e">
        <f t="shared" si="178"/>
        <v>#REF!</v>
      </c>
      <c r="AT188" s="142"/>
      <c r="AU188" s="142"/>
      <c r="AV188" s="142"/>
      <c r="AW188" s="142"/>
      <c r="AX188" s="142"/>
      <c r="AY188" s="142"/>
      <c r="AZ188" s="142"/>
      <c r="BA188" s="142"/>
      <c r="BB188" s="142"/>
    </row>
    <row r="189" spans="1:76" s="19" customFormat="1" x14ac:dyDescent="0.2">
      <c r="A189" s="248" t="s">
        <v>30</v>
      </c>
      <c r="B189" s="210">
        <v>1</v>
      </c>
      <c r="C189" s="211">
        <v>1</v>
      </c>
      <c r="D189" s="4" t="e">
        <f>(BldgEUI!#REF!+BldgEUI!#REF!)*Constants!$B$13</f>
        <v>#REF!</v>
      </c>
      <c r="E189" s="101" t="e">
        <f>(BldgEUI!#REF!+BldgEUI!#REF!)*Constants!$B$14</f>
        <v>#REF!</v>
      </c>
      <c r="F189" s="6" t="e">
        <f t="shared" si="157"/>
        <v>#REF!</v>
      </c>
      <c r="G189" s="219" t="e">
        <f>(BldgEUI!#REF!+BldgEUI!#REF!)*Constants!$B$13</f>
        <v>#REF!</v>
      </c>
      <c r="H189" s="101" t="e">
        <f>(BldgEUI!#REF!+BldgEUI!#REF!)*Constants!$B$14</f>
        <v>#REF!</v>
      </c>
      <c r="I189" s="6" t="e">
        <f t="shared" si="158"/>
        <v>#REF!</v>
      </c>
      <c r="J189" s="219" t="e">
        <f>(BldgEUI!#REF!+BldgEUI!#REF!)*Constants!$B$13</f>
        <v>#REF!</v>
      </c>
      <c r="K189" s="101" t="e">
        <f>(BldgEUI!#REF!+BldgEUI!#REF!)*Constants!$B$14</f>
        <v>#REF!</v>
      </c>
      <c r="L189" s="6" t="e">
        <f t="shared" si="159"/>
        <v>#REF!</v>
      </c>
      <c r="M189" s="219" t="e">
        <f>(BldgEUI!#REF!+BldgEUI!#REF!)*Constants!$B$13</f>
        <v>#REF!</v>
      </c>
      <c r="N189" s="101" t="e">
        <f>(BldgEUI!#REF!+BldgEUI!#REF!)*Constants!$B$14</f>
        <v>#REF!</v>
      </c>
      <c r="O189" s="6" t="e">
        <f t="shared" si="160"/>
        <v>#REF!</v>
      </c>
      <c r="P189" s="228" t="e">
        <f>D189*#REF!</f>
        <v>#REF!</v>
      </c>
      <c r="Q189" s="174" t="e">
        <f>E189*#REF!</f>
        <v>#REF!</v>
      </c>
      <c r="R189" s="234" t="e">
        <f>F189*#REF!</f>
        <v>#REF!</v>
      </c>
      <c r="S189" s="228" t="e">
        <f>G189*#REF!</f>
        <v>#REF!</v>
      </c>
      <c r="T189" s="174" t="e">
        <f>H189*#REF!</f>
        <v>#REF!</v>
      </c>
      <c r="U189" s="234" t="e">
        <f>I189*#REF!</f>
        <v>#REF!</v>
      </c>
      <c r="V189" s="228" t="e">
        <f>J189*#REF!</f>
        <v>#REF!</v>
      </c>
      <c r="W189" s="174" t="e">
        <f>K189*#REF!</f>
        <v>#REF!</v>
      </c>
      <c r="X189" s="234" t="e">
        <f>L189*#REF!</f>
        <v>#REF!</v>
      </c>
      <c r="Y189" s="228" t="e">
        <f>M189*#REF!</f>
        <v>#REF!</v>
      </c>
      <c r="Z189" s="174" t="e">
        <f>N189*#REF!</f>
        <v>#REF!</v>
      </c>
      <c r="AA189" s="234" t="e">
        <f>O189*#REF!</f>
        <v>#REF!</v>
      </c>
      <c r="AB189" s="228" t="e">
        <f t="shared" si="161"/>
        <v>#REF!</v>
      </c>
      <c r="AC189" s="174" t="e">
        <f t="shared" si="162"/>
        <v>#REF!</v>
      </c>
      <c r="AD189" s="234" t="e">
        <f t="shared" si="163"/>
        <v>#REF!</v>
      </c>
      <c r="AE189" s="228" t="e">
        <f t="shared" si="164"/>
        <v>#REF!</v>
      </c>
      <c r="AF189" s="174" t="e">
        <f t="shared" si="165"/>
        <v>#REF!</v>
      </c>
      <c r="AG189" s="234" t="e">
        <f t="shared" si="166"/>
        <v>#REF!</v>
      </c>
      <c r="AH189" s="228" t="e">
        <f t="shared" si="167"/>
        <v>#REF!</v>
      </c>
      <c r="AI189" s="174" t="e">
        <f t="shared" si="168"/>
        <v>#REF!</v>
      </c>
      <c r="AJ189" s="234" t="e">
        <f t="shared" si="169"/>
        <v>#REF!</v>
      </c>
      <c r="AK189" s="228" t="e">
        <f t="shared" si="170"/>
        <v>#REF!</v>
      </c>
      <c r="AL189" s="174" t="e">
        <f t="shared" si="171"/>
        <v>#REF!</v>
      </c>
      <c r="AM189" s="234" t="e">
        <f t="shared" si="172"/>
        <v>#REF!</v>
      </c>
      <c r="AN189" s="228" t="e">
        <f t="shared" si="173"/>
        <v>#REF!</v>
      </c>
      <c r="AO189" s="174" t="e">
        <f t="shared" si="174"/>
        <v>#REF!</v>
      </c>
      <c r="AP189" s="234" t="e">
        <f t="shared" si="175"/>
        <v>#REF!</v>
      </c>
      <c r="AQ189" s="228" t="e">
        <f t="shared" si="176"/>
        <v>#REF!</v>
      </c>
      <c r="AR189" s="174" t="e">
        <f t="shared" si="177"/>
        <v>#REF!</v>
      </c>
      <c r="AS189" s="185" t="e">
        <f t="shared" si="178"/>
        <v>#REF!</v>
      </c>
      <c r="AT189" s="142"/>
      <c r="AU189" s="142"/>
      <c r="AV189" s="142"/>
      <c r="AW189" s="142"/>
      <c r="AX189" s="142"/>
      <c r="AY189" s="142"/>
      <c r="AZ189" s="142"/>
      <c r="BA189" s="142"/>
      <c r="BB189" s="142"/>
    </row>
    <row r="190" spans="1:76" x14ac:dyDescent="0.2">
      <c r="A190" s="246" t="s">
        <v>6</v>
      </c>
      <c r="B190" s="210">
        <v>1</v>
      </c>
      <c r="C190" s="211">
        <v>1</v>
      </c>
      <c r="D190" s="4" t="e">
        <f>(BldgEUI!#REF!+BldgEUI!#REF!)*Constants!$B$13</f>
        <v>#REF!</v>
      </c>
      <c r="E190" s="101" t="e">
        <f>(BldgEUI!#REF!+BldgEUI!#REF!)*Constants!$B$14</f>
        <v>#REF!</v>
      </c>
      <c r="F190" s="6" t="e">
        <f t="shared" si="157"/>
        <v>#REF!</v>
      </c>
      <c r="G190" s="219" t="e">
        <f>(BldgEUI!#REF!+BldgEUI!#REF!)*Constants!$B$13</f>
        <v>#REF!</v>
      </c>
      <c r="H190" s="101" t="e">
        <f>(BldgEUI!#REF!+BldgEUI!#REF!)*Constants!$B$14</f>
        <v>#REF!</v>
      </c>
      <c r="I190" s="6" t="e">
        <f t="shared" si="158"/>
        <v>#REF!</v>
      </c>
      <c r="J190" s="219" t="e">
        <f>(BldgEUI!#REF!+BldgEUI!#REF!)*Constants!$B$13</f>
        <v>#REF!</v>
      </c>
      <c r="K190" s="101" t="e">
        <f>(BldgEUI!#REF!+BldgEUI!#REF!)*Constants!$B$14</f>
        <v>#REF!</v>
      </c>
      <c r="L190" s="6" t="e">
        <f t="shared" si="159"/>
        <v>#REF!</v>
      </c>
      <c r="M190" s="219" t="e">
        <f>(BldgEUI!#REF!+BldgEUI!#REF!)*Constants!$B$13</f>
        <v>#REF!</v>
      </c>
      <c r="N190" s="101" t="e">
        <f>(BldgEUI!#REF!+BldgEUI!#REF!)*Constants!$B$14</f>
        <v>#REF!</v>
      </c>
      <c r="O190" s="6" t="e">
        <f t="shared" si="160"/>
        <v>#REF!</v>
      </c>
      <c r="P190" s="228" t="e">
        <f>D190*#REF!</f>
        <v>#REF!</v>
      </c>
      <c r="Q190" s="174" t="e">
        <f>E190*#REF!</f>
        <v>#REF!</v>
      </c>
      <c r="R190" s="234" t="e">
        <f>F190*#REF!</f>
        <v>#REF!</v>
      </c>
      <c r="S190" s="228" t="e">
        <f>G190*#REF!</f>
        <v>#REF!</v>
      </c>
      <c r="T190" s="174" t="e">
        <f>H190*#REF!</f>
        <v>#REF!</v>
      </c>
      <c r="U190" s="234" t="e">
        <f>I190*#REF!</f>
        <v>#REF!</v>
      </c>
      <c r="V190" s="228" t="e">
        <f>J190*#REF!</f>
        <v>#REF!</v>
      </c>
      <c r="W190" s="174" t="e">
        <f>K190*#REF!</f>
        <v>#REF!</v>
      </c>
      <c r="X190" s="234" t="e">
        <f>L190*#REF!</f>
        <v>#REF!</v>
      </c>
      <c r="Y190" s="228" t="e">
        <f>M190*#REF!</f>
        <v>#REF!</v>
      </c>
      <c r="Z190" s="174" t="e">
        <f>N190*#REF!</f>
        <v>#REF!</v>
      </c>
      <c r="AA190" s="234" t="e">
        <f>O190*#REF!</f>
        <v>#REF!</v>
      </c>
      <c r="AB190" s="228" t="e">
        <f t="shared" si="161"/>
        <v>#REF!</v>
      </c>
      <c r="AC190" s="174" t="e">
        <f t="shared" si="162"/>
        <v>#REF!</v>
      </c>
      <c r="AD190" s="234" t="e">
        <f t="shared" si="163"/>
        <v>#REF!</v>
      </c>
      <c r="AE190" s="228" t="e">
        <f t="shared" si="164"/>
        <v>#REF!</v>
      </c>
      <c r="AF190" s="174" t="e">
        <f t="shared" si="165"/>
        <v>#REF!</v>
      </c>
      <c r="AG190" s="234" t="e">
        <f t="shared" si="166"/>
        <v>#REF!</v>
      </c>
      <c r="AH190" s="228" t="e">
        <f t="shared" si="167"/>
        <v>#REF!</v>
      </c>
      <c r="AI190" s="174" t="e">
        <f t="shared" si="168"/>
        <v>#REF!</v>
      </c>
      <c r="AJ190" s="234" t="e">
        <f t="shared" si="169"/>
        <v>#REF!</v>
      </c>
      <c r="AK190" s="228" t="e">
        <f t="shared" si="170"/>
        <v>#REF!</v>
      </c>
      <c r="AL190" s="174" t="e">
        <f t="shared" si="171"/>
        <v>#REF!</v>
      </c>
      <c r="AM190" s="234" t="e">
        <f t="shared" si="172"/>
        <v>#REF!</v>
      </c>
      <c r="AN190" s="228" t="e">
        <f t="shared" si="173"/>
        <v>#REF!</v>
      </c>
      <c r="AO190" s="174" t="e">
        <f t="shared" si="174"/>
        <v>#REF!</v>
      </c>
      <c r="AP190" s="234" t="e">
        <f t="shared" si="175"/>
        <v>#REF!</v>
      </c>
      <c r="AQ190" s="228" t="e">
        <f t="shared" si="176"/>
        <v>#REF!</v>
      </c>
      <c r="AR190" s="174" t="e">
        <f t="shared" si="177"/>
        <v>#REF!</v>
      </c>
      <c r="AS190" s="185" t="e">
        <f t="shared" si="178"/>
        <v>#REF!</v>
      </c>
      <c r="AT190" s="1"/>
      <c r="AU190" s="1"/>
      <c r="AV190" s="1"/>
      <c r="AW190" s="1"/>
      <c r="AX190" s="1"/>
      <c r="AY190" s="1"/>
      <c r="AZ190" s="1"/>
      <c r="BA190" s="1"/>
      <c r="BB190" s="1"/>
      <c r="BC190"/>
      <c r="BX190"/>
    </row>
    <row r="191" spans="1:76" x14ac:dyDescent="0.2">
      <c r="A191" s="246" t="s">
        <v>51</v>
      </c>
      <c r="B191" s="210">
        <v>1</v>
      </c>
      <c r="C191" s="211">
        <v>1</v>
      </c>
      <c r="D191" s="4" t="e">
        <f>(BldgEUI!#REF!+BldgEUI!#REF!)*Constants!$B$13</f>
        <v>#REF!</v>
      </c>
      <c r="E191" s="101" t="e">
        <f>(BldgEUI!#REF!+BldgEUI!#REF!)*Constants!$B$14</f>
        <v>#REF!</v>
      </c>
      <c r="F191" s="6" t="e">
        <f t="shared" si="157"/>
        <v>#REF!</v>
      </c>
      <c r="G191" s="219" t="e">
        <f>(BldgEUI!#REF!+BldgEUI!#REF!)*Constants!$B$13</f>
        <v>#REF!</v>
      </c>
      <c r="H191" s="101" t="e">
        <f>(BldgEUI!#REF!+BldgEUI!#REF!)*Constants!$B$14</f>
        <v>#REF!</v>
      </c>
      <c r="I191" s="6" t="e">
        <f t="shared" si="158"/>
        <v>#REF!</v>
      </c>
      <c r="J191" s="219" t="e">
        <f>(BldgEUI!#REF!+BldgEUI!#REF!)*Constants!$B$13</f>
        <v>#REF!</v>
      </c>
      <c r="K191" s="101" t="e">
        <f>(BldgEUI!#REF!+BldgEUI!#REF!)*Constants!$B$14</f>
        <v>#REF!</v>
      </c>
      <c r="L191" s="6" t="e">
        <f t="shared" si="159"/>
        <v>#REF!</v>
      </c>
      <c r="M191" s="219" t="e">
        <f>(BldgEUI!#REF!+BldgEUI!#REF!)*Constants!$B$13</f>
        <v>#REF!</v>
      </c>
      <c r="N191" s="101" t="e">
        <f>(BldgEUI!#REF!+BldgEUI!#REF!)*Constants!$B$14</f>
        <v>#REF!</v>
      </c>
      <c r="O191" s="6" t="e">
        <f t="shared" si="160"/>
        <v>#REF!</v>
      </c>
      <c r="P191" s="228" t="e">
        <f>D191*#REF!</f>
        <v>#REF!</v>
      </c>
      <c r="Q191" s="174" t="e">
        <f>E191*#REF!</f>
        <v>#REF!</v>
      </c>
      <c r="R191" s="234" t="e">
        <f>F191*#REF!</f>
        <v>#REF!</v>
      </c>
      <c r="S191" s="228" t="e">
        <f>G191*#REF!</f>
        <v>#REF!</v>
      </c>
      <c r="T191" s="174" t="e">
        <f>H191*#REF!</f>
        <v>#REF!</v>
      </c>
      <c r="U191" s="234" t="e">
        <f>I191*#REF!</f>
        <v>#REF!</v>
      </c>
      <c r="V191" s="228" t="e">
        <f>J191*#REF!</f>
        <v>#REF!</v>
      </c>
      <c r="W191" s="174" t="e">
        <f>K191*#REF!</f>
        <v>#REF!</v>
      </c>
      <c r="X191" s="234" t="e">
        <f>L191*#REF!</f>
        <v>#REF!</v>
      </c>
      <c r="Y191" s="228" t="e">
        <f>M191*#REF!</f>
        <v>#REF!</v>
      </c>
      <c r="Z191" s="174" t="e">
        <f>N191*#REF!</f>
        <v>#REF!</v>
      </c>
      <c r="AA191" s="234" t="e">
        <f>O191*#REF!</f>
        <v>#REF!</v>
      </c>
      <c r="AB191" s="228" t="e">
        <f t="shared" si="161"/>
        <v>#REF!</v>
      </c>
      <c r="AC191" s="174" t="e">
        <f t="shared" si="162"/>
        <v>#REF!</v>
      </c>
      <c r="AD191" s="234" t="e">
        <f t="shared" si="163"/>
        <v>#REF!</v>
      </c>
      <c r="AE191" s="228" t="e">
        <f t="shared" si="164"/>
        <v>#REF!</v>
      </c>
      <c r="AF191" s="174" t="e">
        <f t="shared" si="165"/>
        <v>#REF!</v>
      </c>
      <c r="AG191" s="234" t="e">
        <f t="shared" si="166"/>
        <v>#REF!</v>
      </c>
      <c r="AH191" s="228" t="e">
        <f t="shared" si="167"/>
        <v>#REF!</v>
      </c>
      <c r="AI191" s="174" t="e">
        <f t="shared" si="168"/>
        <v>#REF!</v>
      </c>
      <c r="AJ191" s="234" t="e">
        <f t="shared" si="169"/>
        <v>#REF!</v>
      </c>
      <c r="AK191" s="228" t="e">
        <f t="shared" si="170"/>
        <v>#REF!</v>
      </c>
      <c r="AL191" s="174" t="e">
        <f t="shared" si="171"/>
        <v>#REF!</v>
      </c>
      <c r="AM191" s="234" t="e">
        <f t="shared" si="172"/>
        <v>#REF!</v>
      </c>
      <c r="AN191" s="228" t="e">
        <f t="shared" si="173"/>
        <v>#REF!</v>
      </c>
      <c r="AO191" s="174" t="e">
        <f t="shared" si="174"/>
        <v>#REF!</v>
      </c>
      <c r="AP191" s="234" t="e">
        <f t="shared" si="175"/>
        <v>#REF!</v>
      </c>
      <c r="AQ191" s="228" t="e">
        <f t="shared" si="176"/>
        <v>#REF!</v>
      </c>
      <c r="AR191" s="174" t="e">
        <f t="shared" si="177"/>
        <v>#REF!</v>
      </c>
      <c r="AS191" s="185" t="e">
        <f t="shared" si="178"/>
        <v>#REF!</v>
      </c>
      <c r="AT191" s="1"/>
      <c r="AU191" s="1"/>
      <c r="AV191" s="1"/>
      <c r="AW191" s="1"/>
      <c r="AX191" s="1"/>
      <c r="AY191" s="1"/>
      <c r="AZ191" s="1"/>
      <c r="BA191" s="1"/>
      <c r="BB191" s="1"/>
      <c r="BC191"/>
      <c r="BX191"/>
    </row>
    <row r="192" spans="1:76" s="52" customFormat="1" x14ac:dyDescent="0.2">
      <c r="A192" s="247" t="s">
        <v>52</v>
      </c>
      <c r="B192" s="250">
        <v>0</v>
      </c>
      <c r="C192" s="252">
        <v>0</v>
      </c>
      <c r="D192" s="4" t="e">
        <f>(BldgEUI!#REF!+BldgEUI!#REF!)*Constants!$B$13</f>
        <v>#REF!</v>
      </c>
      <c r="E192" s="101" t="e">
        <f>(BldgEUI!#REF!+BldgEUI!#REF!)*Constants!$B$14</f>
        <v>#REF!</v>
      </c>
      <c r="F192" s="6" t="e">
        <f t="shared" si="157"/>
        <v>#REF!</v>
      </c>
      <c r="G192" s="219" t="e">
        <f>(BldgEUI!#REF!+BldgEUI!#REF!)*Constants!$B$13</f>
        <v>#REF!</v>
      </c>
      <c r="H192" s="101" t="e">
        <f>(BldgEUI!#REF!+BldgEUI!#REF!)*Constants!$B$14</f>
        <v>#REF!</v>
      </c>
      <c r="I192" s="6" t="e">
        <f t="shared" si="158"/>
        <v>#REF!</v>
      </c>
      <c r="J192" s="219" t="e">
        <f>(BldgEUI!#REF!+BldgEUI!#REF!)*Constants!$B$13</f>
        <v>#REF!</v>
      </c>
      <c r="K192" s="101" t="e">
        <f>(BldgEUI!#REF!+BldgEUI!#REF!)*Constants!$B$14</f>
        <v>#REF!</v>
      </c>
      <c r="L192" s="6" t="e">
        <f t="shared" si="159"/>
        <v>#REF!</v>
      </c>
      <c r="M192" s="219" t="e">
        <f>(BldgEUI!#REF!+BldgEUI!#REF!)*Constants!$B$13</f>
        <v>#REF!</v>
      </c>
      <c r="N192" s="101" t="e">
        <f>(BldgEUI!#REF!+BldgEUI!#REF!)*Constants!$B$14</f>
        <v>#REF!</v>
      </c>
      <c r="O192" s="6" t="e">
        <f t="shared" si="160"/>
        <v>#REF!</v>
      </c>
      <c r="P192" s="228" t="e">
        <f>D192*#REF!</f>
        <v>#REF!</v>
      </c>
      <c r="Q192" s="174" t="e">
        <f>E192*#REF!</f>
        <v>#REF!</v>
      </c>
      <c r="R192" s="234" t="e">
        <f>F192*#REF!</f>
        <v>#REF!</v>
      </c>
      <c r="S192" s="228" t="e">
        <f>G192*#REF!</f>
        <v>#REF!</v>
      </c>
      <c r="T192" s="174" t="e">
        <f>H192*#REF!</f>
        <v>#REF!</v>
      </c>
      <c r="U192" s="234" t="e">
        <f>I192*#REF!</f>
        <v>#REF!</v>
      </c>
      <c r="V192" s="228" t="e">
        <f>J192*#REF!</f>
        <v>#REF!</v>
      </c>
      <c r="W192" s="174" t="e">
        <f>K192*#REF!</f>
        <v>#REF!</v>
      </c>
      <c r="X192" s="234" t="e">
        <f>L192*#REF!</f>
        <v>#REF!</v>
      </c>
      <c r="Y192" s="228" t="e">
        <f>M192*#REF!</f>
        <v>#REF!</v>
      </c>
      <c r="Z192" s="174" t="e">
        <f>N192*#REF!</f>
        <v>#REF!</v>
      </c>
      <c r="AA192" s="234" t="e">
        <f>O192*#REF!</f>
        <v>#REF!</v>
      </c>
      <c r="AB192" s="228" t="e">
        <f t="shared" si="161"/>
        <v>#REF!</v>
      </c>
      <c r="AC192" s="174" t="e">
        <f t="shared" si="162"/>
        <v>#REF!</v>
      </c>
      <c r="AD192" s="234" t="e">
        <f t="shared" si="163"/>
        <v>#REF!</v>
      </c>
      <c r="AE192" s="228" t="e">
        <f t="shared" si="164"/>
        <v>#REF!</v>
      </c>
      <c r="AF192" s="174" t="e">
        <f t="shared" si="165"/>
        <v>#REF!</v>
      </c>
      <c r="AG192" s="234" t="e">
        <f t="shared" si="166"/>
        <v>#REF!</v>
      </c>
      <c r="AH192" s="228" t="e">
        <f t="shared" si="167"/>
        <v>#REF!</v>
      </c>
      <c r="AI192" s="174" t="e">
        <f t="shared" si="168"/>
        <v>#REF!</v>
      </c>
      <c r="AJ192" s="234" t="e">
        <f t="shared" si="169"/>
        <v>#REF!</v>
      </c>
      <c r="AK192" s="228" t="e">
        <f t="shared" si="170"/>
        <v>#REF!</v>
      </c>
      <c r="AL192" s="174" t="e">
        <f t="shared" si="171"/>
        <v>#REF!</v>
      </c>
      <c r="AM192" s="234" t="e">
        <f t="shared" si="172"/>
        <v>#REF!</v>
      </c>
      <c r="AN192" s="228" t="e">
        <f t="shared" si="173"/>
        <v>#REF!</v>
      </c>
      <c r="AO192" s="174" t="e">
        <f t="shared" si="174"/>
        <v>#REF!</v>
      </c>
      <c r="AP192" s="234" t="e">
        <f t="shared" si="175"/>
        <v>#REF!</v>
      </c>
      <c r="AQ192" s="228" t="e">
        <f t="shared" si="176"/>
        <v>#REF!</v>
      </c>
      <c r="AR192" s="174" t="e">
        <f t="shared" si="177"/>
        <v>#REF!</v>
      </c>
      <c r="AS192" s="185" t="e">
        <f t="shared" si="178"/>
        <v>#REF!</v>
      </c>
      <c r="AT192" s="143"/>
      <c r="AU192" s="143"/>
      <c r="AV192" s="143"/>
      <c r="AW192" s="143"/>
      <c r="AX192" s="143"/>
      <c r="AY192" s="143"/>
      <c r="AZ192" s="143"/>
      <c r="BA192" s="143"/>
      <c r="BB192" s="143"/>
    </row>
    <row r="193" spans="1:78" s="19" customFormat="1" x14ac:dyDescent="0.2">
      <c r="A193" s="247" t="s">
        <v>53</v>
      </c>
      <c r="B193" s="254">
        <v>1</v>
      </c>
      <c r="C193" s="255">
        <v>0</v>
      </c>
      <c r="D193" s="4" t="e">
        <f>(BldgEUI!#REF!+BldgEUI!#REF!)*Constants!$B$13</f>
        <v>#REF!</v>
      </c>
      <c r="E193" s="101" t="e">
        <f>(BldgEUI!#REF!+BldgEUI!#REF!)*Constants!$B$14</f>
        <v>#REF!</v>
      </c>
      <c r="F193" s="6" t="e">
        <f t="shared" si="157"/>
        <v>#REF!</v>
      </c>
      <c r="G193" s="219" t="e">
        <f>(BldgEUI!#REF!+BldgEUI!#REF!)*Constants!$B$13</f>
        <v>#REF!</v>
      </c>
      <c r="H193" s="101" t="e">
        <f>(BldgEUI!#REF!+BldgEUI!#REF!)*Constants!$B$14</f>
        <v>#REF!</v>
      </c>
      <c r="I193" s="6" t="e">
        <f t="shared" si="158"/>
        <v>#REF!</v>
      </c>
      <c r="J193" s="219" t="e">
        <f>(BldgEUI!#REF!+BldgEUI!#REF!)*Constants!$B$13</f>
        <v>#REF!</v>
      </c>
      <c r="K193" s="101" t="e">
        <f>(BldgEUI!#REF!+BldgEUI!#REF!)*Constants!$B$14</f>
        <v>#REF!</v>
      </c>
      <c r="L193" s="6" t="e">
        <f t="shared" si="159"/>
        <v>#REF!</v>
      </c>
      <c r="M193" s="219" t="e">
        <f>(BldgEUI!#REF!+BldgEUI!#REF!)*Constants!$B$13</f>
        <v>#REF!</v>
      </c>
      <c r="N193" s="101" t="e">
        <f>(BldgEUI!#REF!+BldgEUI!#REF!)*Constants!$B$14</f>
        <v>#REF!</v>
      </c>
      <c r="O193" s="6" t="e">
        <f t="shared" si="160"/>
        <v>#REF!</v>
      </c>
      <c r="P193" s="228" t="e">
        <f>D193*#REF!</f>
        <v>#REF!</v>
      </c>
      <c r="Q193" s="174" t="e">
        <f>E193*#REF!</f>
        <v>#REF!</v>
      </c>
      <c r="R193" s="234" t="e">
        <f>F193*#REF!</f>
        <v>#REF!</v>
      </c>
      <c r="S193" s="228" t="e">
        <f>G193*#REF!</f>
        <v>#REF!</v>
      </c>
      <c r="T193" s="174" t="e">
        <f>H193*#REF!</f>
        <v>#REF!</v>
      </c>
      <c r="U193" s="234" t="e">
        <f>I193*#REF!</f>
        <v>#REF!</v>
      </c>
      <c r="V193" s="228" t="e">
        <f>J193*#REF!</f>
        <v>#REF!</v>
      </c>
      <c r="W193" s="174" t="e">
        <f>K193*#REF!</f>
        <v>#REF!</v>
      </c>
      <c r="X193" s="234" t="e">
        <f>L193*#REF!</f>
        <v>#REF!</v>
      </c>
      <c r="Y193" s="228" t="e">
        <f>M193*#REF!</f>
        <v>#REF!</v>
      </c>
      <c r="Z193" s="174" t="e">
        <f>N193*#REF!</f>
        <v>#REF!</v>
      </c>
      <c r="AA193" s="234" t="e">
        <f>O193*#REF!</f>
        <v>#REF!</v>
      </c>
      <c r="AB193" s="228" t="e">
        <f t="shared" si="161"/>
        <v>#REF!</v>
      </c>
      <c r="AC193" s="174" t="e">
        <f t="shared" si="162"/>
        <v>#REF!</v>
      </c>
      <c r="AD193" s="234" t="e">
        <f t="shared" si="163"/>
        <v>#REF!</v>
      </c>
      <c r="AE193" s="228" t="e">
        <f t="shared" si="164"/>
        <v>#REF!</v>
      </c>
      <c r="AF193" s="174" t="e">
        <f t="shared" si="165"/>
        <v>#REF!</v>
      </c>
      <c r="AG193" s="234" t="e">
        <f t="shared" si="166"/>
        <v>#REF!</v>
      </c>
      <c r="AH193" s="228" t="e">
        <f t="shared" si="167"/>
        <v>#REF!</v>
      </c>
      <c r="AI193" s="174" t="e">
        <f t="shared" si="168"/>
        <v>#REF!</v>
      </c>
      <c r="AJ193" s="234" t="e">
        <f t="shared" si="169"/>
        <v>#REF!</v>
      </c>
      <c r="AK193" s="228" t="e">
        <f t="shared" si="170"/>
        <v>#REF!</v>
      </c>
      <c r="AL193" s="174" t="e">
        <f t="shared" si="171"/>
        <v>#REF!</v>
      </c>
      <c r="AM193" s="234" t="e">
        <f t="shared" si="172"/>
        <v>#REF!</v>
      </c>
      <c r="AN193" s="228" t="e">
        <f t="shared" si="173"/>
        <v>#REF!</v>
      </c>
      <c r="AO193" s="174" t="e">
        <f t="shared" si="174"/>
        <v>#REF!</v>
      </c>
      <c r="AP193" s="234" t="e">
        <f t="shared" si="175"/>
        <v>#REF!</v>
      </c>
      <c r="AQ193" s="228" t="e">
        <f t="shared" si="176"/>
        <v>#REF!</v>
      </c>
      <c r="AR193" s="174" t="e">
        <f t="shared" si="177"/>
        <v>#REF!</v>
      </c>
      <c r="AS193" s="185" t="e">
        <f t="shared" si="178"/>
        <v>#REF!</v>
      </c>
      <c r="AT193" s="142"/>
      <c r="AU193" s="142"/>
      <c r="AV193" s="142"/>
      <c r="AW193" s="142"/>
      <c r="AX193" s="142"/>
      <c r="AY193" s="142"/>
      <c r="AZ193" s="142"/>
      <c r="BA193" s="142"/>
      <c r="BB193" s="142"/>
    </row>
    <row r="194" spans="1:78" s="52" customFormat="1" x14ac:dyDescent="0.2">
      <c r="A194" s="247" t="s">
        <v>54</v>
      </c>
      <c r="B194" s="250">
        <v>0</v>
      </c>
      <c r="C194" s="252">
        <v>0</v>
      </c>
      <c r="D194" s="4" t="e">
        <f>(BldgEUI!#REF!+BldgEUI!#REF!)*Constants!$B$13</f>
        <v>#REF!</v>
      </c>
      <c r="E194" s="101" t="e">
        <f>(BldgEUI!#REF!+BldgEUI!#REF!)*Constants!$B$14</f>
        <v>#REF!</v>
      </c>
      <c r="F194" s="6" t="e">
        <f t="shared" si="157"/>
        <v>#REF!</v>
      </c>
      <c r="G194" s="219" t="e">
        <f>(BldgEUI!#REF!+BldgEUI!#REF!)*Constants!$B$13</f>
        <v>#REF!</v>
      </c>
      <c r="H194" s="101" t="e">
        <f>(BldgEUI!#REF!+BldgEUI!#REF!)*Constants!$B$14</f>
        <v>#REF!</v>
      </c>
      <c r="I194" s="6" t="e">
        <f t="shared" si="158"/>
        <v>#REF!</v>
      </c>
      <c r="J194" s="219" t="e">
        <f>(BldgEUI!#REF!+BldgEUI!#REF!)*Constants!$B$13</f>
        <v>#REF!</v>
      </c>
      <c r="K194" s="101" t="e">
        <f>(BldgEUI!#REF!+BldgEUI!#REF!)*Constants!$B$14</f>
        <v>#REF!</v>
      </c>
      <c r="L194" s="6" t="e">
        <f t="shared" si="159"/>
        <v>#REF!</v>
      </c>
      <c r="M194" s="219" t="e">
        <f>(BldgEUI!#REF!+BldgEUI!#REF!)*Constants!$B$13</f>
        <v>#REF!</v>
      </c>
      <c r="N194" s="101" t="e">
        <f>(BldgEUI!#REF!+BldgEUI!#REF!)*Constants!$B$14</f>
        <v>#REF!</v>
      </c>
      <c r="O194" s="6" t="e">
        <f t="shared" si="160"/>
        <v>#REF!</v>
      </c>
      <c r="P194" s="228" t="e">
        <f>D194*#REF!</f>
        <v>#REF!</v>
      </c>
      <c r="Q194" s="174" t="e">
        <f>E194*#REF!</f>
        <v>#REF!</v>
      </c>
      <c r="R194" s="234" t="e">
        <f>F194*#REF!</f>
        <v>#REF!</v>
      </c>
      <c r="S194" s="228" t="e">
        <f>G194*#REF!</f>
        <v>#REF!</v>
      </c>
      <c r="T194" s="174" t="e">
        <f>H194*#REF!</f>
        <v>#REF!</v>
      </c>
      <c r="U194" s="234" t="e">
        <f>I194*#REF!</f>
        <v>#REF!</v>
      </c>
      <c r="V194" s="228" t="e">
        <f>J194*#REF!</f>
        <v>#REF!</v>
      </c>
      <c r="W194" s="174" t="e">
        <f>K194*#REF!</f>
        <v>#REF!</v>
      </c>
      <c r="X194" s="234" t="e">
        <f>L194*#REF!</f>
        <v>#REF!</v>
      </c>
      <c r="Y194" s="228" t="e">
        <f>M194*#REF!</f>
        <v>#REF!</v>
      </c>
      <c r="Z194" s="174" t="e">
        <f>N194*#REF!</f>
        <v>#REF!</v>
      </c>
      <c r="AA194" s="234" t="e">
        <f>O194*#REF!</f>
        <v>#REF!</v>
      </c>
      <c r="AB194" s="228" t="e">
        <f t="shared" si="161"/>
        <v>#REF!</v>
      </c>
      <c r="AC194" s="174" t="e">
        <f t="shared" si="162"/>
        <v>#REF!</v>
      </c>
      <c r="AD194" s="234" t="e">
        <f t="shared" si="163"/>
        <v>#REF!</v>
      </c>
      <c r="AE194" s="228" t="e">
        <f t="shared" si="164"/>
        <v>#REF!</v>
      </c>
      <c r="AF194" s="174" t="e">
        <f t="shared" si="165"/>
        <v>#REF!</v>
      </c>
      <c r="AG194" s="234" t="e">
        <f t="shared" si="166"/>
        <v>#REF!</v>
      </c>
      <c r="AH194" s="228" t="e">
        <f t="shared" si="167"/>
        <v>#REF!</v>
      </c>
      <c r="AI194" s="174" t="e">
        <f t="shared" si="168"/>
        <v>#REF!</v>
      </c>
      <c r="AJ194" s="234" t="e">
        <f t="shared" si="169"/>
        <v>#REF!</v>
      </c>
      <c r="AK194" s="228" t="e">
        <f t="shared" si="170"/>
        <v>#REF!</v>
      </c>
      <c r="AL194" s="174" t="e">
        <f t="shared" si="171"/>
        <v>#REF!</v>
      </c>
      <c r="AM194" s="234" t="e">
        <f t="shared" si="172"/>
        <v>#REF!</v>
      </c>
      <c r="AN194" s="228" t="e">
        <f t="shared" si="173"/>
        <v>#REF!</v>
      </c>
      <c r="AO194" s="174" t="e">
        <f t="shared" si="174"/>
        <v>#REF!</v>
      </c>
      <c r="AP194" s="234" t="e">
        <f t="shared" si="175"/>
        <v>#REF!</v>
      </c>
      <c r="AQ194" s="228" t="e">
        <f t="shared" si="176"/>
        <v>#REF!</v>
      </c>
      <c r="AR194" s="174" t="e">
        <f t="shared" si="177"/>
        <v>#REF!</v>
      </c>
      <c r="AS194" s="185" t="e">
        <f t="shared" si="178"/>
        <v>#REF!</v>
      </c>
      <c r="AT194" s="143"/>
      <c r="AU194" s="143"/>
      <c r="AV194" s="143"/>
      <c r="AW194" s="143"/>
      <c r="AX194" s="143"/>
      <c r="AY194" s="143"/>
      <c r="AZ194" s="143"/>
      <c r="BA194" s="143"/>
      <c r="BB194" s="143"/>
    </row>
    <row r="195" spans="1:78" s="24" customFormat="1" ht="13.5" customHeight="1" x14ac:dyDescent="0.2">
      <c r="A195" s="247" t="s">
        <v>55</v>
      </c>
      <c r="B195" s="208">
        <v>1</v>
      </c>
      <c r="C195" s="209">
        <v>0</v>
      </c>
      <c r="D195" s="4" t="e">
        <f>(BldgEUI!#REF!+BldgEUI!#REF!)*Constants!$B$13</f>
        <v>#REF!</v>
      </c>
      <c r="E195" s="101" t="e">
        <f>(BldgEUI!#REF!+BldgEUI!#REF!)*Constants!$B$14</f>
        <v>#REF!</v>
      </c>
      <c r="F195" s="6" t="e">
        <f t="shared" si="157"/>
        <v>#REF!</v>
      </c>
      <c r="G195" s="219" t="e">
        <f>(BldgEUI!#REF!+BldgEUI!#REF!)*Constants!$B$13</f>
        <v>#REF!</v>
      </c>
      <c r="H195" s="101" t="e">
        <f>(BldgEUI!#REF!+BldgEUI!#REF!)*Constants!$B$14</f>
        <v>#REF!</v>
      </c>
      <c r="I195" s="6" t="e">
        <f t="shared" si="158"/>
        <v>#REF!</v>
      </c>
      <c r="J195" s="219" t="e">
        <f>(BldgEUI!#REF!+BldgEUI!#REF!)*Constants!$B$13</f>
        <v>#REF!</v>
      </c>
      <c r="K195" s="101" t="e">
        <f>(BldgEUI!#REF!+BldgEUI!#REF!)*Constants!$B$14</f>
        <v>#REF!</v>
      </c>
      <c r="L195" s="6" t="e">
        <f t="shared" si="159"/>
        <v>#REF!</v>
      </c>
      <c r="M195" s="219" t="e">
        <f>(BldgEUI!#REF!+BldgEUI!#REF!)*Constants!$B$13</f>
        <v>#REF!</v>
      </c>
      <c r="N195" s="101" t="e">
        <f>(BldgEUI!#REF!+BldgEUI!#REF!)*Constants!$B$14</f>
        <v>#REF!</v>
      </c>
      <c r="O195" s="6" t="e">
        <f t="shared" si="160"/>
        <v>#REF!</v>
      </c>
      <c r="P195" s="228" t="e">
        <f>D195*#REF!</f>
        <v>#REF!</v>
      </c>
      <c r="Q195" s="174" t="e">
        <f>E195*#REF!</f>
        <v>#REF!</v>
      </c>
      <c r="R195" s="234" t="e">
        <f>F195*#REF!</f>
        <v>#REF!</v>
      </c>
      <c r="S195" s="228" t="e">
        <f>G195*#REF!</f>
        <v>#REF!</v>
      </c>
      <c r="T195" s="174" t="e">
        <f>H195*#REF!</f>
        <v>#REF!</v>
      </c>
      <c r="U195" s="234" t="e">
        <f>I195*#REF!</f>
        <v>#REF!</v>
      </c>
      <c r="V195" s="228" t="e">
        <f>J195*#REF!</f>
        <v>#REF!</v>
      </c>
      <c r="W195" s="174" t="e">
        <f>K195*#REF!</f>
        <v>#REF!</v>
      </c>
      <c r="X195" s="234" t="e">
        <f>L195*#REF!</f>
        <v>#REF!</v>
      </c>
      <c r="Y195" s="228" t="e">
        <f>M195*#REF!</f>
        <v>#REF!</v>
      </c>
      <c r="Z195" s="174" t="e">
        <f>N195*#REF!</f>
        <v>#REF!</v>
      </c>
      <c r="AA195" s="234" t="e">
        <f>O195*#REF!</f>
        <v>#REF!</v>
      </c>
      <c r="AB195" s="228" t="e">
        <f t="shared" si="161"/>
        <v>#REF!</v>
      </c>
      <c r="AC195" s="174" t="e">
        <f t="shared" si="162"/>
        <v>#REF!</v>
      </c>
      <c r="AD195" s="234" t="e">
        <f t="shared" si="163"/>
        <v>#REF!</v>
      </c>
      <c r="AE195" s="228" t="e">
        <f t="shared" si="164"/>
        <v>#REF!</v>
      </c>
      <c r="AF195" s="174" t="e">
        <f t="shared" si="165"/>
        <v>#REF!</v>
      </c>
      <c r="AG195" s="234" t="e">
        <f t="shared" si="166"/>
        <v>#REF!</v>
      </c>
      <c r="AH195" s="228" t="e">
        <f t="shared" si="167"/>
        <v>#REF!</v>
      </c>
      <c r="AI195" s="174" t="e">
        <f t="shared" si="168"/>
        <v>#REF!</v>
      </c>
      <c r="AJ195" s="234" t="e">
        <f t="shared" si="169"/>
        <v>#REF!</v>
      </c>
      <c r="AK195" s="228" t="e">
        <f t="shared" si="170"/>
        <v>#REF!</v>
      </c>
      <c r="AL195" s="174" t="e">
        <f t="shared" si="171"/>
        <v>#REF!</v>
      </c>
      <c r="AM195" s="234" t="e">
        <f t="shared" si="172"/>
        <v>#REF!</v>
      </c>
      <c r="AN195" s="228" t="e">
        <f t="shared" si="173"/>
        <v>#REF!</v>
      </c>
      <c r="AO195" s="174" t="e">
        <f t="shared" si="174"/>
        <v>#REF!</v>
      </c>
      <c r="AP195" s="234" t="e">
        <f t="shared" si="175"/>
        <v>#REF!</v>
      </c>
      <c r="AQ195" s="228" t="e">
        <f t="shared" si="176"/>
        <v>#REF!</v>
      </c>
      <c r="AR195" s="174" t="e">
        <f t="shared" si="177"/>
        <v>#REF!</v>
      </c>
      <c r="AS195" s="185" t="e">
        <f t="shared" si="178"/>
        <v>#REF!</v>
      </c>
      <c r="AT195" s="141"/>
      <c r="AU195" s="141"/>
      <c r="AV195" s="141"/>
      <c r="AW195" s="141"/>
      <c r="AX195" s="141"/>
      <c r="AY195" s="141"/>
      <c r="AZ195" s="141"/>
      <c r="BA195" s="141"/>
      <c r="BB195" s="141"/>
    </row>
    <row r="196" spans="1:78" s="19" customFormat="1" ht="13.5" customHeight="1" x14ac:dyDescent="0.2">
      <c r="A196" s="247" t="s">
        <v>21</v>
      </c>
      <c r="B196" s="208">
        <v>1</v>
      </c>
      <c r="C196" s="209">
        <v>1</v>
      </c>
      <c r="D196" s="4" t="e">
        <f>(BldgEUI!#REF!+BldgEUI!#REF!)*Constants!$B$13</f>
        <v>#REF!</v>
      </c>
      <c r="E196" s="101" t="e">
        <f>(BldgEUI!#REF!+BldgEUI!#REF!)*Constants!$B$14</f>
        <v>#REF!</v>
      </c>
      <c r="F196" s="6" t="e">
        <f t="shared" si="157"/>
        <v>#REF!</v>
      </c>
      <c r="G196" s="219" t="e">
        <f>(BldgEUI!#REF!+BldgEUI!#REF!)*Constants!$B$13</f>
        <v>#REF!</v>
      </c>
      <c r="H196" s="101" t="e">
        <f>(BldgEUI!#REF!+BldgEUI!#REF!)*Constants!$B$14</f>
        <v>#REF!</v>
      </c>
      <c r="I196" s="6" t="e">
        <f t="shared" si="158"/>
        <v>#REF!</v>
      </c>
      <c r="J196" s="219" t="e">
        <f>(BldgEUI!#REF!+BldgEUI!#REF!)*Constants!$B$13</f>
        <v>#REF!</v>
      </c>
      <c r="K196" s="101" t="e">
        <f>(BldgEUI!#REF!+BldgEUI!#REF!)*Constants!$B$14</f>
        <v>#REF!</v>
      </c>
      <c r="L196" s="6" t="e">
        <f t="shared" si="159"/>
        <v>#REF!</v>
      </c>
      <c r="M196" s="219" t="e">
        <f>(BldgEUI!#REF!+BldgEUI!#REF!)*Constants!$B$13</f>
        <v>#REF!</v>
      </c>
      <c r="N196" s="101" t="e">
        <f>(BldgEUI!#REF!+BldgEUI!#REF!)*Constants!$B$14</f>
        <v>#REF!</v>
      </c>
      <c r="O196" s="6" t="e">
        <f t="shared" si="160"/>
        <v>#REF!</v>
      </c>
      <c r="P196" s="228" t="e">
        <f>D196*#REF!</f>
        <v>#REF!</v>
      </c>
      <c r="Q196" s="174" t="e">
        <f>E196*#REF!</f>
        <v>#REF!</v>
      </c>
      <c r="R196" s="234" t="e">
        <f>F196*#REF!</f>
        <v>#REF!</v>
      </c>
      <c r="S196" s="228" t="e">
        <f>G196*#REF!</f>
        <v>#REF!</v>
      </c>
      <c r="T196" s="174" t="e">
        <f>H196*#REF!</f>
        <v>#REF!</v>
      </c>
      <c r="U196" s="234" t="e">
        <f>I196*#REF!</f>
        <v>#REF!</v>
      </c>
      <c r="V196" s="228" t="e">
        <f>J196*#REF!</f>
        <v>#REF!</v>
      </c>
      <c r="W196" s="174" t="e">
        <f>K196*#REF!</f>
        <v>#REF!</v>
      </c>
      <c r="X196" s="234" t="e">
        <f>L196*#REF!</f>
        <v>#REF!</v>
      </c>
      <c r="Y196" s="228" t="e">
        <f>M196*#REF!</f>
        <v>#REF!</v>
      </c>
      <c r="Z196" s="174" t="e">
        <f>N196*#REF!</f>
        <v>#REF!</v>
      </c>
      <c r="AA196" s="234" t="e">
        <f>O196*#REF!</f>
        <v>#REF!</v>
      </c>
      <c r="AB196" s="228" t="e">
        <f t="shared" si="161"/>
        <v>#REF!</v>
      </c>
      <c r="AC196" s="174" t="e">
        <f t="shared" si="162"/>
        <v>#REF!</v>
      </c>
      <c r="AD196" s="234" t="e">
        <f t="shared" si="163"/>
        <v>#REF!</v>
      </c>
      <c r="AE196" s="228" t="e">
        <f t="shared" si="164"/>
        <v>#REF!</v>
      </c>
      <c r="AF196" s="174" t="e">
        <f t="shared" si="165"/>
        <v>#REF!</v>
      </c>
      <c r="AG196" s="234" t="e">
        <f t="shared" si="166"/>
        <v>#REF!</v>
      </c>
      <c r="AH196" s="228" t="e">
        <f t="shared" si="167"/>
        <v>#REF!</v>
      </c>
      <c r="AI196" s="174" t="e">
        <f t="shared" si="168"/>
        <v>#REF!</v>
      </c>
      <c r="AJ196" s="234" t="e">
        <f t="shared" si="169"/>
        <v>#REF!</v>
      </c>
      <c r="AK196" s="228" t="e">
        <f t="shared" si="170"/>
        <v>#REF!</v>
      </c>
      <c r="AL196" s="174" t="e">
        <f t="shared" si="171"/>
        <v>#REF!</v>
      </c>
      <c r="AM196" s="234" t="e">
        <f t="shared" si="172"/>
        <v>#REF!</v>
      </c>
      <c r="AN196" s="228" t="e">
        <f t="shared" si="173"/>
        <v>#REF!</v>
      </c>
      <c r="AO196" s="174" t="e">
        <f t="shared" si="174"/>
        <v>#REF!</v>
      </c>
      <c r="AP196" s="234" t="e">
        <f t="shared" si="175"/>
        <v>#REF!</v>
      </c>
      <c r="AQ196" s="228" t="e">
        <f t="shared" si="176"/>
        <v>#REF!</v>
      </c>
      <c r="AR196" s="174" t="e">
        <f t="shared" si="177"/>
        <v>#REF!</v>
      </c>
      <c r="AS196" s="185" t="e">
        <f t="shared" si="178"/>
        <v>#REF!</v>
      </c>
      <c r="AT196" s="142"/>
      <c r="AU196" s="142"/>
      <c r="AV196" s="142"/>
      <c r="AW196" s="142"/>
      <c r="AX196" s="142"/>
      <c r="AY196" s="142"/>
      <c r="AZ196" s="142"/>
      <c r="BA196" s="142"/>
      <c r="BB196" s="142"/>
    </row>
    <row r="197" spans="1:78" s="19" customFormat="1" x14ac:dyDescent="0.2">
      <c r="A197" s="247" t="s">
        <v>56</v>
      </c>
      <c r="B197" s="208">
        <v>1</v>
      </c>
      <c r="C197" s="209">
        <v>1</v>
      </c>
      <c r="D197" s="4" t="e">
        <f>(BldgEUI!#REF!+BldgEUI!#REF!)*Constants!$B$13</f>
        <v>#REF!</v>
      </c>
      <c r="E197" s="101" t="e">
        <f>(BldgEUI!#REF!+BldgEUI!#REF!)*Constants!$B$14</f>
        <v>#REF!</v>
      </c>
      <c r="F197" s="6" t="e">
        <f t="shared" si="157"/>
        <v>#REF!</v>
      </c>
      <c r="G197" s="219" t="e">
        <f>(BldgEUI!#REF!+BldgEUI!#REF!)*Constants!$B$13</f>
        <v>#REF!</v>
      </c>
      <c r="H197" s="101" t="e">
        <f>(BldgEUI!#REF!+BldgEUI!#REF!)*Constants!$B$14</f>
        <v>#REF!</v>
      </c>
      <c r="I197" s="6" t="e">
        <f t="shared" si="158"/>
        <v>#REF!</v>
      </c>
      <c r="J197" s="219" t="e">
        <f>(BldgEUI!#REF!+BldgEUI!#REF!)*Constants!$B$13</f>
        <v>#REF!</v>
      </c>
      <c r="K197" s="101" t="e">
        <f>(BldgEUI!#REF!+BldgEUI!#REF!)*Constants!$B$14</f>
        <v>#REF!</v>
      </c>
      <c r="L197" s="6" t="e">
        <f t="shared" si="159"/>
        <v>#REF!</v>
      </c>
      <c r="M197" s="219" t="e">
        <f>(BldgEUI!#REF!+BldgEUI!#REF!)*Constants!$B$13</f>
        <v>#REF!</v>
      </c>
      <c r="N197" s="101" t="e">
        <f>(BldgEUI!#REF!+BldgEUI!#REF!)*Constants!$B$14</f>
        <v>#REF!</v>
      </c>
      <c r="O197" s="6" t="e">
        <f t="shared" si="160"/>
        <v>#REF!</v>
      </c>
      <c r="P197" s="228" t="e">
        <f>D197*#REF!</f>
        <v>#REF!</v>
      </c>
      <c r="Q197" s="174" t="e">
        <f>E197*#REF!</f>
        <v>#REF!</v>
      </c>
      <c r="R197" s="234" t="e">
        <f>F197*#REF!</f>
        <v>#REF!</v>
      </c>
      <c r="S197" s="228" t="e">
        <f>G197*#REF!</f>
        <v>#REF!</v>
      </c>
      <c r="T197" s="174" t="e">
        <f>H197*#REF!</f>
        <v>#REF!</v>
      </c>
      <c r="U197" s="234" t="e">
        <f>I197*#REF!</f>
        <v>#REF!</v>
      </c>
      <c r="V197" s="228" t="e">
        <f>J197*#REF!</f>
        <v>#REF!</v>
      </c>
      <c r="W197" s="174" t="e">
        <f>K197*#REF!</f>
        <v>#REF!</v>
      </c>
      <c r="X197" s="234" t="e">
        <f>L197*#REF!</f>
        <v>#REF!</v>
      </c>
      <c r="Y197" s="228" t="e">
        <f>M197*#REF!</f>
        <v>#REF!</v>
      </c>
      <c r="Z197" s="174" t="e">
        <f>N197*#REF!</f>
        <v>#REF!</v>
      </c>
      <c r="AA197" s="234" t="e">
        <f>O197*#REF!</f>
        <v>#REF!</v>
      </c>
      <c r="AB197" s="228" t="e">
        <f t="shared" si="161"/>
        <v>#REF!</v>
      </c>
      <c r="AC197" s="174" t="e">
        <f t="shared" si="162"/>
        <v>#REF!</v>
      </c>
      <c r="AD197" s="234" t="e">
        <f t="shared" si="163"/>
        <v>#REF!</v>
      </c>
      <c r="AE197" s="228" t="e">
        <f t="shared" si="164"/>
        <v>#REF!</v>
      </c>
      <c r="AF197" s="174" t="e">
        <f t="shared" si="165"/>
        <v>#REF!</v>
      </c>
      <c r="AG197" s="234" t="e">
        <f t="shared" si="166"/>
        <v>#REF!</v>
      </c>
      <c r="AH197" s="228" t="e">
        <f t="shared" si="167"/>
        <v>#REF!</v>
      </c>
      <c r="AI197" s="174" t="e">
        <f t="shared" si="168"/>
        <v>#REF!</v>
      </c>
      <c r="AJ197" s="234" t="e">
        <f t="shared" si="169"/>
        <v>#REF!</v>
      </c>
      <c r="AK197" s="228" t="e">
        <f t="shared" si="170"/>
        <v>#REF!</v>
      </c>
      <c r="AL197" s="174" t="e">
        <f t="shared" si="171"/>
        <v>#REF!</v>
      </c>
      <c r="AM197" s="234" t="e">
        <f t="shared" si="172"/>
        <v>#REF!</v>
      </c>
      <c r="AN197" s="228" t="e">
        <f t="shared" si="173"/>
        <v>#REF!</v>
      </c>
      <c r="AO197" s="174" t="e">
        <f t="shared" si="174"/>
        <v>#REF!</v>
      </c>
      <c r="AP197" s="234" t="e">
        <f t="shared" si="175"/>
        <v>#REF!</v>
      </c>
      <c r="AQ197" s="228" t="e">
        <f t="shared" si="176"/>
        <v>#REF!</v>
      </c>
      <c r="AR197" s="174" t="e">
        <f t="shared" si="177"/>
        <v>#REF!</v>
      </c>
      <c r="AS197" s="185" t="e">
        <f t="shared" si="178"/>
        <v>#REF!</v>
      </c>
      <c r="AT197" s="142"/>
      <c r="AU197" s="142"/>
      <c r="AV197" s="142"/>
      <c r="AW197" s="142"/>
      <c r="AX197" s="142"/>
      <c r="AY197" s="142"/>
      <c r="AZ197" s="142"/>
      <c r="BA197" s="142"/>
      <c r="BB197" s="142"/>
    </row>
    <row r="198" spans="1:78" s="25" customFormat="1" x14ac:dyDescent="0.2">
      <c r="A198" s="247" t="s">
        <v>57</v>
      </c>
      <c r="B198" s="208">
        <v>1</v>
      </c>
      <c r="C198" s="209">
        <v>1</v>
      </c>
      <c r="D198" s="4" t="e">
        <f>(BldgEUI!#REF!+BldgEUI!#REF!)*Constants!$B$13</f>
        <v>#REF!</v>
      </c>
      <c r="E198" s="101" t="e">
        <f>(BldgEUI!#REF!+BldgEUI!#REF!)*Constants!$B$14</f>
        <v>#REF!</v>
      </c>
      <c r="F198" s="6" t="e">
        <f t="shared" si="157"/>
        <v>#REF!</v>
      </c>
      <c r="G198" s="219" t="e">
        <f>(BldgEUI!#REF!+BldgEUI!#REF!)*Constants!$B$13</f>
        <v>#REF!</v>
      </c>
      <c r="H198" s="101" t="e">
        <f>(BldgEUI!#REF!+BldgEUI!#REF!)*Constants!$B$14</f>
        <v>#REF!</v>
      </c>
      <c r="I198" s="6" t="e">
        <f t="shared" si="158"/>
        <v>#REF!</v>
      </c>
      <c r="J198" s="219" t="e">
        <f>(BldgEUI!#REF!+BldgEUI!#REF!)*Constants!$B$13</f>
        <v>#REF!</v>
      </c>
      <c r="K198" s="101" t="e">
        <f>(BldgEUI!#REF!+BldgEUI!#REF!)*Constants!$B$14</f>
        <v>#REF!</v>
      </c>
      <c r="L198" s="6" t="e">
        <f t="shared" si="159"/>
        <v>#REF!</v>
      </c>
      <c r="M198" s="219" t="e">
        <f>(BldgEUI!#REF!+BldgEUI!#REF!)*Constants!$B$13</f>
        <v>#REF!</v>
      </c>
      <c r="N198" s="101" t="e">
        <f>(BldgEUI!#REF!+BldgEUI!#REF!)*Constants!$B$14</f>
        <v>#REF!</v>
      </c>
      <c r="O198" s="6" t="e">
        <f t="shared" si="160"/>
        <v>#REF!</v>
      </c>
      <c r="P198" s="228" t="e">
        <f>D198*#REF!</f>
        <v>#REF!</v>
      </c>
      <c r="Q198" s="174" t="e">
        <f>E198*#REF!</f>
        <v>#REF!</v>
      </c>
      <c r="R198" s="234" t="e">
        <f>F198*#REF!</f>
        <v>#REF!</v>
      </c>
      <c r="S198" s="228" t="e">
        <f>G198*#REF!</f>
        <v>#REF!</v>
      </c>
      <c r="T198" s="174" t="e">
        <f>H198*#REF!</f>
        <v>#REF!</v>
      </c>
      <c r="U198" s="234" t="e">
        <f>I198*#REF!</f>
        <v>#REF!</v>
      </c>
      <c r="V198" s="228" t="e">
        <f>J198*#REF!</f>
        <v>#REF!</v>
      </c>
      <c r="W198" s="174" t="e">
        <f>K198*#REF!</f>
        <v>#REF!</v>
      </c>
      <c r="X198" s="234" t="e">
        <f>L198*#REF!</f>
        <v>#REF!</v>
      </c>
      <c r="Y198" s="228" t="e">
        <f>M198*#REF!</f>
        <v>#REF!</v>
      </c>
      <c r="Z198" s="174" t="e">
        <f>N198*#REF!</f>
        <v>#REF!</v>
      </c>
      <c r="AA198" s="234" t="e">
        <f>O198*#REF!</f>
        <v>#REF!</v>
      </c>
      <c r="AB198" s="228" t="e">
        <f t="shared" si="161"/>
        <v>#REF!</v>
      </c>
      <c r="AC198" s="174" t="e">
        <f t="shared" si="162"/>
        <v>#REF!</v>
      </c>
      <c r="AD198" s="234" t="e">
        <f t="shared" si="163"/>
        <v>#REF!</v>
      </c>
      <c r="AE198" s="228" t="e">
        <f t="shared" si="164"/>
        <v>#REF!</v>
      </c>
      <c r="AF198" s="174" t="e">
        <f t="shared" si="165"/>
        <v>#REF!</v>
      </c>
      <c r="AG198" s="234" t="e">
        <f t="shared" si="166"/>
        <v>#REF!</v>
      </c>
      <c r="AH198" s="228" t="e">
        <f t="shared" si="167"/>
        <v>#REF!</v>
      </c>
      <c r="AI198" s="174" t="e">
        <f t="shared" si="168"/>
        <v>#REF!</v>
      </c>
      <c r="AJ198" s="234" t="e">
        <f t="shared" si="169"/>
        <v>#REF!</v>
      </c>
      <c r="AK198" s="228" t="e">
        <f t="shared" si="170"/>
        <v>#REF!</v>
      </c>
      <c r="AL198" s="174" t="e">
        <f t="shared" si="171"/>
        <v>#REF!</v>
      </c>
      <c r="AM198" s="234" t="e">
        <f t="shared" si="172"/>
        <v>#REF!</v>
      </c>
      <c r="AN198" s="228" t="e">
        <f t="shared" si="173"/>
        <v>#REF!</v>
      </c>
      <c r="AO198" s="174" t="e">
        <f t="shared" si="174"/>
        <v>#REF!</v>
      </c>
      <c r="AP198" s="234" t="e">
        <f t="shared" si="175"/>
        <v>#REF!</v>
      </c>
      <c r="AQ198" s="228" t="e">
        <f t="shared" si="176"/>
        <v>#REF!</v>
      </c>
      <c r="AR198" s="174" t="e">
        <f t="shared" si="177"/>
        <v>#REF!</v>
      </c>
      <c r="AS198" s="185" t="e">
        <f t="shared" si="178"/>
        <v>#REF!</v>
      </c>
      <c r="AT198" s="140"/>
      <c r="AU198" s="140"/>
      <c r="AV198" s="140"/>
      <c r="AW198" s="140"/>
      <c r="AX198" s="140"/>
      <c r="AY198" s="140"/>
      <c r="AZ198" s="140"/>
      <c r="BA198" s="140"/>
      <c r="BB198" s="140"/>
    </row>
    <row r="199" spans="1:78" s="25" customFormat="1" ht="13.5" thickBot="1" x14ac:dyDescent="0.25">
      <c r="A199" s="249" t="s">
        <v>58</v>
      </c>
      <c r="B199" s="213">
        <v>1</v>
      </c>
      <c r="C199" s="214">
        <v>1</v>
      </c>
      <c r="D199" s="197" t="e">
        <f>(BldgEUI!#REF!+BldgEUI!#REF!)*Constants!$B$13</f>
        <v>#REF!</v>
      </c>
      <c r="E199" s="186" t="e">
        <f>(BldgEUI!#REF!+BldgEUI!#REF!)*Constants!$B$14</f>
        <v>#REF!</v>
      </c>
      <c r="F199" s="236" t="e">
        <f t="shared" si="157"/>
        <v>#REF!</v>
      </c>
      <c r="G199" s="221" t="e">
        <f>(BldgEUI!#REF!+BldgEUI!#REF!)*Constants!$B$13</f>
        <v>#REF!</v>
      </c>
      <c r="H199" s="186" t="e">
        <f>(BldgEUI!#REF!+BldgEUI!#REF!)*Constants!$B$14</f>
        <v>#REF!</v>
      </c>
      <c r="I199" s="236" t="e">
        <f t="shared" si="158"/>
        <v>#REF!</v>
      </c>
      <c r="J199" s="221" t="e">
        <f>(BldgEUI!#REF!+BldgEUI!#REF!)*Constants!$B$13</f>
        <v>#REF!</v>
      </c>
      <c r="K199" s="186" t="e">
        <f>(BldgEUI!#REF!+BldgEUI!#REF!)*Constants!$B$14</f>
        <v>#REF!</v>
      </c>
      <c r="L199" s="236" t="e">
        <f t="shared" si="159"/>
        <v>#REF!</v>
      </c>
      <c r="M199" s="221" t="e">
        <f>(BldgEUI!#REF!+BldgEUI!#REF!)*Constants!$B$13</f>
        <v>#REF!</v>
      </c>
      <c r="N199" s="186" t="e">
        <f>(BldgEUI!#REF!+BldgEUI!#REF!)*Constants!$B$14</f>
        <v>#REF!</v>
      </c>
      <c r="O199" s="236" t="e">
        <f t="shared" si="160"/>
        <v>#REF!</v>
      </c>
      <c r="P199" s="229" t="e">
        <f>D199*#REF!</f>
        <v>#REF!</v>
      </c>
      <c r="Q199" s="187" t="e">
        <f>E199*#REF!</f>
        <v>#REF!</v>
      </c>
      <c r="R199" s="235" t="e">
        <f>F199*#REF!</f>
        <v>#REF!</v>
      </c>
      <c r="S199" s="229" t="e">
        <f>G199*#REF!</f>
        <v>#REF!</v>
      </c>
      <c r="T199" s="187" t="e">
        <f>H199*#REF!</f>
        <v>#REF!</v>
      </c>
      <c r="U199" s="235" t="e">
        <f>I199*#REF!</f>
        <v>#REF!</v>
      </c>
      <c r="V199" s="229" t="e">
        <f>J199*#REF!</f>
        <v>#REF!</v>
      </c>
      <c r="W199" s="187" t="e">
        <f>K199*#REF!</f>
        <v>#REF!</v>
      </c>
      <c r="X199" s="235" t="e">
        <f>L199*#REF!</f>
        <v>#REF!</v>
      </c>
      <c r="Y199" s="229" t="e">
        <f>M199*#REF!</f>
        <v>#REF!</v>
      </c>
      <c r="Z199" s="187" t="e">
        <f>N199*#REF!</f>
        <v>#REF!</v>
      </c>
      <c r="AA199" s="235" t="e">
        <f>O199*#REF!</f>
        <v>#REF!</v>
      </c>
      <c r="AB199" s="229" t="e">
        <f t="shared" si="161"/>
        <v>#REF!</v>
      </c>
      <c r="AC199" s="187" t="e">
        <f t="shared" si="162"/>
        <v>#REF!</v>
      </c>
      <c r="AD199" s="235" t="e">
        <f t="shared" si="163"/>
        <v>#REF!</v>
      </c>
      <c r="AE199" s="229" t="e">
        <f t="shared" si="164"/>
        <v>#REF!</v>
      </c>
      <c r="AF199" s="187" t="e">
        <f t="shared" si="165"/>
        <v>#REF!</v>
      </c>
      <c r="AG199" s="235" t="e">
        <f t="shared" si="166"/>
        <v>#REF!</v>
      </c>
      <c r="AH199" s="229" t="e">
        <f t="shared" si="167"/>
        <v>#REF!</v>
      </c>
      <c r="AI199" s="187" t="e">
        <f t="shared" si="168"/>
        <v>#REF!</v>
      </c>
      <c r="AJ199" s="235" t="e">
        <f t="shared" si="169"/>
        <v>#REF!</v>
      </c>
      <c r="AK199" s="229" t="e">
        <f t="shared" si="170"/>
        <v>#REF!</v>
      </c>
      <c r="AL199" s="187" t="e">
        <f t="shared" si="171"/>
        <v>#REF!</v>
      </c>
      <c r="AM199" s="235" t="e">
        <f t="shared" si="172"/>
        <v>#REF!</v>
      </c>
      <c r="AN199" s="229" t="e">
        <f t="shared" si="173"/>
        <v>#REF!</v>
      </c>
      <c r="AO199" s="187" t="e">
        <f t="shared" si="174"/>
        <v>#REF!</v>
      </c>
      <c r="AP199" s="235" t="e">
        <f t="shared" si="175"/>
        <v>#REF!</v>
      </c>
      <c r="AQ199" s="229" t="e">
        <f t="shared" si="176"/>
        <v>#REF!</v>
      </c>
      <c r="AR199" s="187" t="e">
        <f t="shared" si="177"/>
        <v>#REF!</v>
      </c>
      <c r="AS199" s="188" t="e">
        <f t="shared" si="178"/>
        <v>#REF!</v>
      </c>
      <c r="AT199" s="140"/>
      <c r="AU199" s="140"/>
      <c r="AV199" s="140"/>
      <c r="AW199" s="140"/>
      <c r="AX199" s="140"/>
      <c r="AY199" s="140"/>
      <c r="AZ199" s="140"/>
      <c r="BA199" s="140"/>
      <c r="BB199" s="140"/>
    </row>
    <row r="200" spans="1:78" ht="13.5" thickBot="1" x14ac:dyDescent="0.25">
      <c r="J200" s="68"/>
      <c r="M200" s="68"/>
      <c r="AB200" s="5"/>
      <c r="AC200" s="5"/>
      <c r="AD200" s="5"/>
      <c r="AE200" s="5"/>
      <c r="AF200" s="5"/>
      <c r="AG200" s="5"/>
      <c r="AH200" s="5"/>
      <c r="AI200" s="5"/>
      <c r="AJ200" s="5"/>
      <c r="AK200" s="5"/>
      <c r="AL200" s="5"/>
      <c r="AM200" s="5"/>
      <c r="AN200" s="112"/>
      <c r="AO200" s="112"/>
      <c r="AP200" s="112"/>
      <c r="AQ200" s="112"/>
      <c r="AR200" s="112"/>
      <c r="AS200" s="112"/>
      <c r="AT200" s="112"/>
      <c r="AU200" s="112"/>
      <c r="AV200" s="112"/>
      <c r="AW200" s="112"/>
      <c r="AX200" s="112"/>
      <c r="AY200" s="112"/>
      <c r="AZ200" s="112"/>
      <c r="BA200" s="112"/>
      <c r="BB200" s="112"/>
      <c r="BC200" s="112"/>
      <c r="BD200" s="1"/>
      <c r="BE200" s="1"/>
      <c r="BF200" s="1"/>
      <c r="BG200" s="1"/>
      <c r="BH200" s="1"/>
      <c r="BI200" s="1"/>
      <c r="BJ200" s="1"/>
      <c r="BK200" s="1"/>
      <c r="BL200" s="1"/>
      <c r="BM200" s="1"/>
      <c r="BN200" s="1"/>
      <c r="BO200" s="1"/>
      <c r="BP200" s="1"/>
      <c r="BQ200" s="1"/>
      <c r="BR200" s="1"/>
      <c r="BS200" s="1"/>
      <c r="BT200" s="1"/>
      <c r="BU200" s="1"/>
      <c r="BV200" s="1"/>
      <c r="BW200" s="1"/>
      <c r="BY200" s="1"/>
      <c r="BZ200" s="1"/>
    </row>
    <row r="201" spans="1:78" ht="15" x14ac:dyDescent="0.25">
      <c r="A201" s="178" t="s">
        <v>171</v>
      </c>
      <c r="B201" s="198"/>
      <c r="C201" s="199"/>
      <c r="D201" s="179" t="s">
        <v>93</v>
      </c>
      <c r="E201" s="179"/>
      <c r="F201" s="179"/>
      <c r="G201" s="215" t="s">
        <v>93</v>
      </c>
      <c r="H201" s="179"/>
      <c r="I201" s="179"/>
      <c r="J201" s="215" t="s">
        <v>93</v>
      </c>
      <c r="K201" s="179"/>
      <c r="L201" s="179"/>
      <c r="M201" s="215" t="s">
        <v>93</v>
      </c>
      <c r="N201" s="179"/>
      <c r="O201" s="179"/>
      <c r="P201" s="226" t="s">
        <v>93</v>
      </c>
      <c r="Q201" s="180"/>
      <c r="R201" s="180"/>
      <c r="S201" s="226" t="s">
        <v>93</v>
      </c>
      <c r="T201" s="180"/>
      <c r="U201" s="180"/>
      <c r="V201" s="226" t="s">
        <v>93</v>
      </c>
      <c r="W201" s="180"/>
      <c r="X201" s="180"/>
      <c r="Y201" s="226" t="s">
        <v>93</v>
      </c>
      <c r="Z201" s="180"/>
      <c r="AA201" s="180"/>
      <c r="AB201" s="226" t="s">
        <v>97</v>
      </c>
      <c r="AC201" s="180"/>
      <c r="AD201" s="180"/>
      <c r="AE201" s="226" t="s">
        <v>98</v>
      </c>
      <c r="AF201" s="276"/>
      <c r="AG201" s="276"/>
      <c r="AH201" s="226" t="s">
        <v>98</v>
      </c>
      <c r="AI201" s="276"/>
      <c r="AJ201" s="276"/>
      <c r="AK201" s="226" t="s">
        <v>98</v>
      </c>
      <c r="AL201" s="276"/>
      <c r="AM201" s="276"/>
      <c r="AN201" s="226" t="s">
        <v>98</v>
      </c>
      <c r="AO201" s="276"/>
      <c r="AP201" s="276"/>
      <c r="AQ201" s="278" t="s">
        <v>98</v>
      </c>
      <c r="AR201" s="276"/>
      <c r="AS201" s="279"/>
      <c r="AT201" s="1"/>
      <c r="AU201" s="1"/>
      <c r="AV201" s="1"/>
      <c r="AW201" s="1"/>
      <c r="AX201" s="1"/>
      <c r="AY201" s="1"/>
      <c r="AZ201" s="1"/>
      <c r="BA201" s="1"/>
      <c r="BB201" s="1"/>
      <c r="BC201"/>
      <c r="BX201"/>
    </row>
    <row r="202" spans="1:78" x14ac:dyDescent="0.2">
      <c r="A202" s="181" t="s">
        <v>186</v>
      </c>
      <c r="B202" s="200"/>
      <c r="C202" s="201"/>
      <c r="D202" s="182"/>
      <c r="E202" s="182" t="s">
        <v>150</v>
      </c>
      <c r="F202" s="182"/>
      <c r="G202" s="216"/>
      <c r="H202" s="182" t="s">
        <v>153</v>
      </c>
      <c r="I202" s="182"/>
      <c r="J202" s="216"/>
      <c r="K202" s="182" t="s">
        <v>151</v>
      </c>
      <c r="L202" s="182"/>
      <c r="M202" s="216"/>
      <c r="N202" s="182" t="s">
        <v>152</v>
      </c>
      <c r="O202" s="271"/>
      <c r="P202" s="269" t="s">
        <v>154</v>
      </c>
      <c r="Q202" s="270"/>
      <c r="R202" s="269"/>
      <c r="S202" s="272" t="s">
        <v>155</v>
      </c>
      <c r="T202" s="273"/>
      <c r="U202" s="274"/>
      <c r="V202" s="269" t="s">
        <v>156</v>
      </c>
      <c r="W202" s="270"/>
      <c r="X202" s="269"/>
      <c r="Y202" s="272" t="s">
        <v>157</v>
      </c>
      <c r="Z202" s="270"/>
      <c r="AA202" s="269"/>
      <c r="AB202" s="275" t="s">
        <v>158</v>
      </c>
      <c r="AC202" s="269"/>
      <c r="AD202" s="269"/>
      <c r="AE202" s="275" t="s">
        <v>154</v>
      </c>
      <c r="AF202" s="277"/>
      <c r="AG202" s="277"/>
      <c r="AH202" s="275" t="s">
        <v>159</v>
      </c>
      <c r="AI202" s="277"/>
      <c r="AJ202" s="277"/>
      <c r="AK202" s="275" t="s">
        <v>156</v>
      </c>
      <c r="AL202" s="277"/>
      <c r="AM202" s="277"/>
      <c r="AN202" s="275" t="s">
        <v>160</v>
      </c>
      <c r="AO202" s="277"/>
      <c r="AP202" s="277"/>
      <c r="AQ202" s="280" t="s">
        <v>158</v>
      </c>
      <c r="AR202" s="277"/>
      <c r="AS202" s="281"/>
      <c r="AT202" s="1"/>
      <c r="AU202" s="1"/>
      <c r="AV202" s="1"/>
      <c r="AW202" s="1"/>
      <c r="AX202" s="1"/>
      <c r="AY202" s="1"/>
      <c r="AZ202" s="1"/>
      <c r="BA202" s="1"/>
      <c r="BB202" s="1"/>
      <c r="BC202"/>
      <c r="BX202"/>
    </row>
    <row r="203" spans="1:78" ht="33.75" x14ac:dyDescent="0.2">
      <c r="A203" s="244" t="s">
        <v>14</v>
      </c>
      <c r="B203" s="202" t="s">
        <v>16</v>
      </c>
      <c r="C203" s="203" t="s">
        <v>19</v>
      </c>
      <c r="D203" s="217" t="s">
        <v>193</v>
      </c>
      <c r="E203" s="176" t="s">
        <v>194</v>
      </c>
      <c r="F203" s="218" t="s">
        <v>195</v>
      </c>
      <c r="G203" s="217" t="s">
        <v>193</v>
      </c>
      <c r="H203" s="176" t="s">
        <v>194</v>
      </c>
      <c r="I203" s="218" t="s">
        <v>195</v>
      </c>
      <c r="J203" s="217" t="s">
        <v>193</v>
      </c>
      <c r="K203" s="176" t="s">
        <v>194</v>
      </c>
      <c r="L203" s="218" t="s">
        <v>195</v>
      </c>
      <c r="M203" s="217" t="s">
        <v>193</v>
      </c>
      <c r="N203" s="176" t="s">
        <v>194</v>
      </c>
      <c r="O203" s="218" t="s">
        <v>195</v>
      </c>
      <c r="P203" s="227" t="s">
        <v>94</v>
      </c>
      <c r="Q203" s="177" t="s">
        <v>95</v>
      </c>
      <c r="R203" s="232" t="s">
        <v>96</v>
      </c>
      <c r="S203" s="227" t="s">
        <v>94</v>
      </c>
      <c r="T203" s="177" t="s">
        <v>95</v>
      </c>
      <c r="U203" s="232" t="s">
        <v>96</v>
      </c>
      <c r="V203" s="227" t="s">
        <v>94</v>
      </c>
      <c r="W203" s="177" t="s">
        <v>95</v>
      </c>
      <c r="X203" s="232" t="s">
        <v>96</v>
      </c>
      <c r="Y203" s="227" t="s">
        <v>94</v>
      </c>
      <c r="Z203" s="177" t="s">
        <v>95</v>
      </c>
      <c r="AA203" s="232" t="s">
        <v>96</v>
      </c>
      <c r="AB203" s="227" t="s">
        <v>94</v>
      </c>
      <c r="AC203" s="177" t="s">
        <v>95</v>
      </c>
      <c r="AD203" s="232" t="s">
        <v>96</v>
      </c>
      <c r="AE203" s="227" t="s">
        <v>94</v>
      </c>
      <c r="AF203" s="177" t="s">
        <v>95</v>
      </c>
      <c r="AG203" s="232" t="s">
        <v>96</v>
      </c>
      <c r="AH203" s="227" t="s">
        <v>94</v>
      </c>
      <c r="AI203" s="177" t="s">
        <v>95</v>
      </c>
      <c r="AJ203" s="232" t="s">
        <v>96</v>
      </c>
      <c r="AK203" s="227" t="s">
        <v>94</v>
      </c>
      <c r="AL203" s="177" t="s">
        <v>95</v>
      </c>
      <c r="AM203" s="232" t="s">
        <v>96</v>
      </c>
      <c r="AN203" s="227" t="s">
        <v>94</v>
      </c>
      <c r="AO203" s="177" t="s">
        <v>95</v>
      </c>
      <c r="AP203" s="232" t="s">
        <v>96</v>
      </c>
      <c r="AQ203" s="227" t="s">
        <v>94</v>
      </c>
      <c r="AR203" s="177" t="s">
        <v>95</v>
      </c>
      <c r="AS203" s="183" t="s">
        <v>96</v>
      </c>
      <c r="AT203" s="1"/>
      <c r="AU203" s="1"/>
      <c r="AV203" s="1"/>
      <c r="AW203" s="1"/>
      <c r="AX203" s="1"/>
      <c r="AY203" s="1"/>
      <c r="AZ203" s="1"/>
      <c r="BA203" s="1"/>
      <c r="BB203" s="1"/>
      <c r="BC203"/>
      <c r="BX203"/>
    </row>
    <row r="204" spans="1:78" x14ac:dyDescent="0.2">
      <c r="A204" s="245" t="s">
        <v>0</v>
      </c>
      <c r="B204" s="204">
        <v>1</v>
      </c>
      <c r="C204" s="205">
        <v>1</v>
      </c>
      <c r="D204" s="4">
        <f>(BldgEUI!F104+BldgEUI!G104)*Constants!$B$13</f>
        <v>0</v>
      </c>
      <c r="E204" s="101">
        <f>(BldgEUI!D104+BldgEUI!E104)*Constants!$B$14</f>
        <v>0</v>
      </c>
      <c r="F204" s="6">
        <f t="shared" ref="F204:F224" si="179">D204+E204</f>
        <v>0</v>
      </c>
      <c r="G204" s="219">
        <f>(BldgEUI!L104+BldgEUI!M104)*Constants!$B$13</f>
        <v>9.8999299999999995</v>
      </c>
      <c r="H204" s="101">
        <f>(BldgEUI!J104+BldgEUI!K104)*Constants!$B$14</f>
        <v>2.2390020000000002</v>
      </c>
      <c r="I204" s="6">
        <f t="shared" ref="I204:I224" si="180">G204+H204</f>
        <v>12.138932</v>
      </c>
      <c r="J204" s="219">
        <f>(BldgEUI!R104+BldgEUI!S104)*Constants!$B$13</f>
        <v>0</v>
      </c>
      <c r="K204" s="101">
        <f>(BldgEUI!P104+BldgEUI!Q104)*Constants!$B$14</f>
        <v>0</v>
      </c>
      <c r="L204" s="6">
        <f t="shared" ref="L204:L224" si="181">J204+K204</f>
        <v>0</v>
      </c>
      <c r="M204" s="219">
        <f>(BldgEUI!X104+BldgEUI!Y104)*Constants!$B$13</f>
        <v>12.333950000000002</v>
      </c>
      <c r="N204" s="101">
        <f>(BldgEUI!V104+BldgEUI!W104)*Constants!$B$14</f>
        <v>4.8285719999999994</v>
      </c>
      <c r="O204" s="6">
        <f t="shared" ref="O204:O224" si="182">M204+N204</f>
        <v>17.162522000000003</v>
      </c>
      <c r="P204" s="228" t="e">
        <f>D204*#REF!</f>
        <v>#REF!</v>
      </c>
      <c r="Q204" s="174" t="e">
        <f>E204*#REF!</f>
        <v>#REF!</v>
      </c>
      <c r="R204" s="234" t="e">
        <f>F204*#REF!</f>
        <v>#REF!</v>
      </c>
      <c r="S204" s="228" t="e">
        <f>G204*#REF!</f>
        <v>#REF!</v>
      </c>
      <c r="T204" s="174" t="e">
        <f>H204*#REF!</f>
        <v>#REF!</v>
      </c>
      <c r="U204" s="234" t="e">
        <f>I204*#REF!</f>
        <v>#REF!</v>
      </c>
      <c r="V204" s="228" t="e">
        <f>J204*#REF!</f>
        <v>#REF!</v>
      </c>
      <c r="W204" s="174" t="e">
        <f>K204*#REF!</f>
        <v>#REF!</v>
      </c>
      <c r="X204" s="234" t="e">
        <f>L204*#REF!</f>
        <v>#REF!</v>
      </c>
      <c r="Y204" s="228" t="e">
        <f>M204*#REF!</f>
        <v>#REF!</v>
      </c>
      <c r="Z204" s="174" t="e">
        <f>N204*#REF!</f>
        <v>#REF!</v>
      </c>
      <c r="AA204" s="234" t="e">
        <f>O204*#REF!</f>
        <v>#REF!</v>
      </c>
      <c r="AB204" s="228" t="e">
        <f>P204+S204+V204+Y204</f>
        <v>#REF!</v>
      </c>
      <c r="AC204" s="174" t="e">
        <f>Q204+T204+W204+Z204</f>
        <v>#REF!</v>
      </c>
      <c r="AD204" s="234" t="e">
        <f>R204+U204+X204+AA204</f>
        <v>#REF!</v>
      </c>
      <c r="AE204" s="228"/>
      <c r="AF204" s="12"/>
      <c r="AG204" s="233"/>
      <c r="AH204" s="231"/>
      <c r="AI204" s="12"/>
      <c r="AJ204" s="233"/>
      <c r="AK204" s="231"/>
      <c r="AL204" s="12"/>
      <c r="AM204" s="233"/>
      <c r="AN204" s="231"/>
      <c r="AO204" s="12"/>
      <c r="AP204" s="233"/>
      <c r="AQ204" s="231"/>
      <c r="AR204" s="12"/>
      <c r="AS204" s="184"/>
      <c r="AT204" s="1"/>
      <c r="AU204" s="1"/>
      <c r="AV204" s="1"/>
      <c r="AW204" s="1"/>
      <c r="AX204" s="1"/>
      <c r="AY204" s="1"/>
      <c r="AZ204" s="1"/>
      <c r="BA204" s="1"/>
      <c r="BB204" s="1"/>
      <c r="BC204"/>
      <c r="BX204"/>
    </row>
    <row r="205" spans="1:78" x14ac:dyDescent="0.2">
      <c r="A205" s="246" t="s">
        <v>45</v>
      </c>
      <c r="B205" s="206">
        <v>1</v>
      </c>
      <c r="C205" s="207">
        <v>1</v>
      </c>
      <c r="D205" s="4">
        <f>(BldgEUI!F105+BldgEUI!G105)*Constants!$B$13</f>
        <v>0</v>
      </c>
      <c r="E205" s="101">
        <f>(BldgEUI!D105+BldgEUI!E105)*Constants!$B$14</f>
        <v>0</v>
      </c>
      <c r="F205" s="6">
        <f t="shared" si="179"/>
        <v>0</v>
      </c>
      <c r="G205" s="219">
        <f>(BldgEUI!L105+BldgEUI!M105)*Constants!$B$13</f>
        <v>9.7518999999999991</v>
      </c>
      <c r="H205" s="101">
        <f>(BldgEUI!J105+BldgEUI!K105)*Constants!$B$14</f>
        <v>2.0914199999999998</v>
      </c>
      <c r="I205" s="6">
        <f t="shared" si="180"/>
        <v>11.843319999999999</v>
      </c>
      <c r="J205" s="219">
        <f>(BldgEUI!R105+BldgEUI!S105)*Constants!$B$13</f>
        <v>0</v>
      </c>
      <c r="K205" s="101">
        <f>(BldgEUI!P105+BldgEUI!Q105)*Constants!$B$14</f>
        <v>0</v>
      </c>
      <c r="L205" s="6">
        <f t="shared" si="181"/>
        <v>0</v>
      </c>
      <c r="M205" s="219">
        <f>(BldgEUI!X105+BldgEUI!Y105)*Constants!$B$13</f>
        <v>12.0345</v>
      </c>
      <c r="N205" s="101">
        <f>(BldgEUI!V105+BldgEUI!W105)*Constants!$B$14</f>
        <v>4.5351899999999992</v>
      </c>
      <c r="O205" s="6">
        <f t="shared" si="182"/>
        <v>16.569689999999998</v>
      </c>
      <c r="P205" s="228" t="e">
        <f>D205*#REF!</f>
        <v>#REF!</v>
      </c>
      <c r="Q205" s="174" t="e">
        <f>E205*#REF!</f>
        <v>#REF!</v>
      </c>
      <c r="R205" s="234" t="e">
        <f>F205*#REF!</f>
        <v>#REF!</v>
      </c>
      <c r="S205" s="228" t="e">
        <f>G205*#REF!</f>
        <v>#REF!</v>
      </c>
      <c r="T205" s="174" t="e">
        <f>H205*#REF!</f>
        <v>#REF!</v>
      </c>
      <c r="U205" s="234" t="e">
        <f>I205*#REF!</f>
        <v>#REF!</v>
      </c>
      <c r="V205" s="228" t="e">
        <f>J205*#REF!</f>
        <v>#REF!</v>
      </c>
      <c r="W205" s="174" t="e">
        <f>K205*#REF!</f>
        <v>#REF!</v>
      </c>
      <c r="X205" s="234" t="e">
        <f>L205*#REF!</f>
        <v>#REF!</v>
      </c>
      <c r="Y205" s="228" t="e">
        <f>M205*#REF!</f>
        <v>#REF!</v>
      </c>
      <c r="Z205" s="174" t="e">
        <f>N205*#REF!</f>
        <v>#REF!</v>
      </c>
      <c r="AA205" s="234" t="e">
        <f>O205*#REF!</f>
        <v>#REF!</v>
      </c>
      <c r="AB205" s="228" t="e">
        <f t="shared" ref="AB205:AB224" si="183">P205+S205+V205+Y205</f>
        <v>#REF!</v>
      </c>
      <c r="AC205" s="174" t="e">
        <f t="shared" ref="AC205:AC224" si="184">Q205+T205+W205+Z205</f>
        <v>#REF!</v>
      </c>
      <c r="AD205" s="234" t="e">
        <f t="shared" ref="AD205:AD224" si="185">R205+U205+X205+AA205</f>
        <v>#REF!</v>
      </c>
      <c r="AE205" s="228" t="e">
        <f t="shared" ref="AE205:AE224" si="186">$P$204-P205</f>
        <v>#REF!</v>
      </c>
      <c r="AF205" s="174" t="e">
        <f t="shared" ref="AF205:AF224" si="187">$Q$204-Q205</f>
        <v>#REF!</v>
      </c>
      <c r="AG205" s="234" t="e">
        <f t="shared" ref="AG205:AG224" si="188">$R$204-R205</f>
        <v>#REF!</v>
      </c>
      <c r="AH205" s="228" t="e">
        <f t="shared" ref="AH205:AH224" si="189">$S$204-S205</f>
        <v>#REF!</v>
      </c>
      <c r="AI205" s="174" t="e">
        <f t="shared" ref="AI205:AI224" si="190">$T$204-T205</f>
        <v>#REF!</v>
      </c>
      <c r="AJ205" s="234" t="e">
        <f t="shared" ref="AJ205:AJ224" si="191">$U$204-U205</f>
        <v>#REF!</v>
      </c>
      <c r="AK205" s="228" t="e">
        <f t="shared" ref="AK205:AK224" si="192">$V$204-V205</f>
        <v>#REF!</v>
      </c>
      <c r="AL205" s="174" t="e">
        <f t="shared" ref="AL205:AL224" si="193">$W$204-W205</f>
        <v>#REF!</v>
      </c>
      <c r="AM205" s="234" t="e">
        <f t="shared" ref="AM205:AM224" si="194">$X$204-X205</f>
        <v>#REF!</v>
      </c>
      <c r="AN205" s="228" t="e">
        <f t="shared" ref="AN205:AN224" si="195">$Y$204-Y205</f>
        <v>#REF!</v>
      </c>
      <c r="AO205" s="174" t="e">
        <f t="shared" ref="AO205:AO224" si="196">$Z$204-Z205</f>
        <v>#REF!</v>
      </c>
      <c r="AP205" s="234" t="e">
        <f t="shared" ref="AP205:AP224" si="197">$AA$204-AA205</f>
        <v>#REF!</v>
      </c>
      <c r="AQ205" s="228" t="e">
        <f t="shared" ref="AQ205:AQ224" si="198">$AB$204-AB205</f>
        <v>#REF!</v>
      </c>
      <c r="AR205" s="174" t="e">
        <f t="shared" ref="AR205:AR224" si="199">$AC$204-AC205</f>
        <v>#REF!</v>
      </c>
      <c r="AS205" s="185" t="e">
        <f t="shared" ref="AS205:AS224" si="200">$AD$204-AD205</f>
        <v>#REF!</v>
      </c>
      <c r="AT205" s="1"/>
      <c r="AU205" s="1"/>
      <c r="AV205" s="1"/>
      <c r="AW205" s="1"/>
      <c r="AX205" s="1"/>
      <c r="AY205" s="1"/>
      <c r="AZ205" s="1"/>
      <c r="BA205" s="1"/>
      <c r="BB205" s="1"/>
      <c r="BC205"/>
      <c r="BX205"/>
    </row>
    <row r="206" spans="1:78" x14ac:dyDescent="0.2">
      <c r="A206" s="246" t="s">
        <v>59</v>
      </c>
      <c r="B206" s="206">
        <v>1</v>
      </c>
      <c r="C206" s="207">
        <v>1</v>
      </c>
      <c r="D206" s="4">
        <f>(BldgEUI!F106+BldgEUI!G106)*Constants!$B$13</f>
        <v>0</v>
      </c>
      <c r="E206" s="101">
        <f>(BldgEUI!D106+BldgEUI!E106)*Constants!$B$14</f>
        <v>0</v>
      </c>
      <c r="F206" s="6">
        <f t="shared" si="179"/>
        <v>0</v>
      </c>
      <c r="G206" s="219">
        <f>(BldgEUI!L106+BldgEUI!M106)*Constants!$B$13</f>
        <v>9.3970800000000008</v>
      </c>
      <c r="H206" s="101">
        <f>(BldgEUI!J106+BldgEUI!K106)*Constants!$B$14</f>
        <v>1.81359</v>
      </c>
      <c r="I206" s="6">
        <f t="shared" si="180"/>
        <v>11.21067</v>
      </c>
      <c r="J206" s="219">
        <f>(BldgEUI!R106+BldgEUI!S106)*Constants!$B$13</f>
        <v>0</v>
      </c>
      <c r="K206" s="101">
        <f>(BldgEUI!P106+BldgEUI!Q106)*Constants!$B$14</f>
        <v>0</v>
      </c>
      <c r="L206" s="6">
        <f t="shared" si="181"/>
        <v>0</v>
      </c>
      <c r="M206" s="219">
        <f>(BldgEUI!X106+BldgEUI!Y106)*Constants!$B$13</f>
        <v>10.64799</v>
      </c>
      <c r="N206" s="101">
        <f>(BldgEUI!V106+BldgEUI!W106)*Constants!$B$14</f>
        <v>3.3730020000000001</v>
      </c>
      <c r="O206" s="6">
        <f t="shared" si="182"/>
        <v>14.020992</v>
      </c>
      <c r="P206" s="228" t="e">
        <f>D206*#REF!</f>
        <v>#REF!</v>
      </c>
      <c r="Q206" s="174" t="e">
        <f>E206*#REF!</f>
        <v>#REF!</v>
      </c>
      <c r="R206" s="234" t="e">
        <f>F206*#REF!</f>
        <v>#REF!</v>
      </c>
      <c r="S206" s="228" t="e">
        <f>G206*#REF!</f>
        <v>#REF!</v>
      </c>
      <c r="T206" s="174" t="e">
        <f>H206*#REF!</f>
        <v>#REF!</v>
      </c>
      <c r="U206" s="234" t="e">
        <f>I206*#REF!</f>
        <v>#REF!</v>
      </c>
      <c r="V206" s="228" t="e">
        <f>J206*#REF!</f>
        <v>#REF!</v>
      </c>
      <c r="W206" s="174" t="e">
        <f>K206*#REF!</f>
        <v>#REF!</v>
      </c>
      <c r="X206" s="234" t="e">
        <f>L206*#REF!</f>
        <v>#REF!</v>
      </c>
      <c r="Y206" s="228" t="e">
        <f>M206*#REF!</f>
        <v>#REF!</v>
      </c>
      <c r="Z206" s="174" t="e">
        <f>N206*#REF!</f>
        <v>#REF!</v>
      </c>
      <c r="AA206" s="234" t="e">
        <f>O206*#REF!</f>
        <v>#REF!</v>
      </c>
      <c r="AB206" s="228" t="e">
        <f t="shared" si="183"/>
        <v>#REF!</v>
      </c>
      <c r="AC206" s="174" t="e">
        <f t="shared" si="184"/>
        <v>#REF!</v>
      </c>
      <c r="AD206" s="234" t="e">
        <f t="shared" si="185"/>
        <v>#REF!</v>
      </c>
      <c r="AE206" s="228" t="e">
        <f t="shared" si="186"/>
        <v>#REF!</v>
      </c>
      <c r="AF206" s="174" t="e">
        <f t="shared" si="187"/>
        <v>#REF!</v>
      </c>
      <c r="AG206" s="234" t="e">
        <f t="shared" si="188"/>
        <v>#REF!</v>
      </c>
      <c r="AH206" s="228" t="e">
        <f t="shared" si="189"/>
        <v>#REF!</v>
      </c>
      <c r="AI206" s="174" t="e">
        <f t="shared" si="190"/>
        <v>#REF!</v>
      </c>
      <c r="AJ206" s="234" t="e">
        <f t="shared" si="191"/>
        <v>#REF!</v>
      </c>
      <c r="AK206" s="228" t="e">
        <f t="shared" si="192"/>
        <v>#REF!</v>
      </c>
      <c r="AL206" s="174" t="e">
        <f t="shared" si="193"/>
        <v>#REF!</v>
      </c>
      <c r="AM206" s="234" t="e">
        <f t="shared" si="194"/>
        <v>#REF!</v>
      </c>
      <c r="AN206" s="228" t="e">
        <f t="shared" si="195"/>
        <v>#REF!</v>
      </c>
      <c r="AO206" s="174" t="e">
        <f t="shared" si="196"/>
        <v>#REF!</v>
      </c>
      <c r="AP206" s="234" t="e">
        <f t="shared" si="197"/>
        <v>#REF!</v>
      </c>
      <c r="AQ206" s="228" t="e">
        <f t="shared" si="198"/>
        <v>#REF!</v>
      </c>
      <c r="AR206" s="174" t="e">
        <f t="shared" si="199"/>
        <v>#REF!</v>
      </c>
      <c r="AS206" s="185" t="e">
        <f t="shared" si="200"/>
        <v>#REF!</v>
      </c>
      <c r="AT206" s="1"/>
      <c r="AU206" s="1"/>
      <c r="AV206" s="1"/>
      <c r="AW206" s="1"/>
      <c r="AX206" s="1"/>
      <c r="AY206" s="1"/>
      <c r="AZ206" s="1"/>
      <c r="BA206" s="1"/>
      <c r="BB206" s="1"/>
      <c r="BC206"/>
      <c r="BX206"/>
    </row>
    <row r="207" spans="1:78" x14ac:dyDescent="0.2">
      <c r="A207" s="246" t="s">
        <v>43</v>
      </c>
      <c r="B207" s="206">
        <v>1</v>
      </c>
      <c r="C207" s="207">
        <v>1</v>
      </c>
      <c r="D207" s="4">
        <f>(BldgEUI!F107+BldgEUI!G107)*Constants!$B$13</f>
        <v>0</v>
      </c>
      <c r="E207" s="101">
        <f>(BldgEUI!D107+BldgEUI!E107)*Constants!$B$14</f>
        <v>0</v>
      </c>
      <c r="F207" s="6">
        <f t="shared" si="179"/>
        <v>0</v>
      </c>
      <c r="G207" s="219">
        <f>(BldgEUI!L107+BldgEUI!M107)*Constants!$B$13</f>
        <v>9.3970800000000008</v>
      </c>
      <c r="H207" s="101">
        <f>(BldgEUI!J107+BldgEUI!K107)*Constants!$B$14</f>
        <v>1.81359</v>
      </c>
      <c r="I207" s="6">
        <f t="shared" si="180"/>
        <v>11.21067</v>
      </c>
      <c r="J207" s="219">
        <f>(BldgEUI!R107+BldgEUI!S107)*Constants!$B$13</f>
        <v>0</v>
      </c>
      <c r="K207" s="101">
        <f>(BldgEUI!P107+BldgEUI!Q107)*Constants!$B$14</f>
        <v>0</v>
      </c>
      <c r="L207" s="6">
        <f t="shared" si="181"/>
        <v>0</v>
      </c>
      <c r="M207" s="219">
        <f>(BldgEUI!X107+BldgEUI!Y107)*Constants!$B$13</f>
        <v>10.64799</v>
      </c>
      <c r="N207" s="101">
        <f>(BldgEUI!V107+BldgEUI!W107)*Constants!$B$14</f>
        <v>3.3730020000000001</v>
      </c>
      <c r="O207" s="6">
        <f t="shared" si="182"/>
        <v>14.020992</v>
      </c>
      <c r="P207" s="228" t="e">
        <f>D207*#REF!</f>
        <v>#REF!</v>
      </c>
      <c r="Q207" s="174" t="e">
        <f>E207*#REF!</f>
        <v>#REF!</v>
      </c>
      <c r="R207" s="234" t="e">
        <f>F207*#REF!</f>
        <v>#REF!</v>
      </c>
      <c r="S207" s="228" t="e">
        <f>G207*#REF!</f>
        <v>#REF!</v>
      </c>
      <c r="T207" s="174" t="e">
        <f>H207*#REF!</f>
        <v>#REF!</v>
      </c>
      <c r="U207" s="234" t="e">
        <f>I207*#REF!</f>
        <v>#REF!</v>
      </c>
      <c r="V207" s="228" t="e">
        <f>J207*#REF!</f>
        <v>#REF!</v>
      </c>
      <c r="W207" s="174" t="e">
        <f>K207*#REF!</f>
        <v>#REF!</v>
      </c>
      <c r="X207" s="234" t="e">
        <f>L207*#REF!</f>
        <v>#REF!</v>
      </c>
      <c r="Y207" s="228" t="e">
        <f>M207*#REF!</f>
        <v>#REF!</v>
      </c>
      <c r="Z207" s="174" t="e">
        <f>N207*#REF!</f>
        <v>#REF!</v>
      </c>
      <c r="AA207" s="234" t="e">
        <f>O207*#REF!</f>
        <v>#REF!</v>
      </c>
      <c r="AB207" s="228" t="e">
        <f t="shared" si="183"/>
        <v>#REF!</v>
      </c>
      <c r="AC207" s="174" t="e">
        <f t="shared" si="184"/>
        <v>#REF!</v>
      </c>
      <c r="AD207" s="234" t="e">
        <f t="shared" si="185"/>
        <v>#REF!</v>
      </c>
      <c r="AE207" s="228" t="e">
        <f t="shared" si="186"/>
        <v>#REF!</v>
      </c>
      <c r="AF207" s="174" t="e">
        <f t="shared" si="187"/>
        <v>#REF!</v>
      </c>
      <c r="AG207" s="234" t="e">
        <f t="shared" si="188"/>
        <v>#REF!</v>
      </c>
      <c r="AH207" s="228" t="e">
        <f t="shared" si="189"/>
        <v>#REF!</v>
      </c>
      <c r="AI207" s="174" t="e">
        <f t="shared" si="190"/>
        <v>#REF!</v>
      </c>
      <c r="AJ207" s="234" t="e">
        <f t="shared" si="191"/>
        <v>#REF!</v>
      </c>
      <c r="AK207" s="228" t="e">
        <f t="shared" si="192"/>
        <v>#REF!</v>
      </c>
      <c r="AL207" s="174" t="e">
        <f t="shared" si="193"/>
        <v>#REF!</v>
      </c>
      <c r="AM207" s="234" t="e">
        <f t="shared" si="194"/>
        <v>#REF!</v>
      </c>
      <c r="AN207" s="228" t="e">
        <f t="shared" si="195"/>
        <v>#REF!</v>
      </c>
      <c r="AO207" s="174" t="e">
        <f t="shared" si="196"/>
        <v>#REF!</v>
      </c>
      <c r="AP207" s="234" t="e">
        <f t="shared" si="197"/>
        <v>#REF!</v>
      </c>
      <c r="AQ207" s="228" t="e">
        <f t="shared" si="198"/>
        <v>#REF!</v>
      </c>
      <c r="AR207" s="174" t="e">
        <f t="shared" si="199"/>
        <v>#REF!</v>
      </c>
      <c r="AS207" s="185" t="e">
        <f t="shared" si="200"/>
        <v>#REF!</v>
      </c>
      <c r="AT207" s="1"/>
      <c r="AU207" s="1"/>
      <c r="AV207" s="1"/>
      <c r="AW207" s="1"/>
      <c r="AX207" s="1"/>
      <c r="AY207" s="1"/>
      <c r="AZ207" s="1"/>
      <c r="BA207" s="1"/>
      <c r="BB207" s="1"/>
      <c r="BC207"/>
      <c r="BX207"/>
    </row>
    <row r="208" spans="1:78" x14ac:dyDescent="0.2">
      <c r="A208" s="246" t="s">
        <v>44</v>
      </c>
      <c r="B208" s="206">
        <v>1</v>
      </c>
      <c r="C208" s="207">
        <v>1</v>
      </c>
      <c r="D208" s="4">
        <f>(BldgEUI!F108+BldgEUI!G108)*Constants!$B$13</f>
        <v>0</v>
      </c>
      <c r="E208" s="101">
        <f>(BldgEUI!D108+BldgEUI!E108)*Constants!$B$14</f>
        <v>0</v>
      </c>
      <c r="F208" s="6">
        <f t="shared" si="179"/>
        <v>0</v>
      </c>
      <c r="G208" s="219">
        <f>(BldgEUI!L108+BldgEUI!M108)*Constants!$B$13</f>
        <v>9.3970800000000008</v>
      </c>
      <c r="H208" s="101">
        <f>(BldgEUI!J108+BldgEUI!K108)*Constants!$B$14</f>
        <v>1.81359</v>
      </c>
      <c r="I208" s="6">
        <f t="shared" si="180"/>
        <v>11.21067</v>
      </c>
      <c r="J208" s="219">
        <f>(BldgEUI!R108+BldgEUI!S108)*Constants!$B$13</f>
        <v>0</v>
      </c>
      <c r="K208" s="101">
        <f>(BldgEUI!P108+BldgEUI!Q108)*Constants!$B$14</f>
        <v>0</v>
      </c>
      <c r="L208" s="6">
        <f t="shared" si="181"/>
        <v>0</v>
      </c>
      <c r="M208" s="219">
        <f>(BldgEUI!X108+BldgEUI!Y108)*Constants!$B$13</f>
        <v>10.64799</v>
      </c>
      <c r="N208" s="101">
        <f>(BldgEUI!V108+BldgEUI!W108)*Constants!$B$14</f>
        <v>3.3730020000000001</v>
      </c>
      <c r="O208" s="6">
        <f t="shared" si="182"/>
        <v>14.020992</v>
      </c>
      <c r="P208" s="228" t="e">
        <f>D208*#REF!</f>
        <v>#REF!</v>
      </c>
      <c r="Q208" s="174" t="e">
        <f>E208*#REF!</f>
        <v>#REF!</v>
      </c>
      <c r="R208" s="234" t="e">
        <f>F208*#REF!</f>
        <v>#REF!</v>
      </c>
      <c r="S208" s="228" t="e">
        <f>G208*#REF!</f>
        <v>#REF!</v>
      </c>
      <c r="T208" s="174" t="e">
        <f>H208*#REF!</f>
        <v>#REF!</v>
      </c>
      <c r="U208" s="234" t="e">
        <f>I208*#REF!</f>
        <v>#REF!</v>
      </c>
      <c r="V208" s="228" t="e">
        <f>J208*#REF!</f>
        <v>#REF!</v>
      </c>
      <c r="W208" s="174" t="e">
        <f>K208*#REF!</f>
        <v>#REF!</v>
      </c>
      <c r="X208" s="234" t="e">
        <f>L208*#REF!</f>
        <v>#REF!</v>
      </c>
      <c r="Y208" s="228" t="e">
        <f>M208*#REF!</f>
        <v>#REF!</v>
      </c>
      <c r="Z208" s="174" t="e">
        <f>N208*#REF!</f>
        <v>#REF!</v>
      </c>
      <c r="AA208" s="234" t="e">
        <f>O208*#REF!</f>
        <v>#REF!</v>
      </c>
      <c r="AB208" s="228" t="e">
        <f t="shared" si="183"/>
        <v>#REF!</v>
      </c>
      <c r="AC208" s="174" t="e">
        <f t="shared" si="184"/>
        <v>#REF!</v>
      </c>
      <c r="AD208" s="234" t="e">
        <f t="shared" si="185"/>
        <v>#REF!</v>
      </c>
      <c r="AE208" s="228" t="e">
        <f t="shared" si="186"/>
        <v>#REF!</v>
      </c>
      <c r="AF208" s="174" t="e">
        <f t="shared" si="187"/>
        <v>#REF!</v>
      </c>
      <c r="AG208" s="234" t="e">
        <f t="shared" si="188"/>
        <v>#REF!</v>
      </c>
      <c r="AH208" s="228" t="e">
        <f t="shared" si="189"/>
        <v>#REF!</v>
      </c>
      <c r="AI208" s="174" t="e">
        <f t="shared" si="190"/>
        <v>#REF!</v>
      </c>
      <c r="AJ208" s="234" t="e">
        <f t="shared" si="191"/>
        <v>#REF!</v>
      </c>
      <c r="AK208" s="228" t="e">
        <f t="shared" si="192"/>
        <v>#REF!</v>
      </c>
      <c r="AL208" s="174" t="e">
        <f t="shared" si="193"/>
        <v>#REF!</v>
      </c>
      <c r="AM208" s="234" t="e">
        <f t="shared" si="194"/>
        <v>#REF!</v>
      </c>
      <c r="AN208" s="228" t="e">
        <f t="shared" si="195"/>
        <v>#REF!</v>
      </c>
      <c r="AO208" s="174" t="e">
        <f t="shared" si="196"/>
        <v>#REF!</v>
      </c>
      <c r="AP208" s="234" t="e">
        <f t="shared" si="197"/>
        <v>#REF!</v>
      </c>
      <c r="AQ208" s="228" t="e">
        <f t="shared" si="198"/>
        <v>#REF!</v>
      </c>
      <c r="AR208" s="174" t="e">
        <f t="shared" si="199"/>
        <v>#REF!</v>
      </c>
      <c r="AS208" s="185" t="e">
        <f t="shared" si="200"/>
        <v>#REF!</v>
      </c>
      <c r="AT208" s="1"/>
      <c r="AU208" s="1"/>
      <c r="AV208" s="1"/>
      <c r="AW208" s="1"/>
      <c r="AX208" s="1"/>
      <c r="AY208" s="1"/>
      <c r="AZ208" s="1"/>
      <c r="BA208" s="1"/>
      <c r="BB208" s="1"/>
      <c r="BC208"/>
      <c r="BX208"/>
    </row>
    <row r="209" spans="1:76" s="19" customFormat="1" x14ac:dyDescent="0.2">
      <c r="A209" s="247" t="s">
        <v>46</v>
      </c>
      <c r="B209" s="208">
        <v>1</v>
      </c>
      <c r="C209" s="209">
        <v>1</v>
      </c>
      <c r="D209" s="4">
        <f>(BldgEUI!F109+BldgEUI!G109)*Constants!$B$13</f>
        <v>0</v>
      </c>
      <c r="E209" s="101">
        <f>(BldgEUI!D109+BldgEUI!E109)*Constants!$B$14</f>
        <v>0</v>
      </c>
      <c r="F209" s="6">
        <f t="shared" si="179"/>
        <v>0</v>
      </c>
      <c r="G209" s="219">
        <f>(BldgEUI!L109+BldgEUI!M109)*Constants!$B$13</f>
        <v>9.8841099999999997</v>
      </c>
      <c r="H209" s="101">
        <f>(BldgEUI!J109+BldgEUI!K109)*Constants!$B$14</f>
        <v>2.2119479999999996</v>
      </c>
      <c r="I209" s="6">
        <f t="shared" si="180"/>
        <v>12.096057999999999</v>
      </c>
      <c r="J209" s="219">
        <f>(BldgEUI!R109+BldgEUI!S109)*Constants!$B$13</f>
        <v>0</v>
      </c>
      <c r="K209" s="101">
        <f>(BldgEUI!P109+BldgEUI!Q109)*Constants!$B$14</f>
        <v>0</v>
      </c>
      <c r="L209" s="6">
        <f t="shared" si="181"/>
        <v>0</v>
      </c>
      <c r="M209" s="219">
        <f>(BldgEUI!X109+BldgEUI!Y109)*Constants!$B$13</f>
        <v>12.30344</v>
      </c>
      <c r="N209" s="101">
        <f>(BldgEUI!V109+BldgEUI!W109)*Constants!$B$14</f>
        <v>4.7825639999999998</v>
      </c>
      <c r="O209" s="6">
        <f t="shared" si="182"/>
        <v>17.086003999999999</v>
      </c>
      <c r="P209" s="228" t="e">
        <f>D209*#REF!</f>
        <v>#REF!</v>
      </c>
      <c r="Q209" s="174" t="e">
        <f>E209*#REF!</f>
        <v>#REF!</v>
      </c>
      <c r="R209" s="234" t="e">
        <f>F209*#REF!</f>
        <v>#REF!</v>
      </c>
      <c r="S209" s="228" t="e">
        <f>G209*#REF!</f>
        <v>#REF!</v>
      </c>
      <c r="T209" s="174" t="e">
        <f>H209*#REF!</f>
        <v>#REF!</v>
      </c>
      <c r="U209" s="234" t="e">
        <f>I209*#REF!</f>
        <v>#REF!</v>
      </c>
      <c r="V209" s="228" t="e">
        <f>J209*#REF!</f>
        <v>#REF!</v>
      </c>
      <c r="W209" s="174" t="e">
        <f>K209*#REF!</f>
        <v>#REF!</v>
      </c>
      <c r="X209" s="234" t="e">
        <f>L209*#REF!</f>
        <v>#REF!</v>
      </c>
      <c r="Y209" s="228" t="e">
        <f>M209*#REF!</f>
        <v>#REF!</v>
      </c>
      <c r="Z209" s="174" t="e">
        <f>N209*#REF!</f>
        <v>#REF!</v>
      </c>
      <c r="AA209" s="234" t="e">
        <f>O209*#REF!</f>
        <v>#REF!</v>
      </c>
      <c r="AB209" s="228" t="e">
        <f t="shared" si="183"/>
        <v>#REF!</v>
      </c>
      <c r="AC209" s="174" t="e">
        <f t="shared" si="184"/>
        <v>#REF!</v>
      </c>
      <c r="AD209" s="234" t="e">
        <f t="shared" si="185"/>
        <v>#REF!</v>
      </c>
      <c r="AE209" s="228" t="e">
        <f t="shared" si="186"/>
        <v>#REF!</v>
      </c>
      <c r="AF209" s="174" t="e">
        <f t="shared" si="187"/>
        <v>#REF!</v>
      </c>
      <c r="AG209" s="234" t="e">
        <f t="shared" si="188"/>
        <v>#REF!</v>
      </c>
      <c r="AH209" s="228" t="e">
        <f t="shared" si="189"/>
        <v>#REF!</v>
      </c>
      <c r="AI209" s="174" t="e">
        <f t="shared" si="190"/>
        <v>#REF!</v>
      </c>
      <c r="AJ209" s="234" t="e">
        <f t="shared" si="191"/>
        <v>#REF!</v>
      </c>
      <c r="AK209" s="228" t="e">
        <f t="shared" si="192"/>
        <v>#REF!</v>
      </c>
      <c r="AL209" s="174" t="e">
        <f t="shared" si="193"/>
        <v>#REF!</v>
      </c>
      <c r="AM209" s="234" t="e">
        <f t="shared" si="194"/>
        <v>#REF!</v>
      </c>
      <c r="AN209" s="228" t="e">
        <f t="shared" si="195"/>
        <v>#REF!</v>
      </c>
      <c r="AO209" s="174" t="e">
        <f t="shared" si="196"/>
        <v>#REF!</v>
      </c>
      <c r="AP209" s="234" t="e">
        <f t="shared" si="197"/>
        <v>#REF!</v>
      </c>
      <c r="AQ209" s="228" t="e">
        <f t="shared" si="198"/>
        <v>#REF!</v>
      </c>
      <c r="AR209" s="174" t="e">
        <f t="shared" si="199"/>
        <v>#REF!</v>
      </c>
      <c r="AS209" s="185" t="e">
        <f t="shared" si="200"/>
        <v>#REF!</v>
      </c>
      <c r="AT209" s="142"/>
      <c r="AU209" s="142"/>
      <c r="AV209" s="142"/>
      <c r="AW209" s="142"/>
      <c r="AX209" s="142"/>
      <c r="AY209" s="142"/>
      <c r="AZ209" s="142"/>
      <c r="BA209" s="142"/>
      <c r="BB209" s="142"/>
    </row>
    <row r="210" spans="1:76" s="19" customFormat="1" x14ac:dyDescent="0.2">
      <c r="A210" s="247" t="s">
        <v>47</v>
      </c>
      <c r="B210" s="208">
        <v>1</v>
      </c>
      <c r="C210" s="209">
        <v>1</v>
      </c>
      <c r="D210" s="4">
        <f>(BldgEUI!F110+BldgEUI!G110)*Constants!$B$13</f>
        <v>0</v>
      </c>
      <c r="E210" s="101">
        <f>(BldgEUI!D110+BldgEUI!E110)*Constants!$B$14</f>
        <v>0</v>
      </c>
      <c r="F210" s="6">
        <f t="shared" si="179"/>
        <v>0</v>
      </c>
      <c r="G210" s="219">
        <f>(BldgEUI!L110+BldgEUI!M110)*Constants!$B$13</f>
        <v>9.4807000000000006</v>
      </c>
      <c r="H210" s="101">
        <f>(BldgEUI!J110+BldgEUI!K110)*Constants!$B$14</f>
        <v>1.6909559999999999</v>
      </c>
      <c r="I210" s="6">
        <f t="shared" si="180"/>
        <v>11.171656</v>
      </c>
      <c r="J210" s="219">
        <f>(BldgEUI!R110+BldgEUI!S110)*Constants!$B$13</f>
        <v>0</v>
      </c>
      <c r="K210" s="101">
        <f>(BldgEUI!P110+BldgEUI!Q110)*Constants!$B$14</f>
        <v>0</v>
      </c>
      <c r="L210" s="6">
        <f t="shared" si="181"/>
        <v>0</v>
      </c>
      <c r="M210" s="219">
        <f>(BldgEUI!X110+BldgEUI!Y110)*Constants!$B$13</f>
        <v>10.85591</v>
      </c>
      <c r="N210" s="101">
        <f>(BldgEUI!V110+BldgEUI!W110)*Constants!$B$14</f>
        <v>2.9505059999999999</v>
      </c>
      <c r="O210" s="6">
        <f t="shared" si="182"/>
        <v>13.806415999999999</v>
      </c>
      <c r="P210" s="228" t="e">
        <f>D210*#REF!</f>
        <v>#REF!</v>
      </c>
      <c r="Q210" s="174" t="e">
        <f>E210*#REF!</f>
        <v>#REF!</v>
      </c>
      <c r="R210" s="234" t="e">
        <f>F210*#REF!</f>
        <v>#REF!</v>
      </c>
      <c r="S210" s="228" t="e">
        <f>G210*#REF!</f>
        <v>#REF!</v>
      </c>
      <c r="T210" s="174" t="e">
        <f>H210*#REF!</f>
        <v>#REF!</v>
      </c>
      <c r="U210" s="234" t="e">
        <f>I210*#REF!</f>
        <v>#REF!</v>
      </c>
      <c r="V210" s="228" t="e">
        <f>J210*#REF!</f>
        <v>#REF!</v>
      </c>
      <c r="W210" s="174" t="e">
        <f>K210*#REF!</f>
        <v>#REF!</v>
      </c>
      <c r="X210" s="234" t="e">
        <f>L210*#REF!</f>
        <v>#REF!</v>
      </c>
      <c r="Y210" s="228" t="e">
        <f>M210*#REF!</f>
        <v>#REF!</v>
      </c>
      <c r="Z210" s="174" t="e">
        <f>N210*#REF!</f>
        <v>#REF!</v>
      </c>
      <c r="AA210" s="234" t="e">
        <f>O210*#REF!</f>
        <v>#REF!</v>
      </c>
      <c r="AB210" s="228" t="e">
        <f t="shared" si="183"/>
        <v>#REF!</v>
      </c>
      <c r="AC210" s="174" t="e">
        <f t="shared" si="184"/>
        <v>#REF!</v>
      </c>
      <c r="AD210" s="234" t="e">
        <f t="shared" si="185"/>
        <v>#REF!</v>
      </c>
      <c r="AE210" s="228" t="e">
        <f t="shared" si="186"/>
        <v>#REF!</v>
      </c>
      <c r="AF210" s="174" t="e">
        <f t="shared" si="187"/>
        <v>#REF!</v>
      </c>
      <c r="AG210" s="234" t="e">
        <f t="shared" si="188"/>
        <v>#REF!</v>
      </c>
      <c r="AH210" s="228" t="e">
        <f t="shared" si="189"/>
        <v>#REF!</v>
      </c>
      <c r="AI210" s="174" t="e">
        <f t="shared" si="190"/>
        <v>#REF!</v>
      </c>
      <c r="AJ210" s="234" t="e">
        <f t="shared" si="191"/>
        <v>#REF!</v>
      </c>
      <c r="AK210" s="228" t="e">
        <f t="shared" si="192"/>
        <v>#REF!</v>
      </c>
      <c r="AL210" s="174" t="e">
        <f t="shared" si="193"/>
        <v>#REF!</v>
      </c>
      <c r="AM210" s="234" t="e">
        <f t="shared" si="194"/>
        <v>#REF!</v>
      </c>
      <c r="AN210" s="228" t="e">
        <f t="shared" si="195"/>
        <v>#REF!</v>
      </c>
      <c r="AO210" s="174" t="e">
        <f t="shared" si="196"/>
        <v>#REF!</v>
      </c>
      <c r="AP210" s="234" t="e">
        <f t="shared" si="197"/>
        <v>#REF!</v>
      </c>
      <c r="AQ210" s="228" t="e">
        <f t="shared" si="198"/>
        <v>#REF!</v>
      </c>
      <c r="AR210" s="174" t="e">
        <f t="shared" si="199"/>
        <v>#REF!</v>
      </c>
      <c r="AS210" s="185" t="e">
        <f t="shared" si="200"/>
        <v>#REF!</v>
      </c>
      <c r="AT210" s="142"/>
      <c r="AU210" s="142"/>
      <c r="AV210" s="142"/>
      <c r="AW210" s="142"/>
      <c r="AX210" s="142"/>
      <c r="AY210" s="142"/>
      <c r="AZ210" s="142"/>
      <c r="BA210" s="142"/>
      <c r="BB210" s="142"/>
    </row>
    <row r="211" spans="1:76" x14ac:dyDescent="0.2">
      <c r="A211" s="247" t="s">
        <v>48</v>
      </c>
      <c r="B211" s="210">
        <v>1</v>
      </c>
      <c r="C211" s="211">
        <v>1</v>
      </c>
      <c r="D211" s="4">
        <f>(BldgEUI!F111+BldgEUI!G111)*Constants!$B$13</f>
        <v>0</v>
      </c>
      <c r="E211" s="101">
        <f>(BldgEUI!D111+BldgEUI!E111)*Constants!$B$14</f>
        <v>0</v>
      </c>
      <c r="F211" s="6">
        <f t="shared" si="179"/>
        <v>0</v>
      </c>
      <c r="G211" s="219">
        <f>(BldgEUI!L111+BldgEUI!M111)*Constants!$B$13</f>
        <v>9.8163100000000014</v>
      </c>
      <c r="H211" s="101">
        <f>(BldgEUI!J111+BldgEUI!K111)*Constants!$B$14</f>
        <v>1.7797319999999999</v>
      </c>
      <c r="I211" s="6">
        <f t="shared" si="180"/>
        <v>11.596042000000001</v>
      </c>
      <c r="J211" s="219">
        <f>(BldgEUI!R111+BldgEUI!S111)*Constants!$B$13</f>
        <v>0</v>
      </c>
      <c r="K211" s="101">
        <f>(BldgEUI!P111+BldgEUI!Q111)*Constants!$B$14</f>
        <v>0</v>
      </c>
      <c r="L211" s="6">
        <f t="shared" si="181"/>
        <v>0</v>
      </c>
      <c r="M211" s="219">
        <f>(BldgEUI!X111+BldgEUI!Y111)*Constants!$B$13</f>
        <v>12.23564</v>
      </c>
      <c r="N211" s="101">
        <f>(BldgEUI!V111+BldgEUI!W111)*Constants!$B$14</f>
        <v>4.0334759999999994</v>
      </c>
      <c r="O211" s="6">
        <f t="shared" si="182"/>
        <v>16.269116</v>
      </c>
      <c r="P211" s="228" t="e">
        <f>D211*#REF!</f>
        <v>#REF!</v>
      </c>
      <c r="Q211" s="174" t="e">
        <f>E211*#REF!</f>
        <v>#REF!</v>
      </c>
      <c r="R211" s="234" t="e">
        <f>F211*#REF!</f>
        <v>#REF!</v>
      </c>
      <c r="S211" s="228" t="e">
        <f>G211*#REF!</f>
        <v>#REF!</v>
      </c>
      <c r="T211" s="174" t="e">
        <f>H211*#REF!</f>
        <v>#REF!</v>
      </c>
      <c r="U211" s="234" t="e">
        <f>I211*#REF!</f>
        <v>#REF!</v>
      </c>
      <c r="V211" s="228" t="e">
        <f>J211*#REF!</f>
        <v>#REF!</v>
      </c>
      <c r="W211" s="174" t="e">
        <f>K211*#REF!</f>
        <v>#REF!</v>
      </c>
      <c r="X211" s="234" t="e">
        <f>L211*#REF!</f>
        <v>#REF!</v>
      </c>
      <c r="Y211" s="228" t="e">
        <f>M211*#REF!</f>
        <v>#REF!</v>
      </c>
      <c r="Z211" s="174" t="e">
        <f>N211*#REF!</f>
        <v>#REF!</v>
      </c>
      <c r="AA211" s="234" t="e">
        <f>O211*#REF!</f>
        <v>#REF!</v>
      </c>
      <c r="AB211" s="228" t="e">
        <f t="shared" si="183"/>
        <v>#REF!</v>
      </c>
      <c r="AC211" s="174" t="e">
        <f t="shared" si="184"/>
        <v>#REF!</v>
      </c>
      <c r="AD211" s="234" t="e">
        <f t="shared" si="185"/>
        <v>#REF!</v>
      </c>
      <c r="AE211" s="228" t="e">
        <f t="shared" si="186"/>
        <v>#REF!</v>
      </c>
      <c r="AF211" s="174" t="e">
        <f t="shared" si="187"/>
        <v>#REF!</v>
      </c>
      <c r="AG211" s="234" t="e">
        <f t="shared" si="188"/>
        <v>#REF!</v>
      </c>
      <c r="AH211" s="228" t="e">
        <f t="shared" si="189"/>
        <v>#REF!</v>
      </c>
      <c r="AI211" s="174" t="e">
        <f t="shared" si="190"/>
        <v>#REF!</v>
      </c>
      <c r="AJ211" s="234" t="e">
        <f t="shared" si="191"/>
        <v>#REF!</v>
      </c>
      <c r="AK211" s="228" t="e">
        <f t="shared" si="192"/>
        <v>#REF!</v>
      </c>
      <c r="AL211" s="174" t="e">
        <f t="shared" si="193"/>
        <v>#REF!</v>
      </c>
      <c r="AM211" s="234" t="e">
        <f t="shared" si="194"/>
        <v>#REF!</v>
      </c>
      <c r="AN211" s="228" t="e">
        <f t="shared" si="195"/>
        <v>#REF!</v>
      </c>
      <c r="AO211" s="174" t="e">
        <f t="shared" si="196"/>
        <v>#REF!</v>
      </c>
      <c r="AP211" s="234" t="e">
        <f t="shared" si="197"/>
        <v>#REF!</v>
      </c>
      <c r="AQ211" s="228" t="e">
        <f t="shared" si="198"/>
        <v>#REF!</v>
      </c>
      <c r="AR211" s="174" t="e">
        <f t="shared" si="199"/>
        <v>#REF!</v>
      </c>
      <c r="AS211" s="185" t="e">
        <f t="shared" si="200"/>
        <v>#REF!</v>
      </c>
      <c r="AT211" s="1"/>
      <c r="AU211" s="1"/>
      <c r="AV211" s="1"/>
      <c r="AW211" s="1"/>
      <c r="AX211" s="1"/>
      <c r="AY211" s="1"/>
      <c r="AZ211" s="1"/>
      <c r="BA211" s="1"/>
      <c r="BB211" s="1"/>
      <c r="BC211"/>
      <c r="BX211"/>
    </row>
    <row r="212" spans="1:76" x14ac:dyDescent="0.2">
      <c r="A212" s="247" t="s">
        <v>49</v>
      </c>
      <c r="B212" s="210">
        <v>1</v>
      </c>
      <c r="C212" s="209">
        <v>1</v>
      </c>
      <c r="D212" s="4">
        <f>(BldgEUI!F112+BldgEUI!G112)*Constants!$B$13</f>
        <v>0</v>
      </c>
      <c r="E212" s="101">
        <f>(BldgEUI!D112+BldgEUI!E112)*Constants!$B$14</f>
        <v>0</v>
      </c>
      <c r="F212" s="6">
        <f t="shared" si="179"/>
        <v>0</v>
      </c>
      <c r="G212" s="219">
        <f>(BldgEUI!L112+BldgEUI!M112)*Constants!$B$13</f>
        <v>9.82761</v>
      </c>
      <c r="H212" s="101">
        <f>(BldgEUI!J112+BldgEUI!K112)*Constants!$B$14</f>
        <v>1.9162980000000001</v>
      </c>
      <c r="I212" s="6">
        <f t="shared" si="180"/>
        <v>11.743907999999999</v>
      </c>
      <c r="J212" s="219">
        <f>(BldgEUI!R112+BldgEUI!S112)*Constants!$B$13</f>
        <v>0</v>
      </c>
      <c r="K212" s="101">
        <f>(BldgEUI!P112+BldgEUI!Q112)*Constants!$B$14</f>
        <v>0</v>
      </c>
      <c r="L212" s="6">
        <f t="shared" si="181"/>
        <v>0</v>
      </c>
      <c r="M212" s="219">
        <f>(BldgEUI!X112+BldgEUI!Y112)*Constants!$B$13</f>
        <v>12.24694</v>
      </c>
      <c r="N212" s="101">
        <f>(BldgEUI!V112+BldgEUI!W112)*Constants!$B$14</f>
        <v>4.1774940000000003</v>
      </c>
      <c r="O212" s="6">
        <f t="shared" si="182"/>
        <v>16.424434000000002</v>
      </c>
      <c r="P212" s="228" t="e">
        <f>D212*#REF!</f>
        <v>#REF!</v>
      </c>
      <c r="Q212" s="174" t="e">
        <f>E212*#REF!</f>
        <v>#REF!</v>
      </c>
      <c r="R212" s="234" t="e">
        <f>F212*#REF!</f>
        <v>#REF!</v>
      </c>
      <c r="S212" s="228" t="e">
        <f>G212*#REF!</f>
        <v>#REF!</v>
      </c>
      <c r="T212" s="174" t="e">
        <f>H212*#REF!</f>
        <v>#REF!</v>
      </c>
      <c r="U212" s="234" t="e">
        <f>I212*#REF!</f>
        <v>#REF!</v>
      </c>
      <c r="V212" s="228" t="e">
        <f>J212*#REF!</f>
        <v>#REF!</v>
      </c>
      <c r="W212" s="174" t="e">
        <f>K212*#REF!</f>
        <v>#REF!</v>
      </c>
      <c r="X212" s="234" t="e">
        <f>L212*#REF!</f>
        <v>#REF!</v>
      </c>
      <c r="Y212" s="228" t="e">
        <f>M212*#REF!</f>
        <v>#REF!</v>
      </c>
      <c r="Z212" s="174" t="e">
        <f>N212*#REF!</f>
        <v>#REF!</v>
      </c>
      <c r="AA212" s="234" t="e">
        <f>O212*#REF!</f>
        <v>#REF!</v>
      </c>
      <c r="AB212" s="228" t="e">
        <f t="shared" si="183"/>
        <v>#REF!</v>
      </c>
      <c r="AC212" s="174" t="e">
        <f t="shared" si="184"/>
        <v>#REF!</v>
      </c>
      <c r="AD212" s="234" t="e">
        <f t="shared" si="185"/>
        <v>#REF!</v>
      </c>
      <c r="AE212" s="228" t="e">
        <f t="shared" si="186"/>
        <v>#REF!</v>
      </c>
      <c r="AF212" s="174" t="e">
        <f t="shared" si="187"/>
        <v>#REF!</v>
      </c>
      <c r="AG212" s="234" t="e">
        <f t="shared" si="188"/>
        <v>#REF!</v>
      </c>
      <c r="AH212" s="228" t="e">
        <f t="shared" si="189"/>
        <v>#REF!</v>
      </c>
      <c r="AI212" s="174" t="e">
        <f t="shared" si="190"/>
        <v>#REF!</v>
      </c>
      <c r="AJ212" s="234" t="e">
        <f t="shared" si="191"/>
        <v>#REF!</v>
      </c>
      <c r="AK212" s="228" t="e">
        <f t="shared" si="192"/>
        <v>#REF!</v>
      </c>
      <c r="AL212" s="174" t="e">
        <f t="shared" si="193"/>
        <v>#REF!</v>
      </c>
      <c r="AM212" s="234" t="e">
        <f t="shared" si="194"/>
        <v>#REF!</v>
      </c>
      <c r="AN212" s="228" t="e">
        <f t="shared" si="195"/>
        <v>#REF!</v>
      </c>
      <c r="AO212" s="174" t="e">
        <f t="shared" si="196"/>
        <v>#REF!</v>
      </c>
      <c r="AP212" s="234" t="e">
        <f t="shared" si="197"/>
        <v>#REF!</v>
      </c>
      <c r="AQ212" s="228" t="e">
        <f t="shared" si="198"/>
        <v>#REF!</v>
      </c>
      <c r="AR212" s="174" t="e">
        <f t="shared" si="199"/>
        <v>#REF!</v>
      </c>
      <c r="AS212" s="185" t="e">
        <f t="shared" si="200"/>
        <v>#REF!</v>
      </c>
      <c r="AT212" s="1"/>
      <c r="AU212" s="1"/>
      <c r="AV212" s="1"/>
      <c r="AW212" s="1"/>
      <c r="AX212" s="1"/>
      <c r="AY212" s="1"/>
      <c r="AZ212" s="1"/>
      <c r="BA212" s="1"/>
      <c r="BB212" s="1"/>
      <c r="BC212"/>
      <c r="BX212"/>
    </row>
    <row r="213" spans="1:76" x14ac:dyDescent="0.2">
      <c r="A213" s="246" t="s">
        <v>50</v>
      </c>
      <c r="B213" s="210">
        <v>1</v>
      </c>
      <c r="C213" s="211">
        <v>1</v>
      </c>
      <c r="D213" s="4">
        <f>(BldgEUI!F113+BldgEUI!G113)*Constants!$B$13</f>
        <v>0</v>
      </c>
      <c r="E213" s="101">
        <f>(BldgEUI!D113+BldgEUI!E113)*Constants!$B$14</f>
        <v>0</v>
      </c>
      <c r="F213" s="6">
        <f t="shared" si="179"/>
        <v>0</v>
      </c>
      <c r="G213" s="219">
        <f>(BldgEUI!L113+BldgEUI!M113)*Constants!$B$13</f>
        <v>7.7687499999999998</v>
      </c>
      <c r="H213" s="101">
        <f>(BldgEUI!J113+BldgEUI!K113)*Constants!$B$14</f>
        <v>2.4554339999999999</v>
      </c>
      <c r="I213" s="6">
        <f t="shared" si="180"/>
        <v>10.224183999999999</v>
      </c>
      <c r="J213" s="219">
        <f>(BldgEUI!R113+BldgEUI!S113)*Constants!$B$13</f>
        <v>0</v>
      </c>
      <c r="K213" s="101">
        <f>(BldgEUI!P113+BldgEUI!Q113)*Constants!$B$14</f>
        <v>0</v>
      </c>
      <c r="L213" s="6">
        <f t="shared" si="181"/>
        <v>0</v>
      </c>
      <c r="M213" s="219">
        <f>(BldgEUI!X113+BldgEUI!Y113)*Constants!$B$13</f>
        <v>10.8819</v>
      </c>
      <c r="N213" s="101">
        <f>(BldgEUI!V113+BldgEUI!W113)*Constants!$B$14</f>
        <v>5.062176</v>
      </c>
      <c r="O213" s="6">
        <f t="shared" si="182"/>
        <v>15.944075999999999</v>
      </c>
      <c r="P213" s="228" t="e">
        <f>D213*#REF!</f>
        <v>#REF!</v>
      </c>
      <c r="Q213" s="174" t="e">
        <f>E213*#REF!</f>
        <v>#REF!</v>
      </c>
      <c r="R213" s="234" t="e">
        <f>F213*#REF!</f>
        <v>#REF!</v>
      </c>
      <c r="S213" s="228" t="e">
        <f>G213*#REF!</f>
        <v>#REF!</v>
      </c>
      <c r="T213" s="174" t="e">
        <f>H213*#REF!</f>
        <v>#REF!</v>
      </c>
      <c r="U213" s="234" t="e">
        <f>I213*#REF!</f>
        <v>#REF!</v>
      </c>
      <c r="V213" s="228" t="e">
        <f>J213*#REF!</f>
        <v>#REF!</v>
      </c>
      <c r="W213" s="174" t="e">
        <f>K213*#REF!</f>
        <v>#REF!</v>
      </c>
      <c r="X213" s="234" t="e">
        <f>L213*#REF!</f>
        <v>#REF!</v>
      </c>
      <c r="Y213" s="228" t="e">
        <f>M213*#REF!</f>
        <v>#REF!</v>
      </c>
      <c r="Z213" s="174" t="e">
        <f>N213*#REF!</f>
        <v>#REF!</v>
      </c>
      <c r="AA213" s="234" t="e">
        <f>O213*#REF!</f>
        <v>#REF!</v>
      </c>
      <c r="AB213" s="228" t="e">
        <f t="shared" si="183"/>
        <v>#REF!</v>
      </c>
      <c r="AC213" s="174" t="e">
        <f t="shared" si="184"/>
        <v>#REF!</v>
      </c>
      <c r="AD213" s="234" t="e">
        <f t="shared" si="185"/>
        <v>#REF!</v>
      </c>
      <c r="AE213" s="228" t="e">
        <f t="shared" si="186"/>
        <v>#REF!</v>
      </c>
      <c r="AF213" s="174" t="e">
        <f t="shared" si="187"/>
        <v>#REF!</v>
      </c>
      <c r="AG213" s="234" t="e">
        <f t="shared" si="188"/>
        <v>#REF!</v>
      </c>
      <c r="AH213" s="228" t="e">
        <f t="shared" si="189"/>
        <v>#REF!</v>
      </c>
      <c r="AI213" s="174" t="e">
        <f t="shared" si="190"/>
        <v>#REF!</v>
      </c>
      <c r="AJ213" s="234" t="e">
        <f t="shared" si="191"/>
        <v>#REF!</v>
      </c>
      <c r="AK213" s="228" t="e">
        <f t="shared" si="192"/>
        <v>#REF!</v>
      </c>
      <c r="AL213" s="174" t="e">
        <f t="shared" si="193"/>
        <v>#REF!</v>
      </c>
      <c r="AM213" s="234" t="e">
        <f t="shared" si="194"/>
        <v>#REF!</v>
      </c>
      <c r="AN213" s="228" t="e">
        <f t="shared" si="195"/>
        <v>#REF!</v>
      </c>
      <c r="AO213" s="174" t="e">
        <f t="shared" si="196"/>
        <v>#REF!</v>
      </c>
      <c r="AP213" s="234" t="e">
        <f t="shared" si="197"/>
        <v>#REF!</v>
      </c>
      <c r="AQ213" s="228" t="e">
        <f t="shared" si="198"/>
        <v>#REF!</v>
      </c>
      <c r="AR213" s="174" t="e">
        <f t="shared" si="199"/>
        <v>#REF!</v>
      </c>
      <c r="AS213" s="185" t="e">
        <f t="shared" si="200"/>
        <v>#REF!</v>
      </c>
      <c r="AT213" s="1"/>
      <c r="AU213" s="1"/>
      <c r="AV213" s="1"/>
      <c r="AW213" s="1"/>
      <c r="AX213" s="1"/>
      <c r="AY213" s="1"/>
      <c r="AZ213" s="1"/>
      <c r="BA213" s="1"/>
      <c r="BB213" s="1"/>
      <c r="BC213"/>
      <c r="BX213"/>
    </row>
    <row r="214" spans="1:76" x14ac:dyDescent="0.2">
      <c r="A214" s="248" t="s">
        <v>30</v>
      </c>
      <c r="B214" s="210">
        <v>1</v>
      </c>
      <c r="C214" s="211">
        <v>1</v>
      </c>
      <c r="D214" s="4">
        <f>(BldgEUI!F114+BldgEUI!G114)*Constants!$B$13</f>
        <v>0</v>
      </c>
      <c r="E214" s="101">
        <f>(BldgEUI!D114+BldgEUI!E114)*Constants!$B$14</f>
        <v>0</v>
      </c>
      <c r="F214" s="6">
        <f t="shared" si="179"/>
        <v>0</v>
      </c>
      <c r="G214" s="219">
        <f>(BldgEUI!L114+BldgEUI!M114)*Constants!$B$13</f>
        <v>9.1982000000000017</v>
      </c>
      <c r="H214" s="101">
        <f>(BldgEUI!J114+BldgEUI!K114)*Constants!$B$14</f>
        <v>2.2390020000000002</v>
      </c>
      <c r="I214" s="6">
        <f t="shared" si="180"/>
        <v>11.437202000000003</v>
      </c>
      <c r="J214" s="219">
        <f>(BldgEUI!R114+BldgEUI!S114)*Constants!$B$13</f>
        <v>0</v>
      </c>
      <c r="K214" s="101">
        <f>(BldgEUI!P114+BldgEUI!Q114)*Constants!$B$14</f>
        <v>0</v>
      </c>
      <c r="L214" s="6">
        <f t="shared" si="181"/>
        <v>0</v>
      </c>
      <c r="M214" s="219">
        <f>(BldgEUI!X114+BldgEUI!Y114)*Constants!$B$13</f>
        <v>11.63222</v>
      </c>
      <c r="N214" s="101">
        <f>(BldgEUI!V114+BldgEUI!W114)*Constants!$B$14</f>
        <v>4.8285719999999994</v>
      </c>
      <c r="O214" s="6">
        <f t="shared" si="182"/>
        <v>16.460791999999998</v>
      </c>
      <c r="P214" s="228" t="e">
        <f>D214*#REF!</f>
        <v>#REF!</v>
      </c>
      <c r="Q214" s="174" t="e">
        <f>E214*#REF!</f>
        <v>#REF!</v>
      </c>
      <c r="R214" s="234" t="e">
        <f>F214*#REF!</f>
        <v>#REF!</v>
      </c>
      <c r="S214" s="228" t="e">
        <f>G214*#REF!</f>
        <v>#REF!</v>
      </c>
      <c r="T214" s="174" t="e">
        <f>H214*#REF!</f>
        <v>#REF!</v>
      </c>
      <c r="U214" s="234" t="e">
        <f>I214*#REF!</f>
        <v>#REF!</v>
      </c>
      <c r="V214" s="228" t="e">
        <f>J214*#REF!</f>
        <v>#REF!</v>
      </c>
      <c r="W214" s="174" t="e">
        <f>K214*#REF!</f>
        <v>#REF!</v>
      </c>
      <c r="X214" s="234" t="e">
        <f>L214*#REF!</f>
        <v>#REF!</v>
      </c>
      <c r="Y214" s="228" t="e">
        <f>M214*#REF!</f>
        <v>#REF!</v>
      </c>
      <c r="Z214" s="174" t="e">
        <f>N214*#REF!</f>
        <v>#REF!</v>
      </c>
      <c r="AA214" s="234" t="e">
        <f>O214*#REF!</f>
        <v>#REF!</v>
      </c>
      <c r="AB214" s="228" t="e">
        <f t="shared" si="183"/>
        <v>#REF!</v>
      </c>
      <c r="AC214" s="174" t="e">
        <f t="shared" si="184"/>
        <v>#REF!</v>
      </c>
      <c r="AD214" s="234" t="e">
        <f t="shared" si="185"/>
        <v>#REF!</v>
      </c>
      <c r="AE214" s="228" t="e">
        <f t="shared" si="186"/>
        <v>#REF!</v>
      </c>
      <c r="AF214" s="174" t="e">
        <f t="shared" si="187"/>
        <v>#REF!</v>
      </c>
      <c r="AG214" s="234" t="e">
        <f t="shared" si="188"/>
        <v>#REF!</v>
      </c>
      <c r="AH214" s="228" t="e">
        <f t="shared" si="189"/>
        <v>#REF!</v>
      </c>
      <c r="AI214" s="174" t="e">
        <f t="shared" si="190"/>
        <v>#REF!</v>
      </c>
      <c r="AJ214" s="234" t="e">
        <f t="shared" si="191"/>
        <v>#REF!</v>
      </c>
      <c r="AK214" s="228" t="e">
        <f t="shared" si="192"/>
        <v>#REF!</v>
      </c>
      <c r="AL214" s="174" t="e">
        <f t="shared" si="193"/>
        <v>#REF!</v>
      </c>
      <c r="AM214" s="234" t="e">
        <f t="shared" si="194"/>
        <v>#REF!</v>
      </c>
      <c r="AN214" s="228" t="e">
        <f t="shared" si="195"/>
        <v>#REF!</v>
      </c>
      <c r="AO214" s="174" t="e">
        <f t="shared" si="196"/>
        <v>#REF!</v>
      </c>
      <c r="AP214" s="234" t="e">
        <f t="shared" si="197"/>
        <v>#REF!</v>
      </c>
      <c r="AQ214" s="228" t="e">
        <f t="shared" si="198"/>
        <v>#REF!</v>
      </c>
      <c r="AR214" s="174" t="e">
        <f t="shared" si="199"/>
        <v>#REF!</v>
      </c>
      <c r="AS214" s="185" t="e">
        <f t="shared" si="200"/>
        <v>#REF!</v>
      </c>
      <c r="AT214" s="1"/>
      <c r="AU214" s="1"/>
      <c r="AV214" s="1"/>
      <c r="AW214" s="1"/>
      <c r="AX214" s="1"/>
      <c r="AY214" s="1"/>
      <c r="AZ214" s="1"/>
      <c r="BA214" s="1"/>
      <c r="BB214" s="1"/>
      <c r="BC214"/>
      <c r="BX214"/>
    </row>
    <row r="215" spans="1:76" x14ac:dyDescent="0.2">
      <c r="A215" s="246" t="s">
        <v>6</v>
      </c>
      <c r="B215" s="210">
        <v>1</v>
      </c>
      <c r="C215" s="211">
        <v>1</v>
      </c>
      <c r="D215" s="4">
        <f>(BldgEUI!F115+BldgEUI!G115)*Constants!$B$13</f>
        <v>0</v>
      </c>
      <c r="E215" s="101">
        <f>(BldgEUI!D115+BldgEUI!E115)*Constants!$B$14</f>
        <v>0</v>
      </c>
      <c r="F215" s="6">
        <f t="shared" si="179"/>
        <v>0</v>
      </c>
      <c r="G215" s="219">
        <f>(BldgEUI!L115+BldgEUI!M115)*Constants!$B$13</f>
        <v>9.9134900000000012</v>
      </c>
      <c r="H215" s="101">
        <f>(BldgEUI!J115+BldgEUI!K115)*Constants!$B$14</f>
        <v>2.0113919999999998</v>
      </c>
      <c r="I215" s="6">
        <f t="shared" si="180"/>
        <v>11.924882</v>
      </c>
      <c r="J215" s="219">
        <f>(BldgEUI!R115+BldgEUI!S115)*Constants!$B$13</f>
        <v>0</v>
      </c>
      <c r="K215" s="101">
        <f>(BldgEUI!P115+BldgEUI!Q115)*Constants!$B$14</f>
        <v>0</v>
      </c>
      <c r="L215" s="6">
        <f t="shared" si="181"/>
        <v>0</v>
      </c>
      <c r="M215" s="219">
        <f>(BldgEUI!X115+BldgEUI!Y115)*Constants!$B$13</f>
        <v>12.339600000000001</v>
      </c>
      <c r="N215" s="101">
        <f>(BldgEUI!V115+BldgEUI!W115)*Constants!$B$14</f>
        <v>4.5926999999999998</v>
      </c>
      <c r="O215" s="6">
        <f t="shared" si="182"/>
        <v>16.932300000000001</v>
      </c>
      <c r="P215" s="228" t="e">
        <f>D215*#REF!</f>
        <v>#REF!</v>
      </c>
      <c r="Q215" s="174" t="e">
        <f>E215*#REF!</f>
        <v>#REF!</v>
      </c>
      <c r="R215" s="234" t="e">
        <f>F215*#REF!</f>
        <v>#REF!</v>
      </c>
      <c r="S215" s="228" t="e">
        <f>G215*#REF!</f>
        <v>#REF!</v>
      </c>
      <c r="T215" s="174" t="e">
        <f>H215*#REF!</f>
        <v>#REF!</v>
      </c>
      <c r="U215" s="234" t="e">
        <f>I215*#REF!</f>
        <v>#REF!</v>
      </c>
      <c r="V215" s="228" t="e">
        <f>J215*#REF!</f>
        <v>#REF!</v>
      </c>
      <c r="W215" s="174" t="e">
        <f>K215*#REF!</f>
        <v>#REF!</v>
      </c>
      <c r="X215" s="234" t="e">
        <f>L215*#REF!</f>
        <v>#REF!</v>
      </c>
      <c r="Y215" s="228" t="e">
        <f>M215*#REF!</f>
        <v>#REF!</v>
      </c>
      <c r="Z215" s="174" t="e">
        <f>N215*#REF!</f>
        <v>#REF!</v>
      </c>
      <c r="AA215" s="234" t="e">
        <f>O215*#REF!</f>
        <v>#REF!</v>
      </c>
      <c r="AB215" s="228" t="e">
        <f t="shared" si="183"/>
        <v>#REF!</v>
      </c>
      <c r="AC215" s="174" t="e">
        <f t="shared" si="184"/>
        <v>#REF!</v>
      </c>
      <c r="AD215" s="234" t="e">
        <f t="shared" si="185"/>
        <v>#REF!</v>
      </c>
      <c r="AE215" s="228" t="e">
        <f t="shared" si="186"/>
        <v>#REF!</v>
      </c>
      <c r="AF215" s="174" t="e">
        <f t="shared" si="187"/>
        <v>#REF!</v>
      </c>
      <c r="AG215" s="234" t="e">
        <f t="shared" si="188"/>
        <v>#REF!</v>
      </c>
      <c r="AH215" s="228" t="e">
        <f t="shared" si="189"/>
        <v>#REF!</v>
      </c>
      <c r="AI215" s="174" t="e">
        <f t="shared" si="190"/>
        <v>#REF!</v>
      </c>
      <c r="AJ215" s="234" t="e">
        <f t="shared" si="191"/>
        <v>#REF!</v>
      </c>
      <c r="AK215" s="228" t="e">
        <f t="shared" si="192"/>
        <v>#REF!</v>
      </c>
      <c r="AL215" s="174" t="e">
        <f t="shared" si="193"/>
        <v>#REF!</v>
      </c>
      <c r="AM215" s="234" t="e">
        <f t="shared" si="194"/>
        <v>#REF!</v>
      </c>
      <c r="AN215" s="228" t="e">
        <f t="shared" si="195"/>
        <v>#REF!</v>
      </c>
      <c r="AO215" s="174" t="e">
        <f t="shared" si="196"/>
        <v>#REF!</v>
      </c>
      <c r="AP215" s="234" t="e">
        <f t="shared" si="197"/>
        <v>#REF!</v>
      </c>
      <c r="AQ215" s="228" t="e">
        <f t="shared" si="198"/>
        <v>#REF!</v>
      </c>
      <c r="AR215" s="174" t="e">
        <f t="shared" si="199"/>
        <v>#REF!</v>
      </c>
      <c r="AS215" s="185" t="e">
        <f t="shared" si="200"/>
        <v>#REF!</v>
      </c>
      <c r="AT215" s="1"/>
      <c r="AU215" s="1"/>
      <c r="AV215" s="1"/>
      <c r="AW215" s="1"/>
      <c r="AX215" s="1"/>
      <c r="AY215" s="1"/>
      <c r="AZ215" s="1"/>
      <c r="BA215" s="1"/>
      <c r="BB215" s="1"/>
      <c r="BC215"/>
      <c r="BX215"/>
    </row>
    <row r="216" spans="1:76" x14ac:dyDescent="0.2">
      <c r="A216" s="246" t="s">
        <v>51</v>
      </c>
      <c r="B216" s="210">
        <v>1</v>
      </c>
      <c r="C216" s="211">
        <v>1</v>
      </c>
      <c r="D216" s="4">
        <f>(BldgEUI!F116+BldgEUI!G116)*Constants!$B$13</f>
        <v>0</v>
      </c>
      <c r="E216" s="101">
        <f>(BldgEUI!D116+BldgEUI!E116)*Constants!$B$14</f>
        <v>0</v>
      </c>
      <c r="F216" s="6">
        <f t="shared" si="179"/>
        <v>0</v>
      </c>
      <c r="G216" s="219">
        <f>(BldgEUI!L116+BldgEUI!M116)*Constants!$B$13</f>
        <v>9.8999299999999995</v>
      </c>
      <c r="H216" s="101">
        <f>(BldgEUI!J116+BldgEUI!K116)*Constants!$B$14</f>
        <v>1.9282830731707317</v>
      </c>
      <c r="I216" s="6">
        <f t="shared" si="180"/>
        <v>11.828213073170732</v>
      </c>
      <c r="J216" s="219">
        <f>(BldgEUI!R116+BldgEUI!S116)*Constants!$B$13</f>
        <v>0</v>
      </c>
      <c r="K216" s="101">
        <f>(BldgEUI!P116+BldgEUI!Q116)*Constants!$B$14</f>
        <v>0</v>
      </c>
      <c r="L216" s="6">
        <f t="shared" si="181"/>
        <v>0</v>
      </c>
      <c r="M216" s="219">
        <f>(BldgEUI!X116+BldgEUI!Y116)*Constants!$B$13</f>
        <v>12.333950000000002</v>
      </c>
      <c r="N216" s="101">
        <f>(BldgEUI!V116+BldgEUI!W116)*Constants!$B$14</f>
        <v>4.1300995609756095</v>
      </c>
      <c r="O216" s="6">
        <f t="shared" si="182"/>
        <v>16.46404956097561</v>
      </c>
      <c r="P216" s="228" t="e">
        <f>D216*#REF!</f>
        <v>#REF!</v>
      </c>
      <c r="Q216" s="174" t="e">
        <f>E216*#REF!</f>
        <v>#REF!</v>
      </c>
      <c r="R216" s="234" t="e">
        <f>F216*#REF!</f>
        <v>#REF!</v>
      </c>
      <c r="S216" s="228" t="e">
        <f>G216*#REF!</f>
        <v>#REF!</v>
      </c>
      <c r="T216" s="174" t="e">
        <f>H216*#REF!</f>
        <v>#REF!</v>
      </c>
      <c r="U216" s="234" t="e">
        <f>I216*#REF!</f>
        <v>#REF!</v>
      </c>
      <c r="V216" s="228" t="e">
        <f>J216*#REF!</f>
        <v>#REF!</v>
      </c>
      <c r="W216" s="174" t="e">
        <f>K216*#REF!</f>
        <v>#REF!</v>
      </c>
      <c r="X216" s="234" t="e">
        <f>L216*#REF!</f>
        <v>#REF!</v>
      </c>
      <c r="Y216" s="228" t="e">
        <f>M216*#REF!</f>
        <v>#REF!</v>
      </c>
      <c r="Z216" s="174" t="e">
        <f>N216*#REF!</f>
        <v>#REF!</v>
      </c>
      <c r="AA216" s="234" t="e">
        <f>O216*#REF!</f>
        <v>#REF!</v>
      </c>
      <c r="AB216" s="228" t="e">
        <f t="shared" si="183"/>
        <v>#REF!</v>
      </c>
      <c r="AC216" s="174" t="e">
        <f t="shared" si="184"/>
        <v>#REF!</v>
      </c>
      <c r="AD216" s="234" t="e">
        <f t="shared" si="185"/>
        <v>#REF!</v>
      </c>
      <c r="AE216" s="228" t="e">
        <f t="shared" si="186"/>
        <v>#REF!</v>
      </c>
      <c r="AF216" s="174" t="e">
        <f t="shared" si="187"/>
        <v>#REF!</v>
      </c>
      <c r="AG216" s="234" t="e">
        <f t="shared" si="188"/>
        <v>#REF!</v>
      </c>
      <c r="AH216" s="228" t="e">
        <f t="shared" si="189"/>
        <v>#REF!</v>
      </c>
      <c r="AI216" s="174" t="e">
        <f t="shared" si="190"/>
        <v>#REF!</v>
      </c>
      <c r="AJ216" s="234" t="e">
        <f t="shared" si="191"/>
        <v>#REF!</v>
      </c>
      <c r="AK216" s="228" t="e">
        <f t="shared" si="192"/>
        <v>#REF!</v>
      </c>
      <c r="AL216" s="174" t="e">
        <f t="shared" si="193"/>
        <v>#REF!</v>
      </c>
      <c r="AM216" s="234" t="e">
        <f t="shared" si="194"/>
        <v>#REF!</v>
      </c>
      <c r="AN216" s="228" t="e">
        <f t="shared" si="195"/>
        <v>#REF!</v>
      </c>
      <c r="AO216" s="174" t="e">
        <f t="shared" si="196"/>
        <v>#REF!</v>
      </c>
      <c r="AP216" s="234" t="e">
        <f t="shared" si="197"/>
        <v>#REF!</v>
      </c>
      <c r="AQ216" s="228" t="e">
        <f t="shared" si="198"/>
        <v>#REF!</v>
      </c>
      <c r="AR216" s="174" t="e">
        <f t="shared" si="199"/>
        <v>#REF!</v>
      </c>
      <c r="AS216" s="185" t="e">
        <f t="shared" si="200"/>
        <v>#REF!</v>
      </c>
      <c r="AT216" s="1"/>
      <c r="AU216" s="1"/>
      <c r="AV216" s="1"/>
      <c r="AW216" s="1"/>
      <c r="AX216" s="1"/>
      <c r="AY216" s="1"/>
      <c r="AZ216" s="1"/>
      <c r="BA216" s="1"/>
      <c r="BB216" s="1"/>
      <c r="BC216"/>
      <c r="BX216"/>
    </row>
    <row r="217" spans="1:76" s="52" customFormat="1" x14ac:dyDescent="0.2">
      <c r="A217" s="247" t="s">
        <v>52</v>
      </c>
      <c r="B217" s="250">
        <v>0</v>
      </c>
      <c r="C217" s="252">
        <v>0</v>
      </c>
      <c r="D217" s="4">
        <f>(BldgEUI!F117+BldgEUI!G117)*Constants!$B$13</f>
        <v>0</v>
      </c>
      <c r="E217" s="101">
        <f>(BldgEUI!D117+BldgEUI!E117)*Constants!$B$14</f>
        <v>0</v>
      </c>
      <c r="F217" s="6">
        <f t="shared" si="179"/>
        <v>0</v>
      </c>
      <c r="G217" s="219">
        <f>(BldgEUI!L117+BldgEUI!M117)*Constants!$B$13</f>
        <v>9.6027400000000007</v>
      </c>
      <c r="H217" s="101">
        <f>(BldgEUI!J117+BldgEUI!K117)*Constants!$B$14</f>
        <v>2.2390020000000002</v>
      </c>
      <c r="I217" s="6">
        <f t="shared" si="180"/>
        <v>11.841742</v>
      </c>
      <c r="J217" s="219">
        <f>(BldgEUI!R117+BldgEUI!S117)*Constants!$B$13</f>
        <v>0</v>
      </c>
      <c r="K217" s="101">
        <f>(BldgEUI!P117+BldgEUI!Q117)*Constants!$B$14</f>
        <v>0</v>
      </c>
      <c r="L217" s="6">
        <f t="shared" si="181"/>
        <v>0</v>
      </c>
      <c r="M217" s="219">
        <f>(BldgEUI!X117+BldgEUI!Y117)*Constants!$B$13</f>
        <v>11.963310000000002</v>
      </c>
      <c r="N217" s="101">
        <f>(BldgEUI!V117+BldgEUI!W117)*Constants!$B$14</f>
        <v>4.8285719999999994</v>
      </c>
      <c r="O217" s="6">
        <f t="shared" si="182"/>
        <v>16.791882000000001</v>
      </c>
      <c r="P217" s="228" t="e">
        <f>D217*#REF!</f>
        <v>#REF!</v>
      </c>
      <c r="Q217" s="174" t="e">
        <f>E217*#REF!</f>
        <v>#REF!</v>
      </c>
      <c r="R217" s="234" t="e">
        <f>F217*#REF!</f>
        <v>#REF!</v>
      </c>
      <c r="S217" s="228" t="e">
        <f>G217*#REF!</f>
        <v>#REF!</v>
      </c>
      <c r="T217" s="174" t="e">
        <f>H217*#REF!</f>
        <v>#REF!</v>
      </c>
      <c r="U217" s="234" t="e">
        <f>I217*#REF!</f>
        <v>#REF!</v>
      </c>
      <c r="V217" s="228" t="e">
        <f>J217*#REF!</f>
        <v>#REF!</v>
      </c>
      <c r="W217" s="174" t="e">
        <f>K217*#REF!</f>
        <v>#REF!</v>
      </c>
      <c r="X217" s="234" t="e">
        <f>L217*#REF!</f>
        <v>#REF!</v>
      </c>
      <c r="Y217" s="228" t="e">
        <f>M217*#REF!</f>
        <v>#REF!</v>
      </c>
      <c r="Z217" s="174" t="e">
        <f>N217*#REF!</f>
        <v>#REF!</v>
      </c>
      <c r="AA217" s="234" t="e">
        <f>O217*#REF!</f>
        <v>#REF!</v>
      </c>
      <c r="AB217" s="228" t="e">
        <f t="shared" si="183"/>
        <v>#REF!</v>
      </c>
      <c r="AC217" s="174" t="e">
        <f t="shared" si="184"/>
        <v>#REF!</v>
      </c>
      <c r="AD217" s="234" t="e">
        <f t="shared" si="185"/>
        <v>#REF!</v>
      </c>
      <c r="AE217" s="228" t="e">
        <f t="shared" si="186"/>
        <v>#REF!</v>
      </c>
      <c r="AF217" s="174" t="e">
        <f t="shared" si="187"/>
        <v>#REF!</v>
      </c>
      <c r="AG217" s="234" t="e">
        <f t="shared" si="188"/>
        <v>#REF!</v>
      </c>
      <c r="AH217" s="228" t="e">
        <f t="shared" si="189"/>
        <v>#REF!</v>
      </c>
      <c r="AI217" s="174" t="e">
        <f t="shared" si="190"/>
        <v>#REF!</v>
      </c>
      <c r="AJ217" s="234" t="e">
        <f t="shared" si="191"/>
        <v>#REF!</v>
      </c>
      <c r="AK217" s="228" t="e">
        <f t="shared" si="192"/>
        <v>#REF!</v>
      </c>
      <c r="AL217" s="174" t="e">
        <f t="shared" si="193"/>
        <v>#REF!</v>
      </c>
      <c r="AM217" s="234" t="e">
        <f t="shared" si="194"/>
        <v>#REF!</v>
      </c>
      <c r="AN217" s="228" t="e">
        <f t="shared" si="195"/>
        <v>#REF!</v>
      </c>
      <c r="AO217" s="174" t="e">
        <f t="shared" si="196"/>
        <v>#REF!</v>
      </c>
      <c r="AP217" s="234" t="e">
        <f t="shared" si="197"/>
        <v>#REF!</v>
      </c>
      <c r="AQ217" s="228" t="e">
        <f t="shared" si="198"/>
        <v>#REF!</v>
      </c>
      <c r="AR217" s="174" t="e">
        <f t="shared" si="199"/>
        <v>#REF!</v>
      </c>
      <c r="AS217" s="185" t="e">
        <f t="shared" si="200"/>
        <v>#REF!</v>
      </c>
      <c r="AT217" s="143"/>
      <c r="AU217" s="143"/>
      <c r="AV217" s="143"/>
      <c r="AW217" s="143"/>
      <c r="AX217" s="143"/>
      <c r="AY217" s="143"/>
      <c r="AZ217" s="143"/>
      <c r="BA217" s="143"/>
      <c r="BB217" s="143"/>
    </row>
    <row r="218" spans="1:76" s="19" customFormat="1" x14ac:dyDescent="0.2">
      <c r="A218" s="247" t="s">
        <v>53</v>
      </c>
      <c r="B218" s="254">
        <v>1</v>
      </c>
      <c r="C218" s="255">
        <v>0</v>
      </c>
      <c r="D218" s="4">
        <f>(BldgEUI!F118+BldgEUI!G118)*Constants!$B$13</f>
        <v>0</v>
      </c>
      <c r="E218" s="101">
        <f>(BldgEUI!D118+BldgEUI!E118)*Constants!$B$14</f>
        <v>0</v>
      </c>
      <c r="F218" s="6">
        <f t="shared" si="179"/>
        <v>0</v>
      </c>
      <c r="G218" s="219">
        <f>(BldgEUI!L118+BldgEUI!M118)*Constants!$B$13</f>
        <v>8.5690793902439015</v>
      </c>
      <c r="H218" s="101">
        <f>(BldgEUI!J118+BldgEUI!K118)*Constants!$B$14</f>
        <v>2.4178500000000001</v>
      </c>
      <c r="I218" s="6">
        <f t="shared" si="180"/>
        <v>10.986929390243901</v>
      </c>
      <c r="J218" s="219">
        <f>(BldgEUI!R118+BldgEUI!S118)*Constants!$B$13</f>
        <v>0</v>
      </c>
      <c r="K218" s="101">
        <f>(BldgEUI!P118+BldgEUI!Q118)*Constants!$B$14</f>
        <v>0</v>
      </c>
      <c r="L218" s="6">
        <f t="shared" si="181"/>
        <v>0</v>
      </c>
      <c r="M218" s="219">
        <f>(BldgEUI!X118+BldgEUI!Y118)*Constants!$B$13</f>
        <v>9.6077867208672103</v>
      </c>
      <c r="N218" s="101">
        <f>(BldgEUI!V118+BldgEUI!W118)*Constants!$B$14</f>
        <v>4.4621995609756091</v>
      </c>
      <c r="O218" s="6">
        <f t="shared" si="182"/>
        <v>14.069986281842819</v>
      </c>
      <c r="P218" s="228" t="e">
        <f>D218*#REF!</f>
        <v>#REF!</v>
      </c>
      <c r="Q218" s="174" t="e">
        <f>E218*#REF!</f>
        <v>#REF!</v>
      </c>
      <c r="R218" s="234" t="e">
        <f>F218*#REF!</f>
        <v>#REF!</v>
      </c>
      <c r="S218" s="228" t="e">
        <f>G218*#REF!</f>
        <v>#REF!</v>
      </c>
      <c r="T218" s="174" t="e">
        <f>H218*#REF!</f>
        <v>#REF!</v>
      </c>
      <c r="U218" s="234" t="e">
        <f>I218*#REF!</f>
        <v>#REF!</v>
      </c>
      <c r="V218" s="228" t="e">
        <f>J218*#REF!</f>
        <v>#REF!</v>
      </c>
      <c r="W218" s="174" t="e">
        <f>K218*#REF!</f>
        <v>#REF!</v>
      </c>
      <c r="X218" s="234" t="e">
        <f>L218*#REF!</f>
        <v>#REF!</v>
      </c>
      <c r="Y218" s="228" t="e">
        <f>M218*#REF!</f>
        <v>#REF!</v>
      </c>
      <c r="Z218" s="174" t="e">
        <f>N218*#REF!</f>
        <v>#REF!</v>
      </c>
      <c r="AA218" s="234" t="e">
        <f>O218*#REF!</f>
        <v>#REF!</v>
      </c>
      <c r="AB218" s="228" t="e">
        <f t="shared" si="183"/>
        <v>#REF!</v>
      </c>
      <c r="AC218" s="174" t="e">
        <f t="shared" si="184"/>
        <v>#REF!</v>
      </c>
      <c r="AD218" s="234" t="e">
        <f t="shared" si="185"/>
        <v>#REF!</v>
      </c>
      <c r="AE218" s="228" t="e">
        <f t="shared" si="186"/>
        <v>#REF!</v>
      </c>
      <c r="AF218" s="174" t="e">
        <f t="shared" si="187"/>
        <v>#REF!</v>
      </c>
      <c r="AG218" s="234" t="e">
        <f t="shared" si="188"/>
        <v>#REF!</v>
      </c>
      <c r="AH218" s="228" t="e">
        <f t="shared" si="189"/>
        <v>#REF!</v>
      </c>
      <c r="AI218" s="174" t="e">
        <f t="shared" si="190"/>
        <v>#REF!</v>
      </c>
      <c r="AJ218" s="234" t="e">
        <f t="shared" si="191"/>
        <v>#REF!</v>
      </c>
      <c r="AK218" s="228" t="e">
        <f t="shared" si="192"/>
        <v>#REF!</v>
      </c>
      <c r="AL218" s="174" t="e">
        <f t="shared" si="193"/>
        <v>#REF!</v>
      </c>
      <c r="AM218" s="234" t="e">
        <f t="shared" si="194"/>
        <v>#REF!</v>
      </c>
      <c r="AN218" s="228" t="e">
        <f t="shared" si="195"/>
        <v>#REF!</v>
      </c>
      <c r="AO218" s="174" t="e">
        <f t="shared" si="196"/>
        <v>#REF!</v>
      </c>
      <c r="AP218" s="234" t="e">
        <f t="shared" si="197"/>
        <v>#REF!</v>
      </c>
      <c r="AQ218" s="228" t="e">
        <f t="shared" si="198"/>
        <v>#REF!</v>
      </c>
      <c r="AR218" s="174" t="e">
        <f t="shared" si="199"/>
        <v>#REF!</v>
      </c>
      <c r="AS218" s="185" t="e">
        <f t="shared" si="200"/>
        <v>#REF!</v>
      </c>
      <c r="AT218" s="142"/>
      <c r="AU218" s="142"/>
      <c r="AV218" s="142"/>
      <c r="AW218" s="142"/>
      <c r="AX218" s="142"/>
      <c r="AY218" s="142"/>
      <c r="AZ218" s="142"/>
      <c r="BA218" s="142"/>
      <c r="BB218" s="142"/>
    </row>
    <row r="219" spans="1:76" s="52" customFormat="1" x14ac:dyDescent="0.2">
      <c r="A219" s="247" t="s">
        <v>54</v>
      </c>
      <c r="B219" s="250">
        <v>0</v>
      </c>
      <c r="C219" s="252">
        <v>0</v>
      </c>
      <c r="D219" s="4">
        <f>(BldgEUI!F119+BldgEUI!G119)*Constants!$B$13</f>
        <v>0</v>
      </c>
      <c r="E219" s="101">
        <f>(BldgEUI!D119+BldgEUI!E119)*Constants!$B$14</f>
        <v>0</v>
      </c>
      <c r="F219" s="6">
        <f t="shared" si="179"/>
        <v>0</v>
      </c>
      <c r="G219" s="219">
        <f>(BldgEUI!L119+BldgEUI!M119)*Constants!$B$13</f>
        <v>9.6106499999999997</v>
      </c>
      <c r="H219" s="101">
        <f>(BldgEUI!J119+BldgEUI!K119)*Constants!$B$14</f>
        <v>2.2390020000000002</v>
      </c>
      <c r="I219" s="6">
        <f t="shared" si="180"/>
        <v>11.849651999999999</v>
      </c>
      <c r="J219" s="219">
        <f>(BldgEUI!R119+BldgEUI!S119)*Constants!$B$13</f>
        <v>0</v>
      </c>
      <c r="K219" s="101">
        <f>(BldgEUI!P119+BldgEUI!Q119)*Constants!$B$14</f>
        <v>0</v>
      </c>
      <c r="L219" s="6">
        <f t="shared" si="181"/>
        <v>0</v>
      </c>
      <c r="M219" s="219">
        <f>(BldgEUI!X119+BldgEUI!Y119)*Constants!$B$13</f>
        <v>12.04467</v>
      </c>
      <c r="N219" s="101">
        <f>(BldgEUI!V119+BldgEUI!W119)*Constants!$B$14</f>
        <v>4.8285719999999994</v>
      </c>
      <c r="O219" s="6">
        <f t="shared" si="182"/>
        <v>16.873241999999998</v>
      </c>
      <c r="P219" s="228" t="e">
        <f>D219*#REF!</f>
        <v>#REF!</v>
      </c>
      <c r="Q219" s="174" t="e">
        <f>E219*#REF!</f>
        <v>#REF!</v>
      </c>
      <c r="R219" s="234" t="e">
        <f>F219*#REF!</f>
        <v>#REF!</v>
      </c>
      <c r="S219" s="228" t="e">
        <f>G219*#REF!</f>
        <v>#REF!</v>
      </c>
      <c r="T219" s="174" t="e">
        <f>H219*#REF!</f>
        <v>#REF!</v>
      </c>
      <c r="U219" s="234" t="e">
        <f>I219*#REF!</f>
        <v>#REF!</v>
      </c>
      <c r="V219" s="228" t="e">
        <f>J219*#REF!</f>
        <v>#REF!</v>
      </c>
      <c r="W219" s="174" t="e">
        <f>K219*#REF!</f>
        <v>#REF!</v>
      </c>
      <c r="X219" s="234" t="e">
        <f>L219*#REF!</f>
        <v>#REF!</v>
      </c>
      <c r="Y219" s="228" t="e">
        <f>M219*#REF!</f>
        <v>#REF!</v>
      </c>
      <c r="Z219" s="174" t="e">
        <f>N219*#REF!</f>
        <v>#REF!</v>
      </c>
      <c r="AA219" s="234" t="e">
        <f>O219*#REF!</f>
        <v>#REF!</v>
      </c>
      <c r="AB219" s="228" t="e">
        <f t="shared" si="183"/>
        <v>#REF!</v>
      </c>
      <c r="AC219" s="174" t="e">
        <f t="shared" si="184"/>
        <v>#REF!</v>
      </c>
      <c r="AD219" s="234" t="e">
        <f t="shared" si="185"/>
        <v>#REF!</v>
      </c>
      <c r="AE219" s="228" t="e">
        <f t="shared" si="186"/>
        <v>#REF!</v>
      </c>
      <c r="AF219" s="174" t="e">
        <f t="shared" si="187"/>
        <v>#REF!</v>
      </c>
      <c r="AG219" s="234" t="e">
        <f t="shared" si="188"/>
        <v>#REF!</v>
      </c>
      <c r="AH219" s="228" t="e">
        <f t="shared" si="189"/>
        <v>#REF!</v>
      </c>
      <c r="AI219" s="174" t="e">
        <f t="shared" si="190"/>
        <v>#REF!</v>
      </c>
      <c r="AJ219" s="234" t="e">
        <f t="shared" si="191"/>
        <v>#REF!</v>
      </c>
      <c r="AK219" s="228" t="e">
        <f t="shared" si="192"/>
        <v>#REF!</v>
      </c>
      <c r="AL219" s="174" t="e">
        <f t="shared" si="193"/>
        <v>#REF!</v>
      </c>
      <c r="AM219" s="234" t="e">
        <f t="shared" si="194"/>
        <v>#REF!</v>
      </c>
      <c r="AN219" s="228" t="e">
        <f t="shared" si="195"/>
        <v>#REF!</v>
      </c>
      <c r="AO219" s="174" t="e">
        <f t="shared" si="196"/>
        <v>#REF!</v>
      </c>
      <c r="AP219" s="234" t="e">
        <f t="shared" si="197"/>
        <v>#REF!</v>
      </c>
      <c r="AQ219" s="228" t="e">
        <f t="shared" si="198"/>
        <v>#REF!</v>
      </c>
      <c r="AR219" s="174" t="e">
        <f t="shared" si="199"/>
        <v>#REF!</v>
      </c>
      <c r="AS219" s="185" t="e">
        <f t="shared" si="200"/>
        <v>#REF!</v>
      </c>
      <c r="AT219" s="143"/>
      <c r="AU219" s="143"/>
      <c r="AV219" s="143"/>
      <c r="AW219" s="143"/>
      <c r="AX219" s="143"/>
      <c r="AY219" s="143"/>
      <c r="AZ219" s="143"/>
      <c r="BA219" s="143"/>
      <c r="BB219" s="143"/>
    </row>
    <row r="220" spans="1:76" s="24" customFormat="1" x14ac:dyDescent="0.2">
      <c r="A220" s="247" t="s">
        <v>55</v>
      </c>
      <c r="B220" s="208">
        <v>1</v>
      </c>
      <c r="C220" s="209">
        <v>0</v>
      </c>
      <c r="D220" s="4">
        <f>(BldgEUI!F120+BldgEUI!G120)*Constants!$B$13</f>
        <v>0</v>
      </c>
      <c r="E220" s="101">
        <f>(BldgEUI!D120+BldgEUI!E120)*Constants!$B$14</f>
        <v>0</v>
      </c>
      <c r="F220" s="6">
        <f t="shared" si="179"/>
        <v>0</v>
      </c>
      <c r="G220" s="219">
        <f>(BldgEUI!L120+BldgEUI!M120)*Constants!$B$13</f>
        <v>9.9654699999999998</v>
      </c>
      <c r="H220" s="101">
        <f>(BldgEUI!J120+BldgEUI!K120)*Constants!$B$14</f>
        <v>2.1422850731707319</v>
      </c>
      <c r="I220" s="6">
        <f t="shared" si="180"/>
        <v>12.107755073170733</v>
      </c>
      <c r="J220" s="219">
        <f>(BldgEUI!R120+BldgEUI!S120)*Constants!$B$13</f>
        <v>0</v>
      </c>
      <c r="K220" s="101">
        <f>(BldgEUI!P120+BldgEUI!Q120)*Constants!$B$14</f>
        <v>0</v>
      </c>
      <c r="L220" s="6">
        <f t="shared" si="181"/>
        <v>0</v>
      </c>
      <c r="M220" s="219">
        <f>(BldgEUI!X120+BldgEUI!Y120)*Constants!$B$13</f>
        <v>12.39949</v>
      </c>
      <c r="N220" s="101">
        <f>(BldgEUI!V120+BldgEUI!W120)*Constants!$B$14</f>
        <v>4.73192956097561</v>
      </c>
      <c r="O220" s="6">
        <f t="shared" si="182"/>
        <v>17.131419560975608</v>
      </c>
      <c r="P220" s="228" t="e">
        <f>D220*#REF!</f>
        <v>#REF!</v>
      </c>
      <c r="Q220" s="174" t="e">
        <f>E220*#REF!</f>
        <v>#REF!</v>
      </c>
      <c r="R220" s="234" t="e">
        <f>F220*#REF!</f>
        <v>#REF!</v>
      </c>
      <c r="S220" s="228" t="e">
        <f>G220*#REF!</f>
        <v>#REF!</v>
      </c>
      <c r="T220" s="174" t="e">
        <f>H220*#REF!</f>
        <v>#REF!</v>
      </c>
      <c r="U220" s="234" t="e">
        <f>I220*#REF!</f>
        <v>#REF!</v>
      </c>
      <c r="V220" s="228" t="e">
        <f>J220*#REF!</f>
        <v>#REF!</v>
      </c>
      <c r="W220" s="174" t="e">
        <f>K220*#REF!</f>
        <v>#REF!</v>
      </c>
      <c r="X220" s="234" t="e">
        <f>L220*#REF!</f>
        <v>#REF!</v>
      </c>
      <c r="Y220" s="228" t="e">
        <f>M220*#REF!</f>
        <v>#REF!</v>
      </c>
      <c r="Z220" s="174" t="e">
        <f>N220*#REF!</f>
        <v>#REF!</v>
      </c>
      <c r="AA220" s="234" t="e">
        <f>O220*#REF!</f>
        <v>#REF!</v>
      </c>
      <c r="AB220" s="228" t="e">
        <f t="shared" si="183"/>
        <v>#REF!</v>
      </c>
      <c r="AC220" s="174" t="e">
        <f t="shared" si="184"/>
        <v>#REF!</v>
      </c>
      <c r="AD220" s="234" t="e">
        <f t="shared" si="185"/>
        <v>#REF!</v>
      </c>
      <c r="AE220" s="228" t="e">
        <f t="shared" si="186"/>
        <v>#REF!</v>
      </c>
      <c r="AF220" s="174" t="e">
        <f t="shared" si="187"/>
        <v>#REF!</v>
      </c>
      <c r="AG220" s="234" t="e">
        <f t="shared" si="188"/>
        <v>#REF!</v>
      </c>
      <c r="AH220" s="228" t="e">
        <f t="shared" si="189"/>
        <v>#REF!</v>
      </c>
      <c r="AI220" s="174" t="e">
        <f t="shared" si="190"/>
        <v>#REF!</v>
      </c>
      <c r="AJ220" s="234" t="e">
        <f t="shared" si="191"/>
        <v>#REF!</v>
      </c>
      <c r="AK220" s="228" t="e">
        <f t="shared" si="192"/>
        <v>#REF!</v>
      </c>
      <c r="AL220" s="174" t="e">
        <f t="shared" si="193"/>
        <v>#REF!</v>
      </c>
      <c r="AM220" s="234" t="e">
        <f t="shared" si="194"/>
        <v>#REF!</v>
      </c>
      <c r="AN220" s="228" t="e">
        <f t="shared" si="195"/>
        <v>#REF!</v>
      </c>
      <c r="AO220" s="174" t="e">
        <f t="shared" si="196"/>
        <v>#REF!</v>
      </c>
      <c r="AP220" s="234" t="e">
        <f t="shared" si="197"/>
        <v>#REF!</v>
      </c>
      <c r="AQ220" s="228" t="e">
        <f t="shared" si="198"/>
        <v>#REF!</v>
      </c>
      <c r="AR220" s="174" t="e">
        <f t="shared" si="199"/>
        <v>#REF!</v>
      </c>
      <c r="AS220" s="185" t="e">
        <f t="shared" si="200"/>
        <v>#REF!</v>
      </c>
      <c r="AT220" s="141"/>
      <c r="AU220" s="141"/>
      <c r="AV220" s="141"/>
      <c r="AW220" s="141"/>
      <c r="AX220" s="141"/>
      <c r="AY220" s="141"/>
      <c r="AZ220" s="141"/>
      <c r="BA220" s="141"/>
      <c r="BB220" s="141"/>
    </row>
    <row r="221" spans="1:76" s="19" customFormat="1" x14ac:dyDescent="0.2">
      <c r="A221" s="247" t="s">
        <v>21</v>
      </c>
      <c r="B221" s="208">
        <v>1</v>
      </c>
      <c r="C221" s="209">
        <v>1</v>
      </c>
      <c r="D221" s="4">
        <f>(BldgEUI!F121+BldgEUI!G121)*Constants!$B$13</f>
        <v>0</v>
      </c>
      <c r="E221" s="101">
        <f>(BldgEUI!D121+BldgEUI!E121)*Constants!$B$14</f>
        <v>0</v>
      </c>
      <c r="F221" s="6">
        <f t="shared" si="179"/>
        <v>0</v>
      </c>
      <c r="G221" s="219">
        <f>(BldgEUI!L121+BldgEUI!M121)*Constants!$B$13</f>
        <v>9.9055800000000005</v>
      </c>
      <c r="H221" s="101">
        <f>(BldgEUI!J121+BldgEUI!K121)*Constants!$B$14</f>
        <v>2.204493073170732</v>
      </c>
      <c r="I221" s="6">
        <f t="shared" si="180"/>
        <v>12.110073073170732</v>
      </c>
      <c r="J221" s="219">
        <f>(BldgEUI!R121+BldgEUI!S121)*Constants!$B$13</f>
        <v>0</v>
      </c>
      <c r="K221" s="101">
        <f>(BldgEUI!P121+BldgEUI!Q121)*Constants!$B$14</f>
        <v>0</v>
      </c>
      <c r="L221" s="6">
        <f t="shared" si="181"/>
        <v>0</v>
      </c>
      <c r="M221" s="219">
        <f>(BldgEUI!X121+BldgEUI!Y121)*Constants!$B$13</f>
        <v>12.339600000000001</v>
      </c>
      <c r="N221" s="101">
        <f>(BldgEUI!V121+BldgEUI!W121)*Constants!$B$14</f>
        <v>4.7941375609756092</v>
      </c>
      <c r="O221" s="6">
        <f t="shared" si="182"/>
        <v>17.133737560975611</v>
      </c>
      <c r="P221" s="228" t="e">
        <f>D221*#REF!</f>
        <v>#REF!</v>
      </c>
      <c r="Q221" s="174" t="e">
        <f>E221*#REF!</f>
        <v>#REF!</v>
      </c>
      <c r="R221" s="234" t="e">
        <f>F221*#REF!</f>
        <v>#REF!</v>
      </c>
      <c r="S221" s="228" t="e">
        <f>G221*#REF!</f>
        <v>#REF!</v>
      </c>
      <c r="T221" s="174" t="e">
        <f>H221*#REF!</f>
        <v>#REF!</v>
      </c>
      <c r="U221" s="234" t="e">
        <f>I221*#REF!</f>
        <v>#REF!</v>
      </c>
      <c r="V221" s="228" t="e">
        <f>J221*#REF!</f>
        <v>#REF!</v>
      </c>
      <c r="W221" s="174" t="e">
        <f>K221*#REF!</f>
        <v>#REF!</v>
      </c>
      <c r="X221" s="234" t="e">
        <f>L221*#REF!</f>
        <v>#REF!</v>
      </c>
      <c r="Y221" s="228" t="e">
        <f>M221*#REF!</f>
        <v>#REF!</v>
      </c>
      <c r="Z221" s="174" t="e">
        <f>N221*#REF!</f>
        <v>#REF!</v>
      </c>
      <c r="AA221" s="234" t="e">
        <f>O221*#REF!</f>
        <v>#REF!</v>
      </c>
      <c r="AB221" s="228" t="e">
        <f t="shared" si="183"/>
        <v>#REF!</v>
      </c>
      <c r="AC221" s="174" t="e">
        <f t="shared" si="184"/>
        <v>#REF!</v>
      </c>
      <c r="AD221" s="234" t="e">
        <f t="shared" si="185"/>
        <v>#REF!</v>
      </c>
      <c r="AE221" s="228" t="e">
        <f t="shared" si="186"/>
        <v>#REF!</v>
      </c>
      <c r="AF221" s="174" t="e">
        <f t="shared" si="187"/>
        <v>#REF!</v>
      </c>
      <c r="AG221" s="234" t="e">
        <f t="shared" si="188"/>
        <v>#REF!</v>
      </c>
      <c r="AH221" s="228" t="e">
        <f t="shared" si="189"/>
        <v>#REF!</v>
      </c>
      <c r="AI221" s="174" t="e">
        <f t="shared" si="190"/>
        <v>#REF!</v>
      </c>
      <c r="AJ221" s="234" t="e">
        <f t="shared" si="191"/>
        <v>#REF!</v>
      </c>
      <c r="AK221" s="228" t="e">
        <f t="shared" si="192"/>
        <v>#REF!</v>
      </c>
      <c r="AL221" s="174" t="e">
        <f t="shared" si="193"/>
        <v>#REF!</v>
      </c>
      <c r="AM221" s="234" t="e">
        <f t="shared" si="194"/>
        <v>#REF!</v>
      </c>
      <c r="AN221" s="228" t="e">
        <f t="shared" si="195"/>
        <v>#REF!</v>
      </c>
      <c r="AO221" s="174" t="e">
        <f t="shared" si="196"/>
        <v>#REF!</v>
      </c>
      <c r="AP221" s="234" t="e">
        <f t="shared" si="197"/>
        <v>#REF!</v>
      </c>
      <c r="AQ221" s="228" t="e">
        <f t="shared" si="198"/>
        <v>#REF!</v>
      </c>
      <c r="AR221" s="174" t="e">
        <f t="shared" si="199"/>
        <v>#REF!</v>
      </c>
      <c r="AS221" s="185" t="e">
        <f t="shared" si="200"/>
        <v>#REF!</v>
      </c>
      <c r="AT221" s="142"/>
      <c r="AU221" s="142"/>
      <c r="AV221" s="142"/>
      <c r="AW221" s="142"/>
      <c r="AX221" s="142"/>
      <c r="AY221" s="142"/>
      <c r="AZ221" s="142"/>
      <c r="BA221" s="142"/>
      <c r="BB221" s="142"/>
    </row>
    <row r="222" spans="1:76" s="19" customFormat="1" x14ac:dyDescent="0.2">
      <c r="A222" s="247" t="s">
        <v>56</v>
      </c>
      <c r="B222" s="208">
        <v>1</v>
      </c>
      <c r="C222" s="209">
        <v>1</v>
      </c>
      <c r="D222" s="4">
        <f>(BldgEUI!F122+BldgEUI!G122)*Constants!$B$13</f>
        <v>0</v>
      </c>
      <c r="E222" s="101">
        <f>(BldgEUI!D122+BldgEUI!E122)*Constants!$B$14</f>
        <v>0</v>
      </c>
      <c r="F222" s="6">
        <f t="shared" si="179"/>
        <v>0</v>
      </c>
      <c r="G222" s="219">
        <f>(BldgEUI!L122+BldgEUI!M122)*Constants!$B$13</f>
        <v>9.5338100000000008</v>
      </c>
      <c r="H222" s="101">
        <f>(BldgEUI!J122+BldgEUI!K122)*Constants!$B$14</f>
        <v>2.2390020000000002</v>
      </c>
      <c r="I222" s="6">
        <f t="shared" si="180"/>
        <v>11.772812000000002</v>
      </c>
      <c r="J222" s="219">
        <f>(BldgEUI!R122+BldgEUI!S122)*Constants!$B$13</f>
        <v>0</v>
      </c>
      <c r="K222" s="101">
        <f>(BldgEUI!P122+BldgEUI!Q122)*Constants!$B$14</f>
        <v>0</v>
      </c>
      <c r="L222" s="6">
        <f t="shared" si="181"/>
        <v>0</v>
      </c>
      <c r="M222" s="219">
        <f>(BldgEUI!X122+BldgEUI!Y122)*Constants!$B$13</f>
        <v>11.938450000000001</v>
      </c>
      <c r="N222" s="101">
        <f>(BldgEUI!V122+BldgEUI!W122)*Constants!$B$14</f>
        <v>4.8285719999999994</v>
      </c>
      <c r="O222" s="6">
        <f t="shared" si="182"/>
        <v>16.767022000000001</v>
      </c>
      <c r="P222" s="228" t="e">
        <f>D222*#REF!</f>
        <v>#REF!</v>
      </c>
      <c r="Q222" s="174" t="e">
        <f>E222*#REF!</f>
        <v>#REF!</v>
      </c>
      <c r="R222" s="234" t="e">
        <f>F222*#REF!</f>
        <v>#REF!</v>
      </c>
      <c r="S222" s="228" t="e">
        <f>G222*#REF!</f>
        <v>#REF!</v>
      </c>
      <c r="T222" s="174" t="e">
        <f>H222*#REF!</f>
        <v>#REF!</v>
      </c>
      <c r="U222" s="234" t="e">
        <f>I222*#REF!</f>
        <v>#REF!</v>
      </c>
      <c r="V222" s="228" t="e">
        <f>J222*#REF!</f>
        <v>#REF!</v>
      </c>
      <c r="W222" s="174" t="e">
        <f>K222*#REF!</f>
        <v>#REF!</v>
      </c>
      <c r="X222" s="234" t="e">
        <f>L222*#REF!</f>
        <v>#REF!</v>
      </c>
      <c r="Y222" s="228" t="e">
        <f>M222*#REF!</f>
        <v>#REF!</v>
      </c>
      <c r="Z222" s="174" t="e">
        <f>N222*#REF!</f>
        <v>#REF!</v>
      </c>
      <c r="AA222" s="234" t="e">
        <f>O222*#REF!</f>
        <v>#REF!</v>
      </c>
      <c r="AB222" s="228" t="e">
        <f t="shared" si="183"/>
        <v>#REF!</v>
      </c>
      <c r="AC222" s="174" t="e">
        <f t="shared" si="184"/>
        <v>#REF!</v>
      </c>
      <c r="AD222" s="234" t="e">
        <f t="shared" si="185"/>
        <v>#REF!</v>
      </c>
      <c r="AE222" s="228" t="e">
        <f t="shared" si="186"/>
        <v>#REF!</v>
      </c>
      <c r="AF222" s="174" t="e">
        <f t="shared" si="187"/>
        <v>#REF!</v>
      </c>
      <c r="AG222" s="234" t="e">
        <f t="shared" si="188"/>
        <v>#REF!</v>
      </c>
      <c r="AH222" s="228" t="e">
        <f t="shared" si="189"/>
        <v>#REF!</v>
      </c>
      <c r="AI222" s="174" t="e">
        <f t="shared" si="190"/>
        <v>#REF!</v>
      </c>
      <c r="AJ222" s="234" t="e">
        <f t="shared" si="191"/>
        <v>#REF!</v>
      </c>
      <c r="AK222" s="228" t="e">
        <f t="shared" si="192"/>
        <v>#REF!</v>
      </c>
      <c r="AL222" s="174" t="e">
        <f t="shared" si="193"/>
        <v>#REF!</v>
      </c>
      <c r="AM222" s="234" t="e">
        <f t="shared" si="194"/>
        <v>#REF!</v>
      </c>
      <c r="AN222" s="228" t="e">
        <f t="shared" si="195"/>
        <v>#REF!</v>
      </c>
      <c r="AO222" s="174" t="e">
        <f t="shared" si="196"/>
        <v>#REF!</v>
      </c>
      <c r="AP222" s="234" t="e">
        <f t="shared" si="197"/>
        <v>#REF!</v>
      </c>
      <c r="AQ222" s="228" t="e">
        <f t="shared" si="198"/>
        <v>#REF!</v>
      </c>
      <c r="AR222" s="174" t="e">
        <f t="shared" si="199"/>
        <v>#REF!</v>
      </c>
      <c r="AS222" s="185" t="e">
        <f t="shared" si="200"/>
        <v>#REF!</v>
      </c>
      <c r="AT222" s="142"/>
      <c r="AU222" s="142"/>
      <c r="AV222" s="142"/>
      <c r="AW222" s="142"/>
      <c r="AX222" s="142"/>
      <c r="AY222" s="142"/>
      <c r="AZ222" s="142"/>
      <c r="BA222" s="142"/>
      <c r="BB222" s="142"/>
    </row>
    <row r="223" spans="1:76" s="25" customFormat="1" x14ac:dyDescent="0.2">
      <c r="A223" s="247" t="s">
        <v>57</v>
      </c>
      <c r="B223" s="208">
        <v>1</v>
      </c>
      <c r="C223" s="209">
        <v>1</v>
      </c>
      <c r="D223" s="4">
        <f>(BldgEUI!F123+BldgEUI!G123)*Constants!$B$13</f>
        <v>0</v>
      </c>
      <c r="E223" s="101">
        <f>(BldgEUI!D123+BldgEUI!E123)*Constants!$B$14</f>
        <v>0</v>
      </c>
      <c r="F223" s="6">
        <f t="shared" si="179"/>
        <v>0</v>
      </c>
      <c r="G223" s="219">
        <f>(BldgEUI!L123+BldgEUI!M123)*Constants!$B$13</f>
        <v>9.5665800000000001</v>
      </c>
      <c r="H223" s="101">
        <f>(BldgEUI!J123+BldgEUI!K123)*Constants!$B$14</f>
        <v>2.2390020000000002</v>
      </c>
      <c r="I223" s="6">
        <f t="shared" si="180"/>
        <v>11.805582000000001</v>
      </c>
      <c r="J223" s="219">
        <f>(BldgEUI!R123+BldgEUI!S123)*Constants!$B$13</f>
        <v>0</v>
      </c>
      <c r="K223" s="101">
        <f>(BldgEUI!P123+BldgEUI!Q123)*Constants!$B$14</f>
        <v>0</v>
      </c>
      <c r="L223" s="6">
        <f t="shared" si="181"/>
        <v>0</v>
      </c>
      <c r="M223" s="219">
        <f>(BldgEUI!X123+BldgEUI!Y123)*Constants!$B$13</f>
        <v>11.926020000000001</v>
      </c>
      <c r="N223" s="101">
        <f>(BldgEUI!V123+BldgEUI!W123)*Constants!$B$14</f>
        <v>4.8285719999999994</v>
      </c>
      <c r="O223" s="6">
        <f t="shared" si="182"/>
        <v>16.754592000000002</v>
      </c>
      <c r="P223" s="228" t="e">
        <f>D223*#REF!</f>
        <v>#REF!</v>
      </c>
      <c r="Q223" s="174" t="e">
        <f>E223*#REF!</f>
        <v>#REF!</v>
      </c>
      <c r="R223" s="234" t="e">
        <f>F223*#REF!</f>
        <v>#REF!</v>
      </c>
      <c r="S223" s="228" t="e">
        <f>G223*#REF!</f>
        <v>#REF!</v>
      </c>
      <c r="T223" s="174" t="e">
        <f>H223*#REF!</f>
        <v>#REF!</v>
      </c>
      <c r="U223" s="234" t="e">
        <f>I223*#REF!</f>
        <v>#REF!</v>
      </c>
      <c r="V223" s="228" t="e">
        <f>J223*#REF!</f>
        <v>#REF!</v>
      </c>
      <c r="W223" s="174" t="e">
        <f>K223*#REF!</f>
        <v>#REF!</v>
      </c>
      <c r="X223" s="234" t="e">
        <f>L223*#REF!</f>
        <v>#REF!</v>
      </c>
      <c r="Y223" s="228" t="e">
        <f>M223*#REF!</f>
        <v>#REF!</v>
      </c>
      <c r="Z223" s="174" t="e">
        <f>N223*#REF!</f>
        <v>#REF!</v>
      </c>
      <c r="AA223" s="234" t="e">
        <f>O223*#REF!</f>
        <v>#REF!</v>
      </c>
      <c r="AB223" s="228" t="e">
        <f t="shared" si="183"/>
        <v>#REF!</v>
      </c>
      <c r="AC223" s="174" t="e">
        <f t="shared" si="184"/>
        <v>#REF!</v>
      </c>
      <c r="AD223" s="234" t="e">
        <f t="shared" si="185"/>
        <v>#REF!</v>
      </c>
      <c r="AE223" s="228" t="e">
        <f t="shared" si="186"/>
        <v>#REF!</v>
      </c>
      <c r="AF223" s="174" t="e">
        <f t="shared" si="187"/>
        <v>#REF!</v>
      </c>
      <c r="AG223" s="234" t="e">
        <f t="shared" si="188"/>
        <v>#REF!</v>
      </c>
      <c r="AH223" s="228" t="e">
        <f t="shared" si="189"/>
        <v>#REF!</v>
      </c>
      <c r="AI223" s="174" t="e">
        <f t="shared" si="190"/>
        <v>#REF!</v>
      </c>
      <c r="AJ223" s="234" t="e">
        <f t="shared" si="191"/>
        <v>#REF!</v>
      </c>
      <c r="AK223" s="228" t="e">
        <f t="shared" si="192"/>
        <v>#REF!</v>
      </c>
      <c r="AL223" s="174" t="e">
        <f t="shared" si="193"/>
        <v>#REF!</v>
      </c>
      <c r="AM223" s="234" t="e">
        <f t="shared" si="194"/>
        <v>#REF!</v>
      </c>
      <c r="AN223" s="228" t="e">
        <f t="shared" si="195"/>
        <v>#REF!</v>
      </c>
      <c r="AO223" s="174" t="e">
        <f t="shared" si="196"/>
        <v>#REF!</v>
      </c>
      <c r="AP223" s="234" t="e">
        <f t="shared" si="197"/>
        <v>#REF!</v>
      </c>
      <c r="AQ223" s="228" t="e">
        <f t="shared" si="198"/>
        <v>#REF!</v>
      </c>
      <c r="AR223" s="174" t="e">
        <f t="shared" si="199"/>
        <v>#REF!</v>
      </c>
      <c r="AS223" s="185" t="e">
        <f t="shared" si="200"/>
        <v>#REF!</v>
      </c>
      <c r="AT223" s="140"/>
      <c r="AU223" s="140"/>
      <c r="AV223" s="140"/>
      <c r="AW223" s="140"/>
      <c r="AX223" s="140"/>
      <c r="AY223" s="140"/>
      <c r="AZ223" s="140"/>
      <c r="BA223" s="140"/>
      <c r="BB223" s="140"/>
    </row>
    <row r="224" spans="1:76" s="25" customFormat="1" ht="13.5" thickBot="1" x14ac:dyDescent="0.25">
      <c r="A224" s="249" t="s">
        <v>58</v>
      </c>
      <c r="B224" s="213">
        <v>1</v>
      </c>
      <c r="C224" s="214">
        <v>1</v>
      </c>
      <c r="D224" s="197">
        <f>(BldgEUI!F124+BldgEUI!G124)*Constants!$B$13</f>
        <v>0</v>
      </c>
      <c r="E224" s="186">
        <f>(BldgEUI!D124+BldgEUI!E124)*Constants!$B$14</f>
        <v>0</v>
      </c>
      <c r="F224" s="236">
        <f t="shared" si="179"/>
        <v>0</v>
      </c>
      <c r="G224" s="221">
        <f>(BldgEUI!L124+BldgEUI!M124)*Constants!$B$13</f>
        <v>9.6117800000000013</v>
      </c>
      <c r="H224" s="186">
        <f>(BldgEUI!J124+BldgEUI!K124)*Constants!$B$14</f>
        <v>2.0217570731707317</v>
      </c>
      <c r="I224" s="236">
        <f t="shared" si="180"/>
        <v>11.633537073170732</v>
      </c>
      <c r="J224" s="221">
        <f>(BldgEUI!R124+BldgEUI!S124)*Constants!$B$13</f>
        <v>0</v>
      </c>
      <c r="K224" s="186">
        <f>(BldgEUI!P124+BldgEUI!Q124)*Constants!$B$14</f>
        <v>0</v>
      </c>
      <c r="L224" s="236">
        <f t="shared" si="181"/>
        <v>0</v>
      </c>
      <c r="M224" s="221">
        <f>(BldgEUI!X124+BldgEUI!Y124)*Constants!$B$13</f>
        <v>11.80172</v>
      </c>
      <c r="N224" s="186">
        <f>(BldgEUI!V124+BldgEUI!W124)*Constants!$B$14</f>
        <v>4.3523635609756095</v>
      </c>
      <c r="O224" s="236">
        <f t="shared" si="182"/>
        <v>16.154083560975607</v>
      </c>
      <c r="P224" s="229" t="e">
        <f>D224*#REF!</f>
        <v>#REF!</v>
      </c>
      <c r="Q224" s="187" t="e">
        <f>E224*#REF!</f>
        <v>#REF!</v>
      </c>
      <c r="R224" s="235" t="e">
        <f>F224*#REF!</f>
        <v>#REF!</v>
      </c>
      <c r="S224" s="229" t="e">
        <f>G224*#REF!</f>
        <v>#REF!</v>
      </c>
      <c r="T224" s="187" t="e">
        <f>H224*#REF!</f>
        <v>#REF!</v>
      </c>
      <c r="U224" s="235" t="e">
        <f>I224*#REF!</f>
        <v>#REF!</v>
      </c>
      <c r="V224" s="229" t="e">
        <f>J224*#REF!</f>
        <v>#REF!</v>
      </c>
      <c r="W224" s="187" t="e">
        <f>K224*#REF!</f>
        <v>#REF!</v>
      </c>
      <c r="X224" s="235" t="e">
        <f>L224*#REF!</f>
        <v>#REF!</v>
      </c>
      <c r="Y224" s="229" t="e">
        <f>M224*#REF!</f>
        <v>#REF!</v>
      </c>
      <c r="Z224" s="187" t="e">
        <f>N224*#REF!</f>
        <v>#REF!</v>
      </c>
      <c r="AA224" s="235" t="e">
        <f>O224*#REF!</f>
        <v>#REF!</v>
      </c>
      <c r="AB224" s="229" t="e">
        <f t="shared" si="183"/>
        <v>#REF!</v>
      </c>
      <c r="AC224" s="187" t="e">
        <f t="shared" si="184"/>
        <v>#REF!</v>
      </c>
      <c r="AD224" s="235" t="e">
        <f t="shared" si="185"/>
        <v>#REF!</v>
      </c>
      <c r="AE224" s="229" t="e">
        <f t="shared" si="186"/>
        <v>#REF!</v>
      </c>
      <c r="AF224" s="187" t="e">
        <f t="shared" si="187"/>
        <v>#REF!</v>
      </c>
      <c r="AG224" s="235" t="e">
        <f t="shared" si="188"/>
        <v>#REF!</v>
      </c>
      <c r="AH224" s="229" t="e">
        <f t="shared" si="189"/>
        <v>#REF!</v>
      </c>
      <c r="AI224" s="187" t="e">
        <f t="shared" si="190"/>
        <v>#REF!</v>
      </c>
      <c r="AJ224" s="235" t="e">
        <f t="shared" si="191"/>
        <v>#REF!</v>
      </c>
      <c r="AK224" s="229" t="e">
        <f t="shared" si="192"/>
        <v>#REF!</v>
      </c>
      <c r="AL224" s="187" t="e">
        <f t="shared" si="193"/>
        <v>#REF!</v>
      </c>
      <c r="AM224" s="235" t="e">
        <f t="shared" si="194"/>
        <v>#REF!</v>
      </c>
      <c r="AN224" s="229" t="e">
        <f t="shared" si="195"/>
        <v>#REF!</v>
      </c>
      <c r="AO224" s="187" t="e">
        <f t="shared" si="196"/>
        <v>#REF!</v>
      </c>
      <c r="AP224" s="235" t="e">
        <f t="shared" si="197"/>
        <v>#REF!</v>
      </c>
      <c r="AQ224" s="229" t="e">
        <f t="shared" si="198"/>
        <v>#REF!</v>
      </c>
      <c r="AR224" s="187" t="e">
        <f t="shared" si="199"/>
        <v>#REF!</v>
      </c>
      <c r="AS224" s="188" t="e">
        <f t="shared" si="200"/>
        <v>#REF!</v>
      </c>
      <c r="AT224" s="140"/>
      <c r="AU224" s="140"/>
      <c r="AV224" s="140"/>
      <c r="AW224" s="140"/>
      <c r="AX224" s="140"/>
      <c r="AY224" s="140"/>
      <c r="AZ224" s="140"/>
      <c r="BA224" s="140"/>
      <c r="BB224" s="140"/>
    </row>
    <row r="225" spans="1:78" ht="13.5" thickBot="1" x14ac:dyDescent="0.25">
      <c r="J225" s="68"/>
      <c r="K225" s="68"/>
      <c r="L225" s="68"/>
      <c r="M225" s="68"/>
      <c r="V225" s="68"/>
      <c r="W225" s="68"/>
      <c r="Y225" s="68"/>
      <c r="AB225" s="5"/>
      <c r="AC225" s="5"/>
      <c r="AD225" s="5"/>
      <c r="AE225" s="5"/>
      <c r="AF225" s="5"/>
      <c r="AG225" s="5"/>
      <c r="AH225" s="5"/>
      <c r="AI225" s="5"/>
      <c r="AJ225" s="5"/>
      <c r="AK225" s="5"/>
      <c r="AL225" s="5"/>
      <c r="AM225" s="5"/>
      <c r="AN225" s="112"/>
      <c r="AO225" s="112"/>
      <c r="AP225" s="112"/>
      <c r="AQ225" s="112"/>
      <c r="AR225" s="112"/>
      <c r="AS225" s="112"/>
      <c r="AT225" s="112"/>
      <c r="AU225" s="112"/>
      <c r="AV225" s="112"/>
      <c r="AW225" s="112"/>
      <c r="AX225" s="112"/>
      <c r="AY225" s="112"/>
      <c r="AZ225" s="112"/>
      <c r="BA225" s="112"/>
      <c r="BB225" s="112"/>
      <c r="BC225" s="112"/>
      <c r="BD225" s="1"/>
      <c r="BE225" s="1"/>
      <c r="BF225" s="1"/>
      <c r="BG225" s="1"/>
      <c r="BH225" s="1"/>
      <c r="BI225" s="1"/>
      <c r="BJ225" s="1"/>
      <c r="BK225" s="1"/>
      <c r="BL225" s="1"/>
      <c r="BM225" s="1"/>
      <c r="BN225" s="1"/>
      <c r="BO225" s="1"/>
      <c r="BP225" s="1"/>
      <c r="BQ225" s="1"/>
      <c r="BR225" s="1"/>
      <c r="BS225" s="1"/>
      <c r="BT225" s="1"/>
      <c r="BU225" s="1"/>
      <c r="BV225" s="1"/>
      <c r="BW225" s="1"/>
      <c r="BY225" s="1"/>
      <c r="BZ225" s="1"/>
    </row>
    <row r="226" spans="1:78" ht="15" x14ac:dyDescent="0.25">
      <c r="A226" s="178" t="s">
        <v>172</v>
      </c>
      <c r="B226" s="198"/>
      <c r="C226" s="199"/>
      <c r="D226" s="179" t="s">
        <v>93</v>
      </c>
      <c r="E226" s="179"/>
      <c r="F226" s="179"/>
      <c r="G226" s="215" t="s">
        <v>93</v>
      </c>
      <c r="H226" s="179"/>
      <c r="I226" s="179"/>
      <c r="J226" s="215" t="s">
        <v>93</v>
      </c>
      <c r="K226" s="179"/>
      <c r="L226" s="179"/>
      <c r="M226" s="215" t="s">
        <v>93</v>
      </c>
      <c r="N226" s="179"/>
      <c r="O226" s="179"/>
      <c r="P226" s="226" t="s">
        <v>93</v>
      </c>
      <c r="Q226" s="180"/>
      <c r="R226" s="180"/>
      <c r="S226" s="226" t="s">
        <v>93</v>
      </c>
      <c r="T226" s="180"/>
      <c r="U226" s="180"/>
      <c r="V226" s="226" t="s">
        <v>93</v>
      </c>
      <c r="W226" s="180"/>
      <c r="X226" s="180"/>
      <c r="Y226" s="226" t="s">
        <v>93</v>
      </c>
      <c r="Z226" s="180"/>
      <c r="AA226" s="180"/>
      <c r="AB226" s="226" t="s">
        <v>97</v>
      </c>
      <c r="AC226" s="180"/>
      <c r="AD226" s="180"/>
      <c r="AE226" s="226" t="s">
        <v>98</v>
      </c>
      <c r="AF226" s="276"/>
      <c r="AG226" s="276"/>
      <c r="AH226" s="226" t="s">
        <v>98</v>
      </c>
      <c r="AI226" s="276"/>
      <c r="AJ226" s="276"/>
      <c r="AK226" s="226" t="s">
        <v>98</v>
      </c>
      <c r="AL226" s="276"/>
      <c r="AM226" s="276"/>
      <c r="AN226" s="226" t="s">
        <v>98</v>
      </c>
      <c r="AO226" s="276"/>
      <c r="AP226" s="276"/>
      <c r="AQ226" s="278" t="s">
        <v>98</v>
      </c>
      <c r="AR226" s="276"/>
      <c r="AS226" s="279"/>
      <c r="AT226" s="1"/>
      <c r="AU226" s="1"/>
      <c r="AV226" s="1"/>
      <c r="AW226" s="1"/>
      <c r="AX226" s="1"/>
      <c r="AY226" s="1"/>
      <c r="AZ226" s="1"/>
      <c r="BA226" s="1"/>
      <c r="BB226" s="1"/>
      <c r="BC226"/>
      <c r="BX226"/>
    </row>
    <row r="227" spans="1:78" x14ac:dyDescent="0.2">
      <c r="A227" s="181" t="s">
        <v>185</v>
      </c>
      <c r="B227" s="200"/>
      <c r="C227" s="201"/>
      <c r="D227" s="182"/>
      <c r="E227" s="182" t="s">
        <v>150</v>
      </c>
      <c r="F227" s="182"/>
      <c r="G227" s="216"/>
      <c r="H227" s="182" t="s">
        <v>153</v>
      </c>
      <c r="I227" s="182"/>
      <c r="J227" s="216"/>
      <c r="K227" s="182" t="s">
        <v>151</v>
      </c>
      <c r="L227" s="182"/>
      <c r="M227" s="216"/>
      <c r="N227" s="182" t="s">
        <v>152</v>
      </c>
      <c r="O227" s="271"/>
      <c r="P227" s="269" t="s">
        <v>154</v>
      </c>
      <c r="Q227" s="270"/>
      <c r="R227" s="269"/>
      <c r="S227" s="272" t="s">
        <v>155</v>
      </c>
      <c r="T227" s="273"/>
      <c r="U227" s="274"/>
      <c r="V227" s="269" t="s">
        <v>156</v>
      </c>
      <c r="W227" s="270"/>
      <c r="X227" s="269"/>
      <c r="Y227" s="272" t="s">
        <v>157</v>
      </c>
      <c r="Z227" s="270"/>
      <c r="AA227" s="269"/>
      <c r="AB227" s="275" t="s">
        <v>158</v>
      </c>
      <c r="AC227" s="269"/>
      <c r="AD227" s="269"/>
      <c r="AE227" s="275" t="s">
        <v>154</v>
      </c>
      <c r="AF227" s="277"/>
      <c r="AG227" s="277"/>
      <c r="AH227" s="275" t="s">
        <v>159</v>
      </c>
      <c r="AI227" s="277"/>
      <c r="AJ227" s="277"/>
      <c r="AK227" s="275" t="s">
        <v>156</v>
      </c>
      <c r="AL227" s="277"/>
      <c r="AM227" s="277"/>
      <c r="AN227" s="275" t="s">
        <v>160</v>
      </c>
      <c r="AO227" s="277"/>
      <c r="AP227" s="277"/>
      <c r="AQ227" s="280" t="s">
        <v>158</v>
      </c>
      <c r="AR227" s="277"/>
      <c r="AS227" s="281"/>
      <c r="AT227" s="1"/>
      <c r="AU227" s="1"/>
      <c r="AV227" s="1"/>
      <c r="AW227" s="1"/>
      <c r="AX227" s="1"/>
      <c r="AY227" s="1"/>
      <c r="AZ227" s="1"/>
      <c r="BA227" s="1"/>
      <c r="BB227" s="1"/>
      <c r="BC227"/>
      <c r="BX227"/>
    </row>
    <row r="228" spans="1:78" ht="33.75" x14ac:dyDescent="0.2">
      <c r="A228" s="244" t="s">
        <v>14</v>
      </c>
      <c r="B228" s="202" t="s">
        <v>16</v>
      </c>
      <c r="C228" s="203" t="s">
        <v>19</v>
      </c>
      <c r="D228" s="217" t="s">
        <v>193</v>
      </c>
      <c r="E228" s="176" t="s">
        <v>194</v>
      </c>
      <c r="F228" s="218" t="s">
        <v>195</v>
      </c>
      <c r="G228" s="217" t="s">
        <v>193</v>
      </c>
      <c r="H228" s="176" t="s">
        <v>194</v>
      </c>
      <c r="I228" s="218" t="s">
        <v>195</v>
      </c>
      <c r="J228" s="217" t="s">
        <v>193</v>
      </c>
      <c r="K228" s="176" t="s">
        <v>194</v>
      </c>
      <c r="L228" s="218" t="s">
        <v>195</v>
      </c>
      <c r="M228" s="217" t="s">
        <v>193</v>
      </c>
      <c r="N228" s="176" t="s">
        <v>194</v>
      </c>
      <c r="O228" s="218" t="s">
        <v>195</v>
      </c>
      <c r="P228" s="227" t="s">
        <v>94</v>
      </c>
      <c r="Q228" s="177" t="s">
        <v>95</v>
      </c>
      <c r="R228" s="232" t="s">
        <v>96</v>
      </c>
      <c r="S228" s="227" t="s">
        <v>94</v>
      </c>
      <c r="T228" s="177" t="s">
        <v>95</v>
      </c>
      <c r="U228" s="232" t="s">
        <v>96</v>
      </c>
      <c r="V228" s="227" t="s">
        <v>94</v>
      </c>
      <c r="W228" s="177" t="s">
        <v>95</v>
      </c>
      <c r="X228" s="232" t="s">
        <v>96</v>
      </c>
      <c r="Y228" s="227" t="s">
        <v>94</v>
      </c>
      <c r="Z228" s="177" t="s">
        <v>95</v>
      </c>
      <c r="AA228" s="232" t="s">
        <v>96</v>
      </c>
      <c r="AB228" s="227" t="s">
        <v>94</v>
      </c>
      <c r="AC228" s="177" t="s">
        <v>95</v>
      </c>
      <c r="AD228" s="232" t="s">
        <v>96</v>
      </c>
      <c r="AE228" s="227" t="s">
        <v>94</v>
      </c>
      <c r="AF228" s="177" t="s">
        <v>95</v>
      </c>
      <c r="AG228" s="232" t="s">
        <v>96</v>
      </c>
      <c r="AH228" s="227" t="s">
        <v>94</v>
      </c>
      <c r="AI228" s="177" t="s">
        <v>95</v>
      </c>
      <c r="AJ228" s="232" t="s">
        <v>96</v>
      </c>
      <c r="AK228" s="227" t="s">
        <v>94</v>
      </c>
      <c r="AL228" s="177" t="s">
        <v>95</v>
      </c>
      <c r="AM228" s="232" t="s">
        <v>96</v>
      </c>
      <c r="AN228" s="227" t="s">
        <v>94</v>
      </c>
      <c r="AO228" s="177" t="s">
        <v>95</v>
      </c>
      <c r="AP228" s="232" t="s">
        <v>96</v>
      </c>
      <c r="AQ228" s="227" t="s">
        <v>94</v>
      </c>
      <c r="AR228" s="177" t="s">
        <v>95</v>
      </c>
      <c r="AS228" s="183" t="s">
        <v>96</v>
      </c>
      <c r="AT228" s="1"/>
      <c r="AU228" s="1"/>
      <c r="AV228" s="1"/>
      <c r="AW228" s="1"/>
      <c r="AX228" s="1"/>
      <c r="AY228" s="1"/>
      <c r="AZ228" s="1"/>
      <c r="BA228" s="1"/>
      <c r="BB228" s="1"/>
      <c r="BC228"/>
      <c r="BX228"/>
    </row>
    <row r="229" spans="1:78" x14ac:dyDescent="0.2">
      <c r="A229" s="245" t="s">
        <v>0</v>
      </c>
      <c r="B229" s="204">
        <v>1</v>
      </c>
      <c r="C229" s="205">
        <v>1</v>
      </c>
      <c r="D229" s="4">
        <f>(BldgEUI!F129+BldgEUI!G129)*Constants!$B$13</f>
        <v>0</v>
      </c>
      <c r="E229" s="101">
        <f>(BldgEUI!D129+BldgEUI!E129)*Constants!$B$14</f>
        <v>0</v>
      </c>
      <c r="F229" s="6">
        <f t="shared" ref="F229:F249" si="201">D229+E229</f>
        <v>0</v>
      </c>
      <c r="G229" s="219">
        <f>(BldgEUI!L129+BldgEUI!M129)*Constants!$B$13</f>
        <v>10.240060000000001</v>
      </c>
      <c r="H229" s="101">
        <f>(BldgEUI!J129+BldgEUI!K129)*Constants!$B$14</f>
        <v>5.5982339999999997</v>
      </c>
      <c r="I229" s="6">
        <f t="shared" ref="I229:I249" si="202">G229+H229</f>
        <v>15.838294000000001</v>
      </c>
      <c r="J229" s="219">
        <f>(BldgEUI!R129+BldgEUI!S129)*Constants!$B$13</f>
        <v>0</v>
      </c>
      <c r="K229" s="101">
        <f>(BldgEUI!P129+BldgEUI!Q129)*Constants!$B$14</f>
        <v>0</v>
      </c>
      <c r="L229" s="6">
        <f t="shared" ref="L229:L249" si="203">J229+K229</f>
        <v>0</v>
      </c>
      <c r="M229" s="219">
        <f>(BldgEUI!X129+BldgEUI!Y129)*Constants!$B$13</f>
        <v>0</v>
      </c>
      <c r="N229" s="101">
        <f>(BldgEUI!V129+BldgEUI!W129)*Constants!$B$14</f>
        <v>0</v>
      </c>
      <c r="O229" s="6">
        <f t="shared" ref="O229:O249" si="204">M229+N229</f>
        <v>0</v>
      </c>
      <c r="P229" s="228" t="e">
        <f>D229*#REF!</f>
        <v>#REF!</v>
      </c>
      <c r="Q229" s="174" t="e">
        <f>E229*#REF!</f>
        <v>#REF!</v>
      </c>
      <c r="R229" s="234" t="e">
        <f>F229*#REF!</f>
        <v>#REF!</v>
      </c>
      <c r="S229" s="228" t="e">
        <f>G229*#REF!</f>
        <v>#REF!</v>
      </c>
      <c r="T229" s="174" t="e">
        <f>H229*#REF!</f>
        <v>#REF!</v>
      </c>
      <c r="U229" s="234" t="e">
        <f>I229*#REF!</f>
        <v>#REF!</v>
      </c>
      <c r="V229" s="228" t="e">
        <f>J229*#REF!</f>
        <v>#REF!</v>
      </c>
      <c r="W229" s="174" t="e">
        <f>K229*#REF!</f>
        <v>#REF!</v>
      </c>
      <c r="X229" s="234" t="e">
        <f>L229*#REF!</f>
        <v>#REF!</v>
      </c>
      <c r="Y229" s="228" t="e">
        <f>M229*#REF!</f>
        <v>#REF!</v>
      </c>
      <c r="Z229" s="174" t="e">
        <f>N229*#REF!</f>
        <v>#REF!</v>
      </c>
      <c r="AA229" s="234" t="e">
        <f>O229*#REF!</f>
        <v>#REF!</v>
      </c>
      <c r="AB229" s="228" t="e">
        <f>P229+S229+V229+Y229</f>
        <v>#REF!</v>
      </c>
      <c r="AC229" s="174" t="e">
        <f>Q229+T229+W229+Z229</f>
        <v>#REF!</v>
      </c>
      <c r="AD229" s="234" t="e">
        <f>R229+U229+X229+AA229</f>
        <v>#REF!</v>
      </c>
      <c r="AE229" s="228"/>
      <c r="AF229" s="12"/>
      <c r="AG229" s="233"/>
      <c r="AH229" s="231"/>
      <c r="AI229" s="12"/>
      <c r="AJ229" s="233"/>
      <c r="AK229" s="231"/>
      <c r="AL229" s="12"/>
      <c r="AM229" s="233"/>
      <c r="AN229" s="231"/>
      <c r="AO229" s="12"/>
      <c r="AP229" s="233"/>
      <c r="AQ229" s="231"/>
      <c r="AR229" s="12"/>
      <c r="AS229" s="184"/>
      <c r="AT229" s="1"/>
      <c r="AU229" s="1"/>
      <c r="AV229" s="1"/>
      <c r="AW229" s="1"/>
      <c r="AX229" s="1"/>
      <c r="AY229" s="1"/>
      <c r="AZ229" s="1"/>
      <c r="BA229" s="1"/>
      <c r="BB229" s="1"/>
      <c r="BC229"/>
      <c r="BX229"/>
    </row>
    <row r="230" spans="1:78" x14ac:dyDescent="0.2">
      <c r="A230" s="246" t="s">
        <v>45</v>
      </c>
      <c r="B230" s="206">
        <v>1</v>
      </c>
      <c r="C230" s="207">
        <v>1</v>
      </c>
      <c r="D230" s="4">
        <f>(BldgEUI!F130+BldgEUI!G130)*Constants!$B$13</f>
        <v>0</v>
      </c>
      <c r="E230" s="101">
        <f>(BldgEUI!D130+BldgEUI!E130)*Constants!$B$14</f>
        <v>0</v>
      </c>
      <c r="F230" s="6">
        <f t="shared" si="201"/>
        <v>0</v>
      </c>
      <c r="G230" s="219">
        <f>(BldgEUI!L130+BldgEUI!M130)*Constants!$B$13</f>
        <v>10.201640000000001</v>
      </c>
      <c r="H230" s="101">
        <f>(BldgEUI!J130+BldgEUI!K130)*Constants!$B$14</f>
        <v>5.4670139999999998</v>
      </c>
      <c r="I230" s="6">
        <f t="shared" si="202"/>
        <v>15.668654</v>
      </c>
      <c r="J230" s="219">
        <f>(BldgEUI!R130+BldgEUI!S130)*Constants!$B$13</f>
        <v>0</v>
      </c>
      <c r="K230" s="101">
        <f>(BldgEUI!P130+BldgEUI!Q130)*Constants!$B$14</f>
        <v>0</v>
      </c>
      <c r="L230" s="6">
        <f t="shared" si="203"/>
        <v>0</v>
      </c>
      <c r="M230" s="219">
        <f>(BldgEUI!X130+BldgEUI!Y130)*Constants!$B$13</f>
        <v>0</v>
      </c>
      <c r="N230" s="101">
        <f>(BldgEUI!V130+BldgEUI!W130)*Constants!$B$14</f>
        <v>0</v>
      </c>
      <c r="O230" s="6">
        <f t="shared" si="204"/>
        <v>0</v>
      </c>
      <c r="P230" s="228" t="e">
        <f>D230*#REF!</f>
        <v>#REF!</v>
      </c>
      <c r="Q230" s="174" t="e">
        <f>E230*#REF!</f>
        <v>#REF!</v>
      </c>
      <c r="R230" s="234" t="e">
        <f>F230*#REF!</f>
        <v>#REF!</v>
      </c>
      <c r="S230" s="228" t="e">
        <f>G230*#REF!</f>
        <v>#REF!</v>
      </c>
      <c r="T230" s="174" t="e">
        <f>H230*#REF!</f>
        <v>#REF!</v>
      </c>
      <c r="U230" s="234" t="e">
        <f>I230*#REF!</f>
        <v>#REF!</v>
      </c>
      <c r="V230" s="228" t="e">
        <f>J230*#REF!</f>
        <v>#REF!</v>
      </c>
      <c r="W230" s="174" t="e">
        <f>K230*#REF!</f>
        <v>#REF!</v>
      </c>
      <c r="X230" s="234" t="e">
        <f>L230*#REF!</f>
        <v>#REF!</v>
      </c>
      <c r="Y230" s="228" t="e">
        <f>M230*#REF!</f>
        <v>#REF!</v>
      </c>
      <c r="Z230" s="174" t="e">
        <f>N230*#REF!</f>
        <v>#REF!</v>
      </c>
      <c r="AA230" s="234" t="e">
        <f>O230*#REF!</f>
        <v>#REF!</v>
      </c>
      <c r="AB230" s="228" t="e">
        <f t="shared" ref="AB230:AB249" si="205">P230+S230+V230+Y230</f>
        <v>#REF!</v>
      </c>
      <c r="AC230" s="174" t="e">
        <f t="shared" ref="AC230:AC249" si="206">Q230+T230+W230+Z230</f>
        <v>#REF!</v>
      </c>
      <c r="AD230" s="234" t="e">
        <f t="shared" ref="AD230:AD249" si="207">R230+U230+X230+AA230</f>
        <v>#REF!</v>
      </c>
      <c r="AE230" s="228" t="e">
        <f t="shared" ref="AE230:AE249" si="208">$P$229-P230</f>
        <v>#REF!</v>
      </c>
      <c r="AF230" s="174" t="e">
        <f t="shared" ref="AF230:AF249" si="209">$Q$229-Q230</f>
        <v>#REF!</v>
      </c>
      <c r="AG230" s="234" t="e">
        <f t="shared" ref="AG230:AG249" si="210">$R$229-R230</f>
        <v>#REF!</v>
      </c>
      <c r="AH230" s="228" t="e">
        <f t="shared" ref="AH230:AH249" si="211">$S$229-S230</f>
        <v>#REF!</v>
      </c>
      <c r="AI230" s="174" t="e">
        <f t="shared" ref="AI230:AI249" si="212">$T$229-T230</f>
        <v>#REF!</v>
      </c>
      <c r="AJ230" s="234" t="e">
        <f t="shared" ref="AJ230:AJ249" si="213">$U$229-U230</f>
        <v>#REF!</v>
      </c>
      <c r="AK230" s="228" t="e">
        <f t="shared" ref="AK230:AK249" si="214">$V$229-V230</f>
        <v>#REF!</v>
      </c>
      <c r="AL230" s="174" t="e">
        <f t="shared" ref="AL230:AL249" si="215">$W$229-W230</f>
        <v>#REF!</v>
      </c>
      <c r="AM230" s="234" t="e">
        <f t="shared" ref="AM230:AM249" si="216">$X$229-X230</f>
        <v>#REF!</v>
      </c>
      <c r="AN230" s="228" t="e">
        <f t="shared" ref="AN230:AN249" si="217">$Y$229-Y230</f>
        <v>#REF!</v>
      </c>
      <c r="AO230" s="174" t="e">
        <f t="shared" ref="AO230:AO249" si="218">$Z$229-Z230</f>
        <v>#REF!</v>
      </c>
      <c r="AP230" s="234" t="e">
        <f t="shared" ref="AP230:AP249" si="219">$AA$229-AA230</f>
        <v>#REF!</v>
      </c>
      <c r="AQ230" s="228" t="e">
        <f t="shared" ref="AQ230:AQ249" si="220">$AB$229-AB230</f>
        <v>#REF!</v>
      </c>
      <c r="AR230" s="174" t="e">
        <f t="shared" ref="AR230:AR249" si="221">$AC$229-AC230</f>
        <v>#REF!</v>
      </c>
      <c r="AS230" s="185" t="e">
        <f t="shared" ref="AS230:AS249" si="222">$AD$229-AD230</f>
        <v>#REF!</v>
      </c>
      <c r="AT230" s="1"/>
      <c r="AU230" s="1"/>
      <c r="AV230" s="1"/>
      <c r="AW230" s="1"/>
      <c r="AX230" s="1"/>
      <c r="AY230" s="1"/>
      <c r="AZ230" s="1"/>
      <c r="BA230" s="1"/>
      <c r="BB230" s="1"/>
      <c r="BC230"/>
      <c r="BX230"/>
    </row>
    <row r="231" spans="1:78" x14ac:dyDescent="0.2">
      <c r="A231" s="246" t="s">
        <v>59</v>
      </c>
      <c r="B231" s="206">
        <v>1</v>
      </c>
      <c r="C231" s="207">
        <v>1</v>
      </c>
      <c r="D231" s="4">
        <f>(BldgEUI!F131+BldgEUI!G131)*Constants!$B$13</f>
        <v>0</v>
      </c>
      <c r="E231" s="101">
        <f>(BldgEUI!D131+BldgEUI!E131)*Constants!$B$14</f>
        <v>0</v>
      </c>
      <c r="F231" s="6">
        <f t="shared" si="201"/>
        <v>0</v>
      </c>
      <c r="G231" s="219">
        <f>(BldgEUI!L131+BldgEUI!M131)*Constants!$B$13</f>
        <v>10.173390000000001</v>
      </c>
      <c r="H231" s="101">
        <f>(BldgEUI!J131+BldgEUI!K131)*Constants!$B$14</f>
        <v>5.1997140000000002</v>
      </c>
      <c r="I231" s="6">
        <f t="shared" si="202"/>
        <v>15.373104000000001</v>
      </c>
      <c r="J231" s="219">
        <f>(BldgEUI!R131+BldgEUI!S131)*Constants!$B$13</f>
        <v>0</v>
      </c>
      <c r="K231" s="101">
        <f>(BldgEUI!P131+BldgEUI!Q131)*Constants!$B$14</f>
        <v>0</v>
      </c>
      <c r="L231" s="6">
        <f t="shared" si="203"/>
        <v>0</v>
      </c>
      <c r="M231" s="219">
        <f>(BldgEUI!X131+BldgEUI!Y131)*Constants!$B$13</f>
        <v>0</v>
      </c>
      <c r="N231" s="101">
        <f>(BldgEUI!V131+BldgEUI!W131)*Constants!$B$14</f>
        <v>0</v>
      </c>
      <c r="O231" s="6">
        <f t="shared" si="204"/>
        <v>0</v>
      </c>
      <c r="P231" s="228" t="e">
        <f>D231*#REF!</f>
        <v>#REF!</v>
      </c>
      <c r="Q231" s="174" t="e">
        <f>E231*#REF!</f>
        <v>#REF!</v>
      </c>
      <c r="R231" s="234" t="e">
        <f>F231*#REF!</f>
        <v>#REF!</v>
      </c>
      <c r="S231" s="228" t="e">
        <f>G231*#REF!</f>
        <v>#REF!</v>
      </c>
      <c r="T231" s="174" t="e">
        <f>H231*#REF!</f>
        <v>#REF!</v>
      </c>
      <c r="U231" s="234" t="e">
        <f>I231*#REF!</f>
        <v>#REF!</v>
      </c>
      <c r="V231" s="228" t="e">
        <f>J231*#REF!</f>
        <v>#REF!</v>
      </c>
      <c r="W231" s="174" t="e">
        <f>K231*#REF!</f>
        <v>#REF!</v>
      </c>
      <c r="X231" s="234" t="e">
        <f>L231*#REF!</f>
        <v>#REF!</v>
      </c>
      <c r="Y231" s="228" t="e">
        <f>M231*#REF!</f>
        <v>#REF!</v>
      </c>
      <c r="Z231" s="174" t="e">
        <f>N231*#REF!</f>
        <v>#REF!</v>
      </c>
      <c r="AA231" s="234" t="e">
        <f>O231*#REF!</f>
        <v>#REF!</v>
      </c>
      <c r="AB231" s="228" t="e">
        <f t="shared" si="205"/>
        <v>#REF!</v>
      </c>
      <c r="AC231" s="174" t="e">
        <f t="shared" si="206"/>
        <v>#REF!</v>
      </c>
      <c r="AD231" s="234" t="e">
        <f t="shared" si="207"/>
        <v>#REF!</v>
      </c>
      <c r="AE231" s="228" t="e">
        <f t="shared" si="208"/>
        <v>#REF!</v>
      </c>
      <c r="AF231" s="174" t="e">
        <f t="shared" si="209"/>
        <v>#REF!</v>
      </c>
      <c r="AG231" s="234" t="e">
        <f t="shared" si="210"/>
        <v>#REF!</v>
      </c>
      <c r="AH231" s="228" t="e">
        <f t="shared" si="211"/>
        <v>#REF!</v>
      </c>
      <c r="AI231" s="174" t="e">
        <f t="shared" si="212"/>
        <v>#REF!</v>
      </c>
      <c r="AJ231" s="234" t="e">
        <f t="shared" si="213"/>
        <v>#REF!</v>
      </c>
      <c r="AK231" s="228" t="e">
        <f t="shared" si="214"/>
        <v>#REF!</v>
      </c>
      <c r="AL231" s="174" t="e">
        <f t="shared" si="215"/>
        <v>#REF!</v>
      </c>
      <c r="AM231" s="234" t="e">
        <f t="shared" si="216"/>
        <v>#REF!</v>
      </c>
      <c r="AN231" s="228" t="e">
        <f t="shared" si="217"/>
        <v>#REF!</v>
      </c>
      <c r="AO231" s="174" t="e">
        <f t="shared" si="218"/>
        <v>#REF!</v>
      </c>
      <c r="AP231" s="234" t="e">
        <f t="shared" si="219"/>
        <v>#REF!</v>
      </c>
      <c r="AQ231" s="228" t="e">
        <f t="shared" si="220"/>
        <v>#REF!</v>
      </c>
      <c r="AR231" s="174" t="e">
        <f t="shared" si="221"/>
        <v>#REF!</v>
      </c>
      <c r="AS231" s="185" t="e">
        <f t="shared" si="222"/>
        <v>#REF!</v>
      </c>
      <c r="AT231" s="1"/>
      <c r="AU231" s="1"/>
      <c r="AV231" s="1"/>
      <c r="AW231" s="1"/>
      <c r="AX231" s="1"/>
      <c r="AY231" s="1"/>
      <c r="AZ231" s="1"/>
      <c r="BA231" s="1"/>
      <c r="BB231" s="1"/>
      <c r="BC231"/>
      <c r="BX231"/>
    </row>
    <row r="232" spans="1:78" x14ac:dyDescent="0.2">
      <c r="A232" s="246" t="s">
        <v>43</v>
      </c>
      <c r="B232" s="206">
        <v>1</v>
      </c>
      <c r="C232" s="207">
        <v>1</v>
      </c>
      <c r="D232" s="4">
        <f>(BldgEUI!F132+BldgEUI!G132)*Constants!$B$13</f>
        <v>0</v>
      </c>
      <c r="E232" s="101">
        <f>(BldgEUI!D132+BldgEUI!E132)*Constants!$B$14</f>
        <v>0</v>
      </c>
      <c r="F232" s="6">
        <f t="shared" si="201"/>
        <v>0</v>
      </c>
      <c r="G232" s="219">
        <f>(BldgEUI!L132+BldgEUI!M132)*Constants!$B$13</f>
        <v>10.173390000000001</v>
      </c>
      <c r="H232" s="101">
        <f>(BldgEUI!J132+BldgEUI!K132)*Constants!$B$14</f>
        <v>5.1997140000000002</v>
      </c>
      <c r="I232" s="6">
        <f t="shared" si="202"/>
        <v>15.373104000000001</v>
      </c>
      <c r="J232" s="219">
        <f>(BldgEUI!R132+BldgEUI!S132)*Constants!$B$13</f>
        <v>0</v>
      </c>
      <c r="K232" s="101">
        <f>(BldgEUI!P132+BldgEUI!Q132)*Constants!$B$14</f>
        <v>0</v>
      </c>
      <c r="L232" s="6">
        <f t="shared" si="203"/>
        <v>0</v>
      </c>
      <c r="M232" s="219">
        <f>(BldgEUI!X132+BldgEUI!Y132)*Constants!$B$13</f>
        <v>0</v>
      </c>
      <c r="N232" s="101">
        <f>(BldgEUI!V132+BldgEUI!W132)*Constants!$B$14</f>
        <v>0</v>
      </c>
      <c r="O232" s="6">
        <f t="shared" si="204"/>
        <v>0</v>
      </c>
      <c r="P232" s="228" t="e">
        <f>D232*#REF!</f>
        <v>#REF!</v>
      </c>
      <c r="Q232" s="174" t="e">
        <f>E232*#REF!</f>
        <v>#REF!</v>
      </c>
      <c r="R232" s="234" t="e">
        <f>F232*#REF!</f>
        <v>#REF!</v>
      </c>
      <c r="S232" s="228" t="e">
        <f>G232*#REF!</f>
        <v>#REF!</v>
      </c>
      <c r="T232" s="174" t="e">
        <f>H232*#REF!</f>
        <v>#REF!</v>
      </c>
      <c r="U232" s="234" t="e">
        <f>I232*#REF!</f>
        <v>#REF!</v>
      </c>
      <c r="V232" s="228" t="e">
        <f>J232*#REF!</f>
        <v>#REF!</v>
      </c>
      <c r="W232" s="174" t="e">
        <f>K232*#REF!</f>
        <v>#REF!</v>
      </c>
      <c r="X232" s="234" t="e">
        <f>L232*#REF!</f>
        <v>#REF!</v>
      </c>
      <c r="Y232" s="228" t="e">
        <f>M232*#REF!</f>
        <v>#REF!</v>
      </c>
      <c r="Z232" s="174" t="e">
        <f>N232*#REF!</f>
        <v>#REF!</v>
      </c>
      <c r="AA232" s="234" t="e">
        <f>O232*#REF!</f>
        <v>#REF!</v>
      </c>
      <c r="AB232" s="228" t="e">
        <f t="shared" si="205"/>
        <v>#REF!</v>
      </c>
      <c r="AC232" s="174" t="e">
        <f t="shared" si="206"/>
        <v>#REF!</v>
      </c>
      <c r="AD232" s="234" t="e">
        <f t="shared" si="207"/>
        <v>#REF!</v>
      </c>
      <c r="AE232" s="228" t="e">
        <f t="shared" si="208"/>
        <v>#REF!</v>
      </c>
      <c r="AF232" s="174" t="e">
        <f t="shared" si="209"/>
        <v>#REF!</v>
      </c>
      <c r="AG232" s="234" t="e">
        <f t="shared" si="210"/>
        <v>#REF!</v>
      </c>
      <c r="AH232" s="228" t="e">
        <f t="shared" si="211"/>
        <v>#REF!</v>
      </c>
      <c r="AI232" s="174" t="e">
        <f t="shared" si="212"/>
        <v>#REF!</v>
      </c>
      <c r="AJ232" s="234" t="e">
        <f t="shared" si="213"/>
        <v>#REF!</v>
      </c>
      <c r="AK232" s="228" t="e">
        <f t="shared" si="214"/>
        <v>#REF!</v>
      </c>
      <c r="AL232" s="174" t="e">
        <f t="shared" si="215"/>
        <v>#REF!</v>
      </c>
      <c r="AM232" s="234" t="e">
        <f t="shared" si="216"/>
        <v>#REF!</v>
      </c>
      <c r="AN232" s="228" t="e">
        <f t="shared" si="217"/>
        <v>#REF!</v>
      </c>
      <c r="AO232" s="174" t="e">
        <f t="shared" si="218"/>
        <v>#REF!</v>
      </c>
      <c r="AP232" s="234" t="e">
        <f t="shared" si="219"/>
        <v>#REF!</v>
      </c>
      <c r="AQ232" s="228" t="e">
        <f t="shared" si="220"/>
        <v>#REF!</v>
      </c>
      <c r="AR232" s="174" t="e">
        <f t="shared" si="221"/>
        <v>#REF!</v>
      </c>
      <c r="AS232" s="185" t="e">
        <f t="shared" si="222"/>
        <v>#REF!</v>
      </c>
      <c r="AT232" s="1"/>
      <c r="AU232" s="1"/>
      <c r="AV232" s="1"/>
      <c r="AW232" s="1"/>
      <c r="AX232" s="1"/>
      <c r="AY232" s="1"/>
      <c r="AZ232" s="1"/>
      <c r="BA232" s="1"/>
      <c r="BB232" s="1"/>
      <c r="BC232"/>
      <c r="BX232"/>
    </row>
    <row r="233" spans="1:78" x14ac:dyDescent="0.2">
      <c r="A233" s="246" t="s">
        <v>44</v>
      </c>
      <c r="B233" s="206">
        <v>1</v>
      </c>
      <c r="C233" s="207">
        <v>1</v>
      </c>
      <c r="D233" s="4">
        <f>(BldgEUI!F133+BldgEUI!G133)*Constants!$B$13</f>
        <v>0</v>
      </c>
      <c r="E233" s="101">
        <f>(BldgEUI!D133+BldgEUI!E133)*Constants!$B$14</f>
        <v>0</v>
      </c>
      <c r="F233" s="6">
        <f t="shared" si="201"/>
        <v>0</v>
      </c>
      <c r="G233" s="219">
        <f>(BldgEUI!L133+BldgEUI!M133)*Constants!$B$13</f>
        <v>10.173390000000001</v>
      </c>
      <c r="H233" s="101">
        <f>(BldgEUI!J133+BldgEUI!K133)*Constants!$B$14</f>
        <v>5.1997140000000002</v>
      </c>
      <c r="I233" s="6">
        <f t="shared" si="202"/>
        <v>15.373104000000001</v>
      </c>
      <c r="J233" s="219">
        <f>(BldgEUI!R133+BldgEUI!S133)*Constants!$B$13</f>
        <v>0</v>
      </c>
      <c r="K233" s="101">
        <f>(BldgEUI!P133+BldgEUI!Q133)*Constants!$B$14</f>
        <v>0</v>
      </c>
      <c r="L233" s="6">
        <f t="shared" si="203"/>
        <v>0</v>
      </c>
      <c r="M233" s="219">
        <f>(BldgEUI!X133+BldgEUI!Y133)*Constants!$B$13</f>
        <v>0</v>
      </c>
      <c r="N233" s="101">
        <f>(BldgEUI!V133+BldgEUI!W133)*Constants!$B$14</f>
        <v>0</v>
      </c>
      <c r="O233" s="6">
        <f t="shared" si="204"/>
        <v>0</v>
      </c>
      <c r="P233" s="228" t="e">
        <f>D233*#REF!</f>
        <v>#REF!</v>
      </c>
      <c r="Q233" s="174" t="e">
        <f>E233*#REF!</f>
        <v>#REF!</v>
      </c>
      <c r="R233" s="234" t="e">
        <f>F233*#REF!</f>
        <v>#REF!</v>
      </c>
      <c r="S233" s="228" t="e">
        <f>G233*#REF!</f>
        <v>#REF!</v>
      </c>
      <c r="T233" s="174" t="e">
        <f>H233*#REF!</f>
        <v>#REF!</v>
      </c>
      <c r="U233" s="234" t="e">
        <f>I233*#REF!</f>
        <v>#REF!</v>
      </c>
      <c r="V233" s="228" t="e">
        <f>J233*#REF!</f>
        <v>#REF!</v>
      </c>
      <c r="W233" s="174" t="e">
        <f>K233*#REF!</f>
        <v>#REF!</v>
      </c>
      <c r="X233" s="234" t="e">
        <f>L233*#REF!</f>
        <v>#REF!</v>
      </c>
      <c r="Y233" s="228" t="e">
        <f>M233*#REF!</f>
        <v>#REF!</v>
      </c>
      <c r="Z233" s="174" t="e">
        <f>N233*#REF!</f>
        <v>#REF!</v>
      </c>
      <c r="AA233" s="234" t="e">
        <f>O233*#REF!</f>
        <v>#REF!</v>
      </c>
      <c r="AB233" s="228" t="e">
        <f t="shared" si="205"/>
        <v>#REF!</v>
      </c>
      <c r="AC233" s="174" t="e">
        <f t="shared" si="206"/>
        <v>#REF!</v>
      </c>
      <c r="AD233" s="234" t="e">
        <f t="shared" si="207"/>
        <v>#REF!</v>
      </c>
      <c r="AE233" s="228" t="e">
        <f t="shared" si="208"/>
        <v>#REF!</v>
      </c>
      <c r="AF233" s="174" t="e">
        <f t="shared" si="209"/>
        <v>#REF!</v>
      </c>
      <c r="AG233" s="234" t="e">
        <f t="shared" si="210"/>
        <v>#REF!</v>
      </c>
      <c r="AH233" s="228" t="e">
        <f t="shared" si="211"/>
        <v>#REF!</v>
      </c>
      <c r="AI233" s="174" t="e">
        <f t="shared" si="212"/>
        <v>#REF!</v>
      </c>
      <c r="AJ233" s="234" t="e">
        <f t="shared" si="213"/>
        <v>#REF!</v>
      </c>
      <c r="AK233" s="228" t="e">
        <f t="shared" si="214"/>
        <v>#REF!</v>
      </c>
      <c r="AL233" s="174" t="e">
        <f t="shared" si="215"/>
        <v>#REF!</v>
      </c>
      <c r="AM233" s="234" t="e">
        <f t="shared" si="216"/>
        <v>#REF!</v>
      </c>
      <c r="AN233" s="228" t="e">
        <f t="shared" si="217"/>
        <v>#REF!</v>
      </c>
      <c r="AO233" s="174" t="e">
        <f t="shared" si="218"/>
        <v>#REF!</v>
      </c>
      <c r="AP233" s="234" t="e">
        <f t="shared" si="219"/>
        <v>#REF!</v>
      </c>
      <c r="AQ233" s="228" t="e">
        <f t="shared" si="220"/>
        <v>#REF!</v>
      </c>
      <c r="AR233" s="174" t="e">
        <f t="shared" si="221"/>
        <v>#REF!</v>
      </c>
      <c r="AS233" s="185" t="e">
        <f t="shared" si="222"/>
        <v>#REF!</v>
      </c>
      <c r="AT233" s="1"/>
      <c r="AU233" s="1"/>
      <c r="AV233" s="1"/>
      <c r="AW233" s="1"/>
      <c r="AX233" s="1"/>
      <c r="AY233" s="1"/>
      <c r="AZ233" s="1"/>
      <c r="BA233" s="1"/>
      <c r="BB233" s="1"/>
      <c r="BC233"/>
      <c r="BX233"/>
    </row>
    <row r="234" spans="1:78" s="24" customFormat="1" x14ac:dyDescent="0.2">
      <c r="A234" s="247" t="s">
        <v>46</v>
      </c>
      <c r="B234" s="208">
        <v>1</v>
      </c>
      <c r="C234" s="209">
        <v>1</v>
      </c>
      <c r="D234" s="4">
        <f>(BldgEUI!F134+BldgEUI!G134)*Constants!$B$13</f>
        <v>0</v>
      </c>
      <c r="E234" s="101">
        <f>(BldgEUI!D134+BldgEUI!E134)*Constants!$B$14</f>
        <v>0</v>
      </c>
      <c r="F234" s="6">
        <f t="shared" si="201"/>
        <v>0</v>
      </c>
      <c r="G234" s="219">
        <f>(BldgEUI!L134+BldgEUI!M134)*Constants!$B$13</f>
        <v>10.232150000000001</v>
      </c>
      <c r="H234" s="101">
        <f>(BldgEUI!J134+BldgEUI!K134)*Constants!$B$14</f>
        <v>5.5374839999999992</v>
      </c>
      <c r="I234" s="6">
        <f t="shared" si="202"/>
        <v>15.769634</v>
      </c>
      <c r="J234" s="219">
        <f>(BldgEUI!R134+BldgEUI!S134)*Constants!$B$13</f>
        <v>0</v>
      </c>
      <c r="K234" s="101">
        <f>(BldgEUI!P134+BldgEUI!Q134)*Constants!$B$14</f>
        <v>0</v>
      </c>
      <c r="L234" s="6">
        <f t="shared" si="203"/>
        <v>0</v>
      </c>
      <c r="M234" s="219">
        <f>(BldgEUI!X134+BldgEUI!Y134)*Constants!$B$13</f>
        <v>0</v>
      </c>
      <c r="N234" s="101">
        <f>(BldgEUI!V134+BldgEUI!W134)*Constants!$B$14</f>
        <v>0</v>
      </c>
      <c r="O234" s="6">
        <f t="shared" si="204"/>
        <v>0</v>
      </c>
      <c r="P234" s="228" t="e">
        <f>D234*#REF!</f>
        <v>#REF!</v>
      </c>
      <c r="Q234" s="174" t="e">
        <f>E234*#REF!</f>
        <v>#REF!</v>
      </c>
      <c r="R234" s="234" t="e">
        <f>F234*#REF!</f>
        <v>#REF!</v>
      </c>
      <c r="S234" s="228" t="e">
        <f>G234*#REF!</f>
        <v>#REF!</v>
      </c>
      <c r="T234" s="174" t="e">
        <f>H234*#REF!</f>
        <v>#REF!</v>
      </c>
      <c r="U234" s="234" t="e">
        <f>I234*#REF!</f>
        <v>#REF!</v>
      </c>
      <c r="V234" s="228" t="e">
        <f>J234*#REF!</f>
        <v>#REF!</v>
      </c>
      <c r="W234" s="174" t="e">
        <f>K234*#REF!</f>
        <v>#REF!</v>
      </c>
      <c r="X234" s="234" t="e">
        <f>L234*#REF!</f>
        <v>#REF!</v>
      </c>
      <c r="Y234" s="228" t="e">
        <f>M234*#REF!</f>
        <v>#REF!</v>
      </c>
      <c r="Z234" s="174" t="e">
        <f>N234*#REF!</f>
        <v>#REF!</v>
      </c>
      <c r="AA234" s="234" t="e">
        <f>O234*#REF!</f>
        <v>#REF!</v>
      </c>
      <c r="AB234" s="228" t="e">
        <f t="shared" si="205"/>
        <v>#REF!</v>
      </c>
      <c r="AC234" s="174" t="e">
        <f t="shared" si="206"/>
        <v>#REF!</v>
      </c>
      <c r="AD234" s="234" t="e">
        <f t="shared" si="207"/>
        <v>#REF!</v>
      </c>
      <c r="AE234" s="228" t="e">
        <f t="shared" si="208"/>
        <v>#REF!</v>
      </c>
      <c r="AF234" s="174" t="e">
        <f t="shared" si="209"/>
        <v>#REF!</v>
      </c>
      <c r="AG234" s="234" t="e">
        <f t="shared" si="210"/>
        <v>#REF!</v>
      </c>
      <c r="AH234" s="228" t="e">
        <f t="shared" si="211"/>
        <v>#REF!</v>
      </c>
      <c r="AI234" s="174" t="e">
        <f t="shared" si="212"/>
        <v>#REF!</v>
      </c>
      <c r="AJ234" s="234" t="e">
        <f t="shared" si="213"/>
        <v>#REF!</v>
      </c>
      <c r="AK234" s="228" t="e">
        <f t="shared" si="214"/>
        <v>#REF!</v>
      </c>
      <c r="AL234" s="174" t="e">
        <f t="shared" si="215"/>
        <v>#REF!</v>
      </c>
      <c r="AM234" s="234" t="e">
        <f t="shared" si="216"/>
        <v>#REF!</v>
      </c>
      <c r="AN234" s="228" t="e">
        <f t="shared" si="217"/>
        <v>#REF!</v>
      </c>
      <c r="AO234" s="174" t="e">
        <f t="shared" si="218"/>
        <v>#REF!</v>
      </c>
      <c r="AP234" s="234" t="e">
        <f t="shared" si="219"/>
        <v>#REF!</v>
      </c>
      <c r="AQ234" s="228" t="e">
        <f t="shared" si="220"/>
        <v>#REF!</v>
      </c>
      <c r="AR234" s="174" t="e">
        <f t="shared" si="221"/>
        <v>#REF!</v>
      </c>
      <c r="AS234" s="185" t="e">
        <f t="shared" si="222"/>
        <v>#REF!</v>
      </c>
      <c r="AT234" s="141"/>
      <c r="AU234" s="141"/>
      <c r="AV234" s="141"/>
      <c r="AW234" s="141"/>
      <c r="AX234" s="141"/>
      <c r="AY234" s="141"/>
      <c r="AZ234" s="141"/>
      <c r="BA234" s="141"/>
      <c r="BB234" s="141"/>
    </row>
    <row r="235" spans="1:78" s="24" customFormat="1" x14ac:dyDescent="0.2">
      <c r="A235" s="247" t="s">
        <v>47</v>
      </c>
      <c r="B235" s="208">
        <v>1</v>
      </c>
      <c r="C235" s="209">
        <v>1</v>
      </c>
      <c r="D235" s="4">
        <f>(BldgEUI!F135+BldgEUI!G135)*Constants!$B$13</f>
        <v>0</v>
      </c>
      <c r="E235" s="101">
        <f>(BldgEUI!D135+BldgEUI!E135)*Constants!$B$14</f>
        <v>0</v>
      </c>
      <c r="F235" s="6">
        <f t="shared" si="201"/>
        <v>0</v>
      </c>
      <c r="G235" s="219">
        <f>(BldgEUI!L135+BldgEUI!M135)*Constants!$B$13</f>
        <v>10.18356</v>
      </c>
      <c r="H235" s="101">
        <f>(BldgEUI!J135+BldgEUI!K135)*Constants!$B$14</f>
        <v>5.0158439999999995</v>
      </c>
      <c r="I235" s="6">
        <f t="shared" si="202"/>
        <v>15.199403999999999</v>
      </c>
      <c r="J235" s="219">
        <f>(BldgEUI!R135+BldgEUI!S135)*Constants!$B$13</f>
        <v>0</v>
      </c>
      <c r="K235" s="101">
        <f>(BldgEUI!P135+BldgEUI!Q135)*Constants!$B$14</f>
        <v>0</v>
      </c>
      <c r="L235" s="6">
        <f t="shared" si="203"/>
        <v>0</v>
      </c>
      <c r="M235" s="219">
        <f>(BldgEUI!X135+BldgEUI!Y135)*Constants!$B$13</f>
        <v>0</v>
      </c>
      <c r="N235" s="101">
        <f>(BldgEUI!V135+BldgEUI!W135)*Constants!$B$14</f>
        <v>0</v>
      </c>
      <c r="O235" s="6">
        <f t="shared" si="204"/>
        <v>0</v>
      </c>
      <c r="P235" s="228" t="e">
        <f>D235*#REF!</f>
        <v>#REF!</v>
      </c>
      <c r="Q235" s="174" t="e">
        <f>E235*#REF!</f>
        <v>#REF!</v>
      </c>
      <c r="R235" s="234" t="e">
        <f>F235*#REF!</f>
        <v>#REF!</v>
      </c>
      <c r="S235" s="228" t="e">
        <f>G235*#REF!</f>
        <v>#REF!</v>
      </c>
      <c r="T235" s="174" t="e">
        <f>H235*#REF!</f>
        <v>#REF!</v>
      </c>
      <c r="U235" s="234" t="e">
        <f>I235*#REF!</f>
        <v>#REF!</v>
      </c>
      <c r="V235" s="228" t="e">
        <f>J235*#REF!</f>
        <v>#REF!</v>
      </c>
      <c r="W235" s="174" t="e">
        <f>K235*#REF!</f>
        <v>#REF!</v>
      </c>
      <c r="X235" s="234" t="e">
        <f>L235*#REF!</f>
        <v>#REF!</v>
      </c>
      <c r="Y235" s="228" t="e">
        <f>M235*#REF!</f>
        <v>#REF!</v>
      </c>
      <c r="Z235" s="174" t="e">
        <f>N235*#REF!</f>
        <v>#REF!</v>
      </c>
      <c r="AA235" s="234" t="e">
        <f>O235*#REF!</f>
        <v>#REF!</v>
      </c>
      <c r="AB235" s="228" t="e">
        <f t="shared" si="205"/>
        <v>#REF!</v>
      </c>
      <c r="AC235" s="174" t="e">
        <f t="shared" si="206"/>
        <v>#REF!</v>
      </c>
      <c r="AD235" s="234" t="e">
        <f t="shared" si="207"/>
        <v>#REF!</v>
      </c>
      <c r="AE235" s="228" t="e">
        <f t="shared" si="208"/>
        <v>#REF!</v>
      </c>
      <c r="AF235" s="174" t="e">
        <f t="shared" si="209"/>
        <v>#REF!</v>
      </c>
      <c r="AG235" s="234" t="e">
        <f t="shared" si="210"/>
        <v>#REF!</v>
      </c>
      <c r="AH235" s="228" t="e">
        <f t="shared" si="211"/>
        <v>#REF!</v>
      </c>
      <c r="AI235" s="174" t="e">
        <f t="shared" si="212"/>
        <v>#REF!</v>
      </c>
      <c r="AJ235" s="234" t="e">
        <f t="shared" si="213"/>
        <v>#REF!</v>
      </c>
      <c r="AK235" s="228" t="e">
        <f t="shared" si="214"/>
        <v>#REF!</v>
      </c>
      <c r="AL235" s="174" t="e">
        <f t="shared" si="215"/>
        <v>#REF!</v>
      </c>
      <c r="AM235" s="234" t="e">
        <f t="shared" si="216"/>
        <v>#REF!</v>
      </c>
      <c r="AN235" s="228" t="e">
        <f t="shared" si="217"/>
        <v>#REF!</v>
      </c>
      <c r="AO235" s="174" t="e">
        <f t="shared" si="218"/>
        <v>#REF!</v>
      </c>
      <c r="AP235" s="234" t="e">
        <f t="shared" si="219"/>
        <v>#REF!</v>
      </c>
      <c r="AQ235" s="228" t="e">
        <f t="shared" si="220"/>
        <v>#REF!</v>
      </c>
      <c r="AR235" s="174" t="e">
        <f t="shared" si="221"/>
        <v>#REF!</v>
      </c>
      <c r="AS235" s="185" t="e">
        <f t="shared" si="222"/>
        <v>#REF!</v>
      </c>
      <c r="AT235" s="141"/>
      <c r="AU235" s="141"/>
      <c r="AV235" s="141"/>
      <c r="AW235" s="141"/>
      <c r="AX235" s="141"/>
      <c r="AY235" s="141"/>
      <c r="AZ235" s="141"/>
      <c r="BA235" s="141"/>
      <c r="BB235" s="141"/>
    </row>
    <row r="236" spans="1:78" x14ac:dyDescent="0.2">
      <c r="A236" s="247" t="s">
        <v>48</v>
      </c>
      <c r="B236" s="210">
        <v>1</v>
      </c>
      <c r="C236" s="211">
        <v>1</v>
      </c>
      <c r="D236" s="4">
        <f>(BldgEUI!F136+BldgEUI!G136)*Constants!$B$13</f>
        <v>0</v>
      </c>
      <c r="E236" s="101">
        <f>(BldgEUI!D136+BldgEUI!E136)*Constants!$B$14</f>
        <v>0</v>
      </c>
      <c r="F236" s="6">
        <f t="shared" si="201"/>
        <v>0</v>
      </c>
      <c r="G236" s="219">
        <f>(BldgEUI!L136+BldgEUI!M136)*Constants!$B$13</f>
        <v>10.19599</v>
      </c>
      <c r="H236" s="101">
        <f>(BldgEUI!J136+BldgEUI!K136)*Constants!$B$14</f>
        <v>5.078214</v>
      </c>
      <c r="I236" s="6">
        <f t="shared" si="202"/>
        <v>15.274204000000001</v>
      </c>
      <c r="J236" s="219">
        <f>(BldgEUI!R136+BldgEUI!S136)*Constants!$B$13</f>
        <v>0</v>
      </c>
      <c r="K236" s="101">
        <f>(BldgEUI!P136+BldgEUI!Q136)*Constants!$B$14</f>
        <v>0</v>
      </c>
      <c r="L236" s="6">
        <f t="shared" si="203"/>
        <v>0</v>
      </c>
      <c r="M236" s="219">
        <f>(BldgEUI!X136+BldgEUI!Y136)*Constants!$B$13</f>
        <v>0</v>
      </c>
      <c r="N236" s="101">
        <f>(BldgEUI!V136+BldgEUI!W136)*Constants!$B$14</f>
        <v>0</v>
      </c>
      <c r="O236" s="6">
        <f t="shared" si="204"/>
        <v>0</v>
      </c>
      <c r="P236" s="228" t="e">
        <f>D236*#REF!</f>
        <v>#REF!</v>
      </c>
      <c r="Q236" s="174" t="e">
        <f>E236*#REF!</f>
        <v>#REF!</v>
      </c>
      <c r="R236" s="234" t="e">
        <f>F236*#REF!</f>
        <v>#REF!</v>
      </c>
      <c r="S236" s="228" t="e">
        <f>G236*#REF!</f>
        <v>#REF!</v>
      </c>
      <c r="T236" s="174" t="e">
        <f>H236*#REF!</f>
        <v>#REF!</v>
      </c>
      <c r="U236" s="234" t="e">
        <f>I236*#REF!</f>
        <v>#REF!</v>
      </c>
      <c r="V236" s="228" t="e">
        <f>J236*#REF!</f>
        <v>#REF!</v>
      </c>
      <c r="W236" s="174" t="e">
        <f>K236*#REF!</f>
        <v>#REF!</v>
      </c>
      <c r="X236" s="234" t="e">
        <f>L236*#REF!</f>
        <v>#REF!</v>
      </c>
      <c r="Y236" s="228" t="e">
        <f>M236*#REF!</f>
        <v>#REF!</v>
      </c>
      <c r="Z236" s="174" t="e">
        <f>N236*#REF!</f>
        <v>#REF!</v>
      </c>
      <c r="AA236" s="234" t="e">
        <f>O236*#REF!</f>
        <v>#REF!</v>
      </c>
      <c r="AB236" s="228" t="e">
        <f t="shared" si="205"/>
        <v>#REF!</v>
      </c>
      <c r="AC236" s="174" t="e">
        <f t="shared" si="206"/>
        <v>#REF!</v>
      </c>
      <c r="AD236" s="234" t="e">
        <f t="shared" si="207"/>
        <v>#REF!</v>
      </c>
      <c r="AE236" s="228" t="e">
        <f t="shared" si="208"/>
        <v>#REF!</v>
      </c>
      <c r="AF236" s="174" t="e">
        <f t="shared" si="209"/>
        <v>#REF!</v>
      </c>
      <c r="AG236" s="234" t="e">
        <f t="shared" si="210"/>
        <v>#REF!</v>
      </c>
      <c r="AH236" s="228" t="e">
        <f t="shared" si="211"/>
        <v>#REF!</v>
      </c>
      <c r="AI236" s="174" t="e">
        <f t="shared" si="212"/>
        <v>#REF!</v>
      </c>
      <c r="AJ236" s="234" t="e">
        <f t="shared" si="213"/>
        <v>#REF!</v>
      </c>
      <c r="AK236" s="228" t="e">
        <f t="shared" si="214"/>
        <v>#REF!</v>
      </c>
      <c r="AL236" s="174" t="e">
        <f t="shared" si="215"/>
        <v>#REF!</v>
      </c>
      <c r="AM236" s="234" t="e">
        <f t="shared" si="216"/>
        <v>#REF!</v>
      </c>
      <c r="AN236" s="228" t="e">
        <f t="shared" si="217"/>
        <v>#REF!</v>
      </c>
      <c r="AO236" s="174" t="e">
        <f t="shared" si="218"/>
        <v>#REF!</v>
      </c>
      <c r="AP236" s="234" t="e">
        <f t="shared" si="219"/>
        <v>#REF!</v>
      </c>
      <c r="AQ236" s="228" t="e">
        <f t="shared" si="220"/>
        <v>#REF!</v>
      </c>
      <c r="AR236" s="174" t="e">
        <f t="shared" si="221"/>
        <v>#REF!</v>
      </c>
      <c r="AS236" s="185" t="e">
        <f t="shared" si="222"/>
        <v>#REF!</v>
      </c>
      <c r="AT236" s="1"/>
      <c r="AU236" s="1"/>
      <c r="AV236" s="1"/>
      <c r="AW236" s="1"/>
      <c r="AX236" s="1"/>
      <c r="AY236" s="1"/>
      <c r="AZ236" s="1"/>
      <c r="BA236" s="1"/>
      <c r="BB236" s="1"/>
      <c r="BC236"/>
      <c r="BX236"/>
    </row>
    <row r="237" spans="1:78" s="24" customFormat="1" x14ac:dyDescent="0.2">
      <c r="A237" s="247" t="s">
        <v>49</v>
      </c>
      <c r="B237" s="210">
        <v>1</v>
      </c>
      <c r="C237" s="209">
        <v>1</v>
      </c>
      <c r="D237" s="4">
        <f>(BldgEUI!F137+BldgEUI!G137)*Constants!$B$13</f>
        <v>0</v>
      </c>
      <c r="E237" s="101">
        <f>(BldgEUI!D137+BldgEUI!E137)*Constants!$B$14</f>
        <v>0</v>
      </c>
      <c r="F237" s="6">
        <f t="shared" si="201"/>
        <v>0</v>
      </c>
      <c r="G237" s="219">
        <f>(BldgEUI!L137+BldgEUI!M137)*Constants!$B$13</f>
        <v>10.22537</v>
      </c>
      <c r="H237" s="101">
        <f>(BldgEUI!J137+BldgEUI!K137)*Constants!$B$14</f>
        <v>5.2799040000000002</v>
      </c>
      <c r="I237" s="6">
        <f t="shared" si="202"/>
        <v>15.505274</v>
      </c>
      <c r="J237" s="219">
        <f>(BldgEUI!R137+BldgEUI!S137)*Constants!$B$13</f>
        <v>0</v>
      </c>
      <c r="K237" s="101">
        <f>(BldgEUI!P137+BldgEUI!Q137)*Constants!$B$14</f>
        <v>0</v>
      </c>
      <c r="L237" s="6">
        <f t="shared" si="203"/>
        <v>0</v>
      </c>
      <c r="M237" s="219">
        <f>(BldgEUI!X137+BldgEUI!Y137)*Constants!$B$13</f>
        <v>0</v>
      </c>
      <c r="N237" s="101">
        <f>(BldgEUI!V137+BldgEUI!W137)*Constants!$B$14</f>
        <v>0</v>
      </c>
      <c r="O237" s="6">
        <f t="shared" si="204"/>
        <v>0</v>
      </c>
      <c r="P237" s="228" t="e">
        <f>D237*#REF!</f>
        <v>#REF!</v>
      </c>
      <c r="Q237" s="174" t="e">
        <f>E237*#REF!</f>
        <v>#REF!</v>
      </c>
      <c r="R237" s="234" t="e">
        <f>F237*#REF!</f>
        <v>#REF!</v>
      </c>
      <c r="S237" s="228" t="e">
        <f>G237*#REF!</f>
        <v>#REF!</v>
      </c>
      <c r="T237" s="174" t="e">
        <f>H237*#REF!</f>
        <v>#REF!</v>
      </c>
      <c r="U237" s="234" t="e">
        <f>I237*#REF!</f>
        <v>#REF!</v>
      </c>
      <c r="V237" s="228" t="e">
        <f>J237*#REF!</f>
        <v>#REF!</v>
      </c>
      <c r="W237" s="174" t="e">
        <f>K237*#REF!</f>
        <v>#REF!</v>
      </c>
      <c r="X237" s="234" t="e">
        <f>L237*#REF!</f>
        <v>#REF!</v>
      </c>
      <c r="Y237" s="228" t="e">
        <f>M237*#REF!</f>
        <v>#REF!</v>
      </c>
      <c r="Z237" s="174" t="e">
        <f>N237*#REF!</f>
        <v>#REF!</v>
      </c>
      <c r="AA237" s="234" t="e">
        <f>O237*#REF!</f>
        <v>#REF!</v>
      </c>
      <c r="AB237" s="228" t="e">
        <f t="shared" si="205"/>
        <v>#REF!</v>
      </c>
      <c r="AC237" s="174" t="e">
        <f t="shared" si="206"/>
        <v>#REF!</v>
      </c>
      <c r="AD237" s="234" t="e">
        <f t="shared" si="207"/>
        <v>#REF!</v>
      </c>
      <c r="AE237" s="228" t="e">
        <f t="shared" si="208"/>
        <v>#REF!</v>
      </c>
      <c r="AF237" s="174" t="e">
        <f t="shared" si="209"/>
        <v>#REF!</v>
      </c>
      <c r="AG237" s="234" t="e">
        <f t="shared" si="210"/>
        <v>#REF!</v>
      </c>
      <c r="AH237" s="228" t="e">
        <f t="shared" si="211"/>
        <v>#REF!</v>
      </c>
      <c r="AI237" s="174" t="e">
        <f t="shared" si="212"/>
        <v>#REF!</v>
      </c>
      <c r="AJ237" s="234" t="e">
        <f t="shared" si="213"/>
        <v>#REF!</v>
      </c>
      <c r="AK237" s="228" t="e">
        <f t="shared" si="214"/>
        <v>#REF!</v>
      </c>
      <c r="AL237" s="174" t="e">
        <f t="shared" si="215"/>
        <v>#REF!</v>
      </c>
      <c r="AM237" s="234" t="e">
        <f t="shared" si="216"/>
        <v>#REF!</v>
      </c>
      <c r="AN237" s="228" t="e">
        <f t="shared" si="217"/>
        <v>#REF!</v>
      </c>
      <c r="AO237" s="174" t="e">
        <f t="shared" si="218"/>
        <v>#REF!</v>
      </c>
      <c r="AP237" s="234" t="e">
        <f t="shared" si="219"/>
        <v>#REF!</v>
      </c>
      <c r="AQ237" s="228" t="e">
        <f t="shared" si="220"/>
        <v>#REF!</v>
      </c>
      <c r="AR237" s="174" t="e">
        <f t="shared" si="221"/>
        <v>#REF!</v>
      </c>
      <c r="AS237" s="185" t="e">
        <f t="shared" si="222"/>
        <v>#REF!</v>
      </c>
      <c r="AT237" s="141"/>
      <c r="AU237" s="141"/>
      <c r="AV237" s="141"/>
      <c r="AW237" s="141"/>
      <c r="AX237" s="141"/>
      <c r="AY237" s="141"/>
      <c r="AZ237" s="141"/>
      <c r="BA237" s="141"/>
      <c r="BB237" s="141"/>
    </row>
    <row r="238" spans="1:78" x14ac:dyDescent="0.2">
      <c r="A238" s="246" t="s">
        <v>50</v>
      </c>
      <c r="B238" s="210">
        <v>1</v>
      </c>
      <c r="C238" s="211">
        <v>1</v>
      </c>
      <c r="D238" s="4">
        <f>(BldgEUI!F138+BldgEUI!G138)*Constants!$B$13</f>
        <v>0</v>
      </c>
      <c r="E238" s="101">
        <f>(BldgEUI!D138+BldgEUI!E138)*Constants!$B$14</f>
        <v>0</v>
      </c>
      <c r="F238" s="6">
        <f t="shared" si="201"/>
        <v>0</v>
      </c>
      <c r="G238" s="219">
        <f>(BldgEUI!L138+BldgEUI!M138)*Constants!$B$13</f>
        <v>8.0806300000000011</v>
      </c>
      <c r="H238" s="101">
        <f>(BldgEUI!J138+BldgEUI!K138)*Constants!$B$14</f>
        <v>5.7659039999999999</v>
      </c>
      <c r="I238" s="6">
        <f t="shared" si="202"/>
        <v>13.846534000000002</v>
      </c>
      <c r="J238" s="219">
        <f>(BldgEUI!R138+BldgEUI!S138)*Constants!$B$13</f>
        <v>0</v>
      </c>
      <c r="K238" s="101">
        <f>(BldgEUI!P138+BldgEUI!Q138)*Constants!$B$14</f>
        <v>0</v>
      </c>
      <c r="L238" s="6">
        <f t="shared" si="203"/>
        <v>0</v>
      </c>
      <c r="M238" s="219">
        <f>(BldgEUI!X138+BldgEUI!Y138)*Constants!$B$13</f>
        <v>0</v>
      </c>
      <c r="N238" s="101">
        <f>(BldgEUI!V138+BldgEUI!W138)*Constants!$B$14</f>
        <v>0</v>
      </c>
      <c r="O238" s="6">
        <f t="shared" si="204"/>
        <v>0</v>
      </c>
      <c r="P238" s="228" t="e">
        <f>D238*#REF!</f>
        <v>#REF!</v>
      </c>
      <c r="Q238" s="174" t="e">
        <f>E238*#REF!</f>
        <v>#REF!</v>
      </c>
      <c r="R238" s="234" t="e">
        <f>F238*#REF!</f>
        <v>#REF!</v>
      </c>
      <c r="S238" s="228" t="e">
        <f>G238*#REF!</f>
        <v>#REF!</v>
      </c>
      <c r="T238" s="174" t="e">
        <f>H238*#REF!</f>
        <v>#REF!</v>
      </c>
      <c r="U238" s="234" t="e">
        <f>I238*#REF!</f>
        <v>#REF!</v>
      </c>
      <c r="V238" s="228" t="e">
        <f>J238*#REF!</f>
        <v>#REF!</v>
      </c>
      <c r="W238" s="174" t="e">
        <f>K238*#REF!</f>
        <v>#REF!</v>
      </c>
      <c r="X238" s="234" t="e">
        <f>L238*#REF!</f>
        <v>#REF!</v>
      </c>
      <c r="Y238" s="228" t="e">
        <f>M238*#REF!</f>
        <v>#REF!</v>
      </c>
      <c r="Z238" s="174" t="e">
        <f>N238*#REF!</f>
        <v>#REF!</v>
      </c>
      <c r="AA238" s="234" t="e">
        <f>O238*#REF!</f>
        <v>#REF!</v>
      </c>
      <c r="AB238" s="228" t="e">
        <f t="shared" si="205"/>
        <v>#REF!</v>
      </c>
      <c r="AC238" s="174" t="e">
        <f t="shared" si="206"/>
        <v>#REF!</v>
      </c>
      <c r="AD238" s="234" t="e">
        <f t="shared" si="207"/>
        <v>#REF!</v>
      </c>
      <c r="AE238" s="228" t="e">
        <f t="shared" si="208"/>
        <v>#REF!</v>
      </c>
      <c r="AF238" s="174" t="e">
        <f t="shared" si="209"/>
        <v>#REF!</v>
      </c>
      <c r="AG238" s="234" t="e">
        <f t="shared" si="210"/>
        <v>#REF!</v>
      </c>
      <c r="AH238" s="228" t="e">
        <f t="shared" si="211"/>
        <v>#REF!</v>
      </c>
      <c r="AI238" s="174" t="e">
        <f t="shared" si="212"/>
        <v>#REF!</v>
      </c>
      <c r="AJ238" s="234" t="e">
        <f t="shared" si="213"/>
        <v>#REF!</v>
      </c>
      <c r="AK238" s="228" t="e">
        <f t="shared" si="214"/>
        <v>#REF!</v>
      </c>
      <c r="AL238" s="174" t="e">
        <f t="shared" si="215"/>
        <v>#REF!</v>
      </c>
      <c r="AM238" s="234" t="e">
        <f t="shared" si="216"/>
        <v>#REF!</v>
      </c>
      <c r="AN238" s="228" t="e">
        <f t="shared" si="217"/>
        <v>#REF!</v>
      </c>
      <c r="AO238" s="174" t="e">
        <f t="shared" si="218"/>
        <v>#REF!</v>
      </c>
      <c r="AP238" s="234" t="e">
        <f t="shared" si="219"/>
        <v>#REF!</v>
      </c>
      <c r="AQ238" s="228" t="e">
        <f t="shared" si="220"/>
        <v>#REF!</v>
      </c>
      <c r="AR238" s="174" t="e">
        <f t="shared" si="221"/>
        <v>#REF!</v>
      </c>
      <c r="AS238" s="185" t="e">
        <f t="shared" si="222"/>
        <v>#REF!</v>
      </c>
      <c r="AT238" s="1"/>
      <c r="AU238" s="1"/>
      <c r="AV238" s="1"/>
      <c r="AW238" s="1"/>
      <c r="AX238" s="1"/>
      <c r="AY238" s="1"/>
      <c r="AZ238" s="1"/>
      <c r="BA238" s="1"/>
      <c r="BB238" s="1"/>
      <c r="BC238"/>
      <c r="BX238"/>
    </row>
    <row r="239" spans="1:78" x14ac:dyDescent="0.2">
      <c r="A239" s="248" t="s">
        <v>30</v>
      </c>
      <c r="B239" s="210">
        <v>1</v>
      </c>
      <c r="C239" s="211">
        <v>1</v>
      </c>
      <c r="D239" s="4">
        <f>(BldgEUI!F139+BldgEUI!G139)*Constants!$B$13</f>
        <v>0</v>
      </c>
      <c r="E239" s="101">
        <f>(BldgEUI!D139+BldgEUI!E139)*Constants!$B$14</f>
        <v>0</v>
      </c>
      <c r="F239" s="6">
        <f t="shared" si="201"/>
        <v>0</v>
      </c>
      <c r="G239" s="219">
        <f>(BldgEUI!L139+BldgEUI!M139)*Constants!$B$13</f>
        <v>9.3292800000000007</v>
      </c>
      <c r="H239" s="101">
        <f>(BldgEUI!J139+BldgEUI!K139)*Constants!$B$14</f>
        <v>5.5982339999999997</v>
      </c>
      <c r="I239" s="6">
        <f t="shared" si="202"/>
        <v>14.927514</v>
      </c>
      <c r="J239" s="219">
        <f>(BldgEUI!R139+BldgEUI!S139)*Constants!$B$13</f>
        <v>0</v>
      </c>
      <c r="K239" s="101">
        <f>(BldgEUI!P139+BldgEUI!Q139)*Constants!$B$14</f>
        <v>0</v>
      </c>
      <c r="L239" s="6">
        <f t="shared" si="203"/>
        <v>0</v>
      </c>
      <c r="M239" s="219">
        <f>(BldgEUI!X139+BldgEUI!Y139)*Constants!$B$13</f>
        <v>0</v>
      </c>
      <c r="N239" s="101">
        <f>(BldgEUI!V139+BldgEUI!W139)*Constants!$B$14</f>
        <v>0</v>
      </c>
      <c r="O239" s="6">
        <f t="shared" si="204"/>
        <v>0</v>
      </c>
      <c r="P239" s="228" t="e">
        <f>D239*#REF!</f>
        <v>#REF!</v>
      </c>
      <c r="Q239" s="174" t="e">
        <f>E239*#REF!</f>
        <v>#REF!</v>
      </c>
      <c r="R239" s="234" t="e">
        <f>F239*#REF!</f>
        <v>#REF!</v>
      </c>
      <c r="S239" s="228" t="e">
        <f>G239*#REF!</f>
        <v>#REF!</v>
      </c>
      <c r="T239" s="174" t="e">
        <f>H239*#REF!</f>
        <v>#REF!</v>
      </c>
      <c r="U239" s="234" t="e">
        <f>I239*#REF!</f>
        <v>#REF!</v>
      </c>
      <c r="V239" s="228" t="e">
        <f>J239*#REF!</f>
        <v>#REF!</v>
      </c>
      <c r="W239" s="174" t="e">
        <f>K239*#REF!</f>
        <v>#REF!</v>
      </c>
      <c r="X239" s="234" t="e">
        <f>L239*#REF!</f>
        <v>#REF!</v>
      </c>
      <c r="Y239" s="228" t="e">
        <f>M239*#REF!</f>
        <v>#REF!</v>
      </c>
      <c r="Z239" s="174" t="e">
        <f>N239*#REF!</f>
        <v>#REF!</v>
      </c>
      <c r="AA239" s="234" t="e">
        <f>O239*#REF!</f>
        <v>#REF!</v>
      </c>
      <c r="AB239" s="228" t="e">
        <f t="shared" si="205"/>
        <v>#REF!</v>
      </c>
      <c r="AC239" s="174" t="e">
        <f t="shared" si="206"/>
        <v>#REF!</v>
      </c>
      <c r="AD239" s="234" t="e">
        <f t="shared" si="207"/>
        <v>#REF!</v>
      </c>
      <c r="AE239" s="228" t="e">
        <f t="shared" si="208"/>
        <v>#REF!</v>
      </c>
      <c r="AF239" s="174" t="e">
        <f t="shared" si="209"/>
        <v>#REF!</v>
      </c>
      <c r="AG239" s="234" t="e">
        <f t="shared" si="210"/>
        <v>#REF!</v>
      </c>
      <c r="AH239" s="228" t="e">
        <f t="shared" si="211"/>
        <v>#REF!</v>
      </c>
      <c r="AI239" s="174" t="e">
        <f t="shared" si="212"/>
        <v>#REF!</v>
      </c>
      <c r="AJ239" s="234" t="e">
        <f t="shared" si="213"/>
        <v>#REF!</v>
      </c>
      <c r="AK239" s="228" t="e">
        <f t="shared" si="214"/>
        <v>#REF!</v>
      </c>
      <c r="AL239" s="174" t="e">
        <f t="shared" si="215"/>
        <v>#REF!</v>
      </c>
      <c r="AM239" s="234" t="e">
        <f t="shared" si="216"/>
        <v>#REF!</v>
      </c>
      <c r="AN239" s="228" t="e">
        <f t="shared" si="217"/>
        <v>#REF!</v>
      </c>
      <c r="AO239" s="174" t="e">
        <f t="shared" si="218"/>
        <v>#REF!</v>
      </c>
      <c r="AP239" s="234" t="e">
        <f t="shared" si="219"/>
        <v>#REF!</v>
      </c>
      <c r="AQ239" s="228" t="e">
        <f t="shared" si="220"/>
        <v>#REF!</v>
      </c>
      <c r="AR239" s="174" t="e">
        <f t="shared" si="221"/>
        <v>#REF!</v>
      </c>
      <c r="AS239" s="185" t="e">
        <f t="shared" si="222"/>
        <v>#REF!</v>
      </c>
      <c r="AT239" s="1"/>
      <c r="AU239" s="1"/>
      <c r="AV239" s="1"/>
      <c r="AW239" s="1"/>
      <c r="AX239" s="1"/>
      <c r="AY239" s="1"/>
      <c r="AZ239" s="1"/>
      <c r="BA239" s="1"/>
      <c r="BB239" s="1"/>
      <c r="BC239"/>
      <c r="BX239"/>
    </row>
    <row r="240" spans="1:78" x14ac:dyDescent="0.2">
      <c r="A240" s="246" t="s">
        <v>6</v>
      </c>
      <c r="B240" s="210">
        <v>1</v>
      </c>
      <c r="C240" s="211">
        <v>1</v>
      </c>
      <c r="D240" s="4">
        <f>(BldgEUI!F140+BldgEUI!G140)*Constants!$B$13</f>
        <v>0</v>
      </c>
      <c r="E240" s="101">
        <f>(BldgEUI!D140+BldgEUI!E140)*Constants!$B$14</f>
        <v>0</v>
      </c>
      <c r="F240" s="6">
        <f t="shared" si="201"/>
        <v>0</v>
      </c>
      <c r="G240" s="219">
        <f>(BldgEUI!L140+BldgEUI!M140)*Constants!$B$13</f>
        <v>10.26605</v>
      </c>
      <c r="H240" s="101">
        <f>(BldgEUI!J140+BldgEUI!K140)*Constants!$B$14</f>
        <v>4.6058219999999999</v>
      </c>
      <c r="I240" s="6">
        <f t="shared" si="202"/>
        <v>14.871872</v>
      </c>
      <c r="J240" s="219">
        <f>(BldgEUI!R140+BldgEUI!S140)*Constants!$B$13</f>
        <v>0</v>
      </c>
      <c r="K240" s="101">
        <f>(BldgEUI!P140+BldgEUI!Q140)*Constants!$B$14</f>
        <v>0</v>
      </c>
      <c r="L240" s="6">
        <f t="shared" si="203"/>
        <v>0</v>
      </c>
      <c r="M240" s="219">
        <f>(BldgEUI!X140+BldgEUI!Y140)*Constants!$B$13</f>
        <v>0</v>
      </c>
      <c r="N240" s="101">
        <f>(BldgEUI!V140+BldgEUI!W140)*Constants!$B$14</f>
        <v>0</v>
      </c>
      <c r="O240" s="6">
        <f t="shared" si="204"/>
        <v>0</v>
      </c>
      <c r="P240" s="228" t="e">
        <f>D240*#REF!</f>
        <v>#REF!</v>
      </c>
      <c r="Q240" s="174" t="e">
        <f>E240*#REF!</f>
        <v>#REF!</v>
      </c>
      <c r="R240" s="234" t="e">
        <f>F240*#REF!</f>
        <v>#REF!</v>
      </c>
      <c r="S240" s="228" t="e">
        <f>G240*#REF!</f>
        <v>#REF!</v>
      </c>
      <c r="T240" s="174" t="e">
        <f>H240*#REF!</f>
        <v>#REF!</v>
      </c>
      <c r="U240" s="234" t="e">
        <f>I240*#REF!</f>
        <v>#REF!</v>
      </c>
      <c r="V240" s="228" t="e">
        <f>J240*#REF!</f>
        <v>#REF!</v>
      </c>
      <c r="W240" s="174" t="e">
        <f>K240*#REF!</f>
        <v>#REF!</v>
      </c>
      <c r="X240" s="234" t="e">
        <f>L240*#REF!</f>
        <v>#REF!</v>
      </c>
      <c r="Y240" s="228" t="e">
        <f>M240*#REF!</f>
        <v>#REF!</v>
      </c>
      <c r="Z240" s="174" t="e">
        <f>N240*#REF!</f>
        <v>#REF!</v>
      </c>
      <c r="AA240" s="234" t="e">
        <f>O240*#REF!</f>
        <v>#REF!</v>
      </c>
      <c r="AB240" s="228" t="e">
        <f t="shared" si="205"/>
        <v>#REF!</v>
      </c>
      <c r="AC240" s="174" t="e">
        <f t="shared" si="206"/>
        <v>#REF!</v>
      </c>
      <c r="AD240" s="234" t="e">
        <f t="shared" si="207"/>
        <v>#REF!</v>
      </c>
      <c r="AE240" s="228" t="e">
        <f t="shared" si="208"/>
        <v>#REF!</v>
      </c>
      <c r="AF240" s="174" t="e">
        <f t="shared" si="209"/>
        <v>#REF!</v>
      </c>
      <c r="AG240" s="234" t="e">
        <f t="shared" si="210"/>
        <v>#REF!</v>
      </c>
      <c r="AH240" s="228" t="e">
        <f t="shared" si="211"/>
        <v>#REF!</v>
      </c>
      <c r="AI240" s="174" t="e">
        <f t="shared" si="212"/>
        <v>#REF!</v>
      </c>
      <c r="AJ240" s="234" t="e">
        <f t="shared" si="213"/>
        <v>#REF!</v>
      </c>
      <c r="AK240" s="228" t="e">
        <f t="shared" si="214"/>
        <v>#REF!</v>
      </c>
      <c r="AL240" s="174" t="e">
        <f t="shared" si="215"/>
        <v>#REF!</v>
      </c>
      <c r="AM240" s="234" t="e">
        <f t="shared" si="216"/>
        <v>#REF!</v>
      </c>
      <c r="AN240" s="228" t="e">
        <f t="shared" si="217"/>
        <v>#REF!</v>
      </c>
      <c r="AO240" s="174" t="e">
        <f t="shared" si="218"/>
        <v>#REF!</v>
      </c>
      <c r="AP240" s="234" t="e">
        <f t="shared" si="219"/>
        <v>#REF!</v>
      </c>
      <c r="AQ240" s="228" t="e">
        <f t="shared" si="220"/>
        <v>#REF!</v>
      </c>
      <c r="AR240" s="174" t="e">
        <f t="shared" si="221"/>
        <v>#REF!</v>
      </c>
      <c r="AS240" s="185" t="e">
        <f t="shared" si="222"/>
        <v>#REF!</v>
      </c>
      <c r="AT240" s="1"/>
      <c r="AU240" s="1"/>
      <c r="AV240" s="1"/>
      <c r="AW240" s="1"/>
      <c r="AX240" s="1"/>
      <c r="AY240" s="1"/>
      <c r="AZ240" s="1"/>
      <c r="BA240" s="1"/>
      <c r="BB240" s="1"/>
      <c r="BC240"/>
      <c r="BX240"/>
    </row>
    <row r="241" spans="1:78" x14ac:dyDescent="0.2">
      <c r="A241" s="246" t="s">
        <v>51</v>
      </c>
      <c r="B241" s="210">
        <v>1</v>
      </c>
      <c r="C241" s="211">
        <v>1</v>
      </c>
      <c r="D241" s="4">
        <f>(BldgEUI!F141+BldgEUI!G141)*Constants!$B$13</f>
        <v>0</v>
      </c>
      <c r="E241" s="101">
        <f>(BldgEUI!D141+BldgEUI!E141)*Constants!$B$14</f>
        <v>0</v>
      </c>
      <c r="F241" s="6">
        <f t="shared" si="201"/>
        <v>0</v>
      </c>
      <c r="G241" s="219">
        <f>(BldgEUI!L141+BldgEUI!M141)*Constants!$B$13</f>
        <v>10.288650000000001</v>
      </c>
      <c r="H241" s="101">
        <f>(BldgEUI!J141+BldgEUI!K141)*Constants!$B$14</f>
        <v>3.4029719999999997</v>
      </c>
      <c r="I241" s="6">
        <f t="shared" si="202"/>
        <v>13.691622000000001</v>
      </c>
      <c r="J241" s="219">
        <f>(BldgEUI!R141+BldgEUI!S141)*Constants!$B$13</f>
        <v>0</v>
      </c>
      <c r="K241" s="101">
        <f>(BldgEUI!P141+BldgEUI!Q141)*Constants!$B$14</f>
        <v>0</v>
      </c>
      <c r="L241" s="6">
        <f t="shared" si="203"/>
        <v>0</v>
      </c>
      <c r="M241" s="219">
        <f>(BldgEUI!X141+BldgEUI!Y141)*Constants!$B$13</f>
        <v>0</v>
      </c>
      <c r="N241" s="101">
        <f>(BldgEUI!V141+BldgEUI!W141)*Constants!$B$14</f>
        <v>0</v>
      </c>
      <c r="O241" s="6">
        <f t="shared" si="204"/>
        <v>0</v>
      </c>
      <c r="P241" s="228" t="e">
        <f>D241*#REF!</f>
        <v>#REF!</v>
      </c>
      <c r="Q241" s="174" t="e">
        <f>E241*#REF!</f>
        <v>#REF!</v>
      </c>
      <c r="R241" s="234" t="e">
        <f>F241*#REF!</f>
        <v>#REF!</v>
      </c>
      <c r="S241" s="228" t="e">
        <f>G241*#REF!</f>
        <v>#REF!</v>
      </c>
      <c r="T241" s="174" t="e">
        <f>H241*#REF!</f>
        <v>#REF!</v>
      </c>
      <c r="U241" s="234" t="e">
        <f>I241*#REF!</f>
        <v>#REF!</v>
      </c>
      <c r="V241" s="228" t="e">
        <f>J241*#REF!</f>
        <v>#REF!</v>
      </c>
      <c r="W241" s="174" t="e">
        <f>K241*#REF!</f>
        <v>#REF!</v>
      </c>
      <c r="X241" s="234" t="e">
        <f>L241*#REF!</f>
        <v>#REF!</v>
      </c>
      <c r="Y241" s="228" t="e">
        <f>M241*#REF!</f>
        <v>#REF!</v>
      </c>
      <c r="Z241" s="174" t="e">
        <f>N241*#REF!</f>
        <v>#REF!</v>
      </c>
      <c r="AA241" s="234" t="e">
        <f>O241*#REF!</f>
        <v>#REF!</v>
      </c>
      <c r="AB241" s="228" t="e">
        <f t="shared" si="205"/>
        <v>#REF!</v>
      </c>
      <c r="AC241" s="174" t="e">
        <f t="shared" si="206"/>
        <v>#REF!</v>
      </c>
      <c r="AD241" s="234" t="e">
        <f t="shared" si="207"/>
        <v>#REF!</v>
      </c>
      <c r="AE241" s="228" t="e">
        <f t="shared" si="208"/>
        <v>#REF!</v>
      </c>
      <c r="AF241" s="174" t="e">
        <f t="shared" si="209"/>
        <v>#REF!</v>
      </c>
      <c r="AG241" s="234" t="e">
        <f t="shared" si="210"/>
        <v>#REF!</v>
      </c>
      <c r="AH241" s="228" t="e">
        <f t="shared" si="211"/>
        <v>#REF!</v>
      </c>
      <c r="AI241" s="174" t="e">
        <f t="shared" si="212"/>
        <v>#REF!</v>
      </c>
      <c r="AJ241" s="234" t="e">
        <f t="shared" si="213"/>
        <v>#REF!</v>
      </c>
      <c r="AK241" s="228" t="e">
        <f t="shared" si="214"/>
        <v>#REF!</v>
      </c>
      <c r="AL241" s="174" t="e">
        <f t="shared" si="215"/>
        <v>#REF!</v>
      </c>
      <c r="AM241" s="234" t="e">
        <f t="shared" si="216"/>
        <v>#REF!</v>
      </c>
      <c r="AN241" s="228" t="e">
        <f t="shared" si="217"/>
        <v>#REF!</v>
      </c>
      <c r="AO241" s="174" t="e">
        <f t="shared" si="218"/>
        <v>#REF!</v>
      </c>
      <c r="AP241" s="234" t="e">
        <f t="shared" si="219"/>
        <v>#REF!</v>
      </c>
      <c r="AQ241" s="228" t="e">
        <f t="shared" si="220"/>
        <v>#REF!</v>
      </c>
      <c r="AR241" s="174" t="e">
        <f t="shared" si="221"/>
        <v>#REF!</v>
      </c>
      <c r="AS241" s="185" t="e">
        <f t="shared" si="222"/>
        <v>#REF!</v>
      </c>
      <c r="AT241" s="1"/>
      <c r="AU241" s="1"/>
      <c r="AV241" s="1"/>
      <c r="AW241" s="1"/>
      <c r="AX241" s="1"/>
      <c r="AY241" s="1"/>
      <c r="AZ241" s="1"/>
      <c r="BA241" s="1"/>
      <c r="BB241" s="1"/>
      <c r="BC241"/>
      <c r="BX241"/>
    </row>
    <row r="242" spans="1:78" s="52" customFormat="1" x14ac:dyDescent="0.2">
      <c r="A242" s="247" t="s">
        <v>52</v>
      </c>
      <c r="B242" s="250">
        <v>0</v>
      </c>
      <c r="C242" s="252">
        <v>0</v>
      </c>
      <c r="D242" s="4">
        <f>(BldgEUI!F142+BldgEUI!G142)*Constants!$B$13</f>
        <v>0</v>
      </c>
      <c r="E242" s="101">
        <f>(BldgEUI!D142+BldgEUI!E142)*Constants!$B$14</f>
        <v>0</v>
      </c>
      <c r="F242" s="6">
        <f t="shared" si="201"/>
        <v>0</v>
      </c>
      <c r="G242" s="219">
        <f>(BldgEUI!L142+BldgEUI!M142)*Constants!$B$13</f>
        <v>9.9327000000000005</v>
      </c>
      <c r="H242" s="101">
        <f>(BldgEUI!J142+BldgEUI!K142)*Constants!$B$14</f>
        <v>5.5982339999999997</v>
      </c>
      <c r="I242" s="6">
        <f t="shared" si="202"/>
        <v>15.530934</v>
      </c>
      <c r="J242" s="219">
        <f>(BldgEUI!R142+BldgEUI!S142)*Constants!$B$13</f>
        <v>0</v>
      </c>
      <c r="K242" s="101">
        <f>(BldgEUI!P142+BldgEUI!Q142)*Constants!$B$14</f>
        <v>0</v>
      </c>
      <c r="L242" s="6">
        <f t="shared" si="203"/>
        <v>0</v>
      </c>
      <c r="M242" s="219">
        <f>(BldgEUI!X142+BldgEUI!Y142)*Constants!$B$13</f>
        <v>0</v>
      </c>
      <c r="N242" s="101">
        <f>(BldgEUI!V142+BldgEUI!W142)*Constants!$B$14</f>
        <v>0</v>
      </c>
      <c r="O242" s="6">
        <f t="shared" si="204"/>
        <v>0</v>
      </c>
      <c r="P242" s="228" t="e">
        <f>D242*#REF!</f>
        <v>#REF!</v>
      </c>
      <c r="Q242" s="174" t="e">
        <f>E242*#REF!</f>
        <v>#REF!</v>
      </c>
      <c r="R242" s="234" t="e">
        <f>F242*#REF!</f>
        <v>#REF!</v>
      </c>
      <c r="S242" s="228" t="e">
        <f>G242*#REF!</f>
        <v>#REF!</v>
      </c>
      <c r="T242" s="174" t="e">
        <f>H242*#REF!</f>
        <v>#REF!</v>
      </c>
      <c r="U242" s="234" t="e">
        <f>I242*#REF!</f>
        <v>#REF!</v>
      </c>
      <c r="V242" s="228" t="e">
        <f>J242*#REF!</f>
        <v>#REF!</v>
      </c>
      <c r="W242" s="174" t="e">
        <f>K242*#REF!</f>
        <v>#REF!</v>
      </c>
      <c r="X242" s="234" t="e">
        <f>L242*#REF!</f>
        <v>#REF!</v>
      </c>
      <c r="Y242" s="228" t="e">
        <f>M242*#REF!</f>
        <v>#REF!</v>
      </c>
      <c r="Z242" s="174" t="e">
        <f>N242*#REF!</f>
        <v>#REF!</v>
      </c>
      <c r="AA242" s="234" t="e">
        <f>O242*#REF!</f>
        <v>#REF!</v>
      </c>
      <c r="AB242" s="228" t="e">
        <f t="shared" si="205"/>
        <v>#REF!</v>
      </c>
      <c r="AC242" s="174" t="e">
        <f t="shared" si="206"/>
        <v>#REF!</v>
      </c>
      <c r="AD242" s="234" t="e">
        <f t="shared" si="207"/>
        <v>#REF!</v>
      </c>
      <c r="AE242" s="228" t="e">
        <f t="shared" si="208"/>
        <v>#REF!</v>
      </c>
      <c r="AF242" s="174" t="e">
        <f t="shared" si="209"/>
        <v>#REF!</v>
      </c>
      <c r="AG242" s="234" t="e">
        <f t="shared" si="210"/>
        <v>#REF!</v>
      </c>
      <c r="AH242" s="228" t="e">
        <f t="shared" si="211"/>
        <v>#REF!</v>
      </c>
      <c r="AI242" s="174" t="e">
        <f t="shared" si="212"/>
        <v>#REF!</v>
      </c>
      <c r="AJ242" s="234" t="e">
        <f t="shared" si="213"/>
        <v>#REF!</v>
      </c>
      <c r="AK242" s="228" t="e">
        <f t="shared" si="214"/>
        <v>#REF!</v>
      </c>
      <c r="AL242" s="174" t="e">
        <f t="shared" si="215"/>
        <v>#REF!</v>
      </c>
      <c r="AM242" s="234" t="e">
        <f t="shared" si="216"/>
        <v>#REF!</v>
      </c>
      <c r="AN242" s="228" t="e">
        <f t="shared" si="217"/>
        <v>#REF!</v>
      </c>
      <c r="AO242" s="174" t="e">
        <f t="shared" si="218"/>
        <v>#REF!</v>
      </c>
      <c r="AP242" s="234" t="e">
        <f t="shared" si="219"/>
        <v>#REF!</v>
      </c>
      <c r="AQ242" s="228" t="e">
        <f t="shared" si="220"/>
        <v>#REF!</v>
      </c>
      <c r="AR242" s="174" t="e">
        <f t="shared" si="221"/>
        <v>#REF!</v>
      </c>
      <c r="AS242" s="185" t="e">
        <f t="shared" si="222"/>
        <v>#REF!</v>
      </c>
      <c r="AT242" s="143"/>
      <c r="AU242" s="143"/>
      <c r="AV242" s="143"/>
      <c r="AW242" s="143"/>
      <c r="AX242" s="143"/>
      <c r="AY242" s="143"/>
      <c r="AZ242" s="143"/>
      <c r="BA242" s="143"/>
      <c r="BB242" s="143"/>
    </row>
    <row r="243" spans="1:78" s="19" customFormat="1" x14ac:dyDescent="0.2">
      <c r="A243" s="247" t="s">
        <v>53</v>
      </c>
      <c r="B243" s="254">
        <v>1</v>
      </c>
      <c r="C243" s="255">
        <v>0</v>
      </c>
      <c r="D243" s="4">
        <f>(BldgEUI!F143+BldgEUI!G143)*Constants!$B$13</f>
        <v>0</v>
      </c>
      <c r="E243" s="101">
        <f>(BldgEUI!D143+BldgEUI!E143)*Constants!$B$14</f>
        <v>0</v>
      </c>
      <c r="F243" s="6">
        <f t="shared" si="201"/>
        <v>0</v>
      </c>
      <c r="G243" s="219">
        <f>(BldgEUI!L143+BldgEUI!M143)*Constants!$B$13</f>
        <v>9.6359849755620726</v>
      </c>
      <c r="H243" s="101">
        <f>(BldgEUI!J143+BldgEUI!K143)*Constants!$B$14</f>
        <v>5.6463752870234591</v>
      </c>
      <c r="I243" s="6">
        <f t="shared" si="202"/>
        <v>15.282360262585531</v>
      </c>
      <c r="J243" s="219">
        <f>(BldgEUI!R143+BldgEUI!S143)*Constants!$B$13</f>
        <v>0</v>
      </c>
      <c r="K243" s="101">
        <f>(BldgEUI!P143+BldgEUI!Q143)*Constants!$B$14</f>
        <v>0</v>
      </c>
      <c r="L243" s="6">
        <f t="shared" si="203"/>
        <v>0</v>
      </c>
      <c r="M243" s="219">
        <f>(BldgEUI!X143+BldgEUI!Y143)*Constants!$B$13</f>
        <v>0</v>
      </c>
      <c r="N243" s="101">
        <f>(BldgEUI!V143+BldgEUI!W143)*Constants!$B$14</f>
        <v>0</v>
      </c>
      <c r="O243" s="6">
        <f t="shared" si="204"/>
        <v>0</v>
      </c>
      <c r="P243" s="228" t="e">
        <f>D243*#REF!</f>
        <v>#REF!</v>
      </c>
      <c r="Q243" s="174" t="e">
        <f>E243*#REF!</f>
        <v>#REF!</v>
      </c>
      <c r="R243" s="234" t="e">
        <f>F243*#REF!</f>
        <v>#REF!</v>
      </c>
      <c r="S243" s="228" t="e">
        <f>G243*#REF!</f>
        <v>#REF!</v>
      </c>
      <c r="T243" s="174" t="e">
        <f>H243*#REF!</f>
        <v>#REF!</v>
      </c>
      <c r="U243" s="234" t="e">
        <f>I243*#REF!</f>
        <v>#REF!</v>
      </c>
      <c r="V243" s="228" t="e">
        <f>J243*#REF!</f>
        <v>#REF!</v>
      </c>
      <c r="W243" s="174" t="e">
        <f>K243*#REF!</f>
        <v>#REF!</v>
      </c>
      <c r="X243" s="234" t="e">
        <f>L243*#REF!</f>
        <v>#REF!</v>
      </c>
      <c r="Y243" s="228" t="e">
        <f>M243*#REF!</f>
        <v>#REF!</v>
      </c>
      <c r="Z243" s="174" t="e">
        <f>N243*#REF!</f>
        <v>#REF!</v>
      </c>
      <c r="AA243" s="234" t="e">
        <f>O243*#REF!</f>
        <v>#REF!</v>
      </c>
      <c r="AB243" s="228" t="e">
        <f t="shared" si="205"/>
        <v>#REF!</v>
      </c>
      <c r="AC243" s="174" t="e">
        <f t="shared" si="206"/>
        <v>#REF!</v>
      </c>
      <c r="AD243" s="234" t="e">
        <f t="shared" si="207"/>
        <v>#REF!</v>
      </c>
      <c r="AE243" s="228" t="e">
        <f t="shared" si="208"/>
        <v>#REF!</v>
      </c>
      <c r="AF243" s="174" t="e">
        <f t="shared" si="209"/>
        <v>#REF!</v>
      </c>
      <c r="AG243" s="234" t="e">
        <f t="shared" si="210"/>
        <v>#REF!</v>
      </c>
      <c r="AH243" s="228" t="e">
        <f t="shared" si="211"/>
        <v>#REF!</v>
      </c>
      <c r="AI243" s="174" t="e">
        <f t="shared" si="212"/>
        <v>#REF!</v>
      </c>
      <c r="AJ243" s="234" t="e">
        <f t="shared" si="213"/>
        <v>#REF!</v>
      </c>
      <c r="AK243" s="228" t="e">
        <f t="shared" si="214"/>
        <v>#REF!</v>
      </c>
      <c r="AL243" s="174" t="e">
        <f t="shared" si="215"/>
        <v>#REF!</v>
      </c>
      <c r="AM243" s="234" t="e">
        <f t="shared" si="216"/>
        <v>#REF!</v>
      </c>
      <c r="AN243" s="228" t="e">
        <f t="shared" si="217"/>
        <v>#REF!</v>
      </c>
      <c r="AO243" s="174" t="e">
        <f t="shared" si="218"/>
        <v>#REF!</v>
      </c>
      <c r="AP243" s="234" t="e">
        <f t="shared" si="219"/>
        <v>#REF!</v>
      </c>
      <c r="AQ243" s="228" t="e">
        <f t="shared" si="220"/>
        <v>#REF!</v>
      </c>
      <c r="AR243" s="174" t="e">
        <f t="shared" si="221"/>
        <v>#REF!</v>
      </c>
      <c r="AS243" s="185" t="e">
        <f t="shared" si="222"/>
        <v>#REF!</v>
      </c>
      <c r="AT243" s="142"/>
      <c r="AU243" s="142"/>
      <c r="AV243" s="142"/>
      <c r="AW243" s="142"/>
      <c r="AX243" s="142"/>
      <c r="AY243" s="142"/>
      <c r="AZ243" s="142"/>
      <c r="BA243" s="142"/>
      <c r="BB243" s="142"/>
    </row>
    <row r="244" spans="1:78" s="52" customFormat="1" x14ac:dyDescent="0.2">
      <c r="A244" s="247" t="s">
        <v>54</v>
      </c>
      <c r="B244" s="250">
        <v>0</v>
      </c>
      <c r="C244" s="252">
        <v>0</v>
      </c>
      <c r="D244" s="4">
        <f>(BldgEUI!F144+BldgEUI!G144)*Constants!$B$13</f>
        <v>0</v>
      </c>
      <c r="E244" s="101">
        <f>(BldgEUI!D144+BldgEUI!E144)*Constants!$B$14</f>
        <v>0</v>
      </c>
      <c r="F244" s="6">
        <f t="shared" si="201"/>
        <v>0</v>
      </c>
      <c r="G244" s="219">
        <f>(BldgEUI!L144+BldgEUI!M144)*Constants!$B$13</f>
        <v>10.175649999999999</v>
      </c>
      <c r="H244" s="101">
        <f>(BldgEUI!J144+BldgEUI!K144)*Constants!$B$14</f>
        <v>5.5982339999999997</v>
      </c>
      <c r="I244" s="6">
        <f t="shared" si="202"/>
        <v>15.773883999999999</v>
      </c>
      <c r="J244" s="219">
        <f>(BldgEUI!R144+BldgEUI!S144)*Constants!$B$13</f>
        <v>0</v>
      </c>
      <c r="K244" s="101">
        <f>(BldgEUI!P144+BldgEUI!Q144)*Constants!$B$14</f>
        <v>0</v>
      </c>
      <c r="L244" s="6">
        <f t="shared" si="203"/>
        <v>0</v>
      </c>
      <c r="M244" s="219">
        <f>(BldgEUI!X144+BldgEUI!Y144)*Constants!$B$13</f>
        <v>0</v>
      </c>
      <c r="N244" s="101">
        <f>(BldgEUI!V144+BldgEUI!W144)*Constants!$B$14</f>
        <v>0</v>
      </c>
      <c r="O244" s="6">
        <f t="shared" si="204"/>
        <v>0</v>
      </c>
      <c r="P244" s="228" t="e">
        <f>D244*#REF!</f>
        <v>#REF!</v>
      </c>
      <c r="Q244" s="174" t="e">
        <f>E244*#REF!</f>
        <v>#REF!</v>
      </c>
      <c r="R244" s="234" t="e">
        <f>F244*#REF!</f>
        <v>#REF!</v>
      </c>
      <c r="S244" s="228" t="e">
        <f>G244*#REF!</f>
        <v>#REF!</v>
      </c>
      <c r="T244" s="174" t="e">
        <f>H244*#REF!</f>
        <v>#REF!</v>
      </c>
      <c r="U244" s="234" t="e">
        <f>I244*#REF!</f>
        <v>#REF!</v>
      </c>
      <c r="V244" s="228" t="e">
        <f>J244*#REF!</f>
        <v>#REF!</v>
      </c>
      <c r="W244" s="174" t="e">
        <f>K244*#REF!</f>
        <v>#REF!</v>
      </c>
      <c r="X244" s="234" t="e">
        <f>L244*#REF!</f>
        <v>#REF!</v>
      </c>
      <c r="Y244" s="228" t="e">
        <f>M244*#REF!</f>
        <v>#REF!</v>
      </c>
      <c r="Z244" s="174" t="e">
        <f>N244*#REF!</f>
        <v>#REF!</v>
      </c>
      <c r="AA244" s="234" t="e">
        <f>O244*#REF!</f>
        <v>#REF!</v>
      </c>
      <c r="AB244" s="228" t="e">
        <f t="shared" si="205"/>
        <v>#REF!</v>
      </c>
      <c r="AC244" s="174" t="e">
        <f t="shared" si="206"/>
        <v>#REF!</v>
      </c>
      <c r="AD244" s="234" t="e">
        <f t="shared" si="207"/>
        <v>#REF!</v>
      </c>
      <c r="AE244" s="228" t="e">
        <f t="shared" si="208"/>
        <v>#REF!</v>
      </c>
      <c r="AF244" s="174" t="e">
        <f t="shared" si="209"/>
        <v>#REF!</v>
      </c>
      <c r="AG244" s="234" t="e">
        <f t="shared" si="210"/>
        <v>#REF!</v>
      </c>
      <c r="AH244" s="228" t="e">
        <f t="shared" si="211"/>
        <v>#REF!</v>
      </c>
      <c r="AI244" s="174" t="e">
        <f t="shared" si="212"/>
        <v>#REF!</v>
      </c>
      <c r="AJ244" s="234" t="e">
        <f t="shared" si="213"/>
        <v>#REF!</v>
      </c>
      <c r="AK244" s="228" t="e">
        <f t="shared" si="214"/>
        <v>#REF!</v>
      </c>
      <c r="AL244" s="174" t="e">
        <f t="shared" si="215"/>
        <v>#REF!</v>
      </c>
      <c r="AM244" s="234" t="e">
        <f t="shared" si="216"/>
        <v>#REF!</v>
      </c>
      <c r="AN244" s="228" t="e">
        <f t="shared" si="217"/>
        <v>#REF!</v>
      </c>
      <c r="AO244" s="174" t="e">
        <f t="shared" si="218"/>
        <v>#REF!</v>
      </c>
      <c r="AP244" s="234" t="e">
        <f t="shared" si="219"/>
        <v>#REF!</v>
      </c>
      <c r="AQ244" s="228" t="e">
        <f t="shared" si="220"/>
        <v>#REF!</v>
      </c>
      <c r="AR244" s="174" t="e">
        <f t="shared" si="221"/>
        <v>#REF!</v>
      </c>
      <c r="AS244" s="185" t="e">
        <f t="shared" si="222"/>
        <v>#REF!</v>
      </c>
      <c r="AT244" s="143"/>
      <c r="AU244" s="143"/>
      <c r="AV244" s="143"/>
      <c r="AW244" s="143"/>
      <c r="AX244" s="143"/>
      <c r="AY244" s="143"/>
      <c r="AZ244" s="143"/>
      <c r="BA244" s="143"/>
      <c r="BB244" s="143"/>
    </row>
    <row r="245" spans="1:78" s="24" customFormat="1" x14ac:dyDescent="0.2">
      <c r="A245" s="247" t="s">
        <v>55</v>
      </c>
      <c r="B245" s="208">
        <v>1</v>
      </c>
      <c r="C245" s="209">
        <v>0</v>
      </c>
      <c r="D245" s="4">
        <f>(BldgEUI!F145+BldgEUI!G145)*Constants!$B$13</f>
        <v>0</v>
      </c>
      <c r="E245" s="101">
        <f>(BldgEUI!D145+BldgEUI!E145)*Constants!$B$14</f>
        <v>0</v>
      </c>
      <c r="F245" s="6">
        <f t="shared" si="201"/>
        <v>0</v>
      </c>
      <c r="G245" s="219">
        <f>(BldgEUI!L145+BldgEUI!M145)*Constants!$B$13</f>
        <v>10.49996</v>
      </c>
      <c r="H245" s="101">
        <f>(BldgEUI!J145+BldgEUI!K145)*Constants!$B$14</f>
        <v>5.2925399999999998</v>
      </c>
      <c r="I245" s="6">
        <f t="shared" si="202"/>
        <v>15.7925</v>
      </c>
      <c r="J245" s="219">
        <f>(BldgEUI!R145+BldgEUI!S145)*Constants!$B$13</f>
        <v>0</v>
      </c>
      <c r="K245" s="101">
        <f>(BldgEUI!P145+BldgEUI!Q145)*Constants!$B$14</f>
        <v>0</v>
      </c>
      <c r="L245" s="6">
        <f t="shared" si="203"/>
        <v>0</v>
      </c>
      <c r="M245" s="219">
        <f>(BldgEUI!X145+BldgEUI!Y145)*Constants!$B$13</f>
        <v>0</v>
      </c>
      <c r="N245" s="101">
        <f>(BldgEUI!V145+BldgEUI!W145)*Constants!$B$14</f>
        <v>0</v>
      </c>
      <c r="O245" s="6">
        <f t="shared" si="204"/>
        <v>0</v>
      </c>
      <c r="P245" s="228" t="e">
        <f>D245*#REF!</f>
        <v>#REF!</v>
      </c>
      <c r="Q245" s="174" t="e">
        <f>E245*#REF!</f>
        <v>#REF!</v>
      </c>
      <c r="R245" s="234" t="e">
        <f>F245*#REF!</f>
        <v>#REF!</v>
      </c>
      <c r="S245" s="228" t="e">
        <f>G245*#REF!</f>
        <v>#REF!</v>
      </c>
      <c r="T245" s="174" t="e">
        <f>H245*#REF!</f>
        <v>#REF!</v>
      </c>
      <c r="U245" s="234" t="e">
        <f>I245*#REF!</f>
        <v>#REF!</v>
      </c>
      <c r="V245" s="228" t="e">
        <f>J245*#REF!</f>
        <v>#REF!</v>
      </c>
      <c r="W245" s="174" t="e">
        <f>K245*#REF!</f>
        <v>#REF!</v>
      </c>
      <c r="X245" s="234" t="e">
        <f>L245*#REF!</f>
        <v>#REF!</v>
      </c>
      <c r="Y245" s="228" t="e">
        <f>M245*#REF!</f>
        <v>#REF!</v>
      </c>
      <c r="Z245" s="174" t="e">
        <f>N245*#REF!</f>
        <v>#REF!</v>
      </c>
      <c r="AA245" s="234" t="e">
        <f>O245*#REF!</f>
        <v>#REF!</v>
      </c>
      <c r="AB245" s="228" t="e">
        <f t="shared" si="205"/>
        <v>#REF!</v>
      </c>
      <c r="AC245" s="174" t="e">
        <f t="shared" si="206"/>
        <v>#REF!</v>
      </c>
      <c r="AD245" s="234" t="e">
        <f t="shared" si="207"/>
        <v>#REF!</v>
      </c>
      <c r="AE245" s="228" t="e">
        <f t="shared" si="208"/>
        <v>#REF!</v>
      </c>
      <c r="AF245" s="174" t="e">
        <f t="shared" si="209"/>
        <v>#REF!</v>
      </c>
      <c r="AG245" s="234" t="e">
        <f t="shared" si="210"/>
        <v>#REF!</v>
      </c>
      <c r="AH245" s="228" t="e">
        <f t="shared" si="211"/>
        <v>#REF!</v>
      </c>
      <c r="AI245" s="174" t="e">
        <f t="shared" si="212"/>
        <v>#REF!</v>
      </c>
      <c r="AJ245" s="234" t="e">
        <f t="shared" si="213"/>
        <v>#REF!</v>
      </c>
      <c r="AK245" s="228" t="e">
        <f t="shared" si="214"/>
        <v>#REF!</v>
      </c>
      <c r="AL245" s="174" t="e">
        <f t="shared" si="215"/>
        <v>#REF!</v>
      </c>
      <c r="AM245" s="234" t="e">
        <f t="shared" si="216"/>
        <v>#REF!</v>
      </c>
      <c r="AN245" s="228" t="e">
        <f t="shared" si="217"/>
        <v>#REF!</v>
      </c>
      <c r="AO245" s="174" t="e">
        <f t="shared" si="218"/>
        <v>#REF!</v>
      </c>
      <c r="AP245" s="234" t="e">
        <f t="shared" si="219"/>
        <v>#REF!</v>
      </c>
      <c r="AQ245" s="228" t="e">
        <f t="shared" si="220"/>
        <v>#REF!</v>
      </c>
      <c r="AR245" s="174" t="e">
        <f t="shared" si="221"/>
        <v>#REF!</v>
      </c>
      <c r="AS245" s="185" t="e">
        <f t="shared" si="222"/>
        <v>#REF!</v>
      </c>
      <c r="AT245" s="141"/>
      <c r="AU245" s="141"/>
      <c r="AV245" s="141"/>
      <c r="AW245" s="141"/>
      <c r="AX245" s="141"/>
      <c r="AY245" s="141"/>
      <c r="AZ245" s="141"/>
      <c r="BA245" s="141"/>
      <c r="BB245" s="141"/>
    </row>
    <row r="246" spans="1:78" s="19" customFormat="1" x14ac:dyDescent="0.2">
      <c r="A246" s="247" t="s">
        <v>21</v>
      </c>
      <c r="B246" s="208">
        <v>1</v>
      </c>
      <c r="C246" s="209">
        <v>1</v>
      </c>
      <c r="D246" s="4">
        <f>(BldgEUI!F146+BldgEUI!G146)*Constants!$B$13</f>
        <v>0</v>
      </c>
      <c r="E246" s="101">
        <f>(BldgEUI!D146+BldgEUI!E146)*Constants!$B$14</f>
        <v>0</v>
      </c>
      <c r="F246" s="6">
        <f t="shared" si="201"/>
        <v>0</v>
      </c>
      <c r="G246" s="219">
        <f>(BldgEUI!L146+BldgEUI!M146)*Constants!$B$13</f>
        <v>10.243450000000001</v>
      </c>
      <c r="H246" s="101">
        <f>(BldgEUI!J146+BldgEUI!K146)*Constants!$B$14</f>
        <v>5.5758779999999994</v>
      </c>
      <c r="I246" s="6">
        <f t="shared" si="202"/>
        <v>15.819328000000001</v>
      </c>
      <c r="J246" s="219">
        <f>(BldgEUI!R146+BldgEUI!S146)*Constants!$B$13</f>
        <v>0</v>
      </c>
      <c r="K246" s="101">
        <f>(BldgEUI!P146+BldgEUI!Q146)*Constants!$B$14</f>
        <v>0</v>
      </c>
      <c r="L246" s="6">
        <f t="shared" si="203"/>
        <v>0</v>
      </c>
      <c r="M246" s="219">
        <f>(BldgEUI!X146+BldgEUI!Y146)*Constants!$B$13</f>
        <v>0</v>
      </c>
      <c r="N246" s="101">
        <f>(BldgEUI!V146+BldgEUI!W146)*Constants!$B$14</f>
        <v>0</v>
      </c>
      <c r="O246" s="6">
        <f t="shared" si="204"/>
        <v>0</v>
      </c>
      <c r="P246" s="228" t="e">
        <f>D246*#REF!</f>
        <v>#REF!</v>
      </c>
      <c r="Q246" s="174" t="e">
        <f>E246*#REF!</f>
        <v>#REF!</v>
      </c>
      <c r="R246" s="234" t="e">
        <f>F246*#REF!</f>
        <v>#REF!</v>
      </c>
      <c r="S246" s="228" t="e">
        <f>G246*#REF!</f>
        <v>#REF!</v>
      </c>
      <c r="T246" s="174" t="e">
        <f>H246*#REF!</f>
        <v>#REF!</v>
      </c>
      <c r="U246" s="234" t="e">
        <f>I246*#REF!</f>
        <v>#REF!</v>
      </c>
      <c r="V246" s="228" t="e">
        <f>J246*#REF!</f>
        <v>#REF!</v>
      </c>
      <c r="W246" s="174" t="e">
        <f>K246*#REF!</f>
        <v>#REF!</v>
      </c>
      <c r="X246" s="234" t="e">
        <f>L246*#REF!</f>
        <v>#REF!</v>
      </c>
      <c r="Y246" s="228" t="e">
        <f>M246*#REF!</f>
        <v>#REF!</v>
      </c>
      <c r="Z246" s="174" t="e">
        <f>N246*#REF!</f>
        <v>#REF!</v>
      </c>
      <c r="AA246" s="234" t="e">
        <f>O246*#REF!</f>
        <v>#REF!</v>
      </c>
      <c r="AB246" s="228" t="e">
        <f t="shared" si="205"/>
        <v>#REF!</v>
      </c>
      <c r="AC246" s="174" t="e">
        <f t="shared" si="206"/>
        <v>#REF!</v>
      </c>
      <c r="AD246" s="234" t="e">
        <f t="shared" si="207"/>
        <v>#REF!</v>
      </c>
      <c r="AE246" s="228" t="e">
        <f t="shared" si="208"/>
        <v>#REF!</v>
      </c>
      <c r="AF246" s="174" t="e">
        <f t="shared" si="209"/>
        <v>#REF!</v>
      </c>
      <c r="AG246" s="234" t="e">
        <f t="shared" si="210"/>
        <v>#REF!</v>
      </c>
      <c r="AH246" s="228" t="e">
        <f t="shared" si="211"/>
        <v>#REF!</v>
      </c>
      <c r="AI246" s="174" t="e">
        <f t="shared" si="212"/>
        <v>#REF!</v>
      </c>
      <c r="AJ246" s="234" t="e">
        <f t="shared" si="213"/>
        <v>#REF!</v>
      </c>
      <c r="AK246" s="228" t="e">
        <f t="shared" si="214"/>
        <v>#REF!</v>
      </c>
      <c r="AL246" s="174" t="e">
        <f t="shared" si="215"/>
        <v>#REF!</v>
      </c>
      <c r="AM246" s="234" t="e">
        <f t="shared" si="216"/>
        <v>#REF!</v>
      </c>
      <c r="AN246" s="228" t="e">
        <f t="shared" si="217"/>
        <v>#REF!</v>
      </c>
      <c r="AO246" s="174" t="e">
        <f t="shared" si="218"/>
        <v>#REF!</v>
      </c>
      <c r="AP246" s="234" t="e">
        <f t="shared" si="219"/>
        <v>#REF!</v>
      </c>
      <c r="AQ246" s="228" t="e">
        <f t="shared" si="220"/>
        <v>#REF!</v>
      </c>
      <c r="AR246" s="174" t="e">
        <f t="shared" si="221"/>
        <v>#REF!</v>
      </c>
      <c r="AS246" s="185" t="e">
        <f t="shared" si="222"/>
        <v>#REF!</v>
      </c>
      <c r="AT246" s="142"/>
      <c r="AU246" s="142"/>
      <c r="AV246" s="142"/>
      <c r="AW246" s="142"/>
      <c r="AX246" s="142"/>
      <c r="AY246" s="142"/>
      <c r="AZ246" s="142"/>
      <c r="BA246" s="142"/>
      <c r="BB246" s="142"/>
    </row>
    <row r="247" spans="1:78" x14ac:dyDescent="0.2">
      <c r="A247" s="247" t="s">
        <v>56</v>
      </c>
      <c r="B247" s="208">
        <v>1</v>
      </c>
      <c r="C247" s="209">
        <v>1</v>
      </c>
      <c r="D247" s="4">
        <f>(BldgEUI!F147+BldgEUI!G147)*Constants!$B$13</f>
        <v>0</v>
      </c>
      <c r="E247" s="101">
        <f>(BldgEUI!D147+BldgEUI!E147)*Constants!$B$14</f>
        <v>0</v>
      </c>
      <c r="F247" s="6">
        <f t="shared" si="201"/>
        <v>0</v>
      </c>
      <c r="G247" s="219">
        <f>(BldgEUI!L147+BldgEUI!M147)*Constants!$B$13</f>
        <v>10.23554</v>
      </c>
      <c r="H247" s="101">
        <f>(BldgEUI!J147+BldgEUI!K147)*Constants!$B$14</f>
        <v>5.5982339999999997</v>
      </c>
      <c r="I247" s="6">
        <f t="shared" si="202"/>
        <v>15.833774</v>
      </c>
      <c r="J247" s="219">
        <f>(BldgEUI!R147+BldgEUI!S147)*Constants!$B$13</f>
        <v>0</v>
      </c>
      <c r="K247" s="101">
        <f>(BldgEUI!P147+BldgEUI!Q147)*Constants!$B$14</f>
        <v>0</v>
      </c>
      <c r="L247" s="6">
        <f t="shared" si="203"/>
        <v>0</v>
      </c>
      <c r="M247" s="219">
        <f>(BldgEUI!X147+BldgEUI!Y147)*Constants!$B$13</f>
        <v>0</v>
      </c>
      <c r="N247" s="101">
        <f>(BldgEUI!V147+BldgEUI!W147)*Constants!$B$14</f>
        <v>0</v>
      </c>
      <c r="O247" s="6">
        <f t="shared" si="204"/>
        <v>0</v>
      </c>
      <c r="P247" s="228" t="e">
        <f>D247*#REF!</f>
        <v>#REF!</v>
      </c>
      <c r="Q247" s="174" t="e">
        <f>E247*#REF!</f>
        <v>#REF!</v>
      </c>
      <c r="R247" s="234" t="e">
        <f>F247*#REF!</f>
        <v>#REF!</v>
      </c>
      <c r="S247" s="228" t="e">
        <f>G247*#REF!</f>
        <v>#REF!</v>
      </c>
      <c r="T247" s="174" t="e">
        <f>H247*#REF!</f>
        <v>#REF!</v>
      </c>
      <c r="U247" s="234" t="e">
        <f>I247*#REF!</f>
        <v>#REF!</v>
      </c>
      <c r="V247" s="228" t="e">
        <f>J247*#REF!</f>
        <v>#REF!</v>
      </c>
      <c r="W247" s="174" t="e">
        <f>K247*#REF!</f>
        <v>#REF!</v>
      </c>
      <c r="X247" s="234" t="e">
        <f>L247*#REF!</f>
        <v>#REF!</v>
      </c>
      <c r="Y247" s="228" t="e">
        <f>M247*#REF!</f>
        <v>#REF!</v>
      </c>
      <c r="Z247" s="174" t="e">
        <f>N247*#REF!</f>
        <v>#REF!</v>
      </c>
      <c r="AA247" s="234" t="e">
        <f>O247*#REF!</f>
        <v>#REF!</v>
      </c>
      <c r="AB247" s="228" t="e">
        <f t="shared" si="205"/>
        <v>#REF!</v>
      </c>
      <c r="AC247" s="174" t="e">
        <f t="shared" si="206"/>
        <v>#REF!</v>
      </c>
      <c r="AD247" s="234" t="e">
        <f t="shared" si="207"/>
        <v>#REF!</v>
      </c>
      <c r="AE247" s="228" t="e">
        <f t="shared" si="208"/>
        <v>#REF!</v>
      </c>
      <c r="AF247" s="174" t="e">
        <f t="shared" si="209"/>
        <v>#REF!</v>
      </c>
      <c r="AG247" s="234" t="e">
        <f t="shared" si="210"/>
        <v>#REF!</v>
      </c>
      <c r="AH247" s="228" t="e">
        <f t="shared" si="211"/>
        <v>#REF!</v>
      </c>
      <c r="AI247" s="174" t="e">
        <f t="shared" si="212"/>
        <v>#REF!</v>
      </c>
      <c r="AJ247" s="234" t="e">
        <f t="shared" si="213"/>
        <v>#REF!</v>
      </c>
      <c r="AK247" s="228" t="e">
        <f t="shared" si="214"/>
        <v>#REF!</v>
      </c>
      <c r="AL247" s="174" t="e">
        <f t="shared" si="215"/>
        <v>#REF!</v>
      </c>
      <c r="AM247" s="234" t="e">
        <f t="shared" si="216"/>
        <v>#REF!</v>
      </c>
      <c r="AN247" s="228" t="e">
        <f t="shared" si="217"/>
        <v>#REF!</v>
      </c>
      <c r="AO247" s="174" t="e">
        <f t="shared" si="218"/>
        <v>#REF!</v>
      </c>
      <c r="AP247" s="234" t="e">
        <f t="shared" si="219"/>
        <v>#REF!</v>
      </c>
      <c r="AQ247" s="228" t="e">
        <f t="shared" si="220"/>
        <v>#REF!</v>
      </c>
      <c r="AR247" s="174" t="e">
        <f t="shared" si="221"/>
        <v>#REF!</v>
      </c>
      <c r="AS247" s="185" t="e">
        <f t="shared" si="222"/>
        <v>#REF!</v>
      </c>
      <c r="AT247" s="1"/>
      <c r="AU247" s="1"/>
      <c r="AV247" s="1"/>
      <c r="AW247" s="1"/>
      <c r="AX247" s="1"/>
      <c r="AY247" s="1"/>
      <c r="AZ247" s="1"/>
      <c r="BA247" s="1"/>
      <c r="BB247" s="1"/>
      <c r="BC247"/>
      <c r="BX247"/>
    </row>
    <row r="248" spans="1:78" s="15" customFormat="1" x14ac:dyDescent="0.2">
      <c r="A248" s="247" t="s">
        <v>57</v>
      </c>
      <c r="B248" s="208">
        <v>1</v>
      </c>
      <c r="C248" s="209">
        <v>1</v>
      </c>
      <c r="D248" s="4">
        <f>(BldgEUI!F148+BldgEUI!G148)*Constants!$B$13</f>
        <v>0</v>
      </c>
      <c r="E248" s="101">
        <f>(BldgEUI!D148+BldgEUI!E148)*Constants!$B$14</f>
        <v>0</v>
      </c>
      <c r="F248" s="6">
        <f t="shared" si="201"/>
        <v>0</v>
      </c>
      <c r="G248" s="219">
        <f>(BldgEUI!L148+BldgEUI!M148)*Constants!$B$13</f>
        <v>10.240060000000001</v>
      </c>
      <c r="H248" s="101">
        <f>(BldgEUI!J148+BldgEUI!K148)*Constants!$B$14</f>
        <v>5.5982339999999997</v>
      </c>
      <c r="I248" s="6">
        <f t="shared" si="202"/>
        <v>15.838294000000001</v>
      </c>
      <c r="J248" s="219">
        <f>(BldgEUI!R148+BldgEUI!S148)*Constants!$B$13</f>
        <v>0</v>
      </c>
      <c r="K248" s="101">
        <f>(BldgEUI!P148+BldgEUI!Q148)*Constants!$B$14</f>
        <v>0</v>
      </c>
      <c r="L248" s="6">
        <f t="shared" si="203"/>
        <v>0</v>
      </c>
      <c r="M248" s="219">
        <f>(BldgEUI!X148+BldgEUI!Y148)*Constants!$B$13</f>
        <v>0</v>
      </c>
      <c r="N248" s="101">
        <f>(BldgEUI!V148+BldgEUI!W148)*Constants!$B$14</f>
        <v>0</v>
      </c>
      <c r="O248" s="6">
        <f t="shared" si="204"/>
        <v>0</v>
      </c>
      <c r="P248" s="228" t="e">
        <f>D248*#REF!</f>
        <v>#REF!</v>
      </c>
      <c r="Q248" s="174" t="e">
        <f>E248*#REF!</f>
        <v>#REF!</v>
      </c>
      <c r="R248" s="234" t="e">
        <f>F248*#REF!</f>
        <v>#REF!</v>
      </c>
      <c r="S248" s="228" t="e">
        <f>G248*#REF!</f>
        <v>#REF!</v>
      </c>
      <c r="T248" s="174" t="e">
        <f>H248*#REF!</f>
        <v>#REF!</v>
      </c>
      <c r="U248" s="234" t="e">
        <f>I248*#REF!</f>
        <v>#REF!</v>
      </c>
      <c r="V248" s="228" t="e">
        <f>J248*#REF!</f>
        <v>#REF!</v>
      </c>
      <c r="W248" s="174" t="e">
        <f>K248*#REF!</f>
        <v>#REF!</v>
      </c>
      <c r="X248" s="234" t="e">
        <f>L248*#REF!</f>
        <v>#REF!</v>
      </c>
      <c r="Y248" s="228" t="e">
        <f>M248*#REF!</f>
        <v>#REF!</v>
      </c>
      <c r="Z248" s="174" t="e">
        <f>N248*#REF!</f>
        <v>#REF!</v>
      </c>
      <c r="AA248" s="234" t="e">
        <f>O248*#REF!</f>
        <v>#REF!</v>
      </c>
      <c r="AB248" s="228" t="e">
        <f t="shared" si="205"/>
        <v>#REF!</v>
      </c>
      <c r="AC248" s="174" t="e">
        <f t="shared" si="206"/>
        <v>#REF!</v>
      </c>
      <c r="AD248" s="234" t="e">
        <f t="shared" si="207"/>
        <v>#REF!</v>
      </c>
      <c r="AE248" s="228" t="e">
        <f t="shared" si="208"/>
        <v>#REF!</v>
      </c>
      <c r="AF248" s="174" t="e">
        <f t="shared" si="209"/>
        <v>#REF!</v>
      </c>
      <c r="AG248" s="234" t="e">
        <f t="shared" si="210"/>
        <v>#REF!</v>
      </c>
      <c r="AH248" s="228" t="e">
        <f t="shared" si="211"/>
        <v>#REF!</v>
      </c>
      <c r="AI248" s="174" t="e">
        <f t="shared" si="212"/>
        <v>#REF!</v>
      </c>
      <c r="AJ248" s="234" t="e">
        <f t="shared" si="213"/>
        <v>#REF!</v>
      </c>
      <c r="AK248" s="228" t="e">
        <f t="shared" si="214"/>
        <v>#REF!</v>
      </c>
      <c r="AL248" s="174" t="e">
        <f t="shared" si="215"/>
        <v>#REF!</v>
      </c>
      <c r="AM248" s="234" t="e">
        <f t="shared" si="216"/>
        <v>#REF!</v>
      </c>
      <c r="AN248" s="228" t="e">
        <f t="shared" si="217"/>
        <v>#REF!</v>
      </c>
      <c r="AO248" s="174" t="e">
        <f t="shared" si="218"/>
        <v>#REF!</v>
      </c>
      <c r="AP248" s="234" t="e">
        <f t="shared" si="219"/>
        <v>#REF!</v>
      </c>
      <c r="AQ248" s="228" t="e">
        <f t="shared" si="220"/>
        <v>#REF!</v>
      </c>
      <c r="AR248" s="174" t="e">
        <f t="shared" si="221"/>
        <v>#REF!</v>
      </c>
      <c r="AS248" s="185" t="e">
        <f t="shared" si="222"/>
        <v>#REF!</v>
      </c>
      <c r="AT248" s="2"/>
      <c r="AU248" s="2"/>
      <c r="AV248" s="2"/>
      <c r="AW248" s="2"/>
      <c r="AX248" s="2"/>
      <c r="AY248" s="2"/>
      <c r="AZ248" s="2"/>
      <c r="BA248" s="2"/>
      <c r="BB248" s="2"/>
    </row>
    <row r="249" spans="1:78" s="15" customFormat="1" ht="13.5" thickBot="1" x14ac:dyDescent="0.25">
      <c r="A249" s="249" t="s">
        <v>58</v>
      </c>
      <c r="B249" s="213">
        <v>1</v>
      </c>
      <c r="C249" s="214">
        <v>1</v>
      </c>
      <c r="D249" s="197">
        <f>(BldgEUI!F149+BldgEUI!G149)*Constants!$B$13</f>
        <v>0</v>
      </c>
      <c r="E249" s="186">
        <f>(BldgEUI!D149+BldgEUI!E149)*Constants!$B$14</f>
        <v>0</v>
      </c>
      <c r="F249" s="236">
        <f t="shared" si="201"/>
        <v>0</v>
      </c>
      <c r="G249" s="221">
        <f>(BldgEUI!L149+BldgEUI!M149)*Constants!$B$13</f>
        <v>10.1248</v>
      </c>
      <c r="H249" s="186">
        <f>(BldgEUI!J149+BldgEUI!K149)*Constants!$B$14</f>
        <v>5.0565059999999997</v>
      </c>
      <c r="I249" s="236">
        <f t="shared" si="202"/>
        <v>15.181305999999999</v>
      </c>
      <c r="J249" s="221">
        <f>(BldgEUI!R149+BldgEUI!S149)*Constants!$B$13</f>
        <v>0</v>
      </c>
      <c r="K249" s="186">
        <f>(BldgEUI!P149+BldgEUI!Q149)*Constants!$B$14</f>
        <v>0</v>
      </c>
      <c r="L249" s="236">
        <f t="shared" si="203"/>
        <v>0</v>
      </c>
      <c r="M249" s="221">
        <f>(BldgEUI!X149+BldgEUI!Y149)*Constants!$B$13</f>
        <v>0</v>
      </c>
      <c r="N249" s="186">
        <f>(BldgEUI!V149+BldgEUI!W149)*Constants!$B$14</f>
        <v>0</v>
      </c>
      <c r="O249" s="236">
        <f t="shared" si="204"/>
        <v>0</v>
      </c>
      <c r="P249" s="229" t="e">
        <f>D249*#REF!</f>
        <v>#REF!</v>
      </c>
      <c r="Q249" s="187" t="e">
        <f>E249*#REF!</f>
        <v>#REF!</v>
      </c>
      <c r="R249" s="235" t="e">
        <f>F249*#REF!</f>
        <v>#REF!</v>
      </c>
      <c r="S249" s="229" t="e">
        <f>G249*#REF!</f>
        <v>#REF!</v>
      </c>
      <c r="T249" s="187" t="e">
        <f>H249*#REF!</f>
        <v>#REF!</v>
      </c>
      <c r="U249" s="235" t="e">
        <f>I249*#REF!</f>
        <v>#REF!</v>
      </c>
      <c r="V249" s="229" t="e">
        <f>J249*#REF!</f>
        <v>#REF!</v>
      </c>
      <c r="W249" s="187" t="e">
        <f>K249*#REF!</f>
        <v>#REF!</v>
      </c>
      <c r="X249" s="235" t="e">
        <f>L249*#REF!</f>
        <v>#REF!</v>
      </c>
      <c r="Y249" s="229" t="e">
        <f>M249*#REF!</f>
        <v>#REF!</v>
      </c>
      <c r="Z249" s="187" t="e">
        <f>N249*#REF!</f>
        <v>#REF!</v>
      </c>
      <c r="AA249" s="235" t="e">
        <f>O249*#REF!</f>
        <v>#REF!</v>
      </c>
      <c r="AB249" s="229" t="e">
        <f t="shared" si="205"/>
        <v>#REF!</v>
      </c>
      <c r="AC249" s="187" t="e">
        <f t="shared" si="206"/>
        <v>#REF!</v>
      </c>
      <c r="AD249" s="235" t="e">
        <f t="shared" si="207"/>
        <v>#REF!</v>
      </c>
      <c r="AE249" s="229" t="e">
        <f t="shared" si="208"/>
        <v>#REF!</v>
      </c>
      <c r="AF249" s="187" t="e">
        <f t="shared" si="209"/>
        <v>#REF!</v>
      </c>
      <c r="AG249" s="235" t="e">
        <f t="shared" si="210"/>
        <v>#REF!</v>
      </c>
      <c r="AH249" s="229" t="e">
        <f t="shared" si="211"/>
        <v>#REF!</v>
      </c>
      <c r="AI249" s="187" t="e">
        <f t="shared" si="212"/>
        <v>#REF!</v>
      </c>
      <c r="AJ249" s="235" t="e">
        <f t="shared" si="213"/>
        <v>#REF!</v>
      </c>
      <c r="AK249" s="229" t="e">
        <f t="shared" si="214"/>
        <v>#REF!</v>
      </c>
      <c r="AL249" s="187" t="e">
        <f t="shared" si="215"/>
        <v>#REF!</v>
      </c>
      <c r="AM249" s="235" t="e">
        <f t="shared" si="216"/>
        <v>#REF!</v>
      </c>
      <c r="AN249" s="229" t="e">
        <f t="shared" si="217"/>
        <v>#REF!</v>
      </c>
      <c r="AO249" s="187" t="e">
        <f t="shared" si="218"/>
        <v>#REF!</v>
      </c>
      <c r="AP249" s="235" t="e">
        <f t="shared" si="219"/>
        <v>#REF!</v>
      </c>
      <c r="AQ249" s="229" t="e">
        <f t="shared" si="220"/>
        <v>#REF!</v>
      </c>
      <c r="AR249" s="187" t="e">
        <f t="shared" si="221"/>
        <v>#REF!</v>
      </c>
      <c r="AS249" s="188" t="e">
        <f t="shared" si="222"/>
        <v>#REF!</v>
      </c>
      <c r="AT249" s="2"/>
      <c r="AU249" s="2"/>
      <c r="AV249" s="2"/>
      <c r="AW249" s="2"/>
      <c r="AX249" s="2"/>
      <c r="AY249" s="2"/>
      <c r="AZ249" s="2"/>
      <c r="BA249" s="2"/>
      <c r="BB249" s="2"/>
    </row>
    <row r="250" spans="1:78" ht="13.5" thickBot="1" x14ac:dyDescent="0.25">
      <c r="AB250" s="5"/>
      <c r="AC250" s="5"/>
      <c r="AD250" s="5"/>
      <c r="AE250" s="5"/>
      <c r="AF250" s="5"/>
      <c r="AG250" s="5"/>
      <c r="AH250" s="5"/>
      <c r="AI250" s="5"/>
      <c r="AJ250" s="5"/>
      <c r="AK250" s="5"/>
      <c r="AL250" s="5"/>
      <c r="AM250" s="5"/>
      <c r="AN250" s="112"/>
      <c r="AO250" s="112"/>
      <c r="AP250" s="112"/>
      <c r="AQ250" s="112"/>
      <c r="AR250" s="112"/>
      <c r="AS250" s="112"/>
      <c r="AT250" s="112"/>
      <c r="AU250" s="112"/>
      <c r="AV250" s="112"/>
      <c r="AW250" s="112"/>
      <c r="AX250" s="112"/>
      <c r="AY250" s="112"/>
      <c r="AZ250" s="112"/>
      <c r="BA250" s="112"/>
      <c r="BB250" s="112"/>
      <c r="BC250" s="112"/>
      <c r="BD250" s="1"/>
      <c r="BE250" s="1"/>
      <c r="BF250" s="1"/>
      <c r="BG250" s="1"/>
      <c r="BH250" s="1"/>
      <c r="BI250" s="1"/>
      <c r="BJ250" s="1"/>
      <c r="BK250" s="1"/>
      <c r="BL250" s="1"/>
      <c r="BM250" s="1"/>
      <c r="BN250" s="1"/>
      <c r="BO250" s="1"/>
      <c r="BP250" s="1"/>
      <c r="BQ250" s="1"/>
      <c r="BR250" s="1"/>
      <c r="BS250" s="1"/>
      <c r="BT250" s="1"/>
      <c r="BU250" s="1"/>
      <c r="BV250" s="1"/>
      <c r="BW250" s="1"/>
      <c r="BY250" s="1"/>
      <c r="BZ250" s="1"/>
    </row>
    <row r="251" spans="1:78" ht="15" x14ac:dyDescent="0.25">
      <c r="A251" s="178" t="s">
        <v>173</v>
      </c>
      <c r="B251" s="198"/>
      <c r="C251" s="199"/>
      <c r="D251" s="179" t="s">
        <v>93</v>
      </c>
      <c r="E251" s="179"/>
      <c r="F251" s="179"/>
      <c r="G251" s="215" t="s">
        <v>93</v>
      </c>
      <c r="H251" s="179"/>
      <c r="I251" s="179"/>
      <c r="J251" s="215" t="s">
        <v>93</v>
      </c>
      <c r="K251" s="179"/>
      <c r="L251" s="179"/>
      <c r="M251" s="215" t="s">
        <v>93</v>
      </c>
      <c r="N251" s="179"/>
      <c r="O251" s="179"/>
      <c r="P251" s="226" t="s">
        <v>93</v>
      </c>
      <c r="Q251" s="180"/>
      <c r="R251" s="180"/>
      <c r="S251" s="226" t="s">
        <v>93</v>
      </c>
      <c r="T251" s="180"/>
      <c r="U251" s="180"/>
      <c r="V251" s="226" t="s">
        <v>93</v>
      </c>
      <c r="W251" s="180"/>
      <c r="X251" s="180"/>
      <c r="Y251" s="226" t="s">
        <v>93</v>
      </c>
      <c r="Z251" s="180"/>
      <c r="AA251" s="180"/>
      <c r="AB251" s="226" t="s">
        <v>97</v>
      </c>
      <c r="AC251" s="180"/>
      <c r="AD251" s="180"/>
      <c r="AE251" s="226" t="s">
        <v>98</v>
      </c>
      <c r="AF251" s="276"/>
      <c r="AG251" s="276"/>
      <c r="AH251" s="226" t="s">
        <v>98</v>
      </c>
      <c r="AI251" s="276"/>
      <c r="AJ251" s="276"/>
      <c r="AK251" s="226" t="s">
        <v>98</v>
      </c>
      <c r="AL251" s="276"/>
      <c r="AM251" s="276"/>
      <c r="AN251" s="226" t="s">
        <v>98</v>
      </c>
      <c r="AO251" s="276"/>
      <c r="AP251" s="276"/>
      <c r="AQ251" s="278" t="s">
        <v>98</v>
      </c>
      <c r="AR251" s="276"/>
      <c r="AS251" s="279"/>
      <c r="AT251" s="1"/>
      <c r="AU251" s="1"/>
      <c r="AV251" s="1"/>
      <c r="AW251" s="1"/>
      <c r="AX251" s="1"/>
      <c r="AY251" s="1"/>
      <c r="AZ251" s="1"/>
      <c r="BA251" s="1"/>
      <c r="BB251" s="1"/>
      <c r="BC251"/>
      <c r="BX251"/>
    </row>
    <row r="252" spans="1:78" x14ac:dyDescent="0.2">
      <c r="A252" s="181" t="s">
        <v>184</v>
      </c>
      <c r="B252" s="200"/>
      <c r="C252" s="201"/>
      <c r="D252" s="182"/>
      <c r="E252" s="182" t="s">
        <v>150</v>
      </c>
      <c r="F252" s="182"/>
      <c r="G252" s="216"/>
      <c r="H252" s="182" t="s">
        <v>153</v>
      </c>
      <c r="I252" s="182"/>
      <c r="J252" s="216"/>
      <c r="K252" s="182" t="s">
        <v>151</v>
      </c>
      <c r="L252" s="182"/>
      <c r="M252" s="216"/>
      <c r="N252" s="182" t="s">
        <v>152</v>
      </c>
      <c r="O252" s="271"/>
      <c r="P252" s="269" t="s">
        <v>154</v>
      </c>
      <c r="Q252" s="270"/>
      <c r="R252" s="269"/>
      <c r="S252" s="272" t="s">
        <v>155</v>
      </c>
      <c r="T252" s="273"/>
      <c r="U252" s="274"/>
      <c r="V252" s="269" t="s">
        <v>156</v>
      </c>
      <c r="W252" s="270"/>
      <c r="X252" s="269"/>
      <c r="Y252" s="272" t="s">
        <v>157</v>
      </c>
      <c r="Z252" s="270"/>
      <c r="AA252" s="269"/>
      <c r="AB252" s="275" t="s">
        <v>158</v>
      </c>
      <c r="AC252" s="269"/>
      <c r="AD252" s="269"/>
      <c r="AE252" s="275" t="s">
        <v>154</v>
      </c>
      <c r="AF252" s="277"/>
      <c r="AG252" s="277"/>
      <c r="AH252" s="275" t="s">
        <v>159</v>
      </c>
      <c r="AI252" s="277"/>
      <c r="AJ252" s="277"/>
      <c r="AK252" s="275" t="s">
        <v>156</v>
      </c>
      <c r="AL252" s="277"/>
      <c r="AM252" s="277"/>
      <c r="AN252" s="275" t="s">
        <v>160</v>
      </c>
      <c r="AO252" s="277"/>
      <c r="AP252" s="277"/>
      <c r="AQ252" s="280" t="s">
        <v>158</v>
      </c>
      <c r="AR252" s="277"/>
      <c r="AS252" s="281"/>
      <c r="AT252" s="1"/>
      <c r="AU252" s="1"/>
      <c r="AV252" s="1"/>
      <c r="AW252" s="1"/>
      <c r="AX252" s="1"/>
      <c r="AY252" s="1"/>
      <c r="AZ252" s="1"/>
      <c r="BA252" s="1"/>
      <c r="BB252" s="1"/>
      <c r="BC252"/>
      <c r="BX252"/>
    </row>
    <row r="253" spans="1:78" ht="33.75" x14ac:dyDescent="0.2">
      <c r="A253" s="244" t="s">
        <v>14</v>
      </c>
      <c r="B253" s="202" t="s">
        <v>16</v>
      </c>
      <c r="C253" s="203" t="s">
        <v>19</v>
      </c>
      <c r="D253" s="217" t="s">
        <v>193</v>
      </c>
      <c r="E253" s="176" t="s">
        <v>194</v>
      </c>
      <c r="F253" s="218" t="s">
        <v>195</v>
      </c>
      <c r="G253" s="217" t="s">
        <v>193</v>
      </c>
      <c r="H253" s="176" t="s">
        <v>194</v>
      </c>
      <c r="I253" s="218" t="s">
        <v>195</v>
      </c>
      <c r="J253" s="217" t="s">
        <v>193</v>
      </c>
      <c r="K253" s="176" t="s">
        <v>194</v>
      </c>
      <c r="L253" s="218" t="s">
        <v>195</v>
      </c>
      <c r="M253" s="217" t="s">
        <v>193</v>
      </c>
      <c r="N253" s="176" t="s">
        <v>194</v>
      </c>
      <c r="O253" s="218" t="s">
        <v>195</v>
      </c>
      <c r="P253" s="227" t="s">
        <v>94</v>
      </c>
      <c r="Q253" s="177" t="s">
        <v>95</v>
      </c>
      <c r="R253" s="232" t="s">
        <v>96</v>
      </c>
      <c r="S253" s="227" t="s">
        <v>94</v>
      </c>
      <c r="T253" s="177" t="s">
        <v>95</v>
      </c>
      <c r="U253" s="232" t="s">
        <v>96</v>
      </c>
      <c r="V253" s="227" t="s">
        <v>94</v>
      </c>
      <c r="W253" s="177" t="s">
        <v>95</v>
      </c>
      <c r="X253" s="232" t="s">
        <v>96</v>
      </c>
      <c r="Y253" s="227" t="s">
        <v>94</v>
      </c>
      <c r="Z253" s="177" t="s">
        <v>95</v>
      </c>
      <c r="AA253" s="232" t="s">
        <v>96</v>
      </c>
      <c r="AB253" s="227" t="s">
        <v>94</v>
      </c>
      <c r="AC253" s="177" t="s">
        <v>95</v>
      </c>
      <c r="AD253" s="232" t="s">
        <v>96</v>
      </c>
      <c r="AE253" s="227" t="s">
        <v>94</v>
      </c>
      <c r="AF253" s="177" t="s">
        <v>95</v>
      </c>
      <c r="AG253" s="232" t="s">
        <v>96</v>
      </c>
      <c r="AH253" s="227" t="s">
        <v>94</v>
      </c>
      <c r="AI253" s="177" t="s">
        <v>95</v>
      </c>
      <c r="AJ253" s="232" t="s">
        <v>96</v>
      </c>
      <c r="AK253" s="227" t="s">
        <v>94</v>
      </c>
      <c r="AL253" s="177" t="s">
        <v>95</v>
      </c>
      <c r="AM253" s="232" t="s">
        <v>96</v>
      </c>
      <c r="AN253" s="227" t="s">
        <v>94</v>
      </c>
      <c r="AO253" s="177" t="s">
        <v>95</v>
      </c>
      <c r="AP253" s="232" t="s">
        <v>96</v>
      </c>
      <c r="AQ253" s="227" t="s">
        <v>94</v>
      </c>
      <c r="AR253" s="177" t="s">
        <v>95</v>
      </c>
      <c r="AS253" s="183" t="s">
        <v>96</v>
      </c>
      <c r="AT253" s="1"/>
      <c r="AU253" s="1"/>
      <c r="AV253" s="1"/>
      <c r="AW253" s="1"/>
      <c r="AX253" s="1"/>
      <c r="AY253" s="1"/>
      <c r="AZ253" s="1"/>
      <c r="BA253" s="1"/>
      <c r="BB253" s="1"/>
      <c r="BC253"/>
      <c r="BX253"/>
    </row>
    <row r="254" spans="1:78" x14ac:dyDescent="0.2">
      <c r="A254" s="245" t="s">
        <v>0</v>
      </c>
      <c r="B254" s="261">
        <v>0</v>
      </c>
      <c r="C254" s="262">
        <v>0</v>
      </c>
      <c r="D254" s="4">
        <f>(BldgEUI!F154+BldgEUI!G154)*Constants!$B$13</f>
        <v>0</v>
      </c>
      <c r="E254" s="101">
        <f>(BldgEUI!D154+BldgEUI!E154)*Constants!$B$14</f>
        <v>0</v>
      </c>
      <c r="F254" s="6">
        <f t="shared" ref="F254:F274" si="223">D254+E254</f>
        <v>0</v>
      </c>
      <c r="G254" s="219">
        <f>(BldgEUI!L154+BldgEUI!M154)*Constants!$B$13</f>
        <v>0</v>
      </c>
      <c r="H254" s="101">
        <f>(BldgEUI!J154+BldgEUI!K154)*Constants!$B$14</f>
        <v>0</v>
      </c>
      <c r="I254" s="6">
        <f t="shared" ref="I254:I274" si="224">G254+H254</f>
        <v>0</v>
      </c>
      <c r="J254" s="219">
        <f>(BldgEUI!R154+BldgEUI!S154)*Constants!$B$13</f>
        <v>0</v>
      </c>
      <c r="K254" s="101">
        <f>(BldgEUI!P154+BldgEUI!Q154)*Constants!$B$14</f>
        <v>0</v>
      </c>
      <c r="L254" s="6">
        <f t="shared" ref="L254:L274" si="225">J254+K254</f>
        <v>0</v>
      </c>
      <c r="M254" s="219">
        <f>(BldgEUI!X154+BldgEUI!Y154)*Constants!$B$13</f>
        <v>0</v>
      </c>
      <c r="N254" s="101">
        <f>(BldgEUI!V154+BldgEUI!W154)*Constants!$B$14</f>
        <v>0</v>
      </c>
      <c r="O254" s="6">
        <f t="shared" ref="O254:O274" si="226">M254+N254</f>
        <v>0</v>
      </c>
      <c r="P254" s="228" t="e">
        <f>D254*#REF!</f>
        <v>#REF!</v>
      </c>
      <c r="Q254" s="174" t="e">
        <f>E254*#REF!</f>
        <v>#REF!</v>
      </c>
      <c r="R254" s="234" t="e">
        <f>F254*#REF!</f>
        <v>#REF!</v>
      </c>
      <c r="S254" s="228" t="e">
        <f>G254*#REF!</f>
        <v>#REF!</v>
      </c>
      <c r="T254" s="174" t="e">
        <f>H254*#REF!</f>
        <v>#REF!</v>
      </c>
      <c r="U254" s="234" t="e">
        <f>I254*#REF!</f>
        <v>#REF!</v>
      </c>
      <c r="V254" s="228" t="e">
        <f>J254*#REF!</f>
        <v>#REF!</v>
      </c>
      <c r="W254" s="174" t="e">
        <f>K254*#REF!</f>
        <v>#REF!</v>
      </c>
      <c r="X254" s="234" t="e">
        <f>L254*#REF!</f>
        <v>#REF!</v>
      </c>
      <c r="Y254" s="228" t="e">
        <f>M254*#REF!</f>
        <v>#REF!</v>
      </c>
      <c r="Z254" s="174" t="e">
        <f>N254*#REF!</f>
        <v>#REF!</v>
      </c>
      <c r="AA254" s="234" t="e">
        <f>O254*#REF!</f>
        <v>#REF!</v>
      </c>
      <c r="AB254" s="228" t="e">
        <f>P254+S254+V254+Y254</f>
        <v>#REF!</v>
      </c>
      <c r="AC254" s="174" t="e">
        <f>Q254+T254+W254+Z254</f>
        <v>#REF!</v>
      </c>
      <c r="AD254" s="234" t="e">
        <f>R254+U254+X254+AA254</f>
        <v>#REF!</v>
      </c>
      <c r="AE254" s="228"/>
      <c r="AF254" s="12"/>
      <c r="AG254" s="233"/>
      <c r="AH254" s="231"/>
      <c r="AI254" s="12"/>
      <c r="AJ254" s="233"/>
      <c r="AK254" s="231"/>
      <c r="AL254" s="12"/>
      <c r="AM254" s="233"/>
      <c r="AN254" s="231"/>
      <c r="AO254" s="12"/>
      <c r="AP254" s="233"/>
      <c r="AQ254" s="231"/>
      <c r="AR254" s="12"/>
      <c r="AS254" s="184"/>
      <c r="AT254" s="1"/>
      <c r="AU254" s="1"/>
      <c r="AV254" s="1"/>
      <c r="AW254" s="1"/>
      <c r="AX254" s="1"/>
      <c r="AY254" s="1"/>
      <c r="AZ254" s="1"/>
      <c r="BA254" s="1"/>
      <c r="BB254" s="1"/>
      <c r="BC254"/>
      <c r="BX254"/>
    </row>
    <row r="255" spans="1:78" x14ac:dyDescent="0.2">
      <c r="A255" s="246" t="s">
        <v>45</v>
      </c>
      <c r="B255" s="251">
        <v>0</v>
      </c>
      <c r="C255" s="260">
        <v>0</v>
      </c>
      <c r="D255" s="4">
        <f>(BldgEUI!F155+BldgEUI!G155)*Constants!$B$13</f>
        <v>0</v>
      </c>
      <c r="E255" s="101">
        <f>(BldgEUI!D155+BldgEUI!E155)*Constants!$B$14</f>
        <v>0</v>
      </c>
      <c r="F255" s="6">
        <f t="shared" si="223"/>
        <v>0</v>
      </c>
      <c r="G255" s="219">
        <f>(BldgEUI!L155+BldgEUI!M155)*Constants!$B$13</f>
        <v>0</v>
      </c>
      <c r="H255" s="101">
        <f>(BldgEUI!J155+BldgEUI!K155)*Constants!$B$14</f>
        <v>0</v>
      </c>
      <c r="I255" s="6">
        <f t="shared" si="224"/>
        <v>0</v>
      </c>
      <c r="J255" s="219">
        <f>(BldgEUI!R155+BldgEUI!S155)*Constants!$B$13</f>
        <v>0</v>
      </c>
      <c r="K255" s="101">
        <f>(BldgEUI!P155+BldgEUI!Q155)*Constants!$B$14</f>
        <v>0</v>
      </c>
      <c r="L255" s="6">
        <f t="shared" si="225"/>
        <v>0</v>
      </c>
      <c r="M255" s="219">
        <f>(BldgEUI!X155+BldgEUI!Y155)*Constants!$B$13</f>
        <v>0</v>
      </c>
      <c r="N255" s="101">
        <f>(BldgEUI!V155+BldgEUI!W155)*Constants!$B$14</f>
        <v>0</v>
      </c>
      <c r="O255" s="6">
        <f t="shared" si="226"/>
        <v>0</v>
      </c>
      <c r="P255" s="228" t="e">
        <f>D255*#REF!</f>
        <v>#REF!</v>
      </c>
      <c r="Q255" s="174" t="e">
        <f>E255*#REF!</f>
        <v>#REF!</v>
      </c>
      <c r="R255" s="234" t="e">
        <f>F255*#REF!</f>
        <v>#REF!</v>
      </c>
      <c r="S255" s="228" t="e">
        <f>G255*#REF!</f>
        <v>#REF!</v>
      </c>
      <c r="T255" s="174" t="e">
        <f>H255*#REF!</f>
        <v>#REF!</v>
      </c>
      <c r="U255" s="234" t="e">
        <f>I255*#REF!</f>
        <v>#REF!</v>
      </c>
      <c r="V255" s="228" t="e">
        <f>J255*#REF!</f>
        <v>#REF!</v>
      </c>
      <c r="W255" s="174" t="e">
        <f>K255*#REF!</f>
        <v>#REF!</v>
      </c>
      <c r="X255" s="234" t="e">
        <f>L255*#REF!</f>
        <v>#REF!</v>
      </c>
      <c r="Y255" s="228" t="e">
        <f>M255*#REF!</f>
        <v>#REF!</v>
      </c>
      <c r="Z255" s="174" t="e">
        <f>N255*#REF!</f>
        <v>#REF!</v>
      </c>
      <c r="AA255" s="234" t="e">
        <f>O255*#REF!</f>
        <v>#REF!</v>
      </c>
      <c r="AB255" s="228" t="e">
        <f t="shared" ref="AB255:AB274" si="227">P255+S255+V255+Y255</f>
        <v>#REF!</v>
      </c>
      <c r="AC255" s="174" t="e">
        <f t="shared" ref="AC255:AC274" si="228">Q255+T255+W255+Z255</f>
        <v>#REF!</v>
      </c>
      <c r="AD255" s="234" t="e">
        <f t="shared" ref="AD255:AD274" si="229">R255+U255+X255+AA255</f>
        <v>#REF!</v>
      </c>
      <c r="AE255" s="228" t="e">
        <f t="shared" ref="AE255:AE274" si="230">$P$254-P255</f>
        <v>#REF!</v>
      </c>
      <c r="AF255" s="174" t="e">
        <f t="shared" ref="AF255:AF274" si="231">$Q$254-Q255</f>
        <v>#REF!</v>
      </c>
      <c r="AG255" s="234" t="e">
        <f t="shared" ref="AG255:AG274" si="232">$R$254-R255</f>
        <v>#REF!</v>
      </c>
      <c r="AH255" s="228" t="e">
        <f t="shared" ref="AH255:AH274" si="233">$S$254-S255</f>
        <v>#REF!</v>
      </c>
      <c r="AI255" s="174" t="e">
        <f t="shared" ref="AI255:AI274" si="234">$T$254-T255</f>
        <v>#REF!</v>
      </c>
      <c r="AJ255" s="234" t="e">
        <f t="shared" ref="AJ255:AJ274" si="235">$U$254-U255</f>
        <v>#REF!</v>
      </c>
      <c r="AK255" s="228" t="e">
        <f t="shared" ref="AK255:AK274" si="236">$V$254-V255</f>
        <v>#REF!</v>
      </c>
      <c r="AL255" s="174" t="e">
        <f t="shared" ref="AL255:AL274" si="237">$W$254-W255</f>
        <v>#REF!</v>
      </c>
      <c r="AM255" s="234" t="e">
        <f t="shared" ref="AM255:AM274" si="238">$X$254-X255</f>
        <v>#REF!</v>
      </c>
      <c r="AN255" s="228" t="e">
        <f t="shared" ref="AN255:AN274" si="239">$Y$254-Y255</f>
        <v>#REF!</v>
      </c>
      <c r="AO255" s="174" t="e">
        <f t="shared" ref="AO255:AO274" si="240">$Z$254-Z255</f>
        <v>#REF!</v>
      </c>
      <c r="AP255" s="234" t="e">
        <f t="shared" ref="AP255:AP274" si="241">$AA$254-AA255</f>
        <v>#REF!</v>
      </c>
      <c r="AQ255" s="228" t="e">
        <f t="shared" ref="AQ255:AQ274" si="242">$AB$254-AB255</f>
        <v>#REF!</v>
      </c>
      <c r="AR255" s="174" t="e">
        <f t="shared" ref="AR255:AR274" si="243">$AC$254-AC255</f>
        <v>#REF!</v>
      </c>
      <c r="AS255" s="185" t="e">
        <f t="shared" ref="AS255:AS274" si="244">$AD$254-AD255</f>
        <v>#REF!</v>
      </c>
      <c r="AT255" s="1"/>
      <c r="AU255" s="1"/>
      <c r="AV255" s="1"/>
      <c r="AW255" s="1"/>
      <c r="AX255" s="1"/>
      <c r="AY255" s="1"/>
      <c r="AZ255" s="1"/>
      <c r="BA255" s="1"/>
      <c r="BB255" s="1"/>
      <c r="BC255"/>
      <c r="BX255"/>
    </row>
    <row r="256" spans="1:78" x14ac:dyDescent="0.2">
      <c r="A256" s="246" t="s">
        <v>59</v>
      </c>
      <c r="B256" s="251">
        <v>0</v>
      </c>
      <c r="C256" s="260">
        <v>0</v>
      </c>
      <c r="D256" s="4">
        <f>(BldgEUI!F156+BldgEUI!G156)*Constants!$B$13</f>
        <v>0</v>
      </c>
      <c r="E256" s="101">
        <f>(BldgEUI!D156+BldgEUI!E156)*Constants!$B$14</f>
        <v>0</v>
      </c>
      <c r="F256" s="6">
        <f t="shared" si="223"/>
        <v>0</v>
      </c>
      <c r="G256" s="219">
        <f>(BldgEUI!L156+BldgEUI!M156)*Constants!$B$13</f>
        <v>0</v>
      </c>
      <c r="H256" s="101">
        <f>(BldgEUI!J156+BldgEUI!K156)*Constants!$B$14</f>
        <v>0</v>
      </c>
      <c r="I256" s="6">
        <f t="shared" si="224"/>
        <v>0</v>
      </c>
      <c r="J256" s="219">
        <f>(BldgEUI!R156+BldgEUI!S156)*Constants!$B$13</f>
        <v>0</v>
      </c>
      <c r="K256" s="101">
        <f>(BldgEUI!P156+BldgEUI!Q156)*Constants!$B$14</f>
        <v>0</v>
      </c>
      <c r="L256" s="6">
        <f t="shared" si="225"/>
        <v>0</v>
      </c>
      <c r="M256" s="219">
        <f>(BldgEUI!X156+BldgEUI!Y156)*Constants!$B$13</f>
        <v>0</v>
      </c>
      <c r="N256" s="101">
        <f>(BldgEUI!V156+BldgEUI!W156)*Constants!$B$14</f>
        <v>0</v>
      </c>
      <c r="O256" s="6">
        <f t="shared" si="226"/>
        <v>0</v>
      </c>
      <c r="P256" s="228" t="e">
        <f>D256*#REF!</f>
        <v>#REF!</v>
      </c>
      <c r="Q256" s="174" t="e">
        <f>E256*#REF!</f>
        <v>#REF!</v>
      </c>
      <c r="R256" s="234" t="e">
        <f>F256*#REF!</f>
        <v>#REF!</v>
      </c>
      <c r="S256" s="228" t="e">
        <f>G256*#REF!</f>
        <v>#REF!</v>
      </c>
      <c r="T256" s="174" t="e">
        <f>H256*#REF!</f>
        <v>#REF!</v>
      </c>
      <c r="U256" s="234" t="e">
        <f>I256*#REF!</f>
        <v>#REF!</v>
      </c>
      <c r="V256" s="228" t="e">
        <f>J256*#REF!</f>
        <v>#REF!</v>
      </c>
      <c r="W256" s="174" t="e">
        <f>K256*#REF!</f>
        <v>#REF!</v>
      </c>
      <c r="X256" s="234" t="e">
        <f>L256*#REF!</f>
        <v>#REF!</v>
      </c>
      <c r="Y256" s="228" t="e">
        <f>M256*#REF!</f>
        <v>#REF!</v>
      </c>
      <c r="Z256" s="174" t="e">
        <f>N256*#REF!</f>
        <v>#REF!</v>
      </c>
      <c r="AA256" s="234" t="e">
        <f>O256*#REF!</f>
        <v>#REF!</v>
      </c>
      <c r="AB256" s="228" t="e">
        <f t="shared" si="227"/>
        <v>#REF!</v>
      </c>
      <c r="AC256" s="174" t="e">
        <f t="shared" si="228"/>
        <v>#REF!</v>
      </c>
      <c r="AD256" s="234" t="e">
        <f t="shared" si="229"/>
        <v>#REF!</v>
      </c>
      <c r="AE256" s="228" t="e">
        <f t="shared" si="230"/>
        <v>#REF!</v>
      </c>
      <c r="AF256" s="174" t="e">
        <f t="shared" si="231"/>
        <v>#REF!</v>
      </c>
      <c r="AG256" s="234" t="e">
        <f t="shared" si="232"/>
        <v>#REF!</v>
      </c>
      <c r="AH256" s="228" t="e">
        <f t="shared" si="233"/>
        <v>#REF!</v>
      </c>
      <c r="AI256" s="174" t="e">
        <f t="shared" si="234"/>
        <v>#REF!</v>
      </c>
      <c r="AJ256" s="234" t="e">
        <f t="shared" si="235"/>
        <v>#REF!</v>
      </c>
      <c r="AK256" s="228" t="e">
        <f t="shared" si="236"/>
        <v>#REF!</v>
      </c>
      <c r="AL256" s="174" t="e">
        <f t="shared" si="237"/>
        <v>#REF!</v>
      </c>
      <c r="AM256" s="234" t="e">
        <f t="shared" si="238"/>
        <v>#REF!</v>
      </c>
      <c r="AN256" s="228" t="e">
        <f t="shared" si="239"/>
        <v>#REF!</v>
      </c>
      <c r="AO256" s="174" t="e">
        <f t="shared" si="240"/>
        <v>#REF!</v>
      </c>
      <c r="AP256" s="234" t="e">
        <f t="shared" si="241"/>
        <v>#REF!</v>
      </c>
      <c r="AQ256" s="228" t="e">
        <f t="shared" si="242"/>
        <v>#REF!</v>
      </c>
      <c r="AR256" s="174" t="e">
        <f t="shared" si="243"/>
        <v>#REF!</v>
      </c>
      <c r="AS256" s="185" t="e">
        <f t="shared" si="244"/>
        <v>#REF!</v>
      </c>
      <c r="AT256" s="1"/>
      <c r="AU256" s="1"/>
      <c r="AV256" s="1"/>
      <c r="AW256" s="1"/>
      <c r="AX256" s="1"/>
      <c r="AY256" s="1"/>
      <c r="AZ256" s="1"/>
      <c r="BA256" s="1"/>
      <c r="BB256" s="1"/>
      <c r="BC256"/>
      <c r="BX256"/>
    </row>
    <row r="257" spans="1:76" x14ac:dyDescent="0.2">
      <c r="A257" s="246" t="s">
        <v>43</v>
      </c>
      <c r="B257" s="251">
        <v>0</v>
      </c>
      <c r="C257" s="260">
        <v>0</v>
      </c>
      <c r="D257" s="4">
        <f>(BldgEUI!F157+BldgEUI!G157)*Constants!$B$13</f>
        <v>0</v>
      </c>
      <c r="E257" s="101">
        <f>(BldgEUI!D157+BldgEUI!E157)*Constants!$B$14</f>
        <v>0</v>
      </c>
      <c r="F257" s="6">
        <f t="shared" si="223"/>
        <v>0</v>
      </c>
      <c r="G257" s="219">
        <f>(BldgEUI!L157+BldgEUI!M157)*Constants!$B$13</f>
        <v>0</v>
      </c>
      <c r="H257" s="101">
        <f>(BldgEUI!J157+BldgEUI!K157)*Constants!$B$14</f>
        <v>0</v>
      </c>
      <c r="I257" s="6">
        <f t="shared" si="224"/>
        <v>0</v>
      </c>
      <c r="J257" s="219">
        <f>(BldgEUI!R157+BldgEUI!S157)*Constants!$B$13</f>
        <v>0</v>
      </c>
      <c r="K257" s="101">
        <f>(BldgEUI!P157+BldgEUI!Q157)*Constants!$B$14</f>
        <v>0</v>
      </c>
      <c r="L257" s="6">
        <f t="shared" si="225"/>
        <v>0</v>
      </c>
      <c r="M257" s="219">
        <f>(BldgEUI!X157+BldgEUI!Y157)*Constants!$B$13</f>
        <v>0</v>
      </c>
      <c r="N257" s="101">
        <f>(BldgEUI!V157+BldgEUI!W157)*Constants!$B$14</f>
        <v>0</v>
      </c>
      <c r="O257" s="6">
        <f t="shared" si="226"/>
        <v>0</v>
      </c>
      <c r="P257" s="228" t="e">
        <f>D257*#REF!</f>
        <v>#REF!</v>
      </c>
      <c r="Q257" s="174" t="e">
        <f>E257*#REF!</f>
        <v>#REF!</v>
      </c>
      <c r="R257" s="234" t="e">
        <f>F257*#REF!</f>
        <v>#REF!</v>
      </c>
      <c r="S257" s="228" t="e">
        <f>G257*#REF!</f>
        <v>#REF!</v>
      </c>
      <c r="T257" s="174" t="e">
        <f>H257*#REF!</f>
        <v>#REF!</v>
      </c>
      <c r="U257" s="234" t="e">
        <f>I257*#REF!</f>
        <v>#REF!</v>
      </c>
      <c r="V257" s="228" t="e">
        <f>J257*#REF!</f>
        <v>#REF!</v>
      </c>
      <c r="W257" s="174" t="e">
        <f>K257*#REF!</f>
        <v>#REF!</v>
      </c>
      <c r="X257" s="234" t="e">
        <f>L257*#REF!</f>
        <v>#REF!</v>
      </c>
      <c r="Y257" s="228" t="e">
        <f>M257*#REF!</f>
        <v>#REF!</v>
      </c>
      <c r="Z257" s="174" t="e">
        <f>N257*#REF!</f>
        <v>#REF!</v>
      </c>
      <c r="AA257" s="234" t="e">
        <f>O257*#REF!</f>
        <v>#REF!</v>
      </c>
      <c r="AB257" s="228" t="e">
        <f t="shared" si="227"/>
        <v>#REF!</v>
      </c>
      <c r="AC257" s="174" t="e">
        <f t="shared" si="228"/>
        <v>#REF!</v>
      </c>
      <c r="AD257" s="234" t="e">
        <f t="shared" si="229"/>
        <v>#REF!</v>
      </c>
      <c r="AE257" s="228" t="e">
        <f t="shared" si="230"/>
        <v>#REF!</v>
      </c>
      <c r="AF257" s="174" t="e">
        <f t="shared" si="231"/>
        <v>#REF!</v>
      </c>
      <c r="AG257" s="234" t="e">
        <f t="shared" si="232"/>
        <v>#REF!</v>
      </c>
      <c r="AH257" s="228" t="e">
        <f t="shared" si="233"/>
        <v>#REF!</v>
      </c>
      <c r="AI257" s="174" t="e">
        <f t="shared" si="234"/>
        <v>#REF!</v>
      </c>
      <c r="AJ257" s="234" t="e">
        <f t="shared" si="235"/>
        <v>#REF!</v>
      </c>
      <c r="AK257" s="228" t="e">
        <f t="shared" si="236"/>
        <v>#REF!</v>
      </c>
      <c r="AL257" s="174" t="e">
        <f t="shared" si="237"/>
        <v>#REF!</v>
      </c>
      <c r="AM257" s="234" t="e">
        <f t="shared" si="238"/>
        <v>#REF!</v>
      </c>
      <c r="AN257" s="228" t="e">
        <f t="shared" si="239"/>
        <v>#REF!</v>
      </c>
      <c r="AO257" s="174" t="e">
        <f t="shared" si="240"/>
        <v>#REF!</v>
      </c>
      <c r="AP257" s="234" t="e">
        <f t="shared" si="241"/>
        <v>#REF!</v>
      </c>
      <c r="AQ257" s="228" t="e">
        <f t="shared" si="242"/>
        <v>#REF!</v>
      </c>
      <c r="AR257" s="174" t="e">
        <f t="shared" si="243"/>
        <v>#REF!</v>
      </c>
      <c r="AS257" s="185" t="e">
        <f t="shared" si="244"/>
        <v>#REF!</v>
      </c>
      <c r="AT257" s="1"/>
      <c r="AU257" s="1"/>
      <c r="AV257" s="1"/>
      <c r="AW257" s="1"/>
      <c r="AX257" s="1"/>
      <c r="AY257" s="1"/>
      <c r="AZ257" s="1"/>
      <c r="BA257" s="1"/>
      <c r="BB257" s="1"/>
      <c r="BC257"/>
      <c r="BX257"/>
    </row>
    <row r="258" spans="1:76" x14ac:dyDescent="0.2">
      <c r="A258" s="246" t="s">
        <v>44</v>
      </c>
      <c r="B258" s="251">
        <v>0</v>
      </c>
      <c r="C258" s="260">
        <v>0</v>
      </c>
      <c r="D258" s="4">
        <f>(BldgEUI!F158+BldgEUI!G158)*Constants!$B$13</f>
        <v>0</v>
      </c>
      <c r="E258" s="101">
        <f>(BldgEUI!D158+BldgEUI!E158)*Constants!$B$14</f>
        <v>0</v>
      </c>
      <c r="F258" s="6">
        <f t="shared" si="223"/>
        <v>0</v>
      </c>
      <c r="G258" s="219">
        <f>(BldgEUI!L158+BldgEUI!M158)*Constants!$B$13</f>
        <v>0</v>
      </c>
      <c r="H258" s="101">
        <f>(BldgEUI!J158+BldgEUI!K158)*Constants!$B$14</f>
        <v>0</v>
      </c>
      <c r="I258" s="6">
        <f t="shared" si="224"/>
        <v>0</v>
      </c>
      <c r="J258" s="219">
        <f>(BldgEUI!R158+BldgEUI!S158)*Constants!$B$13</f>
        <v>0</v>
      </c>
      <c r="K258" s="101">
        <f>(BldgEUI!P158+BldgEUI!Q158)*Constants!$B$14</f>
        <v>0</v>
      </c>
      <c r="L258" s="6">
        <f t="shared" si="225"/>
        <v>0</v>
      </c>
      <c r="M258" s="219">
        <f>(BldgEUI!X158+BldgEUI!Y158)*Constants!$B$13</f>
        <v>0</v>
      </c>
      <c r="N258" s="101">
        <f>(BldgEUI!V158+BldgEUI!W158)*Constants!$B$14</f>
        <v>0</v>
      </c>
      <c r="O258" s="6">
        <f t="shared" si="226"/>
        <v>0</v>
      </c>
      <c r="P258" s="228" t="e">
        <f>D258*#REF!</f>
        <v>#REF!</v>
      </c>
      <c r="Q258" s="174" t="e">
        <f>E258*#REF!</f>
        <v>#REF!</v>
      </c>
      <c r="R258" s="234" t="e">
        <f>F258*#REF!</f>
        <v>#REF!</v>
      </c>
      <c r="S258" s="228" t="e">
        <f>G258*#REF!</f>
        <v>#REF!</v>
      </c>
      <c r="T258" s="174" t="e">
        <f>H258*#REF!</f>
        <v>#REF!</v>
      </c>
      <c r="U258" s="234" t="e">
        <f>I258*#REF!</f>
        <v>#REF!</v>
      </c>
      <c r="V258" s="228" t="e">
        <f>J258*#REF!</f>
        <v>#REF!</v>
      </c>
      <c r="W258" s="174" t="e">
        <f>K258*#REF!</f>
        <v>#REF!</v>
      </c>
      <c r="X258" s="234" t="e">
        <f>L258*#REF!</f>
        <v>#REF!</v>
      </c>
      <c r="Y258" s="228" t="e">
        <f>M258*#REF!</f>
        <v>#REF!</v>
      </c>
      <c r="Z258" s="174" t="e">
        <f>N258*#REF!</f>
        <v>#REF!</v>
      </c>
      <c r="AA258" s="234" t="e">
        <f>O258*#REF!</f>
        <v>#REF!</v>
      </c>
      <c r="AB258" s="228" t="e">
        <f t="shared" si="227"/>
        <v>#REF!</v>
      </c>
      <c r="AC258" s="174" t="e">
        <f t="shared" si="228"/>
        <v>#REF!</v>
      </c>
      <c r="AD258" s="234" t="e">
        <f t="shared" si="229"/>
        <v>#REF!</v>
      </c>
      <c r="AE258" s="228" t="e">
        <f t="shared" si="230"/>
        <v>#REF!</v>
      </c>
      <c r="AF258" s="174" t="e">
        <f t="shared" si="231"/>
        <v>#REF!</v>
      </c>
      <c r="AG258" s="234" t="e">
        <f t="shared" si="232"/>
        <v>#REF!</v>
      </c>
      <c r="AH258" s="228" t="e">
        <f t="shared" si="233"/>
        <v>#REF!</v>
      </c>
      <c r="AI258" s="174" t="e">
        <f t="shared" si="234"/>
        <v>#REF!</v>
      </c>
      <c r="AJ258" s="234" t="e">
        <f t="shared" si="235"/>
        <v>#REF!</v>
      </c>
      <c r="AK258" s="228" t="e">
        <f t="shared" si="236"/>
        <v>#REF!</v>
      </c>
      <c r="AL258" s="174" t="e">
        <f t="shared" si="237"/>
        <v>#REF!</v>
      </c>
      <c r="AM258" s="234" t="e">
        <f t="shared" si="238"/>
        <v>#REF!</v>
      </c>
      <c r="AN258" s="228" t="e">
        <f t="shared" si="239"/>
        <v>#REF!</v>
      </c>
      <c r="AO258" s="174" t="e">
        <f t="shared" si="240"/>
        <v>#REF!</v>
      </c>
      <c r="AP258" s="234" t="e">
        <f t="shared" si="241"/>
        <v>#REF!</v>
      </c>
      <c r="AQ258" s="228" t="e">
        <f t="shared" si="242"/>
        <v>#REF!</v>
      </c>
      <c r="AR258" s="174" t="e">
        <f t="shared" si="243"/>
        <v>#REF!</v>
      </c>
      <c r="AS258" s="185" t="e">
        <f t="shared" si="244"/>
        <v>#REF!</v>
      </c>
      <c r="AT258" s="1"/>
      <c r="AU258" s="1"/>
      <c r="AV258" s="1"/>
      <c r="AW258" s="1"/>
      <c r="AX258" s="1"/>
      <c r="AY258" s="1"/>
      <c r="AZ258" s="1"/>
      <c r="BA258" s="1"/>
      <c r="BB258" s="1"/>
      <c r="BC258"/>
      <c r="BX258"/>
    </row>
    <row r="259" spans="1:76" x14ac:dyDescent="0.2">
      <c r="A259" s="247" t="s">
        <v>46</v>
      </c>
      <c r="B259" s="250">
        <v>0</v>
      </c>
      <c r="C259" s="252">
        <v>0</v>
      </c>
      <c r="D259" s="4">
        <f>(BldgEUI!F159+BldgEUI!G159)*Constants!$B$13</f>
        <v>0</v>
      </c>
      <c r="E259" s="101">
        <f>(BldgEUI!D159+BldgEUI!E159)*Constants!$B$14</f>
        <v>0</v>
      </c>
      <c r="F259" s="6">
        <f t="shared" si="223"/>
        <v>0</v>
      </c>
      <c r="G259" s="219">
        <f>(BldgEUI!L159+BldgEUI!M159)*Constants!$B$13</f>
        <v>0</v>
      </c>
      <c r="H259" s="101">
        <f>(BldgEUI!J159+BldgEUI!K159)*Constants!$B$14</f>
        <v>0</v>
      </c>
      <c r="I259" s="6">
        <f t="shared" si="224"/>
        <v>0</v>
      </c>
      <c r="J259" s="219">
        <f>(BldgEUI!R159+BldgEUI!S159)*Constants!$B$13</f>
        <v>0</v>
      </c>
      <c r="K259" s="101">
        <f>(BldgEUI!P159+BldgEUI!Q159)*Constants!$B$14</f>
        <v>0</v>
      </c>
      <c r="L259" s="6">
        <f t="shared" si="225"/>
        <v>0</v>
      </c>
      <c r="M259" s="219">
        <f>(BldgEUI!X159+BldgEUI!Y159)*Constants!$B$13</f>
        <v>0</v>
      </c>
      <c r="N259" s="101">
        <f>(BldgEUI!V159+BldgEUI!W159)*Constants!$B$14</f>
        <v>0</v>
      </c>
      <c r="O259" s="6">
        <f t="shared" si="226"/>
        <v>0</v>
      </c>
      <c r="P259" s="228" t="e">
        <f>D259*#REF!</f>
        <v>#REF!</v>
      </c>
      <c r="Q259" s="174" t="e">
        <f>E259*#REF!</f>
        <v>#REF!</v>
      </c>
      <c r="R259" s="234" t="e">
        <f>F259*#REF!</f>
        <v>#REF!</v>
      </c>
      <c r="S259" s="228" t="e">
        <f>G259*#REF!</f>
        <v>#REF!</v>
      </c>
      <c r="T259" s="174" t="e">
        <f>H259*#REF!</f>
        <v>#REF!</v>
      </c>
      <c r="U259" s="234" t="e">
        <f>I259*#REF!</f>
        <v>#REF!</v>
      </c>
      <c r="V259" s="228" t="e">
        <f>J259*#REF!</f>
        <v>#REF!</v>
      </c>
      <c r="W259" s="174" t="e">
        <f>K259*#REF!</f>
        <v>#REF!</v>
      </c>
      <c r="X259" s="234" t="e">
        <f>L259*#REF!</f>
        <v>#REF!</v>
      </c>
      <c r="Y259" s="228" t="e">
        <f>M259*#REF!</f>
        <v>#REF!</v>
      </c>
      <c r="Z259" s="174" t="e">
        <f>N259*#REF!</f>
        <v>#REF!</v>
      </c>
      <c r="AA259" s="234" t="e">
        <f>O259*#REF!</f>
        <v>#REF!</v>
      </c>
      <c r="AB259" s="228" t="e">
        <f t="shared" si="227"/>
        <v>#REF!</v>
      </c>
      <c r="AC259" s="174" t="e">
        <f t="shared" si="228"/>
        <v>#REF!</v>
      </c>
      <c r="AD259" s="234" t="e">
        <f t="shared" si="229"/>
        <v>#REF!</v>
      </c>
      <c r="AE259" s="228" t="e">
        <f t="shared" si="230"/>
        <v>#REF!</v>
      </c>
      <c r="AF259" s="174" t="e">
        <f t="shared" si="231"/>
        <v>#REF!</v>
      </c>
      <c r="AG259" s="234" t="e">
        <f t="shared" si="232"/>
        <v>#REF!</v>
      </c>
      <c r="AH259" s="228" t="e">
        <f t="shared" si="233"/>
        <v>#REF!</v>
      </c>
      <c r="AI259" s="174" t="e">
        <f t="shared" si="234"/>
        <v>#REF!</v>
      </c>
      <c r="AJ259" s="234" t="e">
        <f t="shared" si="235"/>
        <v>#REF!</v>
      </c>
      <c r="AK259" s="228" t="e">
        <f t="shared" si="236"/>
        <v>#REF!</v>
      </c>
      <c r="AL259" s="174" t="e">
        <f t="shared" si="237"/>
        <v>#REF!</v>
      </c>
      <c r="AM259" s="234" t="e">
        <f t="shared" si="238"/>
        <v>#REF!</v>
      </c>
      <c r="AN259" s="228" t="e">
        <f t="shared" si="239"/>
        <v>#REF!</v>
      </c>
      <c r="AO259" s="174" t="e">
        <f t="shared" si="240"/>
        <v>#REF!</v>
      </c>
      <c r="AP259" s="234" t="e">
        <f t="shared" si="241"/>
        <v>#REF!</v>
      </c>
      <c r="AQ259" s="228" t="e">
        <f t="shared" si="242"/>
        <v>#REF!</v>
      </c>
      <c r="AR259" s="174" t="e">
        <f t="shared" si="243"/>
        <v>#REF!</v>
      </c>
      <c r="AS259" s="185" t="e">
        <f t="shared" si="244"/>
        <v>#REF!</v>
      </c>
      <c r="AT259" s="1"/>
      <c r="AU259" s="1"/>
      <c r="AV259" s="1"/>
      <c r="AW259" s="1"/>
      <c r="AX259" s="1"/>
      <c r="AY259" s="1"/>
      <c r="AZ259" s="1"/>
      <c r="BA259" s="1"/>
      <c r="BB259" s="1"/>
      <c r="BC259"/>
      <c r="BX259"/>
    </row>
    <row r="260" spans="1:76" x14ac:dyDescent="0.2">
      <c r="A260" s="247" t="s">
        <v>47</v>
      </c>
      <c r="B260" s="250">
        <v>0</v>
      </c>
      <c r="C260" s="252">
        <v>0</v>
      </c>
      <c r="D260" s="4">
        <f>(BldgEUI!F160+BldgEUI!G160)*Constants!$B$13</f>
        <v>0</v>
      </c>
      <c r="E260" s="101">
        <f>(BldgEUI!D160+BldgEUI!E160)*Constants!$B$14</f>
        <v>0</v>
      </c>
      <c r="F260" s="6">
        <f t="shared" si="223"/>
        <v>0</v>
      </c>
      <c r="G260" s="219">
        <f>(BldgEUI!L160+BldgEUI!M160)*Constants!$B$13</f>
        <v>0</v>
      </c>
      <c r="H260" s="101">
        <f>(BldgEUI!J160+BldgEUI!K160)*Constants!$B$14</f>
        <v>0</v>
      </c>
      <c r="I260" s="6">
        <f t="shared" si="224"/>
        <v>0</v>
      </c>
      <c r="J260" s="219">
        <f>(BldgEUI!R160+BldgEUI!S160)*Constants!$B$13</f>
        <v>0</v>
      </c>
      <c r="K260" s="101">
        <f>(BldgEUI!P160+BldgEUI!Q160)*Constants!$B$14</f>
        <v>0</v>
      </c>
      <c r="L260" s="6">
        <f t="shared" si="225"/>
        <v>0</v>
      </c>
      <c r="M260" s="219">
        <f>(BldgEUI!X160+BldgEUI!Y160)*Constants!$B$13</f>
        <v>0</v>
      </c>
      <c r="N260" s="101">
        <f>(BldgEUI!V160+BldgEUI!W160)*Constants!$B$14</f>
        <v>0</v>
      </c>
      <c r="O260" s="6">
        <f t="shared" si="226"/>
        <v>0</v>
      </c>
      <c r="P260" s="228" t="e">
        <f>D260*#REF!</f>
        <v>#REF!</v>
      </c>
      <c r="Q260" s="174" t="e">
        <f>E260*#REF!</f>
        <v>#REF!</v>
      </c>
      <c r="R260" s="234" t="e">
        <f>F260*#REF!</f>
        <v>#REF!</v>
      </c>
      <c r="S260" s="228" t="e">
        <f>G260*#REF!</f>
        <v>#REF!</v>
      </c>
      <c r="T260" s="174" t="e">
        <f>H260*#REF!</f>
        <v>#REF!</v>
      </c>
      <c r="U260" s="234" t="e">
        <f>I260*#REF!</f>
        <v>#REF!</v>
      </c>
      <c r="V260" s="228" t="e">
        <f>J260*#REF!</f>
        <v>#REF!</v>
      </c>
      <c r="W260" s="174" t="e">
        <f>K260*#REF!</f>
        <v>#REF!</v>
      </c>
      <c r="X260" s="234" t="e">
        <f>L260*#REF!</f>
        <v>#REF!</v>
      </c>
      <c r="Y260" s="228" t="e">
        <f>M260*#REF!</f>
        <v>#REF!</v>
      </c>
      <c r="Z260" s="174" t="e">
        <f>N260*#REF!</f>
        <v>#REF!</v>
      </c>
      <c r="AA260" s="234" t="e">
        <f>O260*#REF!</f>
        <v>#REF!</v>
      </c>
      <c r="AB260" s="228" t="e">
        <f t="shared" si="227"/>
        <v>#REF!</v>
      </c>
      <c r="AC260" s="174" t="e">
        <f t="shared" si="228"/>
        <v>#REF!</v>
      </c>
      <c r="AD260" s="234" t="e">
        <f t="shared" si="229"/>
        <v>#REF!</v>
      </c>
      <c r="AE260" s="228" t="e">
        <f t="shared" si="230"/>
        <v>#REF!</v>
      </c>
      <c r="AF260" s="174" t="e">
        <f t="shared" si="231"/>
        <v>#REF!</v>
      </c>
      <c r="AG260" s="234" t="e">
        <f t="shared" si="232"/>
        <v>#REF!</v>
      </c>
      <c r="AH260" s="228" t="e">
        <f t="shared" si="233"/>
        <v>#REF!</v>
      </c>
      <c r="AI260" s="174" t="e">
        <f t="shared" si="234"/>
        <v>#REF!</v>
      </c>
      <c r="AJ260" s="234" t="e">
        <f t="shared" si="235"/>
        <v>#REF!</v>
      </c>
      <c r="AK260" s="228" t="e">
        <f t="shared" si="236"/>
        <v>#REF!</v>
      </c>
      <c r="AL260" s="174" t="e">
        <f t="shared" si="237"/>
        <v>#REF!</v>
      </c>
      <c r="AM260" s="234" t="e">
        <f t="shared" si="238"/>
        <v>#REF!</v>
      </c>
      <c r="AN260" s="228" t="e">
        <f t="shared" si="239"/>
        <v>#REF!</v>
      </c>
      <c r="AO260" s="174" t="e">
        <f t="shared" si="240"/>
        <v>#REF!</v>
      </c>
      <c r="AP260" s="234" t="e">
        <f t="shared" si="241"/>
        <v>#REF!</v>
      </c>
      <c r="AQ260" s="228" t="e">
        <f t="shared" si="242"/>
        <v>#REF!</v>
      </c>
      <c r="AR260" s="174" t="e">
        <f t="shared" si="243"/>
        <v>#REF!</v>
      </c>
      <c r="AS260" s="185" t="e">
        <f t="shared" si="244"/>
        <v>#REF!</v>
      </c>
      <c r="AT260" s="1"/>
      <c r="AU260" s="1"/>
      <c r="AV260" s="1"/>
      <c r="AW260" s="1"/>
      <c r="AX260" s="1"/>
      <c r="AY260" s="1"/>
      <c r="AZ260" s="1"/>
      <c r="BA260" s="1"/>
      <c r="BB260" s="1"/>
      <c r="BC260"/>
      <c r="BX260"/>
    </row>
    <row r="261" spans="1:76" x14ac:dyDescent="0.2">
      <c r="A261" s="247" t="s">
        <v>48</v>
      </c>
      <c r="B261" s="251">
        <v>0</v>
      </c>
      <c r="C261" s="260">
        <v>0</v>
      </c>
      <c r="D261" s="4">
        <f>(BldgEUI!F161+BldgEUI!G161)*Constants!$B$13</f>
        <v>0</v>
      </c>
      <c r="E261" s="101">
        <f>(BldgEUI!D161+BldgEUI!E161)*Constants!$B$14</f>
        <v>0</v>
      </c>
      <c r="F261" s="6">
        <f t="shared" si="223"/>
        <v>0</v>
      </c>
      <c r="G261" s="219">
        <f>(BldgEUI!L161+BldgEUI!M161)*Constants!$B$13</f>
        <v>0</v>
      </c>
      <c r="H261" s="101">
        <f>(BldgEUI!J161+BldgEUI!K161)*Constants!$B$14</f>
        <v>0</v>
      </c>
      <c r="I261" s="6">
        <f t="shared" si="224"/>
        <v>0</v>
      </c>
      <c r="J261" s="219">
        <f>(BldgEUI!R161+BldgEUI!S161)*Constants!$B$13</f>
        <v>0</v>
      </c>
      <c r="K261" s="101">
        <f>(BldgEUI!P161+BldgEUI!Q161)*Constants!$B$14</f>
        <v>0</v>
      </c>
      <c r="L261" s="6">
        <f t="shared" si="225"/>
        <v>0</v>
      </c>
      <c r="M261" s="219">
        <f>(BldgEUI!X161+BldgEUI!Y161)*Constants!$B$13</f>
        <v>0</v>
      </c>
      <c r="N261" s="101">
        <f>(BldgEUI!V161+BldgEUI!W161)*Constants!$B$14</f>
        <v>0</v>
      </c>
      <c r="O261" s="6">
        <f t="shared" si="226"/>
        <v>0</v>
      </c>
      <c r="P261" s="228" t="e">
        <f>D261*#REF!</f>
        <v>#REF!</v>
      </c>
      <c r="Q261" s="174" t="e">
        <f>E261*#REF!</f>
        <v>#REF!</v>
      </c>
      <c r="R261" s="234" t="e">
        <f>F261*#REF!</f>
        <v>#REF!</v>
      </c>
      <c r="S261" s="228" t="e">
        <f>G261*#REF!</f>
        <v>#REF!</v>
      </c>
      <c r="T261" s="174" t="e">
        <f>H261*#REF!</f>
        <v>#REF!</v>
      </c>
      <c r="U261" s="234" t="e">
        <f>I261*#REF!</f>
        <v>#REF!</v>
      </c>
      <c r="V261" s="228" t="e">
        <f>J261*#REF!</f>
        <v>#REF!</v>
      </c>
      <c r="W261" s="174" t="e">
        <f>K261*#REF!</f>
        <v>#REF!</v>
      </c>
      <c r="X261" s="234" t="e">
        <f>L261*#REF!</f>
        <v>#REF!</v>
      </c>
      <c r="Y261" s="228" t="e">
        <f>M261*#REF!</f>
        <v>#REF!</v>
      </c>
      <c r="Z261" s="174" t="e">
        <f>N261*#REF!</f>
        <v>#REF!</v>
      </c>
      <c r="AA261" s="234" t="e">
        <f>O261*#REF!</f>
        <v>#REF!</v>
      </c>
      <c r="AB261" s="228" t="e">
        <f t="shared" si="227"/>
        <v>#REF!</v>
      </c>
      <c r="AC261" s="174" t="e">
        <f t="shared" si="228"/>
        <v>#REF!</v>
      </c>
      <c r="AD261" s="234" t="e">
        <f t="shared" si="229"/>
        <v>#REF!</v>
      </c>
      <c r="AE261" s="228" t="e">
        <f t="shared" si="230"/>
        <v>#REF!</v>
      </c>
      <c r="AF261" s="174" t="e">
        <f t="shared" si="231"/>
        <v>#REF!</v>
      </c>
      <c r="AG261" s="234" t="e">
        <f t="shared" si="232"/>
        <v>#REF!</v>
      </c>
      <c r="AH261" s="228" t="e">
        <f t="shared" si="233"/>
        <v>#REF!</v>
      </c>
      <c r="AI261" s="174" t="e">
        <f t="shared" si="234"/>
        <v>#REF!</v>
      </c>
      <c r="AJ261" s="234" t="e">
        <f t="shared" si="235"/>
        <v>#REF!</v>
      </c>
      <c r="AK261" s="228" t="e">
        <f t="shared" si="236"/>
        <v>#REF!</v>
      </c>
      <c r="AL261" s="174" t="e">
        <f t="shared" si="237"/>
        <v>#REF!</v>
      </c>
      <c r="AM261" s="234" t="e">
        <f t="shared" si="238"/>
        <v>#REF!</v>
      </c>
      <c r="AN261" s="228" t="e">
        <f t="shared" si="239"/>
        <v>#REF!</v>
      </c>
      <c r="AO261" s="174" t="e">
        <f t="shared" si="240"/>
        <v>#REF!</v>
      </c>
      <c r="AP261" s="234" t="e">
        <f t="shared" si="241"/>
        <v>#REF!</v>
      </c>
      <c r="AQ261" s="228" t="e">
        <f t="shared" si="242"/>
        <v>#REF!</v>
      </c>
      <c r="AR261" s="174" t="e">
        <f t="shared" si="243"/>
        <v>#REF!</v>
      </c>
      <c r="AS261" s="185" t="e">
        <f t="shared" si="244"/>
        <v>#REF!</v>
      </c>
      <c r="AT261" s="1"/>
      <c r="AU261" s="1"/>
      <c r="AV261" s="1"/>
      <c r="AW261" s="1"/>
      <c r="AX261" s="1"/>
      <c r="AY261" s="1"/>
      <c r="AZ261" s="1"/>
      <c r="BA261" s="1"/>
      <c r="BB261" s="1"/>
      <c r="BC261"/>
      <c r="BX261"/>
    </row>
    <row r="262" spans="1:76" x14ac:dyDescent="0.2">
      <c r="A262" s="247" t="s">
        <v>49</v>
      </c>
      <c r="B262" s="251">
        <v>0</v>
      </c>
      <c r="C262" s="252">
        <v>0</v>
      </c>
      <c r="D262" s="4">
        <f>(BldgEUI!F162+BldgEUI!G162)*Constants!$B$13</f>
        <v>0</v>
      </c>
      <c r="E262" s="101">
        <f>(BldgEUI!D162+BldgEUI!E162)*Constants!$B$14</f>
        <v>0</v>
      </c>
      <c r="F262" s="6">
        <f t="shared" si="223"/>
        <v>0</v>
      </c>
      <c r="G262" s="219">
        <f>(BldgEUI!L162+BldgEUI!M162)*Constants!$B$13</f>
        <v>0</v>
      </c>
      <c r="H262" s="101">
        <f>(BldgEUI!J162+BldgEUI!K162)*Constants!$B$14</f>
        <v>0</v>
      </c>
      <c r="I262" s="6">
        <f t="shared" si="224"/>
        <v>0</v>
      </c>
      <c r="J262" s="219">
        <f>(BldgEUI!R162+BldgEUI!S162)*Constants!$B$13</f>
        <v>0</v>
      </c>
      <c r="K262" s="101">
        <f>(BldgEUI!P162+BldgEUI!Q162)*Constants!$B$14</f>
        <v>0</v>
      </c>
      <c r="L262" s="6">
        <f t="shared" si="225"/>
        <v>0</v>
      </c>
      <c r="M262" s="219">
        <f>(BldgEUI!X162+BldgEUI!Y162)*Constants!$B$13</f>
        <v>0</v>
      </c>
      <c r="N262" s="101">
        <f>(BldgEUI!V162+BldgEUI!W162)*Constants!$B$14</f>
        <v>0</v>
      </c>
      <c r="O262" s="6">
        <f t="shared" si="226"/>
        <v>0</v>
      </c>
      <c r="P262" s="228" t="e">
        <f>D262*#REF!</f>
        <v>#REF!</v>
      </c>
      <c r="Q262" s="174" t="e">
        <f>E262*#REF!</f>
        <v>#REF!</v>
      </c>
      <c r="R262" s="234" t="e">
        <f>F262*#REF!</f>
        <v>#REF!</v>
      </c>
      <c r="S262" s="228" t="e">
        <f>G262*#REF!</f>
        <v>#REF!</v>
      </c>
      <c r="T262" s="174" t="e">
        <f>H262*#REF!</f>
        <v>#REF!</v>
      </c>
      <c r="U262" s="234" t="e">
        <f>I262*#REF!</f>
        <v>#REF!</v>
      </c>
      <c r="V262" s="228" t="e">
        <f>J262*#REF!</f>
        <v>#REF!</v>
      </c>
      <c r="W262" s="174" t="e">
        <f>K262*#REF!</f>
        <v>#REF!</v>
      </c>
      <c r="X262" s="234" t="e">
        <f>L262*#REF!</f>
        <v>#REF!</v>
      </c>
      <c r="Y262" s="228" t="e">
        <f>M262*#REF!</f>
        <v>#REF!</v>
      </c>
      <c r="Z262" s="174" t="e">
        <f>N262*#REF!</f>
        <v>#REF!</v>
      </c>
      <c r="AA262" s="234" t="e">
        <f>O262*#REF!</f>
        <v>#REF!</v>
      </c>
      <c r="AB262" s="228" t="e">
        <f t="shared" si="227"/>
        <v>#REF!</v>
      </c>
      <c r="AC262" s="174" t="e">
        <f t="shared" si="228"/>
        <v>#REF!</v>
      </c>
      <c r="AD262" s="234" t="e">
        <f t="shared" si="229"/>
        <v>#REF!</v>
      </c>
      <c r="AE262" s="228" t="e">
        <f t="shared" si="230"/>
        <v>#REF!</v>
      </c>
      <c r="AF262" s="174" t="e">
        <f t="shared" si="231"/>
        <v>#REF!</v>
      </c>
      <c r="AG262" s="234" t="e">
        <f t="shared" si="232"/>
        <v>#REF!</v>
      </c>
      <c r="AH262" s="228" t="e">
        <f t="shared" si="233"/>
        <v>#REF!</v>
      </c>
      <c r="AI262" s="174" t="e">
        <f t="shared" si="234"/>
        <v>#REF!</v>
      </c>
      <c r="AJ262" s="234" t="e">
        <f t="shared" si="235"/>
        <v>#REF!</v>
      </c>
      <c r="AK262" s="228" t="e">
        <f t="shared" si="236"/>
        <v>#REF!</v>
      </c>
      <c r="AL262" s="174" t="e">
        <f t="shared" si="237"/>
        <v>#REF!</v>
      </c>
      <c r="AM262" s="234" t="e">
        <f t="shared" si="238"/>
        <v>#REF!</v>
      </c>
      <c r="AN262" s="228" t="e">
        <f t="shared" si="239"/>
        <v>#REF!</v>
      </c>
      <c r="AO262" s="174" t="e">
        <f t="shared" si="240"/>
        <v>#REF!</v>
      </c>
      <c r="AP262" s="234" t="e">
        <f t="shared" si="241"/>
        <v>#REF!</v>
      </c>
      <c r="AQ262" s="228" t="e">
        <f t="shared" si="242"/>
        <v>#REF!</v>
      </c>
      <c r="AR262" s="174" t="e">
        <f t="shared" si="243"/>
        <v>#REF!</v>
      </c>
      <c r="AS262" s="185" t="e">
        <f t="shared" si="244"/>
        <v>#REF!</v>
      </c>
      <c r="AT262" s="1"/>
      <c r="AU262" s="1"/>
      <c r="AV262" s="1"/>
      <c r="AW262" s="1"/>
      <c r="AX262" s="1"/>
      <c r="AY262" s="1"/>
      <c r="AZ262" s="1"/>
      <c r="BA262" s="1"/>
      <c r="BB262" s="1"/>
      <c r="BC262"/>
      <c r="BX262"/>
    </row>
    <row r="263" spans="1:76" x14ac:dyDescent="0.2">
      <c r="A263" s="246" t="s">
        <v>50</v>
      </c>
      <c r="B263" s="251">
        <v>0</v>
      </c>
      <c r="C263" s="260">
        <v>0</v>
      </c>
      <c r="D263" s="4">
        <f>(BldgEUI!F163+BldgEUI!G163)*Constants!$B$13</f>
        <v>0</v>
      </c>
      <c r="E263" s="101">
        <f>(BldgEUI!D163+BldgEUI!E163)*Constants!$B$14</f>
        <v>0</v>
      </c>
      <c r="F263" s="6">
        <f t="shared" si="223"/>
        <v>0</v>
      </c>
      <c r="G263" s="219">
        <f>(BldgEUI!L163+BldgEUI!M163)*Constants!$B$13</f>
        <v>0</v>
      </c>
      <c r="H263" s="101">
        <f>(BldgEUI!J163+BldgEUI!K163)*Constants!$B$14</f>
        <v>0</v>
      </c>
      <c r="I263" s="6">
        <f t="shared" si="224"/>
        <v>0</v>
      </c>
      <c r="J263" s="219">
        <f>(BldgEUI!R163+BldgEUI!S163)*Constants!$B$13</f>
        <v>0</v>
      </c>
      <c r="K263" s="101">
        <f>(BldgEUI!P163+BldgEUI!Q163)*Constants!$B$14</f>
        <v>0</v>
      </c>
      <c r="L263" s="6">
        <f t="shared" si="225"/>
        <v>0</v>
      </c>
      <c r="M263" s="219">
        <f>(BldgEUI!X163+BldgEUI!Y163)*Constants!$B$13</f>
        <v>0</v>
      </c>
      <c r="N263" s="101">
        <f>(BldgEUI!V163+BldgEUI!W163)*Constants!$B$14</f>
        <v>0</v>
      </c>
      <c r="O263" s="6">
        <f t="shared" si="226"/>
        <v>0</v>
      </c>
      <c r="P263" s="228" t="e">
        <f>D263*#REF!</f>
        <v>#REF!</v>
      </c>
      <c r="Q263" s="174" t="e">
        <f>E263*#REF!</f>
        <v>#REF!</v>
      </c>
      <c r="R263" s="234" t="e">
        <f>F263*#REF!</f>
        <v>#REF!</v>
      </c>
      <c r="S263" s="228" t="e">
        <f>G263*#REF!</f>
        <v>#REF!</v>
      </c>
      <c r="T263" s="174" t="e">
        <f>H263*#REF!</f>
        <v>#REF!</v>
      </c>
      <c r="U263" s="234" t="e">
        <f>I263*#REF!</f>
        <v>#REF!</v>
      </c>
      <c r="V263" s="228" t="e">
        <f>J263*#REF!</f>
        <v>#REF!</v>
      </c>
      <c r="W263" s="174" t="e">
        <f>K263*#REF!</f>
        <v>#REF!</v>
      </c>
      <c r="X263" s="234" t="e">
        <f>L263*#REF!</f>
        <v>#REF!</v>
      </c>
      <c r="Y263" s="228" t="e">
        <f>M263*#REF!</f>
        <v>#REF!</v>
      </c>
      <c r="Z263" s="174" t="e">
        <f>N263*#REF!</f>
        <v>#REF!</v>
      </c>
      <c r="AA263" s="234" t="e">
        <f>O263*#REF!</f>
        <v>#REF!</v>
      </c>
      <c r="AB263" s="228" t="e">
        <f t="shared" si="227"/>
        <v>#REF!</v>
      </c>
      <c r="AC263" s="174" t="e">
        <f t="shared" si="228"/>
        <v>#REF!</v>
      </c>
      <c r="AD263" s="234" t="e">
        <f t="shared" si="229"/>
        <v>#REF!</v>
      </c>
      <c r="AE263" s="228" t="e">
        <f t="shared" si="230"/>
        <v>#REF!</v>
      </c>
      <c r="AF263" s="174" t="e">
        <f t="shared" si="231"/>
        <v>#REF!</v>
      </c>
      <c r="AG263" s="234" t="e">
        <f t="shared" si="232"/>
        <v>#REF!</v>
      </c>
      <c r="AH263" s="228" t="e">
        <f t="shared" si="233"/>
        <v>#REF!</v>
      </c>
      <c r="AI263" s="174" t="e">
        <f t="shared" si="234"/>
        <v>#REF!</v>
      </c>
      <c r="AJ263" s="234" t="e">
        <f t="shared" si="235"/>
        <v>#REF!</v>
      </c>
      <c r="AK263" s="228" t="e">
        <f t="shared" si="236"/>
        <v>#REF!</v>
      </c>
      <c r="AL263" s="174" t="e">
        <f t="shared" si="237"/>
        <v>#REF!</v>
      </c>
      <c r="AM263" s="234" t="e">
        <f t="shared" si="238"/>
        <v>#REF!</v>
      </c>
      <c r="AN263" s="228" t="e">
        <f t="shared" si="239"/>
        <v>#REF!</v>
      </c>
      <c r="AO263" s="174" t="e">
        <f t="shared" si="240"/>
        <v>#REF!</v>
      </c>
      <c r="AP263" s="234" t="e">
        <f t="shared" si="241"/>
        <v>#REF!</v>
      </c>
      <c r="AQ263" s="228" t="e">
        <f t="shared" si="242"/>
        <v>#REF!</v>
      </c>
      <c r="AR263" s="174" t="e">
        <f t="shared" si="243"/>
        <v>#REF!</v>
      </c>
      <c r="AS263" s="185" t="e">
        <f t="shared" si="244"/>
        <v>#REF!</v>
      </c>
      <c r="AT263" s="1"/>
      <c r="AU263" s="1"/>
      <c r="AV263" s="1"/>
      <c r="AW263" s="1"/>
      <c r="AX263" s="1"/>
      <c r="AY263" s="1"/>
      <c r="AZ263" s="1"/>
      <c r="BA263" s="1"/>
      <c r="BB263" s="1"/>
      <c r="BC263"/>
      <c r="BX263"/>
    </row>
    <row r="264" spans="1:76" x14ac:dyDescent="0.2">
      <c r="A264" s="248" t="s">
        <v>30</v>
      </c>
      <c r="B264" s="251">
        <v>0</v>
      </c>
      <c r="C264" s="260">
        <v>0</v>
      </c>
      <c r="D264" s="4">
        <f>(BldgEUI!F164+BldgEUI!G164)*Constants!$B$13</f>
        <v>0</v>
      </c>
      <c r="E264" s="101">
        <f>(BldgEUI!D164+BldgEUI!E164)*Constants!$B$14</f>
        <v>0</v>
      </c>
      <c r="F264" s="6">
        <f t="shared" si="223"/>
        <v>0</v>
      </c>
      <c r="G264" s="219">
        <f>(BldgEUI!L164+BldgEUI!M164)*Constants!$B$13</f>
        <v>0</v>
      </c>
      <c r="H264" s="101">
        <f>(BldgEUI!J164+BldgEUI!K164)*Constants!$B$14</f>
        <v>0</v>
      </c>
      <c r="I264" s="6">
        <f t="shared" si="224"/>
        <v>0</v>
      </c>
      <c r="J264" s="219">
        <f>(BldgEUI!R164+BldgEUI!S164)*Constants!$B$13</f>
        <v>0</v>
      </c>
      <c r="K264" s="101">
        <f>(BldgEUI!P164+BldgEUI!Q164)*Constants!$B$14</f>
        <v>0</v>
      </c>
      <c r="L264" s="6">
        <f t="shared" si="225"/>
        <v>0</v>
      </c>
      <c r="M264" s="219">
        <f>(BldgEUI!X164+BldgEUI!Y164)*Constants!$B$13</f>
        <v>0</v>
      </c>
      <c r="N264" s="101">
        <f>(BldgEUI!V164+BldgEUI!W164)*Constants!$B$14</f>
        <v>0</v>
      </c>
      <c r="O264" s="6">
        <f t="shared" si="226"/>
        <v>0</v>
      </c>
      <c r="P264" s="228" t="e">
        <f>D264*#REF!</f>
        <v>#REF!</v>
      </c>
      <c r="Q264" s="174" t="e">
        <f>E264*#REF!</f>
        <v>#REF!</v>
      </c>
      <c r="R264" s="234" t="e">
        <f>F264*#REF!</f>
        <v>#REF!</v>
      </c>
      <c r="S264" s="228" t="e">
        <f>G264*#REF!</f>
        <v>#REF!</v>
      </c>
      <c r="T264" s="174" t="e">
        <f>H264*#REF!</f>
        <v>#REF!</v>
      </c>
      <c r="U264" s="234" t="e">
        <f>I264*#REF!</f>
        <v>#REF!</v>
      </c>
      <c r="V264" s="228" t="e">
        <f>J264*#REF!</f>
        <v>#REF!</v>
      </c>
      <c r="W264" s="174" t="e">
        <f>K264*#REF!</f>
        <v>#REF!</v>
      </c>
      <c r="X264" s="234" t="e">
        <f>L264*#REF!</f>
        <v>#REF!</v>
      </c>
      <c r="Y264" s="228" t="e">
        <f>M264*#REF!</f>
        <v>#REF!</v>
      </c>
      <c r="Z264" s="174" t="e">
        <f>N264*#REF!</f>
        <v>#REF!</v>
      </c>
      <c r="AA264" s="234" t="e">
        <f>O264*#REF!</f>
        <v>#REF!</v>
      </c>
      <c r="AB264" s="228" t="e">
        <f t="shared" si="227"/>
        <v>#REF!</v>
      </c>
      <c r="AC264" s="174" t="e">
        <f t="shared" si="228"/>
        <v>#REF!</v>
      </c>
      <c r="AD264" s="234" t="e">
        <f t="shared" si="229"/>
        <v>#REF!</v>
      </c>
      <c r="AE264" s="228" t="e">
        <f t="shared" si="230"/>
        <v>#REF!</v>
      </c>
      <c r="AF264" s="174" t="e">
        <f t="shared" si="231"/>
        <v>#REF!</v>
      </c>
      <c r="AG264" s="234" t="e">
        <f t="shared" si="232"/>
        <v>#REF!</v>
      </c>
      <c r="AH264" s="228" t="e">
        <f t="shared" si="233"/>
        <v>#REF!</v>
      </c>
      <c r="AI264" s="174" t="e">
        <f t="shared" si="234"/>
        <v>#REF!</v>
      </c>
      <c r="AJ264" s="234" t="e">
        <f t="shared" si="235"/>
        <v>#REF!</v>
      </c>
      <c r="AK264" s="228" t="e">
        <f t="shared" si="236"/>
        <v>#REF!</v>
      </c>
      <c r="AL264" s="174" t="e">
        <f t="shared" si="237"/>
        <v>#REF!</v>
      </c>
      <c r="AM264" s="234" t="e">
        <f t="shared" si="238"/>
        <v>#REF!</v>
      </c>
      <c r="AN264" s="228" t="e">
        <f t="shared" si="239"/>
        <v>#REF!</v>
      </c>
      <c r="AO264" s="174" t="e">
        <f t="shared" si="240"/>
        <v>#REF!</v>
      </c>
      <c r="AP264" s="234" t="e">
        <f t="shared" si="241"/>
        <v>#REF!</v>
      </c>
      <c r="AQ264" s="228" t="e">
        <f t="shared" si="242"/>
        <v>#REF!</v>
      </c>
      <c r="AR264" s="174" t="e">
        <f t="shared" si="243"/>
        <v>#REF!</v>
      </c>
      <c r="AS264" s="185" t="e">
        <f t="shared" si="244"/>
        <v>#REF!</v>
      </c>
      <c r="AT264" s="1"/>
      <c r="AU264" s="1"/>
      <c r="AV264" s="1"/>
      <c r="AW264" s="1"/>
      <c r="AX264" s="1"/>
      <c r="AY264" s="1"/>
      <c r="AZ264" s="1"/>
      <c r="BA264" s="1"/>
      <c r="BB264" s="1"/>
      <c r="BC264"/>
      <c r="BX264"/>
    </row>
    <row r="265" spans="1:76" x14ac:dyDescent="0.2">
      <c r="A265" s="246" t="s">
        <v>6</v>
      </c>
      <c r="B265" s="251">
        <v>0</v>
      </c>
      <c r="C265" s="260">
        <v>0</v>
      </c>
      <c r="D265" s="4">
        <f>(BldgEUI!F165+BldgEUI!G165)*Constants!$B$13</f>
        <v>0</v>
      </c>
      <c r="E265" s="101">
        <f>(BldgEUI!D165+BldgEUI!E165)*Constants!$B$14</f>
        <v>0</v>
      </c>
      <c r="F265" s="6">
        <f t="shared" si="223"/>
        <v>0</v>
      </c>
      <c r="G265" s="219">
        <f>(BldgEUI!L165+BldgEUI!M165)*Constants!$B$13</f>
        <v>0</v>
      </c>
      <c r="H265" s="101">
        <f>(BldgEUI!J165+BldgEUI!K165)*Constants!$B$14</f>
        <v>0</v>
      </c>
      <c r="I265" s="6">
        <f t="shared" si="224"/>
        <v>0</v>
      </c>
      <c r="J265" s="219">
        <f>(BldgEUI!R165+BldgEUI!S165)*Constants!$B$13</f>
        <v>0</v>
      </c>
      <c r="K265" s="101">
        <f>(BldgEUI!P165+BldgEUI!Q165)*Constants!$B$14</f>
        <v>0</v>
      </c>
      <c r="L265" s="6">
        <f t="shared" si="225"/>
        <v>0</v>
      </c>
      <c r="M265" s="219">
        <f>(BldgEUI!X165+BldgEUI!Y165)*Constants!$B$13</f>
        <v>0</v>
      </c>
      <c r="N265" s="101">
        <f>(BldgEUI!V165+BldgEUI!W165)*Constants!$B$14</f>
        <v>0</v>
      </c>
      <c r="O265" s="6">
        <f t="shared" si="226"/>
        <v>0</v>
      </c>
      <c r="P265" s="228" t="e">
        <f>D265*#REF!</f>
        <v>#REF!</v>
      </c>
      <c r="Q265" s="174" t="e">
        <f>E265*#REF!</f>
        <v>#REF!</v>
      </c>
      <c r="R265" s="234" t="e">
        <f>F265*#REF!</f>
        <v>#REF!</v>
      </c>
      <c r="S265" s="228" t="e">
        <f>G265*#REF!</f>
        <v>#REF!</v>
      </c>
      <c r="T265" s="174" t="e">
        <f>H265*#REF!</f>
        <v>#REF!</v>
      </c>
      <c r="U265" s="234" t="e">
        <f>I265*#REF!</f>
        <v>#REF!</v>
      </c>
      <c r="V265" s="228" t="e">
        <f>J265*#REF!</f>
        <v>#REF!</v>
      </c>
      <c r="W265" s="174" t="e">
        <f>K265*#REF!</f>
        <v>#REF!</v>
      </c>
      <c r="X265" s="234" t="e">
        <f>L265*#REF!</f>
        <v>#REF!</v>
      </c>
      <c r="Y265" s="228" t="e">
        <f>M265*#REF!</f>
        <v>#REF!</v>
      </c>
      <c r="Z265" s="174" t="e">
        <f>N265*#REF!</f>
        <v>#REF!</v>
      </c>
      <c r="AA265" s="234" t="e">
        <f>O265*#REF!</f>
        <v>#REF!</v>
      </c>
      <c r="AB265" s="228" t="e">
        <f t="shared" si="227"/>
        <v>#REF!</v>
      </c>
      <c r="AC265" s="174" t="e">
        <f t="shared" si="228"/>
        <v>#REF!</v>
      </c>
      <c r="AD265" s="234" t="e">
        <f t="shared" si="229"/>
        <v>#REF!</v>
      </c>
      <c r="AE265" s="228" t="e">
        <f t="shared" si="230"/>
        <v>#REF!</v>
      </c>
      <c r="AF265" s="174" t="e">
        <f t="shared" si="231"/>
        <v>#REF!</v>
      </c>
      <c r="AG265" s="234" t="e">
        <f t="shared" si="232"/>
        <v>#REF!</v>
      </c>
      <c r="AH265" s="228" t="e">
        <f t="shared" si="233"/>
        <v>#REF!</v>
      </c>
      <c r="AI265" s="174" t="e">
        <f t="shared" si="234"/>
        <v>#REF!</v>
      </c>
      <c r="AJ265" s="234" t="e">
        <f t="shared" si="235"/>
        <v>#REF!</v>
      </c>
      <c r="AK265" s="228" t="e">
        <f t="shared" si="236"/>
        <v>#REF!</v>
      </c>
      <c r="AL265" s="174" t="e">
        <f t="shared" si="237"/>
        <v>#REF!</v>
      </c>
      <c r="AM265" s="234" t="e">
        <f t="shared" si="238"/>
        <v>#REF!</v>
      </c>
      <c r="AN265" s="228" t="e">
        <f t="shared" si="239"/>
        <v>#REF!</v>
      </c>
      <c r="AO265" s="174" t="e">
        <f t="shared" si="240"/>
        <v>#REF!</v>
      </c>
      <c r="AP265" s="234" t="e">
        <f t="shared" si="241"/>
        <v>#REF!</v>
      </c>
      <c r="AQ265" s="228" t="e">
        <f t="shared" si="242"/>
        <v>#REF!</v>
      </c>
      <c r="AR265" s="174" t="e">
        <f t="shared" si="243"/>
        <v>#REF!</v>
      </c>
      <c r="AS265" s="185" t="e">
        <f t="shared" si="244"/>
        <v>#REF!</v>
      </c>
      <c r="AT265" s="1"/>
      <c r="AU265" s="1"/>
      <c r="AV265" s="1"/>
      <c r="AW265" s="1"/>
      <c r="AX265" s="1"/>
      <c r="AY265" s="1"/>
      <c r="AZ265" s="1"/>
      <c r="BA265" s="1"/>
      <c r="BB265" s="1"/>
      <c r="BC265"/>
      <c r="BX265"/>
    </row>
    <row r="266" spans="1:76" x14ac:dyDescent="0.2">
      <c r="A266" s="246" t="s">
        <v>51</v>
      </c>
      <c r="B266" s="251">
        <v>0</v>
      </c>
      <c r="C266" s="260">
        <v>0</v>
      </c>
      <c r="D266" s="4">
        <f>(BldgEUI!F166+BldgEUI!G166)*Constants!$B$13</f>
        <v>0</v>
      </c>
      <c r="E266" s="101">
        <f>(BldgEUI!D166+BldgEUI!E166)*Constants!$B$14</f>
        <v>0</v>
      </c>
      <c r="F266" s="6">
        <f t="shared" si="223"/>
        <v>0</v>
      </c>
      <c r="G266" s="219">
        <f>(BldgEUI!L166+BldgEUI!M166)*Constants!$B$13</f>
        <v>0</v>
      </c>
      <c r="H266" s="101">
        <f>(BldgEUI!J166+BldgEUI!K166)*Constants!$B$14</f>
        <v>0</v>
      </c>
      <c r="I266" s="6">
        <f t="shared" si="224"/>
        <v>0</v>
      </c>
      <c r="J266" s="219">
        <f>(BldgEUI!R166+BldgEUI!S166)*Constants!$B$13</f>
        <v>0</v>
      </c>
      <c r="K266" s="101">
        <f>(BldgEUI!P166+BldgEUI!Q166)*Constants!$B$14</f>
        <v>0</v>
      </c>
      <c r="L266" s="6">
        <f t="shared" si="225"/>
        <v>0</v>
      </c>
      <c r="M266" s="219">
        <f>(BldgEUI!X166+BldgEUI!Y166)*Constants!$B$13</f>
        <v>0</v>
      </c>
      <c r="N266" s="101">
        <f>(BldgEUI!V166+BldgEUI!W166)*Constants!$B$14</f>
        <v>0</v>
      </c>
      <c r="O266" s="6">
        <f t="shared" si="226"/>
        <v>0</v>
      </c>
      <c r="P266" s="228" t="e">
        <f>D266*#REF!</f>
        <v>#REF!</v>
      </c>
      <c r="Q266" s="174" t="e">
        <f>E266*#REF!</f>
        <v>#REF!</v>
      </c>
      <c r="R266" s="234" t="e">
        <f>F266*#REF!</f>
        <v>#REF!</v>
      </c>
      <c r="S266" s="228" t="e">
        <f>G266*#REF!</f>
        <v>#REF!</v>
      </c>
      <c r="T266" s="174" t="e">
        <f>H266*#REF!</f>
        <v>#REF!</v>
      </c>
      <c r="U266" s="234" t="e">
        <f>I266*#REF!</f>
        <v>#REF!</v>
      </c>
      <c r="V266" s="228" t="e">
        <f>J266*#REF!</f>
        <v>#REF!</v>
      </c>
      <c r="W266" s="174" t="e">
        <f>K266*#REF!</f>
        <v>#REF!</v>
      </c>
      <c r="X266" s="234" t="e">
        <f>L266*#REF!</f>
        <v>#REF!</v>
      </c>
      <c r="Y266" s="228" t="e">
        <f>M266*#REF!</f>
        <v>#REF!</v>
      </c>
      <c r="Z266" s="174" t="e">
        <f>N266*#REF!</f>
        <v>#REF!</v>
      </c>
      <c r="AA266" s="234" t="e">
        <f>O266*#REF!</f>
        <v>#REF!</v>
      </c>
      <c r="AB266" s="228" t="e">
        <f t="shared" si="227"/>
        <v>#REF!</v>
      </c>
      <c r="AC266" s="174" t="e">
        <f t="shared" si="228"/>
        <v>#REF!</v>
      </c>
      <c r="AD266" s="234" t="e">
        <f t="shared" si="229"/>
        <v>#REF!</v>
      </c>
      <c r="AE266" s="228" t="e">
        <f t="shared" si="230"/>
        <v>#REF!</v>
      </c>
      <c r="AF266" s="174" t="e">
        <f t="shared" si="231"/>
        <v>#REF!</v>
      </c>
      <c r="AG266" s="234" t="e">
        <f t="shared" si="232"/>
        <v>#REF!</v>
      </c>
      <c r="AH266" s="228" t="e">
        <f t="shared" si="233"/>
        <v>#REF!</v>
      </c>
      <c r="AI266" s="174" t="e">
        <f t="shared" si="234"/>
        <v>#REF!</v>
      </c>
      <c r="AJ266" s="234" t="e">
        <f t="shared" si="235"/>
        <v>#REF!</v>
      </c>
      <c r="AK266" s="228" t="e">
        <f t="shared" si="236"/>
        <v>#REF!</v>
      </c>
      <c r="AL266" s="174" t="e">
        <f t="shared" si="237"/>
        <v>#REF!</v>
      </c>
      <c r="AM266" s="234" t="e">
        <f t="shared" si="238"/>
        <v>#REF!</v>
      </c>
      <c r="AN266" s="228" t="e">
        <f t="shared" si="239"/>
        <v>#REF!</v>
      </c>
      <c r="AO266" s="174" t="e">
        <f t="shared" si="240"/>
        <v>#REF!</v>
      </c>
      <c r="AP266" s="234" t="e">
        <f t="shared" si="241"/>
        <v>#REF!</v>
      </c>
      <c r="AQ266" s="228" t="e">
        <f t="shared" si="242"/>
        <v>#REF!</v>
      </c>
      <c r="AR266" s="174" t="e">
        <f t="shared" si="243"/>
        <v>#REF!</v>
      </c>
      <c r="AS266" s="185" t="e">
        <f t="shared" si="244"/>
        <v>#REF!</v>
      </c>
      <c r="AT266" s="1"/>
      <c r="AU266" s="1"/>
      <c r="AV266" s="1"/>
      <c r="AW266" s="1"/>
      <c r="AX266" s="1"/>
      <c r="AY266" s="1"/>
      <c r="AZ266" s="1"/>
      <c r="BA266" s="1"/>
      <c r="BB266" s="1"/>
      <c r="BC266"/>
      <c r="BX266"/>
    </row>
    <row r="267" spans="1:76" x14ac:dyDescent="0.2">
      <c r="A267" s="247" t="s">
        <v>52</v>
      </c>
      <c r="B267" s="250">
        <v>0</v>
      </c>
      <c r="C267" s="252">
        <v>0</v>
      </c>
      <c r="D267" s="4">
        <f>(BldgEUI!F167+BldgEUI!G167)*Constants!$B$13</f>
        <v>0</v>
      </c>
      <c r="E267" s="101">
        <f>(BldgEUI!D167+BldgEUI!E167)*Constants!$B$14</f>
        <v>0</v>
      </c>
      <c r="F267" s="6">
        <f t="shared" si="223"/>
        <v>0</v>
      </c>
      <c r="G267" s="219">
        <f>(BldgEUI!L167+BldgEUI!M167)*Constants!$B$13</f>
        <v>0</v>
      </c>
      <c r="H267" s="101">
        <f>(BldgEUI!J167+BldgEUI!K167)*Constants!$B$14</f>
        <v>0</v>
      </c>
      <c r="I267" s="6">
        <f t="shared" si="224"/>
        <v>0</v>
      </c>
      <c r="J267" s="219">
        <f>(BldgEUI!R167+BldgEUI!S167)*Constants!$B$13</f>
        <v>0</v>
      </c>
      <c r="K267" s="101">
        <f>(BldgEUI!P167+BldgEUI!Q167)*Constants!$B$14</f>
        <v>0</v>
      </c>
      <c r="L267" s="6">
        <f t="shared" si="225"/>
        <v>0</v>
      </c>
      <c r="M267" s="219">
        <f>(BldgEUI!X167+BldgEUI!Y167)*Constants!$B$13</f>
        <v>0</v>
      </c>
      <c r="N267" s="101">
        <f>(BldgEUI!V167+BldgEUI!W167)*Constants!$B$14</f>
        <v>0</v>
      </c>
      <c r="O267" s="6">
        <f t="shared" si="226"/>
        <v>0</v>
      </c>
      <c r="P267" s="228" t="e">
        <f>D267*#REF!</f>
        <v>#REF!</v>
      </c>
      <c r="Q267" s="174" t="e">
        <f>E267*#REF!</f>
        <v>#REF!</v>
      </c>
      <c r="R267" s="234" t="e">
        <f>F267*#REF!</f>
        <v>#REF!</v>
      </c>
      <c r="S267" s="228" t="e">
        <f>G267*#REF!</f>
        <v>#REF!</v>
      </c>
      <c r="T267" s="174" t="e">
        <f>H267*#REF!</f>
        <v>#REF!</v>
      </c>
      <c r="U267" s="234" t="e">
        <f>I267*#REF!</f>
        <v>#REF!</v>
      </c>
      <c r="V267" s="228" t="e">
        <f>J267*#REF!</f>
        <v>#REF!</v>
      </c>
      <c r="W267" s="174" t="e">
        <f>K267*#REF!</f>
        <v>#REF!</v>
      </c>
      <c r="X267" s="234" t="e">
        <f>L267*#REF!</f>
        <v>#REF!</v>
      </c>
      <c r="Y267" s="228" t="e">
        <f>M267*#REF!</f>
        <v>#REF!</v>
      </c>
      <c r="Z267" s="174" t="e">
        <f>N267*#REF!</f>
        <v>#REF!</v>
      </c>
      <c r="AA267" s="234" t="e">
        <f>O267*#REF!</f>
        <v>#REF!</v>
      </c>
      <c r="AB267" s="228" t="e">
        <f t="shared" si="227"/>
        <v>#REF!</v>
      </c>
      <c r="AC267" s="174" t="e">
        <f t="shared" si="228"/>
        <v>#REF!</v>
      </c>
      <c r="AD267" s="234" t="e">
        <f t="shared" si="229"/>
        <v>#REF!</v>
      </c>
      <c r="AE267" s="228" t="e">
        <f t="shared" si="230"/>
        <v>#REF!</v>
      </c>
      <c r="AF267" s="174" t="e">
        <f t="shared" si="231"/>
        <v>#REF!</v>
      </c>
      <c r="AG267" s="234" t="e">
        <f t="shared" si="232"/>
        <v>#REF!</v>
      </c>
      <c r="AH267" s="228" t="e">
        <f t="shared" si="233"/>
        <v>#REF!</v>
      </c>
      <c r="AI267" s="174" t="e">
        <f t="shared" si="234"/>
        <v>#REF!</v>
      </c>
      <c r="AJ267" s="234" t="e">
        <f t="shared" si="235"/>
        <v>#REF!</v>
      </c>
      <c r="AK267" s="228" t="e">
        <f t="shared" si="236"/>
        <v>#REF!</v>
      </c>
      <c r="AL267" s="174" t="e">
        <f t="shared" si="237"/>
        <v>#REF!</v>
      </c>
      <c r="AM267" s="234" t="e">
        <f t="shared" si="238"/>
        <v>#REF!</v>
      </c>
      <c r="AN267" s="228" t="e">
        <f t="shared" si="239"/>
        <v>#REF!</v>
      </c>
      <c r="AO267" s="174" t="e">
        <f t="shared" si="240"/>
        <v>#REF!</v>
      </c>
      <c r="AP267" s="234" t="e">
        <f t="shared" si="241"/>
        <v>#REF!</v>
      </c>
      <c r="AQ267" s="228" t="e">
        <f t="shared" si="242"/>
        <v>#REF!</v>
      </c>
      <c r="AR267" s="174" t="e">
        <f t="shared" si="243"/>
        <v>#REF!</v>
      </c>
      <c r="AS267" s="185" t="e">
        <f t="shared" si="244"/>
        <v>#REF!</v>
      </c>
      <c r="AT267" s="1"/>
      <c r="AU267" s="1"/>
      <c r="AV267" s="1"/>
      <c r="AW267" s="1"/>
      <c r="AX267" s="1"/>
      <c r="AY267" s="1"/>
      <c r="AZ267" s="1"/>
      <c r="BA267" s="1"/>
      <c r="BB267" s="1"/>
      <c r="BC267"/>
      <c r="BX267"/>
    </row>
    <row r="268" spans="1:76" x14ac:dyDescent="0.2">
      <c r="A268" s="247" t="s">
        <v>53</v>
      </c>
      <c r="B268" s="250">
        <v>0</v>
      </c>
      <c r="C268" s="252">
        <v>0</v>
      </c>
      <c r="D268" s="4">
        <f>(BldgEUI!F168+BldgEUI!G168)*Constants!$B$13</f>
        <v>0</v>
      </c>
      <c r="E268" s="101">
        <f>(BldgEUI!D168+BldgEUI!E168)*Constants!$B$14</f>
        <v>0</v>
      </c>
      <c r="F268" s="6">
        <f t="shared" si="223"/>
        <v>0</v>
      </c>
      <c r="G268" s="219">
        <f>(BldgEUI!L168+BldgEUI!M168)*Constants!$B$13</f>
        <v>0</v>
      </c>
      <c r="H268" s="101">
        <f>(BldgEUI!J168+BldgEUI!K168)*Constants!$B$14</f>
        <v>0</v>
      </c>
      <c r="I268" s="6">
        <f t="shared" si="224"/>
        <v>0</v>
      </c>
      <c r="J268" s="219">
        <f>(BldgEUI!R168+BldgEUI!S168)*Constants!$B$13</f>
        <v>0</v>
      </c>
      <c r="K268" s="101">
        <f>(BldgEUI!P168+BldgEUI!Q168)*Constants!$B$14</f>
        <v>0</v>
      </c>
      <c r="L268" s="6">
        <f t="shared" si="225"/>
        <v>0</v>
      </c>
      <c r="M268" s="219">
        <f>(BldgEUI!X168+BldgEUI!Y168)*Constants!$B$13</f>
        <v>0</v>
      </c>
      <c r="N268" s="101">
        <f>(BldgEUI!V168+BldgEUI!W168)*Constants!$B$14</f>
        <v>0</v>
      </c>
      <c r="O268" s="6">
        <f t="shared" si="226"/>
        <v>0</v>
      </c>
      <c r="P268" s="228" t="e">
        <f>D268*#REF!</f>
        <v>#REF!</v>
      </c>
      <c r="Q268" s="174" t="e">
        <f>E268*#REF!</f>
        <v>#REF!</v>
      </c>
      <c r="R268" s="234" t="e">
        <f>F268*#REF!</f>
        <v>#REF!</v>
      </c>
      <c r="S268" s="228" t="e">
        <f>G268*#REF!</f>
        <v>#REF!</v>
      </c>
      <c r="T268" s="174" t="e">
        <f>H268*#REF!</f>
        <v>#REF!</v>
      </c>
      <c r="U268" s="234" t="e">
        <f>I268*#REF!</f>
        <v>#REF!</v>
      </c>
      <c r="V268" s="228" t="e">
        <f>J268*#REF!</f>
        <v>#REF!</v>
      </c>
      <c r="W268" s="174" t="e">
        <f>K268*#REF!</f>
        <v>#REF!</v>
      </c>
      <c r="X268" s="234" t="e">
        <f>L268*#REF!</f>
        <v>#REF!</v>
      </c>
      <c r="Y268" s="228" t="e">
        <f>M268*#REF!</f>
        <v>#REF!</v>
      </c>
      <c r="Z268" s="174" t="e">
        <f>N268*#REF!</f>
        <v>#REF!</v>
      </c>
      <c r="AA268" s="234" t="e">
        <f>O268*#REF!</f>
        <v>#REF!</v>
      </c>
      <c r="AB268" s="228" t="e">
        <f t="shared" si="227"/>
        <v>#REF!</v>
      </c>
      <c r="AC268" s="174" t="e">
        <f t="shared" si="228"/>
        <v>#REF!</v>
      </c>
      <c r="AD268" s="234" t="e">
        <f t="shared" si="229"/>
        <v>#REF!</v>
      </c>
      <c r="AE268" s="228" t="e">
        <f t="shared" si="230"/>
        <v>#REF!</v>
      </c>
      <c r="AF268" s="174" t="e">
        <f t="shared" si="231"/>
        <v>#REF!</v>
      </c>
      <c r="AG268" s="234" t="e">
        <f t="shared" si="232"/>
        <v>#REF!</v>
      </c>
      <c r="AH268" s="228" t="e">
        <f t="shared" si="233"/>
        <v>#REF!</v>
      </c>
      <c r="AI268" s="174" t="e">
        <f t="shared" si="234"/>
        <v>#REF!</v>
      </c>
      <c r="AJ268" s="234" t="e">
        <f t="shared" si="235"/>
        <v>#REF!</v>
      </c>
      <c r="AK268" s="228" t="e">
        <f t="shared" si="236"/>
        <v>#REF!</v>
      </c>
      <c r="AL268" s="174" t="e">
        <f t="shared" si="237"/>
        <v>#REF!</v>
      </c>
      <c r="AM268" s="234" t="e">
        <f t="shared" si="238"/>
        <v>#REF!</v>
      </c>
      <c r="AN268" s="228" t="e">
        <f t="shared" si="239"/>
        <v>#REF!</v>
      </c>
      <c r="AO268" s="174" t="e">
        <f t="shared" si="240"/>
        <v>#REF!</v>
      </c>
      <c r="AP268" s="234" t="e">
        <f t="shared" si="241"/>
        <v>#REF!</v>
      </c>
      <c r="AQ268" s="228" t="e">
        <f t="shared" si="242"/>
        <v>#REF!</v>
      </c>
      <c r="AR268" s="174" t="e">
        <f t="shared" si="243"/>
        <v>#REF!</v>
      </c>
      <c r="AS268" s="185" t="e">
        <f t="shared" si="244"/>
        <v>#REF!</v>
      </c>
      <c r="AT268" s="1"/>
      <c r="AU268" s="1"/>
      <c r="AV268" s="1"/>
      <c r="AW268" s="1"/>
      <c r="AX268" s="1"/>
      <c r="AY268" s="1"/>
      <c r="AZ268" s="1"/>
      <c r="BA268" s="1"/>
      <c r="BB268" s="1"/>
      <c r="BC268"/>
      <c r="BX268"/>
    </row>
    <row r="269" spans="1:76" x14ac:dyDescent="0.2">
      <c r="A269" s="247" t="s">
        <v>54</v>
      </c>
      <c r="B269" s="250">
        <v>0</v>
      </c>
      <c r="C269" s="252">
        <v>0</v>
      </c>
      <c r="D269" s="4">
        <f>(BldgEUI!F169+BldgEUI!G169)*Constants!$B$13</f>
        <v>0</v>
      </c>
      <c r="E269" s="101">
        <f>(BldgEUI!D169+BldgEUI!E169)*Constants!$B$14</f>
        <v>0</v>
      </c>
      <c r="F269" s="6">
        <f t="shared" si="223"/>
        <v>0</v>
      </c>
      <c r="G269" s="219">
        <f>(BldgEUI!L169+BldgEUI!M169)*Constants!$B$13</f>
        <v>0</v>
      </c>
      <c r="H269" s="101">
        <f>(BldgEUI!J169+BldgEUI!K169)*Constants!$B$14</f>
        <v>0</v>
      </c>
      <c r="I269" s="6">
        <f t="shared" si="224"/>
        <v>0</v>
      </c>
      <c r="J269" s="219">
        <f>(BldgEUI!R169+BldgEUI!S169)*Constants!$B$13</f>
        <v>0</v>
      </c>
      <c r="K269" s="101">
        <f>(BldgEUI!P169+BldgEUI!Q169)*Constants!$B$14</f>
        <v>0</v>
      </c>
      <c r="L269" s="6">
        <f t="shared" si="225"/>
        <v>0</v>
      </c>
      <c r="M269" s="219">
        <f>(BldgEUI!X169+BldgEUI!Y169)*Constants!$B$13</f>
        <v>0</v>
      </c>
      <c r="N269" s="101">
        <f>(BldgEUI!V169+BldgEUI!W169)*Constants!$B$14</f>
        <v>0</v>
      </c>
      <c r="O269" s="6">
        <f t="shared" si="226"/>
        <v>0</v>
      </c>
      <c r="P269" s="228" t="e">
        <f>D269*#REF!</f>
        <v>#REF!</v>
      </c>
      <c r="Q269" s="174" t="e">
        <f>E269*#REF!</f>
        <v>#REF!</v>
      </c>
      <c r="R269" s="234" t="e">
        <f>F269*#REF!</f>
        <v>#REF!</v>
      </c>
      <c r="S269" s="228" t="e">
        <f>G269*#REF!</f>
        <v>#REF!</v>
      </c>
      <c r="T269" s="174" t="e">
        <f>H269*#REF!</f>
        <v>#REF!</v>
      </c>
      <c r="U269" s="234" t="e">
        <f>I269*#REF!</f>
        <v>#REF!</v>
      </c>
      <c r="V269" s="228" t="e">
        <f>J269*#REF!</f>
        <v>#REF!</v>
      </c>
      <c r="W269" s="174" t="e">
        <f>K269*#REF!</f>
        <v>#REF!</v>
      </c>
      <c r="X269" s="234" t="e">
        <f>L269*#REF!</f>
        <v>#REF!</v>
      </c>
      <c r="Y269" s="228" t="e">
        <f>M269*#REF!</f>
        <v>#REF!</v>
      </c>
      <c r="Z269" s="174" t="e">
        <f>N269*#REF!</f>
        <v>#REF!</v>
      </c>
      <c r="AA269" s="234" t="e">
        <f>O269*#REF!</f>
        <v>#REF!</v>
      </c>
      <c r="AB269" s="228" t="e">
        <f t="shared" si="227"/>
        <v>#REF!</v>
      </c>
      <c r="AC269" s="174" t="e">
        <f t="shared" si="228"/>
        <v>#REF!</v>
      </c>
      <c r="AD269" s="234" t="e">
        <f t="shared" si="229"/>
        <v>#REF!</v>
      </c>
      <c r="AE269" s="228" t="e">
        <f t="shared" si="230"/>
        <v>#REF!</v>
      </c>
      <c r="AF269" s="174" t="e">
        <f t="shared" si="231"/>
        <v>#REF!</v>
      </c>
      <c r="AG269" s="234" t="e">
        <f t="shared" si="232"/>
        <v>#REF!</v>
      </c>
      <c r="AH269" s="228" t="e">
        <f t="shared" si="233"/>
        <v>#REF!</v>
      </c>
      <c r="AI269" s="174" t="e">
        <f t="shared" si="234"/>
        <v>#REF!</v>
      </c>
      <c r="AJ269" s="234" t="e">
        <f t="shared" si="235"/>
        <v>#REF!</v>
      </c>
      <c r="AK269" s="228" t="e">
        <f t="shared" si="236"/>
        <v>#REF!</v>
      </c>
      <c r="AL269" s="174" t="e">
        <f t="shared" si="237"/>
        <v>#REF!</v>
      </c>
      <c r="AM269" s="234" t="e">
        <f t="shared" si="238"/>
        <v>#REF!</v>
      </c>
      <c r="AN269" s="228" t="e">
        <f t="shared" si="239"/>
        <v>#REF!</v>
      </c>
      <c r="AO269" s="174" t="e">
        <f t="shared" si="240"/>
        <v>#REF!</v>
      </c>
      <c r="AP269" s="234" t="e">
        <f t="shared" si="241"/>
        <v>#REF!</v>
      </c>
      <c r="AQ269" s="228" t="e">
        <f t="shared" si="242"/>
        <v>#REF!</v>
      </c>
      <c r="AR269" s="174" t="e">
        <f t="shared" si="243"/>
        <v>#REF!</v>
      </c>
      <c r="AS269" s="185" t="e">
        <f t="shared" si="244"/>
        <v>#REF!</v>
      </c>
      <c r="AT269" s="1"/>
      <c r="AU269" s="1"/>
      <c r="AV269" s="1"/>
      <c r="AW269" s="1"/>
      <c r="AX269" s="1"/>
      <c r="AY269" s="1"/>
      <c r="AZ269" s="1"/>
      <c r="BA269" s="1"/>
      <c r="BB269" s="1"/>
      <c r="BC269"/>
      <c r="BX269"/>
    </row>
    <row r="270" spans="1:76" x14ac:dyDescent="0.2">
      <c r="A270" s="247" t="s">
        <v>55</v>
      </c>
      <c r="B270" s="250">
        <v>0</v>
      </c>
      <c r="C270" s="252">
        <v>0</v>
      </c>
      <c r="D270" s="4">
        <f>(BldgEUI!F170+BldgEUI!G170)*Constants!$B$13</f>
        <v>0</v>
      </c>
      <c r="E270" s="101">
        <f>(BldgEUI!D170+BldgEUI!E170)*Constants!$B$14</f>
        <v>0</v>
      </c>
      <c r="F270" s="6">
        <f t="shared" si="223"/>
        <v>0</v>
      </c>
      <c r="G270" s="219">
        <f>(BldgEUI!L170+BldgEUI!M170)*Constants!$B$13</f>
        <v>0</v>
      </c>
      <c r="H270" s="101">
        <f>(BldgEUI!J170+BldgEUI!K170)*Constants!$B$14</f>
        <v>0</v>
      </c>
      <c r="I270" s="6">
        <f t="shared" si="224"/>
        <v>0</v>
      </c>
      <c r="J270" s="219">
        <f>(BldgEUI!R170+BldgEUI!S170)*Constants!$B$13</f>
        <v>0</v>
      </c>
      <c r="K270" s="101">
        <f>(BldgEUI!P170+BldgEUI!Q170)*Constants!$B$14</f>
        <v>0</v>
      </c>
      <c r="L270" s="6">
        <f t="shared" si="225"/>
        <v>0</v>
      </c>
      <c r="M270" s="219">
        <f>(BldgEUI!X170+BldgEUI!Y170)*Constants!$B$13</f>
        <v>0</v>
      </c>
      <c r="N270" s="101">
        <f>(BldgEUI!V170+BldgEUI!W170)*Constants!$B$14</f>
        <v>0</v>
      </c>
      <c r="O270" s="6">
        <f t="shared" si="226"/>
        <v>0</v>
      </c>
      <c r="P270" s="228" t="e">
        <f>D270*#REF!</f>
        <v>#REF!</v>
      </c>
      <c r="Q270" s="174" t="e">
        <f>E270*#REF!</f>
        <v>#REF!</v>
      </c>
      <c r="R270" s="234" t="e">
        <f>F270*#REF!</f>
        <v>#REF!</v>
      </c>
      <c r="S270" s="228" t="e">
        <f>G270*#REF!</f>
        <v>#REF!</v>
      </c>
      <c r="T270" s="174" t="e">
        <f>H270*#REF!</f>
        <v>#REF!</v>
      </c>
      <c r="U270" s="234" t="e">
        <f>I270*#REF!</f>
        <v>#REF!</v>
      </c>
      <c r="V270" s="228" t="e">
        <f>J270*#REF!</f>
        <v>#REF!</v>
      </c>
      <c r="W270" s="174" t="e">
        <f>K270*#REF!</f>
        <v>#REF!</v>
      </c>
      <c r="X270" s="234" t="e">
        <f>L270*#REF!</f>
        <v>#REF!</v>
      </c>
      <c r="Y270" s="228" t="e">
        <f>M270*#REF!</f>
        <v>#REF!</v>
      </c>
      <c r="Z270" s="174" t="e">
        <f>N270*#REF!</f>
        <v>#REF!</v>
      </c>
      <c r="AA270" s="234" t="e">
        <f>O270*#REF!</f>
        <v>#REF!</v>
      </c>
      <c r="AB270" s="228" t="e">
        <f t="shared" si="227"/>
        <v>#REF!</v>
      </c>
      <c r="AC270" s="174" t="e">
        <f t="shared" si="228"/>
        <v>#REF!</v>
      </c>
      <c r="AD270" s="234" t="e">
        <f t="shared" si="229"/>
        <v>#REF!</v>
      </c>
      <c r="AE270" s="228" t="e">
        <f t="shared" si="230"/>
        <v>#REF!</v>
      </c>
      <c r="AF270" s="174" t="e">
        <f t="shared" si="231"/>
        <v>#REF!</v>
      </c>
      <c r="AG270" s="234" t="e">
        <f t="shared" si="232"/>
        <v>#REF!</v>
      </c>
      <c r="AH270" s="228" t="e">
        <f t="shared" si="233"/>
        <v>#REF!</v>
      </c>
      <c r="AI270" s="174" t="e">
        <f t="shared" si="234"/>
        <v>#REF!</v>
      </c>
      <c r="AJ270" s="234" t="e">
        <f t="shared" si="235"/>
        <v>#REF!</v>
      </c>
      <c r="AK270" s="228" t="e">
        <f t="shared" si="236"/>
        <v>#REF!</v>
      </c>
      <c r="AL270" s="174" t="e">
        <f t="shared" si="237"/>
        <v>#REF!</v>
      </c>
      <c r="AM270" s="234" t="e">
        <f t="shared" si="238"/>
        <v>#REF!</v>
      </c>
      <c r="AN270" s="228" t="e">
        <f t="shared" si="239"/>
        <v>#REF!</v>
      </c>
      <c r="AO270" s="174" t="e">
        <f t="shared" si="240"/>
        <v>#REF!</v>
      </c>
      <c r="AP270" s="234" t="e">
        <f t="shared" si="241"/>
        <v>#REF!</v>
      </c>
      <c r="AQ270" s="228" t="e">
        <f t="shared" si="242"/>
        <v>#REF!</v>
      </c>
      <c r="AR270" s="174" t="e">
        <f t="shared" si="243"/>
        <v>#REF!</v>
      </c>
      <c r="AS270" s="185" t="e">
        <f t="shared" si="244"/>
        <v>#REF!</v>
      </c>
      <c r="AT270" s="1"/>
      <c r="AU270" s="1"/>
      <c r="AV270" s="1"/>
      <c r="AW270" s="1"/>
      <c r="AX270" s="1"/>
      <c r="AY270" s="1"/>
      <c r="AZ270" s="1"/>
      <c r="BA270" s="1"/>
      <c r="BB270" s="1"/>
      <c r="BC270"/>
      <c r="BX270"/>
    </row>
    <row r="271" spans="1:76" x14ac:dyDescent="0.2">
      <c r="A271" s="247" t="s">
        <v>21</v>
      </c>
      <c r="B271" s="250">
        <v>0</v>
      </c>
      <c r="C271" s="252">
        <v>0</v>
      </c>
      <c r="D271" s="4">
        <f>(BldgEUI!F171+BldgEUI!G171)*Constants!$B$13</f>
        <v>0</v>
      </c>
      <c r="E271" s="101">
        <f>(BldgEUI!D171+BldgEUI!E171)*Constants!$B$14</f>
        <v>0</v>
      </c>
      <c r="F271" s="6">
        <f t="shared" si="223"/>
        <v>0</v>
      </c>
      <c r="G271" s="219">
        <f>(BldgEUI!L171+BldgEUI!M171)*Constants!$B$13</f>
        <v>0</v>
      </c>
      <c r="H271" s="101">
        <f>(BldgEUI!J171+BldgEUI!K171)*Constants!$B$14</f>
        <v>0</v>
      </c>
      <c r="I271" s="6">
        <f t="shared" si="224"/>
        <v>0</v>
      </c>
      <c r="J271" s="219">
        <f>(BldgEUI!R171+BldgEUI!S171)*Constants!$B$13</f>
        <v>0</v>
      </c>
      <c r="K271" s="101">
        <f>(BldgEUI!P171+BldgEUI!Q171)*Constants!$B$14</f>
        <v>0</v>
      </c>
      <c r="L271" s="6">
        <f t="shared" si="225"/>
        <v>0</v>
      </c>
      <c r="M271" s="219">
        <f>(BldgEUI!X171+BldgEUI!Y171)*Constants!$B$13</f>
        <v>0</v>
      </c>
      <c r="N271" s="101">
        <f>(BldgEUI!V171+BldgEUI!W171)*Constants!$B$14</f>
        <v>0</v>
      </c>
      <c r="O271" s="6">
        <f t="shared" si="226"/>
        <v>0</v>
      </c>
      <c r="P271" s="228" t="e">
        <f>D271*#REF!</f>
        <v>#REF!</v>
      </c>
      <c r="Q271" s="174" t="e">
        <f>E271*#REF!</f>
        <v>#REF!</v>
      </c>
      <c r="R271" s="234" t="e">
        <f>F271*#REF!</f>
        <v>#REF!</v>
      </c>
      <c r="S271" s="228" t="e">
        <f>G271*#REF!</f>
        <v>#REF!</v>
      </c>
      <c r="T271" s="174" t="e">
        <f>H271*#REF!</f>
        <v>#REF!</v>
      </c>
      <c r="U271" s="234" t="e">
        <f>I271*#REF!</f>
        <v>#REF!</v>
      </c>
      <c r="V271" s="228" t="e">
        <f>J271*#REF!</f>
        <v>#REF!</v>
      </c>
      <c r="W271" s="174" t="e">
        <f>K271*#REF!</f>
        <v>#REF!</v>
      </c>
      <c r="X271" s="234" t="e">
        <f>L271*#REF!</f>
        <v>#REF!</v>
      </c>
      <c r="Y271" s="228" t="e">
        <f>M271*#REF!</f>
        <v>#REF!</v>
      </c>
      <c r="Z271" s="174" t="e">
        <f>N271*#REF!</f>
        <v>#REF!</v>
      </c>
      <c r="AA271" s="234" t="e">
        <f>O271*#REF!</f>
        <v>#REF!</v>
      </c>
      <c r="AB271" s="228" t="e">
        <f t="shared" si="227"/>
        <v>#REF!</v>
      </c>
      <c r="AC271" s="174" t="e">
        <f t="shared" si="228"/>
        <v>#REF!</v>
      </c>
      <c r="AD271" s="234" t="e">
        <f t="shared" si="229"/>
        <v>#REF!</v>
      </c>
      <c r="AE271" s="228" t="e">
        <f t="shared" si="230"/>
        <v>#REF!</v>
      </c>
      <c r="AF271" s="174" t="e">
        <f t="shared" si="231"/>
        <v>#REF!</v>
      </c>
      <c r="AG271" s="234" t="e">
        <f t="shared" si="232"/>
        <v>#REF!</v>
      </c>
      <c r="AH271" s="228" t="e">
        <f t="shared" si="233"/>
        <v>#REF!</v>
      </c>
      <c r="AI271" s="174" t="e">
        <f t="shared" si="234"/>
        <v>#REF!</v>
      </c>
      <c r="AJ271" s="234" t="e">
        <f t="shared" si="235"/>
        <v>#REF!</v>
      </c>
      <c r="AK271" s="228" t="e">
        <f t="shared" si="236"/>
        <v>#REF!</v>
      </c>
      <c r="AL271" s="174" t="e">
        <f t="shared" si="237"/>
        <v>#REF!</v>
      </c>
      <c r="AM271" s="234" t="e">
        <f t="shared" si="238"/>
        <v>#REF!</v>
      </c>
      <c r="AN271" s="228" t="e">
        <f t="shared" si="239"/>
        <v>#REF!</v>
      </c>
      <c r="AO271" s="174" t="e">
        <f t="shared" si="240"/>
        <v>#REF!</v>
      </c>
      <c r="AP271" s="234" t="e">
        <f t="shared" si="241"/>
        <v>#REF!</v>
      </c>
      <c r="AQ271" s="228" t="e">
        <f t="shared" si="242"/>
        <v>#REF!</v>
      </c>
      <c r="AR271" s="174" t="e">
        <f t="shared" si="243"/>
        <v>#REF!</v>
      </c>
      <c r="AS271" s="185" t="e">
        <f t="shared" si="244"/>
        <v>#REF!</v>
      </c>
      <c r="AT271" s="1"/>
      <c r="AU271" s="1"/>
      <c r="AV271" s="1"/>
      <c r="AW271" s="1"/>
      <c r="AX271" s="1"/>
      <c r="AY271" s="1"/>
      <c r="AZ271" s="1"/>
      <c r="BA271" s="1"/>
      <c r="BB271" s="1"/>
      <c r="BC271"/>
      <c r="BX271"/>
    </row>
    <row r="272" spans="1:76" s="15" customFormat="1" x14ac:dyDescent="0.2">
      <c r="A272" s="247" t="s">
        <v>56</v>
      </c>
      <c r="B272" s="250">
        <v>0</v>
      </c>
      <c r="C272" s="252">
        <v>0</v>
      </c>
      <c r="D272" s="4">
        <f>(BldgEUI!F172+BldgEUI!G172)*Constants!$B$13</f>
        <v>0</v>
      </c>
      <c r="E272" s="101">
        <f>(BldgEUI!D172+BldgEUI!E172)*Constants!$B$14</f>
        <v>0</v>
      </c>
      <c r="F272" s="6">
        <f t="shared" si="223"/>
        <v>0</v>
      </c>
      <c r="G272" s="219">
        <f>(BldgEUI!L172+BldgEUI!M172)*Constants!$B$13</f>
        <v>0</v>
      </c>
      <c r="H272" s="101">
        <f>(BldgEUI!J172+BldgEUI!K172)*Constants!$B$14</f>
        <v>0</v>
      </c>
      <c r="I272" s="6">
        <f t="shared" si="224"/>
        <v>0</v>
      </c>
      <c r="J272" s="219">
        <f>(BldgEUI!R172+BldgEUI!S172)*Constants!$B$13</f>
        <v>0</v>
      </c>
      <c r="K272" s="101">
        <f>(BldgEUI!P172+BldgEUI!Q172)*Constants!$B$14</f>
        <v>0</v>
      </c>
      <c r="L272" s="6">
        <f t="shared" si="225"/>
        <v>0</v>
      </c>
      <c r="M272" s="219">
        <f>(BldgEUI!X172+BldgEUI!Y172)*Constants!$B$13</f>
        <v>0</v>
      </c>
      <c r="N272" s="101">
        <f>(BldgEUI!V172+BldgEUI!W172)*Constants!$B$14</f>
        <v>0</v>
      </c>
      <c r="O272" s="6">
        <f t="shared" si="226"/>
        <v>0</v>
      </c>
      <c r="P272" s="228" t="e">
        <f>D272*#REF!</f>
        <v>#REF!</v>
      </c>
      <c r="Q272" s="174" t="e">
        <f>E272*#REF!</f>
        <v>#REF!</v>
      </c>
      <c r="R272" s="234" t="e">
        <f>F272*#REF!</f>
        <v>#REF!</v>
      </c>
      <c r="S272" s="228" t="e">
        <f>G272*#REF!</f>
        <v>#REF!</v>
      </c>
      <c r="T272" s="174" t="e">
        <f>H272*#REF!</f>
        <v>#REF!</v>
      </c>
      <c r="U272" s="234" t="e">
        <f>I272*#REF!</f>
        <v>#REF!</v>
      </c>
      <c r="V272" s="228" t="e">
        <f>J272*#REF!</f>
        <v>#REF!</v>
      </c>
      <c r="W272" s="174" t="e">
        <f>K272*#REF!</f>
        <v>#REF!</v>
      </c>
      <c r="X272" s="234" t="e">
        <f>L272*#REF!</f>
        <v>#REF!</v>
      </c>
      <c r="Y272" s="228" t="e">
        <f>M272*#REF!</f>
        <v>#REF!</v>
      </c>
      <c r="Z272" s="174" t="e">
        <f>N272*#REF!</f>
        <v>#REF!</v>
      </c>
      <c r="AA272" s="234" t="e">
        <f>O272*#REF!</f>
        <v>#REF!</v>
      </c>
      <c r="AB272" s="228" t="e">
        <f t="shared" si="227"/>
        <v>#REF!</v>
      </c>
      <c r="AC272" s="174" t="e">
        <f t="shared" si="228"/>
        <v>#REF!</v>
      </c>
      <c r="AD272" s="234" t="e">
        <f t="shared" si="229"/>
        <v>#REF!</v>
      </c>
      <c r="AE272" s="228" t="e">
        <f t="shared" si="230"/>
        <v>#REF!</v>
      </c>
      <c r="AF272" s="174" t="e">
        <f t="shared" si="231"/>
        <v>#REF!</v>
      </c>
      <c r="AG272" s="234" t="e">
        <f t="shared" si="232"/>
        <v>#REF!</v>
      </c>
      <c r="AH272" s="228" t="e">
        <f t="shared" si="233"/>
        <v>#REF!</v>
      </c>
      <c r="AI272" s="174" t="e">
        <f t="shared" si="234"/>
        <v>#REF!</v>
      </c>
      <c r="AJ272" s="234" t="e">
        <f t="shared" si="235"/>
        <v>#REF!</v>
      </c>
      <c r="AK272" s="228" t="e">
        <f t="shared" si="236"/>
        <v>#REF!</v>
      </c>
      <c r="AL272" s="174" t="e">
        <f t="shared" si="237"/>
        <v>#REF!</v>
      </c>
      <c r="AM272" s="234" t="e">
        <f t="shared" si="238"/>
        <v>#REF!</v>
      </c>
      <c r="AN272" s="228" t="e">
        <f t="shared" si="239"/>
        <v>#REF!</v>
      </c>
      <c r="AO272" s="174" t="e">
        <f t="shared" si="240"/>
        <v>#REF!</v>
      </c>
      <c r="AP272" s="234" t="e">
        <f t="shared" si="241"/>
        <v>#REF!</v>
      </c>
      <c r="AQ272" s="228" t="e">
        <f t="shared" si="242"/>
        <v>#REF!</v>
      </c>
      <c r="AR272" s="174" t="e">
        <f t="shared" si="243"/>
        <v>#REF!</v>
      </c>
      <c r="AS272" s="185" t="e">
        <f t="shared" si="244"/>
        <v>#REF!</v>
      </c>
      <c r="AT272" s="2"/>
      <c r="AU272" s="2"/>
      <c r="AV272" s="2"/>
      <c r="AW272" s="2"/>
      <c r="AX272" s="2"/>
      <c r="AY272" s="2"/>
      <c r="AZ272" s="2"/>
      <c r="BA272" s="2"/>
      <c r="BB272" s="2"/>
    </row>
    <row r="273" spans="1:78" x14ac:dyDescent="0.2">
      <c r="A273" s="247" t="s">
        <v>57</v>
      </c>
      <c r="B273" s="250">
        <v>0</v>
      </c>
      <c r="C273" s="252">
        <v>0</v>
      </c>
      <c r="D273" s="4">
        <f>(BldgEUI!F173+BldgEUI!G173)*Constants!$B$13</f>
        <v>0</v>
      </c>
      <c r="E273" s="101">
        <f>(BldgEUI!D173+BldgEUI!E173)*Constants!$B$14</f>
        <v>0</v>
      </c>
      <c r="F273" s="6">
        <f t="shared" si="223"/>
        <v>0</v>
      </c>
      <c r="G273" s="219">
        <f>(BldgEUI!L173+BldgEUI!M173)*Constants!$B$13</f>
        <v>0</v>
      </c>
      <c r="H273" s="101">
        <f>(BldgEUI!J173+BldgEUI!K173)*Constants!$B$14</f>
        <v>0</v>
      </c>
      <c r="I273" s="6">
        <f t="shared" si="224"/>
        <v>0</v>
      </c>
      <c r="J273" s="219">
        <f>(BldgEUI!R173+BldgEUI!S173)*Constants!$B$13</f>
        <v>0</v>
      </c>
      <c r="K273" s="101">
        <f>(BldgEUI!P173+BldgEUI!Q173)*Constants!$B$14</f>
        <v>0</v>
      </c>
      <c r="L273" s="6">
        <f t="shared" si="225"/>
        <v>0</v>
      </c>
      <c r="M273" s="219">
        <f>(BldgEUI!X173+BldgEUI!Y173)*Constants!$B$13</f>
        <v>0</v>
      </c>
      <c r="N273" s="101">
        <f>(BldgEUI!V173+BldgEUI!W173)*Constants!$B$14</f>
        <v>0</v>
      </c>
      <c r="O273" s="6">
        <f t="shared" si="226"/>
        <v>0</v>
      </c>
      <c r="P273" s="228" t="e">
        <f>D273*#REF!</f>
        <v>#REF!</v>
      </c>
      <c r="Q273" s="174" t="e">
        <f>E273*#REF!</f>
        <v>#REF!</v>
      </c>
      <c r="R273" s="234" t="e">
        <f>F273*#REF!</f>
        <v>#REF!</v>
      </c>
      <c r="S273" s="228" t="e">
        <f>G273*#REF!</f>
        <v>#REF!</v>
      </c>
      <c r="T273" s="174" t="e">
        <f>H273*#REF!</f>
        <v>#REF!</v>
      </c>
      <c r="U273" s="234" t="e">
        <f>I273*#REF!</f>
        <v>#REF!</v>
      </c>
      <c r="V273" s="228" t="e">
        <f>J273*#REF!</f>
        <v>#REF!</v>
      </c>
      <c r="W273" s="174" t="e">
        <f>K273*#REF!</f>
        <v>#REF!</v>
      </c>
      <c r="X273" s="234" t="e">
        <f>L273*#REF!</f>
        <v>#REF!</v>
      </c>
      <c r="Y273" s="228" t="e">
        <f>M273*#REF!</f>
        <v>#REF!</v>
      </c>
      <c r="Z273" s="174" t="e">
        <f>N273*#REF!</f>
        <v>#REF!</v>
      </c>
      <c r="AA273" s="234" t="e">
        <f>O273*#REF!</f>
        <v>#REF!</v>
      </c>
      <c r="AB273" s="228" t="e">
        <f t="shared" si="227"/>
        <v>#REF!</v>
      </c>
      <c r="AC273" s="174" t="e">
        <f t="shared" si="228"/>
        <v>#REF!</v>
      </c>
      <c r="AD273" s="234" t="e">
        <f t="shared" si="229"/>
        <v>#REF!</v>
      </c>
      <c r="AE273" s="228" t="e">
        <f t="shared" si="230"/>
        <v>#REF!</v>
      </c>
      <c r="AF273" s="174" t="e">
        <f t="shared" si="231"/>
        <v>#REF!</v>
      </c>
      <c r="AG273" s="234" t="e">
        <f t="shared" si="232"/>
        <v>#REF!</v>
      </c>
      <c r="AH273" s="228" t="e">
        <f t="shared" si="233"/>
        <v>#REF!</v>
      </c>
      <c r="AI273" s="174" t="e">
        <f t="shared" si="234"/>
        <v>#REF!</v>
      </c>
      <c r="AJ273" s="234" t="e">
        <f t="shared" si="235"/>
        <v>#REF!</v>
      </c>
      <c r="AK273" s="228" t="e">
        <f t="shared" si="236"/>
        <v>#REF!</v>
      </c>
      <c r="AL273" s="174" t="e">
        <f t="shared" si="237"/>
        <v>#REF!</v>
      </c>
      <c r="AM273" s="234" t="e">
        <f t="shared" si="238"/>
        <v>#REF!</v>
      </c>
      <c r="AN273" s="228" t="e">
        <f t="shared" si="239"/>
        <v>#REF!</v>
      </c>
      <c r="AO273" s="174" t="e">
        <f t="shared" si="240"/>
        <v>#REF!</v>
      </c>
      <c r="AP273" s="234" t="e">
        <f t="shared" si="241"/>
        <v>#REF!</v>
      </c>
      <c r="AQ273" s="228" t="e">
        <f t="shared" si="242"/>
        <v>#REF!</v>
      </c>
      <c r="AR273" s="174" t="e">
        <f t="shared" si="243"/>
        <v>#REF!</v>
      </c>
      <c r="AS273" s="185" t="e">
        <f t="shared" si="244"/>
        <v>#REF!</v>
      </c>
      <c r="AT273" s="1"/>
      <c r="AU273" s="1"/>
      <c r="AV273" s="1"/>
      <c r="AW273" s="1"/>
      <c r="AX273" s="1"/>
      <c r="AY273" s="1"/>
      <c r="AZ273" s="1"/>
      <c r="BA273" s="1"/>
      <c r="BB273" s="1"/>
      <c r="BC273"/>
      <c r="BX273"/>
    </row>
    <row r="274" spans="1:78" s="15" customFormat="1" ht="13.5" thickBot="1" x14ac:dyDescent="0.25">
      <c r="A274" s="249" t="s">
        <v>58</v>
      </c>
      <c r="B274" s="263">
        <v>0</v>
      </c>
      <c r="C274" s="264">
        <v>0</v>
      </c>
      <c r="D274" s="197">
        <f>(BldgEUI!F174+BldgEUI!G174)*Constants!$B$13</f>
        <v>0</v>
      </c>
      <c r="E274" s="186">
        <f>(BldgEUI!D174+BldgEUI!E174)*Constants!$B$14</f>
        <v>0</v>
      </c>
      <c r="F274" s="236">
        <f t="shared" si="223"/>
        <v>0</v>
      </c>
      <c r="G274" s="221">
        <f>(BldgEUI!L174+BldgEUI!M174)*Constants!$B$13</f>
        <v>0</v>
      </c>
      <c r="H274" s="186">
        <f>(BldgEUI!J174+BldgEUI!K174)*Constants!$B$14</f>
        <v>0</v>
      </c>
      <c r="I274" s="236">
        <f t="shared" si="224"/>
        <v>0</v>
      </c>
      <c r="J274" s="221">
        <f>(BldgEUI!R174+BldgEUI!S174)*Constants!$B$13</f>
        <v>0</v>
      </c>
      <c r="K274" s="186">
        <f>(BldgEUI!P174+BldgEUI!Q174)*Constants!$B$14</f>
        <v>0</v>
      </c>
      <c r="L274" s="236">
        <f t="shared" si="225"/>
        <v>0</v>
      </c>
      <c r="M274" s="221">
        <f>(BldgEUI!X174+BldgEUI!Y174)*Constants!$B$13</f>
        <v>0</v>
      </c>
      <c r="N274" s="186">
        <f>(BldgEUI!V174+BldgEUI!W174)*Constants!$B$14</f>
        <v>0</v>
      </c>
      <c r="O274" s="236">
        <f t="shared" si="226"/>
        <v>0</v>
      </c>
      <c r="P274" s="229" t="e">
        <f>D274*#REF!</f>
        <v>#REF!</v>
      </c>
      <c r="Q274" s="187" t="e">
        <f>E274*#REF!</f>
        <v>#REF!</v>
      </c>
      <c r="R274" s="235" t="e">
        <f>F274*#REF!</f>
        <v>#REF!</v>
      </c>
      <c r="S274" s="229" t="e">
        <f>G274*#REF!</f>
        <v>#REF!</v>
      </c>
      <c r="T274" s="187" t="e">
        <f>H274*#REF!</f>
        <v>#REF!</v>
      </c>
      <c r="U274" s="235" t="e">
        <f>I274*#REF!</f>
        <v>#REF!</v>
      </c>
      <c r="V274" s="229" t="e">
        <f>J274*#REF!</f>
        <v>#REF!</v>
      </c>
      <c r="W274" s="187" t="e">
        <f>K274*#REF!</f>
        <v>#REF!</v>
      </c>
      <c r="X274" s="235" t="e">
        <f>L274*#REF!</f>
        <v>#REF!</v>
      </c>
      <c r="Y274" s="229" t="e">
        <f>M274*#REF!</f>
        <v>#REF!</v>
      </c>
      <c r="Z274" s="187" t="e">
        <f>N274*#REF!</f>
        <v>#REF!</v>
      </c>
      <c r="AA274" s="235" t="e">
        <f>O274*#REF!</f>
        <v>#REF!</v>
      </c>
      <c r="AB274" s="229" t="e">
        <f t="shared" si="227"/>
        <v>#REF!</v>
      </c>
      <c r="AC274" s="187" t="e">
        <f t="shared" si="228"/>
        <v>#REF!</v>
      </c>
      <c r="AD274" s="235" t="e">
        <f t="shared" si="229"/>
        <v>#REF!</v>
      </c>
      <c r="AE274" s="229" t="e">
        <f t="shared" si="230"/>
        <v>#REF!</v>
      </c>
      <c r="AF274" s="187" t="e">
        <f t="shared" si="231"/>
        <v>#REF!</v>
      </c>
      <c r="AG274" s="235" t="e">
        <f t="shared" si="232"/>
        <v>#REF!</v>
      </c>
      <c r="AH274" s="229" t="e">
        <f t="shared" si="233"/>
        <v>#REF!</v>
      </c>
      <c r="AI274" s="187" t="e">
        <f t="shared" si="234"/>
        <v>#REF!</v>
      </c>
      <c r="AJ274" s="235" t="e">
        <f t="shared" si="235"/>
        <v>#REF!</v>
      </c>
      <c r="AK274" s="229" t="e">
        <f t="shared" si="236"/>
        <v>#REF!</v>
      </c>
      <c r="AL274" s="187" t="e">
        <f t="shared" si="237"/>
        <v>#REF!</v>
      </c>
      <c r="AM274" s="235" t="e">
        <f t="shared" si="238"/>
        <v>#REF!</v>
      </c>
      <c r="AN274" s="229" t="e">
        <f t="shared" si="239"/>
        <v>#REF!</v>
      </c>
      <c r="AO274" s="187" t="e">
        <f t="shared" si="240"/>
        <v>#REF!</v>
      </c>
      <c r="AP274" s="235" t="e">
        <f t="shared" si="241"/>
        <v>#REF!</v>
      </c>
      <c r="AQ274" s="229" t="e">
        <f t="shared" si="242"/>
        <v>#REF!</v>
      </c>
      <c r="AR274" s="187" t="e">
        <f t="shared" si="243"/>
        <v>#REF!</v>
      </c>
      <c r="AS274" s="188" t="e">
        <f t="shared" si="244"/>
        <v>#REF!</v>
      </c>
      <c r="AT274" s="2"/>
      <c r="AU274" s="2"/>
      <c r="AV274" s="2"/>
      <c r="AW274" s="2"/>
      <c r="AX274" s="2"/>
      <c r="AY274" s="2"/>
      <c r="AZ274" s="2"/>
      <c r="BA274" s="2"/>
      <c r="BB274" s="2"/>
    </row>
    <row r="275" spans="1:78" ht="13.5" thickBot="1" x14ac:dyDescent="0.25">
      <c r="AB275" s="5"/>
      <c r="AC275" s="5"/>
      <c r="AD275" s="5"/>
      <c r="AE275" s="5"/>
      <c r="AF275" s="5"/>
      <c r="AG275" s="5"/>
      <c r="AH275" s="5"/>
      <c r="AI275" s="5"/>
      <c r="AJ275" s="5"/>
      <c r="AK275" s="5"/>
      <c r="AL275" s="5"/>
      <c r="AM275" s="5"/>
      <c r="AN275" s="112"/>
      <c r="AO275" s="112"/>
      <c r="AP275" s="112"/>
      <c r="AQ275" s="112"/>
      <c r="AR275" s="112"/>
      <c r="AS275" s="112"/>
      <c r="AT275" s="112"/>
      <c r="AU275" s="112"/>
      <c r="AV275" s="112"/>
      <c r="AW275" s="112"/>
      <c r="AX275" s="112"/>
      <c r="AY275" s="112"/>
      <c r="AZ275" s="112"/>
      <c r="BA275" s="112"/>
      <c r="BB275" s="112"/>
      <c r="BC275" s="112"/>
      <c r="BD275" s="1"/>
      <c r="BE275" s="1"/>
      <c r="BF275" s="1"/>
      <c r="BG275" s="1"/>
      <c r="BH275" s="1"/>
      <c r="BI275" s="1"/>
      <c r="BJ275" s="1"/>
      <c r="BK275" s="1"/>
      <c r="BL275" s="1"/>
      <c r="BM275" s="1"/>
      <c r="BN275" s="1"/>
      <c r="BO275" s="1"/>
      <c r="BP275" s="1"/>
      <c r="BQ275" s="1"/>
      <c r="BR275" s="1"/>
      <c r="BS275" s="1"/>
      <c r="BT275" s="1"/>
      <c r="BU275" s="1"/>
      <c r="BV275" s="1"/>
      <c r="BW275" s="1"/>
      <c r="BY275" s="1"/>
      <c r="BZ275" s="1"/>
    </row>
    <row r="276" spans="1:78" ht="15" x14ac:dyDescent="0.25">
      <c r="A276" s="178" t="s">
        <v>174</v>
      </c>
      <c r="B276" s="198"/>
      <c r="C276" s="199"/>
      <c r="D276" s="179" t="s">
        <v>93</v>
      </c>
      <c r="E276" s="179"/>
      <c r="F276" s="179"/>
      <c r="G276" s="215" t="s">
        <v>93</v>
      </c>
      <c r="H276" s="179"/>
      <c r="I276" s="179"/>
      <c r="J276" s="215" t="s">
        <v>93</v>
      </c>
      <c r="K276" s="179"/>
      <c r="L276" s="179"/>
      <c r="M276" s="215" t="s">
        <v>93</v>
      </c>
      <c r="N276" s="179"/>
      <c r="O276" s="179"/>
      <c r="P276" s="226" t="s">
        <v>93</v>
      </c>
      <c r="Q276" s="180"/>
      <c r="R276" s="180"/>
      <c r="S276" s="226" t="s">
        <v>93</v>
      </c>
      <c r="T276" s="180"/>
      <c r="U276" s="180"/>
      <c r="V276" s="226" t="s">
        <v>93</v>
      </c>
      <c r="W276" s="180"/>
      <c r="X276" s="180"/>
      <c r="Y276" s="226" t="s">
        <v>93</v>
      </c>
      <c r="Z276" s="180"/>
      <c r="AA276" s="180"/>
      <c r="AB276" s="226" t="s">
        <v>97</v>
      </c>
      <c r="AC276" s="180"/>
      <c r="AD276" s="180"/>
      <c r="AE276" s="226" t="s">
        <v>98</v>
      </c>
      <c r="AF276" s="276"/>
      <c r="AG276" s="276"/>
      <c r="AH276" s="226" t="s">
        <v>98</v>
      </c>
      <c r="AI276" s="276"/>
      <c r="AJ276" s="276"/>
      <c r="AK276" s="226" t="s">
        <v>98</v>
      </c>
      <c r="AL276" s="276"/>
      <c r="AM276" s="276"/>
      <c r="AN276" s="226" t="s">
        <v>98</v>
      </c>
      <c r="AO276" s="276"/>
      <c r="AP276" s="276"/>
      <c r="AQ276" s="278" t="s">
        <v>98</v>
      </c>
      <c r="AR276" s="276"/>
      <c r="AS276" s="279"/>
      <c r="AT276" s="1"/>
      <c r="AU276" s="1"/>
      <c r="AV276" s="1"/>
      <c r="AW276" s="1"/>
      <c r="AX276" s="1"/>
      <c r="AY276" s="1"/>
      <c r="AZ276" s="1"/>
      <c r="BA276" s="1"/>
      <c r="BB276" s="1"/>
      <c r="BC276"/>
      <c r="BX276"/>
    </row>
    <row r="277" spans="1:78" x14ac:dyDescent="0.2">
      <c r="A277" s="181" t="s">
        <v>183</v>
      </c>
      <c r="B277" s="200"/>
      <c r="C277" s="201"/>
      <c r="D277" s="182"/>
      <c r="E277" s="182" t="s">
        <v>150</v>
      </c>
      <c r="F277" s="182"/>
      <c r="G277" s="216"/>
      <c r="H277" s="182" t="s">
        <v>153</v>
      </c>
      <c r="I277" s="182"/>
      <c r="J277" s="216"/>
      <c r="K277" s="182" t="s">
        <v>151</v>
      </c>
      <c r="L277" s="182"/>
      <c r="M277" s="216"/>
      <c r="N277" s="182" t="s">
        <v>152</v>
      </c>
      <c r="O277" s="271"/>
      <c r="P277" s="269" t="s">
        <v>154</v>
      </c>
      <c r="Q277" s="270"/>
      <c r="R277" s="269"/>
      <c r="S277" s="272" t="s">
        <v>155</v>
      </c>
      <c r="T277" s="273"/>
      <c r="U277" s="274"/>
      <c r="V277" s="269" t="s">
        <v>156</v>
      </c>
      <c r="W277" s="270"/>
      <c r="X277" s="269"/>
      <c r="Y277" s="272" t="s">
        <v>157</v>
      </c>
      <c r="Z277" s="270"/>
      <c r="AA277" s="269"/>
      <c r="AB277" s="275" t="s">
        <v>158</v>
      </c>
      <c r="AC277" s="269"/>
      <c r="AD277" s="269"/>
      <c r="AE277" s="275" t="s">
        <v>154</v>
      </c>
      <c r="AF277" s="277"/>
      <c r="AG277" s="277"/>
      <c r="AH277" s="275" t="s">
        <v>159</v>
      </c>
      <c r="AI277" s="277"/>
      <c r="AJ277" s="277"/>
      <c r="AK277" s="275" t="s">
        <v>156</v>
      </c>
      <c r="AL277" s="277"/>
      <c r="AM277" s="277"/>
      <c r="AN277" s="275" t="s">
        <v>160</v>
      </c>
      <c r="AO277" s="277"/>
      <c r="AP277" s="277"/>
      <c r="AQ277" s="280" t="s">
        <v>158</v>
      </c>
      <c r="AR277" s="277"/>
      <c r="AS277" s="281"/>
      <c r="AT277" s="1"/>
      <c r="AU277" s="1"/>
      <c r="AV277" s="1"/>
      <c r="AW277" s="1"/>
      <c r="AX277" s="1"/>
      <c r="AY277" s="1"/>
      <c r="AZ277" s="1"/>
      <c r="BA277" s="1"/>
      <c r="BB277" s="1"/>
      <c r="BC277"/>
      <c r="BX277"/>
    </row>
    <row r="278" spans="1:78" ht="33.75" x14ac:dyDescent="0.2">
      <c r="A278" s="244" t="s">
        <v>14</v>
      </c>
      <c r="B278" s="202" t="s">
        <v>16</v>
      </c>
      <c r="C278" s="203" t="s">
        <v>19</v>
      </c>
      <c r="D278" s="217" t="s">
        <v>193</v>
      </c>
      <c r="E278" s="176" t="s">
        <v>194</v>
      </c>
      <c r="F278" s="218" t="s">
        <v>195</v>
      </c>
      <c r="G278" s="217" t="s">
        <v>193</v>
      </c>
      <c r="H278" s="176" t="s">
        <v>194</v>
      </c>
      <c r="I278" s="218" t="s">
        <v>195</v>
      </c>
      <c r="J278" s="217" t="s">
        <v>193</v>
      </c>
      <c r="K278" s="176" t="s">
        <v>194</v>
      </c>
      <c r="L278" s="218" t="s">
        <v>195</v>
      </c>
      <c r="M278" s="217" t="s">
        <v>193</v>
      </c>
      <c r="N278" s="176" t="s">
        <v>194</v>
      </c>
      <c r="O278" s="218" t="s">
        <v>195</v>
      </c>
      <c r="P278" s="227" t="s">
        <v>94</v>
      </c>
      <c r="Q278" s="177" t="s">
        <v>95</v>
      </c>
      <c r="R278" s="232" t="s">
        <v>96</v>
      </c>
      <c r="S278" s="227" t="s">
        <v>94</v>
      </c>
      <c r="T278" s="177" t="s">
        <v>95</v>
      </c>
      <c r="U278" s="232" t="s">
        <v>96</v>
      </c>
      <c r="V278" s="227" t="s">
        <v>94</v>
      </c>
      <c r="W278" s="177" t="s">
        <v>95</v>
      </c>
      <c r="X278" s="232" t="s">
        <v>96</v>
      </c>
      <c r="Y278" s="227" t="s">
        <v>94</v>
      </c>
      <c r="Z278" s="177" t="s">
        <v>95</v>
      </c>
      <c r="AA278" s="232" t="s">
        <v>96</v>
      </c>
      <c r="AB278" s="227" t="s">
        <v>94</v>
      </c>
      <c r="AC278" s="177" t="s">
        <v>95</v>
      </c>
      <c r="AD278" s="232" t="s">
        <v>96</v>
      </c>
      <c r="AE278" s="227" t="s">
        <v>94</v>
      </c>
      <c r="AF278" s="177" t="s">
        <v>95</v>
      </c>
      <c r="AG278" s="232" t="s">
        <v>96</v>
      </c>
      <c r="AH278" s="227" t="s">
        <v>94</v>
      </c>
      <c r="AI278" s="177" t="s">
        <v>95</v>
      </c>
      <c r="AJ278" s="232" t="s">
        <v>96</v>
      </c>
      <c r="AK278" s="227" t="s">
        <v>94</v>
      </c>
      <c r="AL278" s="177" t="s">
        <v>95</v>
      </c>
      <c r="AM278" s="232" t="s">
        <v>96</v>
      </c>
      <c r="AN278" s="227" t="s">
        <v>94</v>
      </c>
      <c r="AO278" s="177" t="s">
        <v>95</v>
      </c>
      <c r="AP278" s="232" t="s">
        <v>96</v>
      </c>
      <c r="AQ278" s="227" t="s">
        <v>94</v>
      </c>
      <c r="AR278" s="177" t="s">
        <v>95</v>
      </c>
      <c r="AS278" s="183" t="s">
        <v>96</v>
      </c>
      <c r="AT278" s="1"/>
      <c r="AU278" s="1"/>
      <c r="AV278" s="1"/>
      <c r="AW278" s="1"/>
      <c r="AX278" s="1"/>
      <c r="AY278" s="1"/>
      <c r="AZ278" s="1"/>
      <c r="BA278" s="1"/>
      <c r="BB278" s="1"/>
      <c r="BC278"/>
      <c r="BX278"/>
    </row>
    <row r="279" spans="1:78" s="24" customFormat="1" x14ac:dyDescent="0.2">
      <c r="A279" s="245" t="s">
        <v>0</v>
      </c>
      <c r="B279" s="265">
        <v>1</v>
      </c>
      <c r="C279" s="266">
        <v>1</v>
      </c>
      <c r="D279" s="4">
        <f>(BldgEUI!F179+BldgEUI!G179)*Constants!$B$13</f>
        <v>10.354189999999999</v>
      </c>
      <c r="E279" s="101">
        <f>(BldgEUI!D179+BldgEUI!E179)*Constants!$B$14</f>
        <v>5.6103839999999998</v>
      </c>
      <c r="F279" s="6">
        <f t="shared" ref="F279:F299" si="245">D279+E279</f>
        <v>15.964573999999999</v>
      </c>
      <c r="G279" s="219">
        <f>(BldgEUI!L179+BldgEUI!M179)*Constants!$B$13</f>
        <v>10.56437</v>
      </c>
      <c r="H279" s="101">
        <f>(BldgEUI!J179+BldgEUI!K179)*Constants!$B$14</f>
        <v>6.2661600000000002</v>
      </c>
      <c r="I279" s="6">
        <f t="shared" ref="I279:I299" si="246">G279+H279</f>
        <v>16.83053</v>
      </c>
      <c r="J279" s="219">
        <f>(BldgEUI!R179+BldgEUI!S179)*Constants!$B$13</f>
        <v>9.9168800000000008</v>
      </c>
      <c r="K279" s="101">
        <f>(BldgEUI!P179+BldgEUI!Q179)*Constants!$B$14</f>
        <v>6.5381579999999992</v>
      </c>
      <c r="L279" s="6">
        <f t="shared" ref="L279:L299" si="247">J279+K279</f>
        <v>16.455038000000002</v>
      </c>
      <c r="M279" s="219">
        <f>(BldgEUI!X179+BldgEUI!Y179)*Constants!$B$13</f>
        <v>9.9168800000000008</v>
      </c>
      <c r="N279" s="101">
        <f>(BldgEUI!V179+BldgEUI!W179)*Constants!$B$14</f>
        <v>6.5381579999999992</v>
      </c>
      <c r="O279" s="6">
        <f t="shared" ref="O279:O299" si="248">M279+N279</f>
        <v>16.455038000000002</v>
      </c>
      <c r="P279" s="228" t="e">
        <f>D279*#REF!</f>
        <v>#REF!</v>
      </c>
      <c r="Q279" s="174" t="e">
        <f>E279*#REF!</f>
        <v>#REF!</v>
      </c>
      <c r="R279" s="234" t="e">
        <f>F279*#REF!</f>
        <v>#REF!</v>
      </c>
      <c r="S279" s="228" t="e">
        <f>G279*#REF!</f>
        <v>#REF!</v>
      </c>
      <c r="T279" s="174" t="e">
        <f>H279*#REF!</f>
        <v>#REF!</v>
      </c>
      <c r="U279" s="234" t="e">
        <f>I279*#REF!</f>
        <v>#REF!</v>
      </c>
      <c r="V279" s="228" t="e">
        <f>J279*#REF!</f>
        <v>#REF!</v>
      </c>
      <c r="W279" s="174" t="e">
        <f>K279*#REF!</f>
        <v>#REF!</v>
      </c>
      <c r="X279" s="234" t="e">
        <f>L279*#REF!</f>
        <v>#REF!</v>
      </c>
      <c r="Y279" s="228" t="e">
        <f>M279*#REF!</f>
        <v>#REF!</v>
      </c>
      <c r="Z279" s="174" t="e">
        <f>N279*#REF!</f>
        <v>#REF!</v>
      </c>
      <c r="AA279" s="234" t="e">
        <f>O279*#REF!</f>
        <v>#REF!</v>
      </c>
      <c r="AB279" s="228" t="e">
        <f>P279+S279+V279+Y279</f>
        <v>#REF!</v>
      </c>
      <c r="AC279" s="174" t="e">
        <f>Q279+T279+W279+Z279</f>
        <v>#REF!</v>
      </c>
      <c r="AD279" s="234" t="e">
        <f>R279+U279+X279+AA279</f>
        <v>#REF!</v>
      </c>
      <c r="AE279" s="228"/>
      <c r="AF279" s="174"/>
      <c r="AG279" s="234"/>
      <c r="AH279" s="228"/>
      <c r="AI279" s="174"/>
      <c r="AJ279" s="234"/>
      <c r="AK279" s="228"/>
      <c r="AL279" s="174"/>
      <c r="AM279" s="234"/>
      <c r="AN279" s="228"/>
      <c r="AO279" s="174"/>
      <c r="AP279" s="234"/>
      <c r="AQ279" s="228"/>
      <c r="AR279" s="174"/>
      <c r="AS279" s="185"/>
      <c r="AT279" s="141"/>
      <c r="AU279" s="141"/>
      <c r="AV279" s="141"/>
      <c r="AW279" s="141"/>
      <c r="AX279" s="141"/>
      <c r="AY279" s="141"/>
      <c r="AZ279" s="141"/>
      <c r="BA279" s="141"/>
      <c r="BB279" s="141"/>
    </row>
    <row r="280" spans="1:78" s="24" customFormat="1" x14ac:dyDescent="0.2">
      <c r="A280" s="246" t="s">
        <v>45</v>
      </c>
      <c r="B280" s="256">
        <v>1</v>
      </c>
      <c r="C280" s="211">
        <v>0</v>
      </c>
      <c r="D280" s="4">
        <f>(BldgEUI!F180+BldgEUI!G180)*Constants!$B$13</f>
        <v>10.354189999999999</v>
      </c>
      <c r="E280" s="101">
        <f>(BldgEUI!D180+BldgEUI!E180)*Constants!$B$14</f>
        <v>5.4785159999999999</v>
      </c>
      <c r="F280" s="6">
        <f t="shared" si="245"/>
        <v>15.832705999999998</v>
      </c>
      <c r="G280" s="219">
        <f>(BldgEUI!L180+BldgEUI!M180)*Constants!$B$13</f>
        <v>10.56437</v>
      </c>
      <c r="H280" s="101">
        <f>(BldgEUI!J180+BldgEUI!K180)*Constants!$B$14</f>
        <v>6.0067979999999999</v>
      </c>
      <c r="I280" s="6">
        <f t="shared" si="246"/>
        <v>16.571168</v>
      </c>
      <c r="J280" s="219">
        <f>(BldgEUI!R180+BldgEUI!S180)*Constants!$B$13</f>
        <v>9.9168800000000008</v>
      </c>
      <c r="K280" s="101">
        <f>(BldgEUI!P180+BldgEUI!Q180)*Constants!$B$14</f>
        <v>6.1344539999999999</v>
      </c>
      <c r="L280" s="6">
        <f t="shared" si="247"/>
        <v>16.051334000000001</v>
      </c>
      <c r="M280" s="219">
        <f>(BldgEUI!X180+BldgEUI!Y180)*Constants!$B$13</f>
        <v>9.9168800000000008</v>
      </c>
      <c r="N280" s="101">
        <f>(BldgEUI!V180+BldgEUI!W180)*Constants!$B$14</f>
        <v>6.5383199999999997</v>
      </c>
      <c r="O280" s="6">
        <f t="shared" si="248"/>
        <v>16.455200000000001</v>
      </c>
      <c r="P280" s="228" t="e">
        <f>D280*#REF!</f>
        <v>#REF!</v>
      </c>
      <c r="Q280" s="174" t="e">
        <f>E280*#REF!</f>
        <v>#REF!</v>
      </c>
      <c r="R280" s="234" t="e">
        <f>F280*#REF!</f>
        <v>#REF!</v>
      </c>
      <c r="S280" s="228" t="e">
        <f>G280*#REF!</f>
        <v>#REF!</v>
      </c>
      <c r="T280" s="174" t="e">
        <f>H280*#REF!</f>
        <v>#REF!</v>
      </c>
      <c r="U280" s="234" t="e">
        <f>I280*#REF!</f>
        <v>#REF!</v>
      </c>
      <c r="V280" s="228" t="e">
        <f>J280*#REF!</f>
        <v>#REF!</v>
      </c>
      <c r="W280" s="174" t="e">
        <f>K280*#REF!</f>
        <v>#REF!</v>
      </c>
      <c r="X280" s="234" t="e">
        <f>L280*#REF!</f>
        <v>#REF!</v>
      </c>
      <c r="Y280" s="228" t="e">
        <f>M280*#REF!</f>
        <v>#REF!</v>
      </c>
      <c r="Z280" s="174" t="e">
        <f>N280*#REF!</f>
        <v>#REF!</v>
      </c>
      <c r="AA280" s="234" t="e">
        <f>O280*#REF!</f>
        <v>#REF!</v>
      </c>
      <c r="AB280" s="228" t="e">
        <f t="shared" ref="AB280:AB299" si="249">P280+S280+V280+Y280</f>
        <v>#REF!</v>
      </c>
      <c r="AC280" s="174" t="e">
        <f t="shared" ref="AC280:AC299" si="250">Q280+T280+W280+Z280</f>
        <v>#REF!</v>
      </c>
      <c r="AD280" s="234" t="e">
        <f t="shared" ref="AD280:AD299" si="251">R280+U280+X280+AA280</f>
        <v>#REF!</v>
      </c>
      <c r="AE280" s="228" t="e">
        <f t="shared" ref="AE280:AE299" si="252">$P$279-P280</f>
        <v>#REF!</v>
      </c>
      <c r="AF280" s="174" t="e">
        <f t="shared" ref="AF280:AF299" si="253">$Q$279-Q280</f>
        <v>#REF!</v>
      </c>
      <c r="AG280" s="234" t="e">
        <f t="shared" ref="AG280:AG299" si="254">$R$279-R280</f>
        <v>#REF!</v>
      </c>
      <c r="AH280" s="228" t="e">
        <f t="shared" ref="AH280:AH299" si="255">$S$279-S280</f>
        <v>#REF!</v>
      </c>
      <c r="AI280" s="174" t="e">
        <f t="shared" ref="AI280:AI299" si="256">$T$279-T280</f>
        <v>#REF!</v>
      </c>
      <c r="AJ280" s="234" t="e">
        <f t="shared" ref="AJ280:AJ299" si="257">$U$279-U280</f>
        <v>#REF!</v>
      </c>
      <c r="AK280" s="228" t="e">
        <f t="shared" ref="AK280:AK299" si="258">$V$279-V280</f>
        <v>#REF!</v>
      </c>
      <c r="AL280" s="174" t="e">
        <f t="shared" ref="AL280:AL299" si="259">$W$279-W280</f>
        <v>#REF!</v>
      </c>
      <c r="AM280" s="234" t="e">
        <f t="shared" ref="AM280:AM299" si="260">$X$279-X280</f>
        <v>#REF!</v>
      </c>
      <c r="AN280" s="228" t="e">
        <f t="shared" ref="AN280:AN299" si="261">$Y$279-Y280</f>
        <v>#REF!</v>
      </c>
      <c r="AO280" s="174" t="e">
        <f t="shared" ref="AO280:AO299" si="262">$Z$279-Z280</f>
        <v>#REF!</v>
      </c>
      <c r="AP280" s="234" t="e">
        <f t="shared" ref="AP280:AP299" si="263">$AA$279-AA280</f>
        <v>#REF!</v>
      </c>
      <c r="AQ280" s="228" t="e">
        <f t="shared" ref="AQ280:AQ299" si="264">$AB$279-AB280</f>
        <v>#REF!</v>
      </c>
      <c r="AR280" s="174" t="e">
        <f t="shared" ref="AR280:AR299" si="265">$AC$279-AC280</f>
        <v>#REF!</v>
      </c>
      <c r="AS280" s="185" t="e">
        <f t="shared" ref="AS280:AS299" si="266">$AD$279-AD280</f>
        <v>#REF!</v>
      </c>
      <c r="AT280" s="141"/>
      <c r="AU280" s="141"/>
      <c r="AV280" s="141"/>
      <c r="AW280" s="141"/>
      <c r="AX280" s="141"/>
      <c r="AY280" s="141"/>
      <c r="AZ280" s="141"/>
      <c r="BA280" s="141"/>
      <c r="BB280" s="141"/>
    </row>
    <row r="281" spans="1:78" s="24" customFormat="1" x14ac:dyDescent="0.2">
      <c r="A281" s="246" t="s">
        <v>59</v>
      </c>
      <c r="B281" s="256">
        <v>1</v>
      </c>
      <c r="C281" s="211">
        <v>0</v>
      </c>
      <c r="D281" s="4">
        <f>(BldgEUI!F181+BldgEUI!G181)*Constants!$B$13</f>
        <v>10.354189999999999</v>
      </c>
      <c r="E281" s="101">
        <f>(BldgEUI!D181+BldgEUI!E181)*Constants!$B$14</f>
        <v>5.4467639999999999</v>
      </c>
      <c r="F281" s="6">
        <f t="shared" si="245"/>
        <v>15.800953999999999</v>
      </c>
      <c r="G281" s="219">
        <f>(BldgEUI!L181+BldgEUI!M181)*Constants!$B$13</f>
        <v>10.56437</v>
      </c>
      <c r="H281" s="101">
        <f>(BldgEUI!J181+BldgEUI!K181)*Constants!$B$14</f>
        <v>5.9957820000000002</v>
      </c>
      <c r="I281" s="6">
        <f t="shared" si="246"/>
        <v>16.560152000000002</v>
      </c>
      <c r="J281" s="219">
        <f>(BldgEUI!R181+BldgEUI!S181)*Constants!$B$13</f>
        <v>9.9168800000000008</v>
      </c>
      <c r="K281" s="101">
        <f>(BldgEUI!P181+BldgEUI!Q181)*Constants!$B$14</f>
        <v>6.2196660000000001</v>
      </c>
      <c r="L281" s="6">
        <f t="shared" si="247"/>
        <v>16.136546000000003</v>
      </c>
      <c r="M281" s="219">
        <f>(BldgEUI!X181+BldgEUI!Y181)*Constants!$B$13</f>
        <v>9.9168800000000008</v>
      </c>
      <c r="N281" s="101">
        <f>(BldgEUI!V181+BldgEUI!W181)*Constants!$B$14</f>
        <v>6.5381579999999992</v>
      </c>
      <c r="O281" s="6">
        <f t="shared" si="248"/>
        <v>16.455038000000002</v>
      </c>
      <c r="P281" s="228" t="e">
        <f>D281*#REF!</f>
        <v>#REF!</v>
      </c>
      <c r="Q281" s="174" t="e">
        <f>E281*#REF!</f>
        <v>#REF!</v>
      </c>
      <c r="R281" s="234" t="e">
        <f>F281*#REF!</f>
        <v>#REF!</v>
      </c>
      <c r="S281" s="228" t="e">
        <f>G281*#REF!</f>
        <v>#REF!</v>
      </c>
      <c r="T281" s="174" t="e">
        <f>H281*#REF!</f>
        <v>#REF!</v>
      </c>
      <c r="U281" s="234" t="e">
        <f>I281*#REF!</f>
        <v>#REF!</v>
      </c>
      <c r="V281" s="228" t="e">
        <f>J281*#REF!</f>
        <v>#REF!</v>
      </c>
      <c r="W281" s="174" t="e">
        <f>K281*#REF!</f>
        <v>#REF!</v>
      </c>
      <c r="X281" s="234" t="e">
        <f>L281*#REF!</f>
        <v>#REF!</v>
      </c>
      <c r="Y281" s="228" t="e">
        <f>M281*#REF!</f>
        <v>#REF!</v>
      </c>
      <c r="Z281" s="174" t="e">
        <f>N281*#REF!</f>
        <v>#REF!</v>
      </c>
      <c r="AA281" s="234" t="e">
        <f>O281*#REF!</f>
        <v>#REF!</v>
      </c>
      <c r="AB281" s="228" t="e">
        <f t="shared" si="249"/>
        <v>#REF!</v>
      </c>
      <c r="AC281" s="174" t="e">
        <f t="shared" si="250"/>
        <v>#REF!</v>
      </c>
      <c r="AD281" s="234" t="e">
        <f t="shared" si="251"/>
        <v>#REF!</v>
      </c>
      <c r="AE281" s="228" t="e">
        <f t="shared" si="252"/>
        <v>#REF!</v>
      </c>
      <c r="AF281" s="174" t="e">
        <f t="shared" si="253"/>
        <v>#REF!</v>
      </c>
      <c r="AG281" s="234" t="e">
        <f t="shared" si="254"/>
        <v>#REF!</v>
      </c>
      <c r="AH281" s="228" t="e">
        <f t="shared" si="255"/>
        <v>#REF!</v>
      </c>
      <c r="AI281" s="174" t="e">
        <f t="shared" si="256"/>
        <v>#REF!</v>
      </c>
      <c r="AJ281" s="234" t="e">
        <f t="shared" si="257"/>
        <v>#REF!</v>
      </c>
      <c r="AK281" s="228" t="e">
        <f t="shared" si="258"/>
        <v>#REF!</v>
      </c>
      <c r="AL281" s="174" t="e">
        <f t="shared" si="259"/>
        <v>#REF!</v>
      </c>
      <c r="AM281" s="234" t="e">
        <f t="shared" si="260"/>
        <v>#REF!</v>
      </c>
      <c r="AN281" s="228" t="e">
        <f t="shared" si="261"/>
        <v>#REF!</v>
      </c>
      <c r="AO281" s="174" t="e">
        <f t="shared" si="262"/>
        <v>#REF!</v>
      </c>
      <c r="AP281" s="234" t="e">
        <f t="shared" si="263"/>
        <v>#REF!</v>
      </c>
      <c r="AQ281" s="228" t="e">
        <f t="shared" si="264"/>
        <v>#REF!</v>
      </c>
      <c r="AR281" s="174" t="e">
        <f t="shared" si="265"/>
        <v>#REF!</v>
      </c>
      <c r="AS281" s="185" t="e">
        <f t="shared" si="266"/>
        <v>#REF!</v>
      </c>
      <c r="AT281" s="141"/>
      <c r="AU281" s="141"/>
      <c r="AV281" s="141"/>
      <c r="AW281" s="141"/>
      <c r="AX281" s="141"/>
      <c r="AY281" s="141"/>
      <c r="AZ281" s="141"/>
      <c r="BA281" s="141"/>
      <c r="BB281" s="141"/>
    </row>
    <row r="282" spans="1:78" s="24" customFormat="1" x14ac:dyDescent="0.2">
      <c r="A282" s="246" t="s">
        <v>43</v>
      </c>
      <c r="B282" s="256">
        <v>1</v>
      </c>
      <c r="C282" s="211">
        <v>0</v>
      </c>
      <c r="D282" s="4">
        <f>(BldgEUI!F182+BldgEUI!G182)*Constants!$B$13</f>
        <v>10.354189999999999</v>
      </c>
      <c r="E282" s="101">
        <f>(BldgEUI!D182+BldgEUI!E182)*Constants!$B$14</f>
        <v>5.4467639999999999</v>
      </c>
      <c r="F282" s="6">
        <f t="shared" si="245"/>
        <v>15.800953999999999</v>
      </c>
      <c r="G282" s="219">
        <f>(BldgEUI!L182+BldgEUI!M182)*Constants!$B$13</f>
        <v>10.56437</v>
      </c>
      <c r="H282" s="101">
        <f>(BldgEUI!J182+BldgEUI!K182)*Constants!$B$14</f>
        <v>5.9957820000000002</v>
      </c>
      <c r="I282" s="6">
        <f t="shared" si="246"/>
        <v>16.560152000000002</v>
      </c>
      <c r="J282" s="219">
        <f>(BldgEUI!R182+BldgEUI!S182)*Constants!$B$13</f>
        <v>9.9168800000000008</v>
      </c>
      <c r="K282" s="101">
        <f>(BldgEUI!P182+BldgEUI!Q182)*Constants!$B$14</f>
        <v>6.2196660000000001</v>
      </c>
      <c r="L282" s="6">
        <f t="shared" si="247"/>
        <v>16.136546000000003</v>
      </c>
      <c r="M282" s="219">
        <f>(BldgEUI!X182+BldgEUI!Y182)*Constants!$B$13</f>
        <v>9.9168800000000008</v>
      </c>
      <c r="N282" s="101">
        <f>(BldgEUI!V182+BldgEUI!W182)*Constants!$B$14</f>
        <v>6.5381579999999992</v>
      </c>
      <c r="O282" s="6">
        <f t="shared" si="248"/>
        <v>16.455038000000002</v>
      </c>
      <c r="P282" s="228" t="e">
        <f>D282*#REF!</f>
        <v>#REF!</v>
      </c>
      <c r="Q282" s="174" t="e">
        <f>E282*#REF!</f>
        <v>#REF!</v>
      </c>
      <c r="R282" s="234" t="e">
        <f>F282*#REF!</f>
        <v>#REF!</v>
      </c>
      <c r="S282" s="228" t="e">
        <f>G282*#REF!</f>
        <v>#REF!</v>
      </c>
      <c r="T282" s="174" t="e">
        <f>H282*#REF!</f>
        <v>#REF!</v>
      </c>
      <c r="U282" s="234" t="e">
        <f>I282*#REF!</f>
        <v>#REF!</v>
      </c>
      <c r="V282" s="228" t="e">
        <f>J282*#REF!</f>
        <v>#REF!</v>
      </c>
      <c r="W282" s="174" t="e">
        <f>K282*#REF!</f>
        <v>#REF!</v>
      </c>
      <c r="X282" s="234" t="e">
        <f>L282*#REF!</f>
        <v>#REF!</v>
      </c>
      <c r="Y282" s="228" t="e">
        <f>M282*#REF!</f>
        <v>#REF!</v>
      </c>
      <c r="Z282" s="174" t="e">
        <f>N282*#REF!</f>
        <v>#REF!</v>
      </c>
      <c r="AA282" s="234" t="e">
        <f>O282*#REF!</f>
        <v>#REF!</v>
      </c>
      <c r="AB282" s="228" t="e">
        <f t="shared" si="249"/>
        <v>#REF!</v>
      </c>
      <c r="AC282" s="174" t="e">
        <f t="shared" si="250"/>
        <v>#REF!</v>
      </c>
      <c r="AD282" s="234" t="e">
        <f t="shared" si="251"/>
        <v>#REF!</v>
      </c>
      <c r="AE282" s="228" t="e">
        <f t="shared" si="252"/>
        <v>#REF!</v>
      </c>
      <c r="AF282" s="174" t="e">
        <f t="shared" si="253"/>
        <v>#REF!</v>
      </c>
      <c r="AG282" s="234" t="e">
        <f t="shared" si="254"/>
        <v>#REF!</v>
      </c>
      <c r="AH282" s="228" t="e">
        <f t="shared" si="255"/>
        <v>#REF!</v>
      </c>
      <c r="AI282" s="174" t="e">
        <f t="shared" si="256"/>
        <v>#REF!</v>
      </c>
      <c r="AJ282" s="234" t="e">
        <f t="shared" si="257"/>
        <v>#REF!</v>
      </c>
      <c r="AK282" s="228" t="e">
        <f t="shared" si="258"/>
        <v>#REF!</v>
      </c>
      <c r="AL282" s="174" t="e">
        <f t="shared" si="259"/>
        <v>#REF!</v>
      </c>
      <c r="AM282" s="234" t="e">
        <f t="shared" si="260"/>
        <v>#REF!</v>
      </c>
      <c r="AN282" s="228" t="e">
        <f t="shared" si="261"/>
        <v>#REF!</v>
      </c>
      <c r="AO282" s="174" t="e">
        <f t="shared" si="262"/>
        <v>#REF!</v>
      </c>
      <c r="AP282" s="234" t="e">
        <f t="shared" si="263"/>
        <v>#REF!</v>
      </c>
      <c r="AQ282" s="228" t="e">
        <f t="shared" si="264"/>
        <v>#REF!</v>
      </c>
      <c r="AR282" s="174" t="e">
        <f t="shared" si="265"/>
        <v>#REF!</v>
      </c>
      <c r="AS282" s="185" t="e">
        <f t="shared" si="266"/>
        <v>#REF!</v>
      </c>
      <c r="AT282" s="141"/>
      <c r="AU282" s="141"/>
      <c r="AV282" s="141"/>
      <c r="AW282" s="141"/>
      <c r="AX282" s="141"/>
      <c r="AY282" s="141"/>
      <c r="AZ282" s="141"/>
      <c r="BA282" s="141"/>
      <c r="BB282" s="141"/>
    </row>
    <row r="283" spans="1:78" s="24" customFormat="1" x14ac:dyDescent="0.2">
      <c r="A283" s="246" t="s">
        <v>44</v>
      </c>
      <c r="B283" s="256">
        <v>1</v>
      </c>
      <c r="C283" s="211">
        <v>0</v>
      </c>
      <c r="D283" s="4">
        <f>(BldgEUI!F183+BldgEUI!G183)*Constants!$B$13</f>
        <v>10.354189999999999</v>
      </c>
      <c r="E283" s="101">
        <f>(BldgEUI!D183+BldgEUI!E183)*Constants!$B$14</f>
        <v>5.4467639999999999</v>
      </c>
      <c r="F283" s="6">
        <f t="shared" si="245"/>
        <v>15.800953999999999</v>
      </c>
      <c r="G283" s="219">
        <f>(BldgEUI!L183+BldgEUI!M183)*Constants!$B$13</f>
        <v>10.56437</v>
      </c>
      <c r="H283" s="101">
        <f>(BldgEUI!J183+BldgEUI!K183)*Constants!$B$14</f>
        <v>5.9957820000000002</v>
      </c>
      <c r="I283" s="6">
        <f t="shared" si="246"/>
        <v>16.560152000000002</v>
      </c>
      <c r="J283" s="219">
        <f>(BldgEUI!R183+BldgEUI!S183)*Constants!$B$13</f>
        <v>9.9168800000000008</v>
      </c>
      <c r="K283" s="101">
        <f>(BldgEUI!P183+BldgEUI!Q183)*Constants!$B$14</f>
        <v>6.2196660000000001</v>
      </c>
      <c r="L283" s="6">
        <f t="shared" si="247"/>
        <v>16.136546000000003</v>
      </c>
      <c r="M283" s="219">
        <f>(BldgEUI!X183+BldgEUI!Y183)*Constants!$B$13</f>
        <v>9.9168800000000008</v>
      </c>
      <c r="N283" s="101">
        <f>(BldgEUI!V183+BldgEUI!W183)*Constants!$B$14</f>
        <v>6.5381579999999992</v>
      </c>
      <c r="O283" s="6">
        <f t="shared" si="248"/>
        <v>16.455038000000002</v>
      </c>
      <c r="P283" s="228" t="e">
        <f>D283*#REF!</f>
        <v>#REF!</v>
      </c>
      <c r="Q283" s="174" t="e">
        <f>E283*#REF!</f>
        <v>#REF!</v>
      </c>
      <c r="R283" s="234" t="e">
        <f>F283*#REF!</f>
        <v>#REF!</v>
      </c>
      <c r="S283" s="228" t="e">
        <f>G283*#REF!</f>
        <v>#REF!</v>
      </c>
      <c r="T283" s="174" t="e">
        <f>H283*#REF!</f>
        <v>#REF!</v>
      </c>
      <c r="U283" s="234" t="e">
        <f>I283*#REF!</f>
        <v>#REF!</v>
      </c>
      <c r="V283" s="228" t="e">
        <f>J283*#REF!</f>
        <v>#REF!</v>
      </c>
      <c r="W283" s="174" t="e">
        <f>K283*#REF!</f>
        <v>#REF!</v>
      </c>
      <c r="X283" s="234" t="e">
        <f>L283*#REF!</f>
        <v>#REF!</v>
      </c>
      <c r="Y283" s="228" t="e">
        <f>M283*#REF!</f>
        <v>#REF!</v>
      </c>
      <c r="Z283" s="174" t="e">
        <f>N283*#REF!</f>
        <v>#REF!</v>
      </c>
      <c r="AA283" s="234" t="e">
        <f>O283*#REF!</f>
        <v>#REF!</v>
      </c>
      <c r="AB283" s="228" t="e">
        <f t="shared" si="249"/>
        <v>#REF!</v>
      </c>
      <c r="AC283" s="174" t="e">
        <f t="shared" si="250"/>
        <v>#REF!</v>
      </c>
      <c r="AD283" s="234" t="e">
        <f t="shared" si="251"/>
        <v>#REF!</v>
      </c>
      <c r="AE283" s="228" t="e">
        <f t="shared" si="252"/>
        <v>#REF!</v>
      </c>
      <c r="AF283" s="174" t="e">
        <f t="shared" si="253"/>
        <v>#REF!</v>
      </c>
      <c r="AG283" s="234" t="e">
        <f t="shared" si="254"/>
        <v>#REF!</v>
      </c>
      <c r="AH283" s="228" t="e">
        <f t="shared" si="255"/>
        <v>#REF!</v>
      </c>
      <c r="AI283" s="174" t="e">
        <f t="shared" si="256"/>
        <v>#REF!</v>
      </c>
      <c r="AJ283" s="234" t="e">
        <f t="shared" si="257"/>
        <v>#REF!</v>
      </c>
      <c r="AK283" s="228" t="e">
        <f t="shared" si="258"/>
        <v>#REF!</v>
      </c>
      <c r="AL283" s="174" t="e">
        <f t="shared" si="259"/>
        <v>#REF!</v>
      </c>
      <c r="AM283" s="234" t="e">
        <f t="shared" si="260"/>
        <v>#REF!</v>
      </c>
      <c r="AN283" s="228" t="e">
        <f t="shared" si="261"/>
        <v>#REF!</v>
      </c>
      <c r="AO283" s="174" t="e">
        <f t="shared" si="262"/>
        <v>#REF!</v>
      </c>
      <c r="AP283" s="234" t="e">
        <f t="shared" si="263"/>
        <v>#REF!</v>
      </c>
      <c r="AQ283" s="228" t="e">
        <f t="shared" si="264"/>
        <v>#REF!</v>
      </c>
      <c r="AR283" s="174" t="e">
        <f t="shared" si="265"/>
        <v>#REF!</v>
      </c>
      <c r="AS283" s="185" t="e">
        <f t="shared" si="266"/>
        <v>#REF!</v>
      </c>
      <c r="AT283" s="141"/>
      <c r="AU283" s="141"/>
      <c r="AV283" s="141"/>
      <c r="AW283" s="141"/>
      <c r="AX283" s="141"/>
      <c r="AY283" s="141"/>
      <c r="AZ283" s="141"/>
      <c r="BA283" s="141"/>
      <c r="BB283" s="141"/>
    </row>
    <row r="284" spans="1:78" x14ac:dyDescent="0.2">
      <c r="A284" s="247" t="s">
        <v>46</v>
      </c>
      <c r="B284" s="254">
        <v>1</v>
      </c>
      <c r="C284" s="209">
        <v>0</v>
      </c>
      <c r="D284" s="4">
        <f>(BldgEUI!F184+BldgEUI!G184)*Constants!$B$13</f>
        <v>10.354189999999999</v>
      </c>
      <c r="E284" s="101">
        <f>(BldgEUI!D184+BldgEUI!E184)*Constants!$B$14</f>
        <v>5.6103839999999998</v>
      </c>
      <c r="F284" s="6">
        <f t="shared" si="245"/>
        <v>15.964573999999999</v>
      </c>
      <c r="G284" s="219">
        <f>(BldgEUI!L184+BldgEUI!M184)*Constants!$B$13</f>
        <v>10.56437</v>
      </c>
      <c r="H284" s="101">
        <f>(BldgEUI!J184+BldgEUI!K184)*Constants!$B$14</f>
        <v>6.2661600000000002</v>
      </c>
      <c r="I284" s="6">
        <f t="shared" si="246"/>
        <v>16.83053</v>
      </c>
      <c r="J284" s="219">
        <f>(BldgEUI!R184+BldgEUI!S184)*Constants!$B$13</f>
        <v>9.9168800000000008</v>
      </c>
      <c r="K284" s="101">
        <f>(BldgEUI!P184+BldgEUI!Q184)*Constants!$B$14</f>
        <v>6.5381579999999992</v>
      </c>
      <c r="L284" s="6">
        <f t="shared" si="247"/>
        <v>16.455038000000002</v>
      </c>
      <c r="M284" s="219">
        <f>(BldgEUI!X184+BldgEUI!Y184)*Constants!$B$13</f>
        <v>9.9168800000000008</v>
      </c>
      <c r="N284" s="101">
        <f>(BldgEUI!V184+BldgEUI!W184)*Constants!$B$14</f>
        <v>6.5381579999999992</v>
      </c>
      <c r="O284" s="6">
        <f t="shared" si="248"/>
        <v>16.455038000000002</v>
      </c>
      <c r="P284" s="228" t="e">
        <f>D284*#REF!</f>
        <v>#REF!</v>
      </c>
      <c r="Q284" s="174" t="e">
        <f>E284*#REF!</f>
        <v>#REF!</v>
      </c>
      <c r="R284" s="234" t="e">
        <f>F284*#REF!</f>
        <v>#REF!</v>
      </c>
      <c r="S284" s="228" t="e">
        <f>G284*#REF!</f>
        <v>#REF!</v>
      </c>
      <c r="T284" s="174" t="e">
        <f>H284*#REF!</f>
        <v>#REF!</v>
      </c>
      <c r="U284" s="234" t="e">
        <f>I284*#REF!</f>
        <v>#REF!</v>
      </c>
      <c r="V284" s="228" t="e">
        <f>J284*#REF!</f>
        <v>#REF!</v>
      </c>
      <c r="W284" s="174" t="e">
        <f>K284*#REF!</f>
        <v>#REF!</v>
      </c>
      <c r="X284" s="234" t="e">
        <f>L284*#REF!</f>
        <v>#REF!</v>
      </c>
      <c r="Y284" s="228" t="e">
        <f>M284*#REF!</f>
        <v>#REF!</v>
      </c>
      <c r="Z284" s="174" t="e">
        <f>N284*#REF!</f>
        <v>#REF!</v>
      </c>
      <c r="AA284" s="234" t="e">
        <f>O284*#REF!</f>
        <v>#REF!</v>
      </c>
      <c r="AB284" s="228" t="e">
        <f t="shared" si="249"/>
        <v>#REF!</v>
      </c>
      <c r="AC284" s="174" t="e">
        <f t="shared" si="250"/>
        <v>#REF!</v>
      </c>
      <c r="AD284" s="234" t="e">
        <f t="shared" si="251"/>
        <v>#REF!</v>
      </c>
      <c r="AE284" s="228" t="e">
        <f t="shared" si="252"/>
        <v>#REF!</v>
      </c>
      <c r="AF284" s="174" t="e">
        <f t="shared" si="253"/>
        <v>#REF!</v>
      </c>
      <c r="AG284" s="234" t="e">
        <f t="shared" si="254"/>
        <v>#REF!</v>
      </c>
      <c r="AH284" s="228" t="e">
        <f t="shared" si="255"/>
        <v>#REF!</v>
      </c>
      <c r="AI284" s="174" t="e">
        <f t="shared" si="256"/>
        <v>#REF!</v>
      </c>
      <c r="AJ284" s="234" t="e">
        <f t="shared" si="257"/>
        <v>#REF!</v>
      </c>
      <c r="AK284" s="228" t="e">
        <f t="shared" si="258"/>
        <v>#REF!</v>
      </c>
      <c r="AL284" s="174" t="e">
        <f t="shared" si="259"/>
        <v>#REF!</v>
      </c>
      <c r="AM284" s="234" t="e">
        <f t="shared" si="260"/>
        <v>#REF!</v>
      </c>
      <c r="AN284" s="228" t="e">
        <f t="shared" si="261"/>
        <v>#REF!</v>
      </c>
      <c r="AO284" s="174" t="e">
        <f t="shared" si="262"/>
        <v>#REF!</v>
      </c>
      <c r="AP284" s="234" t="e">
        <f t="shared" si="263"/>
        <v>#REF!</v>
      </c>
      <c r="AQ284" s="228" t="e">
        <f t="shared" si="264"/>
        <v>#REF!</v>
      </c>
      <c r="AR284" s="174" t="e">
        <f t="shared" si="265"/>
        <v>#REF!</v>
      </c>
      <c r="AS284" s="185" t="e">
        <f t="shared" si="266"/>
        <v>#REF!</v>
      </c>
      <c r="AT284" s="1"/>
      <c r="AU284" s="1"/>
      <c r="AV284" s="1"/>
      <c r="AW284" s="1"/>
      <c r="AX284" s="1"/>
      <c r="AY284" s="1"/>
      <c r="AZ284" s="1"/>
      <c r="BA284" s="1"/>
      <c r="BB284" s="1"/>
      <c r="BC284"/>
      <c r="BX284"/>
    </row>
    <row r="285" spans="1:78" x14ac:dyDescent="0.2">
      <c r="A285" s="247" t="s">
        <v>47</v>
      </c>
      <c r="B285" s="254">
        <v>1</v>
      </c>
      <c r="C285" s="209">
        <v>0</v>
      </c>
      <c r="D285" s="4">
        <f>(BldgEUI!F185+BldgEUI!G185)*Constants!$B$13</f>
        <v>10.354189999999999</v>
      </c>
      <c r="E285" s="101">
        <f>(BldgEUI!D185+BldgEUI!E185)*Constants!$B$14</f>
        <v>5.6103839999999998</v>
      </c>
      <c r="F285" s="6">
        <f t="shared" si="245"/>
        <v>15.964573999999999</v>
      </c>
      <c r="G285" s="219">
        <f>(BldgEUI!L185+BldgEUI!M185)*Constants!$B$13</f>
        <v>10.52256</v>
      </c>
      <c r="H285" s="101">
        <f>(BldgEUI!J185+BldgEUI!K185)*Constants!$B$14</f>
        <v>6.0186239999999991</v>
      </c>
      <c r="I285" s="6">
        <f t="shared" si="246"/>
        <v>16.541184000000001</v>
      </c>
      <c r="J285" s="219">
        <f>(BldgEUI!R185+BldgEUI!S185)*Constants!$B$13</f>
        <v>9.7677200000000006</v>
      </c>
      <c r="K285" s="101">
        <f>(BldgEUI!P185+BldgEUI!Q185)*Constants!$B$14</f>
        <v>5.8337820000000002</v>
      </c>
      <c r="L285" s="6">
        <f t="shared" si="247"/>
        <v>15.601502</v>
      </c>
      <c r="M285" s="219">
        <f>(BldgEUI!X185+BldgEUI!Y185)*Constants!$B$13</f>
        <v>9.7677200000000006</v>
      </c>
      <c r="N285" s="101">
        <f>(BldgEUI!V185+BldgEUI!W185)*Constants!$B$14</f>
        <v>5.8337820000000002</v>
      </c>
      <c r="O285" s="6">
        <f t="shared" si="248"/>
        <v>15.601502</v>
      </c>
      <c r="P285" s="228" t="e">
        <f>D285*#REF!</f>
        <v>#REF!</v>
      </c>
      <c r="Q285" s="174" t="e">
        <f>E285*#REF!</f>
        <v>#REF!</v>
      </c>
      <c r="R285" s="234" t="e">
        <f>F285*#REF!</f>
        <v>#REF!</v>
      </c>
      <c r="S285" s="228" t="e">
        <f>G285*#REF!</f>
        <v>#REF!</v>
      </c>
      <c r="T285" s="174" t="e">
        <f>H285*#REF!</f>
        <v>#REF!</v>
      </c>
      <c r="U285" s="234" t="e">
        <f>I285*#REF!</f>
        <v>#REF!</v>
      </c>
      <c r="V285" s="228" t="e">
        <f>J285*#REF!</f>
        <v>#REF!</v>
      </c>
      <c r="W285" s="174" t="e">
        <f>K285*#REF!</f>
        <v>#REF!</v>
      </c>
      <c r="X285" s="234" t="e">
        <f>L285*#REF!</f>
        <v>#REF!</v>
      </c>
      <c r="Y285" s="228" t="e">
        <f>M285*#REF!</f>
        <v>#REF!</v>
      </c>
      <c r="Z285" s="174" t="e">
        <f>N285*#REF!</f>
        <v>#REF!</v>
      </c>
      <c r="AA285" s="234" t="e">
        <f>O285*#REF!</f>
        <v>#REF!</v>
      </c>
      <c r="AB285" s="228" t="e">
        <f t="shared" si="249"/>
        <v>#REF!</v>
      </c>
      <c r="AC285" s="174" t="e">
        <f t="shared" si="250"/>
        <v>#REF!</v>
      </c>
      <c r="AD285" s="234" t="e">
        <f t="shared" si="251"/>
        <v>#REF!</v>
      </c>
      <c r="AE285" s="228" t="e">
        <f t="shared" si="252"/>
        <v>#REF!</v>
      </c>
      <c r="AF285" s="174" t="e">
        <f t="shared" si="253"/>
        <v>#REF!</v>
      </c>
      <c r="AG285" s="234" t="e">
        <f t="shared" si="254"/>
        <v>#REF!</v>
      </c>
      <c r="AH285" s="228" t="e">
        <f t="shared" si="255"/>
        <v>#REF!</v>
      </c>
      <c r="AI285" s="174" t="e">
        <f t="shared" si="256"/>
        <v>#REF!</v>
      </c>
      <c r="AJ285" s="234" t="e">
        <f t="shared" si="257"/>
        <v>#REF!</v>
      </c>
      <c r="AK285" s="228" t="e">
        <f t="shared" si="258"/>
        <v>#REF!</v>
      </c>
      <c r="AL285" s="174" t="e">
        <f t="shared" si="259"/>
        <v>#REF!</v>
      </c>
      <c r="AM285" s="234" t="e">
        <f t="shared" si="260"/>
        <v>#REF!</v>
      </c>
      <c r="AN285" s="228" t="e">
        <f t="shared" si="261"/>
        <v>#REF!</v>
      </c>
      <c r="AO285" s="174" t="e">
        <f t="shared" si="262"/>
        <v>#REF!</v>
      </c>
      <c r="AP285" s="234" t="e">
        <f t="shared" si="263"/>
        <v>#REF!</v>
      </c>
      <c r="AQ285" s="228" t="e">
        <f t="shared" si="264"/>
        <v>#REF!</v>
      </c>
      <c r="AR285" s="174" t="e">
        <f t="shared" si="265"/>
        <v>#REF!</v>
      </c>
      <c r="AS285" s="185" t="e">
        <f t="shared" si="266"/>
        <v>#REF!</v>
      </c>
      <c r="AT285" s="1"/>
      <c r="AU285" s="1"/>
      <c r="AV285" s="1"/>
      <c r="AW285" s="1"/>
      <c r="AX285" s="1"/>
      <c r="AY285" s="1"/>
      <c r="AZ285" s="1"/>
      <c r="BA285" s="1"/>
      <c r="BB285" s="1"/>
      <c r="BC285"/>
      <c r="BX285"/>
    </row>
    <row r="286" spans="1:78" s="24" customFormat="1" x14ac:dyDescent="0.2">
      <c r="A286" s="247" t="s">
        <v>48</v>
      </c>
      <c r="B286" s="256">
        <v>1</v>
      </c>
      <c r="C286" s="211">
        <v>0</v>
      </c>
      <c r="D286" s="4">
        <f>(BldgEUI!F186+BldgEUI!G186)*Constants!$B$13</f>
        <v>10.354189999999999</v>
      </c>
      <c r="E286" s="101">
        <f>(BldgEUI!D186+BldgEUI!E186)*Constants!$B$14</f>
        <v>5.5646999999999993</v>
      </c>
      <c r="F286" s="6">
        <f t="shared" si="245"/>
        <v>15.918889999999998</v>
      </c>
      <c r="G286" s="219">
        <f>(BldgEUI!L186+BldgEUI!M186)*Constants!$B$13</f>
        <v>10.58019</v>
      </c>
      <c r="H286" s="101">
        <f>(BldgEUI!J186+BldgEUI!K186)*Constants!$B$14</f>
        <v>6.0856919999999999</v>
      </c>
      <c r="I286" s="6">
        <f t="shared" si="246"/>
        <v>16.665882</v>
      </c>
      <c r="J286" s="219">
        <f>(BldgEUI!R186+BldgEUI!S186)*Constants!$B$13</f>
        <v>9.9123599999999996</v>
      </c>
      <c r="K286" s="101">
        <f>(BldgEUI!P186+BldgEUI!Q186)*Constants!$B$14</f>
        <v>6.5198519999999993</v>
      </c>
      <c r="L286" s="6">
        <f t="shared" si="247"/>
        <v>16.432212</v>
      </c>
      <c r="M286" s="219">
        <f>(BldgEUI!X186+BldgEUI!Y186)*Constants!$B$13</f>
        <v>9.9123599999999996</v>
      </c>
      <c r="N286" s="101">
        <f>(BldgEUI!V186+BldgEUI!W186)*Constants!$B$14</f>
        <v>6.5198519999999993</v>
      </c>
      <c r="O286" s="6">
        <f t="shared" si="248"/>
        <v>16.432212</v>
      </c>
      <c r="P286" s="228" t="e">
        <f>D286*#REF!</f>
        <v>#REF!</v>
      </c>
      <c r="Q286" s="174" t="e">
        <f>E286*#REF!</f>
        <v>#REF!</v>
      </c>
      <c r="R286" s="234" t="e">
        <f>F286*#REF!</f>
        <v>#REF!</v>
      </c>
      <c r="S286" s="228" t="e">
        <f>G286*#REF!</f>
        <v>#REF!</v>
      </c>
      <c r="T286" s="174" t="e">
        <f>H286*#REF!</f>
        <v>#REF!</v>
      </c>
      <c r="U286" s="234" t="e">
        <f>I286*#REF!</f>
        <v>#REF!</v>
      </c>
      <c r="V286" s="228" t="e">
        <f>J286*#REF!</f>
        <v>#REF!</v>
      </c>
      <c r="W286" s="174" t="e">
        <f>K286*#REF!</f>
        <v>#REF!</v>
      </c>
      <c r="X286" s="234" t="e">
        <f>L286*#REF!</f>
        <v>#REF!</v>
      </c>
      <c r="Y286" s="228" t="e">
        <f>M286*#REF!</f>
        <v>#REF!</v>
      </c>
      <c r="Z286" s="174" t="e">
        <f>N286*#REF!</f>
        <v>#REF!</v>
      </c>
      <c r="AA286" s="234" t="e">
        <f>O286*#REF!</f>
        <v>#REF!</v>
      </c>
      <c r="AB286" s="228" t="e">
        <f t="shared" si="249"/>
        <v>#REF!</v>
      </c>
      <c r="AC286" s="174" t="e">
        <f t="shared" si="250"/>
        <v>#REF!</v>
      </c>
      <c r="AD286" s="234" t="e">
        <f t="shared" si="251"/>
        <v>#REF!</v>
      </c>
      <c r="AE286" s="228" t="e">
        <f t="shared" si="252"/>
        <v>#REF!</v>
      </c>
      <c r="AF286" s="174" t="e">
        <f t="shared" si="253"/>
        <v>#REF!</v>
      </c>
      <c r="AG286" s="234" t="e">
        <f t="shared" si="254"/>
        <v>#REF!</v>
      </c>
      <c r="AH286" s="228" t="e">
        <f t="shared" si="255"/>
        <v>#REF!</v>
      </c>
      <c r="AI286" s="174" t="e">
        <f t="shared" si="256"/>
        <v>#REF!</v>
      </c>
      <c r="AJ286" s="234" t="e">
        <f t="shared" si="257"/>
        <v>#REF!</v>
      </c>
      <c r="AK286" s="228" t="e">
        <f t="shared" si="258"/>
        <v>#REF!</v>
      </c>
      <c r="AL286" s="174" t="e">
        <f t="shared" si="259"/>
        <v>#REF!</v>
      </c>
      <c r="AM286" s="234" t="e">
        <f t="shared" si="260"/>
        <v>#REF!</v>
      </c>
      <c r="AN286" s="228" t="e">
        <f t="shared" si="261"/>
        <v>#REF!</v>
      </c>
      <c r="AO286" s="174" t="e">
        <f t="shared" si="262"/>
        <v>#REF!</v>
      </c>
      <c r="AP286" s="234" t="e">
        <f t="shared" si="263"/>
        <v>#REF!</v>
      </c>
      <c r="AQ286" s="228" t="e">
        <f t="shared" si="264"/>
        <v>#REF!</v>
      </c>
      <c r="AR286" s="174" t="e">
        <f t="shared" si="265"/>
        <v>#REF!</v>
      </c>
      <c r="AS286" s="185" t="e">
        <f t="shared" si="266"/>
        <v>#REF!</v>
      </c>
      <c r="AT286" s="141"/>
      <c r="AU286" s="141"/>
      <c r="AV286" s="141"/>
      <c r="AW286" s="141"/>
      <c r="AX286" s="141"/>
      <c r="AY286" s="141"/>
      <c r="AZ286" s="141"/>
      <c r="BA286" s="141"/>
      <c r="BB286" s="141"/>
    </row>
    <row r="287" spans="1:78" s="24" customFormat="1" x14ac:dyDescent="0.2">
      <c r="A287" s="247" t="s">
        <v>49</v>
      </c>
      <c r="B287" s="256">
        <v>1</v>
      </c>
      <c r="C287" s="209">
        <v>0</v>
      </c>
      <c r="D287" s="4">
        <f>(BldgEUI!F187+BldgEUI!G187)*Constants!$B$13</f>
        <v>10.354189999999999</v>
      </c>
      <c r="E287" s="101">
        <f>(BldgEUI!D187+BldgEUI!E187)*Constants!$B$14</f>
        <v>5.6103839999999998</v>
      </c>
      <c r="F287" s="6">
        <f t="shared" si="245"/>
        <v>15.964573999999999</v>
      </c>
      <c r="G287" s="219">
        <f>(BldgEUI!L187+BldgEUI!M187)*Constants!$B$13</f>
        <v>10.56437</v>
      </c>
      <c r="H287" s="101">
        <f>(BldgEUI!J187+BldgEUI!K187)*Constants!$B$14</f>
        <v>6.2661600000000002</v>
      </c>
      <c r="I287" s="6">
        <f t="shared" si="246"/>
        <v>16.83053</v>
      </c>
      <c r="J287" s="219">
        <f>(BldgEUI!R187+BldgEUI!S187)*Constants!$B$13</f>
        <v>9.9168800000000008</v>
      </c>
      <c r="K287" s="101">
        <f>(BldgEUI!P187+BldgEUI!Q187)*Constants!$B$14</f>
        <v>6.5381579999999992</v>
      </c>
      <c r="L287" s="6">
        <f t="shared" si="247"/>
        <v>16.455038000000002</v>
      </c>
      <c r="M287" s="219">
        <f>(BldgEUI!X187+BldgEUI!Y187)*Constants!$B$13</f>
        <v>9.9168800000000008</v>
      </c>
      <c r="N287" s="101">
        <f>(BldgEUI!V187+BldgEUI!W187)*Constants!$B$14</f>
        <v>6.5381579999999992</v>
      </c>
      <c r="O287" s="6">
        <f t="shared" si="248"/>
        <v>16.455038000000002</v>
      </c>
      <c r="P287" s="228" t="e">
        <f>D287*#REF!</f>
        <v>#REF!</v>
      </c>
      <c r="Q287" s="174" t="e">
        <f>E287*#REF!</f>
        <v>#REF!</v>
      </c>
      <c r="R287" s="234" t="e">
        <f>F287*#REF!</f>
        <v>#REF!</v>
      </c>
      <c r="S287" s="228" t="e">
        <f>G287*#REF!</f>
        <v>#REF!</v>
      </c>
      <c r="T287" s="174" t="e">
        <f>H287*#REF!</f>
        <v>#REF!</v>
      </c>
      <c r="U287" s="234" t="e">
        <f>I287*#REF!</f>
        <v>#REF!</v>
      </c>
      <c r="V287" s="228" t="e">
        <f>J287*#REF!</f>
        <v>#REF!</v>
      </c>
      <c r="W287" s="174" t="e">
        <f>K287*#REF!</f>
        <v>#REF!</v>
      </c>
      <c r="X287" s="234" t="e">
        <f>L287*#REF!</f>
        <v>#REF!</v>
      </c>
      <c r="Y287" s="228" t="e">
        <f>M287*#REF!</f>
        <v>#REF!</v>
      </c>
      <c r="Z287" s="174" t="e">
        <f>N287*#REF!</f>
        <v>#REF!</v>
      </c>
      <c r="AA287" s="234" t="e">
        <f>O287*#REF!</f>
        <v>#REF!</v>
      </c>
      <c r="AB287" s="228" t="e">
        <f t="shared" si="249"/>
        <v>#REF!</v>
      </c>
      <c r="AC287" s="174" t="e">
        <f t="shared" si="250"/>
        <v>#REF!</v>
      </c>
      <c r="AD287" s="234" t="e">
        <f t="shared" si="251"/>
        <v>#REF!</v>
      </c>
      <c r="AE287" s="228" t="e">
        <f t="shared" si="252"/>
        <v>#REF!</v>
      </c>
      <c r="AF287" s="174" t="e">
        <f t="shared" si="253"/>
        <v>#REF!</v>
      </c>
      <c r="AG287" s="234" t="e">
        <f t="shared" si="254"/>
        <v>#REF!</v>
      </c>
      <c r="AH287" s="228" t="e">
        <f t="shared" si="255"/>
        <v>#REF!</v>
      </c>
      <c r="AI287" s="174" t="e">
        <f t="shared" si="256"/>
        <v>#REF!</v>
      </c>
      <c r="AJ287" s="234" t="e">
        <f t="shared" si="257"/>
        <v>#REF!</v>
      </c>
      <c r="AK287" s="228" t="e">
        <f t="shared" si="258"/>
        <v>#REF!</v>
      </c>
      <c r="AL287" s="174" t="e">
        <f t="shared" si="259"/>
        <v>#REF!</v>
      </c>
      <c r="AM287" s="234" t="e">
        <f t="shared" si="260"/>
        <v>#REF!</v>
      </c>
      <c r="AN287" s="228" t="e">
        <f t="shared" si="261"/>
        <v>#REF!</v>
      </c>
      <c r="AO287" s="174" t="e">
        <f t="shared" si="262"/>
        <v>#REF!</v>
      </c>
      <c r="AP287" s="234" t="e">
        <f t="shared" si="263"/>
        <v>#REF!</v>
      </c>
      <c r="AQ287" s="228" t="e">
        <f t="shared" si="264"/>
        <v>#REF!</v>
      </c>
      <c r="AR287" s="174" t="e">
        <f t="shared" si="265"/>
        <v>#REF!</v>
      </c>
      <c r="AS287" s="185" t="e">
        <f t="shared" si="266"/>
        <v>#REF!</v>
      </c>
      <c r="AT287" s="141"/>
      <c r="AU287" s="141"/>
      <c r="AV287" s="141"/>
      <c r="AW287" s="141"/>
      <c r="AX287" s="141"/>
      <c r="AY287" s="141"/>
      <c r="AZ287" s="141"/>
      <c r="BA287" s="141"/>
      <c r="BB287" s="141"/>
    </row>
    <row r="288" spans="1:78" s="24" customFormat="1" x14ac:dyDescent="0.2">
      <c r="A288" s="246" t="s">
        <v>50</v>
      </c>
      <c r="B288" s="256">
        <v>1</v>
      </c>
      <c r="C288" s="211">
        <v>0</v>
      </c>
      <c r="D288" s="4">
        <f>(BldgEUI!F188+BldgEUI!G188)*Constants!$B$13</f>
        <v>9.0287000000000006</v>
      </c>
      <c r="E288" s="101">
        <f>(BldgEUI!D188+BldgEUI!E188)*Constants!$B$14</f>
        <v>5.7182760000000004</v>
      </c>
      <c r="F288" s="6">
        <f t="shared" si="245"/>
        <v>14.746976</v>
      </c>
      <c r="G288" s="219">
        <f>(BldgEUI!L188+BldgEUI!M188)*Constants!$B$13</f>
        <v>9.1575200000000017</v>
      </c>
      <c r="H288" s="101">
        <f>(BldgEUI!J188+BldgEUI!K188)*Constants!$B$14</f>
        <v>6.3831239999999996</v>
      </c>
      <c r="I288" s="6">
        <f t="shared" si="246"/>
        <v>15.540644</v>
      </c>
      <c r="J288" s="219">
        <f>(BldgEUI!R188+BldgEUI!S188)*Constants!$B$13</f>
        <v>8.4953400000000006</v>
      </c>
      <c r="K288" s="101">
        <f>(BldgEUI!P188+BldgEUI!Q188)*Constants!$B$14</f>
        <v>6.6630599999999998</v>
      </c>
      <c r="L288" s="6">
        <f t="shared" si="247"/>
        <v>15.1584</v>
      </c>
      <c r="M288" s="219">
        <f>(BldgEUI!X188+BldgEUI!Y188)*Constants!$B$13</f>
        <v>8.4953400000000006</v>
      </c>
      <c r="N288" s="101">
        <f>(BldgEUI!V188+BldgEUI!W188)*Constants!$B$14</f>
        <v>6.6630599999999998</v>
      </c>
      <c r="O288" s="6">
        <f t="shared" si="248"/>
        <v>15.1584</v>
      </c>
      <c r="P288" s="228" t="e">
        <f>D288*#REF!</f>
        <v>#REF!</v>
      </c>
      <c r="Q288" s="174" t="e">
        <f>E288*#REF!</f>
        <v>#REF!</v>
      </c>
      <c r="R288" s="234" t="e">
        <f>F288*#REF!</f>
        <v>#REF!</v>
      </c>
      <c r="S288" s="228" t="e">
        <f>G288*#REF!</f>
        <v>#REF!</v>
      </c>
      <c r="T288" s="174" t="e">
        <f>H288*#REF!</f>
        <v>#REF!</v>
      </c>
      <c r="U288" s="234" t="e">
        <f>I288*#REF!</f>
        <v>#REF!</v>
      </c>
      <c r="V288" s="228" t="e">
        <f>J288*#REF!</f>
        <v>#REF!</v>
      </c>
      <c r="W288" s="174" t="e">
        <f>K288*#REF!</f>
        <v>#REF!</v>
      </c>
      <c r="X288" s="234" t="e">
        <f>L288*#REF!</f>
        <v>#REF!</v>
      </c>
      <c r="Y288" s="228" t="e">
        <f>M288*#REF!</f>
        <v>#REF!</v>
      </c>
      <c r="Z288" s="174" t="e">
        <f>N288*#REF!</f>
        <v>#REF!</v>
      </c>
      <c r="AA288" s="234" t="e">
        <f>O288*#REF!</f>
        <v>#REF!</v>
      </c>
      <c r="AB288" s="228" t="e">
        <f t="shared" si="249"/>
        <v>#REF!</v>
      </c>
      <c r="AC288" s="174" t="e">
        <f t="shared" si="250"/>
        <v>#REF!</v>
      </c>
      <c r="AD288" s="234" t="e">
        <f t="shared" si="251"/>
        <v>#REF!</v>
      </c>
      <c r="AE288" s="228" t="e">
        <f t="shared" si="252"/>
        <v>#REF!</v>
      </c>
      <c r="AF288" s="174" t="e">
        <f t="shared" si="253"/>
        <v>#REF!</v>
      </c>
      <c r="AG288" s="234" t="e">
        <f t="shared" si="254"/>
        <v>#REF!</v>
      </c>
      <c r="AH288" s="228" t="e">
        <f t="shared" si="255"/>
        <v>#REF!</v>
      </c>
      <c r="AI288" s="174" t="e">
        <f t="shared" si="256"/>
        <v>#REF!</v>
      </c>
      <c r="AJ288" s="234" t="e">
        <f t="shared" si="257"/>
        <v>#REF!</v>
      </c>
      <c r="AK288" s="228" t="e">
        <f t="shared" si="258"/>
        <v>#REF!</v>
      </c>
      <c r="AL288" s="174" t="e">
        <f t="shared" si="259"/>
        <v>#REF!</v>
      </c>
      <c r="AM288" s="234" t="e">
        <f t="shared" si="260"/>
        <v>#REF!</v>
      </c>
      <c r="AN288" s="228" t="e">
        <f t="shared" si="261"/>
        <v>#REF!</v>
      </c>
      <c r="AO288" s="174" t="e">
        <f t="shared" si="262"/>
        <v>#REF!</v>
      </c>
      <c r="AP288" s="234" t="e">
        <f t="shared" si="263"/>
        <v>#REF!</v>
      </c>
      <c r="AQ288" s="228" t="e">
        <f t="shared" si="264"/>
        <v>#REF!</v>
      </c>
      <c r="AR288" s="174" t="e">
        <f t="shared" si="265"/>
        <v>#REF!</v>
      </c>
      <c r="AS288" s="185" t="e">
        <f t="shared" si="266"/>
        <v>#REF!</v>
      </c>
      <c r="AT288" s="141"/>
      <c r="AU288" s="141"/>
      <c r="AV288" s="141"/>
      <c r="AW288" s="141"/>
      <c r="AX288" s="141"/>
      <c r="AY288" s="141"/>
      <c r="AZ288" s="141"/>
      <c r="BA288" s="141"/>
      <c r="BB288" s="141"/>
    </row>
    <row r="289" spans="1:78" s="24" customFormat="1" x14ac:dyDescent="0.2">
      <c r="A289" s="248" t="s">
        <v>30</v>
      </c>
      <c r="B289" s="256">
        <v>1</v>
      </c>
      <c r="C289" s="211">
        <v>0</v>
      </c>
      <c r="D289" s="4">
        <f>(BldgEUI!F189+BldgEUI!G189)*Constants!$B$13</f>
        <v>9.3179800000000004</v>
      </c>
      <c r="E289" s="101">
        <f>(BldgEUI!D189+BldgEUI!E189)*Constants!$B$14</f>
        <v>5.6103839999999998</v>
      </c>
      <c r="F289" s="6">
        <f t="shared" si="245"/>
        <v>14.928364</v>
      </c>
      <c r="G289" s="219">
        <f>(BldgEUI!L189+BldgEUI!M189)*Constants!$B$13</f>
        <v>9.5078200000000006</v>
      </c>
      <c r="H289" s="101">
        <f>(BldgEUI!J189+BldgEUI!K189)*Constants!$B$14</f>
        <v>6.2661600000000002</v>
      </c>
      <c r="I289" s="6">
        <f t="shared" si="246"/>
        <v>15.773980000000002</v>
      </c>
      <c r="J289" s="219">
        <f>(BldgEUI!R189+BldgEUI!S189)*Constants!$B$13</f>
        <v>8.9247399999999999</v>
      </c>
      <c r="K289" s="101">
        <f>(BldgEUI!P189+BldgEUI!Q189)*Constants!$B$14</f>
        <v>6.5381579999999992</v>
      </c>
      <c r="L289" s="6">
        <f t="shared" si="247"/>
        <v>15.462897999999999</v>
      </c>
      <c r="M289" s="219">
        <f>(BldgEUI!X189+BldgEUI!Y189)*Constants!$B$13</f>
        <v>9.9168800000000008</v>
      </c>
      <c r="N289" s="101">
        <f>(BldgEUI!V189+BldgEUI!W189)*Constants!$B$14</f>
        <v>6.5381579999999992</v>
      </c>
      <c r="O289" s="6">
        <f t="shared" si="248"/>
        <v>16.455038000000002</v>
      </c>
      <c r="P289" s="228" t="e">
        <f>D289*#REF!</f>
        <v>#REF!</v>
      </c>
      <c r="Q289" s="174" t="e">
        <f>E289*#REF!</f>
        <v>#REF!</v>
      </c>
      <c r="R289" s="234" t="e">
        <f>F289*#REF!</f>
        <v>#REF!</v>
      </c>
      <c r="S289" s="228" t="e">
        <f>G289*#REF!</f>
        <v>#REF!</v>
      </c>
      <c r="T289" s="174" t="e">
        <f>H289*#REF!</f>
        <v>#REF!</v>
      </c>
      <c r="U289" s="234" t="e">
        <f>I289*#REF!</f>
        <v>#REF!</v>
      </c>
      <c r="V289" s="228" t="e">
        <f>J289*#REF!</f>
        <v>#REF!</v>
      </c>
      <c r="W289" s="174" t="e">
        <f>K289*#REF!</f>
        <v>#REF!</v>
      </c>
      <c r="X289" s="234" t="e">
        <f>L289*#REF!</f>
        <v>#REF!</v>
      </c>
      <c r="Y289" s="228" t="e">
        <f>M289*#REF!</f>
        <v>#REF!</v>
      </c>
      <c r="Z289" s="174" t="e">
        <f>N289*#REF!</f>
        <v>#REF!</v>
      </c>
      <c r="AA289" s="234" t="e">
        <f>O289*#REF!</f>
        <v>#REF!</v>
      </c>
      <c r="AB289" s="228" t="e">
        <f t="shared" si="249"/>
        <v>#REF!</v>
      </c>
      <c r="AC289" s="174" t="e">
        <f t="shared" si="250"/>
        <v>#REF!</v>
      </c>
      <c r="AD289" s="234" t="e">
        <f t="shared" si="251"/>
        <v>#REF!</v>
      </c>
      <c r="AE289" s="228" t="e">
        <f t="shared" si="252"/>
        <v>#REF!</v>
      </c>
      <c r="AF289" s="174" t="e">
        <f t="shared" si="253"/>
        <v>#REF!</v>
      </c>
      <c r="AG289" s="234" t="e">
        <f t="shared" si="254"/>
        <v>#REF!</v>
      </c>
      <c r="AH289" s="228" t="e">
        <f t="shared" si="255"/>
        <v>#REF!</v>
      </c>
      <c r="AI289" s="174" t="e">
        <f t="shared" si="256"/>
        <v>#REF!</v>
      </c>
      <c r="AJ289" s="234" t="e">
        <f t="shared" si="257"/>
        <v>#REF!</v>
      </c>
      <c r="AK289" s="228" t="e">
        <f t="shared" si="258"/>
        <v>#REF!</v>
      </c>
      <c r="AL289" s="174" t="e">
        <f t="shared" si="259"/>
        <v>#REF!</v>
      </c>
      <c r="AM289" s="234" t="e">
        <f t="shared" si="260"/>
        <v>#REF!</v>
      </c>
      <c r="AN289" s="228" t="e">
        <f t="shared" si="261"/>
        <v>#REF!</v>
      </c>
      <c r="AO289" s="174" t="e">
        <f t="shared" si="262"/>
        <v>#REF!</v>
      </c>
      <c r="AP289" s="234" t="e">
        <f t="shared" si="263"/>
        <v>#REF!</v>
      </c>
      <c r="AQ289" s="228" t="e">
        <f t="shared" si="264"/>
        <v>#REF!</v>
      </c>
      <c r="AR289" s="174" t="e">
        <f t="shared" si="265"/>
        <v>#REF!</v>
      </c>
      <c r="AS289" s="185" t="e">
        <f t="shared" si="266"/>
        <v>#REF!</v>
      </c>
      <c r="AT289" s="141"/>
      <c r="AU289" s="141"/>
      <c r="AV289" s="141"/>
      <c r="AW289" s="141"/>
      <c r="AX289" s="141"/>
      <c r="AY289" s="141"/>
      <c r="AZ289" s="141"/>
      <c r="BA289" s="141"/>
      <c r="BB289" s="141"/>
    </row>
    <row r="290" spans="1:78" s="24" customFormat="1" x14ac:dyDescent="0.2">
      <c r="A290" s="246" t="s">
        <v>6</v>
      </c>
      <c r="B290" s="256">
        <v>1</v>
      </c>
      <c r="C290" s="211">
        <v>0</v>
      </c>
      <c r="D290" s="4">
        <f>(BldgEUI!F190+BldgEUI!G190)*Constants!$B$13</f>
        <v>9.3767399999999999</v>
      </c>
      <c r="E290" s="101">
        <f>(BldgEUI!D190+BldgEUI!E190)*Constants!$B$14</f>
        <v>4.7503260000000003</v>
      </c>
      <c r="F290" s="6">
        <f t="shared" si="245"/>
        <v>14.127065999999999</v>
      </c>
      <c r="G290" s="219">
        <f>(BldgEUI!L190+BldgEUI!M190)*Constants!$B$13</f>
        <v>11.366670000000001</v>
      </c>
      <c r="H290" s="101">
        <f>(BldgEUI!J190+BldgEUI!K190)*Constants!$B$14</f>
        <v>4.5285479999999998</v>
      </c>
      <c r="I290" s="6">
        <f t="shared" si="246"/>
        <v>15.895218</v>
      </c>
      <c r="J290" s="219">
        <f>(BldgEUI!R190+BldgEUI!S190)*Constants!$B$13</f>
        <v>10.04796</v>
      </c>
      <c r="K290" s="101">
        <f>(BldgEUI!P190+BldgEUI!Q190)*Constants!$B$14</f>
        <v>4.7151719999999999</v>
      </c>
      <c r="L290" s="6">
        <f t="shared" si="247"/>
        <v>14.763131999999999</v>
      </c>
      <c r="M290" s="219">
        <f>(BldgEUI!X190+BldgEUI!Y190)*Constants!$B$13</f>
        <v>10.04796</v>
      </c>
      <c r="N290" s="101">
        <f>(BldgEUI!V190+BldgEUI!W190)*Constants!$B$14</f>
        <v>4.7151719999999999</v>
      </c>
      <c r="O290" s="6">
        <f t="shared" si="248"/>
        <v>14.763131999999999</v>
      </c>
      <c r="P290" s="228" t="e">
        <f>D290*#REF!</f>
        <v>#REF!</v>
      </c>
      <c r="Q290" s="174" t="e">
        <f>E290*#REF!</f>
        <v>#REF!</v>
      </c>
      <c r="R290" s="234" t="e">
        <f>F290*#REF!</f>
        <v>#REF!</v>
      </c>
      <c r="S290" s="228" t="e">
        <f>G290*#REF!</f>
        <v>#REF!</v>
      </c>
      <c r="T290" s="174" t="e">
        <f>H290*#REF!</f>
        <v>#REF!</v>
      </c>
      <c r="U290" s="234" t="e">
        <f>I290*#REF!</f>
        <v>#REF!</v>
      </c>
      <c r="V290" s="228" t="e">
        <f>J290*#REF!</f>
        <v>#REF!</v>
      </c>
      <c r="W290" s="174" t="e">
        <f>K290*#REF!</f>
        <v>#REF!</v>
      </c>
      <c r="X290" s="234" t="e">
        <f>L290*#REF!</f>
        <v>#REF!</v>
      </c>
      <c r="Y290" s="228" t="e">
        <f>M290*#REF!</f>
        <v>#REF!</v>
      </c>
      <c r="Z290" s="174" t="e">
        <f>N290*#REF!</f>
        <v>#REF!</v>
      </c>
      <c r="AA290" s="234" t="e">
        <f>O290*#REF!</f>
        <v>#REF!</v>
      </c>
      <c r="AB290" s="228" t="e">
        <f t="shared" si="249"/>
        <v>#REF!</v>
      </c>
      <c r="AC290" s="174" t="e">
        <f t="shared" si="250"/>
        <v>#REF!</v>
      </c>
      <c r="AD290" s="234" t="e">
        <f t="shared" si="251"/>
        <v>#REF!</v>
      </c>
      <c r="AE290" s="228" t="e">
        <f t="shared" si="252"/>
        <v>#REF!</v>
      </c>
      <c r="AF290" s="174" t="e">
        <f t="shared" si="253"/>
        <v>#REF!</v>
      </c>
      <c r="AG290" s="234" t="e">
        <f t="shared" si="254"/>
        <v>#REF!</v>
      </c>
      <c r="AH290" s="228" t="e">
        <f t="shared" si="255"/>
        <v>#REF!</v>
      </c>
      <c r="AI290" s="174" t="e">
        <f t="shared" si="256"/>
        <v>#REF!</v>
      </c>
      <c r="AJ290" s="234" t="e">
        <f t="shared" si="257"/>
        <v>#REF!</v>
      </c>
      <c r="AK290" s="228" t="e">
        <f t="shared" si="258"/>
        <v>#REF!</v>
      </c>
      <c r="AL290" s="174" t="e">
        <f t="shared" si="259"/>
        <v>#REF!</v>
      </c>
      <c r="AM290" s="234" t="e">
        <f t="shared" si="260"/>
        <v>#REF!</v>
      </c>
      <c r="AN290" s="228" t="e">
        <f t="shared" si="261"/>
        <v>#REF!</v>
      </c>
      <c r="AO290" s="174" t="e">
        <f t="shared" si="262"/>
        <v>#REF!</v>
      </c>
      <c r="AP290" s="234" t="e">
        <f t="shared" si="263"/>
        <v>#REF!</v>
      </c>
      <c r="AQ290" s="228" t="e">
        <f t="shared" si="264"/>
        <v>#REF!</v>
      </c>
      <c r="AR290" s="174" t="e">
        <f t="shared" si="265"/>
        <v>#REF!</v>
      </c>
      <c r="AS290" s="185" t="e">
        <f t="shared" si="266"/>
        <v>#REF!</v>
      </c>
      <c r="AT290" s="141"/>
      <c r="AU290" s="141"/>
      <c r="AV290" s="141"/>
      <c r="AW290" s="141"/>
      <c r="AX290" s="141"/>
      <c r="AY290" s="141"/>
      <c r="AZ290" s="141"/>
      <c r="BA290" s="141"/>
      <c r="BB290" s="141"/>
    </row>
    <row r="291" spans="1:78" s="24" customFormat="1" x14ac:dyDescent="0.2">
      <c r="A291" s="246" t="s">
        <v>51</v>
      </c>
      <c r="B291" s="256">
        <v>1</v>
      </c>
      <c r="C291" s="211">
        <v>0</v>
      </c>
      <c r="D291" s="4">
        <f>(BldgEUI!F191+BldgEUI!G191)*Constants!$B$13</f>
        <v>10.000500000000001</v>
      </c>
      <c r="E291" s="101">
        <f>(BldgEUI!D191+BldgEUI!E191)*Constants!$B$14</f>
        <v>5.0493779999999999</v>
      </c>
      <c r="F291" s="6">
        <f t="shared" si="245"/>
        <v>15.049878</v>
      </c>
      <c r="G291" s="219">
        <f>(BldgEUI!L191+BldgEUI!M191)*Constants!$B$13</f>
        <v>10.56437</v>
      </c>
      <c r="H291" s="101">
        <f>(BldgEUI!J191+BldgEUI!K191)*Constants!$B$14</f>
        <v>5.6395439999999999</v>
      </c>
      <c r="I291" s="6">
        <f t="shared" si="246"/>
        <v>16.203914000000001</v>
      </c>
      <c r="J291" s="219">
        <f>(BldgEUI!R191+BldgEUI!S191)*Constants!$B$13</f>
        <v>9.9168800000000008</v>
      </c>
      <c r="K291" s="101">
        <f>(BldgEUI!P191+BldgEUI!Q191)*Constants!$B$14</f>
        <v>6.5381579999999992</v>
      </c>
      <c r="L291" s="6">
        <f t="shared" si="247"/>
        <v>16.455038000000002</v>
      </c>
      <c r="M291" s="219">
        <f>(BldgEUI!X191+BldgEUI!Y191)*Constants!$B$13</f>
        <v>9.9168800000000008</v>
      </c>
      <c r="N291" s="101">
        <f>(BldgEUI!V191+BldgEUI!W191)*Constants!$B$14</f>
        <v>5.8796279999999994</v>
      </c>
      <c r="O291" s="6">
        <f t="shared" si="248"/>
        <v>15.796507999999999</v>
      </c>
      <c r="P291" s="228" t="e">
        <f>D291*#REF!</f>
        <v>#REF!</v>
      </c>
      <c r="Q291" s="174" t="e">
        <f>E291*#REF!</f>
        <v>#REF!</v>
      </c>
      <c r="R291" s="234" t="e">
        <f>F291*#REF!</f>
        <v>#REF!</v>
      </c>
      <c r="S291" s="228" t="e">
        <f>G291*#REF!</f>
        <v>#REF!</v>
      </c>
      <c r="T291" s="174" t="e">
        <f>H291*#REF!</f>
        <v>#REF!</v>
      </c>
      <c r="U291" s="234" t="e">
        <f>I291*#REF!</f>
        <v>#REF!</v>
      </c>
      <c r="V291" s="228" t="e">
        <f>J291*#REF!</f>
        <v>#REF!</v>
      </c>
      <c r="W291" s="174" t="e">
        <f>K291*#REF!</f>
        <v>#REF!</v>
      </c>
      <c r="X291" s="234" t="e">
        <f>L291*#REF!</f>
        <v>#REF!</v>
      </c>
      <c r="Y291" s="228" t="e">
        <f>M291*#REF!</f>
        <v>#REF!</v>
      </c>
      <c r="Z291" s="174" t="e">
        <f>N291*#REF!</f>
        <v>#REF!</v>
      </c>
      <c r="AA291" s="234" t="e">
        <f>O291*#REF!</f>
        <v>#REF!</v>
      </c>
      <c r="AB291" s="228" t="e">
        <f t="shared" si="249"/>
        <v>#REF!</v>
      </c>
      <c r="AC291" s="174" t="e">
        <f t="shared" si="250"/>
        <v>#REF!</v>
      </c>
      <c r="AD291" s="234" t="e">
        <f t="shared" si="251"/>
        <v>#REF!</v>
      </c>
      <c r="AE291" s="228" t="e">
        <f t="shared" si="252"/>
        <v>#REF!</v>
      </c>
      <c r="AF291" s="174" t="e">
        <f t="shared" si="253"/>
        <v>#REF!</v>
      </c>
      <c r="AG291" s="234" t="e">
        <f t="shared" si="254"/>
        <v>#REF!</v>
      </c>
      <c r="AH291" s="228" t="e">
        <f t="shared" si="255"/>
        <v>#REF!</v>
      </c>
      <c r="AI291" s="174" t="e">
        <f t="shared" si="256"/>
        <v>#REF!</v>
      </c>
      <c r="AJ291" s="234" t="e">
        <f t="shared" si="257"/>
        <v>#REF!</v>
      </c>
      <c r="AK291" s="228" t="e">
        <f t="shared" si="258"/>
        <v>#REF!</v>
      </c>
      <c r="AL291" s="174" t="e">
        <f t="shared" si="259"/>
        <v>#REF!</v>
      </c>
      <c r="AM291" s="234" t="e">
        <f t="shared" si="260"/>
        <v>#REF!</v>
      </c>
      <c r="AN291" s="228" t="e">
        <f t="shared" si="261"/>
        <v>#REF!</v>
      </c>
      <c r="AO291" s="174" t="e">
        <f t="shared" si="262"/>
        <v>#REF!</v>
      </c>
      <c r="AP291" s="234" t="e">
        <f t="shared" si="263"/>
        <v>#REF!</v>
      </c>
      <c r="AQ291" s="228" t="e">
        <f t="shared" si="264"/>
        <v>#REF!</v>
      </c>
      <c r="AR291" s="174" t="e">
        <f t="shared" si="265"/>
        <v>#REF!</v>
      </c>
      <c r="AS291" s="185" t="e">
        <f t="shared" si="266"/>
        <v>#REF!</v>
      </c>
      <c r="AT291" s="141"/>
      <c r="AU291" s="141"/>
      <c r="AV291" s="141"/>
      <c r="AW291" s="141"/>
      <c r="AX291" s="141"/>
      <c r="AY291" s="141"/>
      <c r="AZ291" s="141"/>
      <c r="BA291" s="141"/>
      <c r="BB291" s="141"/>
    </row>
    <row r="292" spans="1:78" s="24" customFormat="1" x14ac:dyDescent="0.2">
      <c r="A292" s="247" t="s">
        <v>52</v>
      </c>
      <c r="B292" s="254">
        <v>1</v>
      </c>
      <c r="C292" s="209">
        <v>0</v>
      </c>
      <c r="D292" s="4">
        <f>(BldgEUI!F192+BldgEUI!G192)*Constants!$B$13</f>
        <v>9.2614799999999988</v>
      </c>
      <c r="E292" s="101">
        <f>(BldgEUI!D192+BldgEUI!E192)*Constants!$B$14</f>
        <v>5.6103839999999998</v>
      </c>
      <c r="F292" s="6">
        <f t="shared" si="245"/>
        <v>14.871863999999999</v>
      </c>
      <c r="G292" s="219">
        <f>(BldgEUI!L192+BldgEUI!M192)*Constants!$B$13</f>
        <v>10.246840000000001</v>
      </c>
      <c r="H292" s="101">
        <f>(BldgEUI!J192+BldgEUI!K192)*Constants!$B$14</f>
        <v>6.2661600000000002</v>
      </c>
      <c r="I292" s="6">
        <f t="shared" si="246"/>
        <v>16.513000000000002</v>
      </c>
      <c r="J292" s="219">
        <f>(BldgEUI!R192+BldgEUI!S192)*Constants!$B$13</f>
        <v>9.6185600000000004</v>
      </c>
      <c r="K292" s="101">
        <f>(BldgEUI!P192+BldgEUI!Q192)*Constants!$B$14</f>
        <v>6.2112420000000004</v>
      </c>
      <c r="L292" s="6">
        <f t="shared" si="247"/>
        <v>15.829802000000001</v>
      </c>
      <c r="M292" s="219">
        <f>(BldgEUI!X192+BldgEUI!Y192)*Constants!$B$13</f>
        <v>9.6185600000000004</v>
      </c>
      <c r="N292" s="101">
        <f>(BldgEUI!V192+BldgEUI!W192)*Constants!$B$14</f>
        <v>6.2112420000000004</v>
      </c>
      <c r="O292" s="6">
        <f t="shared" si="248"/>
        <v>15.829802000000001</v>
      </c>
      <c r="P292" s="228" t="e">
        <f>D292*#REF!</f>
        <v>#REF!</v>
      </c>
      <c r="Q292" s="174" t="e">
        <f>E292*#REF!</f>
        <v>#REF!</v>
      </c>
      <c r="R292" s="234" t="e">
        <f>F292*#REF!</f>
        <v>#REF!</v>
      </c>
      <c r="S292" s="228" t="e">
        <f>G292*#REF!</f>
        <v>#REF!</v>
      </c>
      <c r="T292" s="174" t="e">
        <f>H292*#REF!</f>
        <v>#REF!</v>
      </c>
      <c r="U292" s="234" t="e">
        <f>I292*#REF!</f>
        <v>#REF!</v>
      </c>
      <c r="V292" s="228" t="e">
        <f>J292*#REF!</f>
        <v>#REF!</v>
      </c>
      <c r="W292" s="174" t="e">
        <f>K292*#REF!</f>
        <v>#REF!</v>
      </c>
      <c r="X292" s="234" t="e">
        <f>L292*#REF!</f>
        <v>#REF!</v>
      </c>
      <c r="Y292" s="228" t="e">
        <f>M292*#REF!</f>
        <v>#REF!</v>
      </c>
      <c r="Z292" s="174" t="e">
        <f>N292*#REF!</f>
        <v>#REF!</v>
      </c>
      <c r="AA292" s="234" t="e">
        <f>O292*#REF!</f>
        <v>#REF!</v>
      </c>
      <c r="AB292" s="228" t="e">
        <f t="shared" si="249"/>
        <v>#REF!</v>
      </c>
      <c r="AC292" s="174" t="e">
        <f t="shared" si="250"/>
        <v>#REF!</v>
      </c>
      <c r="AD292" s="234" t="e">
        <f t="shared" si="251"/>
        <v>#REF!</v>
      </c>
      <c r="AE292" s="228" t="e">
        <f t="shared" si="252"/>
        <v>#REF!</v>
      </c>
      <c r="AF292" s="174" t="e">
        <f t="shared" si="253"/>
        <v>#REF!</v>
      </c>
      <c r="AG292" s="234" t="e">
        <f t="shared" si="254"/>
        <v>#REF!</v>
      </c>
      <c r="AH292" s="228" t="e">
        <f t="shared" si="255"/>
        <v>#REF!</v>
      </c>
      <c r="AI292" s="174" t="e">
        <f t="shared" si="256"/>
        <v>#REF!</v>
      </c>
      <c r="AJ292" s="234" t="e">
        <f t="shared" si="257"/>
        <v>#REF!</v>
      </c>
      <c r="AK292" s="228" t="e">
        <f t="shared" si="258"/>
        <v>#REF!</v>
      </c>
      <c r="AL292" s="174" t="e">
        <f t="shared" si="259"/>
        <v>#REF!</v>
      </c>
      <c r="AM292" s="234" t="e">
        <f t="shared" si="260"/>
        <v>#REF!</v>
      </c>
      <c r="AN292" s="228" t="e">
        <f t="shared" si="261"/>
        <v>#REF!</v>
      </c>
      <c r="AO292" s="174" t="e">
        <f t="shared" si="262"/>
        <v>#REF!</v>
      </c>
      <c r="AP292" s="234" t="e">
        <f t="shared" si="263"/>
        <v>#REF!</v>
      </c>
      <c r="AQ292" s="228" t="e">
        <f t="shared" si="264"/>
        <v>#REF!</v>
      </c>
      <c r="AR292" s="174" t="e">
        <f t="shared" si="265"/>
        <v>#REF!</v>
      </c>
      <c r="AS292" s="185" t="e">
        <f t="shared" si="266"/>
        <v>#REF!</v>
      </c>
      <c r="AT292" s="141"/>
      <c r="AU292" s="141"/>
      <c r="AV292" s="141"/>
      <c r="AW292" s="141"/>
      <c r="AX292" s="141"/>
      <c r="AY292" s="141"/>
      <c r="AZ292" s="141"/>
      <c r="BA292" s="141"/>
      <c r="BB292" s="141"/>
    </row>
    <row r="293" spans="1:78" x14ac:dyDescent="0.2">
      <c r="A293" s="247" t="s">
        <v>53</v>
      </c>
      <c r="B293" s="254">
        <v>1</v>
      </c>
      <c r="C293" s="209">
        <v>0</v>
      </c>
      <c r="D293" s="4">
        <f>(BldgEUI!F193+BldgEUI!G193)*Constants!$B$13</f>
        <v>10.354189999999999</v>
      </c>
      <c r="E293" s="101">
        <f>(BldgEUI!D193+BldgEUI!E193)*Constants!$B$14</f>
        <v>5.6103839999999998</v>
      </c>
      <c r="F293" s="6">
        <f t="shared" si="245"/>
        <v>15.964573999999999</v>
      </c>
      <c r="G293" s="219">
        <f>(BldgEUI!L193+BldgEUI!M193)*Constants!$B$13</f>
        <v>10.29317</v>
      </c>
      <c r="H293" s="101">
        <f>(BldgEUI!J193+BldgEUI!K193)*Constants!$B$14</f>
        <v>6.2949959999999994</v>
      </c>
      <c r="I293" s="6">
        <f t="shared" si="246"/>
        <v>16.588166000000001</v>
      </c>
      <c r="J293" s="219">
        <f>(BldgEUI!R193+BldgEUI!S193)*Constants!$B$13</f>
        <v>11.60736</v>
      </c>
      <c r="K293" s="101">
        <f>(BldgEUI!P193+BldgEUI!Q193)*Constants!$B$14</f>
        <v>6.3260999999999994</v>
      </c>
      <c r="L293" s="6">
        <f t="shared" si="247"/>
        <v>17.93346</v>
      </c>
      <c r="M293" s="219">
        <f>(BldgEUI!X193+BldgEUI!Y193)*Constants!$B$13</f>
        <v>11.60736</v>
      </c>
      <c r="N293" s="101">
        <f>(BldgEUI!V193+BldgEUI!W193)*Constants!$B$14</f>
        <v>6.3260999999999994</v>
      </c>
      <c r="O293" s="6">
        <f t="shared" si="248"/>
        <v>17.93346</v>
      </c>
      <c r="P293" s="228" t="e">
        <f>D293*#REF!</f>
        <v>#REF!</v>
      </c>
      <c r="Q293" s="174" t="e">
        <f>E293*#REF!</f>
        <v>#REF!</v>
      </c>
      <c r="R293" s="234" t="e">
        <f>F293*#REF!</f>
        <v>#REF!</v>
      </c>
      <c r="S293" s="228" t="e">
        <f>G293*#REF!</f>
        <v>#REF!</v>
      </c>
      <c r="T293" s="174" t="e">
        <f>H293*#REF!</f>
        <v>#REF!</v>
      </c>
      <c r="U293" s="234" t="e">
        <f>I293*#REF!</f>
        <v>#REF!</v>
      </c>
      <c r="V293" s="228" t="e">
        <f>J293*#REF!</f>
        <v>#REF!</v>
      </c>
      <c r="W293" s="174" t="e">
        <f>K293*#REF!</f>
        <v>#REF!</v>
      </c>
      <c r="X293" s="234" t="e">
        <f>L293*#REF!</f>
        <v>#REF!</v>
      </c>
      <c r="Y293" s="228" t="e">
        <f>M293*#REF!</f>
        <v>#REF!</v>
      </c>
      <c r="Z293" s="174" t="e">
        <f>N293*#REF!</f>
        <v>#REF!</v>
      </c>
      <c r="AA293" s="234" t="e">
        <f>O293*#REF!</f>
        <v>#REF!</v>
      </c>
      <c r="AB293" s="228" t="e">
        <f t="shared" si="249"/>
        <v>#REF!</v>
      </c>
      <c r="AC293" s="174" t="e">
        <f t="shared" si="250"/>
        <v>#REF!</v>
      </c>
      <c r="AD293" s="234" t="e">
        <f t="shared" si="251"/>
        <v>#REF!</v>
      </c>
      <c r="AE293" s="228" t="e">
        <f t="shared" si="252"/>
        <v>#REF!</v>
      </c>
      <c r="AF293" s="174" t="e">
        <f t="shared" si="253"/>
        <v>#REF!</v>
      </c>
      <c r="AG293" s="234" t="e">
        <f t="shared" si="254"/>
        <v>#REF!</v>
      </c>
      <c r="AH293" s="228" t="e">
        <f t="shared" si="255"/>
        <v>#REF!</v>
      </c>
      <c r="AI293" s="174" t="e">
        <f t="shared" si="256"/>
        <v>#REF!</v>
      </c>
      <c r="AJ293" s="234" t="e">
        <f t="shared" si="257"/>
        <v>#REF!</v>
      </c>
      <c r="AK293" s="228" t="e">
        <f t="shared" si="258"/>
        <v>#REF!</v>
      </c>
      <c r="AL293" s="174" t="e">
        <f t="shared" si="259"/>
        <v>#REF!</v>
      </c>
      <c r="AM293" s="234" t="e">
        <f t="shared" si="260"/>
        <v>#REF!</v>
      </c>
      <c r="AN293" s="228" t="e">
        <f t="shared" si="261"/>
        <v>#REF!</v>
      </c>
      <c r="AO293" s="174" t="e">
        <f t="shared" si="262"/>
        <v>#REF!</v>
      </c>
      <c r="AP293" s="234" t="e">
        <f t="shared" si="263"/>
        <v>#REF!</v>
      </c>
      <c r="AQ293" s="228" t="e">
        <f t="shared" si="264"/>
        <v>#REF!</v>
      </c>
      <c r="AR293" s="174" t="e">
        <f t="shared" si="265"/>
        <v>#REF!</v>
      </c>
      <c r="AS293" s="185" t="e">
        <f t="shared" si="266"/>
        <v>#REF!</v>
      </c>
      <c r="AT293" s="1"/>
      <c r="AU293" s="1"/>
      <c r="AV293" s="1"/>
      <c r="AW293" s="1"/>
      <c r="AX293" s="1"/>
      <c r="AY293" s="1"/>
      <c r="AZ293" s="1"/>
      <c r="BA293" s="1"/>
      <c r="BB293" s="1"/>
      <c r="BC293"/>
      <c r="BX293"/>
    </row>
    <row r="294" spans="1:78" x14ac:dyDescent="0.2">
      <c r="A294" s="247" t="s">
        <v>54</v>
      </c>
      <c r="B294" s="254">
        <v>1</v>
      </c>
      <c r="C294" s="209">
        <v>0</v>
      </c>
      <c r="D294" s="4">
        <f>(BldgEUI!F194+BldgEUI!G194)*Constants!$B$13</f>
        <v>10.354189999999999</v>
      </c>
      <c r="E294" s="101">
        <f>(BldgEUI!D194+BldgEUI!E194)*Constants!$B$14</f>
        <v>5.6103839999999998</v>
      </c>
      <c r="F294" s="6">
        <f t="shared" si="245"/>
        <v>15.964573999999999</v>
      </c>
      <c r="G294" s="219">
        <f>(BldgEUI!L194+BldgEUI!M194)*Constants!$B$13</f>
        <v>10.26605</v>
      </c>
      <c r="H294" s="101">
        <f>(BldgEUI!J194+BldgEUI!K194)*Constants!$B$14</f>
        <v>6.3069839999999999</v>
      </c>
      <c r="I294" s="6">
        <f t="shared" si="246"/>
        <v>16.573034</v>
      </c>
      <c r="J294" s="219">
        <f>(BldgEUI!R194+BldgEUI!S194)*Constants!$B$13</f>
        <v>9.7982300000000002</v>
      </c>
      <c r="K294" s="101">
        <f>(BldgEUI!P194+BldgEUI!Q194)*Constants!$B$14</f>
        <v>6.5410739999999992</v>
      </c>
      <c r="L294" s="6">
        <f t="shared" si="247"/>
        <v>16.339303999999998</v>
      </c>
      <c r="M294" s="219">
        <f>(BldgEUI!X194+BldgEUI!Y194)*Constants!$B$13</f>
        <v>9.7982300000000002</v>
      </c>
      <c r="N294" s="101">
        <f>(BldgEUI!V194+BldgEUI!W194)*Constants!$B$14</f>
        <v>6.5410739999999992</v>
      </c>
      <c r="O294" s="6">
        <f t="shared" si="248"/>
        <v>16.339303999999998</v>
      </c>
      <c r="P294" s="228" t="e">
        <f>D294*#REF!</f>
        <v>#REF!</v>
      </c>
      <c r="Q294" s="174" t="e">
        <f>E294*#REF!</f>
        <v>#REF!</v>
      </c>
      <c r="R294" s="234" t="e">
        <f>F294*#REF!</f>
        <v>#REF!</v>
      </c>
      <c r="S294" s="228" t="e">
        <f>G294*#REF!</f>
        <v>#REF!</v>
      </c>
      <c r="T294" s="174" t="e">
        <f>H294*#REF!</f>
        <v>#REF!</v>
      </c>
      <c r="U294" s="234" t="e">
        <f>I294*#REF!</f>
        <v>#REF!</v>
      </c>
      <c r="V294" s="228" t="e">
        <f>J294*#REF!</f>
        <v>#REF!</v>
      </c>
      <c r="W294" s="174" t="e">
        <f>K294*#REF!</f>
        <v>#REF!</v>
      </c>
      <c r="X294" s="234" t="e">
        <f>L294*#REF!</f>
        <v>#REF!</v>
      </c>
      <c r="Y294" s="228" t="e">
        <f>M294*#REF!</f>
        <v>#REF!</v>
      </c>
      <c r="Z294" s="174" t="e">
        <f>N294*#REF!</f>
        <v>#REF!</v>
      </c>
      <c r="AA294" s="234" t="e">
        <f>O294*#REF!</f>
        <v>#REF!</v>
      </c>
      <c r="AB294" s="228" t="e">
        <f t="shared" si="249"/>
        <v>#REF!</v>
      </c>
      <c r="AC294" s="174" t="e">
        <f t="shared" si="250"/>
        <v>#REF!</v>
      </c>
      <c r="AD294" s="234" t="e">
        <f t="shared" si="251"/>
        <v>#REF!</v>
      </c>
      <c r="AE294" s="228" t="e">
        <f t="shared" si="252"/>
        <v>#REF!</v>
      </c>
      <c r="AF294" s="174" t="e">
        <f t="shared" si="253"/>
        <v>#REF!</v>
      </c>
      <c r="AG294" s="234" t="e">
        <f t="shared" si="254"/>
        <v>#REF!</v>
      </c>
      <c r="AH294" s="228" t="e">
        <f t="shared" si="255"/>
        <v>#REF!</v>
      </c>
      <c r="AI294" s="174" t="e">
        <f t="shared" si="256"/>
        <v>#REF!</v>
      </c>
      <c r="AJ294" s="234" t="e">
        <f t="shared" si="257"/>
        <v>#REF!</v>
      </c>
      <c r="AK294" s="228" t="e">
        <f t="shared" si="258"/>
        <v>#REF!</v>
      </c>
      <c r="AL294" s="174" t="e">
        <f t="shared" si="259"/>
        <v>#REF!</v>
      </c>
      <c r="AM294" s="234" t="e">
        <f t="shared" si="260"/>
        <v>#REF!</v>
      </c>
      <c r="AN294" s="228" t="e">
        <f t="shared" si="261"/>
        <v>#REF!</v>
      </c>
      <c r="AO294" s="174" t="e">
        <f t="shared" si="262"/>
        <v>#REF!</v>
      </c>
      <c r="AP294" s="234" t="e">
        <f t="shared" si="263"/>
        <v>#REF!</v>
      </c>
      <c r="AQ294" s="228" t="e">
        <f t="shared" si="264"/>
        <v>#REF!</v>
      </c>
      <c r="AR294" s="174" t="e">
        <f t="shared" si="265"/>
        <v>#REF!</v>
      </c>
      <c r="AS294" s="185" t="e">
        <f t="shared" si="266"/>
        <v>#REF!</v>
      </c>
      <c r="AT294" s="1"/>
      <c r="AU294" s="1"/>
      <c r="AV294" s="1"/>
      <c r="AW294" s="1"/>
      <c r="AX294" s="1"/>
      <c r="AY294" s="1"/>
      <c r="AZ294" s="1"/>
      <c r="BA294" s="1"/>
      <c r="BB294" s="1"/>
      <c r="BC294"/>
      <c r="BX294"/>
    </row>
    <row r="295" spans="1:78" x14ac:dyDescent="0.2">
      <c r="A295" s="247" t="s">
        <v>55</v>
      </c>
      <c r="B295" s="208">
        <v>1</v>
      </c>
      <c r="C295" s="209">
        <v>0</v>
      </c>
      <c r="D295" s="4">
        <f>(BldgEUI!F195+BldgEUI!G195)*Constants!$B$13</f>
        <v>10.354189999999999</v>
      </c>
      <c r="E295" s="101">
        <f>(BldgEUI!D195+BldgEUI!E195)*Constants!$B$14</f>
        <v>5.6103839999999998</v>
      </c>
      <c r="F295" s="6">
        <f t="shared" si="245"/>
        <v>15.964573999999999</v>
      </c>
      <c r="G295" s="219">
        <f>(BldgEUI!L195+BldgEUI!M195)*Constants!$B$13</f>
        <v>10.56437</v>
      </c>
      <c r="H295" s="101">
        <f>(BldgEUI!J195+BldgEUI!K195)*Constants!$B$14</f>
        <v>6.2661600000000002</v>
      </c>
      <c r="I295" s="6">
        <f t="shared" si="246"/>
        <v>16.83053</v>
      </c>
      <c r="J295" s="219">
        <f>(BldgEUI!R195+BldgEUI!S195)*Constants!$B$13</f>
        <v>9.9168800000000008</v>
      </c>
      <c r="K295" s="101">
        <f>(BldgEUI!P195+BldgEUI!Q195)*Constants!$B$14</f>
        <v>6.5381579999999992</v>
      </c>
      <c r="L295" s="6">
        <f t="shared" si="247"/>
        <v>16.455038000000002</v>
      </c>
      <c r="M295" s="219">
        <f>(BldgEUI!X195+BldgEUI!Y195)*Constants!$B$13</f>
        <v>9.9168800000000008</v>
      </c>
      <c r="N295" s="101">
        <f>(BldgEUI!V195+BldgEUI!W195)*Constants!$B$14</f>
        <v>6.5381579999999992</v>
      </c>
      <c r="O295" s="6">
        <f t="shared" si="248"/>
        <v>16.455038000000002</v>
      </c>
      <c r="P295" s="228" t="e">
        <f>D295*#REF!</f>
        <v>#REF!</v>
      </c>
      <c r="Q295" s="174" t="e">
        <f>E295*#REF!</f>
        <v>#REF!</v>
      </c>
      <c r="R295" s="234" t="e">
        <f>F295*#REF!</f>
        <v>#REF!</v>
      </c>
      <c r="S295" s="228" t="e">
        <f>G295*#REF!</f>
        <v>#REF!</v>
      </c>
      <c r="T295" s="174" t="e">
        <f>H295*#REF!</f>
        <v>#REF!</v>
      </c>
      <c r="U295" s="234" t="e">
        <f>I295*#REF!</f>
        <v>#REF!</v>
      </c>
      <c r="V295" s="228" t="e">
        <f>J295*#REF!</f>
        <v>#REF!</v>
      </c>
      <c r="W295" s="174" t="e">
        <f>K295*#REF!</f>
        <v>#REF!</v>
      </c>
      <c r="X295" s="234" t="e">
        <f>L295*#REF!</f>
        <v>#REF!</v>
      </c>
      <c r="Y295" s="228" t="e">
        <f>M295*#REF!</f>
        <v>#REF!</v>
      </c>
      <c r="Z295" s="174" t="e">
        <f>N295*#REF!</f>
        <v>#REF!</v>
      </c>
      <c r="AA295" s="234" t="e">
        <f>O295*#REF!</f>
        <v>#REF!</v>
      </c>
      <c r="AB295" s="228" t="e">
        <f t="shared" si="249"/>
        <v>#REF!</v>
      </c>
      <c r="AC295" s="174" t="e">
        <f t="shared" si="250"/>
        <v>#REF!</v>
      </c>
      <c r="AD295" s="234" t="e">
        <f t="shared" si="251"/>
        <v>#REF!</v>
      </c>
      <c r="AE295" s="228" t="e">
        <f t="shared" si="252"/>
        <v>#REF!</v>
      </c>
      <c r="AF295" s="174" t="e">
        <f t="shared" si="253"/>
        <v>#REF!</v>
      </c>
      <c r="AG295" s="234" t="e">
        <f t="shared" si="254"/>
        <v>#REF!</v>
      </c>
      <c r="AH295" s="228" t="e">
        <f t="shared" si="255"/>
        <v>#REF!</v>
      </c>
      <c r="AI295" s="174" t="e">
        <f t="shared" si="256"/>
        <v>#REF!</v>
      </c>
      <c r="AJ295" s="234" t="e">
        <f t="shared" si="257"/>
        <v>#REF!</v>
      </c>
      <c r="AK295" s="228" t="e">
        <f t="shared" si="258"/>
        <v>#REF!</v>
      </c>
      <c r="AL295" s="174" t="e">
        <f t="shared" si="259"/>
        <v>#REF!</v>
      </c>
      <c r="AM295" s="234" t="e">
        <f t="shared" si="260"/>
        <v>#REF!</v>
      </c>
      <c r="AN295" s="228" t="e">
        <f t="shared" si="261"/>
        <v>#REF!</v>
      </c>
      <c r="AO295" s="174" t="e">
        <f t="shared" si="262"/>
        <v>#REF!</v>
      </c>
      <c r="AP295" s="234" t="e">
        <f t="shared" si="263"/>
        <v>#REF!</v>
      </c>
      <c r="AQ295" s="228" t="e">
        <f t="shared" si="264"/>
        <v>#REF!</v>
      </c>
      <c r="AR295" s="174" t="e">
        <f t="shared" si="265"/>
        <v>#REF!</v>
      </c>
      <c r="AS295" s="185" t="e">
        <f t="shared" si="266"/>
        <v>#REF!</v>
      </c>
      <c r="AT295" s="1"/>
      <c r="AU295" s="1"/>
      <c r="AV295" s="1"/>
      <c r="AW295" s="1"/>
      <c r="AX295" s="1"/>
      <c r="AY295" s="1"/>
      <c r="AZ295" s="1"/>
      <c r="BA295" s="1"/>
      <c r="BB295" s="1"/>
      <c r="BC295"/>
      <c r="BX295"/>
    </row>
    <row r="296" spans="1:78" x14ac:dyDescent="0.2">
      <c r="A296" s="247" t="s">
        <v>21</v>
      </c>
      <c r="B296" s="208">
        <v>1</v>
      </c>
      <c r="C296" s="209">
        <v>1</v>
      </c>
      <c r="D296" s="4">
        <f>(BldgEUI!F196+BldgEUI!G196)*Constants!$B$13</f>
        <v>9.9383499999999998</v>
      </c>
      <c r="E296" s="101">
        <f>(BldgEUI!D196+BldgEUI!E196)*Constants!$B$14</f>
        <v>5.6103839999999998</v>
      </c>
      <c r="F296" s="6">
        <f t="shared" si="245"/>
        <v>15.548734</v>
      </c>
      <c r="G296" s="219">
        <f>(BldgEUI!L196+BldgEUI!M196)*Constants!$B$13</f>
        <v>10.148530000000001</v>
      </c>
      <c r="H296" s="101">
        <f>(BldgEUI!J196+BldgEUI!K196)*Constants!$B$14</f>
        <v>6.2661600000000002</v>
      </c>
      <c r="I296" s="6">
        <f t="shared" si="246"/>
        <v>16.41469</v>
      </c>
      <c r="J296" s="219">
        <f>(BldgEUI!R196+BldgEUI!S196)*Constants!$B$13</f>
        <v>9.5010399999999997</v>
      </c>
      <c r="K296" s="101">
        <f>(BldgEUI!P196+BldgEUI!Q196)*Constants!$B$14</f>
        <v>6.5381579999999992</v>
      </c>
      <c r="L296" s="6">
        <f t="shared" si="247"/>
        <v>16.039197999999999</v>
      </c>
      <c r="M296" s="219">
        <f>(BldgEUI!X196+BldgEUI!Y196)*Constants!$B$13</f>
        <v>9.5010399999999997</v>
      </c>
      <c r="N296" s="101">
        <f>(BldgEUI!V196+BldgEUI!W196)*Constants!$B$14</f>
        <v>6.5381579999999992</v>
      </c>
      <c r="O296" s="6">
        <f t="shared" si="248"/>
        <v>16.039197999999999</v>
      </c>
      <c r="P296" s="228" t="e">
        <f>D296*#REF!</f>
        <v>#REF!</v>
      </c>
      <c r="Q296" s="174" t="e">
        <f>E296*#REF!</f>
        <v>#REF!</v>
      </c>
      <c r="R296" s="234" t="e">
        <f>F296*#REF!</f>
        <v>#REF!</v>
      </c>
      <c r="S296" s="228" t="e">
        <f>G296*#REF!</f>
        <v>#REF!</v>
      </c>
      <c r="T296" s="174" t="e">
        <f>H296*#REF!</f>
        <v>#REF!</v>
      </c>
      <c r="U296" s="234" t="e">
        <f>I296*#REF!</f>
        <v>#REF!</v>
      </c>
      <c r="V296" s="228" t="e">
        <f>J296*#REF!</f>
        <v>#REF!</v>
      </c>
      <c r="W296" s="174" t="e">
        <f>K296*#REF!</f>
        <v>#REF!</v>
      </c>
      <c r="X296" s="234" t="e">
        <f>L296*#REF!</f>
        <v>#REF!</v>
      </c>
      <c r="Y296" s="228" t="e">
        <f>M296*#REF!</f>
        <v>#REF!</v>
      </c>
      <c r="Z296" s="174" t="e">
        <f>N296*#REF!</f>
        <v>#REF!</v>
      </c>
      <c r="AA296" s="234" t="e">
        <f>O296*#REF!</f>
        <v>#REF!</v>
      </c>
      <c r="AB296" s="228" t="e">
        <f t="shared" si="249"/>
        <v>#REF!</v>
      </c>
      <c r="AC296" s="174" t="e">
        <f t="shared" si="250"/>
        <v>#REF!</v>
      </c>
      <c r="AD296" s="234" t="e">
        <f t="shared" si="251"/>
        <v>#REF!</v>
      </c>
      <c r="AE296" s="228" t="e">
        <f t="shared" si="252"/>
        <v>#REF!</v>
      </c>
      <c r="AF296" s="174" t="e">
        <f t="shared" si="253"/>
        <v>#REF!</v>
      </c>
      <c r="AG296" s="234" t="e">
        <f t="shared" si="254"/>
        <v>#REF!</v>
      </c>
      <c r="AH296" s="228" t="e">
        <f t="shared" si="255"/>
        <v>#REF!</v>
      </c>
      <c r="AI296" s="174" t="e">
        <f t="shared" si="256"/>
        <v>#REF!</v>
      </c>
      <c r="AJ296" s="234" t="e">
        <f t="shared" si="257"/>
        <v>#REF!</v>
      </c>
      <c r="AK296" s="228" t="e">
        <f t="shared" si="258"/>
        <v>#REF!</v>
      </c>
      <c r="AL296" s="174" t="e">
        <f t="shared" si="259"/>
        <v>#REF!</v>
      </c>
      <c r="AM296" s="234" t="e">
        <f t="shared" si="260"/>
        <v>#REF!</v>
      </c>
      <c r="AN296" s="228" t="e">
        <f t="shared" si="261"/>
        <v>#REF!</v>
      </c>
      <c r="AO296" s="174" t="e">
        <f t="shared" si="262"/>
        <v>#REF!</v>
      </c>
      <c r="AP296" s="234" t="e">
        <f t="shared" si="263"/>
        <v>#REF!</v>
      </c>
      <c r="AQ296" s="228" t="e">
        <f t="shared" si="264"/>
        <v>#REF!</v>
      </c>
      <c r="AR296" s="174" t="e">
        <f t="shared" si="265"/>
        <v>#REF!</v>
      </c>
      <c r="AS296" s="185" t="e">
        <f t="shared" si="266"/>
        <v>#REF!</v>
      </c>
      <c r="AT296" s="1"/>
      <c r="AU296" s="1"/>
      <c r="AV296" s="1"/>
      <c r="AW296" s="1"/>
      <c r="AX296" s="1"/>
      <c r="AY296" s="1"/>
      <c r="AZ296" s="1"/>
      <c r="BA296" s="1"/>
      <c r="BB296" s="1"/>
      <c r="BC296"/>
      <c r="BX296"/>
    </row>
    <row r="297" spans="1:78" x14ac:dyDescent="0.2">
      <c r="A297" s="247" t="s">
        <v>56</v>
      </c>
      <c r="B297" s="254">
        <v>1</v>
      </c>
      <c r="C297" s="255">
        <v>0</v>
      </c>
      <c r="D297" s="4">
        <f>(BldgEUI!F197+BldgEUI!G197)*Constants!$B$13</f>
        <v>10.354189999999999</v>
      </c>
      <c r="E297" s="101">
        <f>(BldgEUI!D197+BldgEUI!E197)*Constants!$B$14</f>
        <v>5.6103839999999998</v>
      </c>
      <c r="F297" s="6">
        <f t="shared" si="245"/>
        <v>15.964573999999999</v>
      </c>
      <c r="G297" s="219">
        <f>(BldgEUI!L197+BldgEUI!M197)*Constants!$B$13</f>
        <v>10.56437</v>
      </c>
      <c r="H297" s="101">
        <f>(BldgEUI!J197+BldgEUI!K197)*Constants!$B$14</f>
        <v>6.2661600000000002</v>
      </c>
      <c r="I297" s="6">
        <f t="shared" si="246"/>
        <v>16.83053</v>
      </c>
      <c r="J297" s="219">
        <f>(BldgEUI!R197+BldgEUI!S197)*Constants!$B$13</f>
        <v>9.9168800000000008</v>
      </c>
      <c r="K297" s="101">
        <f>(BldgEUI!P197+BldgEUI!Q197)*Constants!$B$14</f>
        <v>6.5381579999999992</v>
      </c>
      <c r="L297" s="6">
        <f t="shared" si="247"/>
        <v>16.455038000000002</v>
      </c>
      <c r="M297" s="219">
        <f>(BldgEUI!X197+BldgEUI!Y197)*Constants!$B$13</f>
        <v>9.9168800000000008</v>
      </c>
      <c r="N297" s="101">
        <f>(BldgEUI!V197+BldgEUI!W197)*Constants!$B$14</f>
        <v>6.5381579999999992</v>
      </c>
      <c r="O297" s="6">
        <f t="shared" si="248"/>
        <v>16.455038000000002</v>
      </c>
      <c r="P297" s="228" t="e">
        <f>D297*#REF!</f>
        <v>#REF!</v>
      </c>
      <c r="Q297" s="174" t="e">
        <f>E297*#REF!</f>
        <v>#REF!</v>
      </c>
      <c r="R297" s="234" t="e">
        <f>F297*#REF!</f>
        <v>#REF!</v>
      </c>
      <c r="S297" s="228" t="e">
        <f>G297*#REF!</f>
        <v>#REF!</v>
      </c>
      <c r="T297" s="174" t="e">
        <f>H297*#REF!</f>
        <v>#REF!</v>
      </c>
      <c r="U297" s="234" t="e">
        <f>I297*#REF!</f>
        <v>#REF!</v>
      </c>
      <c r="V297" s="228" t="e">
        <f>J297*#REF!</f>
        <v>#REF!</v>
      </c>
      <c r="W297" s="174" t="e">
        <f>K297*#REF!</f>
        <v>#REF!</v>
      </c>
      <c r="X297" s="234" t="e">
        <f>L297*#REF!</f>
        <v>#REF!</v>
      </c>
      <c r="Y297" s="228" t="e">
        <f>M297*#REF!</f>
        <v>#REF!</v>
      </c>
      <c r="Z297" s="174" t="e">
        <f>N297*#REF!</f>
        <v>#REF!</v>
      </c>
      <c r="AA297" s="234" t="e">
        <f>O297*#REF!</f>
        <v>#REF!</v>
      </c>
      <c r="AB297" s="228" t="e">
        <f t="shared" si="249"/>
        <v>#REF!</v>
      </c>
      <c r="AC297" s="174" t="e">
        <f t="shared" si="250"/>
        <v>#REF!</v>
      </c>
      <c r="AD297" s="234" t="e">
        <f t="shared" si="251"/>
        <v>#REF!</v>
      </c>
      <c r="AE297" s="228" t="e">
        <f t="shared" si="252"/>
        <v>#REF!</v>
      </c>
      <c r="AF297" s="174" t="e">
        <f t="shared" si="253"/>
        <v>#REF!</v>
      </c>
      <c r="AG297" s="234" t="e">
        <f t="shared" si="254"/>
        <v>#REF!</v>
      </c>
      <c r="AH297" s="228" t="e">
        <f t="shared" si="255"/>
        <v>#REF!</v>
      </c>
      <c r="AI297" s="174" t="e">
        <f t="shared" si="256"/>
        <v>#REF!</v>
      </c>
      <c r="AJ297" s="234" t="e">
        <f t="shared" si="257"/>
        <v>#REF!</v>
      </c>
      <c r="AK297" s="228" t="e">
        <f t="shared" si="258"/>
        <v>#REF!</v>
      </c>
      <c r="AL297" s="174" t="e">
        <f t="shared" si="259"/>
        <v>#REF!</v>
      </c>
      <c r="AM297" s="234" t="e">
        <f t="shared" si="260"/>
        <v>#REF!</v>
      </c>
      <c r="AN297" s="228" t="e">
        <f t="shared" si="261"/>
        <v>#REF!</v>
      </c>
      <c r="AO297" s="174" t="e">
        <f t="shared" si="262"/>
        <v>#REF!</v>
      </c>
      <c r="AP297" s="234" t="e">
        <f t="shared" si="263"/>
        <v>#REF!</v>
      </c>
      <c r="AQ297" s="228" t="e">
        <f t="shared" si="264"/>
        <v>#REF!</v>
      </c>
      <c r="AR297" s="174" t="e">
        <f t="shared" si="265"/>
        <v>#REF!</v>
      </c>
      <c r="AS297" s="185" t="e">
        <f t="shared" si="266"/>
        <v>#REF!</v>
      </c>
      <c r="AT297" s="1"/>
      <c r="AU297" s="1"/>
      <c r="AV297" s="1"/>
      <c r="AW297" s="1"/>
      <c r="AX297" s="1"/>
      <c r="AY297" s="1"/>
      <c r="AZ297" s="1"/>
      <c r="BA297" s="1"/>
      <c r="BB297" s="1"/>
      <c r="BC297"/>
      <c r="BX297"/>
    </row>
    <row r="298" spans="1:78" s="19" customFormat="1" x14ac:dyDescent="0.2">
      <c r="A298" s="247" t="s">
        <v>57</v>
      </c>
      <c r="B298" s="254">
        <v>1</v>
      </c>
      <c r="C298" s="255">
        <v>0</v>
      </c>
      <c r="D298" s="4">
        <f>(BldgEUI!F198+BldgEUI!G198)*Constants!$B$13</f>
        <v>10.354189999999999</v>
      </c>
      <c r="E298" s="101">
        <f>(BldgEUI!D198+BldgEUI!E198)*Constants!$B$14</f>
        <v>5.6103839999999998</v>
      </c>
      <c r="F298" s="6">
        <f t="shared" si="245"/>
        <v>15.964573999999999</v>
      </c>
      <c r="G298" s="219">
        <f>(BldgEUI!L198+BldgEUI!M198)*Constants!$B$13</f>
        <v>10.56437</v>
      </c>
      <c r="H298" s="101">
        <f>(BldgEUI!J198+BldgEUI!K198)*Constants!$B$14</f>
        <v>6.2661600000000002</v>
      </c>
      <c r="I298" s="6">
        <f t="shared" si="246"/>
        <v>16.83053</v>
      </c>
      <c r="J298" s="219">
        <f>(BldgEUI!R198+BldgEUI!S198)*Constants!$B$13</f>
        <v>9.9168800000000008</v>
      </c>
      <c r="K298" s="101">
        <f>(BldgEUI!P198+BldgEUI!Q198)*Constants!$B$14</f>
        <v>6.5381579999999992</v>
      </c>
      <c r="L298" s="6">
        <f t="shared" si="247"/>
        <v>16.455038000000002</v>
      </c>
      <c r="M298" s="219">
        <f>(BldgEUI!X198+BldgEUI!Y198)*Constants!$B$13</f>
        <v>9.9168800000000008</v>
      </c>
      <c r="N298" s="101">
        <f>(BldgEUI!V198+BldgEUI!W198)*Constants!$B$14</f>
        <v>6.5381579999999992</v>
      </c>
      <c r="O298" s="6">
        <f t="shared" si="248"/>
        <v>16.455038000000002</v>
      </c>
      <c r="P298" s="228" t="e">
        <f>D298*#REF!</f>
        <v>#REF!</v>
      </c>
      <c r="Q298" s="174" t="e">
        <f>E298*#REF!</f>
        <v>#REF!</v>
      </c>
      <c r="R298" s="234" t="e">
        <f>F298*#REF!</f>
        <v>#REF!</v>
      </c>
      <c r="S298" s="228" t="e">
        <f>G298*#REF!</f>
        <v>#REF!</v>
      </c>
      <c r="T298" s="174" t="e">
        <f>H298*#REF!</f>
        <v>#REF!</v>
      </c>
      <c r="U298" s="234" t="e">
        <f>I298*#REF!</f>
        <v>#REF!</v>
      </c>
      <c r="V298" s="228" t="e">
        <f>J298*#REF!</f>
        <v>#REF!</v>
      </c>
      <c r="W298" s="174" t="e">
        <f>K298*#REF!</f>
        <v>#REF!</v>
      </c>
      <c r="X298" s="234" t="e">
        <f>L298*#REF!</f>
        <v>#REF!</v>
      </c>
      <c r="Y298" s="228" t="e">
        <f>M298*#REF!</f>
        <v>#REF!</v>
      </c>
      <c r="Z298" s="174" t="e">
        <f>N298*#REF!</f>
        <v>#REF!</v>
      </c>
      <c r="AA298" s="234" t="e">
        <f>O298*#REF!</f>
        <v>#REF!</v>
      </c>
      <c r="AB298" s="228" t="e">
        <f t="shared" si="249"/>
        <v>#REF!</v>
      </c>
      <c r="AC298" s="174" t="e">
        <f t="shared" si="250"/>
        <v>#REF!</v>
      </c>
      <c r="AD298" s="234" t="e">
        <f t="shared" si="251"/>
        <v>#REF!</v>
      </c>
      <c r="AE298" s="228" t="e">
        <f t="shared" si="252"/>
        <v>#REF!</v>
      </c>
      <c r="AF298" s="174" t="e">
        <f t="shared" si="253"/>
        <v>#REF!</v>
      </c>
      <c r="AG298" s="234" t="e">
        <f t="shared" si="254"/>
        <v>#REF!</v>
      </c>
      <c r="AH298" s="228" t="e">
        <f t="shared" si="255"/>
        <v>#REF!</v>
      </c>
      <c r="AI298" s="174" t="e">
        <f t="shared" si="256"/>
        <v>#REF!</v>
      </c>
      <c r="AJ298" s="234" t="e">
        <f t="shared" si="257"/>
        <v>#REF!</v>
      </c>
      <c r="AK298" s="228" t="e">
        <f t="shared" si="258"/>
        <v>#REF!</v>
      </c>
      <c r="AL298" s="174" t="e">
        <f t="shared" si="259"/>
        <v>#REF!</v>
      </c>
      <c r="AM298" s="234" t="e">
        <f t="shared" si="260"/>
        <v>#REF!</v>
      </c>
      <c r="AN298" s="228" t="e">
        <f t="shared" si="261"/>
        <v>#REF!</v>
      </c>
      <c r="AO298" s="174" t="e">
        <f t="shared" si="262"/>
        <v>#REF!</v>
      </c>
      <c r="AP298" s="234" t="e">
        <f t="shared" si="263"/>
        <v>#REF!</v>
      </c>
      <c r="AQ298" s="228" t="e">
        <f t="shared" si="264"/>
        <v>#REF!</v>
      </c>
      <c r="AR298" s="174" t="e">
        <f t="shared" si="265"/>
        <v>#REF!</v>
      </c>
      <c r="AS298" s="185" t="e">
        <f t="shared" si="266"/>
        <v>#REF!</v>
      </c>
      <c r="AT298" s="142"/>
      <c r="AU298" s="142"/>
      <c r="AV298" s="142"/>
      <c r="AW298" s="142"/>
      <c r="AX298" s="142"/>
      <c r="AY298" s="142"/>
      <c r="AZ298" s="142"/>
      <c r="BA298" s="142"/>
      <c r="BB298" s="142"/>
    </row>
    <row r="299" spans="1:78" s="25" customFormat="1" ht="13.5" thickBot="1" x14ac:dyDescent="0.25">
      <c r="A299" s="249" t="s">
        <v>58</v>
      </c>
      <c r="B299" s="258">
        <v>1</v>
      </c>
      <c r="C299" s="259">
        <v>0</v>
      </c>
      <c r="D299" s="197">
        <f>(BldgEUI!F199+BldgEUI!G199)*Constants!$B$13</f>
        <v>10.354189999999999</v>
      </c>
      <c r="E299" s="186">
        <f>(BldgEUI!D199+BldgEUI!E199)*Constants!$B$14</f>
        <v>5.6103839999999998</v>
      </c>
      <c r="F299" s="236">
        <f t="shared" si="245"/>
        <v>15.964573999999999</v>
      </c>
      <c r="G299" s="221">
        <f>(BldgEUI!L199+BldgEUI!M199)*Constants!$B$13</f>
        <v>10.56437</v>
      </c>
      <c r="H299" s="186">
        <f>(BldgEUI!J199+BldgEUI!K199)*Constants!$B$14</f>
        <v>6.2661600000000002</v>
      </c>
      <c r="I299" s="236">
        <f t="shared" si="246"/>
        <v>16.83053</v>
      </c>
      <c r="J299" s="221">
        <f>(BldgEUI!R199+BldgEUI!S199)*Constants!$B$13</f>
        <v>9.9168800000000008</v>
      </c>
      <c r="K299" s="186">
        <f>(BldgEUI!P199+BldgEUI!Q199)*Constants!$B$14</f>
        <v>6.5381579999999992</v>
      </c>
      <c r="L299" s="236">
        <f t="shared" si="247"/>
        <v>16.455038000000002</v>
      </c>
      <c r="M299" s="221">
        <f>(BldgEUI!X199+BldgEUI!Y199)*Constants!$B$13</f>
        <v>9.9168800000000008</v>
      </c>
      <c r="N299" s="186">
        <f>(BldgEUI!V199+BldgEUI!W199)*Constants!$B$14</f>
        <v>6.5381579999999992</v>
      </c>
      <c r="O299" s="236">
        <f t="shared" si="248"/>
        <v>16.455038000000002</v>
      </c>
      <c r="P299" s="229" t="e">
        <f>D299*#REF!</f>
        <v>#REF!</v>
      </c>
      <c r="Q299" s="187" t="e">
        <f>E299*#REF!</f>
        <v>#REF!</v>
      </c>
      <c r="R299" s="235" t="e">
        <f>F299*#REF!</f>
        <v>#REF!</v>
      </c>
      <c r="S299" s="229" t="e">
        <f>G299*#REF!</f>
        <v>#REF!</v>
      </c>
      <c r="T299" s="187" t="e">
        <f>H299*#REF!</f>
        <v>#REF!</v>
      </c>
      <c r="U299" s="235" t="e">
        <f>I299*#REF!</f>
        <v>#REF!</v>
      </c>
      <c r="V299" s="229" t="e">
        <f>J299*#REF!</f>
        <v>#REF!</v>
      </c>
      <c r="W299" s="187" t="e">
        <f>K299*#REF!</f>
        <v>#REF!</v>
      </c>
      <c r="X299" s="235" t="e">
        <f>L299*#REF!</f>
        <v>#REF!</v>
      </c>
      <c r="Y299" s="229" t="e">
        <f>M299*#REF!</f>
        <v>#REF!</v>
      </c>
      <c r="Z299" s="187" t="e">
        <f>N299*#REF!</f>
        <v>#REF!</v>
      </c>
      <c r="AA299" s="235" t="e">
        <f>O299*#REF!</f>
        <v>#REF!</v>
      </c>
      <c r="AB299" s="229" t="e">
        <f t="shared" si="249"/>
        <v>#REF!</v>
      </c>
      <c r="AC299" s="187" t="e">
        <f t="shared" si="250"/>
        <v>#REF!</v>
      </c>
      <c r="AD299" s="235" t="e">
        <f t="shared" si="251"/>
        <v>#REF!</v>
      </c>
      <c r="AE299" s="229" t="e">
        <f t="shared" si="252"/>
        <v>#REF!</v>
      </c>
      <c r="AF299" s="187" t="e">
        <f t="shared" si="253"/>
        <v>#REF!</v>
      </c>
      <c r="AG299" s="235" t="e">
        <f t="shared" si="254"/>
        <v>#REF!</v>
      </c>
      <c r="AH299" s="229" t="e">
        <f t="shared" si="255"/>
        <v>#REF!</v>
      </c>
      <c r="AI299" s="187" t="e">
        <f t="shared" si="256"/>
        <v>#REF!</v>
      </c>
      <c r="AJ299" s="235" t="e">
        <f t="shared" si="257"/>
        <v>#REF!</v>
      </c>
      <c r="AK299" s="229" t="e">
        <f t="shared" si="258"/>
        <v>#REF!</v>
      </c>
      <c r="AL299" s="187" t="e">
        <f t="shared" si="259"/>
        <v>#REF!</v>
      </c>
      <c r="AM299" s="235" t="e">
        <f t="shared" si="260"/>
        <v>#REF!</v>
      </c>
      <c r="AN299" s="229" t="e">
        <f t="shared" si="261"/>
        <v>#REF!</v>
      </c>
      <c r="AO299" s="187" t="e">
        <f t="shared" si="262"/>
        <v>#REF!</v>
      </c>
      <c r="AP299" s="235" t="e">
        <f t="shared" si="263"/>
        <v>#REF!</v>
      </c>
      <c r="AQ299" s="229" t="e">
        <f t="shared" si="264"/>
        <v>#REF!</v>
      </c>
      <c r="AR299" s="187" t="e">
        <f t="shared" si="265"/>
        <v>#REF!</v>
      </c>
      <c r="AS299" s="188" t="e">
        <f t="shared" si="266"/>
        <v>#REF!</v>
      </c>
      <c r="AT299" s="140"/>
      <c r="AU299" s="140"/>
      <c r="AV299" s="140"/>
      <c r="AW299" s="140"/>
      <c r="AX299" s="140"/>
      <c r="AY299" s="140"/>
      <c r="AZ299" s="140"/>
      <c r="BA299" s="140"/>
      <c r="BB299" s="140"/>
    </row>
    <row r="300" spans="1:78" ht="13.5" thickBot="1" x14ac:dyDescent="0.25">
      <c r="AB300" s="5"/>
      <c r="AC300" s="5"/>
      <c r="AD300" s="5"/>
      <c r="AE300" s="5"/>
      <c r="AF300" s="5"/>
      <c r="AG300" s="5"/>
      <c r="AH300" s="5"/>
      <c r="AI300" s="5"/>
      <c r="AJ300" s="5"/>
      <c r="AK300" s="5"/>
      <c r="AL300" s="5"/>
      <c r="AM300" s="5"/>
      <c r="AN300" s="112"/>
      <c r="AO300" s="112"/>
      <c r="AP300" s="112"/>
      <c r="AQ300" s="112"/>
      <c r="AR300" s="112"/>
      <c r="AS300" s="112"/>
      <c r="AT300" s="112"/>
      <c r="AU300" s="112"/>
      <c r="AV300" s="112"/>
      <c r="AW300" s="112"/>
      <c r="AX300" s="112"/>
      <c r="AY300" s="112"/>
      <c r="AZ300" s="112"/>
      <c r="BA300" s="112"/>
      <c r="BB300" s="112"/>
      <c r="BC300" s="112"/>
      <c r="BD300" s="1"/>
      <c r="BE300" s="1"/>
      <c r="BF300" s="1"/>
      <c r="BG300" s="1"/>
      <c r="BH300" s="1"/>
      <c r="BI300" s="1"/>
      <c r="BJ300" s="1"/>
      <c r="BK300" s="1"/>
      <c r="BL300" s="1"/>
      <c r="BM300" s="1"/>
      <c r="BN300" s="1"/>
      <c r="BO300" s="1"/>
      <c r="BP300" s="1"/>
      <c r="BQ300" s="1"/>
      <c r="BR300" s="1"/>
      <c r="BS300" s="1"/>
      <c r="BT300" s="1"/>
      <c r="BU300" s="1"/>
      <c r="BV300" s="1"/>
      <c r="BW300" s="1"/>
      <c r="BY300" s="1"/>
      <c r="BZ300" s="1"/>
    </row>
    <row r="301" spans="1:78" ht="15" x14ac:dyDescent="0.25">
      <c r="A301" s="178" t="s">
        <v>175</v>
      </c>
      <c r="B301" s="198"/>
      <c r="C301" s="199"/>
      <c r="D301" s="179" t="s">
        <v>93</v>
      </c>
      <c r="E301" s="179"/>
      <c r="F301" s="179"/>
      <c r="G301" s="215" t="s">
        <v>93</v>
      </c>
      <c r="H301" s="179"/>
      <c r="I301" s="179"/>
      <c r="J301" s="215" t="s">
        <v>93</v>
      </c>
      <c r="K301" s="179"/>
      <c r="L301" s="179"/>
      <c r="M301" s="215" t="s">
        <v>93</v>
      </c>
      <c r="N301" s="179"/>
      <c r="O301" s="179"/>
      <c r="P301" s="226" t="s">
        <v>93</v>
      </c>
      <c r="Q301" s="180"/>
      <c r="R301" s="180"/>
      <c r="S301" s="226" t="s">
        <v>93</v>
      </c>
      <c r="T301" s="180"/>
      <c r="U301" s="180"/>
      <c r="V301" s="226" t="s">
        <v>93</v>
      </c>
      <c r="W301" s="180"/>
      <c r="X301" s="180"/>
      <c r="Y301" s="226" t="s">
        <v>93</v>
      </c>
      <c r="Z301" s="180"/>
      <c r="AA301" s="180"/>
      <c r="AB301" s="226" t="s">
        <v>97</v>
      </c>
      <c r="AC301" s="180"/>
      <c r="AD301" s="180"/>
      <c r="AE301" s="226" t="s">
        <v>98</v>
      </c>
      <c r="AF301" s="276"/>
      <c r="AG301" s="276"/>
      <c r="AH301" s="226" t="s">
        <v>98</v>
      </c>
      <c r="AI301" s="276"/>
      <c r="AJ301" s="276"/>
      <c r="AK301" s="226" t="s">
        <v>98</v>
      </c>
      <c r="AL301" s="276"/>
      <c r="AM301" s="276"/>
      <c r="AN301" s="226" t="s">
        <v>98</v>
      </c>
      <c r="AO301" s="276"/>
      <c r="AP301" s="276"/>
      <c r="AQ301" s="278" t="s">
        <v>98</v>
      </c>
      <c r="AR301" s="276"/>
      <c r="AS301" s="279"/>
      <c r="AT301" s="1"/>
      <c r="AU301" s="1"/>
      <c r="AV301" s="1"/>
      <c r="AW301" s="1"/>
      <c r="AX301" s="1"/>
      <c r="AY301" s="1"/>
      <c r="AZ301" s="1"/>
      <c r="BA301" s="1"/>
      <c r="BB301" s="1"/>
      <c r="BC301"/>
      <c r="BX301"/>
    </row>
    <row r="302" spans="1:78" x14ac:dyDescent="0.2">
      <c r="A302" s="181" t="s">
        <v>182</v>
      </c>
      <c r="B302" s="200"/>
      <c r="C302" s="201"/>
      <c r="D302" s="182"/>
      <c r="E302" s="182" t="s">
        <v>150</v>
      </c>
      <c r="F302" s="182"/>
      <c r="G302" s="216"/>
      <c r="H302" s="182" t="s">
        <v>153</v>
      </c>
      <c r="I302" s="182"/>
      <c r="J302" s="216"/>
      <c r="K302" s="182" t="s">
        <v>151</v>
      </c>
      <c r="L302" s="182"/>
      <c r="M302" s="216"/>
      <c r="N302" s="182" t="s">
        <v>152</v>
      </c>
      <c r="O302" s="271"/>
      <c r="P302" s="269" t="s">
        <v>154</v>
      </c>
      <c r="Q302" s="270"/>
      <c r="R302" s="269"/>
      <c r="S302" s="272" t="s">
        <v>155</v>
      </c>
      <c r="T302" s="273"/>
      <c r="U302" s="274"/>
      <c r="V302" s="269" t="s">
        <v>156</v>
      </c>
      <c r="W302" s="270"/>
      <c r="X302" s="269"/>
      <c r="Y302" s="272" t="s">
        <v>157</v>
      </c>
      <c r="Z302" s="270"/>
      <c r="AA302" s="269"/>
      <c r="AB302" s="275" t="s">
        <v>158</v>
      </c>
      <c r="AC302" s="269"/>
      <c r="AD302" s="269"/>
      <c r="AE302" s="275" t="s">
        <v>154</v>
      </c>
      <c r="AF302" s="277"/>
      <c r="AG302" s="277"/>
      <c r="AH302" s="275" t="s">
        <v>159</v>
      </c>
      <c r="AI302" s="277"/>
      <c r="AJ302" s="277"/>
      <c r="AK302" s="275" t="s">
        <v>156</v>
      </c>
      <c r="AL302" s="277"/>
      <c r="AM302" s="277"/>
      <c r="AN302" s="275" t="s">
        <v>160</v>
      </c>
      <c r="AO302" s="277"/>
      <c r="AP302" s="277"/>
      <c r="AQ302" s="280" t="s">
        <v>158</v>
      </c>
      <c r="AR302" s="277"/>
      <c r="AS302" s="281"/>
      <c r="AT302" s="1"/>
      <c r="AU302" s="1"/>
      <c r="AV302" s="1"/>
      <c r="AW302" s="1"/>
      <c r="AX302" s="1"/>
      <c r="AY302" s="1"/>
      <c r="AZ302" s="1"/>
      <c r="BA302" s="1"/>
      <c r="BB302" s="1"/>
      <c r="BC302"/>
      <c r="BX302"/>
    </row>
    <row r="303" spans="1:78" ht="33.75" x14ac:dyDescent="0.2">
      <c r="A303" s="244" t="s">
        <v>14</v>
      </c>
      <c r="B303" s="202" t="s">
        <v>16</v>
      </c>
      <c r="C303" s="203" t="s">
        <v>19</v>
      </c>
      <c r="D303" s="217" t="s">
        <v>193</v>
      </c>
      <c r="E303" s="176" t="s">
        <v>194</v>
      </c>
      <c r="F303" s="218" t="s">
        <v>195</v>
      </c>
      <c r="G303" s="217" t="s">
        <v>193</v>
      </c>
      <c r="H303" s="176" t="s">
        <v>194</v>
      </c>
      <c r="I303" s="218" t="s">
        <v>195</v>
      </c>
      <c r="J303" s="217" t="s">
        <v>193</v>
      </c>
      <c r="K303" s="176" t="s">
        <v>194</v>
      </c>
      <c r="L303" s="218" t="s">
        <v>195</v>
      </c>
      <c r="M303" s="217" t="s">
        <v>193</v>
      </c>
      <c r="N303" s="176" t="s">
        <v>194</v>
      </c>
      <c r="O303" s="218" t="s">
        <v>195</v>
      </c>
      <c r="P303" s="227" t="s">
        <v>94</v>
      </c>
      <c r="Q303" s="177" t="s">
        <v>95</v>
      </c>
      <c r="R303" s="232" t="s">
        <v>96</v>
      </c>
      <c r="S303" s="227" t="s">
        <v>94</v>
      </c>
      <c r="T303" s="177" t="s">
        <v>95</v>
      </c>
      <c r="U303" s="232" t="s">
        <v>96</v>
      </c>
      <c r="V303" s="227" t="s">
        <v>94</v>
      </c>
      <c r="W303" s="177" t="s">
        <v>95</v>
      </c>
      <c r="X303" s="232" t="s">
        <v>96</v>
      </c>
      <c r="Y303" s="227" t="s">
        <v>94</v>
      </c>
      <c r="Z303" s="177" t="s">
        <v>95</v>
      </c>
      <c r="AA303" s="232" t="s">
        <v>96</v>
      </c>
      <c r="AB303" s="227" t="s">
        <v>94</v>
      </c>
      <c r="AC303" s="177" t="s">
        <v>95</v>
      </c>
      <c r="AD303" s="232" t="s">
        <v>96</v>
      </c>
      <c r="AE303" s="227" t="s">
        <v>94</v>
      </c>
      <c r="AF303" s="177" t="s">
        <v>95</v>
      </c>
      <c r="AG303" s="232" t="s">
        <v>96</v>
      </c>
      <c r="AH303" s="227" t="s">
        <v>94</v>
      </c>
      <c r="AI303" s="177" t="s">
        <v>95</v>
      </c>
      <c r="AJ303" s="232" t="s">
        <v>96</v>
      </c>
      <c r="AK303" s="227" t="s">
        <v>94</v>
      </c>
      <c r="AL303" s="177" t="s">
        <v>95</v>
      </c>
      <c r="AM303" s="232" t="s">
        <v>96</v>
      </c>
      <c r="AN303" s="227" t="s">
        <v>94</v>
      </c>
      <c r="AO303" s="177" t="s">
        <v>95</v>
      </c>
      <c r="AP303" s="232" t="s">
        <v>96</v>
      </c>
      <c r="AQ303" s="227" t="s">
        <v>94</v>
      </c>
      <c r="AR303" s="177" t="s">
        <v>95</v>
      </c>
      <c r="AS303" s="183" t="s">
        <v>96</v>
      </c>
      <c r="AT303" s="1"/>
      <c r="AU303" s="1"/>
      <c r="AV303" s="1"/>
      <c r="AW303" s="1"/>
      <c r="AX303" s="1"/>
      <c r="AY303" s="1"/>
      <c r="AZ303" s="1"/>
      <c r="BA303" s="1"/>
      <c r="BB303" s="1"/>
      <c r="BC303"/>
      <c r="BX303"/>
    </row>
    <row r="304" spans="1:78" x14ac:dyDescent="0.2">
      <c r="A304" s="245" t="s">
        <v>0</v>
      </c>
      <c r="B304" s="265">
        <v>1</v>
      </c>
      <c r="C304" s="266">
        <v>1</v>
      </c>
      <c r="D304" s="4">
        <f>(BldgEUI!F204+BldgEUI!G204)*Constants!$B$13</f>
        <v>0</v>
      </c>
      <c r="E304" s="101">
        <f>(BldgEUI!D204+BldgEUI!E204)*Constants!$B$14</f>
        <v>0</v>
      </c>
      <c r="F304" s="6">
        <f t="shared" ref="F304:F324" si="267">D304+E304</f>
        <v>0</v>
      </c>
      <c r="G304" s="219">
        <f>(BldgEUI!L204+BldgEUI!M204)*Constants!$B$13</f>
        <v>0</v>
      </c>
      <c r="H304" s="101">
        <f>(BldgEUI!J204+BldgEUI!K204)*Constants!$B$14</f>
        <v>0</v>
      </c>
      <c r="I304" s="6">
        <f t="shared" ref="I304:I324" si="268">G304+H304</f>
        <v>0</v>
      </c>
      <c r="J304" s="219">
        <f>(BldgEUI!R204+BldgEUI!S204)*Constants!$B$13</f>
        <v>0</v>
      </c>
      <c r="K304" s="101">
        <f>(BldgEUI!P204+BldgEUI!Q204)*Constants!$B$14</f>
        <v>0</v>
      </c>
      <c r="L304" s="6">
        <f t="shared" ref="L304:L324" si="269">J304+K304</f>
        <v>0</v>
      </c>
      <c r="M304" s="219">
        <f>(BldgEUI!X204+BldgEUI!Y204)*Constants!$B$13</f>
        <v>19.748980450572791</v>
      </c>
      <c r="N304" s="101">
        <f>(BldgEUI!V204+BldgEUI!W204)*Constants!$B$14</f>
        <v>5.9015022362895637</v>
      </c>
      <c r="O304" s="6">
        <f t="shared" ref="O304:O324" si="270">M304+N304</f>
        <v>25.650482686862354</v>
      </c>
      <c r="P304" s="228" t="e">
        <f>D304*#REF!</f>
        <v>#REF!</v>
      </c>
      <c r="Q304" s="174" t="e">
        <f>E304*#REF!</f>
        <v>#REF!</v>
      </c>
      <c r="R304" s="234" t="e">
        <f>F304*#REF!</f>
        <v>#REF!</v>
      </c>
      <c r="S304" s="228" t="e">
        <f>G304*#REF!</f>
        <v>#REF!</v>
      </c>
      <c r="T304" s="174" t="e">
        <f>H304*#REF!</f>
        <v>#REF!</v>
      </c>
      <c r="U304" s="234" t="e">
        <f>I304*#REF!</f>
        <v>#REF!</v>
      </c>
      <c r="V304" s="228" t="e">
        <f>J304*#REF!</f>
        <v>#REF!</v>
      </c>
      <c r="W304" s="174" t="e">
        <f>K304*#REF!</f>
        <v>#REF!</v>
      </c>
      <c r="X304" s="234" t="e">
        <f>L304*#REF!</f>
        <v>#REF!</v>
      </c>
      <c r="Y304" s="228" t="e">
        <f>M304*#REF!</f>
        <v>#REF!</v>
      </c>
      <c r="Z304" s="174" t="e">
        <f>N304*#REF!</f>
        <v>#REF!</v>
      </c>
      <c r="AA304" s="234" t="e">
        <f>O304*#REF!</f>
        <v>#REF!</v>
      </c>
      <c r="AB304" s="228" t="e">
        <f>P304+S304+V304+Y304</f>
        <v>#REF!</v>
      </c>
      <c r="AC304" s="174" t="e">
        <f>Q304+T304+W304+Z304</f>
        <v>#REF!</v>
      </c>
      <c r="AD304" s="234" t="e">
        <f>R304+U304+X304+AA304</f>
        <v>#REF!</v>
      </c>
      <c r="AE304" s="228"/>
      <c r="AF304" s="174"/>
      <c r="AG304" s="234"/>
      <c r="AH304" s="228"/>
      <c r="AI304" s="174"/>
      <c r="AJ304" s="234"/>
      <c r="AK304" s="228"/>
      <c r="AL304" s="174"/>
      <c r="AM304" s="234"/>
      <c r="AN304" s="228"/>
      <c r="AO304" s="174"/>
      <c r="AP304" s="234"/>
      <c r="AQ304" s="228"/>
      <c r="AR304" s="174"/>
      <c r="AS304" s="185"/>
      <c r="AT304" s="1"/>
      <c r="AU304" s="1"/>
      <c r="AV304" s="1"/>
      <c r="AW304" s="1"/>
      <c r="AX304" s="1"/>
      <c r="AY304" s="1"/>
      <c r="AZ304" s="1"/>
      <c r="BA304" s="1"/>
      <c r="BB304" s="1"/>
      <c r="BC304"/>
      <c r="BX304"/>
    </row>
    <row r="305" spans="1:76" x14ac:dyDescent="0.2">
      <c r="A305" s="246" t="s">
        <v>45</v>
      </c>
      <c r="B305" s="210">
        <v>1</v>
      </c>
      <c r="C305" s="211">
        <v>1</v>
      </c>
      <c r="D305" s="4">
        <f>(BldgEUI!F205+BldgEUI!G205)*Constants!$B$13</f>
        <v>0</v>
      </c>
      <c r="E305" s="101">
        <f>(BldgEUI!D205+BldgEUI!E205)*Constants!$B$14</f>
        <v>0</v>
      </c>
      <c r="F305" s="6">
        <f t="shared" si="267"/>
        <v>0</v>
      </c>
      <c r="G305" s="219">
        <f>(BldgEUI!L205+BldgEUI!M205)*Constants!$B$13</f>
        <v>0</v>
      </c>
      <c r="H305" s="101">
        <f>(BldgEUI!J205+BldgEUI!K205)*Constants!$B$14</f>
        <v>0</v>
      </c>
      <c r="I305" s="6">
        <f t="shared" si="268"/>
        <v>0</v>
      </c>
      <c r="J305" s="219">
        <f>(BldgEUI!R205+BldgEUI!S205)*Constants!$B$13</f>
        <v>0</v>
      </c>
      <c r="K305" s="101">
        <f>(BldgEUI!P205+BldgEUI!Q205)*Constants!$B$14</f>
        <v>0</v>
      </c>
      <c r="L305" s="6">
        <f t="shared" si="269"/>
        <v>0</v>
      </c>
      <c r="M305" s="219">
        <f>(BldgEUI!X205+BldgEUI!Y205)*Constants!$B$13</f>
        <v>19.713552663432264</v>
      </c>
      <c r="N305" s="101">
        <f>(BldgEUI!V205+BldgEUI!W205)*Constants!$B$14</f>
        <v>5.7418272641805075</v>
      </c>
      <c r="O305" s="6">
        <f t="shared" si="270"/>
        <v>25.455379927612771</v>
      </c>
      <c r="P305" s="228" t="e">
        <f>D305*#REF!</f>
        <v>#REF!</v>
      </c>
      <c r="Q305" s="174" t="e">
        <f>E305*#REF!</f>
        <v>#REF!</v>
      </c>
      <c r="R305" s="234" t="e">
        <f>F305*#REF!</f>
        <v>#REF!</v>
      </c>
      <c r="S305" s="228" t="e">
        <f>G305*#REF!</f>
        <v>#REF!</v>
      </c>
      <c r="T305" s="174" t="e">
        <f>H305*#REF!</f>
        <v>#REF!</v>
      </c>
      <c r="U305" s="234" t="e">
        <f>I305*#REF!</f>
        <v>#REF!</v>
      </c>
      <c r="V305" s="228" t="e">
        <f>J305*#REF!</f>
        <v>#REF!</v>
      </c>
      <c r="W305" s="174" t="e">
        <f>K305*#REF!</f>
        <v>#REF!</v>
      </c>
      <c r="X305" s="234" t="e">
        <f>L305*#REF!</f>
        <v>#REF!</v>
      </c>
      <c r="Y305" s="228" t="e">
        <f>M305*#REF!</f>
        <v>#REF!</v>
      </c>
      <c r="Z305" s="174" t="e">
        <f>N305*#REF!</f>
        <v>#REF!</v>
      </c>
      <c r="AA305" s="234" t="e">
        <f>O305*#REF!</f>
        <v>#REF!</v>
      </c>
      <c r="AB305" s="228" t="e">
        <f t="shared" ref="AB305:AB324" si="271">P305+S305+V305+Y305</f>
        <v>#REF!</v>
      </c>
      <c r="AC305" s="174" t="e">
        <f t="shared" ref="AC305:AC324" si="272">Q305+T305+W305+Z305</f>
        <v>#REF!</v>
      </c>
      <c r="AD305" s="234" t="e">
        <f t="shared" ref="AD305:AD324" si="273">R305+U305+X305+AA305</f>
        <v>#REF!</v>
      </c>
      <c r="AE305" s="228" t="e">
        <f t="shared" ref="AE305:AE324" si="274">$P$304-P305</f>
        <v>#REF!</v>
      </c>
      <c r="AF305" s="174" t="e">
        <f t="shared" ref="AF305:AF324" si="275">$Q$304-Q305</f>
        <v>#REF!</v>
      </c>
      <c r="AG305" s="234" t="e">
        <f t="shared" ref="AG305:AG324" si="276">$R$304-R305</f>
        <v>#REF!</v>
      </c>
      <c r="AH305" s="228" t="e">
        <f t="shared" ref="AH305:AH324" si="277">$S$304-S305</f>
        <v>#REF!</v>
      </c>
      <c r="AI305" s="174" t="e">
        <f t="shared" ref="AI305:AI324" si="278">$T$304-T305</f>
        <v>#REF!</v>
      </c>
      <c r="AJ305" s="234" t="e">
        <f t="shared" ref="AJ305:AJ324" si="279">$U$304-U305</f>
        <v>#REF!</v>
      </c>
      <c r="AK305" s="228" t="e">
        <f t="shared" ref="AK305:AK324" si="280">$V$304-V305</f>
        <v>#REF!</v>
      </c>
      <c r="AL305" s="174" t="e">
        <f t="shared" ref="AL305:AL324" si="281">$W$304-W305</f>
        <v>#REF!</v>
      </c>
      <c r="AM305" s="234" t="e">
        <f t="shared" ref="AM305:AM324" si="282">$X$304-X305</f>
        <v>#REF!</v>
      </c>
      <c r="AN305" s="228" t="e">
        <f t="shared" ref="AN305:AN324" si="283">$Y$304-Y305</f>
        <v>#REF!</v>
      </c>
      <c r="AO305" s="174" t="e">
        <f t="shared" ref="AO305:AO324" si="284">$Z$304-Z305</f>
        <v>#REF!</v>
      </c>
      <c r="AP305" s="234" t="e">
        <f t="shared" ref="AP305:AP324" si="285">$AA$304-AA305</f>
        <v>#REF!</v>
      </c>
      <c r="AQ305" s="228" t="e">
        <f t="shared" ref="AQ305:AQ324" si="286">$AB$304-AB305</f>
        <v>#REF!</v>
      </c>
      <c r="AR305" s="174" t="e">
        <f t="shared" ref="AR305:AR324" si="287">$AC$304-AC305</f>
        <v>#REF!</v>
      </c>
      <c r="AS305" s="185" t="e">
        <f t="shared" ref="AS305:AS324" si="288">$AD$304-AD305</f>
        <v>#REF!</v>
      </c>
      <c r="AT305" s="1"/>
      <c r="AU305" s="1"/>
      <c r="AV305" s="1"/>
      <c r="AW305" s="1"/>
      <c r="AX305" s="1"/>
      <c r="AY305" s="1"/>
      <c r="AZ305" s="1"/>
      <c r="BA305" s="1"/>
      <c r="BB305" s="1"/>
      <c r="BC305"/>
      <c r="BX305"/>
    </row>
    <row r="306" spans="1:76" x14ac:dyDescent="0.2">
      <c r="A306" s="246" t="s">
        <v>59</v>
      </c>
      <c r="B306" s="210">
        <v>1</v>
      </c>
      <c r="C306" s="211">
        <v>1</v>
      </c>
      <c r="D306" s="4">
        <f>(BldgEUI!F206+BldgEUI!G206)*Constants!$B$13</f>
        <v>0</v>
      </c>
      <c r="E306" s="101">
        <f>(BldgEUI!D206+BldgEUI!E206)*Constants!$B$14</f>
        <v>0</v>
      </c>
      <c r="F306" s="6">
        <f t="shared" si="267"/>
        <v>0</v>
      </c>
      <c r="G306" s="219">
        <f>(BldgEUI!L206+BldgEUI!M206)*Constants!$B$13</f>
        <v>0</v>
      </c>
      <c r="H306" s="101">
        <f>(BldgEUI!J206+BldgEUI!K206)*Constants!$B$14</f>
        <v>0</v>
      </c>
      <c r="I306" s="6">
        <f t="shared" si="268"/>
        <v>0</v>
      </c>
      <c r="J306" s="219">
        <f>(BldgEUI!R206+BldgEUI!S206)*Constants!$B$13</f>
        <v>0</v>
      </c>
      <c r="K306" s="101">
        <f>(BldgEUI!P206+BldgEUI!Q206)*Constants!$B$14</f>
        <v>0</v>
      </c>
      <c r="L306" s="6">
        <f t="shared" si="269"/>
        <v>0</v>
      </c>
      <c r="M306" s="219">
        <f>(BldgEUI!X206+BldgEUI!Y206)*Constants!$B$13</f>
        <v>19.277958146342662</v>
      </c>
      <c r="N306" s="101">
        <f>(BldgEUI!V206+BldgEUI!W206)*Constants!$B$14</f>
        <v>4.174069327692469</v>
      </c>
      <c r="O306" s="6">
        <f t="shared" si="270"/>
        <v>23.45202747403513</v>
      </c>
      <c r="P306" s="228" t="e">
        <f>D306*#REF!</f>
        <v>#REF!</v>
      </c>
      <c r="Q306" s="174" t="e">
        <f>E306*#REF!</f>
        <v>#REF!</v>
      </c>
      <c r="R306" s="234" t="e">
        <f>F306*#REF!</f>
        <v>#REF!</v>
      </c>
      <c r="S306" s="228" t="e">
        <f>G306*#REF!</f>
        <v>#REF!</v>
      </c>
      <c r="T306" s="174" t="e">
        <f>H306*#REF!</f>
        <v>#REF!</v>
      </c>
      <c r="U306" s="234" t="e">
        <f>I306*#REF!</f>
        <v>#REF!</v>
      </c>
      <c r="V306" s="228" t="e">
        <f>J306*#REF!</f>
        <v>#REF!</v>
      </c>
      <c r="W306" s="174" t="e">
        <f>K306*#REF!</f>
        <v>#REF!</v>
      </c>
      <c r="X306" s="234" t="e">
        <f>L306*#REF!</f>
        <v>#REF!</v>
      </c>
      <c r="Y306" s="228" t="e">
        <f>M306*#REF!</f>
        <v>#REF!</v>
      </c>
      <c r="Z306" s="174" t="e">
        <f>N306*#REF!</f>
        <v>#REF!</v>
      </c>
      <c r="AA306" s="234" t="e">
        <f>O306*#REF!</f>
        <v>#REF!</v>
      </c>
      <c r="AB306" s="228" t="e">
        <f t="shared" si="271"/>
        <v>#REF!</v>
      </c>
      <c r="AC306" s="174" t="e">
        <f t="shared" si="272"/>
        <v>#REF!</v>
      </c>
      <c r="AD306" s="234" t="e">
        <f t="shared" si="273"/>
        <v>#REF!</v>
      </c>
      <c r="AE306" s="228" t="e">
        <f t="shared" si="274"/>
        <v>#REF!</v>
      </c>
      <c r="AF306" s="174" t="e">
        <f t="shared" si="275"/>
        <v>#REF!</v>
      </c>
      <c r="AG306" s="234" t="e">
        <f t="shared" si="276"/>
        <v>#REF!</v>
      </c>
      <c r="AH306" s="228" t="e">
        <f t="shared" si="277"/>
        <v>#REF!</v>
      </c>
      <c r="AI306" s="174" t="e">
        <f t="shared" si="278"/>
        <v>#REF!</v>
      </c>
      <c r="AJ306" s="234" t="e">
        <f t="shared" si="279"/>
        <v>#REF!</v>
      </c>
      <c r="AK306" s="228" t="e">
        <f t="shared" si="280"/>
        <v>#REF!</v>
      </c>
      <c r="AL306" s="174" t="e">
        <f t="shared" si="281"/>
        <v>#REF!</v>
      </c>
      <c r="AM306" s="234" t="e">
        <f t="shared" si="282"/>
        <v>#REF!</v>
      </c>
      <c r="AN306" s="228" t="e">
        <f t="shared" si="283"/>
        <v>#REF!</v>
      </c>
      <c r="AO306" s="174" t="e">
        <f t="shared" si="284"/>
        <v>#REF!</v>
      </c>
      <c r="AP306" s="234" t="e">
        <f t="shared" si="285"/>
        <v>#REF!</v>
      </c>
      <c r="AQ306" s="228" t="e">
        <f t="shared" si="286"/>
        <v>#REF!</v>
      </c>
      <c r="AR306" s="174" t="e">
        <f t="shared" si="287"/>
        <v>#REF!</v>
      </c>
      <c r="AS306" s="185" t="e">
        <f t="shared" si="288"/>
        <v>#REF!</v>
      </c>
      <c r="AT306" s="1"/>
      <c r="AU306" s="1"/>
      <c r="AV306" s="1"/>
      <c r="AW306" s="1"/>
      <c r="AX306" s="1"/>
      <c r="AY306" s="1"/>
      <c r="AZ306" s="1"/>
      <c r="BA306" s="1"/>
      <c r="BB306" s="1"/>
      <c r="BC306"/>
      <c r="BX306"/>
    </row>
    <row r="307" spans="1:76" x14ac:dyDescent="0.2">
      <c r="A307" s="246" t="s">
        <v>43</v>
      </c>
      <c r="B307" s="210">
        <v>1</v>
      </c>
      <c r="C307" s="211">
        <v>1</v>
      </c>
      <c r="D307" s="4">
        <f>(BldgEUI!F207+BldgEUI!G207)*Constants!$B$13</f>
        <v>0</v>
      </c>
      <c r="E307" s="101">
        <f>(BldgEUI!D207+BldgEUI!E207)*Constants!$B$14</f>
        <v>0</v>
      </c>
      <c r="F307" s="6">
        <f t="shared" si="267"/>
        <v>0</v>
      </c>
      <c r="G307" s="219">
        <f>(BldgEUI!L207+BldgEUI!M207)*Constants!$B$13</f>
        <v>0</v>
      </c>
      <c r="H307" s="101">
        <f>(BldgEUI!J207+BldgEUI!K207)*Constants!$B$14</f>
        <v>0</v>
      </c>
      <c r="I307" s="6">
        <f t="shared" si="268"/>
        <v>0</v>
      </c>
      <c r="J307" s="219">
        <f>(BldgEUI!R207+BldgEUI!S207)*Constants!$B$13</f>
        <v>0</v>
      </c>
      <c r="K307" s="101">
        <f>(BldgEUI!P207+BldgEUI!Q207)*Constants!$B$14</f>
        <v>0</v>
      </c>
      <c r="L307" s="6">
        <f t="shared" si="269"/>
        <v>0</v>
      </c>
      <c r="M307" s="219">
        <f>(BldgEUI!X207+BldgEUI!Y207)*Constants!$B$13</f>
        <v>19.277958146342662</v>
      </c>
      <c r="N307" s="101">
        <f>(BldgEUI!V207+BldgEUI!W207)*Constants!$B$14</f>
        <v>4.174069327692469</v>
      </c>
      <c r="O307" s="6">
        <f t="shared" si="270"/>
        <v>23.45202747403513</v>
      </c>
      <c r="P307" s="228" t="e">
        <f>D307*#REF!</f>
        <v>#REF!</v>
      </c>
      <c r="Q307" s="174" t="e">
        <f>E307*#REF!</f>
        <v>#REF!</v>
      </c>
      <c r="R307" s="234" t="e">
        <f>F307*#REF!</f>
        <v>#REF!</v>
      </c>
      <c r="S307" s="228" t="e">
        <f>G307*#REF!</f>
        <v>#REF!</v>
      </c>
      <c r="T307" s="174" t="e">
        <f>H307*#REF!</f>
        <v>#REF!</v>
      </c>
      <c r="U307" s="234" t="e">
        <f>I307*#REF!</f>
        <v>#REF!</v>
      </c>
      <c r="V307" s="228" t="e">
        <f>J307*#REF!</f>
        <v>#REF!</v>
      </c>
      <c r="W307" s="174" t="e">
        <f>K307*#REF!</f>
        <v>#REF!</v>
      </c>
      <c r="X307" s="234" t="e">
        <f>L307*#REF!</f>
        <v>#REF!</v>
      </c>
      <c r="Y307" s="228" t="e">
        <f>M307*#REF!</f>
        <v>#REF!</v>
      </c>
      <c r="Z307" s="174" t="e">
        <f>N307*#REF!</f>
        <v>#REF!</v>
      </c>
      <c r="AA307" s="234" t="e">
        <f>O307*#REF!</f>
        <v>#REF!</v>
      </c>
      <c r="AB307" s="228" t="e">
        <f t="shared" si="271"/>
        <v>#REF!</v>
      </c>
      <c r="AC307" s="174" t="e">
        <f t="shared" si="272"/>
        <v>#REF!</v>
      </c>
      <c r="AD307" s="234" t="e">
        <f t="shared" si="273"/>
        <v>#REF!</v>
      </c>
      <c r="AE307" s="228" t="e">
        <f t="shared" si="274"/>
        <v>#REF!</v>
      </c>
      <c r="AF307" s="174" t="e">
        <f t="shared" si="275"/>
        <v>#REF!</v>
      </c>
      <c r="AG307" s="234" t="e">
        <f t="shared" si="276"/>
        <v>#REF!</v>
      </c>
      <c r="AH307" s="228" t="e">
        <f t="shared" si="277"/>
        <v>#REF!</v>
      </c>
      <c r="AI307" s="174" t="e">
        <f t="shared" si="278"/>
        <v>#REF!</v>
      </c>
      <c r="AJ307" s="234" t="e">
        <f t="shared" si="279"/>
        <v>#REF!</v>
      </c>
      <c r="AK307" s="228" t="e">
        <f t="shared" si="280"/>
        <v>#REF!</v>
      </c>
      <c r="AL307" s="174" t="e">
        <f t="shared" si="281"/>
        <v>#REF!</v>
      </c>
      <c r="AM307" s="234" t="e">
        <f t="shared" si="282"/>
        <v>#REF!</v>
      </c>
      <c r="AN307" s="228" t="e">
        <f t="shared" si="283"/>
        <v>#REF!</v>
      </c>
      <c r="AO307" s="174" t="e">
        <f t="shared" si="284"/>
        <v>#REF!</v>
      </c>
      <c r="AP307" s="234" t="e">
        <f t="shared" si="285"/>
        <v>#REF!</v>
      </c>
      <c r="AQ307" s="228" t="e">
        <f t="shared" si="286"/>
        <v>#REF!</v>
      </c>
      <c r="AR307" s="174" t="e">
        <f t="shared" si="287"/>
        <v>#REF!</v>
      </c>
      <c r="AS307" s="185" t="e">
        <f t="shared" si="288"/>
        <v>#REF!</v>
      </c>
      <c r="AT307" s="1"/>
      <c r="AU307" s="1"/>
      <c r="AV307" s="1"/>
      <c r="AW307" s="1"/>
      <c r="AX307" s="1"/>
      <c r="AY307" s="1"/>
      <c r="AZ307" s="1"/>
      <c r="BA307" s="1"/>
      <c r="BB307" s="1"/>
      <c r="BC307"/>
      <c r="BX307"/>
    </row>
    <row r="308" spans="1:76" x14ac:dyDescent="0.2">
      <c r="A308" s="246" t="s">
        <v>44</v>
      </c>
      <c r="B308" s="210">
        <v>1</v>
      </c>
      <c r="C308" s="211">
        <v>1</v>
      </c>
      <c r="D308" s="4">
        <f>(BldgEUI!F208+BldgEUI!G208)*Constants!$B$13</f>
        <v>0</v>
      </c>
      <c r="E308" s="101">
        <f>(BldgEUI!D208+BldgEUI!E208)*Constants!$B$14</f>
        <v>0</v>
      </c>
      <c r="F308" s="6">
        <f t="shared" si="267"/>
        <v>0</v>
      </c>
      <c r="G308" s="219">
        <f>(BldgEUI!L208+BldgEUI!M208)*Constants!$B$13</f>
        <v>0</v>
      </c>
      <c r="H308" s="101">
        <f>(BldgEUI!J208+BldgEUI!K208)*Constants!$B$14</f>
        <v>0</v>
      </c>
      <c r="I308" s="6">
        <f t="shared" si="268"/>
        <v>0</v>
      </c>
      <c r="J308" s="219">
        <f>(BldgEUI!R208+BldgEUI!S208)*Constants!$B$13</f>
        <v>0</v>
      </c>
      <c r="K308" s="101">
        <f>(BldgEUI!P208+BldgEUI!Q208)*Constants!$B$14</f>
        <v>0</v>
      </c>
      <c r="L308" s="6">
        <f t="shared" si="269"/>
        <v>0</v>
      </c>
      <c r="M308" s="219">
        <f>(BldgEUI!X208+BldgEUI!Y208)*Constants!$B$13</f>
        <v>19.277958146342662</v>
      </c>
      <c r="N308" s="101">
        <f>(BldgEUI!V208+BldgEUI!W208)*Constants!$B$14</f>
        <v>4.174069327692469</v>
      </c>
      <c r="O308" s="6">
        <f t="shared" si="270"/>
        <v>23.45202747403513</v>
      </c>
      <c r="P308" s="228" t="e">
        <f>D308*#REF!</f>
        <v>#REF!</v>
      </c>
      <c r="Q308" s="174" t="e">
        <f>E308*#REF!</f>
        <v>#REF!</v>
      </c>
      <c r="R308" s="234" t="e">
        <f>F308*#REF!</f>
        <v>#REF!</v>
      </c>
      <c r="S308" s="228" t="e">
        <f>G308*#REF!</f>
        <v>#REF!</v>
      </c>
      <c r="T308" s="174" t="e">
        <f>H308*#REF!</f>
        <v>#REF!</v>
      </c>
      <c r="U308" s="234" t="e">
        <f>I308*#REF!</f>
        <v>#REF!</v>
      </c>
      <c r="V308" s="228" t="e">
        <f>J308*#REF!</f>
        <v>#REF!</v>
      </c>
      <c r="W308" s="174" t="e">
        <f>K308*#REF!</f>
        <v>#REF!</v>
      </c>
      <c r="X308" s="234" t="e">
        <f>L308*#REF!</f>
        <v>#REF!</v>
      </c>
      <c r="Y308" s="228" t="e">
        <f>M308*#REF!</f>
        <v>#REF!</v>
      </c>
      <c r="Z308" s="174" t="e">
        <f>N308*#REF!</f>
        <v>#REF!</v>
      </c>
      <c r="AA308" s="234" t="e">
        <f>O308*#REF!</f>
        <v>#REF!</v>
      </c>
      <c r="AB308" s="228" t="e">
        <f t="shared" si="271"/>
        <v>#REF!</v>
      </c>
      <c r="AC308" s="174" t="e">
        <f t="shared" si="272"/>
        <v>#REF!</v>
      </c>
      <c r="AD308" s="234" t="e">
        <f t="shared" si="273"/>
        <v>#REF!</v>
      </c>
      <c r="AE308" s="228" t="e">
        <f t="shared" si="274"/>
        <v>#REF!</v>
      </c>
      <c r="AF308" s="174" t="e">
        <f t="shared" si="275"/>
        <v>#REF!</v>
      </c>
      <c r="AG308" s="234" t="e">
        <f t="shared" si="276"/>
        <v>#REF!</v>
      </c>
      <c r="AH308" s="228" t="e">
        <f t="shared" si="277"/>
        <v>#REF!</v>
      </c>
      <c r="AI308" s="174" t="e">
        <f t="shared" si="278"/>
        <v>#REF!</v>
      </c>
      <c r="AJ308" s="234" t="e">
        <f t="shared" si="279"/>
        <v>#REF!</v>
      </c>
      <c r="AK308" s="228" t="e">
        <f t="shared" si="280"/>
        <v>#REF!</v>
      </c>
      <c r="AL308" s="174" t="e">
        <f t="shared" si="281"/>
        <v>#REF!</v>
      </c>
      <c r="AM308" s="234" t="e">
        <f t="shared" si="282"/>
        <v>#REF!</v>
      </c>
      <c r="AN308" s="228" t="e">
        <f t="shared" si="283"/>
        <v>#REF!</v>
      </c>
      <c r="AO308" s="174" t="e">
        <f t="shared" si="284"/>
        <v>#REF!</v>
      </c>
      <c r="AP308" s="234" t="e">
        <f t="shared" si="285"/>
        <v>#REF!</v>
      </c>
      <c r="AQ308" s="228" t="e">
        <f t="shared" si="286"/>
        <v>#REF!</v>
      </c>
      <c r="AR308" s="174" t="e">
        <f t="shared" si="287"/>
        <v>#REF!</v>
      </c>
      <c r="AS308" s="185" t="e">
        <f t="shared" si="288"/>
        <v>#REF!</v>
      </c>
      <c r="AT308" s="1"/>
      <c r="AU308" s="1"/>
      <c r="AV308" s="1"/>
      <c r="AW308" s="1"/>
      <c r="AX308" s="1"/>
      <c r="AY308" s="1"/>
      <c r="AZ308" s="1"/>
      <c r="BA308" s="1"/>
      <c r="BB308" s="1"/>
      <c r="BC308"/>
      <c r="BX308"/>
    </row>
    <row r="309" spans="1:76" s="19" customFormat="1" x14ac:dyDescent="0.2">
      <c r="A309" s="247" t="s">
        <v>46</v>
      </c>
      <c r="B309" s="208">
        <v>1</v>
      </c>
      <c r="C309" s="209">
        <v>1</v>
      </c>
      <c r="D309" s="4">
        <f>(BldgEUI!F209+BldgEUI!G209)*Constants!$B$13</f>
        <v>0</v>
      </c>
      <c r="E309" s="101">
        <f>(BldgEUI!D209+BldgEUI!E209)*Constants!$B$14</f>
        <v>0</v>
      </c>
      <c r="F309" s="6">
        <f t="shared" si="267"/>
        <v>0</v>
      </c>
      <c r="G309" s="219">
        <f>(BldgEUI!L209+BldgEUI!M209)*Constants!$B$13</f>
        <v>0</v>
      </c>
      <c r="H309" s="101">
        <f>(BldgEUI!J209+BldgEUI!K209)*Constants!$B$14</f>
        <v>0</v>
      </c>
      <c r="I309" s="6">
        <f t="shared" si="268"/>
        <v>0</v>
      </c>
      <c r="J309" s="219">
        <f>(BldgEUI!R209+BldgEUI!S209)*Constants!$B$13</f>
        <v>0</v>
      </c>
      <c r="K309" s="101">
        <f>(BldgEUI!P209+BldgEUI!Q209)*Constants!$B$14</f>
        <v>0</v>
      </c>
      <c r="L309" s="6">
        <f t="shared" si="269"/>
        <v>0</v>
      </c>
      <c r="M309" s="219">
        <f>(BldgEUI!X209+BldgEUI!Y209)*Constants!$B$13</f>
        <v>19.745736499968405</v>
      </c>
      <c r="N309" s="101">
        <f>(BldgEUI!V209+BldgEUI!W209)*Constants!$B$14</f>
        <v>5.8598472982346177</v>
      </c>
      <c r="O309" s="6">
        <f t="shared" si="270"/>
        <v>25.605583798203021</v>
      </c>
      <c r="P309" s="228" t="e">
        <f>D309*#REF!</f>
        <v>#REF!</v>
      </c>
      <c r="Q309" s="174" t="e">
        <f>E309*#REF!</f>
        <v>#REF!</v>
      </c>
      <c r="R309" s="234" t="e">
        <f>F309*#REF!</f>
        <v>#REF!</v>
      </c>
      <c r="S309" s="228" t="e">
        <f>G309*#REF!</f>
        <v>#REF!</v>
      </c>
      <c r="T309" s="174" t="e">
        <f>H309*#REF!</f>
        <v>#REF!</v>
      </c>
      <c r="U309" s="234" t="e">
        <f>I309*#REF!</f>
        <v>#REF!</v>
      </c>
      <c r="V309" s="228" t="e">
        <f>J309*#REF!</f>
        <v>#REF!</v>
      </c>
      <c r="W309" s="174" t="e">
        <f>K309*#REF!</f>
        <v>#REF!</v>
      </c>
      <c r="X309" s="234" t="e">
        <f>L309*#REF!</f>
        <v>#REF!</v>
      </c>
      <c r="Y309" s="228" t="e">
        <f>M309*#REF!</f>
        <v>#REF!</v>
      </c>
      <c r="Z309" s="174" t="e">
        <f>N309*#REF!</f>
        <v>#REF!</v>
      </c>
      <c r="AA309" s="234" t="e">
        <f>O309*#REF!</f>
        <v>#REF!</v>
      </c>
      <c r="AB309" s="228" t="e">
        <f t="shared" si="271"/>
        <v>#REF!</v>
      </c>
      <c r="AC309" s="174" t="e">
        <f t="shared" si="272"/>
        <v>#REF!</v>
      </c>
      <c r="AD309" s="234" t="e">
        <f t="shared" si="273"/>
        <v>#REF!</v>
      </c>
      <c r="AE309" s="228" t="e">
        <f t="shared" si="274"/>
        <v>#REF!</v>
      </c>
      <c r="AF309" s="174" t="e">
        <f t="shared" si="275"/>
        <v>#REF!</v>
      </c>
      <c r="AG309" s="234" t="e">
        <f t="shared" si="276"/>
        <v>#REF!</v>
      </c>
      <c r="AH309" s="228" t="e">
        <f t="shared" si="277"/>
        <v>#REF!</v>
      </c>
      <c r="AI309" s="174" t="e">
        <f t="shared" si="278"/>
        <v>#REF!</v>
      </c>
      <c r="AJ309" s="234" t="e">
        <f t="shared" si="279"/>
        <v>#REF!</v>
      </c>
      <c r="AK309" s="228" t="e">
        <f t="shared" si="280"/>
        <v>#REF!</v>
      </c>
      <c r="AL309" s="174" t="e">
        <f t="shared" si="281"/>
        <v>#REF!</v>
      </c>
      <c r="AM309" s="234" t="e">
        <f t="shared" si="282"/>
        <v>#REF!</v>
      </c>
      <c r="AN309" s="228" t="e">
        <f t="shared" si="283"/>
        <v>#REF!</v>
      </c>
      <c r="AO309" s="174" t="e">
        <f t="shared" si="284"/>
        <v>#REF!</v>
      </c>
      <c r="AP309" s="234" t="e">
        <f t="shared" si="285"/>
        <v>#REF!</v>
      </c>
      <c r="AQ309" s="228" t="e">
        <f t="shared" si="286"/>
        <v>#REF!</v>
      </c>
      <c r="AR309" s="174" t="e">
        <f t="shared" si="287"/>
        <v>#REF!</v>
      </c>
      <c r="AS309" s="185" t="e">
        <f t="shared" si="288"/>
        <v>#REF!</v>
      </c>
      <c r="AT309" s="142"/>
      <c r="AU309" s="142"/>
      <c r="AV309" s="142"/>
      <c r="AW309" s="142"/>
      <c r="AX309" s="142"/>
      <c r="AY309" s="142"/>
      <c r="AZ309" s="142"/>
      <c r="BA309" s="142"/>
      <c r="BB309" s="142"/>
    </row>
    <row r="310" spans="1:76" s="19" customFormat="1" x14ac:dyDescent="0.2">
      <c r="A310" s="247" t="s">
        <v>47</v>
      </c>
      <c r="B310" s="208">
        <v>1</v>
      </c>
      <c r="C310" s="209">
        <v>1</v>
      </c>
      <c r="D310" s="4">
        <f>(BldgEUI!F210+BldgEUI!G210)*Constants!$B$13</f>
        <v>0</v>
      </c>
      <c r="E310" s="101">
        <f>(BldgEUI!D210+BldgEUI!E210)*Constants!$B$14</f>
        <v>0</v>
      </c>
      <c r="F310" s="6">
        <f t="shared" si="267"/>
        <v>0</v>
      </c>
      <c r="G310" s="219">
        <f>(BldgEUI!L210+BldgEUI!M210)*Constants!$B$13</f>
        <v>0</v>
      </c>
      <c r="H310" s="101">
        <f>(BldgEUI!J210+BldgEUI!K210)*Constants!$B$14</f>
        <v>0</v>
      </c>
      <c r="I310" s="6">
        <f t="shared" si="268"/>
        <v>0</v>
      </c>
      <c r="J310" s="219">
        <f>(BldgEUI!R210+BldgEUI!S210)*Constants!$B$13</f>
        <v>0</v>
      </c>
      <c r="K310" s="101">
        <f>(BldgEUI!P210+BldgEUI!Q210)*Constants!$B$14</f>
        <v>0</v>
      </c>
      <c r="L310" s="6">
        <f t="shared" si="269"/>
        <v>0</v>
      </c>
      <c r="M310" s="219">
        <f>(BldgEUI!X210+BldgEUI!Y210)*Constants!$B$13</f>
        <v>19.607361546878892</v>
      </c>
      <c r="N310" s="101">
        <f>(BldgEUI!V210+BldgEUI!W210)*Constants!$B$14</f>
        <v>4.0771111233678052</v>
      </c>
      <c r="O310" s="6">
        <f t="shared" si="270"/>
        <v>23.684472670246699</v>
      </c>
      <c r="P310" s="228" t="e">
        <f>D310*#REF!</f>
        <v>#REF!</v>
      </c>
      <c r="Q310" s="174" t="e">
        <f>E310*#REF!</f>
        <v>#REF!</v>
      </c>
      <c r="R310" s="234" t="e">
        <f>F310*#REF!</f>
        <v>#REF!</v>
      </c>
      <c r="S310" s="228" t="e">
        <f>G310*#REF!</f>
        <v>#REF!</v>
      </c>
      <c r="T310" s="174" t="e">
        <f>H310*#REF!</f>
        <v>#REF!</v>
      </c>
      <c r="U310" s="234" t="e">
        <f>I310*#REF!</f>
        <v>#REF!</v>
      </c>
      <c r="V310" s="228" t="e">
        <f>J310*#REF!</f>
        <v>#REF!</v>
      </c>
      <c r="W310" s="174" t="e">
        <f>K310*#REF!</f>
        <v>#REF!</v>
      </c>
      <c r="X310" s="234" t="e">
        <f>L310*#REF!</f>
        <v>#REF!</v>
      </c>
      <c r="Y310" s="228" t="e">
        <f>M310*#REF!</f>
        <v>#REF!</v>
      </c>
      <c r="Z310" s="174" t="e">
        <f>N310*#REF!</f>
        <v>#REF!</v>
      </c>
      <c r="AA310" s="234" t="e">
        <f>O310*#REF!</f>
        <v>#REF!</v>
      </c>
      <c r="AB310" s="228" t="e">
        <f t="shared" si="271"/>
        <v>#REF!</v>
      </c>
      <c r="AC310" s="174" t="e">
        <f t="shared" si="272"/>
        <v>#REF!</v>
      </c>
      <c r="AD310" s="234" t="e">
        <f t="shared" si="273"/>
        <v>#REF!</v>
      </c>
      <c r="AE310" s="228" t="e">
        <f t="shared" si="274"/>
        <v>#REF!</v>
      </c>
      <c r="AF310" s="174" t="e">
        <f t="shared" si="275"/>
        <v>#REF!</v>
      </c>
      <c r="AG310" s="234" t="e">
        <f t="shared" si="276"/>
        <v>#REF!</v>
      </c>
      <c r="AH310" s="228" t="e">
        <f t="shared" si="277"/>
        <v>#REF!</v>
      </c>
      <c r="AI310" s="174" t="e">
        <f t="shared" si="278"/>
        <v>#REF!</v>
      </c>
      <c r="AJ310" s="234" t="e">
        <f t="shared" si="279"/>
        <v>#REF!</v>
      </c>
      <c r="AK310" s="228" t="e">
        <f t="shared" si="280"/>
        <v>#REF!</v>
      </c>
      <c r="AL310" s="174" t="e">
        <f t="shared" si="281"/>
        <v>#REF!</v>
      </c>
      <c r="AM310" s="234" t="e">
        <f t="shared" si="282"/>
        <v>#REF!</v>
      </c>
      <c r="AN310" s="228" t="e">
        <f t="shared" si="283"/>
        <v>#REF!</v>
      </c>
      <c r="AO310" s="174" t="e">
        <f t="shared" si="284"/>
        <v>#REF!</v>
      </c>
      <c r="AP310" s="234" t="e">
        <f t="shared" si="285"/>
        <v>#REF!</v>
      </c>
      <c r="AQ310" s="228" t="e">
        <f t="shared" si="286"/>
        <v>#REF!</v>
      </c>
      <c r="AR310" s="174" t="e">
        <f t="shared" si="287"/>
        <v>#REF!</v>
      </c>
      <c r="AS310" s="185" t="e">
        <f t="shared" si="288"/>
        <v>#REF!</v>
      </c>
      <c r="AT310" s="142"/>
      <c r="AU310" s="142"/>
      <c r="AV310" s="142"/>
      <c r="AW310" s="142"/>
      <c r="AX310" s="142"/>
      <c r="AY310" s="142"/>
      <c r="AZ310" s="142"/>
      <c r="BA310" s="142"/>
      <c r="BB310" s="142"/>
    </row>
    <row r="311" spans="1:76" x14ac:dyDescent="0.2">
      <c r="A311" s="247" t="s">
        <v>48</v>
      </c>
      <c r="B311" s="210">
        <v>1</v>
      </c>
      <c r="C311" s="211">
        <v>1</v>
      </c>
      <c r="D311" s="4">
        <f>(BldgEUI!F211+BldgEUI!G211)*Constants!$B$13</f>
        <v>0</v>
      </c>
      <c r="E311" s="101">
        <f>(BldgEUI!D211+BldgEUI!E211)*Constants!$B$14</f>
        <v>0</v>
      </c>
      <c r="F311" s="6">
        <f t="shared" si="267"/>
        <v>0</v>
      </c>
      <c r="G311" s="219">
        <f>(BldgEUI!L211+BldgEUI!M211)*Constants!$B$13</f>
        <v>0</v>
      </c>
      <c r="H311" s="101">
        <f>(BldgEUI!J211+BldgEUI!K211)*Constants!$B$14</f>
        <v>0</v>
      </c>
      <c r="I311" s="6">
        <f t="shared" si="268"/>
        <v>0</v>
      </c>
      <c r="J311" s="219">
        <f>(BldgEUI!R211+BldgEUI!S211)*Constants!$B$13</f>
        <v>0</v>
      </c>
      <c r="K311" s="101">
        <f>(BldgEUI!P211+BldgEUI!Q211)*Constants!$B$14</f>
        <v>0</v>
      </c>
      <c r="L311" s="6">
        <f t="shared" si="269"/>
        <v>0</v>
      </c>
      <c r="M311" s="219">
        <f>(BldgEUI!X211+BldgEUI!Y211)*Constants!$B$13</f>
        <v>19.613995981302867</v>
      </c>
      <c r="N311" s="101">
        <f>(BldgEUI!V211+BldgEUI!W211)*Constants!$B$14</f>
        <v>4.8950699920610043</v>
      </c>
      <c r="O311" s="6">
        <f t="shared" si="270"/>
        <v>24.509065973363871</v>
      </c>
      <c r="P311" s="228" t="e">
        <f>D311*#REF!</f>
        <v>#REF!</v>
      </c>
      <c r="Q311" s="174" t="e">
        <f>E311*#REF!</f>
        <v>#REF!</v>
      </c>
      <c r="R311" s="234" t="e">
        <f>F311*#REF!</f>
        <v>#REF!</v>
      </c>
      <c r="S311" s="228" t="e">
        <f>G311*#REF!</f>
        <v>#REF!</v>
      </c>
      <c r="T311" s="174" t="e">
        <f>H311*#REF!</f>
        <v>#REF!</v>
      </c>
      <c r="U311" s="234" t="e">
        <f>I311*#REF!</f>
        <v>#REF!</v>
      </c>
      <c r="V311" s="228" t="e">
        <f>J311*#REF!</f>
        <v>#REF!</v>
      </c>
      <c r="W311" s="174" t="e">
        <f>K311*#REF!</f>
        <v>#REF!</v>
      </c>
      <c r="X311" s="234" t="e">
        <f>L311*#REF!</f>
        <v>#REF!</v>
      </c>
      <c r="Y311" s="228" t="e">
        <f>M311*#REF!</f>
        <v>#REF!</v>
      </c>
      <c r="Z311" s="174" t="e">
        <f>N311*#REF!</f>
        <v>#REF!</v>
      </c>
      <c r="AA311" s="234" t="e">
        <f>O311*#REF!</f>
        <v>#REF!</v>
      </c>
      <c r="AB311" s="228" t="e">
        <f t="shared" si="271"/>
        <v>#REF!</v>
      </c>
      <c r="AC311" s="174" t="e">
        <f t="shared" si="272"/>
        <v>#REF!</v>
      </c>
      <c r="AD311" s="234" t="e">
        <f t="shared" si="273"/>
        <v>#REF!</v>
      </c>
      <c r="AE311" s="228" t="e">
        <f t="shared" si="274"/>
        <v>#REF!</v>
      </c>
      <c r="AF311" s="174" t="e">
        <f t="shared" si="275"/>
        <v>#REF!</v>
      </c>
      <c r="AG311" s="234" t="e">
        <f t="shared" si="276"/>
        <v>#REF!</v>
      </c>
      <c r="AH311" s="228" t="e">
        <f t="shared" si="277"/>
        <v>#REF!</v>
      </c>
      <c r="AI311" s="174" t="e">
        <f t="shared" si="278"/>
        <v>#REF!</v>
      </c>
      <c r="AJ311" s="234" t="e">
        <f t="shared" si="279"/>
        <v>#REF!</v>
      </c>
      <c r="AK311" s="228" t="e">
        <f t="shared" si="280"/>
        <v>#REF!</v>
      </c>
      <c r="AL311" s="174" t="e">
        <f t="shared" si="281"/>
        <v>#REF!</v>
      </c>
      <c r="AM311" s="234" t="e">
        <f t="shared" si="282"/>
        <v>#REF!</v>
      </c>
      <c r="AN311" s="228" t="e">
        <f t="shared" si="283"/>
        <v>#REF!</v>
      </c>
      <c r="AO311" s="174" t="e">
        <f t="shared" si="284"/>
        <v>#REF!</v>
      </c>
      <c r="AP311" s="234" t="e">
        <f t="shared" si="285"/>
        <v>#REF!</v>
      </c>
      <c r="AQ311" s="228" t="e">
        <f t="shared" si="286"/>
        <v>#REF!</v>
      </c>
      <c r="AR311" s="174" t="e">
        <f t="shared" si="287"/>
        <v>#REF!</v>
      </c>
      <c r="AS311" s="185" t="e">
        <f t="shared" si="288"/>
        <v>#REF!</v>
      </c>
      <c r="AT311" s="1"/>
      <c r="AU311" s="1"/>
      <c r="AV311" s="1"/>
      <c r="AW311" s="1"/>
      <c r="AX311" s="1"/>
      <c r="AY311" s="1"/>
      <c r="AZ311" s="1"/>
      <c r="BA311" s="1"/>
      <c r="BB311" s="1"/>
      <c r="BC311"/>
      <c r="BX311"/>
    </row>
    <row r="312" spans="1:76" x14ac:dyDescent="0.2">
      <c r="A312" s="247" t="s">
        <v>49</v>
      </c>
      <c r="B312" s="251">
        <v>1</v>
      </c>
      <c r="C312" s="252">
        <v>0</v>
      </c>
      <c r="D312" s="4">
        <f>(BldgEUI!F212+BldgEUI!G212)*Constants!$B$13</f>
        <v>0</v>
      </c>
      <c r="E312" s="101">
        <f>(BldgEUI!D212+BldgEUI!E212)*Constants!$B$14</f>
        <v>0</v>
      </c>
      <c r="F312" s="6">
        <f t="shared" si="267"/>
        <v>0</v>
      </c>
      <c r="G312" s="219">
        <f>(BldgEUI!L212+BldgEUI!M212)*Constants!$B$13</f>
        <v>0</v>
      </c>
      <c r="H312" s="101">
        <f>(BldgEUI!J212+BldgEUI!K212)*Constants!$B$14</f>
        <v>0</v>
      </c>
      <c r="I312" s="6">
        <f t="shared" si="268"/>
        <v>0</v>
      </c>
      <c r="J312" s="219">
        <f>(BldgEUI!R212+BldgEUI!S212)*Constants!$B$13</f>
        <v>0</v>
      </c>
      <c r="K312" s="101">
        <f>(BldgEUI!P212+BldgEUI!Q212)*Constants!$B$14</f>
        <v>0</v>
      </c>
      <c r="L312" s="6">
        <f t="shared" si="269"/>
        <v>0</v>
      </c>
      <c r="M312" s="219">
        <f>(BldgEUI!X212+BldgEUI!Y212)*Constants!$B$13</f>
        <v>19.748980450572791</v>
      </c>
      <c r="N312" s="101">
        <f>(BldgEUI!V212+BldgEUI!W212)*Constants!$B$14</f>
        <v>5.9015022362895637</v>
      </c>
      <c r="O312" s="6">
        <f t="shared" si="270"/>
        <v>25.650482686862354</v>
      </c>
      <c r="P312" s="228" t="e">
        <f>D312*#REF!</f>
        <v>#REF!</v>
      </c>
      <c r="Q312" s="174" t="e">
        <f>E312*#REF!</f>
        <v>#REF!</v>
      </c>
      <c r="R312" s="234" t="e">
        <f>F312*#REF!</f>
        <v>#REF!</v>
      </c>
      <c r="S312" s="228" t="e">
        <f>G312*#REF!</f>
        <v>#REF!</v>
      </c>
      <c r="T312" s="174" t="e">
        <f>H312*#REF!</f>
        <v>#REF!</v>
      </c>
      <c r="U312" s="234" t="e">
        <f>I312*#REF!</f>
        <v>#REF!</v>
      </c>
      <c r="V312" s="228" t="e">
        <f>J312*#REF!</f>
        <v>#REF!</v>
      </c>
      <c r="W312" s="174" t="e">
        <f>K312*#REF!</f>
        <v>#REF!</v>
      </c>
      <c r="X312" s="234" t="e">
        <f>L312*#REF!</f>
        <v>#REF!</v>
      </c>
      <c r="Y312" s="228" t="e">
        <f>M312*#REF!</f>
        <v>#REF!</v>
      </c>
      <c r="Z312" s="174" t="e">
        <f>N312*#REF!</f>
        <v>#REF!</v>
      </c>
      <c r="AA312" s="234" t="e">
        <f>O312*#REF!</f>
        <v>#REF!</v>
      </c>
      <c r="AB312" s="228" t="e">
        <f t="shared" si="271"/>
        <v>#REF!</v>
      </c>
      <c r="AC312" s="174" t="e">
        <f t="shared" si="272"/>
        <v>#REF!</v>
      </c>
      <c r="AD312" s="234" t="e">
        <f t="shared" si="273"/>
        <v>#REF!</v>
      </c>
      <c r="AE312" s="228" t="e">
        <f t="shared" si="274"/>
        <v>#REF!</v>
      </c>
      <c r="AF312" s="174" t="e">
        <f t="shared" si="275"/>
        <v>#REF!</v>
      </c>
      <c r="AG312" s="234" t="e">
        <f t="shared" si="276"/>
        <v>#REF!</v>
      </c>
      <c r="AH312" s="228" t="e">
        <f t="shared" si="277"/>
        <v>#REF!</v>
      </c>
      <c r="AI312" s="174" t="e">
        <f t="shared" si="278"/>
        <v>#REF!</v>
      </c>
      <c r="AJ312" s="234" t="e">
        <f t="shared" si="279"/>
        <v>#REF!</v>
      </c>
      <c r="AK312" s="228" t="e">
        <f t="shared" si="280"/>
        <v>#REF!</v>
      </c>
      <c r="AL312" s="174" t="e">
        <f t="shared" si="281"/>
        <v>#REF!</v>
      </c>
      <c r="AM312" s="234" t="e">
        <f t="shared" si="282"/>
        <v>#REF!</v>
      </c>
      <c r="AN312" s="228" t="e">
        <f t="shared" si="283"/>
        <v>#REF!</v>
      </c>
      <c r="AO312" s="174" t="e">
        <f t="shared" si="284"/>
        <v>#REF!</v>
      </c>
      <c r="AP312" s="234" t="e">
        <f t="shared" si="285"/>
        <v>#REF!</v>
      </c>
      <c r="AQ312" s="228" t="e">
        <f t="shared" si="286"/>
        <v>#REF!</v>
      </c>
      <c r="AR312" s="174" t="e">
        <f t="shared" si="287"/>
        <v>#REF!</v>
      </c>
      <c r="AS312" s="185" t="e">
        <f t="shared" si="288"/>
        <v>#REF!</v>
      </c>
      <c r="AT312" s="1"/>
      <c r="AU312" s="1"/>
      <c r="AV312" s="1"/>
      <c r="AW312" s="1"/>
      <c r="AX312" s="1"/>
      <c r="AY312" s="1"/>
      <c r="AZ312" s="1"/>
      <c r="BA312" s="1"/>
      <c r="BB312" s="1"/>
      <c r="BC312"/>
      <c r="BX312"/>
    </row>
    <row r="313" spans="1:76" x14ac:dyDescent="0.2">
      <c r="A313" s="246" t="s">
        <v>50</v>
      </c>
      <c r="B313" s="210">
        <v>1</v>
      </c>
      <c r="C313" s="211">
        <v>1</v>
      </c>
      <c r="D313" s="4">
        <f>(BldgEUI!F213+BldgEUI!G213)*Constants!$B$13</f>
        <v>0</v>
      </c>
      <c r="E313" s="101">
        <f>(BldgEUI!D213+BldgEUI!E213)*Constants!$B$14</f>
        <v>0</v>
      </c>
      <c r="F313" s="6">
        <f t="shared" si="267"/>
        <v>0</v>
      </c>
      <c r="G313" s="219">
        <f>(BldgEUI!L213+BldgEUI!M213)*Constants!$B$13</f>
        <v>0</v>
      </c>
      <c r="H313" s="101">
        <f>(BldgEUI!J213+BldgEUI!K213)*Constants!$B$14</f>
        <v>0</v>
      </c>
      <c r="I313" s="6">
        <f t="shared" si="268"/>
        <v>0</v>
      </c>
      <c r="J313" s="219">
        <f>(BldgEUI!R213+BldgEUI!S213)*Constants!$B$13</f>
        <v>0</v>
      </c>
      <c r="K313" s="101">
        <f>(BldgEUI!P213+BldgEUI!Q213)*Constants!$B$14</f>
        <v>0</v>
      </c>
      <c r="L313" s="6">
        <f t="shared" si="269"/>
        <v>0</v>
      </c>
      <c r="M313" s="219">
        <f>(BldgEUI!X213+BldgEUI!Y213)*Constants!$B$13</f>
        <v>16.665284397733853</v>
      </c>
      <c r="N313" s="101">
        <f>(BldgEUI!V213+BldgEUI!W213)*Constants!$B$14</f>
        <v>6.2123696350151469</v>
      </c>
      <c r="O313" s="6">
        <f t="shared" si="270"/>
        <v>22.877654032749</v>
      </c>
      <c r="P313" s="228" t="e">
        <f>D313*#REF!</f>
        <v>#REF!</v>
      </c>
      <c r="Q313" s="174" t="e">
        <f>E313*#REF!</f>
        <v>#REF!</v>
      </c>
      <c r="R313" s="234" t="e">
        <f>F313*#REF!</f>
        <v>#REF!</v>
      </c>
      <c r="S313" s="228" t="e">
        <f>G313*#REF!</f>
        <v>#REF!</v>
      </c>
      <c r="T313" s="174" t="e">
        <f>H313*#REF!</f>
        <v>#REF!</v>
      </c>
      <c r="U313" s="234" t="e">
        <f>I313*#REF!</f>
        <v>#REF!</v>
      </c>
      <c r="V313" s="228" t="e">
        <f>J313*#REF!</f>
        <v>#REF!</v>
      </c>
      <c r="W313" s="174" t="e">
        <f>K313*#REF!</f>
        <v>#REF!</v>
      </c>
      <c r="X313" s="234" t="e">
        <f>L313*#REF!</f>
        <v>#REF!</v>
      </c>
      <c r="Y313" s="228" t="e">
        <f>M313*#REF!</f>
        <v>#REF!</v>
      </c>
      <c r="Z313" s="174" t="e">
        <f>N313*#REF!</f>
        <v>#REF!</v>
      </c>
      <c r="AA313" s="234" t="e">
        <f>O313*#REF!</f>
        <v>#REF!</v>
      </c>
      <c r="AB313" s="228" t="e">
        <f t="shared" si="271"/>
        <v>#REF!</v>
      </c>
      <c r="AC313" s="174" t="e">
        <f t="shared" si="272"/>
        <v>#REF!</v>
      </c>
      <c r="AD313" s="234" t="e">
        <f t="shared" si="273"/>
        <v>#REF!</v>
      </c>
      <c r="AE313" s="228" t="e">
        <f t="shared" si="274"/>
        <v>#REF!</v>
      </c>
      <c r="AF313" s="174" t="e">
        <f t="shared" si="275"/>
        <v>#REF!</v>
      </c>
      <c r="AG313" s="234" t="e">
        <f t="shared" si="276"/>
        <v>#REF!</v>
      </c>
      <c r="AH313" s="228" t="e">
        <f t="shared" si="277"/>
        <v>#REF!</v>
      </c>
      <c r="AI313" s="174" t="e">
        <f t="shared" si="278"/>
        <v>#REF!</v>
      </c>
      <c r="AJ313" s="234" t="e">
        <f t="shared" si="279"/>
        <v>#REF!</v>
      </c>
      <c r="AK313" s="228" t="e">
        <f t="shared" si="280"/>
        <v>#REF!</v>
      </c>
      <c r="AL313" s="174" t="e">
        <f t="shared" si="281"/>
        <v>#REF!</v>
      </c>
      <c r="AM313" s="234" t="e">
        <f t="shared" si="282"/>
        <v>#REF!</v>
      </c>
      <c r="AN313" s="228" t="e">
        <f t="shared" si="283"/>
        <v>#REF!</v>
      </c>
      <c r="AO313" s="174" t="e">
        <f t="shared" si="284"/>
        <v>#REF!</v>
      </c>
      <c r="AP313" s="234" t="e">
        <f t="shared" si="285"/>
        <v>#REF!</v>
      </c>
      <c r="AQ313" s="228" t="e">
        <f t="shared" si="286"/>
        <v>#REF!</v>
      </c>
      <c r="AR313" s="174" t="e">
        <f t="shared" si="287"/>
        <v>#REF!</v>
      </c>
      <c r="AS313" s="185" t="e">
        <f t="shared" si="288"/>
        <v>#REF!</v>
      </c>
      <c r="AT313" s="1"/>
      <c r="AU313" s="1"/>
      <c r="AV313" s="1"/>
      <c r="AW313" s="1"/>
      <c r="AX313" s="1"/>
      <c r="AY313" s="1"/>
      <c r="AZ313" s="1"/>
      <c r="BA313" s="1"/>
      <c r="BB313" s="1"/>
      <c r="BC313"/>
      <c r="BX313"/>
    </row>
    <row r="314" spans="1:76" x14ac:dyDescent="0.2">
      <c r="A314" s="248" t="s">
        <v>30</v>
      </c>
      <c r="B314" s="210">
        <v>1</v>
      </c>
      <c r="C314" s="211">
        <v>1</v>
      </c>
      <c r="D314" s="4">
        <f>(BldgEUI!F214+BldgEUI!G214)*Constants!$B$13</f>
        <v>0</v>
      </c>
      <c r="E314" s="101">
        <f>(BldgEUI!D214+BldgEUI!E214)*Constants!$B$14</f>
        <v>0</v>
      </c>
      <c r="F314" s="6">
        <f t="shared" si="267"/>
        <v>0</v>
      </c>
      <c r="G314" s="219">
        <f>(BldgEUI!L214+BldgEUI!M214)*Constants!$B$13</f>
        <v>0</v>
      </c>
      <c r="H314" s="101">
        <f>(BldgEUI!J214+BldgEUI!K214)*Constants!$B$14</f>
        <v>0</v>
      </c>
      <c r="I314" s="6">
        <f t="shared" si="268"/>
        <v>0</v>
      </c>
      <c r="J314" s="219">
        <f>(BldgEUI!R214+BldgEUI!S214)*Constants!$B$13</f>
        <v>0</v>
      </c>
      <c r="K314" s="101">
        <f>(BldgEUI!P214+BldgEUI!Q214)*Constants!$B$14</f>
        <v>0</v>
      </c>
      <c r="L314" s="6">
        <f t="shared" si="269"/>
        <v>0</v>
      </c>
      <c r="M314" s="219">
        <f>(BldgEUI!X214+BldgEUI!Y214)*Constants!$B$13</f>
        <v>18.537650000000003</v>
      </c>
      <c r="N314" s="101">
        <f>(BldgEUI!V214+BldgEUI!W214)*Constants!$B$14</f>
        <v>5.9015022362895637</v>
      </c>
      <c r="O314" s="6">
        <f t="shared" si="270"/>
        <v>24.439152236289566</v>
      </c>
      <c r="P314" s="228" t="e">
        <f>D314*#REF!</f>
        <v>#REF!</v>
      </c>
      <c r="Q314" s="174" t="e">
        <f>E314*#REF!</f>
        <v>#REF!</v>
      </c>
      <c r="R314" s="234" t="e">
        <f>F314*#REF!</f>
        <v>#REF!</v>
      </c>
      <c r="S314" s="228" t="e">
        <f>G314*#REF!</f>
        <v>#REF!</v>
      </c>
      <c r="T314" s="174" t="e">
        <f>H314*#REF!</f>
        <v>#REF!</v>
      </c>
      <c r="U314" s="234" t="e">
        <f>I314*#REF!</f>
        <v>#REF!</v>
      </c>
      <c r="V314" s="228" t="e">
        <f>J314*#REF!</f>
        <v>#REF!</v>
      </c>
      <c r="W314" s="174" t="e">
        <f>K314*#REF!</f>
        <v>#REF!</v>
      </c>
      <c r="X314" s="234" t="e">
        <f>L314*#REF!</f>
        <v>#REF!</v>
      </c>
      <c r="Y314" s="228" t="e">
        <f>M314*#REF!</f>
        <v>#REF!</v>
      </c>
      <c r="Z314" s="174" t="e">
        <f>N314*#REF!</f>
        <v>#REF!</v>
      </c>
      <c r="AA314" s="234" t="e">
        <f>O314*#REF!</f>
        <v>#REF!</v>
      </c>
      <c r="AB314" s="228" t="e">
        <f t="shared" si="271"/>
        <v>#REF!</v>
      </c>
      <c r="AC314" s="174" t="e">
        <f t="shared" si="272"/>
        <v>#REF!</v>
      </c>
      <c r="AD314" s="234" t="e">
        <f t="shared" si="273"/>
        <v>#REF!</v>
      </c>
      <c r="AE314" s="228" t="e">
        <f t="shared" si="274"/>
        <v>#REF!</v>
      </c>
      <c r="AF314" s="174" t="e">
        <f t="shared" si="275"/>
        <v>#REF!</v>
      </c>
      <c r="AG314" s="234" t="e">
        <f t="shared" si="276"/>
        <v>#REF!</v>
      </c>
      <c r="AH314" s="228" t="e">
        <f t="shared" si="277"/>
        <v>#REF!</v>
      </c>
      <c r="AI314" s="174" t="e">
        <f t="shared" si="278"/>
        <v>#REF!</v>
      </c>
      <c r="AJ314" s="234" t="e">
        <f t="shared" si="279"/>
        <v>#REF!</v>
      </c>
      <c r="AK314" s="228" t="e">
        <f t="shared" si="280"/>
        <v>#REF!</v>
      </c>
      <c r="AL314" s="174" t="e">
        <f t="shared" si="281"/>
        <v>#REF!</v>
      </c>
      <c r="AM314" s="234" t="e">
        <f t="shared" si="282"/>
        <v>#REF!</v>
      </c>
      <c r="AN314" s="228" t="e">
        <f t="shared" si="283"/>
        <v>#REF!</v>
      </c>
      <c r="AO314" s="174" t="e">
        <f t="shared" si="284"/>
        <v>#REF!</v>
      </c>
      <c r="AP314" s="234" t="e">
        <f t="shared" si="285"/>
        <v>#REF!</v>
      </c>
      <c r="AQ314" s="228" t="e">
        <f t="shared" si="286"/>
        <v>#REF!</v>
      </c>
      <c r="AR314" s="174" t="e">
        <f t="shared" si="287"/>
        <v>#REF!</v>
      </c>
      <c r="AS314" s="185" t="e">
        <f t="shared" si="288"/>
        <v>#REF!</v>
      </c>
      <c r="AT314" s="1"/>
      <c r="AU314" s="1"/>
      <c r="AV314" s="1"/>
      <c r="AW314" s="1"/>
      <c r="AX314" s="1"/>
      <c r="AY314" s="1"/>
      <c r="AZ314" s="1"/>
      <c r="BA314" s="1"/>
      <c r="BB314" s="1"/>
      <c r="BC314"/>
      <c r="BX314"/>
    </row>
    <row r="315" spans="1:76" x14ac:dyDescent="0.2">
      <c r="A315" s="246" t="s">
        <v>6</v>
      </c>
      <c r="B315" s="210">
        <v>1</v>
      </c>
      <c r="C315" s="211">
        <v>1</v>
      </c>
      <c r="D315" s="4">
        <f>(BldgEUI!F215+BldgEUI!G215)*Constants!$B$13</f>
        <v>0</v>
      </c>
      <c r="E315" s="101">
        <f>(BldgEUI!D215+BldgEUI!E215)*Constants!$B$14</f>
        <v>0</v>
      </c>
      <c r="F315" s="6">
        <f t="shared" si="267"/>
        <v>0</v>
      </c>
      <c r="G315" s="219">
        <f>(BldgEUI!L215+BldgEUI!M215)*Constants!$B$13</f>
        <v>0</v>
      </c>
      <c r="H315" s="101">
        <f>(BldgEUI!J215+BldgEUI!K215)*Constants!$B$14</f>
        <v>0</v>
      </c>
      <c r="I315" s="6">
        <f t="shared" si="268"/>
        <v>0</v>
      </c>
      <c r="J315" s="219">
        <f>(BldgEUI!R215+BldgEUI!S215)*Constants!$B$13</f>
        <v>0</v>
      </c>
      <c r="K315" s="101">
        <f>(BldgEUI!P215+BldgEUI!Q215)*Constants!$B$14</f>
        <v>0</v>
      </c>
      <c r="L315" s="6">
        <f t="shared" si="269"/>
        <v>0</v>
      </c>
      <c r="M315" s="219">
        <f>(BldgEUI!X215+BldgEUI!Y215)*Constants!$B$13</f>
        <v>19.8895084605881</v>
      </c>
      <c r="N315" s="101">
        <f>(BldgEUI!V215+BldgEUI!W215)*Constants!$B$14</f>
        <v>4.6900077428183433</v>
      </c>
      <c r="O315" s="6">
        <f t="shared" si="270"/>
        <v>24.579516203406442</v>
      </c>
      <c r="P315" s="228" t="e">
        <f>D315*#REF!</f>
        <v>#REF!</v>
      </c>
      <c r="Q315" s="174" t="e">
        <f>E315*#REF!</f>
        <v>#REF!</v>
      </c>
      <c r="R315" s="234" t="e">
        <f>F315*#REF!</f>
        <v>#REF!</v>
      </c>
      <c r="S315" s="228" t="e">
        <f>G315*#REF!</f>
        <v>#REF!</v>
      </c>
      <c r="T315" s="174" t="e">
        <f>H315*#REF!</f>
        <v>#REF!</v>
      </c>
      <c r="U315" s="234" t="e">
        <f>I315*#REF!</f>
        <v>#REF!</v>
      </c>
      <c r="V315" s="228" t="e">
        <f>J315*#REF!</f>
        <v>#REF!</v>
      </c>
      <c r="W315" s="174" t="e">
        <f>K315*#REF!</f>
        <v>#REF!</v>
      </c>
      <c r="X315" s="234" t="e">
        <f>L315*#REF!</f>
        <v>#REF!</v>
      </c>
      <c r="Y315" s="228" t="e">
        <f>M315*#REF!</f>
        <v>#REF!</v>
      </c>
      <c r="Z315" s="174" t="e">
        <f>N315*#REF!</f>
        <v>#REF!</v>
      </c>
      <c r="AA315" s="234" t="e">
        <f>O315*#REF!</f>
        <v>#REF!</v>
      </c>
      <c r="AB315" s="228" t="e">
        <f t="shared" si="271"/>
        <v>#REF!</v>
      </c>
      <c r="AC315" s="174" t="e">
        <f t="shared" si="272"/>
        <v>#REF!</v>
      </c>
      <c r="AD315" s="234" t="e">
        <f t="shared" si="273"/>
        <v>#REF!</v>
      </c>
      <c r="AE315" s="228" t="e">
        <f t="shared" si="274"/>
        <v>#REF!</v>
      </c>
      <c r="AF315" s="174" t="e">
        <f t="shared" si="275"/>
        <v>#REF!</v>
      </c>
      <c r="AG315" s="234" t="e">
        <f t="shared" si="276"/>
        <v>#REF!</v>
      </c>
      <c r="AH315" s="228" t="e">
        <f t="shared" si="277"/>
        <v>#REF!</v>
      </c>
      <c r="AI315" s="174" t="e">
        <f t="shared" si="278"/>
        <v>#REF!</v>
      </c>
      <c r="AJ315" s="234" t="e">
        <f t="shared" si="279"/>
        <v>#REF!</v>
      </c>
      <c r="AK315" s="228" t="e">
        <f t="shared" si="280"/>
        <v>#REF!</v>
      </c>
      <c r="AL315" s="174" t="e">
        <f t="shared" si="281"/>
        <v>#REF!</v>
      </c>
      <c r="AM315" s="234" t="e">
        <f t="shared" si="282"/>
        <v>#REF!</v>
      </c>
      <c r="AN315" s="228" t="e">
        <f t="shared" si="283"/>
        <v>#REF!</v>
      </c>
      <c r="AO315" s="174" t="e">
        <f t="shared" si="284"/>
        <v>#REF!</v>
      </c>
      <c r="AP315" s="234" t="e">
        <f t="shared" si="285"/>
        <v>#REF!</v>
      </c>
      <c r="AQ315" s="228" t="e">
        <f t="shared" si="286"/>
        <v>#REF!</v>
      </c>
      <c r="AR315" s="174" t="e">
        <f t="shared" si="287"/>
        <v>#REF!</v>
      </c>
      <c r="AS315" s="185" t="e">
        <f t="shared" si="288"/>
        <v>#REF!</v>
      </c>
      <c r="AT315" s="1"/>
      <c r="AU315" s="1"/>
      <c r="AV315" s="1"/>
      <c r="AW315" s="1"/>
      <c r="AX315" s="1"/>
      <c r="AY315" s="1"/>
      <c r="AZ315" s="1"/>
      <c r="BA315" s="1"/>
      <c r="BB315" s="1"/>
      <c r="BC315"/>
      <c r="BX315"/>
    </row>
    <row r="316" spans="1:76" x14ac:dyDescent="0.2">
      <c r="A316" s="246" t="s">
        <v>51</v>
      </c>
      <c r="B316" s="210">
        <v>1</v>
      </c>
      <c r="C316" s="211">
        <v>1</v>
      </c>
      <c r="D316" s="4">
        <f>(BldgEUI!F216+BldgEUI!G216)*Constants!$B$13</f>
        <v>0</v>
      </c>
      <c r="E316" s="101">
        <f>(BldgEUI!D216+BldgEUI!E216)*Constants!$B$14</f>
        <v>0</v>
      </c>
      <c r="F316" s="6">
        <f t="shared" si="267"/>
        <v>0</v>
      </c>
      <c r="G316" s="219">
        <f>(BldgEUI!L216+BldgEUI!M216)*Constants!$B$13</f>
        <v>0</v>
      </c>
      <c r="H316" s="101">
        <f>(BldgEUI!J216+BldgEUI!K216)*Constants!$B$14</f>
        <v>0</v>
      </c>
      <c r="I316" s="6">
        <f t="shared" si="268"/>
        <v>0</v>
      </c>
      <c r="J316" s="219">
        <f>(BldgEUI!R216+BldgEUI!S216)*Constants!$B$13</f>
        <v>0</v>
      </c>
      <c r="K316" s="101">
        <f>(BldgEUI!P216+BldgEUI!Q216)*Constants!$B$14</f>
        <v>0</v>
      </c>
      <c r="L316" s="6">
        <f t="shared" si="269"/>
        <v>0</v>
      </c>
      <c r="M316" s="219">
        <f>(BldgEUI!X216+BldgEUI!Y216)*Constants!$B$13</f>
        <v>19.671108865598075</v>
      </c>
      <c r="N316" s="101">
        <f>(BldgEUI!V216+BldgEUI!W216)*Constants!$B$14</f>
        <v>4.2405021272328423</v>
      </c>
      <c r="O316" s="6">
        <f t="shared" si="270"/>
        <v>23.911610992830916</v>
      </c>
      <c r="P316" s="228" t="e">
        <f>D316*#REF!</f>
        <v>#REF!</v>
      </c>
      <c r="Q316" s="174" t="e">
        <f>E316*#REF!</f>
        <v>#REF!</v>
      </c>
      <c r="R316" s="234" t="e">
        <f>F316*#REF!</f>
        <v>#REF!</v>
      </c>
      <c r="S316" s="228" t="e">
        <f>G316*#REF!</f>
        <v>#REF!</v>
      </c>
      <c r="T316" s="174" t="e">
        <f>H316*#REF!</f>
        <v>#REF!</v>
      </c>
      <c r="U316" s="234" t="e">
        <f>I316*#REF!</f>
        <v>#REF!</v>
      </c>
      <c r="V316" s="228" t="e">
        <f>J316*#REF!</f>
        <v>#REF!</v>
      </c>
      <c r="W316" s="174" t="e">
        <f>K316*#REF!</f>
        <v>#REF!</v>
      </c>
      <c r="X316" s="234" t="e">
        <f>L316*#REF!</f>
        <v>#REF!</v>
      </c>
      <c r="Y316" s="228" t="e">
        <f>M316*#REF!</f>
        <v>#REF!</v>
      </c>
      <c r="Z316" s="174" t="e">
        <f>N316*#REF!</f>
        <v>#REF!</v>
      </c>
      <c r="AA316" s="234" t="e">
        <f>O316*#REF!</f>
        <v>#REF!</v>
      </c>
      <c r="AB316" s="228" t="e">
        <f t="shared" si="271"/>
        <v>#REF!</v>
      </c>
      <c r="AC316" s="174" t="e">
        <f t="shared" si="272"/>
        <v>#REF!</v>
      </c>
      <c r="AD316" s="234" t="e">
        <f t="shared" si="273"/>
        <v>#REF!</v>
      </c>
      <c r="AE316" s="228" t="e">
        <f t="shared" si="274"/>
        <v>#REF!</v>
      </c>
      <c r="AF316" s="174" t="e">
        <f t="shared" si="275"/>
        <v>#REF!</v>
      </c>
      <c r="AG316" s="234" t="e">
        <f t="shared" si="276"/>
        <v>#REF!</v>
      </c>
      <c r="AH316" s="228" t="e">
        <f t="shared" si="277"/>
        <v>#REF!</v>
      </c>
      <c r="AI316" s="174" t="e">
        <f t="shared" si="278"/>
        <v>#REF!</v>
      </c>
      <c r="AJ316" s="234" t="e">
        <f t="shared" si="279"/>
        <v>#REF!</v>
      </c>
      <c r="AK316" s="228" t="e">
        <f t="shared" si="280"/>
        <v>#REF!</v>
      </c>
      <c r="AL316" s="174" t="e">
        <f t="shared" si="281"/>
        <v>#REF!</v>
      </c>
      <c r="AM316" s="234" t="e">
        <f t="shared" si="282"/>
        <v>#REF!</v>
      </c>
      <c r="AN316" s="228" t="e">
        <f t="shared" si="283"/>
        <v>#REF!</v>
      </c>
      <c r="AO316" s="174" t="e">
        <f t="shared" si="284"/>
        <v>#REF!</v>
      </c>
      <c r="AP316" s="234" t="e">
        <f t="shared" si="285"/>
        <v>#REF!</v>
      </c>
      <c r="AQ316" s="228" t="e">
        <f t="shared" si="286"/>
        <v>#REF!</v>
      </c>
      <c r="AR316" s="174" t="e">
        <f t="shared" si="287"/>
        <v>#REF!</v>
      </c>
      <c r="AS316" s="185" t="e">
        <f t="shared" si="288"/>
        <v>#REF!</v>
      </c>
      <c r="AT316" s="1"/>
      <c r="AU316" s="1"/>
      <c r="AV316" s="1"/>
      <c r="AW316" s="1"/>
      <c r="AX316" s="1"/>
      <c r="AY316" s="1"/>
      <c r="AZ316" s="1"/>
      <c r="BA316" s="1"/>
      <c r="BB316" s="1"/>
      <c r="BC316"/>
      <c r="BX316"/>
    </row>
    <row r="317" spans="1:76" s="52" customFormat="1" x14ac:dyDescent="0.2">
      <c r="A317" s="247" t="s">
        <v>52</v>
      </c>
      <c r="B317" s="250">
        <v>0</v>
      </c>
      <c r="C317" s="252">
        <v>0</v>
      </c>
      <c r="D317" s="4">
        <f>(BldgEUI!F217+BldgEUI!G217)*Constants!$B$13</f>
        <v>0</v>
      </c>
      <c r="E317" s="101">
        <f>(BldgEUI!D217+BldgEUI!E217)*Constants!$B$14</f>
        <v>0</v>
      </c>
      <c r="F317" s="6">
        <f t="shared" si="267"/>
        <v>0</v>
      </c>
      <c r="G317" s="219">
        <f>(BldgEUI!L217+BldgEUI!M217)*Constants!$B$13</f>
        <v>0</v>
      </c>
      <c r="H317" s="101">
        <f>(BldgEUI!J217+BldgEUI!K217)*Constants!$B$14</f>
        <v>0</v>
      </c>
      <c r="I317" s="6">
        <f t="shared" si="268"/>
        <v>0</v>
      </c>
      <c r="J317" s="219">
        <f>(BldgEUI!R217+BldgEUI!S217)*Constants!$B$13</f>
        <v>0</v>
      </c>
      <c r="K317" s="101">
        <f>(BldgEUI!P217+BldgEUI!Q217)*Constants!$B$14</f>
        <v>0</v>
      </c>
      <c r="L317" s="6">
        <f t="shared" si="269"/>
        <v>0</v>
      </c>
      <c r="M317" s="219">
        <f>(BldgEUI!X217+BldgEUI!Y217)*Constants!$B$13</f>
        <v>19.156890000000001</v>
      </c>
      <c r="N317" s="101">
        <f>(BldgEUI!V217+BldgEUI!W217)*Constants!$B$14</f>
        <v>5.9015022362895637</v>
      </c>
      <c r="O317" s="6">
        <f t="shared" si="270"/>
        <v>25.058392236289563</v>
      </c>
      <c r="P317" s="228" t="e">
        <f>D317*#REF!</f>
        <v>#REF!</v>
      </c>
      <c r="Q317" s="174" t="e">
        <f>E317*#REF!</f>
        <v>#REF!</v>
      </c>
      <c r="R317" s="234" t="e">
        <f>F317*#REF!</f>
        <v>#REF!</v>
      </c>
      <c r="S317" s="228" t="e">
        <f>G317*#REF!</f>
        <v>#REF!</v>
      </c>
      <c r="T317" s="174" t="e">
        <f>H317*#REF!</f>
        <v>#REF!</v>
      </c>
      <c r="U317" s="234" t="e">
        <f>I317*#REF!</f>
        <v>#REF!</v>
      </c>
      <c r="V317" s="228" t="e">
        <f>J317*#REF!</f>
        <v>#REF!</v>
      </c>
      <c r="W317" s="174" t="e">
        <f>K317*#REF!</f>
        <v>#REF!</v>
      </c>
      <c r="X317" s="234" t="e">
        <f>L317*#REF!</f>
        <v>#REF!</v>
      </c>
      <c r="Y317" s="228" t="e">
        <f>M317*#REF!</f>
        <v>#REF!</v>
      </c>
      <c r="Z317" s="174" t="e">
        <f>N317*#REF!</f>
        <v>#REF!</v>
      </c>
      <c r="AA317" s="234" t="e">
        <f>O317*#REF!</f>
        <v>#REF!</v>
      </c>
      <c r="AB317" s="228" t="e">
        <f t="shared" si="271"/>
        <v>#REF!</v>
      </c>
      <c r="AC317" s="174" t="e">
        <f t="shared" si="272"/>
        <v>#REF!</v>
      </c>
      <c r="AD317" s="234" t="e">
        <f t="shared" si="273"/>
        <v>#REF!</v>
      </c>
      <c r="AE317" s="228" t="e">
        <f t="shared" si="274"/>
        <v>#REF!</v>
      </c>
      <c r="AF317" s="174" t="e">
        <f t="shared" si="275"/>
        <v>#REF!</v>
      </c>
      <c r="AG317" s="234" t="e">
        <f t="shared" si="276"/>
        <v>#REF!</v>
      </c>
      <c r="AH317" s="228" t="e">
        <f t="shared" si="277"/>
        <v>#REF!</v>
      </c>
      <c r="AI317" s="174" t="e">
        <f t="shared" si="278"/>
        <v>#REF!</v>
      </c>
      <c r="AJ317" s="234" t="e">
        <f t="shared" si="279"/>
        <v>#REF!</v>
      </c>
      <c r="AK317" s="228" t="e">
        <f t="shared" si="280"/>
        <v>#REF!</v>
      </c>
      <c r="AL317" s="174" t="e">
        <f t="shared" si="281"/>
        <v>#REF!</v>
      </c>
      <c r="AM317" s="234" t="e">
        <f t="shared" si="282"/>
        <v>#REF!</v>
      </c>
      <c r="AN317" s="228" t="e">
        <f t="shared" si="283"/>
        <v>#REF!</v>
      </c>
      <c r="AO317" s="174" t="e">
        <f t="shared" si="284"/>
        <v>#REF!</v>
      </c>
      <c r="AP317" s="234" t="e">
        <f t="shared" si="285"/>
        <v>#REF!</v>
      </c>
      <c r="AQ317" s="228" t="e">
        <f t="shared" si="286"/>
        <v>#REF!</v>
      </c>
      <c r="AR317" s="174" t="e">
        <f t="shared" si="287"/>
        <v>#REF!</v>
      </c>
      <c r="AS317" s="185" t="e">
        <f t="shared" si="288"/>
        <v>#REF!</v>
      </c>
      <c r="AT317" s="143"/>
      <c r="AU317" s="143"/>
      <c r="AV317" s="143"/>
      <c r="AW317" s="143"/>
      <c r="AX317" s="143"/>
      <c r="AY317" s="143"/>
      <c r="AZ317" s="143"/>
      <c r="BA317" s="143"/>
      <c r="BB317" s="143"/>
    </row>
    <row r="318" spans="1:76" s="19" customFormat="1" x14ac:dyDescent="0.2">
      <c r="A318" s="247" t="s">
        <v>53</v>
      </c>
      <c r="B318" s="254">
        <v>1</v>
      </c>
      <c r="C318" s="255">
        <v>0</v>
      </c>
      <c r="D318" s="4">
        <f>(BldgEUI!F218+BldgEUI!G218)*Constants!$B$13</f>
        <v>0</v>
      </c>
      <c r="E318" s="101">
        <f>(BldgEUI!D218+BldgEUI!E218)*Constants!$B$14</f>
        <v>0</v>
      </c>
      <c r="F318" s="6">
        <f t="shared" si="267"/>
        <v>0</v>
      </c>
      <c r="G318" s="219">
        <f>(BldgEUI!L218+BldgEUI!M218)*Constants!$B$13</f>
        <v>0</v>
      </c>
      <c r="H318" s="101">
        <f>(BldgEUI!J218+BldgEUI!K218)*Constants!$B$14</f>
        <v>0</v>
      </c>
      <c r="I318" s="6">
        <f t="shared" si="268"/>
        <v>0</v>
      </c>
      <c r="J318" s="219">
        <f>(BldgEUI!R218+BldgEUI!S218)*Constants!$B$13</f>
        <v>0</v>
      </c>
      <c r="K318" s="101">
        <f>(BldgEUI!P218+BldgEUI!Q218)*Constants!$B$14</f>
        <v>0</v>
      </c>
      <c r="L318" s="6">
        <f t="shared" si="269"/>
        <v>0</v>
      </c>
      <c r="M318" s="219">
        <f>(BldgEUI!X218+BldgEUI!Y218)*Constants!$B$13</f>
        <v>16.108242587330881</v>
      </c>
      <c r="N318" s="101">
        <f>(BldgEUI!V218+BldgEUI!W218)*Constants!$B$14</f>
        <v>6.2929621038859285</v>
      </c>
      <c r="O318" s="6">
        <f t="shared" si="270"/>
        <v>22.401204691216812</v>
      </c>
      <c r="P318" s="228" t="e">
        <f>D318*#REF!</f>
        <v>#REF!</v>
      </c>
      <c r="Q318" s="174" t="e">
        <f>E318*#REF!</f>
        <v>#REF!</v>
      </c>
      <c r="R318" s="234" t="e">
        <f>F318*#REF!</f>
        <v>#REF!</v>
      </c>
      <c r="S318" s="228" t="e">
        <f>G318*#REF!</f>
        <v>#REF!</v>
      </c>
      <c r="T318" s="174" t="e">
        <f>H318*#REF!</f>
        <v>#REF!</v>
      </c>
      <c r="U318" s="234" t="e">
        <f>I318*#REF!</f>
        <v>#REF!</v>
      </c>
      <c r="V318" s="228" t="e">
        <f>J318*#REF!</f>
        <v>#REF!</v>
      </c>
      <c r="W318" s="174" t="e">
        <f>K318*#REF!</f>
        <v>#REF!</v>
      </c>
      <c r="X318" s="234" t="e">
        <f>L318*#REF!</f>
        <v>#REF!</v>
      </c>
      <c r="Y318" s="228" t="e">
        <f>M318*#REF!</f>
        <v>#REF!</v>
      </c>
      <c r="Z318" s="174" t="e">
        <f>N318*#REF!</f>
        <v>#REF!</v>
      </c>
      <c r="AA318" s="234" t="e">
        <f>O318*#REF!</f>
        <v>#REF!</v>
      </c>
      <c r="AB318" s="228" t="e">
        <f t="shared" si="271"/>
        <v>#REF!</v>
      </c>
      <c r="AC318" s="174" t="e">
        <f t="shared" si="272"/>
        <v>#REF!</v>
      </c>
      <c r="AD318" s="234" t="e">
        <f t="shared" si="273"/>
        <v>#REF!</v>
      </c>
      <c r="AE318" s="228" t="e">
        <f t="shared" si="274"/>
        <v>#REF!</v>
      </c>
      <c r="AF318" s="174" t="e">
        <f t="shared" si="275"/>
        <v>#REF!</v>
      </c>
      <c r="AG318" s="234" t="e">
        <f t="shared" si="276"/>
        <v>#REF!</v>
      </c>
      <c r="AH318" s="228" t="e">
        <f t="shared" si="277"/>
        <v>#REF!</v>
      </c>
      <c r="AI318" s="174" t="e">
        <f t="shared" si="278"/>
        <v>#REF!</v>
      </c>
      <c r="AJ318" s="234" t="e">
        <f t="shared" si="279"/>
        <v>#REF!</v>
      </c>
      <c r="AK318" s="228" t="e">
        <f t="shared" si="280"/>
        <v>#REF!</v>
      </c>
      <c r="AL318" s="174" t="e">
        <f t="shared" si="281"/>
        <v>#REF!</v>
      </c>
      <c r="AM318" s="234" t="e">
        <f t="shared" si="282"/>
        <v>#REF!</v>
      </c>
      <c r="AN318" s="228" t="e">
        <f t="shared" si="283"/>
        <v>#REF!</v>
      </c>
      <c r="AO318" s="174" t="e">
        <f t="shared" si="284"/>
        <v>#REF!</v>
      </c>
      <c r="AP318" s="234" t="e">
        <f t="shared" si="285"/>
        <v>#REF!</v>
      </c>
      <c r="AQ318" s="228" t="e">
        <f t="shared" si="286"/>
        <v>#REF!</v>
      </c>
      <c r="AR318" s="174" t="e">
        <f t="shared" si="287"/>
        <v>#REF!</v>
      </c>
      <c r="AS318" s="185" t="e">
        <f t="shared" si="288"/>
        <v>#REF!</v>
      </c>
      <c r="AT318" s="142"/>
      <c r="AU318" s="142"/>
      <c r="AV318" s="142"/>
      <c r="AW318" s="142"/>
      <c r="AX318" s="142"/>
      <c r="AY318" s="142"/>
      <c r="AZ318" s="142"/>
      <c r="BA318" s="142"/>
      <c r="BB318" s="142"/>
    </row>
    <row r="319" spans="1:76" s="52" customFormat="1" x14ac:dyDescent="0.2">
      <c r="A319" s="247" t="s">
        <v>54</v>
      </c>
      <c r="B319" s="250">
        <v>0</v>
      </c>
      <c r="C319" s="252">
        <v>0</v>
      </c>
      <c r="D319" s="4">
        <f>(BldgEUI!F219+BldgEUI!G219)*Constants!$B$13</f>
        <v>0</v>
      </c>
      <c r="E319" s="101">
        <f>(BldgEUI!D219+BldgEUI!E219)*Constants!$B$14</f>
        <v>0</v>
      </c>
      <c r="F319" s="6">
        <f t="shared" si="267"/>
        <v>0</v>
      </c>
      <c r="G319" s="219">
        <f>(BldgEUI!L219+BldgEUI!M219)*Constants!$B$13</f>
        <v>0</v>
      </c>
      <c r="H319" s="101">
        <f>(BldgEUI!J219+BldgEUI!K219)*Constants!$B$14</f>
        <v>0</v>
      </c>
      <c r="I319" s="6">
        <f t="shared" si="268"/>
        <v>0</v>
      </c>
      <c r="J319" s="219">
        <f>(BldgEUI!R219+BldgEUI!S219)*Constants!$B$13</f>
        <v>0</v>
      </c>
      <c r="K319" s="101">
        <f>(BldgEUI!P219+BldgEUI!Q219)*Constants!$B$14</f>
        <v>0</v>
      </c>
      <c r="L319" s="6">
        <f t="shared" si="269"/>
        <v>0</v>
      </c>
      <c r="M319" s="219">
        <f>(BldgEUI!X219+BldgEUI!Y219)*Constants!$B$13</f>
        <v>19.748980450572791</v>
      </c>
      <c r="N319" s="101">
        <f>(BldgEUI!V219+BldgEUI!W219)*Constants!$B$14</f>
        <v>5.9015022362895637</v>
      </c>
      <c r="O319" s="6">
        <f t="shared" si="270"/>
        <v>25.650482686862354</v>
      </c>
      <c r="P319" s="228" t="e">
        <f>D319*#REF!</f>
        <v>#REF!</v>
      </c>
      <c r="Q319" s="174" t="e">
        <f>E319*#REF!</f>
        <v>#REF!</v>
      </c>
      <c r="R319" s="234" t="e">
        <f>F319*#REF!</f>
        <v>#REF!</v>
      </c>
      <c r="S319" s="228" t="e">
        <f>G319*#REF!</f>
        <v>#REF!</v>
      </c>
      <c r="T319" s="174" t="e">
        <f>H319*#REF!</f>
        <v>#REF!</v>
      </c>
      <c r="U319" s="234" t="e">
        <f>I319*#REF!</f>
        <v>#REF!</v>
      </c>
      <c r="V319" s="228" t="e">
        <f>J319*#REF!</f>
        <v>#REF!</v>
      </c>
      <c r="W319" s="174" t="e">
        <f>K319*#REF!</f>
        <v>#REF!</v>
      </c>
      <c r="X319" s="234" t="e">
        <f>L319*#REF!</f>
        <v>#REF!</v>
      </c>
      <c r="Y319" s="228" t="e">
        <f>M319*#REF!</f>
        <v>#REF!</v>
      </c>
      <c r="Z319" s="174" t="e">
        <f>N319*#REF!</f>
        <v>#REF!</v>
      </c>
      <c r="AA319" s="234" t="e">
        <f>O319*#REF!</f>
        <v>#REF!</v>
      </c>
      <c r="AB319" s="228" t="e">
        <f t="shared" si="271"/>
        <v>#REF!</v>
      </c>
      <c r="AC319" s="174" t="e">
        <f t="shared" si="272"/>
        <v>#REF!</v>
      </c>
      <c r="AD319" s="234" t="e">
        <f t="shared" si="273"/>
        <v>#REF!</v>
      </c>
      <c r="AE319" s="228" t="e">
        <f t="shared" si="274"/>
        <v>#REF!</v>
      </c>
      <c r="AF319" s="174" t="e">
        <f t="shared" si="275"/>
        <v>#REF!</v>
      </c>
      <c r="AG319" s="234" t="e">
        <f t="shared" si="276"/>
        <v>#REF!</v>
      </c>
      <c r="AH319" s="228" t="e">
        <f t="shared" si="277"/>
        <v>#REF!</v>
      </c>
      <c r="AI319" s="174" t="e">
        <f t="shared" si="278"/>
        <v>#REF!</v>
      </c>
      <c r="AJ319" s="234" t="e">
        <f t="shared" si="279"/>
        <v>#REF!</v>
      </c>
      <c r="AK319" s="228" t="e">
        <f t="shared" si="280"/>
        <v>#REF!</v>
      </c>
      <c r="AL319" s="174" t="e">
        <f t="shared" si="281"/>
        <v>#REF!</v>
      </c>
      <c r="AM319" s="234" t="e">
        <f t="shared" si="282"/>
        <v>#REF!</v>
      </c>
      <c r="AN319" s="228" t="e">
        <f t="shared" si="283"/>
        <v>#REF!</v>
      </c>
      <c r="AO319" s="174" t="e">
        <f t="shared" si="284"/>
        <v>#REF!</v>
      </c>
      <c r="AP319" s="234" t="e">
        <f t="shared" si="285"/>
        <v>#REF!</v>
      </c>
      <c r="AQ319" s="228" t="e">
        <f t="shared" si="286"/>
        <v>#REF!</v>
      </c>
      <c r="AR319" s="174" t="e">
        <f t="shared" si="287"/>
        <v>#REF!</v>
      </c>
      <c r="AS319" s="185" t="e">
        <f t="shared" si="288"/>
        <v>#REF!</v>
      </c>
      <c r="AT319" s="143"/>
      <c r="AU319" s="143"/>
      <c r="AV319" s="143"/>
      <c r="AW319" s="143"/>
      <c r="AX319" s="143"/>
      <c r="AY319" s="143"/>
      <c r="AZ319" s="143"/>
      <c r="BA319" s="143"/>
      <c r="BB319" s="143"/>
    </row>
    <row r="320" spans="1:76" s="24" customFormat="1" x14ac:dyDescent="0.2">
      <c r="A320" s="247" t="s">
        <v>55</v>
      </c>
      <c r="B320" s="208">
        <v>1</v>
      </c>
      <c r="C320" s="209">
        <v>0</v>
      </c>
      <c r="D320" s="4">
        <f>(BldgEUI!F220+BldgEUI!G220)*Constants!$B$13</f>
        <v>0</v>
      </c>
      <c r="E320" s="101">
        <f>(BldgEUI!D220+BldgEUI!E220)*Constants!$B$14</f>
        <v>0</v>
      </c>
      <c r="F320" s="6">
        <f t="shared" si="267"/>
        <v>0</v>
      </c>
      <c r="G320" s="219">
        <f>(BldgEUI!L220+BldgEUI!M220)*Constants!$B$13</f>
        <v>0</v>
      </c>
      <c r="H320" s="101">
        <f>(BldgEUI!J220+BldgEUI!K220)*Constants!$B$14</f>
        <v>0</v>
      </c>
      <c r="I320" s="6">
        <f t="shared" si="268"/>
        <v>0</v>
      </c>
      <c r="J320" s="219">
        <f>(BldgEUI!R220+BldgEUI!S220)*Constants!$B$13</f>
        <v>0</v>
      </c>
      <c r="K320" s="101">
        <f>(BldgEUI!P220+BldgEUI!Q220)*Constants!$B$14</f>
        <v>0</v>
      </c>
      <c r="L320" s="6">
        <f t="shared" si="269"/>
        <v>0</v>
      </c>
      <c r="M320" s="219">
        <f>(BldgEUI!X220+BldgEUI!Y220)*Constants!$B$13</f>
        <v>19.985180000000003</v>
      </c>
      <c r="N320" s="101">
        <f>(BldgEUI!V220+BldgEUI!W220)*Constants!$B$14</f>
        <v>5.822770236289565</v>
      </c>
      <c r="O320" s="6">
        <f t="shared" si="270"/>
        <v>25.807950236289567</v>
      </c>
      <c r="P320" s="228" t="e">
        <f>D320*#REF!</f>
        <v>#REF!</v>
      </c>
      <c r="Q320" s="174" t="e">
        <f>E320*#REF!</f>
        <v>#REF!</v>
      </c>
      <c r="R320" s="234" t="e">
        <f>F320*#REF!</f>
        <v>#REF!</v>
      </c>
      <c r="S320" s="228" t="e">
        <f>G320*#REF!</f>
        <v>#REF!</v>
      </c>
      <c r="T320" s="174" t="e">
        <f>H320*#REF!</f>
        <v>#REF!</v>
      </c>
      <c r="U320" s="234" t="e">
        <f>I320*#REF!</f>
        <v>#REF!</v>
      </c>
      <c r="V320" s="228" t="e">
        <f>J320*#REF!</f>
        <v>#REF!</v>
      </c>
      <c r="W320" s="174" t="e">
        <f>K320*#REF!</f>
        <v>#REF!</v>
      </c>
      <c r="X320" s="234" t="e">
        <f>L320*#REF!</f>
        <v>#REF!</v>
      </c>
      <c r="Y320" s="228" t="e">
        <f>M320*#REF!</f>
        <v>#REF!</v>
      </c>
      <c r="Z320" s="174" t="e">
        <f>N320*#REF!</f>
        <v>#REF!</v>
      </c>
      <c r="AA320" s="234" t="e">
        <f>O320*#REF!</f>
        <v>#REF!</v>
      </c>
      <c r="AB320" s="228" t="e">
        <f t="shared" si="271"/>
        <v>#REF!</v>
      </c>
      <c r="AC320" s="174" t="e">
        <f t="shared" si="272"/>
        <v>#REF!</v>
      </c>
      <c r="AD320" s="234" t="e">
        <f t="shared" si="273"/>
        <v>#REF!</v>
      </c>
      <c r="AE320" s="228" t="e">
        <f t="shared" si="274"/>
        <v>#REF!</v>
      </c>
      <c r="AF320" s="174" t="e">
        <f t="shared" si="275"/>
        <v>#REF!</v>
      </c>
      <c r="AG320" s="234" t="e">
        <f t="shared" si="276"/>
        <v>#REF!</v>
      </c>
      <c r="AH320" s="228" t="e">
        <f t="shared" si="277"/>
        <v>#REF!</v>
      </c>
      <c r="AI320" s="174" t="e">
        <f t="shared" si="278"/>
        <v>#REF!</v>
      </c>
      <c r="AJ320" s="234" t="e">
        <f t="shared" si="279"/>
        <v>#REF!</v>
      </c>
      <c r="AK320" s="228" t="e">
        <f t="shared" si="280"/>
        <v>#REF!</v>
      </c>
      <c r="AL320" s="174" t="e">
        <f t="shared" si="281"/>
        <v>#REF!</v>
      </c>
      <c r="AM320" s="234" t="e">
        <f t="shared" si="282"/>
        <v>#REF!</v>
      </c>
      <c r="AN320" s="228" t="e">
        <f t="shared" si="283"/>
        <v>#REF!</v>
      </c>
      <c r="AO320" s="174" t="e">
        <f t="shared" si="284"/>
        <v>#REF!</v>
      </c>
      <c r="AP320" s="234" t="e">
        <f t="shared" si="285"/>
        <v>#REF!</v>
      </c>
      <c r="AQ320" s="228" t="e">
        <f t="shared" si="286"/>
        <v>#REF!</v>
      </c>
      <c r="AR320" s="174" t="e">
        <f t="shared" si="287"/>
        <v>#REF!</v>
      </c>
      <c r="AS320" s="185" t="e">
        <f t="shared" si="288"/>
        <v>#REF!</v>
      </c>
      <c r="AT320" s="141"/>
      <c r="AU320" s="141"/>
      <c r="AV320" s="141"/>
      <c r="AW320" s="141"/>
      <c r="AX320" s="141"/>
      <c r="AY320" s="141"/>
      <c r="AZ320" s="141"/>
      <c r="BA320" s="141"/>
      <c r="BB320" s="141"/>
    </row>
    <row r="321" spans="1:78" s="19" customFormat="1" x14ac:dyDescent="0.2">
      <c r="A321" s="247" t="s">
        <v>21</v>
      </c>
      <c r="B321" s="208">
        <v>1</v>
      </c>
      <c r="C321" s="209">
        <v>1</v>
      </c>
      <c r="D321" s="4">
        <f>(BldgEUI!F221+BldgEUI!G221)*Constants!$B$13</f>
        <v>0</v>
      </c>
      <c r="E321" s="101">
        <f>(BldgEUI!D221+BldgEUI!E221)*Constants!$B$14</f>
        <v>0</v>
      </c>
      <c r="F321" s="6">
        <f t="shared" si="267"/>
        <v>0</v>
      </c>
      <c r="G321" s="219">
        <f>(BldgEUI!L221+BldgEUI!M221)*Constants!$B$13</f>
        <v>0</v>
      </c>
      <c r="H321" s="101">
        <f>(BldgEUI!J221+BldgEUI!K221)*Constants!$B$14</f>
        <v>0</v>
      </c>
      <c r="I321" s="6">
        <f t="shared" si="268"/>
        <v>0</v>
      </c>
      <c r="J321" s="219">
        <f>(BldgEUI!R221+BldgEUI!S221)*Constants!$B$13</f>
        <v>0</v>
      </c>
      <c r="K321" s="101">
        <f>(BldgEUI!P221+BldgEUI!Q221)*Constants!$B$14</f>
        <v>0</v>
      </c>
      <c r="L321" s="6">
        <f t="shared" si="269"/>
        <v>0</v>
      </c>
      <c r="M321" s="219">
        <f>(BldgEUI!X221+BldgEUI!Y221)*Constants!$B$13</f>
        <v>19.18853</v>
      </c>
      <c r="N321" s="101">
        <f>(BldgEUI!V221+BldgEUI!W221)*Constants!$B$14</f>
        <v>5.9015022362895637</v>
      </c>
      <c r="O321" s="6">
        <f t="shared" si="270"/>
        <v>25.090032236289563</v>
      </c>
      <c r="P321" s="228" t="e">
        <f>D321*#REF!</f>
        <v>#REF!</v>
      </c>
      <c r="Q321" s="174" t="e">
        <f>E321*#REF!</f>
        <v>#REF!</v>
      </c>
      <c r="R321" s="234" t="e">
        <f>F321*#REF!</f>
        <v>#REF!</v>
      </c>
      <c r="S321" s="228" t="e">
        <f>G321*#REF!</f>
        <v>#REF!</v>
      </c>
      <c r="T321" s="174" t="e">
        <f>H321*#REF!</f>
        <v>#REF!</v>
      </c>
      <c r="U321" s="234" t="e">
        <f>I321*#REF!</f>
        <v>#REF!</v>
      </c>
      <c r="V321" s="228" t="e">
        <f>J321*#REF!</f>
        <v>#REF!</v>
      </c>
      <c r="W321" s="174" t="e">
        <f>K321*#REF!</f>
        <v>#REF!</v>
      </c>
      <c r="X321" s="234" t="e">
        <f>L321*#REF!</f>
        <v>#REF!</v>
      </c>
      <c r="Y321" s="228" t="e">
        <f>M321*#REF!</f>
        <v>#REF!</v>
      </c>
      <c r="Z321" s="174" t="e">
        <f>N321*#REF!</f>
        <v>#REF!</v>
      </c>
      <c r="AA321" s="234" t="e">
        <f>O321*#REF!</f>
        <v>#REF!</v>
      </c>
      <c r="AB321" s="228" t="e">
        <f t="shared" si="271"/>
        <v>#REF!</v>
      </c>
      <c r="AC321" s="174" t="e">
        <f t="shared" si="272"/>
        <v>#REF!</v>
      </c>
      <c r="AD321" s="234" t="e">
        <f t="shared" si="273"/>
        <v>#REF!</v>
      </c>
      <c r="AE321" s="228" t="e">
        <f t="shared" si="274"/>
        <v>#REF!</v>
      </c>
      <c r="AF321" s="174" t="e">
        <f t="shared" si="275"/>
        <v>#REF!</v>
      </c>
      <c r="AG321" s="234" t="e">
        <f t="shared" si="276"/>
        <v>#REF!</v>
      </c>
      <c r="AH321" s="228" t="e">
        <f t="shared" si="277"/>
        <v>#REF!</v>
      </c>
      <c r="AI321" s="174" t="e">
        <f t="shared" si="278"/>
        <v>#REF!</v>
      </c>
      <c r="AJ321" s="234" t="e">
        <f t="shared" si="279"/>
        <v>#REF!</v>
      </c>
      <c r="AK321" s="228" t="e">
        <f t="shared" si="280"/>
        <v>#REF!</v>
      </c>
      <c r="AL321" s="174" t="e">
        <f t="shared" si="281"/>
        <v>#REF!</v>
      </c>
      <c r="AM321" s="234" t="e">
        <f t="shared" si="282"/>
        <v>#REF!</v>
      </c>
      <c r="AN321" s="228" t="e">
        <f t="shared" si="283"/>
        <v>#REF!</v>
      </c>
      <c r="AO321" s="174" t="e">
        <f t="shared" si="284"/>
        <v>#REF!</v>
      </c>
      <c r="AP321" s="234" t="e">
        <f t="shared" si="285"/>
        <v>#REF!</v>
      </c>
      <c r="AQ321" s="228" t="e">
        <f t="shared" si="286"/>
        <v>#REF!</v>
      </c>
      <c r="AR321" s="174" t="e">
        <f t="shared" si="287"/>
        <v>#REF!</v>
      </c>
      <c r="AS321" s="185" t="e">
        <f t="shared" si="288"/>
        <v>#REF!</v>
      </c>
      <c r="AT321" s="142"/>
      <c r="AU321" s="142"/>
      <c r="AV321" s="142"/>
      <c r="AW321" s="142"/>
      <c r="AX321" s="142"/>
      <c r="AY321" s="142"/>
      <c r="AZ321" s="142"/>
      <c r="BA321" s="142"/>
      <c r="BB321" s="142"/>
    </row>
    <row r="322" spans="1:78" s="19" customFormat="1" x14ac:dyDescent="0.2">
      <c r="A322" s="247" t="s">
        <v>56</v>
      </c>
      <c r="B322" s="254">
        <v>1</v>
      </c>
      <c r="C322" s="255">
        <v>0</v>
      </c>
      <c r="D322" s="4">
        <f>(BldgEUI!F222+BldgEUI!G222)*Constants!$B$13</f>
        <v>0</v>
      </c>
      <c r="E322" s="101">
        <f>(BldgEUI!D222+BldgEUI!E222)*Constants!$B$14</f>
        <v>0</v>
      </c>
      <c r="F322" s="6">
        <f t="shared" si="267"/>
        <v>0</v>
      </c>
      <c r="G322" s="219">
        <f>(BldgEUI!L222+BldgEUI!M222)*Constants!$B$13</f>
        <v>0</v>
      </c>
      <c r="H322" s="101">
        <f>(BldgEUI!J222+BldgEUI!K222)*Constants!$B$14</f>
        <v>0</v>
      </c>
      <c r="I322" s="6">
        <f t="shared" si="268"/>
        <v>0</v>
      </c>
      <c r="J322" s="219">
        <f>(BldgEUI!R222+BldgEUI!S222)*Constants!$B$13</f>
        <v>0</v>
      </c>
      <c r="K322" s="101">
        <f>(BldgEUI!P222+BldgEUI!Q222)*Constants!$B$14</f>
        <v>0</v>
      </c>
      <c r="L322" s="6">
        <f t="shared" si="269"/>
        <v>0</v>
      </c>
      <c r="M322" s="219">
        <f>(BldgEUI!X222+BldgEUI!Y222)*Constants!$B$13</f>
        <v>19.51966660552506</v>
      </c>
      <c r="N322" s="101">
        <f>(BldgEUI!V222+BldgEUI!W222)*Constants!$B$14</f>
        <v>5.9214173184999472</v>
      </c>
      <c r="O322" s="6">
        <f t="shared" si="270"/>
        <v>25.441083924025008</v>
      </c>
      <c r="P322" s="228" t="e">
        <f>D322*#REF!</f>
        <v>#REF!</v>
      </c>
      <c r="Q322" s="174" t="e">
        <f>E322*#REF!</f>
        <v>#REF!</v>
      </c>
      <c r="R322" s="234" t="e">
        <f>F322*#REF!</f>
        <v>#REF!</v>
      </c>
      <c r="S322" s="228" t="e">
        <f>G322*#REF!</f>
        <v>#REF!</v>
      </c>
      <c r="T322" s="174" t="e">
        <f>H322*#REF!</f>
        <v>#REF!</v>
      </c>
      <c r="U322" s="234" t="e">
        <f>I322*#REF!</f>
        <v>#REF!</v>
      </c>
      <c r="V322" s="228" t="e">
        <f>J322*#REF!</f>
        <v>#REF!</v>
      </c>
      <c r="W322" s="174" t="e">
        <f>K322*#REF!</f>
        <v>#REF!</v>
      </c>
      <c r="X322" s="234" t="e">
        <f>L322*#REF!</f>
        <v>#REF!</v>
      </c>
      <c r="Y322" s="228" t="e">
        <f>M322*#REF!</f>
        <v>#REF!</v>
      </c>
      <c r="Z322" s="174" t="e">
        <f>N322*#REF!</f>
        <v>#REF!</v>
      </c>
      <c r="AA322" s="234" t="e">
        <f>O322*#REF!</f>
        <v>#REF!</v>
      </c>
      <c r="AB322" s="228" t="e">
        <f t="shared" si="271"/>
        <v>#REF!</v>
      </c>
      <c r="AC322" s="174" t="e">
        <f t="shared" si="272"/>
        <v>#REF!</v>
      </c>
      <c r="AD322" s="234" t="e">
        <f t="shared" si="273"/>
        <v>#REF!</v>
      </c>
      <c r="AE322" s="228" t="e">
        <f t="shared" si="274"/>
        <v>#REF!</v>
      </c>
      <c r="AF322" s="174" t="e">
        <f t="shared" si="275"/>
        <v>#REF!</v>
      </c>
      <c r="AG322" s="234" t="e">
        <f t="shared" si="276"/>
        <v>#REF!</v>
      </c>
      <c r="AH322" s="228" t="e">
        <f t="shared" si="277"/>
        <v>#REF!</v>
      </c>
      <c r="AI322" s="174" t="e">
        <f t="shared" si="278"/>
        <v>#REF!</v>
      </c>
      <c r="AJ322" s="234" t="e">
        <f t="shared" si="279"/>
        <v>#REF!</v>
      </c>
      <c r="AK322" s="228" t="e">
        <f t="shared" si="280"/>
        <v>#REF!</v>
      </c>
      <c r="AL322" s="174" t="e">
        <f t="shared" si="281"/>
        <v>#REF!</v>
      </c>
      <c r="AM322" s="234" t="e">
        <f t="shared" si="282"/>
        <v>#REF!</v>
      </c>
      <c r="AN322" s="228" t="e">
        <f t="shared" si="283"/>
        <v>#REF!</v>
      </c>
      <c r="AO322" s="174" t="e">
        <f t="shared" si="284"/>
        <v>#REF!</v>
      </c>
      <c r="AP322" s="234" t="e">
        <f t="shared" si="285"/>
        <v>#REF!</v>
      </c>
      <c r="AQ322" s="228" t="e">
        <f t="shared" si="286"/>
        <v>#REF!</v>
      </c>
      <c r="AR322" s="174" t="e">
        <f t="shared" si="287"/>
        <v>#REF!</v>
      </c>
      <c r="AS322" s="185" t="e">
        <f t="shared" si="288"/>
        <v>#REF!</v>
      </c>
      <c r="AT322" s="142"/>
      <c r="AU322" s="142"/>
      <c r="AV322" s="142"/>
      <c r="AW322" s="142"/>
      <c r="AX322" s="142"/>
      <c r="AY322" s="142"/>
      <c r="AZ322" s="142"/>
      <c r="BA322" s="142"/>
      <c r="BB322" s="142"/>
    </row>
    <row r="323" spans="1:78" s="25" customFormat="1" x14ac:dyDescent="0.2">
      <c r="A323" s="247" t="s">
        <v>57</v>
      </c>
      <c r="B323" s="208">
        <v>1</v>
      </c>
      <c r="C323" s="209">
        <v>1</v>
      </c>
      <c r="D323" s="4">
        <f>(BldgEUI!F223+BldgEUI!G223)*Constants!$B$13</f>
        <v>0</v>
      </c>
      <c r="E323" s="101">
        <f>(BldgEUI!D223+BldgEUI!E223)*Constants!$B$14</f>
        <v>0</v>
      </c>
      <c r="F323" s="6">
        <f t="shared" si="267"/>
        <v>0</v>
      </c>
      <c r="G323" s="219">
        <f>(BldgEUI!L223+BldgEUI!M223)*Constants!$B$13</f>
        <v>0</v>
      </c>
      <c r="H323" s="101">
        <f>(BldgEUI!J223+BldgEUI!K223)*Constants!$B$14</f>
        <v>0</v>
      </c>
      <c r="I323" s="6">
        <f t="shared" si="268"/>
        <v>0</v>
      </c>
      <c r="J323" s="219">
        <f>(BldgEUI!R223+BldgEUI!S223)*Constants!$B$13</f>
        <v>0</v>
      </c>
      <c r="K323" s="101">
        <f>(BldgEUI!P223+BldgEUI!Q223)*Constants!$B$14</f>
        <v>0</v>
      </c>
      <c r="L323" s="6">
        <f t="shared" si="269"/>
        <v>0</v>
      </c>
      <c r="M323" s="219">
        <f>(BldgEUI!X223+BldgEUI!Y223)*Constants!$B$13</f>
        <v>19.142200000000003</v>
      </c>
      <c r="N323" s="101">
        <f>(BldgEUI!V223+BldgEUI!W223)*Constants!$B$14</f>
        <v>5.9015022362895637</v>
      </c>
      <c r="O323" s="6">
        <f t="shared" si="270"/>
        <v>25.043702236289565</v>
      </c>
      <c r="P323" s="228" t="e">
        <f>D323*#REF!</f>
        <v>#REF!</v>
      </c>
      <c r="Q323" s="174" t="e">
        <f>E323*#REF!</f>
        <v>#REF!</v>
      </c>
      <c r="R323" s="234" t="e">
        <f>F323*#REF!</f>
        <v>#REF!</v>
      </c>
      <c r="S323" s="228" t="e">
        <f>G323*#REF!</f>
        <v>#REF!</v>
      </c>
      <c r="T323" s="174" t="e">
        <f>H323*#REF!</f>
        <v>#REF!</v>
      </c>
      <c r="U323" s="234" t="e">
        <f>I323*#REF!</f>
        <v>#REF!</v>
      </c>
      <c r="V323" s="228" t="e">
        <f>J323*#REF!</f>
        <v>#REF!</v>
      </c>
      <c r="W323" s="174" t="e">
        <f>K323*#REF!</f>
        <v>#REF!</v>
      </c>
      <c r="X323" s="234" t="e">
        <f>L323*#REF!</f>
        <v>#REF!</v>
      </c>
      <c r="Y323" s="228" t="e">
        <f>M323*#REF!</f>
        <v>#REF!</v>
      </c>
      <c r="Z323" s="174" t="e">
        <f>N323*#REF!</f>
        <v>#REF!</v>
      </c>
      <c r="AA323" s="234" t="e">
        <f>O323*#REF!</f>
        <v>#REF!</v>
      </c>
      <c r="AB323" s="228" t="e">
        <f t="shared" si="271"/>
        <v>#REF!</v>
      </c>
      <c r="AC323" s="174" t="e">
        <f t="shared" si="272"/>
        <v>#REF!</v>
      </c>
      <c r="AD323" s="234" t="e">
        <f t="shared" si="273"/>
        <v>#REF!</v>
      </c>
      <c r="AE323" s="228" t="e">
        <f t="shared" si="274"/>
        <v>#REF!</v>
      </c>
      <c r="AF323" s="174" t="e">
        <f t="shared" si="275"/>
        <v>#REF!</v>
      </c>
      <c r="AG323" s="234" t="e">
        <f t="shared" si="276"/>
        <v>#REF!</v>
      </c>
      <c r="AH323" s="228" t="e">
        <f t="shared" si="277"/>
        <v>#REF!</v>
      </c>
      <c r="AI323" s="174" t="e">
        <f t="shared" si="278"/>
        <v>#REF!</v>
      </c>
      <c r="AJ323" s="234" t="e">
        <f t="shared" si="279"/>
        <v>#REF!</v>
      </c>
      <c r="AK323" s="228" t="e">
        <f t="shared" si="280"/>
        <v>#REF!</v>
      </c>
      <c r="AL323" s="174" t="e">
        <f t="shared" si="281"/>
        <v>#REF!</v>
      </c>
      <c r="AM323" s="234" t="e">
        <f t="shared" si="282"/>
        <v>#REF!</v>
      </c>
      <c r="AN323" s="228" t="e">
        <f t="shared" si="283"/>
        <v>#REF!</v>
      </c>
      <c r="AO323" s="174" t="e">
        <f t="shared" si="284"/>
        <v>#REF!</v>
      </c>
      <c r="AP323" s="234" t="e">
        <f t="shared" si="285"/>
        <v>#REF!</v>
      </c>
      <c r="AQ323" s="228" t="e">
        <f t="shared" si="286"/>
        <v>#REF!</v>
      </c>
      <c r="AR323" s="174" t="e">
        <f t="shared" si="287"/>
        <v>#REF!</v>
      </c>
      <c r="AS323" s="185" t="e">
        <f t="shared" si="288"/>
        <v>#REF!</v>
      </c>
      <c r="AT323" s="140"/>
      <c r="AU323" s="140"/>
      <c r="AV323" s="140"/>
      <c r="AW323" s="140"/>
      <c r="AX323" s="140"/>
      <c r="AY323" s="140"/>
      <c r="AZ323" s="140"/>
      <c r="BA323" s="140"/>
      <c r="BB323" s="140"/>
    </row>
    <row r="324" spans="1:78" s="25" customFormat="1" ht="13.5" thickBot="1" x14ac:dyDescent="0.25">
      <c r="A324" s="249" t="s">
        <v>58</v>
      </c>
      <c r="B324" s="213">
        <v>1</v>
      </c>
      <c r="C324" s="214">
        <v>1</v>
      </c>
      <c r="D324" s="197">
        <f>(BldgEUI!F224+BldgEUI!G224)*Constants!$B$13</f>
        <v>0</v>
      </c>
      <c r="E324" s="186">
        <f>(BldgEUI!D224+BldgEUI!E224)*Constants!$B$14</f>
        <v>0</v>
      </c>
      <c r="F324" s="236">
        <f t="shared" si="267"/>
        <v>0</v>
      </c>
      <c r="G324" s="221">
        <f>(BldgEUI!L224+BldgEUI!M224)*Constants!$B$13</f>
        <v>0</v>
      </c>
      <c r="H324" s="186">
        <f>(BldgEUI!J224+BldgEUI!K224)*Constants!$B$14</f>
        <v>0</v>
      </c>
      <c r="I324" s="236">
        <f t="shared" si="268"/>
        <v>0</v>
      </c>
      <c r="J324" s="221">
        <f>(BldgEUI!R224+BldgEUI!S224)*Constants!$B$13</f>
        <v>0</v>
      </c>
      <c r="K324" s="186">
        <f>(BldgEUI!P224+BldgEUI!Q224)*Constants!$B$14</f>
        <v>0</v>
      </c>
      <c r="L324" s="236">
        <f t="shared" si="269"/>
        <v>0</v>
      </c>
      <c r="M324" s="221">
        <f>(BldgEUI!X224+BldgEUI!Y224)*Constants!$B$13</f>
        <v>19.101520000000001</v>
      </c>
      <c r="N324" s="186">
        <f>(BldgEUI!V224+BldgEUI!W224)*Constants!$B$14</f>
        <v>5.3113362362895638</v>
      </c>
      <c r="O324" s="236">
        <f t="shared" si="270"/>
        <v>24.412856236289564</v>
      </c>
      <c r="P324" s="229" t="e">
        <f>D324*#REF!</f>
        <v>#REF!</v>
      </c>
      <c r="Q324" s="187" t="e">
        <f>E324*#REF!</f>
        <v>#REF!</v>
      </c>
      <c r="R324" s="235" t="e">
        <f>F324*#REF!</f>
        <v>#REF!</v>
      </c>
      <c r="S324" s="229" t="e">
        <f>G324*#REF!</f>
        <v>#REF!</v>
      </c>
      <c r="T324" s="187" t="e">
        <f>H324*#REF!</f>
        <v>#REF!</v>
      </c>
      <c r="U324" s="235" t="e">
        <f>I324*#REF!</f>
        <v>#REF!</v>
      </c>
      <c r="V324" s="229" t="e">
        <f>J324*#REF!</f>
        <v>#REF!</v>
      </c>
      <c r="W324" s="187" t="e">
        <f>K324*#REF!</f>
        <v>#REF!</v>
      </c>
      <c r="X324" s="235" t="e">
        <f>L324*#REF!</f>
        <v>#REF!</v>
      </c>
      <c r="Y324" s="229" t="e">
        <f>M324*#REF!</f>
        <v>#REF!</v>
      </c>
      <c r="Z324" s="187" t="e">
        <f>N324*#REF!</f>
        <v>#REF!</v>
      </c>
      <c r="AA324" s="235" t="e">
        <f>O324*#REF!</f>
        <v>#REF!</v>
      </c>
      <c r="AB324" s="229" t="e">
        <f t="shared" si="271"/>
        <v>#REF!</v>
      </c>
      <c r="AC324" s="187" t="e">
        <f t="shared" si="272"/>
        <v>#REF!</v>
      </c>
      <c r="AD324" s="235" t="e">
        <f t="shared" si="273"/>
        <v>#REF!</v>
      </c>
      <c r="AE324" s="229" t="e">
        <f t="shared" si="274"/>
        <v>#REF!</v>
      </c>
      <c r="AF324" s="187" t="e">
        <f t="shared" si="275"/>
        <v>#REF!</v>
      </c>
      <c r="AG324" s="235" t="e">
        <f t="shared" si="276"/>
        <v>#REF!</v>
      </c>
      <c r="AH324" s="229" t="e">
        <f t="shared" si="277"/>
        <v>#REF!</v>
      </c>
      <c r="AI324" s="187" t="e">
        <f t="shared" si="278"/>
        <v>#REF!</v>
      </c>
      <c r="AJ324" s="235" t="e">
        <f t="shared" si="279"/>
        <v>#REF!</v>
      </c>
      <c r="AK324" s="229" t="e">
        <f t="shared" si="280"/>
        <v>#REF!</v>
      </c>
      <c r="AL324" s="187" t="e">
        <f t="shared" si="281"/>
        <v>#REF!</v>
      </c>
      <c r="AM324" s="235" t="e">
        <f t="shared" si="282"/>
        <v>#REF!</v>
      </c>
      <c r="AN324" s="229" t="e">
        <f t="shared" si="283"/>
        <v>#REF!</v>
      </c>
      <c r="AO324" s="187" t="e">
        <f t="shared" si="284"/>
        <v>#REF!</v>
      </c>
      <c r="AP324" s="235" t="e">
        <f t="shared" si="285"/>
        <v>#REF!</v>
      </c>
      <c r="AQ324" s="229" t="e">
        <f t="shared" si="286"/>
        <v>#REF!</v>
      </c>
      <c r="AR324" s="187" t="e">
        <f t="shared" si="287"/>
        <v>#REF!</v>
      </c>
      <c r="AS324" s="188" t="e">
        <f t="shared" si="288"/>
        <v>#REF!</v>
      </c>
      <c r="AT324" s="140"/>
      <c r="AU324" s="140"/>
      <c r="AV324" s="140"/>
      <c r="AW324" s="140"/>
      <c r="AX324" s="140"/>
      <c r="AY324" s="140"/>
      <c r="AZ324" s="140"/>
      <c r="BA324" s="140"/>
      <c r="BB324" s="140"/>
    </row>
    <row r="325" spans="1:78" ht="13.5" thickBot="1" x14ac:dyDescent="0.25">
      <c r="V325" s="68"/>
      <c r="Y325" s="68"/>
      <c r="AB325" s="5"/>
      <c r="AC325" s="5"/>
      <c r="AD325" s="5"/>
      <c r="AE325" s="5"/>
      <c r="AF325" s="5"/>
      <c r="AG325" s="5"/>
      <c r="AH325" s="5"/>
      <c r="AI325" s="5"/>
      <c r="AJ325" s="5"/>
      <c r="AK325" s="5"/>
      <c r="AL325" s="5"/>
      <c r="AM325" s="5"/>
      <c r="AN325" s="112"/>
      <c r="AO325" s="112"/>
      <c r="AP325" s="112"/>
      <c r="AQ325" s="112"/>
      <c r="AR325" s="112"/>
      <c r="AS325" s="112"/>
      <c r="AT325" s="112"/>
      <c r="AU325" s="112"/>
      <c r="AV325" s="112"/>
      <c r="AW325" s="112"/>
      <c r="AX325" s="112"/>
      <c r="AY325" s="112"/>
      <c r="AZ325" s="112"/>
      <c r="BA325" s="112"/>
      <c r="BB325" s="112"/>
      <c r="BC325" s="112"/>
      <c r="BD325" s="1"/>
      <c r="BE325" s="1"/>
      <c r="BF325" s="1"/>
      <c r="BG325" s="1"/>
      <c r="BH325" s="1"/>
      <c r="BI325" s="1"/>
      <c r="BJ325" s="1"/>
      <c r="BK325" s="1"/>
      <c r="BL325" s="1"/>
      <c r="BM325" s="1"/>
      <c r="BN325" s="1"/>
      <c r="BO325" s="1"/>
      <c r="BP325" s="1"/>
      <c r="BQ325" s="1"/>
      <c r="BR325" s="1"/>
      <c r="BS325" s="1"/>
      <c r="BT325" s="1"/>
      <c r="BU325" s="1"/>
      <c r="BV325" s="1"/>
      <c r="BW325" s="1"/>
      <c r="BY325" s="1"/>
      <c r="BZ325" s="1"/>
    </row>
    <row r="326" spans="1:78" ht="15" x14ac:dyDescent="0.25">
      <c r="A326" s="178" t="s">
        <v>176</v>
      </c>
      <c r="B326" s="198"/>
      <c r="C326" s="199"/>
      <c r="D326" s="179" t="s">
        <v>93</v>
      </c>
      <c r="E326" s="179"/>
      <c r="F326" s="179"/>
      <c r="G326" s="215" t="s">
        <v>93</v>
      </c>
      <c r="H326" s="179"/>
      <c r="I326" s="179"/>
      <c r="J326" s="215" t="s">
        <v>93</v>
      </c>
      <c r="K326" s="179"/>
      <c r="L326" s="179"/>
      <c r="M326" s="215" t="s">
        <v>93</v>
      </c>
      <c r="N326" s="179"/>
      <c r="O326" s="179"/>
      <c r="P326" s="226" t="s">
        <v>93</v>
      </c>
      <c r="Q326" s="180"/>
      <c r="R326" s="180"/>
      <c r="S326" s="226" t="s">
        <v>93</v>
      </c>
      <c r="T326" s="180"/>
      <c r="U326" s="180"/>
      <c r="V326" s="226" t="s">
        <v>93</v>
      </c>
      <c r="W326" s="180"/>
      <c r="X326" s="180"/>
      <c r="Y326" s="226" t="s">
        <v>93</v>
      </c>
      <c r="Z326" s="180"/>
      <c r="AA326" s="180"/>
      <c r="AB326" s="226" t="s">
        <v>97</v>
      </c>
      <c r="AC326" s="180"/>
      <c r="AD326" s="180"/>
      <c r="AE326" s="226" t="s">
        <v>98</v>
      </c>
      <c r="AF326" s="276"/>
      <c r="AG326" s="276"/>
      <c r="AH326" s="226" t="s">
        <v>98</v>
      </c>
      <c r="AI326" s="276"/>
      <c r="AJ326" s="276"/>
      <c r="AK326" s="226" t="s">
        <v>98</v>
      </c>
      <c r="AL326" s="276"/>
      <c r="AM326" s="276"/>
      <c r="AN326" s="226" t="s">
        <v>98</v>
      </c>
      <c r="AO326" s="276"/>
      <c r="AP326" s="276"/>
      <c r="AQ326" s="278" t="s">
        <v>98</v>
      </c>
      <c r="AR326" s="276"/>
      <c r="AS326" s="279"/>
      <c r="AT326" s="1"/>
      <c r="AU326" s="1"/>
      <c r="AV326" s="1"/>
      <c r="AW326" s="1"/>
      <c r="AX326" s="1"/>
      <c r="AY326" s="1"/>
      <c r="AZ326" s="1"/>
      <c r="BA326" s="1"/>
      <c r="BB326" s="1"/>
      <c r="BC326"/>
      <c r="BX326"/>
    </row>
    <row r="327" spans="1:78" x14ac:dyDescent="0.2">
      <c r="A327" s="181" t="s">
        <v>181</v>
      </c>
      <c r="B327" s="200"/>
      <c r="C327" s="201"/>
      <c r="D327" s="182"/>
      <c r="E327" s="182" t="s">
        <v>150</v>
      </c>
      <c r="F327" s="182"/>
      <c r="G327" s="216"/>
      <c r="H327" s="182" t="s">
        <v>153</v>
      </c>
      <c r="I327" s="182"/>
      <c r="J327" s="216"/>
      <c r="K327" s="182" t="s">
        <v>151</v>
      </c>
      <c r="L327" s="182"/>
      <c r="M327" s="216"/>
      <c r="N327" s="182" t="s">
        <v>152</v>
      </c>
      <c r="O327" s="271"/>
      <c r="P327" s="269" t="s">
        <v>154</v>
      </c>
      <c r="Q327" s="270"/>
      <c r="R327" s="269"/>
      <c r="S327" s="272" t="s">
        <v>155</v>
      </c>
      <c r="T327" s="273"/>
      <c r="U327" s="274"/>
      <c r="V327" s="269" t="s">
        <v>156</v>
      </c>
      <c r="W327" s="270"/>
      <c r="X327" s="269"/>
      <c r="Y327" s="272" t="s">
        <v>157</v>
      </c>
      <c r="Z327" s="270"/>
      <c r="AA327" s="269"/>
      <c r="AB327" s="275" t="s">
        <v>158</v>
      </c>
      <c r="AC327" s="269"/>
      <c r="AD327" s="269"/>
      <c r="AE327" s="275" t="s">
        <v>154</v>
      </c>
      <c r="AF327" s="277"/>
      <c r="AG327" s="277"/>
      <c r="AH327" s="275" t="s">
        <v>159</v>
      </c>
      <c r="AI327" s="277"/>
      <c r="AJ327" s="277"/>
      <c r="AK327" s="275" t="s">
        <v>156</v>
      </c>
      <c r="AL327" s="277"/>
      <c r="AM327" s="277"/>
      <c r="AN327" s="275" t="s">
        <v>160</v>
      </c>
      <c r="AO327" s="277"/>
      <c r="AP327" s="277"/>
      <c r="AQ327" s="280" t="s">
        <v>158</v>
      </c>
      <c r="AR327" s="277"/>
      <c r="AS327" s="281"/>
      <c r="AT327" s="1"/>
      <c r="AU327" s="1"/>
      <c r="AV327" s="1"/>
      <c r="AW327" s="1"/>
      <c r="AX327" s="1"/>
      <c r="AY327" s="1"/>
      <c r="AZ327" s="1"/>
      <c r="BA327" s="1"/>
      <c r="BB327" s="1"/>
      <c r="BC327"/>
      <c r="BX327"/>
    </row>
    <row r="328" spans="1:78" ht="33.75" x14ac:dyDescent="0.2">
      <c r="A328" s="244" t="s">
        <v>14</v>
      </c>
      <c r="B328" s="202" t="s">
        <v>16</v>
      </c>
      <c r="C328" s="203" t="s">
        <v>19</v>
      </c>
      <c r="D328" s="217" t="s">
        <v>193</v>
      </c>
      <c r="E328" s="176" t="s">
        <v>194</v>
      </c>
      <c r="F328" s="218" t="s">
        <v>195</v>
      </c>
      <c r="G328" s="217" t="s">
        <v>193</v>
      </c>
      <c r="H328" s="176" t="s">
        <v>194</v>
      </c>
      <c r="I328" s="218" t="s">
        <v>195</v>
      </c>
      <c r="J328" s="217" t="s">
        <v>193</v>
      </c>
      <c r="K328" s="176" t="s">
        <v>194</v>
      </c>
      <c r="L328" s="218" t="s">
        <v>195</v>
      </c>
      <c r="M328" s="217" t="s">
        <v>193</v>
      </c>
      <c r="N328" s="176" t="s">
        <v>194</v>
      </c>
      <c r="O328" s="218" t="s">
        <v>195</v>
      </c>
      <c r="P328" s="227" t="s">
        <v>94</v>
      </c>
      <c r="Q328" s="177" t="s">
        <v>95</v>
      </c>
      <c r="R328" s="232" t="s">
        <v>96</v>
      </c>
      <c r="S328" s="227" t="s">
        <v>94</v>
      </c>
      <c r="T328" s="177" t="s">
        <v>95</v>
      </c>
      <c r="U328" s="232" t="s">
        <v>96</v>
      </c>
      <c r="V328" s="227" t="s">
        <v>94</v>
      </c>
      <c r="W328" s="177" t="s">
        <v>95</v>
      </c>
      <c r="X328" s="232" t="s">
        <v>96</v>
      </c>
      <c r="Y328" s="227" t="s">
        <v>94</v>
      </c>
      <c r="Z328" s="177" t="s">
        <v>95</v>
      </c>
      <c r="AA328" s="232" t="s">
        <v>96</v>
      </c>
      <c r="AB328" s="227" t="s">
        <v>94</v>
      </c>
      <c r="AC328" s="177" t="s">
        <v>95</v>
      </c>
      <c r="AD328" s="232" t="s">
        <v>96</v>
      </c>
      <c r="AE328" s="227" t="s">
        <v>94</v>
      </c>
      <c r="AF328" s="177" t="s">
        <v>95</v>
      </c>
      <c r="AG328" s="232" t="s">
        <v>96</v>
      </c>
      <c r="AH328" s="227" t="s">
        <v>94</v>
      </c>
      <c r="AI328" s="177" t="s">
        <v>95</v>
      </c>
      <c r="AJ328" s="232" t="s">
        <v>96</v>
      </c>
      <c r="AK328" s="227" t="s">
        <v>94</v>
      </c>
      <c r="AL328" s="177" t="s">
        <v>95</v>
      </c>
      <c r="AM328" s="232" t="s">
        <v>96</v>
      </c>
      <c r="AN328" s="227" t="s">
        <v>94</v>
      </c>
      <c r="AO328" s="177" t="s">
        <v>95</v>
      </c>
      <c r="AP328" s="232" t="s">
        <v>96</v>
      </c>
      <c r="AQ328" s="227" t="s">
        <v>94</v>
      </c>
      <c r="AR328" s="177" t="s">
        <v>95</v>
      </c>
      <c r="AS328" s="183" t="s">
        <v>96</v>
      </c>
      <c r="AT328" s="1"/>
      <c r="AU328" s="1"/>
      <c r="AV328" s="1"/>
      <c r="AW328" s="1"/>
      <c r="AX328" s="1"/>
      <c r="AY328" s="1"/>
      <c r="AZ328" s="1"/>
      <c r="BA328" s="1"/>
      <c r="BB328" s="1"/>
      <c r="BC328"/>
      <c r="BX328"/>
    </row>
    <row r="329" spans="1:78" x14ac:dyDescent="0.2">
      <c r="A329" s="245" t="s">
        <v>0</v>
      </c>
      <c r="B329" s="265">
        <v>1</v>
      </c>
      <c r="C329" s="266">
        <v>1</v>
      </c>
      <c r="D329" s="4">
        <f>(BldgEUI!F229+BldgEUI!G229)*Constants!$B$13</f>
        <v>14.276420000000002</v>
      </c>
      <c r="E329" s="101">
        <f>(BldgEUI!D229+BldgEUI!E229)*Constants!$B$14</f>
        <v>6.0634980000000001</v>
      </c>
      <c r="F329" s="6">
        <f t="shared" ref="F329:F349" si="289">D329+E329</f>
        <v>20.339918000000001</v>
      </c>
      <c r="G329" s="219">
        <f>(BldgEUI!L229+BldgEUI!M229)*Constants!$B$13</f>
        <v>15.653890000000001</v>
      </c>
      <c r="H329" s="101">
        <f>(BldgEUI!J229+BldgEUI!K229)*Constants!$B$14</f>
        <v>6.9765299999999995</v>
      </c>
      <c r="I329" s="6">
        <f t="shared" ref="I329:I349" si="290">G329+H329</f>
        <v>22.630420000000001</v>
      </c>
      <c r="J329" s="219">
        <f>(BldgEUI!R229+BldgEUI!S229)*Constants!$B$13</f>
        <v>0</v>
      </c>
      <c r="K329" s="101">
        <f>(BldgEUI!P229+BldgEUI!Q229)*Constants!$B$14</f>
        <v>0</v>
      </c>
      <c r="L329" s="6">
        <f t="shared" ref="L329:L349" si="291">J329+K329</f>
        <v>0</v>
      </c>
      <c r="M329" s="219">
        <f>(BldgEUI!X229+BldgEUI!Y229)*Constants!$B$13</f>
        <v>22.517510000000001</v>
      </c>
      <c r="N329" s="101">
        <f>(BldgEUI!V229+BldgEUI!W229)*Constants!$B$14</f>
        <v>10.246338</v>
      </c>
      <c r="O329" s="6">
        <f t="shared" ref="O329:O349" si="292">M329+N329</f>
        <v>32.763848000000003</v>
      </c>
      <c r="P329" s="228" t="e">
        <f>D329*#REF!</f>
        <v>#REF!</v>
      </c>
      <c r="Q329" s="174" t="e">
        <f>E329*#REF!</f>
        <v>#REF!</v>
      </c>
      <c r="R329" s="234" t="e">
        <f>F329*#REF!</f>
        <v>#REF!</v>
      </c>
      <c r="S329" s="228" t="e">
        <f>G329*#REF!</f>
        <v>#REF!</v>
      </c>
      <c r="T329" s="174" t="e">
        <f>H329*#REF!</f>
        <v>#REF!</v>
      </c>
      <c r="U329" s="234" t="e">
        <f>I329*#REF!</f>
        <v>#REF!</v>
      </c>
      <c r="V329" s="228" t="e">
        <f>J329*#REF!</f>
        <v>#REF!</v>
      </c>
      <c r="W329" s="174" t="e">
        <f>K329*#REF!</f>
        <v>#REF!</v>
      </c>
      <c r="X329" s="234" t="e">
        <f>L329*#REF!</f>
        <v>#REF!</v>
      </c>
      <c r="Y329" s="228" t="e">
        <f>M329*#REF!</f>
        <v>#REF!</v>
      </c>
      <c r="Z329" s="174" t="e">
        <f>N329*#REF!</f>
        <v>#REF!</v>
      </c>
      <c r="AA329" s="234" t="e">
        <f>O329*#REF!</f>
        <v>#REF!</v>
      </c>
      <c r="AB329" s="228" t="e">
        <f>P329+S329+V329+Y329</f>
        <v>#REF!</v>
      </c>
      <c r="AC329" s="174" t="e">
        <f>Q329+T329+W329+Z329</f>
        <v>#REF!</v>
      </c>
      <c r="AD329" s="234" t="e">
        <f>R329+U329+X329+AA329</f>
        <v>#REF!</v>
      </c>
      <c r="AE329" s="228"/>
      <c r="AF329" s="174"/>
      <c r="AG329" s="234"/>
      <c r="AH329" s="228"/>
      <c r="AI329" s="174"/>
      <c r="AJ329" s="234"/>
      <c r="AK329" s="228"/>
      <c r="AL329" s="174"/>
      <c r="AM329" s="234"/>
      <c r="AN329" s="228"/>
      <c r="AO329" s="174"/>
      <c r="AP329" s="234"/>
      <c r="AQ329" s="228"/>
      <c r="AR329" s="174"/>
      <c r="AS329" s="185"/>
      <c r="AT329" s="1"/>
      <c r="AU329" s="1"/>
      <c r="AV329" s="1"/>
      <c r="AW329" s="1"/>
      <c r="AX329" s="1"/>
      <c r="AY329" s="1"/>
      <c r="AZ329" s="1"/>
      <c r="BA329" s="1"/>
      <c r="BB329" s="1"/>
      <c r="BC329"/>
      <c r="BX329"/>
    </row>
    <row r="330" spans="1:78" x14ac:dyDescent="0.2">
      <c r="A330" s="246" t="s">
        <v>45</v>
      </c>
      <c r="B330" s="210">
        <v>1</v>
      </c>
      <c r="C330" s="211">
        <v>1</v>
      </c>
      <c r="D330" s="4">
        <f>(BldgEUI!F230+BldgEUI!G230)*Constants!$B$13</f>
        <v>14.07076</v>
      </c>
      <c r="E330" s="101">
        <f>(BldgEUI!D230+BldgEUI!E230)*Constants!$B$14</f>
        <v>5.894207999999999</v>
      </c>
      <c r="F330" s="6">
        <f t="shared" si="289"/>
        <v>19.964967999999999</v>
      </c>
      <c r="G330" s="219">
        <f>(BldgEUI!L230+BldgEUI!M230)*Constants!$B$13</f>
        <v>15.165730000000002</v>
      </c>
      <c r="H330" s="101">
        <f>(BldgEUI!J230+BldgEUI!K230)*Constants!$B$14</f>
        <v>6.7738679999999993</v>
      </c>
      <c r="I330" s="6">
        <f t="shared" si="290"/>
        <v>21.939598</v>
      </c>
      <c r="J330" s="219">
        <f>(BldgEUI!R230+BldgEUI!S230)*Constants!$B$13</f>
        <v>0</v>
      </c>
      <c r="K330" s="101">
        <f>(BldgEUI!P230+BldgEUI!Q230)*Constants!$B$14</f>
        <v>0</v>
      </c>
      <c r="L330" s="6">
        <f t="shared" si="291"/>
        <v>0</v>
      </c>
      <c r="M330" s="219">
        <f>(BldgEUI!X230+BldgEUI!Y230)*Constants!$B$13</f>
        <v>21.56831</v>
      </c>
      <c r="N330" s="101">
        <f>(BldgEUI!V230+BldgEUI!W230)*Constants!$B$14</f>
        <v>9.8312939999999998</v>
      </c>
      <c r="O330" s="6">
        <f t="shared" si="292"/>
        <v>31.399604</v>
      </c>
      <c r="P330" s="228" t="e">
        <f>D330*#REF!</f>
        <v>#REF!</v>
      </c>
      <c r="Q330" s="174" t="e">
        <f>E330*#REF!</f>
        <v>#REF!</v>
      </c>
      <c r="R330" s="234" t="e">
        <f>F330*#REF!</f>
        <v>#REF!</v>
      </c>
      <c r="S330" s="228" t="e">
        <f>G330*#REF!</f>
        <v>#REF!</v>
      </c>
      <c r="T330" s="174" t="e">
        <f>H330*#REF!</f>
        <v>#REF!</v>
      </c>
      <c r="U330" s="234" t="e">
        <f>I330*#REF!</f>
        <v>#REF!</v>
      </c>
      <c r="V330" s="228" t="e">
        <f>J330*#REF!</f>
        <v>#REF!</v>
      </c>
      <c r="W330" s="174" t="e">
        <f>K330*#REF!</f>
        <v>#REF!</v>
      </c>
      <c r="X330" s="234" t="e">
        <f>L330*#REF!</f>
        <v>#REF!</v>
      </c>
      <c r="Y330" s="228" t="e">
        <f>M330*#REF!</f>
        <v>#REF!</v>
      </c>
      <c r="Z330" s="174" t="e">
        <f>N330*#REF!</f>
        <v>#REF!</v>
      </c>
      <c r="AA330" s="234" t="e">
        <f>O330*#REF!</f>
        <v>#REF!</v>
      </c>
      <c r="AB330" s="228" t="e">
        <f t="shared" ref="AB330:AB349" si="293">P330+S330+V330+Y330</f>
        <v>#REF!</v>
      </c>
      <c r="AC330" s="174" t="e">
        <f t="shared" ref="AC330:AC349" si="294">Q330+T330+W330+Z330</f>
        <v>#REF!</v>
      </c>
      <c r="AD330" s="234" t="e">
        <f t="shared" ref="AD330:AD349" si="295">R330+U330+X330+AA330</f>
        <v>#REF!</v>
      </c>
      <c r="AE330" s="228" t="e">
        <f t="shared" ref="AE330:AE349" si="296">$P$329-P330</f>
        <v>#REF!</v>
      </c>
      <c r="AF330" s="174" t="e">
        <f t="shared" ref="AF330:AF349" si="297">$Q$329-Q330</f>
        <v>#REF!</v>
      </c>
      <c r="AG330" s="234" t="e">
        <f t="shared" ref="AG330:AG349" si="298">$R$329-R330</f>
        <v>#REF!</v>
      </c>
      <c r="AH330" s="228" t="e">
        <f t="shared" ref="AH330:AH349" si="299">$S$329-S330</f>
        <v>#REF!</v>
      </c>
      <c r="AI330" s="174" t="e">
        <f t="shared" ref="AI330:AI349" si="300">$T$329-T330</f>
        <v>#REF!</v>
      </c>
      <c r="AJ330" s="234" t="e">
        <f t="shared" ref="AJ330:AJ349" si="301">$U$329-U330</f>
        <v>#REF!</v>
      </c>
      <c r="AK330" s="228" t="e">
        <f t="shared" ref="AK330:AK349" si="302">$V$329-V330</f>
        <v>#REF!</v>
      </c>
      <c r="AL330" s="174" t="e">
        <f t="shared" ref="AL330:AL349" si="303">$W$329-W330</f>
        <v>#REF!</v>
      </c>
      <c r="AM330" s="234" t="e">
        <f t="shared" ref="AM330:AM349" si="304">$X$329-X330</f>
        <v>#REF!</v>
      </c>
      <c r="AN330" s="228" t="e">
        <f t="shared" ref="AN330:AN349" si="305">$Y$329-Y330</f>
        <v>#REF!</v>
      </c>
      <c r="AO330" s="174" t="e">
        <f t="shared" ref="AO330:AO349" si="306">$Z$329-Z330</f>
        <v>#REF!</v>
      </c>
      <c r="AP330" s="234" t="e">
        <f t="shared" ref="AP330:AP349" si="307">$AA$329-AA330</f>
        <v>#REF!</v>
      </c>
      <c r="AQ330" s="228" t="e">
        <f t="shared" ref="AQ330:AQ349" si="308">$AB$329-AB330</f>
        <v>#REF!</v>
      </c>
      <c r="AR330" s="174" t="e">
        <f t="shared" ref="AR330:AR349" si="309">$AC$329-AC330</f>
        <v>#REF!</v>
      </c>
      <c r="AS330" s="185" t="e">
        <f t="shared" ref="AS330:AS349" si="310">$AD$329-AD330</f>
        <v>#REF!</v>
      </c>
      <c r="AT330" s="1"/>
      <c r="AU330" s="1"/>
      <c r="AV330" s="1"/>
      <c r="AW330" s="1"/>
      <c r="AX330" s="1"/>
      <c r="AY330" s="1"/>
      <c r="AZ330" s="1"/>
      <c r="BA330" s="1"/>
      <c r="BB330" s="1"/>
      <c r="BC330"/>
      <c r="BX330"/>
    </row>
    <row r="331" spans="1:78" x14ac:dyDescent="0.2">
      <c r="A331" s="246" t="s">
        <v>59</v>
      </c>
      <c r="B331" s="210">
        <v>1</v>
      </c>
      <c r="C331" s="211">
        <v>1</v>
      </c>
      <c r="D331" s="4">
        <f>(BldgEUI!F231+BldgEUI!G231)*Constants!$B$13</f>
        <v>14.05381</v>
      </c>
      <c r="E331" s="101">
        <f>(BldgEUI!D231+BldgEUI!E231)*Constants!$B$14</f>
        <v>5.9515559999999992</v>
      </c>
      <c r="F331" s="6">
        <f t="shared" si="289"/>
        <v>20.005365999999999</v>
      </c>
      <c r="G331" s="219">
        <f>(BldgEUI!L231+BldgEUI!M231)*Constants!$B$13</f>
        <v>15.187200000000001</v>
      </c>
      <c r="H331" s="101">
        <f>(BldgEUI!J231+BldgEUI!K231)*Constants!$B$14</f>
        <v>6.7795379999999996</v>
      </c>
      <c r="I331" s="6">
        <f t="shared" si="290"/>
        <v>21.966737999999999</v>
      </c>
      <c r="J331" s="219">
        <f>(BldgEUI!R231+BldgEUI!S231)*Constants!$B$13</f>
        <v>0</v>
      </c>
      <c r="K331" s="101">
        <f>(BldgEUI!P231+BldgEUI!Q231)*Constants!$B$14</f>
        <v>0</v>
      </c>
      <c r="L331" s="6">
        <f t="shared" si="291"/>
        <v>0</v>
      </c>
      <c r="M331" s="219">
        <f>(BldgEUI!X231+BldgEUI!Y231)*Constants!$B$13</f>
        <v>19.256329999999998</v>
      </c>
      <c r="N331" s="101">
        <f>(BldgEUI!V231+BldgEUI!W231)*Constants!$B$14</f>
        <v>8.8220340000000004</v>
      </c>
      <c r="O331" s="6">
        <f t="shared" si="292"/>
        <v>28.078364000000001</v>
      </c>
      <c r="P331" s="228" t="e">
        <f>D331*#REF!</f>
        <v>#REF!</v>
      </c>
      <c r="Q331" s="174" t="e">
        <f>E331*#REF!</f>
        <v>#REF!</v>
      </c>
      <c r="R331" s="234" t="e">
        <f>F331*#REF!</f>
        <v>#REF!</v>
      </c>
      <c r="S331" s="228" t="e">
        <f>G331*#REF!</f>
        <v>#REF!</v>
      </c>
      <c r="T331" s="174" t="e">
        <f>H331*#REF!</f>
        <v>#REF!</v>
      </c>
      <c r="U331" s="234" t="e">
        <f>I331*#REF!</f>
        <v>#REF!</v>
      </c>
      <c r="V331" s="228" t="e">
        <f>J331*#REF!</f>
        <v>#REF!</v>
      </c>
      <c r="W331" s="174" t="e">
        <f>K331*#REF!</f>
        <v>#REF!</v>
      </c>
      <c r="X331" s="234" t="e">
        <f>L331*#REF!</f>
        <v>#REF!</v>
      </c>
      <c r="Y331" s="228" t="e">
        <f>M331*#REF!</f>
        <v>#REF!</v>
      </c>
      <c r="Z331" s="174" t="e">
        <f>N331*#REF!</f>
        <v>#REF!</v>
      </c>
      <c r="AA331" s="234" t="e">
        <f>O331*#REF!</f>
        <v>#REF!</v>
      </c>
      <c r="AB331" s="228" t="e">
        <f t="shared" si="293"/>
        <v>#REF!</v>
      </c>
      <c r="AC331" s="174" t="e">
        <f t="shared" si="294"/>
        <v>#REF!</v>
      </c>
      <c r="AD331" s="234" t="e">
        <f t="shared" si="295"/>
        <v>#REF!</v>
      </c>
      <c r="AE331" s="228" t="e">
        <f t="shared" si="296"/>
        <v>#REF!</v>
      </c>
      <c r="AF331" s="174" t="e">
        <f t="shared" si="297"/>
        <v>#REF!</v>
      </c>
      <c r="AG331" s="234" t="e">
        <f t="shared" si="298"/>
        <v>#REF!</v>
      </c>
      <c r="AH331" s="228" t="e">
        <f t="shared" si="299"/>
        <v>#REF!</v>
      </c>
      <c r="AI331" s="174" t="e">
        <f t="shared" si="300"/>
        <v>#REF!</v>
      </c>
      <c r="AJ331" s="234" t="e">
        <f t="shared" si="301"/>
        <v>#REF!</v>
      </c>
      <c r="AK331" s="228" t="e">
        <f t="shared" si="302"/>
        <v>#REF!</v>
      </c>
      <c r="AL331" s="174" t="e">
        <f t="shared" si="303"/>
        <v>#REF!</v>
      </c>
      <c r="AM331" s="234" t="e">
        <f t="shared" si="304"/>
        <v>#REF!</v>
      </c>
      <c r="AN331" s="228" t="e">
        <f t="shared" si="305"/>
        <v>#REF!</v>
      </c>
      <c r="AO331" s="174" t="e">
        <f t="shared" si="306"/>
        <v>#REF!</v>
      </c>
      <c r="AP331" s="234" t="e">
        <f t="shared" si="307"/>
        <v>#REF!</v>
      </c>
      <c r="AQ331" s="228" t="e">
        <f t="shared" si="308"/>
        <v>#REF!</v>
      </c>
      <c r="AR331" s="174" t="e">
        <f t="shared" si="309"/>
        <v>#REF!</v>
      </c>
      <c r="AS331" s="185" t="e">
        <f t="shared" si="310"/>
        <v>#REF!</v>
      </c>
      <c r="AT331" s="1"/>
      <c r="AU331" s="1"/>
      <c r="AV331" s="1"/>
      <c r="AW331" s="1"/>
      <c r="AX331" s="1"/>
      <c r="AY331" s="1"/>
      <c r="AZ331" s="1"/>
      <c r="BA331" s="1"/>
      <c r="BB331" s="1"/>
      <c r="BC331"/>
      <c r="BX331"/>
    </row>
    <row r="332" spans="1:78" x14ac:dyDescent="0.2">
      <c r="A332" s="246" t="s">
        <v>43</v>
      </c>
      <c r="B332" s="210">
        <v>1</v>
      </c>
      <c r="C332" s="211">
        <v>1</v>
      </c>
      <c r="D332" s="4">
        <f>(BldgEUI!F232+BldgEUI!G232)*Constants!$B$13</f>
        <v>14.05381</v>
      </c>
      <c r="E332" s="101">
        <f>(BldgEUI!D232+BldgEUI!E232)*Constants!$B$14</f>
        <v>5.9515559999999992</v>
      </c>
      <c r="F332" s="6">
        <f t="shared" si="289"/>
        <v>20.005365999999999</v>
      </c>
      <c r="G332" s="219">
        <f>(BldgEUI!L232+BldgEUI!M232)*Constants!$B$13</f>
        <v>15.187200000000001</v>
      </c>
      <c r="H332" s="101">
        <f>(BldgEUI!J232+BldgEUI!K232)*Constants!$B$14</f>
        <v>6.7795379999999996</v>
      </c>
      <c r="I332" s="6">
        <f t="shared" si="290"/>
        <v>21.966737999999999</v>
      </c>
      <c r="J332" s="219">
        <f>(BldgEUI!R232+BldgEUI!S232)*Constants!$B$13</f>
        <v>0</v>
      </c>
      <c r="K332" s="101">
        <f>(BldgEUI!P232+BldgEUI!Q232)*Constants!$B$14</f>
        <v>0</v>
      </c>
      <c r="L332" s="6">
        <f t="shared" si="291"/>
        <v>0</v>
      </c>
      <c r="M332" s="219">
        <f>(BldgEUI!X232+BldgEUI!Y232)*Constants!$B$13</f>
        <v>19.256329999999998</v>
      </c>
      <c r="N332" s="101">
        <f>(BldgEUI!V232+BldgEUI!W232)*Constants!$B$14</f>
        <v>8.8220340000000004</v>
      </c>
      <c r="O332" s="6">
        <f t="shared" si="292"/>
        <v>28.078364000000001</v>
      </c>
      <c r="P332" s="228" t="e">
        <f>D332*#REF!</f>
        <v>#REF!</v>
      </c>
      <c r="Q332" s="174" t="e">
        <f>E332*#REF!</f>
        <v>#REF!</v>
      </c>
      <c r="R332" s="234" t="e">
        <f>F332*#REF!</f>
        <v>#REF!</v>
      </c>
      <c r="S332" s="228" t="e">
        <f>G332*#REF!</f>
        <v>#REF!</v>
      </c>
      <c r="T332" s="174" t="e">
        <f>H332*#REF!</f>
        <v>#REF!</v>
      </c>
      <c r="U332" s="234" t="e">
        <f>I332*#REF!</f>
        <v>#REF!</v>
      </c>
      <c r="V332" s="228" t="e">
        <f>J332*#REF!</f>
        <v>#REF!</v>
      </c>
      <c r="W332" s="174" t="e">
        <f>K332*#REF!</f>
        <v>#REF!</v>
      </c>
      <c r="X332" s="234" t="e">
        <f>L332*#REF!</f>
        <v>#REF!</v>
      </c>
      <c r="Y332" s="228" t="e">
        <f>M332*#REF!</f>
        <v>#REF!</v>
      </c>
      <c r="Z332" s="174" t="e">
        <f>N332*#REF!</f>
        <v>#REF!</v>
      </c>
      <c r="AA332" s="234" t="e">
        <f>O332*#REF!</f>
        <v>#REF!</v>
      </c>
      <c r="AB332" s="228" t="e">
        <f t="shared" si="293"/>
        <v>#REF!</v>
      </c>
      <c r="AC332" s="174" t="e">
        <f t="shared" si="294"/>
        <v>#REF!</v>
      </c>
      <c r="AD332" s="234" t="e">
        <f t="shared" si="295"/>
        <v>#REF!</v>
      </c>
      <c r="AE332" s="228" t="e">
        <f t="shared" si="296"/>
        <v>#REF!</v>
      </c>
      <c r="AF332" s="174" t="e">
        <f t="shared" si="297"/>
        <v>#REF!</v>
      </c>
      <c r="AG332" s="234" t="e">
        <f t="shared" si="298"/>
        <v>#REF!</v>
      </c>
      <c r="AH332" s="228" t="e">
        <f t="shared" si="299"/>
        <v>#REF!</v>
      </c>
      <c r="AI332" s="174" t="e">
        <f t="shared" si="300"/>
        <v>#REF!</v>
      </c>
      <c r="AJ332" s="234" t="e">
        <f t="shared" si="301"/>
        <v>#REF!</v>
      </c>
      <c r="AK332" s="228" t="e">
        <f t="shared" si="302"/>
        <v>#REF!</v>
      </c>
      <c r="AL332" s="174" t="e">
        <f t="shared" si="303"/>
        <v>#REF!</v>
      </c>
      <c r="AM332" s="234" t="e">
        <f t="shared" si="304"/>
        <v>#REF!</v>
      </c>
      <c r="AN332" s="228" t="e">
        <f t="shared" si="305"/>
        <v>#REF!</v>
      </c>
      <c r="AO332" s="174" t="e">
        <f t="shared" si="306"/>
        <v>#REF!</v>
      </c>
      <c r="AP332" s="234" t="e">
        <f t="shared" si="307"/>
        <v>#REF!</v>
      </c>
      <c r="AQ332" s="228" t="e">
        <f t="shared" si="308"/>
        <v>#REF!</v>
      </c>
      <c r="AR332" s="174" t="e">
        <f t="shared" si="309"/>
        <v>#REF!</v>
      </c>
      <c r="AS332" s="185" t="e">
        <f t="shared" si="310"/>
        <v>#REF!</v>
      </c>
      <c r="AT332" s="1"/>
      <c r="AU332" s="1"/>
      <c r="AV332" s="1"/>
      <c r="AW332" s="1"/>
      <c r="AX332" s="1"/>
      <c r="AY332" s="1"/>
      <c r="AZ332" s="1"/>
      <c r="BA332" s="1"/>
      <c r="BB332" s="1"/>
      <c r="BC332"/>
      <c r="BX332"/>
    </row>
    <row r="333" spans="1:78" x14ac:dyDescent="0.2">
      <c r="A333" s="246" t="s">
        <v>44</v>
      </c>
      <c r="B333" s="210">
        <v>1</v>
      </c>
      <c r="C333" s="211">
        <v>1</v>
      </c>
      <c r="D333" s="4">
        <f>(BldgEUI!F233+BldgEUI!G233)*Constants!$B$13</f>
        <v>14.05381</v>
      </c>
      <c r="E333" s="101">
        <f>(BldgEUI!D233+BldgEUI!E233)*Constants!$B$14</f>
        <v>5.9515559999999992</v>
      </c>
      <c r="F333" s="6">
        <f t="shared" si="289"/>
        <v>20.005365999999999</v>
      </c>
      <c r="G333" s="219">
        <f>(BldgEUI!L233+BldgEUI!M233)*Constants!$B$13</f>
        <v>15.187200000000001</v>
      </c>
      <c r="H333" s="101">
        <f>(BldgEUI!J233+BldgEUI!K233)*Constants!$B$14</f>
        <v>6.7795379999999996</v>
      </c>
      <c r="I333" s="6">
        <f t="shared" si="290"/>
        <v>21.966737999999999</v>
      </c>
      <c r="J333" s="219">
        <f>(BldgEUI!R233+BldgEUI!S233)*Constants!$B$13</f>
        <v>0</v>
      </c>
      <c r="K333" s="101">
        <f>(BldgEUI!P233+BldgEUI!Q233)*Constants!$B$14</f>
        <v>0</v>
      </c>
      <c r="L333" s="6">
        <f t="shared" si="291"/>
        <v>0</v>
      </c>
      <c r="M333" s="219">
        <f>(BldgEUI!X233+BldgEUI!Y233)*Constants!$B$13</f>
        <v>19.256329999999998</v>
      </c>
      <c r="N333" s="101">
        <f>(BldgEUI!V233+BldgEUI!W233)*Constants!$B$14</f>
        <v>8.8220340000000004</v>
      </c>
      <c r="O333" s="6">
        <f t="shared" si="292"/>
        <v>28.078364000000001</v>
      </c>
      <c r="P333" s="228" t="e">
        <f>D333*#REF!</f>
        <v>#REF!</v>
      </c>
      <c r="Q333" s="174" t="e">
        <f>E333*#REF!</f>
        <v>#REF!</v>
      </c>
      <c r="R333" s="234" t="e">
        <f>F333*#REF!</f>
        <v>#REF!</v>
      </c>
      <c r="S333" s="228" t="e">
        <f>G333*#REF!</f>
        <v>#REF!</v>
      </c>
      <c r="T333" s="174" t="e">
        <f>H333*#REF!</f>
        <v>#REF!</v>
      </c>
      <c r="U333" s="234" t="e">
        <f>I333*#REF!</f>
        <v>#REF!</v>
      </c>
      <c r="V333" s="228" t="e">
        <f>J333*#REF!</f>
        <v>#REF!</v>
      </c>
      <c r="W333" s="174" t="e">
        <f>K333*#REF!</f>
        <v>#REF!</v>
      </c>
      <c r="X333" s="234" t="e">
        <f>L333*#REF!</f>
        <v>#REF!</v>
      </c>
      <c r="Y333" s="228" t="e">
        <f>M333*#REF!</f>
        <v>#REF!</v>
      </c>
      <c r="Z333" s="174" t="e">
        <f>N333*#REF!</f>
        <v>#REF!</v>
      </c>
      <c r="AA333" s="234" t="e">
        <f>O333*#REF!</f>
        <v>#REF!</v>
      </c>
      <c r="AB333" s="228" t="e">
        <f t="shared" si="293"/>
        <v>#REF!</v>
      </c>
      <c r="AC333" s="174" t="e">
        <f t="shared" si="294"/>
        <v>#REF!</v>
      </c>
      <c r="AD333" s="234" t="e">
        <f t="shared" si="295"/>
        <v>#REF!</v>
      </c>
      <c r="AE333" s="228" t="e">
        <f t="shared" si="296"/>
        <v>#REF!</v>
      </c>
      <c r="AF333" s="174" t="e">
        <f t="shared" si="297"/>
        <v>#REF!</v>
      </c>
      <c r="AG333" s="234" t="e">
        <f t="shared" si="298"/>
        <v>#REF!</v>
      </c>
      <c r="AH333" s="228" t="e">
        <f t="shared" si="299"/>
        <v>#REF!</v>
      </c>
      <c r="AI333" s="174" t="e">
        <f t="shared" si="300"/>
        <v>#REF!</v>
      </c>
      <c r="AJ333" s="234" t="e">
        <f t="shared" si="301"/>
        <v>#REF!</v>
      </c>
      <c r="AK333" s="228" t="e">
        <f t="shared" si="302"/>
        <v>#REF!</v>
      </c>
      <c r="AL333" s="174" t="e">
        <f t="shared" si="303"/>
        <v>#REF!</v>
      </c>
      <c r="AM333" s="234" t="e">
        <f t="shared" si="304"/>
        <v>#REF!</v>
      </c>
      <c r="AN333" s="228" t="e">
        <f t="shared" si="305"/>
        <v>#REF!</v>
      </c>
      <c r="AO333" s="174" t="e">
        <f t="shared" si="306"/>
        <v>#REF!</v>
      </c>
      <c r="AP333" s="234" t="e">
        <f t="shared" si="307"/>
        <v>#REF!</v>
      </c>
      <c r="AQ333" s="228" t="e">
        <f t="shared" si="308"/>
        <v>#REF!</v>
      </c>
      <c r="AR333" s="174" t="e">
        <f t="shared" si="309"/>
        <v>#REF!</v>
      </c>
      <c r="AS333" s="185" t="e">
        <f t="shared" si="310"/>
        <v>#REF!</v>
      </c>
      <c r="AT333" s="1"/>
      <c r="AU333" s="1"/>
      <c r="AV333" s="1"/>
      <c r="AW333" s="1"/>
      <c r="AX333" s="1"/>
      <c r="AY333" s="1"/>
      <c r="AZ333" s="1"/>
      <c r="BA333" s="1"/>
      <c r="BB333" s="1"/>
      <c r="BC333"/>
      <c r="BX333"/>
    </row>
    <row r="334" spans="1:78" x14ac:dyDescent="0.2">
      <c r="A334" s="247" t="s">
        <v>46</v>
      </c>
      <c r="B334" s="208">
        <v>1</v>
      </c>
      <c r="C334" s="209">
        <v>1</v>
      </c>
      <c r="D334" s="4">
        <f>(BldgEUI!F234+BldgEUI!G234)*Constants!$B$13</f>
        <v>14.27416</v>
      </c>
      <c r="E334" s="101">
        <f>(BldgEUI!D234+BldgEUI!E234)*Constants!$B$14</f>
        <v>6.0502140000000004</v>
      </c>
      <c r="F334" s="6">
        <f t="shared" si="289"/>
        <v>20.324373999999999</v>
      </c>
      <c r="G334" s="219">
        <f>(BldgEUI!L234+BldgEUI!M234)*Constants!$B$13</f>
        <v>15.63016</v>
      </c>
      <c r="H334" s="101">
        <f>(BldgEUI!J234+BldgEUI!K234)*Constants!$B$14</f>
        <v>6.942672</v>
      </c>
      <c r="I334" s="6">
        <f t="shared" si="290"/>
        <v>22.572831999999998</v>
      </c>
      <c r="J334" s="219">
        <f>(BldgEUI!R234+BldgEUI!S234)*Constants!$B$13</f>
        <v>0</v>
      </c>
      <c r="K334" s="101">
        <f>(BldgEUI!P234+BldgEUI!Q234)*Constants!$B$14</f>
        <v>0</v>
      </c>
      <c r="L334" s="6">
        <f t="shared" si="291"/>
        <v>0</v>
      </c>
      <c r="M334" s="219">
        <f>(BldgEUI!X234+BldgEUI!Y234)*Constants!$B$13</f>
        <v>22.493780000000001</v>
      </c>
      <c r="N334" s="101">
        <f>(BldgEUI!V234+BldgEUI!W234)*Constants!$B$14</f>
        <v>10.204056</v>
      </c>
      <c r="O334" s="6">
        <f t="shared" si="292"/>
        <v>32.697836000000002</v>
      </c>
      <c r="P334" s="228" t="e">
        <f>D334*#REF!</f>
        <v>#REF!</v>
      </c>
      <c r="Q334" s="174" t="e">
        <f>E334*#REF!</f>
        <v>#REF!</v>
      </c>
      <c r="R334" s="234" t="e">
        <f>F334*#REF!</f>
        <v>#REF!</v>
      </c>
      <c r="S334" s="228" t="e">
        <f>G334*#REF!</f>
        <v>#REF!</v>
      </c>
      <c r="T334" s="174" t="e">
        <f>H334*#REF!</f>
        <v>#REF!</v>
      </c>
      <c r="U334" s="234" t="e">
        <f>I334*#REF!</f>
        <v>#REF!</v>
      </c>
      <c r="V334" s="228" t="e">
        <f>J334*#REF!</f>
        <v>#REF!</v>
      </c>
      <c r="W334" s="174" t="e">
        <f>K334*#REF!</f>
        <v>#REF!</v>
      </c>
      <c r="X334" s="234" t="e">
        <f>L334*#REF!</f>
        <v>#REF!</v>
      </c>
      <c r="Y334" s="228" t="e">
        <f>M334*#REF!</f>
        <v>#REF!</v>
      </c>
      <c r="Z334" s="174" t="e">
        <f>N334*#REF!</f>
        <v>#REF!</v>
      </c>
      <c r="AA334" s="234" t="e">
        <f>O334*#REF!</f>
        <v>#REF!</v>
      </c>
      <c r="AB334" s="228" t="e">
        <f t="shared" si="293"/>
        <v>#REF!</v>
      </c>
      <c r="AC334" s="174" t="e">
        <f t="shared" si="294"/>
        <v>#REF!</v>
      </c>
      <c r="AD334" s="234" t="e">
        <f t="shared" si="295"/>
        <v>#REF!</v>
      </c>
      <c r="AE334" s="228" t="e">
        <f t="shared" si="296"/>
        <v>#REF!</v>
      </c>
      <c r="AF334" s="174" t="e">
        <f t="shared" si="297"/>
        <v>#REF!</v>
      </c>
      <c r="AG334" s="234" t="e">
        <f t="shared" si="298"/>
        <v>#REF!</v>
      </c>
      <c r="AH334" s="228" t="e">
        <f t="shared" si="299"/>
        <v>#REF!</v>
      </c>
      <c r="AI334" s="174" t="e">
        <f t="shared" si="300"/>
        <v>#REF!</v>
      </c>
      <c r="AJ334" s="234" t="e">
        <f t="shared" si="301"/>
        <v>#REF!</v>
      </c>
      <c r="AK334" s="228" t="e">
        <f t="shared" si="302"/>
        <v>#REF!</v>
      </c>
      <c r="AL334" s="174" t="e">
        <f t="shared" si="303"/>
        <v>#REF!</v>
      </c>
      <c r="AM334" s="234" t="e">
        <f t="shared" si="304"/>
        <v>#REF!</v>
      </c>
      <c r="AN334" s="228" t="e">
        <f t="shared" si="305"/>
        <v>#REF!</v>
      </c>
      <c r="AO334" s="174" t="e">
        <f t="shared" si="306"/>
        <v>#REF!</v>
      </c>
      <c r="AP334" s="234" t="e">
        <f t="shared" si="307"/>
        <v>#REF!</v>
      </c>
      <c r="AQ334" s="228" t="e">
        <f t="shared" si="308"/>
        <v>#REF!</v>
      </c>
      <c r="AR334" s="174" t="e">
        <f t="shared" si="309"/>
        <v>#REF!</v>
      </c>
      <c r="AS334" s="185" t="e">
        <f t="shared" si="310"/>
        <v>#REF!</v>
      </c>
      <c r="AT334" s="1"/>
      <c r="AU334" s="1"/>
      <c r="AV334" s="1"/>
      <c r="AW334" s="1"/>
      <c r="AX334" s="1"/>
      <c r="AY334" s="1"/>
      <c r="AZ334" s="1"/>
      <c r="BA334" s="1"/>
      <c r="BB334" s="1"/>
      <c r="BC334"/>
      <c r="BX334"/>
    </row>
    <row r="335" spans="1:78" x14ac:dyDescent="0.2">
      <c r="A335" s="247" t="s">
        <v>47</v>
      </c>
      <c r="B335" s="208">
        <v>1</v>
      </c>
      <c r="C335" s="209">
        <v>1</v>
      </c>
      <c r="D335" s="4">
        <f>(BldgEUI!F235+BldgEUI!G235)*Constants!$B$13</f>
        <v>14.276420000000002</v>
      </c>
      <c r="E335" s="101">
        <f>(BldgEUI!D235+BldgEUI!E235)*Constants!$B$14</f>
        <v>6.0634980000000001</v>
      </c>
      <c r="F335" s="6">
        <f t="shared" si="289"/>
        <v>20.339918000000001</v>
      </c>
      <c r="G335" s="219">
        <f>(BldgEUI!L235+BldgEUI!M235)*Constants!$B$13</f>
        <v>14.486599999999999</v>
      </c>
      <c r="H335" s="101">
        <f>(BldgEUI!J235+BldgEUI!K235)*Constants!$B$14</f>
        <v>6.2536859999999992</v>
      </c>
      <c r="I335" s="6">
        <f t="shared" si="290"/>
        <v>20.740285999999998</v>
      </c>
      <c r="J335" s="219">
        <f>(BldgEUI!R235+BldgEUI!S235)*Constants!$B$13</f>
        <v>0</v>
      </c>
      <c r="K335" s="101">
        <f>(BldgEUI!P235+BldgEUI!Q235)*Constants!$B$14</f>
        <v>0</v>
      </c>
      <c r="L335" s="6">
        <f t="shared" si="291"/>
        <v>0</v>
      </c>
      <c r="M335" s="219">
        <f>(BldgEUI!X235+BldgEUI!Y235)*Constants!$B$13</f>
        <v>17.971519999999998</v>
      </c>
      <c r="N335" s="101">
        <f>(BldgEUI!V235+BldgEUI!W235)*Constants!$B$14</f>
        <v>7.8492239999999995</v>
      </c>
      <c r="O335" s="6">
        <f t="shared" si="292"/>
        <v>25.820743999999998</v>
      </c>
      <c r="P335" s="228" t="e">
        <f>D335*#REF!</f>
        <v>#REF!</v>
      </c>
      <c r="Q335" s="174" t="e">
        <f>E335*#REF!</f>
        <v>#REF!</v>
      </c>
      <c r="R335" s="234" t="e">
        <f>F335*#REF!</f>
        <v>#REF!</v>
      </c>
      <c r="S335" s="228" t="e">
        <f>G335*#REF!</f>
        <v>#REF!</v>
      </c>
      <c r="T335" s="174" t="e">
        <f>H335*#REF!</f>
        <v>#REF!</v>
      </c>
      <c r="U335" s="234" t="e">
        <f>I335*#REF!</f>
        <v>#REF!</v>
      </c>
      <c r="V335" s="228" t="e">
        <f>J335*#REF!</f>
        <v>#REF!</v>
      </c>
      <c r="W335" s="174" t="e">
        <f>K335*#REF!</f>
        <v>#REF!</v>
      </c>
      <c r="X335" s="234" t="e">
        <f>L335*#REF!</f>
        <v>#REF!</v>
      </c>
      <c r="Y335" s="228" t="e">
        <f>M335*#REF!</f>
        <v>#REF!</v>
      </c>
      <c r="Z335" s="174" t="e">
        <f>N335*#REF!</f>
        <v>#REF!</v>
      </c>
      <c r="AA335" s="234" t="e">
        <f>O335*#REF!</f>
        <v>#REF!</v>
      </c>
      <c r="AB335" s="228" t="e">
        <f t="shared" si="293"/>
        <v>#REF!</v>
      </c>
      <c r="AC335" s="174" t="e">
        <f t="shared" si="294"/>
        <v>#REF!</v>
      </c>
      <c r="AD335" s="234" t="e">
        <f t="shared" si="295"/>
        <v>#REF!</v>
      </c>
      <c r="AE335" s="228" t="e">
        <f t="shared" si="296"/>
        <v>#REF!</v>
      </c>
      <c r="AF335" s="174" t="e">
        <f t="shared" si="297"/>
        <v>#REF!</v>
      </c>
      <c r="AG335" s="234" t="e">
        <f t="shared" si="298"/>
        <v>#REF!</v>
      </c>
      <c r="AH335" s="228" t="e">
        <f t="shared" si="299"/>
        <v>#REF!</v>
      </c>
      <c r="AI335" s="174" t="e">
        <f t="shared" si="300"/>
        <v>#REF!</v>
      </c>
      <c r="AJ335" s="234" t="e">
        <f t="shared" si="301"/>
        <v>#REF!</v>
      </c>
      <c r="AK335" s="228" t="e">
        <f t="shared" si="302"/>
        <v>#REF!</v>
      </c>
      <c r="AL335" s="174" t="e">
        <f t="shared" si="303"/>
        <v>#REF!</v>
      </c>
      <c r="AM335" s="234" t="e">
        <f t="shared" si="304"/>
        <v>#REF!</v>
      </c>
      <c r="AN335" s="228" t="e">
        <f t="shared" si="305"/>
        <v>#REF!</v>
      </c>
      <c r="AO335" s="174" t="e">
        <f t="shared" si="306"/>
        <v>#REF!</v>
      </c>
      <c r="AP335" s="234" t="e">
        <f t="shared" si="307"/>
        <v>#REF!</v>
      </c>
      <c r="AQ335" s="228" t="e">
        <f t="shared" si="308"/>
        <v>#REF!</v>
      </c>
      <c r="AR335" s="174" t="e">
        <f t="shared" si="309"/>
        <v>#REF!</v>
      </c>
      <c r="AS335" s="185" t="e">
        <f t="shared" si="310"/>
        <v>#REF!</v>
      </c>
      <c r="AT335" s="1"/>
      <c r="AU335" s="1"/>
      <c r="AV335" s="1"/>
      <c r="AW335" s="1"/>
      <c r="AX335" s="1"/>
      <c r="AY335" s="1"/>
      <c r="AZ335" s="1"/>
      <c r="BA335" s="1"/>
      <c r="BB335" s="1"/>
      <c r="BC335"/>
      <c r="BX335"/>
    </row>
    <row r="336" spans="1:78" x14ac:dyDescent="0.2">
      <c r="A336" s="247" t="s">
        <v>48</v>
      </c>
      <c r="B336" s="210">
        <v>1</v>
      </c>
      <c r="C336" s="211">
        <v>1</v>
      </c>
      <c r="D336" s="4">
        <f>(BldgEUI!F236+BldgEUI!G236)*Constants!$B$13</f>
        <v>14.20862</v>
      </c>
      <c r="E336" s="101">
        <f>(BldgEUI!D236+BldgEUI!E236)*Constants!$B$14</f>
        <v>5.1797880000000003</v>
      </c>
      <c r="F336" s="6">
        <f t="shared" si="289"/>
        <v>19.388407999999998</v>
      </c>
      <c r="G336" s="219">
        <f>(BldgEUI!L236+BldgEUI!M236)*Constants!$B$13</f>
        <v>15.555580000000001</v>
      </c>
      <c r="H336" s="101">
        <f>(BldgEUI!J236+BldgEUI!K236)*Constants!$B$14</f>
        <v>5.9799059999999997</v>
      </c>
      <c r="I336" s="6">
        <f t="shared" si="290"/>
        <v>21.535485999999999</v>
      </c>
      <c r="J336" s="219">
        <f>(BldgEUI!R236+BldgEUI!S236)*Constants!$B$13</f>
        <v>0</v>
      </c>
      <c r="K336" s="101">
        <f>(BldgEUI!P236+BldgEUI!Q236)*Constants!$B$14</f>
        <v>0</v>
      </c>
      <c r="L336" s="6">
        <f t="shared" si="291"/>
        <v>0</v>
      </c>
      <c r="M336" s="219">
        <f>(BldgEUI!X236+BldgEUI!Y236)*Constants!$B$13</f>
        <v>22.235010000000003</v>
      </c>
      <c r="N336" s="101">
        <f>(BldgEUI!V236+BldgEUI!W236)*Constants!$B$14</f>
        <v>8.8664219999999982</v>
      </c>
      <c r="O336" s="6">
        <f t="shared" si="292"/>
        <v>31.101432000000003</v>
      </c>
      <c r="P336" s="228" t="e">
        <f>D336*#REF!</f>
        <v>#REF!</v>
      </c>
      <c r="Q336" s="174" t="e">
        <f>E336*#REF!</f>
        <v>#REF!</v>
      </c>
      <c r="R336" s="234" t="e">
        <f>F336*#REF!</f>
        <v>#REF!</v>
      </c>
      <c r="S336" s="228" t="e">
        <f>G336*#REF!</f>
        <v>#REF!</v>
      </c>
      <c r="T336" s="174" t="e">
        <f>H336*#REF!</f>
        <v>#REF!</v>
      </c>
      <c r="U336" s="234" t="e">
        <f>I336*#REF!</f>
        <v>#REF!</v>
      </c>
      <c r="V336" s="228" t="e">
        <f>J336*#REF!</f>
        <v>#REF!</v>
      </c>
      <c r="W336" s="174" t="e">
        <f>K336*#REF!</f>
        <v>#REF!</v>
      </c>
      <c r="X336" s="234" t="e">
        <f>L336*#REF!</f>
        <v>#REF!</v>
      </c>
      <c r="Y336" s="228" t="e">
        <f>M336*#REF!</f>
        <v>#REF!</v>
      </c>
      <c r="Z336" s="174" t="e">
        <f>N336*#REF!</f>
        <v>#REF!</v>
      </c>
      <c r="AA336" s="234" t="e">
        <f>O336*#REF!</f>
        <v>#REF!</v>
      </c>
      <c r="AB336" s="228" t="e">
        <f t="shared" si="293"/>
        <v>#REF!</v>
      </c>
      <c r="AC336" s="174" t="e">
        <f t="shared" si="294"/>
        <v>#REF!</v>
      </c>
      <c r="AD336" s="234" t="e">
        <f t="shared" si="295"/>
        <v>#REF!</v>
      </c>
      <c r="AE336" s="228" t="e">
        <f t="shared" si="296"/>
        <v>#REF!</v>
      </c>
      <c r="AF336" s="174" t="e">
        <f t="shared" si="297"/>
        <v>#REF!</v>
      </c>
      <c r="AG336" s="234" t="e">
        <f t="shared" si="298"/>
        <v>#REF!</v>
      </c>
      <c r="AH336" s="228" t="e">
        <f t="shared" si="299"/>
        <v>#REF!</v>
      </c>
      <c r="AI336" s="174" t="e">
        <f t="shared" si="300"/>
        <v>#REF!</v>
      </c>
      <c r="AJ336" s="234" t="e">
        <f t="shared" si="301"/>
        <v>#REF!</v>
      </c>
      <c r="AK336" s="228" t="e">
        <f t="shared" si="302"/>
        <v>#REF!</v>
      </c>
      <c r="AL336" s="174" t="e">
        <f t="shared" si="303"/>
        <v>#REF!</v>
      </c>
      <c r="AM336" s="234" t="e">
        <f t="shared" si="304"/>
        <v>#REF!</v>
      </c>
      <c r="AN336" s="228" t="e">
        <f t="shared" si="305"/>
        <v>#REF!</v>
      </c>
      <c r="AO336" s="174" t="e">
        <f t="shared" si="306"/>
        <v>#REF!</v>
      </c>
      <c r="AP336" s="234" t="e">
        <f t="shared" si="307"/>
        <v>#REF!</v>
      </c>
      <c r="AQ336" s="228" t="e">
        <f t="shared" si="308"/>
        <v>#REF!</v>
      </c>
      <c r="AR336" s="174" t="e">
        <f t="shared" si="309"/>
        <v>#REF!</v>
      </c>
      <c r="AS336" s="185" t="e">
        <f t="shared" si="310"/>
        <v>#REF!</v>
      </c>
      <c r="AT336" s="1"/>
      <c r="AU336" s="1"/>
      <c r="AV336" s="1"/>
      <c r="AW336" s="1"/>
      <c r="AX336" s="1"/>
      <c r="AY336" s="1"/>
      <c r="AZ336" s="1"/>
      <c r="BA336" s="1"/>
      <c r="BB336" s="1"/>
      <c r="BC336"/>
      <c r="BX336"/>
    </row>
    <row r="337" spans="1:78" x14ac:dyDescent="0.2">
      <c r="A337" s="247" t="s">
        <v>49</v>
      </c>
      <c r="B337" s="210">
        <v>1</v>
      </c>
      <c r="C337" s="209">
        <v>1</v>
      </c>
      <c r="D337" s="4">
        <f>(BldgEUI!F237+BldgEUI!G237)*Constants!$B$13</f>
        <v>14.1928</v>
      </c>
      <c r="E337" s="101">
        <f>(BldgEUI!D237+BldgEUI!E237)*Constants!$B$14</f>
        <v>5.3586359999999988</v>
      </c>
      <c r="F337" s="6">
        <f t="shared" si="289"/>
        <v>19.551435999999999</v>
      </c>
      <c r="G337" s="219">
        <f>(BldgEUI!L237+BldgEUI!M237)*Constants!$B$13</f>
        <v>15.55219</v>
      </c>
      <c r="H337" s="101">
        <f>(BldgEUI!J237+BldgEUI!K237)*Constants!$B$14</f>
        <v>6.1833779999999994</v>
      </c>
      <c r="I337" s="6">
        <f t="shared" si="290"/>
        <v>21.735568000000001</v>
      </c>
      <c r="J337" s="219">
        <f>(BldgEUI!R237+BldgEUI!S237)*Constants!$B$13</f>
        <v>0</v>
      </c>
      <c r="K337" s="101">
        <f>(BldgEUI!P237+BldgEUI!Q237)*Constants!$B$14</f>
        <v>0</v>
      </c>
      <c r="L337" s="6">
        <f t="shared" si="291"/>
        <v>0</v>
      </c>
      <c r="M337" s="219">
        <f>(BldgEUI!X237+BldgEUI!Y237)*Constants!$B$13</f>
        <v>22.28021</v>
      </c>
      <c r="N337" s="101">
        <f>(BldgEUI!V237+BldgEUI!W237)*Constants!$B$14</f>
        <v>9.1287000000000003</v>
      </c>
      <c r="O337" s="6">
        <f t="shared" si="292"/>
        <v>31.408909999999999</v>
      </c>
      <c r="P337" s="228" t="e">
        <f>D337*#REF!</f>
        <v>#REF!</v>
      </c>
      <c r="Q337" s="174" t="e">
        <f>E337*#REF!</f>
        <v>#REF!</v>
      </c>
      <c r="R337" s="234" t="e">
        <f>F337*#REF!</f>
        <v>#REF!</v>
      </c>
      <c r="S337" s="228" t="e">
        <f>G337*#REF!</f>
        <v>#REF!</v>
      </c>
      <c r="T337" s="174" t="e">
        <f>H337*#REF!</f>
        <v>#REF!</v>
      </c>
      <c r="U337" s="234" t="e">
        <f>I337*#REF!</f>
        <v>#REF!</v>
      </c>
      <c r="V337" s="228" t="e">
        <f>J337*#REF!</f>
        <v>#REF!</v>
      </c>
      <c r="W337" s="174" t="e">
        <f>K337*#REF!</f>
        <v>#REF!</v>
      </c>
      <c r="X337" s="234" t="e">
        <f>L337*#REF!</f>
        <v>#REF!</v>
      </c>
      <c r="Y337" s="228" t="e">
        <f>M337*#REF!</f>
        <v>#REF!</v>
      </c>
      <c r="Z337" s="174" t="e">
        <f>N337*#REF!</f>
        <v>#REF!</v>
      </c>
      <c r="AA337" s="234" t="e">
        <f>O337*#REF!</f>
        <v>#REF!</v>
      </c>
      <c r="AB337" s="228" t="e">
        <f t="shared" si="293"/>
        <v>#REF!</v>
      </c>
      <c r="AC337" s="174" t="e">
        <f t="shared" si="294"/>
        <v>#REF!</v>
      </c>
      <c r="AD337" s="234" t="e">
        <f t="shared" si="295"/>
        <v>#REF!</v>
      </c>
      <c r="AE337" s="228" t="e">
        <f t="shared" si="296"/>
        <v>#REF!</v>
      </c>
      <c r="AF337" s="174" t="e">
        <f t="shared" si="297"/>
        <v>#REF!</v>
      </c>
      <c r="AG337" s="234" t="e">
        <f t="shared" si="298"/>
        <v>#REF!</v>
      </c>
      <c r="AH337" s="228" t="e">
        <f t="shared" si="299"/>
        <v>#REF!</v>
      </c>
      <c r="AI337" s="174" t="e">
        <f t="shared" si="300"/>
        <v>#REF!</v>
      </c>
      <c r="AJ337" s="234" t="e">
        <f t="shared" si="301"/>
        <v>#REF!</v>
      </c>
      <c r="AK337" s="228" t="e">
        <f t="shared" si="302"/>
        <v>#REF!</v>
      </c>
      <c r="AL337" s="174" t="e">
        <f t="shared" si="303"/>
        <v>#REF!</v>
      </c>
      <c r="AM337" s="234" t="e">
        <f t="shared" si="304"/>
        <v>#REF!</v>
      </c>
      <c r="AN337" s="228" t="e">
        <f t="shared" si="305"/>
        <v>#REF!</v>
      </c>
      <c r="AO337" s="174" t="e">
        <f t="shared" si="306"/>
        <v>#REF!</v>
      </c>
      <c r="AP337" s="234" t="e">
        <f t="shared" si="307"/>
        <v>#REF!</v>
      </c>
      <c r="AQ337" s="228" t="e">
        <f t="shared" si="308"/>
        <v>#REF!</v>
      </c>
      <c r="AR337" s="174" t="e">
        <f t="shared" si="309"/>
        <v>#REF!</v>
      </c>
      <c r="AS337" s="185" t="e">
        <f t="shared" si="310"/>
        <v>#REF!</v>
      </c>
      <c r="AT337" s="1"/>
      <c r="AU337" s="1"/>
      <c r="AV337" s="1"/>
      <c r="AW337" s="1"/>
      <c r="AX337" s="1"/>
      <c r="AY337" s="1"/>
      <c r="AZ337" s="1"/>
      <c r="BA337" s="1"/>
      <c r="BB337" s="1"/>
      <c r="BC337"/>
      <c r="BX337"/>
    </row>
    <row r="338" spans="1:78" x14ac:dyDescent="0.2">
      <c r="A338" s="246" t="s">
        <v>50</v>
      </c>
      <c r="B338" s="210">
        <v>1</v>
      </c>
      <c r="C338" s="211">
        <v>1</v>
      </c>
      <c r="D338" s="4">
        <f>(BldgEUI!F238+BldgEUI!G238)*Constants!$B$13</f>
        <v>12.02998</v>
      </c>
      <c r="E338" s="101">
        <f>(BldgEUI!D238+BldgEUI!E238)*Constants!$B$14</f>
        <v>6.2888399999999995</v>
      </c>
      <c r="F338" s="6">
        <f t="shared" si="289"/>
        <v>18.318819999999999</v>
      </c>
      <c r="G338" s="219">
        <f>(BldgEUI!L238+BldgEUI!M238)*Constants!$B$13</f>
        <v>13.722720000000001</v>
      </c>
      <c r="H338" s="101">
        <f>(BldgEUI!J238+BldgEUI!K238)*Constants!$B$14</f>
        <v>7.1704439999999998</v>
      </c>
      <c r="I338" s="6">
        <f t="shared" si="290"/>
        <v>20.893163999999999</v>
      </c>
      <c r="J338" s="219">
        <f>(BldgEUI!R238+BldgEUI!S238)*Constants!$B$13</f>
        <v>0</v>
      </c>
      <c r="K338" s="101">
        <f>(BldgEUI!P238+BldgEUI!Q238)*Constants!$B$14</f>
        <v>0</v>
      </c>
      <c r="L338" s="6">
        <f t="shared" si="291"/>
        <v>0</v>
      </c>
      <c r="M338" s="219">
        <f>(BldgEUI!X238+BldgEUI!Y238)*Constants!$B$13</f>
        <v>20.620239999999999</v>
      </c>
      <c r="N338" s="101">
        <f>(BldgEUI!V238+BldgEUI!W238)*Constants!$B$14</f>
        <v>10.438146</v>
      </c>
      <c r="O338" s="6">
        <f t="shared" si="292"/>
        <v>31.058385999999999</v>
      </c>
      <c r="P338" s="228" t="e">
        <f>D338*#REF!</f>
        <v>#REF!</v>
      </c>
      <c r="Q338" s="174" t="e">
        <f>E338*#REF!</f>
        <v>#REF!</v>
      </c>
      <c r="R338" s="234" t="e">
        <f>F338*#REF!</f>
        <v>#REF!</v>
      </c>
      <c r="S338" s="228" t="e">
        <f>G338*#REF!</f>
        <v>#REF!</v>
      </c>
      <c r="T338" s="174" t="e">
        <f>H338*#REF!</f>
        <v>#REF!</v>
      </c>
      <c r="U338" s="234" t="e">
        <f>I338*#REF!</f>
        <v>#REF!</v>
      </c>
      <c r="V338" s="228" t="e">
        <f>J338*#REF!</f>
        <v>#REF!</v>
      </c>
      <c r="W338" s="174" t="e">
        <f>K338*#REF!</f>
        <v>#REF!</v>
      </c>
      <c r="X338" s="234" t="e">
        <f>L338*#REF!</f>
        <v>#REF!</v>
      </c>
      <c r="Y338" s="228" t="e">
        <f>M338*#REF!</f>
        <v>#REF!</v>
      </c>
      <c r="Z338" s="174" t="e">
        <f>N338*#REF!</f>
        <v>#REF!</v>
      </c>
      <c r="AA338" s="234" t="e">
        <f>O338*#REF!</f>
        <v>#REF!</v>
      </c>
      <c r="AB338" s="228" t="e">
        <f t="shared" si="293"/>
        <v>#REF!</v>
      </c>
      <c r="AC338" s="174" t="e">
        <f t="shared" si="294"/>
        <v>#REF!</v>
      </c>
      <c r="AD338" s="234" t="e">
        <f t="shared" si="295"/>
        <v>#REF!</v>
      </c>
      <c r="AE338" s="228" t="e">
        <f t="shared" si="296"/>
        <v>#REF!</v>
      </c>
      <c r="AF338" s="174" t="e">
        <f t="shared" si="297"/>
        <v>#REF!</v>
      </c>
      <c r="AG338" s="234" t="e">
        <f t="shared" si="298"/>
        <v>#REF!</v>
      </c>
      <c r="AH338" s="228" t="e">
        <f t="shared" si="299"/>
        <v>#REF!</v>
      </c>
      <c r="AI338" s="174" t="e">
        <f t="shared" si="300"/>
        <v>#REF!</v>
      </c>
      <c r="AJ338" s="234" t="e">
        <f t="shared" si="301"/>
        <v>#REF!</v>
      </c>
      <c r="AK338" s="228" t="e">
        <f t="shared" si="302"/>
        <v>#REF!</v>
      </c>
      <c r="AL338" s="174" t="e">
        <f t="shared" si="303"/>
        <v>#REF!</v>
      </c>
      <c r="AM338" s="234" t="e">
        <f t="shared" si="304"/>
        <v>#REF!</v>
      </c>
      <c r="AN338" s="228" t="e">
        <f t="shared" si="305"/>
        <v>#REF!</v>
      </c>
      <c r="AO338" s="174" t="e">
        <f t="shared" si="306"/>
        <v>#REF!</v>
      </c>
      <c r="AP338" s="234" t="e">
        <f t="shared" si="307"/>
        <v>#REF!</v>
      </c>
      <c r="AQ338" s="228" t="e">
        <f t="shared" si="308"/>
        <v>#REF!</v>
      </c>
      <c r="AR338" s="174" t="e">
        <f t="shared" si="309"/>
        <v>#REF!</v>
      </c>
      <c r="AS338" s="185" t="e">
        <f t="shared" si="310"/>
        <v>#REF!</v>
      </c>
      <c r="AT338" s="1"/>
      <c r="AU338" s="1"/>
      <c r="AV338" s="1"/>
      <c r="AW338" s="1"/>
      <c r="AX338" s="1"/>
      <c r="AY338" s="1"/>
      <c r="AZ338" s="1"/>
      <c r="BA338" s="1"/>
      <c r="BB338" s="1"/>
      <c r="BC338"/>
      <c r="BX338"/>
    </row>
    <row r="339" spans="1:78" x14ac:dyDescent="0.2">
      <c r="A339" s="248" t="s">
        <v>30</v>
      </c>
      <c r="B339" s="210">
        <v>1</v>
      </c>
      <c r="C339" s="211">
        <v>1</v>
      </c>
      <c r="D339" s="4">
        <f>(BldgEUI!F239+BldgEUI!G239)*Constants!$B$13</f>
        <v>13.375810000000001</v>
      </c>
      <c r="E339" s="101">
        <f>(BldgEUI!D239+BldgEUI!E239)*Constants!$B$14</f>
        <v>6.0634980000000001</v>
      </c>
      <c r="F339" s="6">
        <f t="shared" si="289"/>
        <v>19.439308</v>
      </c>
      <c r="G339" s="219">
        <f>(BldgEUI!L239+BldgEUI!M239)*Constants!$B$13</f>
        <v>14.752150000000002</v>
      </c>
      <c r="H339" s="101">
        <f>(BldgEUI!J239+BldgEUI!K239)*Constants!$B$14</f>
        <v>6.9765299999999995</v>
      </c>
      <c r="I339" s="6">
        <f t="shared" si="290"/>
        <v>21.728680000000001</v>
      </c>
      <c r="J339" s="219">
        <f>(BldgEUI!R239+BldgEUI!S239)*Constants!$B$13</f>
        <v>0</v>
      </c>
      <c r="K339" s="101">
        <f>(BldgEUI!P239+BldgEUI!Q239)*Constants!$B$14</f>
        <v>0</v>
      </c>
      <c r="L339" s="6">
        <f t="shared" si="291"/>
        <v>0</v>
      </c>
      <c r="M339" s="219">
        <f>(BldgEUI!X239+BldgEUI!Y239)*Constants!$B$13</f>
        <v>21.615770000000001</v>
      </c>
      <c r="N339" s="101">
        <f>(BldgEUI!V239+BldgEUI!W239)*Constants!$B$14</f>
        <v>10.246338</v>
      </c>
      <c r="O339" s="6">
        <f t="shared" si="292"/>
        <v>31.862107999999999</v>
      </c>
      <c r="P339" s="228" t="e">
        <f>D339*#REF!</f>
        <v>#REF!</v>
      </c>
      <c r="Q339" s="174" t="e">
        <f>E339*#REF!</f>
        <v>#REF!</v>
      </c>
      <c r="R339" s="234" t="e">
        <f>F339*#REF!</f>
        <v>#REF!</v>
      </c>
      <c r="S339" s="228" t="e">
        <f>G339*#REF!</f>
        <v>#REF!</v>
      </c>
      <c r="T339" s="174" t="e">
        <f>H339*#REF!</f>
        <v>#REF!</v>
      </c>
      <c r="U339" s="234" t="e">
        <f>I339*#REF!</f>
        <v>#REF!</v>
      </c>
      <c r="V339" s="228" t="e">
        <f>J339*#REF!</f>
        <v>#REF!</v>
      </c>
      <c r="W339" s="174" t="e">
        <f>K339*#REF!</f>
        <v>#REF!</v>
      </c>
      <c r="X339" s="234" t="e">
        <f>L339*#REF!</f>
        <v>#REF!</v>
      </c>
      <c r="Y339" s="228" t="e">
        <f>M339*#REF!</f>
        <v>#REF!</v>
      </c>
      <c r="Z339" s="174" t="e">
        <f>N339*#REF!</f>
        <v>#REF!</v>
      </c>
      <c r="AA339" s="234" t="e">
        <f>O339*#REF!</f>
        <v>#REF!</v>
      </c>
      <c r="AB339" s="228" t="e">
        <f t="shared" si="293"/>
        <v>#REF!</v>
      </c>
      <c r="AC339" s="174" t="e">
        <f t="shared" si="294"/>
        <v>#REF!</v>
      </c>
      <c r="AD339" s="234" t="e">
        <f t="shared" si="295"/>
        <v>#REF!</v>
      </c>
      <c r="AE339" s="228" t="e">
        <f t="shared" si="296"/>
        <v>#REF!</v>
      </c>
      <c r="AF339" s="174" t="e">
        <f t="shared" si="297"/>
        <v>#REF!</v>
      </c>
      <c r="AG339" s="234" t="e">
        <f t="shared" si="298"/>
        <v>#REF!</v>
      </c>
      <c r="AH339" s="228" t="e">
        <f t="shared" si="299"/>
        <v>#REF!</v>
      </c>
      <c r="AI339" s="174" t="e">
        <f t="shared" si="300"/>
        <v>#REF!</v>
      </c>
      <c r="AJ339" s="234" t="e">
        <f t="shared" si="301"/>
        <v>#REF!</v>
      </c>
      <c r="AK339" s="228" t="e">
        <f t="shared" si="302"/>
        <v>#REF!</v>
      </c>
      <c r="AL339" s="174" t="e">
        <f t="shared" si="303"/>
        <v>#REF!</v>
      </c>
      <c r="AM339" s="234" t="e">
        <f t="shared" si="304"/>
        <v>#REF!</v>
      </c>
      <c r="AN339" s="228" t="e">
        <f t="shared" si="305"/>
        <v>#REF!</v>
      </c>
      <c r="AO339" s="174" t="e">
        <f t="shared" si="306"/>
        <v>#REF!</v>
      </c>
      <c r="AP339" s="234" t="e">
        <f t="shared" si="307"/>
        <v>#REF!</v>
      </c>
      <c r="AQ339" s="228" t="e">
        <f t="shared" si="308"/>
        <v>#REF!</v>
      </c>
      <c r="AR339" s="174" t="e">
        <f t="shared" si="309"/>
        <v>#REF!</v>
      </c>
      <c r="AS339" s="185" t="e">
        <f t="shared" si="310"/>
        <v>#REF!</v>
      </c>
      <c r="AT339" s="1"/>
      <c r="AU339" s="1"/>
      <c r="AV339" s="1"/>
      <c r="AW339" s="1"/>
      <c r="AX339" s="1"/>
      <c r="AY339" s="1"/>
      <c r="AZ339" s="1"/>
      <c r="BA339" s="1"/>
      <c r="BB339" s="1"/>
      <c r="BC339"/>
      <c r="BX339"/>
    </row>
    <row r="340" spans="1:78" x14ac:dyDescent="0.2">
      <c r="A340" s="246" t="s">
        <v>6</v>
      </c>
      <c r="B340" s="210">
        <v>1</v>
      </c>
      <c r="C340" s="211">
        <v>1</v>
      </c>
      <c r="D340" s="4">
        <f>(BldgEUI!F240+BldgEUI!G240)*Constants!$B$13</f>
        <v>14.25947</v>
      </c>
      <c r="E340" s="101">
        <f>(BldgEUI!D240+BldgEUI!E240)*Constants!$B$14</f>
        <v>5.9821739999999997</v>
      </c>
      <c r="F340" s="6">
        <f t="shared" si="289"/>
        <v>20.241644000000001</v>
      </c>
      <c r="G340" s="219">
        <f>(BldgEUI!L240+BldgEUI!M240)*Constants!$B$13</f>
        <v>15.634680000000001</v>
      </c>
      <c r="H340" s="101">
        <f>(BldgEUI!J240+BldgEUI!K240)*Constants!$B$14</f>
        <v>6.8524379999999994</v>
      </c>
      <c r="I340" s="6">
        <f t="shared" si="290"/>
        <v>22.487118000000002</v>
      </c>
      <c r="J340" s="219">
        <f>(BldgEUI!R240+BldgEUI!S240)*Constants!$B$13</f>
        <v>0</v>
      </c>
      <c r="K340" s="101">
        <f>(BldgEUI!P240+BldgEUI!Q240)*Constants!$B$14</f>
        <v>0</v>
      </c>
      <c r="L340" s="6">
        <f t="shared" si="291"/>
        <v>0</v>
      </c>
      <c r="M340" s="219">
        <f>(BldgEUI!X240+BldgEUI!Y240)*Constants!$B$13</f>
        <v>22.50282</v>
      </c>
      <c r="N340" s="101">
        <f>(BldgEUI!V240+BldgEUI!W240)*Constants!$B$14</f>
        <v>10.059228000000001</v>
      </c>
      <c r="O340" s="6">
        <f t="shared" si="292"/>
        <v>32.562048000000004</v>
      </c>
      <c r="P340" s="228" t="e">
        <f>D340*#REF!</f>
        <v>#REF!</v>
      </c>
      <c r="Q340" s="174" t="e">
        <f>E340*#REF!</f>
        <v>#REF!</v>
      </c>
      <c r="R340" s="234" t="e">
        <f>F340*#REF!</f>
        <v>#REF!</v>
      </c>
      <c r="S340" s="228" t="e">
        <f>G340*#REF!</f>
        <v>#REF!</v>
      </c>
      <c r="T340" s="174" t="e">
        <f>H340*#REF!</f>
        <v>#REF!</v>
      </c>
      <c r="U340" s="234" t="e">
        <f>I340*#REF!</f>
        <v>#REF!</v>
      </c>
      <c r="V340" s="228" t="e">
        <f>J340*#REF!</f>
        <v>#REF!</v>
      </c>
      <c r="W340" s="174" t="e">
        <f>K340*#REF!</f>
        <v>#REF!</v>
      </c>
      <c r="X340" s="234" t="e">
        <f>L340*#REF!</f>
        <v>#REF!</v>
      </c>
      <c r="Y340" s="228" t="e">
        <f>M340*#REF!</f>
        <v>#REF!</v>
      </c>
      <c r="Z340" s="174" t="e">
        <f>N340*#REF!</f>
        <v>#REF!</v>
      </c>
      <c r="AA340" s="234" t="e">
        <f>O340*#REF!</f>
        <v>#REF!</v>
      </c>
      <c r="AB340" s="228" t="e">
        <f t="shared" si="293"/>
        <v>#REF!</v>
      </c>
      <c r="AC340" s="174" t="e">
        <f t="shared" si="294"/>
        <v>#REF!</v>
      </c>
      <c r="AD340" s="234" t="e">
        <f t="shared" si="295"/>
        <v>#REF!</v>
      </c>
      <c r="AE340" s="228" t="e">
        <f t="shared" si="296"/>
        <v>#REF!</v>
      </c>
      <c r="AF340" s="174" t="e">
        <f t="shared" si="297"/>
        <v>#REF!</v>
      </c>
      <c r="AG340" s="234" t="e">
        <f t="shared" si="298"/>
        <v>#REF!</v>
      </c>
      <c r="AH340" s="228" t="e">
        <f t="shared" si="299"/>
        <v>#REF!</v>
      </c>
      <c r="AI340" s="174" t="e">
        <f t="shared" si="300"/>
        <v>#REF!</v>
      </c>
      <c r="AJ340" s="234" t="e">
        <f t="shared" si="301"/>
        <v>#REF!</v>
      </c>
      <c r="AK340" s="228" t="e">
        <f t="shared" si="302"/>
        <v>#REF!</v>
      </c>
      <c r="AL340" s="174" t="e">
        <f t="shared" si="303"/>
        <v>#REF!</v>
      </c>
      <c r="AM340" s="234" t="e">
        <f t="shared" si="304"/>
        <v>#REF!</v>
      </c>
      <c r="AN340" s="228" t="e">
        <f t="shared" si="305"/>
        <v>#REF!</v>
      </c>
      <c r="AO340" s="174" t="e">
        <f t="shared" si="306"/>
        <v>#REF!</v>
      </c>
      <c r="AP340" s="234" t="e">
        <f t="shared" si="307"/>
        <v>#REF!</v>
      </c>
      <c r="AQ340" s="228" t="e">
        <f t="shared" si="308"/>
        <v>#REF!</v>
      </c>
      <c r="AR340" s="174" t="e">
        <f t="shared" si="309"/>
        <v>#REF!</v>
      </c>
      <c r="AS340" s="185" t="e">
        <f t="shared" si="310"/>
        <v>#REF!</v>
      </c>
      <c r="AT340" s="1"/>
      <c r="AU340" s="1"/>
      <c r="AV340" s="1"/>
      <c r="AW340" s="1"/>
      <c r="AX340" s="1"/>
      <c r="AY340" s="1"/>
      <c r="AZ340" s="1"/>
      <c r="BA340" s="1"/>
      <c r="BB340" s="1"/>
      <c r="BC340"/>
      <c r="BX340"/>
    </row>
    <row r="341" spans="1:78" x14ac:dyDescent="0.2">
      <c r="A341" s="246" t="s">
        <v>51</v>
      </c>
      <c r="B341" s="210">
        <v>1</v>
      </c>
      <c r="C341" s="211">
        <v>1</v>
      </c>
      <c r="D341" s="4">
        <f>(BldgEUI!F241+BldgEUI!G241)*Constants!$B$13</f>
        <v>14.276420000000002</v>
      </c>
      <c r="E341" s="101">
        <f>(BldgEUI!D241+BldgEUI!E241)*Constants!$B$14</f>
        <v>5.4571319999999996</v>
      </c>
      <c r="F341" s="6">
        <f t="shared" si="289"/>
        <v>19.733552000000003</v>
      </c>
      <c r="G341" s="219">
        <f>(BldgEUI!L241+BldgEUI!M241)*Constants!$B$13</f>
        <v>15.653890000000001</v>
      </c>
      <c r="H341" s="101">
        <f>(BldgEUI!J241+BldgEUI!K241)*Constants!$B$14</f>
        <v>6.2787959999999998</v>
      </c>
      <c r="I341" s="6">
        <f t="shared" si="290"/>
        <v>21.932686</v>
      </c>
      <c r="J341" s="219">
        <f>(BldgEUI!R241+BldgEUI!S241)*Constants!$B$13</f>
        <v>0</v>
      </c>
      <c r="K341" s="101">
        <f>(BldgEUI!P241+BldgEUI!Q241)*Constants!$B$14</f>
        <v>0</v>
      </c>
      <c r="L341" s="6">
        <f t="shared" si="291"/>
        <v>0</v>
      </c>
      <c r="M341" s="219">
        <f>(BldgEUI!X241+BldgEUI!Y241)*Constants!$B$13</f>
        <v>22.517510000000001</v>
      </c>
      <c r="N341" s="101">
        <f>(BldgEUI!V241+BldgEUI!W241)*Constants!$B$14</f>
        <v>9.2216880000000003</v>
      </c>
      <c r="O341" s="6">
        <f t="shared" si="292"/>
        <v>31.739198000000002</v>
      </c>
      <c r="P341" s="228" t="e">
        <f>D341*#REF!</f>
        <v>#REF!</v>
      </c>
      <c r="Q341" s="174" t="e">
        <f>E341*#REF!</f>
        <v>#REF!</v>
      </c>
      <c r="R341" s="234" t="e">
        <f>F341*#REF!</f>
        <v>#REF!</v>
      </c>
      <c r="S341" s="228" t="e">
        <f>G341*#REF!</f>
        <v>#REF!</v>
      </c>
      <c r="T341" s="174" t="e">
        <f>H341*#REF!</f>
        <v>#REF!</v>
      </c>
      <c r="U341" s="234" t="e">
        <f>I341*#REF!</f>
        <v>#REF!</v>
      </c>
      <c r="V341" s="228" t="e">
        <f>J341*#REF!</f>
        <v>#REF!</v>
      </c>
      <c r="W341" s="174" t="e">
        <f>K341*#REF!</f>
        <v>#REF!</v>
      </c>
      <c r="X341" s="234" t="e">
        <f>L341*#REF!</f>
        <v>#REF!</v>
      </c>
      <c r="Y341" s="228" t="e">
        <f>M341*#REF!</f>
        <v>#REF!</v>
      </c>
      <c r="Z341" s="174" t="e">
        <f>N341*#REF!</f>
        <v>#REF!</v>
      </c>
      <c r="AA341" s="234" t="e">
        <f>O341*#REF!</f>
        <v>#REF!</v>
      </c>
      <c r="AB341" s="228" t="e">
        <f t="shared" si="293"/>
        <v>#REF!</v>
      </c>
      <c r="AC341" s="174" t="e">
        <f t="shared" si="294"/>
        <v>#REF!</v>
      </c>
      <c r="AD341" s="234" t="e">
        <f t="shared" si="295"/>
        <v>#REF!</v>
      </c>
      <c r="AE341" s="228" t="e">
        <f t="shared" si="296"/>
        <v>#REF!</v>
      </c>
      <c r="AF341" s="174" t="e">
        <f t="shared" si="297"/>
        <v>#REF!</v>
      </c>
      <c r="AG341" s="234" t="e">
        <f t="shared" si="298"/>
        <v>#REF!</v>
      </c>
      <c r="AH341" s="228" t="e">
        <f t="shared" si="299"/>
        <v>#REF!</v>
      </c>
      <c r="AI341" s="174" t="e">
        <f t="shared" si="300"/>
        <v>#REF!</v>
      </c>
      <c r="AJ341" s="234" t="e">
        <f t="shared" si="301"/>
        <v>#REF!</v>
      </c>
      <c r="AK341" s="228" t="e">
        <f t="shared" si="302"/>
        <v>#REF!</v>
      </c>
      <c r="AL341" s="174" t="e">
        <f t="shared" si="303"/>
        <v>#REF!</v>
      </c>
      <c r="AM341" s="234" t="e">
        <f t="shared" si="304"/>
        <v>#REF!</v>
      </c>
      <c r="AN341" s="228" t="e">
        <f t="shared" si="305"/>
        <v>#REF!</v>
      </c>
      <c r="AO341" s="174" t="e">
        <f t="shared" si="306"/>
        <v>#REF!</v>
      </c>
      <c r="AP341" s="234" t="e">
        <f t="shared" si="307"/>
        <v>#REF!</v>
      </c>
      <c r="AQ341" s="228" t="e">
        <f t="shared" si="308"/>
        <v>#REF!</v>
      </c>
      <c r="AR341" s="174" t="e">
        <f t="shared" si="309"/>
        <v>#REF!</v>
      </c>
      <c r="AS341" s="185" t="e">
        <f t="shared" si="310"/>
        <v>#REF!</v>
      </c>
      <c r="AT341" s="1"/>
      <c r="AU341" s="1"/>
      <c r="AV341" s="1"/>
      <c r="AW341" s="1"/>
      <c r="AX341" s="1"/>
      <c r="AY341" s="1"/>
      <c r="AZ341" s="1"/>
      <c r="BA341" s="1"/>
      <c r="BB341" s="1"/>
      <c r="BC341"/>
      <c r="BX341"/>
    </row>
    <row r="342" spans="1:78" s="52" customFormat="1" x14ac:dyDescent="0.2">
      <c r="A342" s="247" t="s">
        <v>52</v>
      </c>
      <c r="B342" s="250">
        <v>0</v>
      </c>
      <c r="C342" s="252">
        <v>0</v>
      </c>
      <c r="D342" s="4">
        <f>(BldgEUI!F242+BldgEUI!G242)*Constants!$B$13</f>
        <v>13.847020000000001</v>
      </c>
      <c r="E342" s="101">
        <f>(BldgEUI!D242+BldgEUI!E242)*Constants!$B$14</f>
        <v>6.0634980000000001</v>
      </c>
      <c r="F342" s="6">
        <f t="shared" si="289"/>
        <v>19.910518</v>
      </c>
      <c r="G342" s="219">
        <f>(BldgEUI!L242+BldgEUI!M242)*Constants!$B$13</f>
        <v>15.183810000000001</v>
      </c>
      <c r="H342" s="101">
        <f>(BldgEUI!J242+BldgEUI!K242)*Constants!$B$14</f>
        <v>6.9765299999999995</v>
      </c>
      <c r="I342" s="6">
        <f t="shared" si="290"/>
        <v>22.160340000000001</v>
      </c>
      <c r="J342" s="219">
        <f>(BldgEUI!R242+BldgEUI!S242)*Constants!$B$13</f>
        <v>0</v>
      </c>
      <c r="K342" s="101">
        <f>(BldgEUI!P242+BldgEUI!Q242)*Constants!$B$14</f>
        <v>0</v>
      </c>
      <c r="L342" s="6">
        <f t="shared" si="291"/>
        <v>0</v>
      </c>
      <c r="M342" s="219">
        <f>(BldgEUI!X242+BldgEUI!Y242)*Constants!$B$13</f>
        <v>21.84177</v>
      </c>
      <c r="N342" s="101">
        <f>(BldgEUI!V242+BldgEUI!W242)*Constants!$B$14</f>
        <v>10.246338</v>
      </c>
      <c r="O342" s="6">
        <f t="shared" si="292"/>
        <v>32.088107999999998</v>
      </c>
      <c r="P342" s="228" t="e">
        <f>D342*#REF!</f>
        <v>#REF!</v>
      </c>
      <c r="Q342" s="174" t="e">
        <f>E342*#REF!</f>
        <v>#REF!</v>
      </c>
      <c r="R342" s="234" t="e">
        <f>F342*#REF!</f>
        <v>#REF!</v>
      </c>
      <c r="S342" s="228" t="e">
        <f>G342*#REF!</f>
        <v>#REF!</v>
      </c>
      <c r="T342" s="174" t="e">
        <f>H342*#REF!</f>
        <v>#REF!</v>
      </c>
      <c r="U342" s="234" t="e">
        <f>I342*#REF!</f>
        <v>#REF!</v>
      </c>
      <c r="V342" s="228" t="e">
        <f>J342*#REF!</f>
        <v>#REF!</v>
      </c>
      <c r="W342" s="174" t="e">
        <f>K342*#REF!</f>
        <v>#REF!</v>
      </c>
      <c r="X342" s="234" t="e">
        <f>L342*#REF!</f>
        <v>#REF!</v>
      </c>
      <c r="Y342" s="228" t="e">
        <f>M342*#REF!</f>
        <v>#REF!</v>
      </c>
      <c r="Z342" s="174" t="e">
        <f>N342*#REF!</f>
        <v>#REF!</v>
      </c>
      <c r="AA342" s="234" t="e">
        <f>O342*#REF!</f>
        <v>#REF!</v>
      </c>
      <c r="AB342" s="228" t="e">
        <f t="shared" si="293"/>
        <v>#REF!</v>
      </c>
      <c r="AC342" s="174" t="e">
        <f t="shared" si="294"/>
        <v>#REF!</v>
      </c>
      <c r="AD342" s="234" t="e">
        <f t="shared" si="295"/>
        <v>#REF!</v>
      </c>
      <c r="AE342" s="228" t="e">
        <f t="shared" si="296"/>
        <v>#REF!</v>
      </c>
      <c r="AF342" s="174" t="e">
        <f t="shared" si="297"/>
        <v>#REF!</v>
      </c>
      <c r="AG342" s="234" t="e">
        <f t="shared" si="298"/>
        <v>#REF!</v>
      </c>
      <c r="AH342" s="228" t="e">
        <f t="shared" si="299"/>
        <v>#REF!</v>
      </c>
      <c r="AI342" s="174" t="e">
        <f t="shared" si="300"/>
        <v>#REF!</v>
      </c>
      <c r="AJ342" s="234" t="e">
        <f t="shared" si="301"/>
        <v>#REF!</v>
      </c>
      <c r="AK342" s="228" t="e">
        <f t="shared" si="302"/>
        <v>#REF!</v>
      </c>
      <c r="AL342" s="174" t="e">
        <f t="shared" si="303"/>
        <v>#REF!</v>
      </c>
      <c r="AM342" s="234" t="e">
        <f t="shared" si="304"/>
        <v>#REF!</v>
      </c>
      <c r="AN342" s="228" t="e">
        <f t="shared" si="305"/>
        <v>#REF!</v>
      </c>
      <c r="AO342" s="174" t="e">
        <f t="shared" si="306"/>
        <v>#REF!</v>
      </c>
      <c r="AP342" s="234" t="e">
        <f t="shared" si="307"/>
        <v>#REF!</v>
      </c>
      <c r="AQ342" s="228" t="e">
        <f t="shared" si="308"/>
        <v>#REF!</v>
      </c>
      <c r="AR342" s="174" t="e">
        <f t="shared" si="309"/>
        <v>#REF!</v>
      </c>
      <c r="AS342" s="185" t="e">
        <f t="shared" si="310"/>
        <v>#REF!</v>
      </c>
      <c r="AT342" s="143"/>
      <c r="AU342" s="143"/>
      <c r="AV342" s="143"/>
      <c r="AW342" s="143"/>
      <c r="AX342" s="143"/>
      <c r="AY342" s="143"/>
      <c r="AZ342" s="143"/>
      <c r="BA342" s="143"/>
      <c r="BB342" s="143"/>
    </row>
    <row r="343" spans="1:78" s="19" customFormat="1" x14ac:dyDescent="0.2">
      <c r="A343" s="247" t="s">
        <v>53</v>
      </c>
      <c r="B343" s="254">
        <v>1</v>
      </c>
      <c r="C343" s="255">
        <v>0</v>
      </c>
      <c r="D343" s="4">
        <f>(BldgEUI!F243+BldgEUI!G243)*Constants!$B$13</f>
        <v>10.416592516107157</v>
      </c>
      <c r="E343" s="101">
        <f>(BldgEUI!D243+BldgEUI!E243)*Constants!$B$14</f>
        <v>6.5822690611648014</v>
      </c>
      <c r="F343" s="6">
        <f t="shared" si="289"/>
        <v>16.99886157727196</v>
      </c>
      <c r="G343" s="219">
        <f>(BldgEUI!L243+BldgEUI!M243)*Constants!$B$13</f>
        <v>10.771089686334353</v>
      </c>
      <c r="H343" s="101">
        <f>(BldgEUI!J243+BldgEUI!K243)*Constants!$B$14</f>
        <v>7.6327913253433355</v>
      </c>
      <c r="I343" s="6">
        <f t="shared" si="290"/>
        <v>18.40388101167769</v>
      </c>
      <c r="J343" s="219">
        <f>(BldgEUI!R243+BldgEUI!S243)*Constants!$B$13</f>
        <v>0</v>
      </c>
      <c r="K343" s="101">
        <f>(BldgEUI!P243+BldgEUI!Q243)*Constants!$B$14</f>
        <v>0</v>
      </c>
      <c r="L343" s="6">
        <f t="shared" si="291"/>
        <v>0</v>
      </c>
      <c r="M343" s="219">
        <f>(BldgEUI!X243+BldgEUI!Y243)*Constants!$B$13</f>
        <v>17.634709686334354</v>
      </c>
      <c r="N343" s="101">
        <f>(BldgEUI!V243+BldgEUI!W243)*Constants!$B$14</f>
        <v>10.902599325343337</v>
      </c>
      <c r="O343" s="6">
        <f t="shared" si="292"/>
        <v>28.537309011677692</v>
      </c>
      <c r="P343" s="228" t="e">
        <f>D343*#REF!</f>
        <v>#REF!</v>
      </c>
      <c r="Q343" s="174" t="e">
        <f>E343*#REF!</f>
        <v>#REF!</v>
      </c>
      <c r="R343" s="234" t="e">
        <f>F343*#REF!</f>
        <v>#REF!</v>
      </c>
      <c r="S343" s="228" t="e">
        <f>G343*#REF!</f>
        <v>#REF!</v>
      </c>
      <c r="T343" s="174" t="e">
        <f>H343*#REF!</f>
        <v>#REF!</v>
      </c>
      <c r="U343" s="234" t="e">
        <f>I343*#REF!</f>
        <v>#REF!</v>
      </c>
      <c r="V343" s="228" t="e">
        <f>J343*#REF!</f>
        <v>#REF!</v>
      </c>
      <c r="W343" s="174" t="e">
        <f>K343*#REF!</f>
        <v>#REF!</v>
      </c>
      <c r="X343" s="234" t="e">
        <f>L343*#REF!</f>
        <v>#REF!</v>
      </c>
      <c r="Y343" s="228" t="e">
        <f>M343*#REF!</f>
        <v>#REF!</v>
      </c>
      <c r="Z343" s="174" t="e">
        <f>N343*#REF!</f>
        <v>#REF!</v>
      </c>
      <c r="AA343" s="234" t="e">
        <f>O343*#REF!</f>
        <v>#REF!</v>
      </c>
      <c r="AB343" s="228" t="e">
        <f t="shared" si="293"/>
        <v>#REF!</v>
      </c>
      <c r="AC343" s="174" t="e">
        <f t="shared" si="294"/>
        <v>#REF!</v>
      </c>
      <c r="AD343" s="234" t="e">
        <f t="shared" si="295"/>
        <v>#REF!</v>
      </c>
      <c r="AE343" s="228" t="e">
        <f t="shared" si="296"/>
        <v>#REF!</v>
      </c>
      <c r="AF343" s="174" t="e">
        <f t="shared" si="297"/>
        <v>#REF!</v>
      </c>
      <c r="AG343" s="234" t="e">
        <f t="shared" si="298"/>
        <v>#REF!</v>
      </c>
      <c r="AH343" s="228" t="e">
        <f t="shared" si="299"/>
        <v>#REF!</v>
      </c>
      <c r="AI343" s="174" t="e">
        <f t="shared" si="300"/>
        <v>#REF!</v>
      </c>
      <c r="AJ343" s="234" t="e">
        <f t="shared" si="301"/>
        <v>#REF!</v>
      </c>
      <c r="AK343" s="228" t="e">
        <f t="shared" si="302"/>
        <v>#REF!</v>
      </c>
      <c r="AL343" s="174" t="e">
        <f t="shared" si="303"/>
        <v>#REF!</v>
      </c>
      <c r="AM343" s="234" t="e">
        <f t="shared" si="304"/>
        <v>#REF!</v>
      </c>
      <c r="AN343" s="228" t="e">
        <f t="shared" si="305"/>
        <v>#REF!</v>
      </c>
      <c r="AO343" s="174" t="e">
        <f t="shared" si="306"/>
        <v>#REF!</v>
      </c>
      <c r="AP343" s="234" t="e">
        <f t="shared" si="307"/>
        <v>#REF!</v>
      </c>
      <c r="AQ343" s="228" t="e">
        <f t="shared" si="308"/>
        <v>#REF!</v>
      </c>
      <c r="AR343" s="174" t="e">
        <f t="shared" si="309"/>
        <v>#REF!</v>
      </c>
      <c r="AS343" s="185" t="e">
        <f t="shared" si="310"/>
        <v>#REF!</v>
      </c>
      <c r="AT343" s="142"/>
      <c r="AU343" s="142"/>
      <c r="AV343" s="142"/>
      <c r="AW343" s="142"/>
      <c r="AX343" s="142"/>
      <c r="AY343" s="142"/>
      <c r="AZ343" s="142"/>
      <c r="BA343" s="142"/>
      <c r="BB343" s="142"/>
    </row>
    <row r="344" spans="1:78" s="52" customFormat="1" x14ac:dyDescent="0.2">
      <c r="A344" s="247" t="s">
        <v>54</v>
      </c>
      <c r="B344" s="250">
        <v>0</v>
      </c>
      <c r="C344" s="252">
        <v>0</v>
      </c>
      <c r="D344" s="4">
        <f>(BldgEUI!F244+BldgEUI!G244)*Constants!$B$13</f>
        <v>14.276420000000002</v>
      </c>
      <c r="E344" s="101">
        <f>(BldgEUI!D244+BldgEUI!E244)*Constants!$B$14</f>
        <v>6.0634980000000001</v>
      </c>
      <c r="F344" s="6">
        <f t="shared" si="289"/>
        <v>20.339918000000001</v>
      </c>
      <c r="G344" s="219">
        <f>(BldgEUI!L244+BldgEUI!M244)*Constants!$B$13</f>
        <v>15.11375</v>
      </c>
      <c r="H344" s="101">
        <f>(BldgEUI!J244+BldgEUI!K244)*Constants!$B$14</f>
        <v>6.9765299999999995</v>
      </c>
      <c r="I344" s="6">
        <f t="shared" si="290"/>
        <v>22.09028</v>
      </c>
      <c r="J344" s="219">
        <f>(BldgEUI!R244+BldgEUI!S244)*Constants!$B$13</f>
        <v>0</v>
      </c>
      <c r="K344" s="101">
        <f>(BldgEUI!P244+BldgEUI!Q244)*Constants!$B$14</f>
        <v>0</v>
      </c>
      <c r="L344" s="6">
        <f t="shared" si="291"/>
        <v>0</v>
      </c>
      <c r="M344" s="219">
        <f>(BldgEUI!X244+BldgEUI!Y244)*Constants!$B$13</f>
        <v>21.977370000000001</v>
      </c>
      <c r="N344" s="101">
        <f>(BldgEUI!V244+BldgEUI!W244)*Constants!$B$14</f>
        <v>10.246338</v>
      </c>
      <c r="O344" s="6">
        <f t="shared" si="292"/>
        <v>32.223708000000002</v>
      </c>
      <c r="P344" s="228" t="e">
        <f>D344*#REF!</f>
        <v>#REF!</v>
      </c>
      <c r="Q344" s="174" t="e">
        <f>E344*#REF!</f>
        <v>#REF!</v>
      </c>
      <c r="R344" s="234" t="e">
        <f>F344*#REF!</f>
        <v>#REF!</v>
      </c>
      <c r="S344" s="228" t="e">
        <f>G344*#REF!</f>
        <v>#REF!</v>
      </c>
      <c r="T344" s="174" t="e">
        <f>H344*#REF!</f>
        <v>#REF!</v>
      </c>
      <c r="U344" s="234" t="e">
        <f>I344*#REF!</f>
        <v>#REF!</v>
      </c>
      <c r="V344" s="228" t="e">
        <f>J344*#REF!</f>
        <v>#REF!</v>
      </c>
      <c r="W344" s="174" t="e">
        <f>K344*#REF!</f>
        <v>#REF!</v>
      </c>
      <c r="X344" s="234" t="e">
        <f>L344*#REF!</f>
        <v>#REF!</v>
      </c>
      <c r="Y344" s="228" t="e">
        <f>M344*#REF!</f>
        <v>#REF!</v>
      </c>
      <c r="Z344" s="174" t="e">
        <f>N344*#REF!</f>
        <v>#REF!</v>
      </c>
      <c r="AA344" s="234" t="e">
        <f>O344*#REF!</f>
        <v>#REF!</v>
      </c>
      <c r="AB344" s="228" t="e">
        <f t="shared" si="293"/>
        <v>#REF!</v>
      </c>
      <c r="AC344" s="174" t="e">
        <f t="shared" si="294"/>
        <v>#REF!</v>
      </c>
      <c r="AD344" s="234" t="e">
        <f t="shared" si="295"/>
        <v>#REF!</v>
      </c>
      <c r="AE344" s="228" t="e">
        <f t="shared" si="296"/>
        <v>#REF!</v>
      </c>
      <c r="AF344" s="174" t="e">
        <f t="shared" si="297"/>
        <v>#REF!</v>
      </c>
      <c r="AG344" s="234" t="e">
        <f t="shared" si="298"/>
        <v>#REF!</v>
      </c>
      <c r="AH344" s="228" t="e">
        <f t="shared" si="299"/>
        <v>#REF!</v>
      </c>
      <c r="AI344" s="174" t="e">
        <f t="shared" si="300"/>
        <v>#REF!</v>
      </c>
      <c r="AJ344" s="234" t="e">
        <f t="shared" si="301"/>
        <v>#REF!</v>
      </c>
      <c r="AK344" s="228" t="e">
        <f t="shared" si="302"/>
        <v>#REF!</v>
      </c>
      <c r="AL344" s="174" t="e">
        <f t="shared" si="303"/>
        <v>#REF!</v>
      </c>
      <c r="AM344" s="234" t="e">
        <f t="shared" si="304"/>
        <v>#REF!</v>
      </c>
      <c r="AN344" s="228" t="e">
        <f t="shared" si="305"/>
        <v>#REF!</v>
      </c>
      <c r="AO344" s="174" t="e">
        <f t="shared" si="306"/>
        <v>#REF!</v>
      </c>
      <c r="AP344" s="234" t="e">
        <f t="shared" si="307"/>
        <v>#REF!</v>
      </c>
      <c r="AQ344" s="228" t="e">
        <f t="shared" si="308"/>
        <v>#REF!</v>
      </c>
      <c r="AR344" s="174" t="e">
        <f t="shared" si="309"/>
        <v>#REF!</v>
      </c>
      <c r="AS344" s="185" t="e">
        <f t="shared" si="310"/>
        <v>#REF!</v>
      </c>
      <c r="AT344" s="143"/>
      <c r="AU344" s="143"/>
      <c r="AV344" s="143"/>
      <c r="AW344" s="143"/>
      <c r="AX344" s="143"/>
      <c r="AY344" s="143"/>
      <c r="AZ344" s="143"/>
      <c r="BA344" s="143"/>
      <c r="BB344" s="143"/>
    </row>
    <row r="345" spans="1:78" s="24" customFormat="1" x14ac:dyDescent="0.2">
      <c r="A345" s="247" t="s">
        <v>55</v>
      </c>
      <c r="B345" s="208">
        <v>1</v>
      </c>
      <c r="C345" s="209">
        <v>0</v>
      </c>
      <c r="D345" s="4">
        <f>(BldgEUI!F245+BldgEUI!G245)*Constants!$B$13</f>
        <v>14.4414</v>
      </c>
      <c r="E345" s="101">
        <f>(BldgEUI!D245+BldgEUI!E245)*Constants!$B$14</f>
        <v>5.778378</v>
      </c>
      <c r="F345" s="6">
        <f t="shared" si="289"/>
        <v>20.219777999999998</v>
      </c>
      <c r="G345" s="219">
        <f>(BldgEUI!L245+BldgEUI!M245)*Constants!$B$13</f>
        <v>15.818870000000002</v>
      </c>
      <c r="H345" s="101">
        <f>(BldgEUI!J245+BldgEUI!K245)*Constants!$B$14</f>
        <v>6.6914099999999994</v>
      </c>
      <c r="I345" s="6">
        <f t="shared" si="290"/>
        <v>22.510280000000002</v>
      </c>
      <c r="J345" s="219">
        <f>(BldgEUI!R245+BldgEUI!S245)*Constants!$B$13</f>
        <v>0</v>
      </c>
      <c r="K345" s="101">
        <f>(BldgEUI!P245+BldgEUI!Q245)*Constants!$B$14</f>
        <v>0</v>
      </c>
      <c r="L345" s="6">
        <f t="shared" si="291"/>
        <v>0</v>
      </c>
      <c r="M345" s="219">
        <f>(BldgEUI!X245+BldgEUI!Y245)*Constants!$B$13</f>
        <v>22.682489999999998</v>
      </c>
      <c r="N345" s="101">
        <f>(BldgEUI!V245+BldgEUI!W245)*Constants!$B$14</f>
        <v>9.9612179999999988</v>
      </c>
      <c r="O345" s="6">
        <f t="shared" si="292"/>
        <v>32.643707999999997</v>
      </c>
      <c r="P345" s="228" t="e">
        <f>D345*#REF!</f>
        <v>#REF!</v>
      </c>
      <c r="Q345" s="174" t="e">
        <f>E345*#REF!</f>
        <v>#REF!</v>
      </c>
      <c r="R345" s="234" t="e">
        <f>F345*#REF!</f>
        <v>#REF!</v>
      </c>
      <c r="S345" s="228" t="e">
        <f>G345*#REF!</f>
        <v>#REF!</v>
      </c>
      <c r="T345" s="174" t="e">
        <f>H345*#REF!</f>
        <v>#REF!</v>
      </c>
      <c r="U345" s="234" t="e">
        <f>I345*#REF!</f>
        <v>#REF!</v>
      </c>
      <c r="V345" s="228" t="e">
        <f>J345*#REF!</f>
        <v>#REF!</v>
      </c>
      <c r="W345" s="174" t="e">
        <f>K345*#REF!</f>
        <v>#REF!</v>
      </c>
      <c r="X345" s="234" t="e">
        <f>L345*#REF!</f>
        <v>#REF!</v>
      </c>
      <c r="Y345" s="228" t="e">
        <f>M345*#REF!</f>
        <v>#REF!</v>
      </c>
      <c r="Z345" s="174" t="e">
        <f>N345*#REF!</f>
        <v>#REF!</v>
      </c>
      <c r="AA345" s="234" t="e">
        <f>O345*#REF!</f>
        <v>#REF!</v>
      </c>
      <c r="AB345" s="228" t="e">
        <f t="shared" si="293"/>
        <v>#REF!</v>
      </c>
      <c r="AC345" s="174" t="e">
        <f t="shared" si="294"/>
        <v>#REF!</v>
      </c>
      <c r="AD345" s="234" t="e">
        <f t="shared" si="295"/>
        <v>#REF!</v>
      </c>
      <c r="AE345" s="228" t="e">
        <f t="shared" si="296"/>
        <v>#REF!</v>
      </c>
      <c r="AF345" s="174" t="e">
        <f t="shared" si="297"/>
        <v>#REF!</v>
      </c>
      <c r="AG345" s="234" t="e">
        <f t="shared" si="298"/>
        <v>#REF!</v>
      </c>
      <c r="AH345" s="228" t="e">
        <f t="shared" si="299"/>
        <v>#REF!</v>
      </c>
      <c r="AI345" s="174" t="e">
        <f t="shared" si="300"/>
        <v>#REF!</v>
      </c>
      <c r="AJ345" s="234" t="e">
        <f t="shared" si="301"/>
        <v>#REF!</v>
      </c>
      <c r="AK345" s="228" t="e">
        <f t="shared" si="302"/>
        <v>#REF!</v>
      </c>
      <c r="AL345" s="174" t="e">
        <f t="shared" si="303"/>
        <v>#REF!</v>
      </c>
      <c r="AM345" s="234" t="e">
        <f t="shared" si="304"/>
        <v>#REF!</v>
      </c>
      <c r="AN345" s="228" t="e">
        <f t="shared" si="305"/>
        <v>#REF!</v>
      </c>
      <c r="AO345" s="174" t="e">
        <f t="shared" si="306"/>
        <v>#REF!</v>
      </c>
      <c r="AP345" s="234" t="e">
        <f t="shared" si="307"/>
        <v>#REF!</v>
      </c>
      <c r="AQ345" s="228" t="e">
        <f t="shared" si="308"/>
        <v>#REF!</v>
      </c>
      <c r="AR345" s="174" t="e">
        <f t="shared" si="309"/>
        <v>#REF!</v>
      </c>
      <c r="AS345" s="185" t="e">
        <f t="shared" si="310"/>
        <v>#REF!</v>
      </c>
      <c r="AT345" s="141"/>
      <c r="AU345" s="141"/>
      <c r="AV345" s="141"/>
      <c r="AW345" s="141"/>
      <c r="AX345" s="141"/>
      <c r="AY345" s="141"/>
      <c r="AZ345" s="141"/>
      <c r="BA345" s="141"/>
      <c r="BB345" s="141"/>
    </row>
    <row r="346" spans="1:78" s="24" customFormat="1" x14ac:dyDescent="0.2">
      <c r="A346" s="247" t="s">
        <v>21</v>
      </c>
      <c r="B346" s="208">
        <v>1</v>
      </c>
      <c r="C346" s="209">
        <v>1</v>
      </c>
      <c r="D346" s="4">
        <f>(BldgEUI!F246+BldgEUI!G246)*Constants!$B$13</f>
        <v>14.28772</v>
      </c>
      <c r="E346" s="101">
        <f>(BldgEUI!D246+BldgEUI!E246)*Constants!$B$14</f>
        <v>6.0110099999999997</v>
      </c>
      <c r="F346" s="6">
        <f t="shared" si="289"/>
        <v>20.298729999999999</v>
      </c>
      <c r="G346" s="219">
        <f>(BldgEUI!L246+BldgEUI!M246)*Constants!$B$13</f>
        <v>15.665189999999999</v>
      </c>
      <c r="H346" s="101">
        <f>(BldgEUI!J246+BldgEUI!K246)*Constants!$B$14</f>
        <v>6.924042</v>
      </c>
      <c r="I346" s="6">
        <f t="shared" si="290"/>
        <v>22.589231999999999</v>
      </c>
      <c r="J346" s="219">
        <f>(BldgEUI!R246+BldgEUI!S246)*Constants!$B$13</f>
        <v>0</v>
      </c>
      <c r="K346" s="101">
        <f>(BldgEUI!P246+BldgEUI!Q246)*Constants!$B$14</f>
        <v>0</v>
      </c>
      <c r="L346" s="6">
        <f t="shared" si="291"/>
        <v>0</v>
      </c>
      <c r="M346" s="219">
        <f>(BldgEUI!X246+BldgEUI!Y246)*Constants!$B$13</f>
        <v>22.52881</v>
      </c>
      <c r="N346" s="101">
        <f>(BldgEUI!V246+BldgEUI!W246)*Constants!$B$14</f>
        <v>10.193849999999999</v>
      </c>
      <c r="O346" s="6">
        <f t="shared" si="292"/>
        <v>32.722659999999998</v>
      </c>
      <c r="P346" s="228" t="e">
        <f>D346*#REF!</f>
        <v>#REF!</v>
      </c>
      <c r="Q346" s="174" t="e">
        <f>E346*#REF!</f>
        <v>#REF!</v>
      </c>
      <c r="R346" s="234" t="e">
        <f>F346*#REF!</f>
        <v>#REF!</v>
      </c>
      <c r="S346" s="228" t="e">
        <f>G346*#REF!</f>
        <v>#REF!</v>
      </c>
      <c r="T346" s="174" t="e">
        <f>H346*#REF!</f>
        <v>#REF!</v>
      </c>
      <c r="U346" s="234" t="e">
        <f>I346*#REF!</f>
        <v>#REF!</v>
      </c>
      <c r="V346" s="228" t="e">
        <f>J346*#REF!</f>
        <v>#REF!</v>
      </c>
      <c r="W346" s="174" t="e">
        <f>K346*#REF!</f>
        <v>#REF!</v>
      </c>
      <c r="X346" s="234" t="e">
        <f>L346*#REF!</f>
        <v>#REF!</v>
      </c>
      <c r="Y346" s="228" t="e">
        <f>M346*#REF!</f>
        <v>#REF!</v>
      </c>
      <c r="Z346" s="174" t="e">
        <f>N346*#REF!</f>
        <v>#REF!</v>
      </c>
      <c r="AA346" s="234" t="e">
        <f>O346*#REF!</f>
        <v>#REF!</v>
      </c>
      <c r="AB346" s="228" t="e">
        <f t="shared" si="293"/>
        <v>#REF!</v>
      </c>
      <c r="AC346" s="174" t="e">
        <f t="shared" si="294"/>
        <v>#REF!</v>
      </c>
      <c r="AD346" s="234" t="e">
        <f t="shared" si="295"/>
        <v>#REF!</v>
      </c>
      <c r="AE346" s="228" t="e">
        <f t="shared" si="296"/>
        <v>#REF!</v>
      </c>
      <c r="AF346" s="174" t="e">
        <f t="shared" si="297"/>
        <v>#REF!</v>
      </c>
      <c r="AG346" s="234" t="e">
        <f t="shared" si="298"/>
        <v>#REF!</v>
      </c>
      <c r="AH346" s="228" t="e">
        <f t="shared" si="299"/>
        <v>#REF!</v>
      </c>
      <c r="AI346" s="174" t="e">
        <f t="shared" si="300"/>
        <v>#REF!</v>
      </c>
      <c r="AJ346" s="234" t="e">
        <f t="shared" si="301"/>
        <v>#REF!</v>
      </c>
      <c r="AK346" s="228" t="e">
        <f t="shared" si="302"/>
        <v>#REF!</v>
      </c>
      <c r="AL346" s="174" t="e">
        <f t="shared" si="303"/>
        <v>#REF!</v>
      </c>
      <c r="AM346" s="234" t="e">
        <f t="shared" si="304"/>
        <v>#REF!</v>
      </c>
      <c r="AN346" s="228" t="e">
        <f t="shared" si="305"/>
        <v>#REF!</v>
      </c>
      <c r="AO346" s="174" t="e">
        <f t="shared" si="306"/>
        <v>#REF!</v>
      </c>
      <c r="AP346" s="234" t="e">
        <f t="shared" si="307"/>
        <v>#REF!</v>
      </c>
      <c r="AQ346" s="228" t="e">
        <f t="shared" si="308"/>
        <v>#REF!</v>
      </c>
      <c r="AR346" s="174" t="e">
        <f t="shared" si="309"/>
        <v>#REF!</v>
      </c>
      <c r="AS346" s="185" t="e">
        <f t="shared" si="310"/>
        <v>#REF!</v>
      </c>
      <c r="AT346" s="141"/>
      <c r="AU346" s="141"/>
      <c r="AV346" s="141"/>
      <c r="AW346" s="141"/>
      <c r="AX346" s="141"/>
      <c r="AY346" s="141"/>
      <c r="AZ346" s="141"/>
      <c r="BA346" s="141"/>
      <c r="BB346" s="141"/>
    </row>
    <row r="347" spans="1:78" x14ac:dyDescent="0.2">
      <c r="A347" s="247" t="s">
        <v>56</v>
      </c>
      <c r="B347" s="208">
        <v>1</v>
      </c>
      <c r="C347" s="209">
        <v>1</v>
      </c>
      <c r="D347" s="4">
        <f>(BldgEUI!F247+BldgEUI!G247)*Constants!$B$13</f>
        <v>14.2493</v>
      </c>
      <c r="E347" s="101">
        <f>(BldgEUI!D247+BldgEUI!E247)*Constants!$B$14</f>
        <v>6.0727320000000002</v>
      </c>
      <c r="F347" s="6">
        <f t="shared" si="289"/>
        <v>20.322032</v>
      </c>
      <c r="G347" s="219">
        <f>(BldgEUI!L247+BldgEUI!M247)*Constants!$B$13</f>
        <v>15.626769999999999</v>
      </c>
      <c r="H347" s="101">
        <f>(BldgEUI!J247+BldgEUI!K247)*Constants!$B$14</f>
        <v>6.989166</v>
      </c>
      <c r="I347" s="6">
        <f t="shared" si="290"/>
        <v>22.615935999999998</v>
      </c>
      <c r="J347" s="219">
        <f>(BldgEUI!R247+BldgEUI!S247)*Constants!$B$13</f>
        <v>0</v>
      </c>
      <c r="K347" s="101">
        <f>(BldgEUI!P247+BldgEUI!Q247)*Constants!$B$14</f>
        <v>0</v>
      </c>
      <c r="L347" s="6">
        <f t="shared" si="291"/>
        <v>0</v>
      </c>
      <c r="M347" s="219">
        <f>(BldgEUI!X247+BldgEUI!Y247)*Constants!$B$13</f>
        <v>22.483609999999999</v>
      </c>
      <c r="N347" s="101">
        <f>(BldgEUI!V247+BldgEUI!W247)*Constants!$B$14</f>
        <v>10.275984000000001</v>
      </c>
      <c r="O347" s="6">
        <f t="shared" si="292"/>
        <v>32.759594</v>
      </c>
      <c r="P347" s="228" t="e">
        <f>D347*#REF!</f>
        <v>#REF!</v>
      </c>
      <c r="Q347" s="174" t="e">
        <f>E347*#REF!</f>
        <v>#REF!</v>
      </c>
      <c r="R347" s="234" t="e">
        <f>F347*#REF!</f>
        <v>#REF!</v>
      </c>
      <c r="S347" s="228" t="e">
        <f>G347*#REF!</f>
        <v>#REF!</v>
      </c>
      <c r="T347" s="174" t="e">
        <f>H347*#REF!</f>
        <v>#REF!</v>
      </c>
      <c r="U347" s="234" t="e">
        <f>I347*#REF!</f>
        <v>#REF!</v>
      </c>
      <c r="V347" s="228" t="e">
        <f>J347*#REF!</f>
        <v>#REF!</v>
      </c>
      <c r="W347" s="174" t="e">
        <f>K347*#REF!</f>
        <v>#REF!</v>
      </c>
      <c r="X347" s="234" t="e">
        <f>L347*#REF!</f>
        <v>#REF!</v>
      </c>
      <c r="Y347" s="228" t="e">
        <f>M347*#REF!</f>
        <v>#REF!</v>
      </c>
      <c r="Z347" s="174" t="e">
        <f>N347*#REF!</f>
        <v>#REF!</v>
      </c>
      <c r="AA347" s="234" t="e">
        <f>O347*#REF!</f>
        <v>#REF!</v>
      </c>
      <c r="AB347" s="228" t="e">
        <f t="shared" si="293"/>
        <v>#REF!</v>
      </c>
      <c r="AC347" s="174" t="e">
        <f t="shared" si="294"/>
        <v>#REF!</v>
      </c>
      <c r="AD347" s="234" t="e">
        <f t="shared" si="295"/>
        <v>#REF!</v>
      </c>
      <c r="AE347" s="228" t="e">
        <f t="shared" si="296"/>
        <v>#REF!</v>
      </c>
      <c r="AF347" s="174" t="e">
        <f t="shared" si="297"/>
        <v>#REF!</v>
      </c>
      <c r="AG347" s="234" t="e">
        <f t="shared" si="298"/>
        <v>#REF!</v>
      </c>
      <c r="AH347" s="228" t="e">
        <f t="shared" si="299"/>
        <v>#REF!</v>
      </c>
      <c r="AI347" s="174" t="e">
        <f t="shared" si="300"/>
        <v>#REF!</v>
      </c>
      <c r="AJ347" s="234" t="e">
        <f t="shared" si="301"/>
        <v>#REF!</v>
      </c>
      <c r="AK347" s="228" t="e">
        <f t="shared" si="302"/>
        <v>#REF!</v>
      </c>
      <c r="AL347" s="174" t="e">
        <f t="shared" si="303"/>
        <v>#REF!</v>
      </c>
      <c r="AM347" s="234" t="e">
        <f t="shared" si="304"/>
        <v>#REF!</v>
      </c>
      <c r="AN347" s="228" t="e">
        <f t="shared" si="305"/>
        <v>#REF!</v>
      </c>
      <c r="AO347" s="174" t="e">
        <f t="shared" si="306"/>
        <v>#REF!</v>
      </c>
      <c r="AP347" s="234" t="e">
        <f t="shared" si="307"/>
        <v>#REF!</v>
      </c>
      <c r="AQ347" s="228" t="e">
        <f t="shared" si="308"/>
        <v>#REF!</v>
      </c>
      <c r="AR347" s="174" t="e">
        <f t="shared" si="309"/>
        <v>#REF!</v>
      </c>
      <c r="AS347" s="185" t="e">
        <f t="shared" si="310"/>
        <v>#REF!</v>
      </c>
      <c r="AT347" s="1"/>
      <c r="AU347" s="1"/>
      <c r="AV347" s="1"/>
      <c r="AW347" s="1"/>
      <c r="AX347" s="1"/>
      <c r="AY347" s="1"/>
      <c r="AZ347" s="1"/>
      <c r="BA347" s="1"/>
      <c r="BB347" s="1"/>
      <c r="BC347"/>
      <c r="BX347"/>
    </row>
    <row r="348" spans="1:78" s="15" customFormat="1" x14ac:dyDescent="0.2">
      <c r="A348" s="247" t="s">
        <v>57</v>
      </c>
      <c r="B348" s="208">
        <v>1</v>
      </c>
      <c r="C348" s="209">
        <v>1</v>
      </c>
      <c r="D348" s="4">
        <f>(BldgEUI!F248+BldgEUI!G248)*Constants!$B$13</f>
        <v>14.276420000000002</v>
      </c>
      <c r="E348" s="101">
        <f>(BldgEUI!D248+BldgEUI!E248)*Constants!$B$14</f>
        <v>6.0634980000000001</v>
      </c>
      <c r="F348" s="6">
        <f t="shared" si="289"/>
        <v>20.339918000000001</v>
      </c>
      <c r="G348" s="219">
        <f>(BldgEUI!L248+BldgEUI!M248)*Constants!$B$13</f>
        <v>15.154430000000001</v>
      </c>
      <c r="H348" s="101">
        <f>(BldgEUI!J248+BldgEUI!K248)*Constants!$B$14</f>
        <v>6.9765299999999995</v>
      </c>
      <c r="I348" s="6">
        <f t="shared" si="290"/>
        <v>22.130960000000002</v>
      </c>
      <c r="J348" s="219">
        <f>(BldgEUI!R248+BldgEUI!S248)*Constants!$B$13</f>
        <v>0</v>
      </c>
      <c r="K348" s="101">
        <f>(BldgEUI!P248+BldgEUI!Q248)*Constants!$B$14</f>
        <v>0</v>
      </c>
      <c r="L348" s="6">
        <f t="shared" si="291"/>
        <v>0</v>
      </c>
      <c r="M348" s="219">
        <f>(BldgEUI!X248+BldgEUI!Y248)*Constants!$B$13</f>
        <v>21.420280000000002</v>
      </c>
      <c r="N348" s="101">
        <f>(BldgEUI!V248+BldgEUI!W248)*Constants!$B$14</f>
        <v>10.246338</v>
      </c>
      <c r="O348" s="6">
        <f t="shared" si="292"/>
        <v>31.666618</v>
      </c>
      <c r="P348" s="228" t="e">
        <f>D348*#REF!</f>
        <v>#REF!</v>
      </c>
      <c r="Q348" s="174" t="e">
        <f>E348*#REF!</f>
        <v>#REF!</v>
      </c>
      <c r="R348" s="234" t="e">
        <f>F348*#REF!</f>
        <v>#REF!</v>
      </c>
      <c r="S348" s="228" t="e">
        <f>G348*#REF!</f>
        <v>#REF!</v>
      </c>
      <c r="T348" s="174" t="e">
        <f>H348*#REF!</f>
        <v>#REF!</v>
      </c>
      <c r="U348" s="234" t="e">
        <f>I348*#REF!</f>
        <v>#REF!</v>
      </c>
      <c r="V348" s="228" t="e">
        <f>J348*#REF!</f>
        <v>#REF!</v>
      </c>
      <c r="W348" s="174" t="e">
        <f>K348*#REF!</f>
        <v>#REF!</v>
      </c>
      <c r="X348" s="234" t="e">
        <f>L348*#REF!</f>
        <v>#REF!</v>
      </c>
      <c r="Y348" s="228" t="e">
        <f>M348*#REF!</f>
        <v>#REF!</v>
      </c>
      <c r="Z348" s="174" t="e">
        <f>N348*#REF!</f>
        <v>#REF!</v>
      </c>
      <c r="AA348" s="234" t="e">
        <f>O348*#REF!</f>
        <v>#REF!</v>
      </c>
      <c r="AB348" s="228" t="e">
        <f t="shared" si="293"/>
        <v>#REF!</v>
      </c>
      <c r="AC348" s="174" t="e">
        <f t="shared" si="294"/>
        <v>#REF!</v>
      </c>
      <c r="AD348" s="234" t="e">
        <f t="shared" si="295"/>
        <v>#REF!</v>
      </c>
      <c r="AE348" s="228" t="e">
        <f t="shared" si="296"/>
        <v>#REF!</v>
      </c>
      <c r="AF348" s="174" t="e">
        <f t="shared" si="297"/>
        <v>#REF!</v>
      </c>
      <c r="AG348" s="234" t="e">
        <f t="shared" si="298"/>
        <v>#REF!</v>
      </c>
      <c r="AH348" s="228" t="e">
        <f t="shared" si="299"/>
        <v>#REF!</v>
      </c>
      <c r="AI348" s="174" t="e">
        <f t="shared" si="300"/>
        <v>#REF!</v>
      </c>
      <c r="AJ348" s="234" t="e">
        <f t="shared" si="301"/>
        <v>#REF!</v>
      </c>
      <c r="AK348" s="228" t="e">
        <f t="shared" si="302"/>
        <v>#REF!</v>
      </c>
      <c r="AL348" s="174" t="e">
        <f t="shared" si="303"/>
        <v>#REF!</v>
      </c>
      <c r="AM348" s="234" t="e">
        <f t="shared" si="304"/>
        <v>#REF!</v>
      </c>
      <c r="AN348" s="228" t="e">
        <f t="shared" si="305"/>
        <v>#REF!</v>
      </c>
      <c r="AO348" s="174" t="e">
        <f t="shared" si="306"/>
        <v>#REF!</v>
      </c>
      <c r="AP348" s="234" t="e">
        <f t="shared" si="307"/>
        <v>#REF!</v>
      </c>
      <c r="AQ348" s="228" t="e">
        <f t="shared" si="308"/>
        <v>#REF!</v>
      </c>
      <c r="AR348" s="174" t="e">
        <f t="shared" si="309"/>
        <v>#REF!</v>
      </c>
      <c r="AS348" s="185" t="e">
        <f t="shared" si="310"/>
        <v>#REF!</v>
      </c>
      <c r="AT348" s="2"/>
      <c r="AU348" s="2"/>
      <c r="AV348" s="2"/>
      <c r="AW348" s="2"/>
      <c r="AX348" s="2"/>
      <c r="AY348" s="2"/>
      <c r="AZ348" s="2"/>
      <c r="BA348" s="2"/>
      <c r="BB348" s="2"/>
    </row>
    <row r="349" spans="1:78" s="15" customFormat="1" ht="13.5" thickBot="1" x14ac:dyDescent="0.25">
      <c r="A349" s="249" t="s">
        <v>58</v>
      </c>
      <c r="B349" s="213">
        <v>1</v>
      </c>
      <c r="C349" s="214">
        <v>1</v>
      </c>
      <c r="D349" s="197">
        <f>(BldgEUI!F249+BldgEUI!G249)*Constants!$B$13</f>
        <v>13.748710000000001</v>
      </c>
      <c r="E349" s="186">
        <f>(BldgEUI!D249+BldgEUI!E249)*Constants!$B$14</f>
        <v>5.4662040000000003</v>
      </c>
      <c r="F349" s="236">
        <f t="shared" si="289"/>
        <v>19.214914</v>
      </c>
      <c r="G349" s="221">
        <f>(BldgEUI!L249+BldgEUI!M249)*Constants!$B$13</f>
        <v>14.988319999999998</v>
      </c>
      <c r="H349" s="186">
        <f>(BldgEUI!J249+BldgEUI!K249)*Constants!$B$14</f>
        <v>6.2881920000000004</v>
      </c>
      <c r="I349" s="236">
        <f t="shared" si="290"/>
        <v>21.276511999999997</v>
      </c>
      <c r="J349" s="221">
        <f>(BldgEUI!R249+BldgEUI!S249)*Constants!$B$13</f>
        <v>0</v>
      </c>
      <c r="K349" s="186">
        <f>(BldgEUI!P249+BldgEUI!Q249)*Constants!$B$14</f>
        <v>0</v>
      </c>
      <c r="L349" s="236">
        <f t="shared" si="291"/>
        <v>0</v>
      </c>
      <c r="M349" s="221">
        <f>(BldgEUI!X249+BldgEUI!Y249)*Constants!$B$13</f>
        <v>21.164900000000003</v>
      </c>
      <c r="N349" s="186">
        <f>(BldgEUI!V249+BldgEUI!W249)*Constants!$B$14</f>
        <v>9.2309219999999979</v>
      </c>
      <c r="O349" s="236">
        <f t="shared" si="292"/>
        <v>30.395822000000003</v>
      </c>
      <c r="P349" s="229" t="e">
        <f>D349*#REF!</f>
        <v>#REF!</v>
      </c>
      <c r="Q349" s="187" t="e">
        <f>E349*#REF!</f>
        <v>#REF!</v>
      </c>
      <c r="R349" s="235" t="e">
        <f>F349*#REF!</f>
        <v>#REF!</v>
      </c>
      <c r="S349" s="229" t="e">
        <f>G349*#REF!</f>
        <v>#REF!</v>
      </c>
      <c r="T349" s="187" t="e">
        <f>H349*#REF!</f>
        <v>#REF!</v>
      </c>
      <c r="U349" s="235" t="e">
        <f>I349*#REF!</f>
        <v>#REF!</v>
      </c>
      <c r="V349" s="229" t="e">
        <f>J349*#REF!</f>
        <v>#REF!</v>
      </c>
      <c r="W349" s="187" t="e">
        <f>K349*#REF!</f>
        <v>#REF!</v>
      </c>
      <c r="X349" s="235" t="e">
        <f>L349*#REF!</f>
        <v>#REF!</v>
      </c>
      <c r="Y349" s="229" t="e">
        <f>M349*#REF!</f>
        <v>#REF!</v>
      </c>
      <c r="Z349" s="187" t="e">
        <f>N349*#REF!</f>
        <v>#REF!</v>
      </c>
      <c r="AA349" s="235" t="e">
        <f>O349*#REF!</f>
        <v>#REF!</v>
      </c>
      <c r="AB349" s="229" t="e">
        <f t="shared" si="293"/>
        <v>#REF!</v>
      </c>
      <c r="AC349" s="187" t="e">
        <f t="shared" si="294"/>
        <v>#REF!</v>
      </c>
      <c r="AD349" s="235" t="e">
        <f t="shared" si="295"/>
        <v>#REF!</v>
      </c>
      <c r="AE349" s="229" t="e">
        <f t="shared" si="296"/>
        <v>#REF!</v>
      </c>
      <c r="AF349" s="187" t="e">
        <f t="shared" si="297"/>
        <v>#REF!</v>
      </c>
      <c r="AG349" s="235" t="e">
        <f t="shared" si="298"/>
        <v>#REF!</v>
      </c>
      <c r="AH349" s="229" t="e">
        <f t="shared" si="299"/>
        <v>#REF!</v>
      </c>
      <c r="AI349" s="187" t="e">
        <f t="shared" si="300"/>
        <v>#REF!</v>
      </c>
      <c r="AJ349" s="235" t="e">
        <f t="shared" si="301"/>
        <v>#REF!</v>
      </c>
      <c r="AK349" s="229" t="e">
        <f t="shared" si="302"/>
        <v>#REF!</v>
      </c>
      <c r="AL349" s="187" t="e">
        <f t="shared" si="303"/>
        <v>#REF!</v>
      </c>
      <c r="AM349" s="235" t="e">
        <f t="shared" si="304"/>
        <v>#REF!</v>
      </c>
      <c r="AN349" s="229" t="e">
        <f t="shared" si="305"/>
        <v>#REF!</v>
      </c>
      <c r="AO349" s="187" t="e">
        <f t="shared" si="306"/>
        <v>#REF!</v>
      </c>
      <c r="AP349" s="235" t="e">
        <f t="shared" si="307"/>
        <v>#REF!</v>
      </c>
      <c r="AQ349" s="229" t="e">
        <f t="shared" si="308"/>
        <v>#REF!</v>
      </c>
      <c r="AR349" s="187" t="e">
        <f t="shared" si="309"/>
        <v>#REF!</v>
      </c>
      <c r="AS349" s="188" t="e">
        <f t="shared" si="310"/>
        <v>#REF!</v>
      </c>
      <c r="AT349" s="2"/>
      <c r="AU349" s="2"/>
      <c r="AV349" s="2"/>
      <c r="AW349" s="2"/>
      <c r="AX349" s="2"/>
      <c r="AY349" s="2"/>
      <c r="AZ349" s="2"/>
      <c r="BA349" s="2"/>
      <c r="BB349" s="2"/>
    </row>
    <row r="350" spans="1:78" ht="13.5" thickBot="1" x14ac:dyDescent="0.25">
      <c r="C350" s="68"/>
      <c r="D350" s="68"/>
      <c r="I350" s="68"/>
      <c r="J350" s="68"/>
      <c r="M350" s="68"/>
      <c r="V350" s="68"/>
      <c r="AB350" s="5"/>
      <c r="AC350" s="5"/>
      <c r="AD350" s="5"/>
      <c r="AE350" s="5"/>
      <c r="AF350" s="5"/>
      <c r="AG350" s="5"/>
      <c r="AH350" s="5"/>
      <c r="AI350" s="5"/>
      <c r="AJ350" s="5"/>
      <c r="AK350" s="5"/>
      <c r="AL350" s="5"/>
      <c r="AM350" s="5"/>
      <c r="AN350" s="112"/>
      <c r="AO350" s="112"/>
      <c r="AP350" s="112"/>
      <c r="AQ350" s="112"/>
      <c r="AR350" s="112"/>
      <c r="AS350" s="112"/>
      <c r="AT350" s="112"/>
      <c r="AU350" s="112"/>
      <c r="AV350" s="112"/>
      <c r="AW350" s="112"/>
      <c r="AX350" s="112"/>
      <c r="AY350" s="112"/>
      <c r="AZ350" s="112"/>
      <c r="BA350" s="112"/>
      <c r="BB350" s="112"/>
      <c r="BC350" s="112"/>
      <c r="BD350" s="1"/>
      <c r="BE350" s="1"/>
      <c r="BF350" s="1"/>
      <c r="BG350" s="1"/>
      <c r="BH350" s="1"/>
      <c r="BI350" s="1"/>
      <c r="BJ350" s="1"/>
      <c r="BK350" s="1"/>
      <c r="BL350" s="1"/>
      <c r="BM350" s="1"/>
      <c r="BN350" s="1"/>
      <c r="BO350" s="1"/>
      <c r="BP350" s="1"/>
      <c r="BQ350" s="1"/>
      <c r="BR350" s="1"/>
      <c r="BS350" s="1"/>
      <c r="BT350" s="1"/>
      <c r="BU350" s="1"/>
      <c r="BV350" s="1"/>
      <c r="BW350" s="1"/>
      <c r="BY350" s="1"/>
      <c r="BZ350" s="1"/>
    </row>
    <row r="351" spans="1:78" ht="15" x14ac:dyDescent="0.25">
      <c r="A351" s="178" t="s">
        <v>177</v>
      </c>
      <c r="B351" s="198"/>
      <c r="C351" s="199"/>
      <c r="D351" s="179" t="s">
        <v>93</v>
      </c>
      <c r="E351" s="179"/>
      <c r="F351" s="179"/>
      <c r="G351" s="215" t="s">
        <v>93</v>
      </c>
      <c r="H351" s="179"/>
      <c r="I351" s="179"/>
      <c r="J351" s="215" t="s">
        <v>93</v>
      </c>
      <c r="K351" s="179"/>
      <c r="L351" s="179"/>
      <c r="M351" s="215" t="s">
        <v>93</v>
      </c>
      <c r="N351" s="179"/>
      <c r="O351" s="179"/>
      <c r="P351" s="226" t="s">
        <v>93</v>
      </c>
      <c r="Q351" s="180"/>
      <c r="R351" s="180"/>
      <c r="S351" s="226" t="s">
        <v>93</v>
      </c>
      <c r="T351" s="180"/>
      <c r="U351" s="180"/>
      <c r="V351" s="226" t="s">
        <v>93</v>
      </c>
      <c r="W351" s="180"/>
      <c r="X351" s="180"/>
      <c r="Y351" s="226" t="s">
        <v>93</v>
      </c>
      <c r="Z351" s="180"/>
      <c r="AA351" s="180"/>
      <c r="AB351" s="226" t="s">
        <v>97</v>
      </c>
      <c r="AC351" s="180"/>
      <c r="AD351" s="180"/>
      <c r="AE351" s="226" t="s">
        <v>98</v>
      </c>
      <c r="AF351" s="276"/>
      <c r="AG351" s="276"/>
      <c r="AH351" s="226" t="s">
        <v>98</v>
      </c>
      <c r="AI351" s="276"/>
      <c r="AJ351" s="276"/>
      <c r="AK351" s="226" t="s">
        <v>98</v>
      </c>
      <c r="AL351" s="276"/>
      <c r="AM351" s="276"/>
      <c r="AN351" s="226" t="s">
        <v>98</v>
      </c>
      <c r="AO351" s="276"/>
      <c r="AP351" s="276"/>
      <c r="AQ351" s="278" t="s">
        <v>98</v>
      </c>
      <c r="AR351" s="276"/>
      <c r="AS351" s="279"/>
      <c r="AT351" s="1"/>
      <c r="AU351" s="1"/>
      <c r="AV351" s="1"/>
      <c r="AW351" s="1"/>
      <c r="AX351" s="1"/>
      <c r="AY351" s="1"/>
      <c r="AZ351" s="1"/>
      <c r="BA351" s="1"/>
      <c r="BB351" s="1"/>
      <c r="BC351"/>
      <c r="BX351"/>
    </row>
    <row r="352" spans="1:78" x14ac:dyDescent="0.2">
      <c r="A352" s="181" t="s">
        <v>180</v>
      </c>
      <c r="B352" s="200"/>
      <c r="C352" s="201"/>
      <c r="D352" s="182"/>
      <c r="E352" s="182" t="s">
        <v>150</v>
      </c>
      <c r="F352" s="182"/>
      <c r="G352" s="216"/>
      <c r="H352" s="182" t="s">
        <v>153</v>
      </c>
      <c r="I352" s="182"/>
      <c r="J352" s="216"/>
      <c r="K352" s="182" t="s">
        <v>151</v>
      </c>
      <c r="L352" s="182"/>
      <c r="M352" s="216"/>
      <c r="N352" s="182" t="s">
        <v>152</v>
      </c>
      <c r="O352" s="271"/>
      <c r="P352" s="269" t="s">
        <v>154</v>
      </c>
      <c r="Q352" s="270"/>
      <c r="R352" s="269"/>
      <c r="S352" s="272" t="s">
        <v>155</v>
      </c>
      <c r="T352" s="273"/>
      <c r="U352" s="274"/>
      <c r="V352" s="269" t="s">
        <v>156</v>
      </c>
      <c r="W352" s="270"/>
      <c r="X352" s="269"/>
      <c r="Y352" s="272" t="s">
        <v>157</v>
      </c>
      <c r="Z352" s="270"/>
      <c r="AA352" s="269"/>
      <c r="AB352" s="275" t="s">
        <v>158</v>
      </c>
      <c r="AC352" s="269"/>
      <c r="AD352" s="269"/>
      <c r="AE352" s="275" t="s">
        <v>154</v>
      </c>
      <c r="AF352" s="277"/>
      <c r="AG352" s="277"/>
      <c r="AH352" s="275" t="s">
        <v>159</v>
      </c>
      <c r="AI352" s="277"/>
      <c r="AJ352" s="277"/>
      <c r="AK352" s="275" t="s">
        <v>156</v>
      </c>
      <c r="AL352" s="277"/>
      <c r="AM352" s="277"/>
      <c r="AN352" s="275" t="s">
        <v>160</v>
      </c>
      <c r="AO352" s="277"/>
      <c r="AP352" s="277"/>
      <c r="AQ352" s="280" t="s">
        <v>158</v>
      </c>
      <c r="AR352" s="277"/>
      <c r="AS352" s="281"/>
      <c r="AT352" s="1"/>
      <c r="AU352" s="1"/>
      <c r="AV352" s="1"/>
      <c r="AW352" s="1"/>
      <c r="AX352" s="1"/>
      <c r="AY352" s="1"/>
      <c r="AZ352" s="1"/>
      <c r="BA352" s="1"/>
      <c r="BB352" s="1"/>
      <c r="BC352"/>
      <c r="BX352"/>
    </row>
    <row r="353" spans="1:76" ht="33.75" x14ac:dyDescent="0.2">
      <c r="A353" s="244" t="s">
        <v>14</v>
      </c>
      <c r="B353" s="202" t="s">
        <v>16</v>
      </c>
      <c r="C353" s="203" t="s">
        <v>19</v>
      </c>
      <c r="D353" s="217" t="s">
        <v>193</v>
      </c>
      <c r="E353" s="176" t="s">
        <v>194</v>
      </c>
      <c r="F353" s="218" t="s">
        <v>195</v>
      </c>
      <c r="G353" s="217" t="s">
        <v>193</v>
      </c>
      <c r="H353" s="176" t="s">
        <v>194</v>
      </c>
      <c r="I353" s="218" t="s">
        <v>195</v>
      </c>
      <c r="J353" s="217" t="s">
        <v>193</v>
      </c>
      <c r="K353" s="176" t="s">
        <v>194</v>
      </c>
      <c r="L353" s="218" t="s">
        <v>195</v>
      </c>
      <c r="M353" s="217" t="s">
        <v>193</v>
      </c>
      <c r="N353" s="176" t="s">
        <v>194</v>
      </c>
      <c r="O353" s="218" t="s">
        <v>195</v>
      </c>
      <c r="P353" s="227" t="s">
        <v>94</v>
      </c>
      <c r="Q353" s="177" t="s">
        <v>95</v>
      </c>
      <c r="R353" s="232" t="s">
        <v>96</v>
      </c>
      <c r="S353" s="227" t="s">
        <v>94</v>
      </c>
      <c r="T353" s="177" t="s">
        <v>95</v>
      </c>
      <c r="U353" s="232" t="s">
        <v>96</v>
      </c>
      <c r="V353" s="227" t="s">
        <v>94</v>
      </c>
      <c r="W353" s="177" t="s">
        <v>95</v>
      </c>
      <c r="X353" s="232" t="s">
        <v>96</v>
      </c>
      <c r="Y353" s="227" t="s">
        <v>94</v>
      </c>
      <c r="Z353" s="177" t="s">
        <v>95</v>
      </c>
      <c r="AA353" s="232" t="s">
        <v>96</v>
      </c>
      <c r="AB353" s="227" t="s">
        <v>94</v>
      </c>
      <c r="AC353" s="177" t="s">
        <v>95</v>
      </c>
      <c r="AD353" s="232" t="s">
        <v>96</v>
      </c>
      <c r="AE353" s="227" t="s">
        <v>94</v>
      </c>
      <c r="AF353" s="177" t="s">
        <v>95</v>
      </c>
      <c r="AG353" s="232" t="s">
        <v>96</v>
      </c>
      <c r="AH353" s="227" t="s">
        <v>94</v>
      </c>
      <c r="AI353" s="177" t="s">
        <v>95</v>
      </c>
      <c r="AJ353" s="232" t="s">
        <v>96</v>
      </c>
      <c r="AK353" s="227" t="s">
        <v>94</v>
      </c>
      <c r="AL353" s="177" t="s">
        <v>95</v>
      </c>
      <c r="AM353" s="232" t="s">
        <v>96</v>
      </c>
      <c r="AN353" s="227" t="s">
        <v>94</v>
      </c>
      <c r="AO353" s="177" t="s">
        <v>95</v>
      </c>
      <c r="AP353" s="232" t="s">
        <v>96</v>
      </c>
      <c r="AQ353" s="227" t="s">
        <v>94</v>
      </c>
      <c r="AR353" s="177" t="s">
        <v>95</v>
      </c>
      <c r="AS353" s="183" t="s">
        <v>96</v>
      </c>
      <c r="AT353" s="1"/>
      <c r="AU353" s="1"/>
      <c r="AV353" s="1"/>
      <c r="AW353" s="1"/>
      <c r="AX353" s="1"/>
      <c r="AY353" s="1"/>
      <c r="AZ353" s="1"/>
      <c r="BA353" s="1"/>
      <c r="BB353" s="1"/>
      <c r="BC353"/>
      <c r="BX353"/>
    </row>
    <row r="354" spans="1:76" x14ac:dyDescent="0.2">
      <c r="A354" s="245" t="s">
        <v>0</v>
      </c>
      <c r="B354" s="265">
        <v>1</v>
      </c>
      <c r="C354" s="266">
        <v>1</v>
      </c>
      <c r="D354" s="4">
        <f>(BldgEUI!F254+BldgEUI!G254)*Constants!$B$13</f>
        <v>0</v>
      </c>
      <c r="E354" s="101">
        <f>(BldgEUI!D254+BldgEUI!E254)*Constants!$B$14</f>
        <v>0</v>
      </c>
      <c r="F354" s="6">
        <f t="shared" ref="F354:F374" si="311">D354+E354</f>
        <v>0</v>
      </c>
      <c r="G354" s="219">
        <f>(BldgEUI!L254+BldgEUI!M254)*Constants!$B$13</f>
        <v>0</v>
      </c>
      <c r="H354" s="101">
        <f>(BldgEUI!J254+BldgEUI!K254)*Constants!$B$14</f>
        <v>0</v>
      </c>
      <c r="I354" s="6">
        <f t="shared" ref="I354:I374" si="312">G354+H354</f>
        <v>0</v>
      </c>
      <c r="J354" s="219">
        <f>(BldgEUI!R254+BldgEUI!S254)*Constants!$B$13</f>
        <v>0</v>
      </c>
      <c r="K354" s="101">
        <f>(BldgEUI!P254+BldgEUI!Q254)*Constants!$B$14</f>
        <v>0</v>
      </c>
      <c r="L354" s="6">
        <f t="shared" ref="L354:L374" si="313">J354+K354</f>
        <v>0</v>
      </c>
      <c r="M354" s="219">
        <f>(BldgEUI!X254+BldgEUI!Y254)*Constants!$B$13</f>
        <v>24.04216111424218</v>
      </c>
      <c r="N354" s="101">
        <f>(BldgEUI!V254+BldgEUI!W254)*Constants!$B$14</f>
        <v>7.9639506622205509</v>
      </c>
      <c r="O354" s="6">
        <f t="shared" ref="O354:O374" si="314">M354+N354</f>
        <v>32.006111776462731</v>
      </c>
      <c r="P354" s="228" t="e">
        <f>D354*#REF!</f>
        <v>#REF!</v>
      </c>
      <c r="Q354" s="174" t="e">
        <f>E354*#REF!</f>
        <v>#REF!</v>
      </c>
      <c r="R354" s="234" t="e">
        <f>F354*#REF!</f>
        <v>#REF!</v>
      </c>
      <c r="S354" s="228" t="e">
        <f>G354*#REF!</f>
        <v>#REF!</v>
      </c>
      <c r="T354" s="174" t="e">
        <f>H354*#REF!</f>
        <v>#REF!</v>
      </c>
      <c r="U354" s="234" t="e">
        <f>I354*#REF!</f>
        <v>#REF!</v>
      </c>
      <c r="V354" s="228" t="e">
        <f>J354*#REF!</f>
        <v>#REF!</v>
      </c>
      <c r="W354" s="174" t="e">
        <f>K354*#REF!</f>
        <v>#REF!</v>
      </c>
      <c r="X354" s="234" t="e">
        <f>L354*#REF!</f>
        <v>#REF!</v>
      </c>
      <c r="Y354" s="228" t="e">
        <f>M354*#REF!</f>
        <v>#REF!</v>
      </c>
      <c r="Z354" s="174" t="e">
        <f>N354*#REF!</f>
        <v>#REF!</v>
      </c>
      <c r="AA354" s="234" t="e">
        <f>O354*#REF!</f>
        <v>#REF!</v>
      </c>
      <c r="AB354" s="228" t="e">
        <f>P354+S354+V354+Y354</f>
        <v>#REF!</v>
      </c>
      <c r="AC354" s="174" t="e">
        <f>Q354+T354+W354+Z354</f>
        <v>#REF!</v>
      </c>
      <c r="AD354" s="234" t="e">
        <f>R354+U354+X354+AA354</f>
        <v>#REF!</v>
      </c>
      <c r="AE354" s="228"/>
      <c r="AF354" s="174"/>
      <c r="AG354" s="234"/>
      <c r="AH354" s="228"/>
      <c r="AI354" s="174"/>
      <c r="AJ354" s="234"/>
      <c r="AK354" s="228"/>
      <c r="AL354" s="174"/>
      <c r="AM354" s="234"/>
      <c r="AN354" s="228"/>
      <c r="AO354" s="174"/>
      <c r="AP354" s="234"/>
      <c r="AQ354" s="228"/>
      <c r="AR354" s="174"/>
      <c r="AS354" s="185"/>
      <c r="AT354" s="1"/>
      <c r="AU354" s="1"/>
      <c r="AV354" s="1"/>
      <c r="AW354" s="1"/>
      <c r="AX354" s="1"/>
      <c r="AY354" s="1"/>
      <c r="AZ354" s="1"/>
      <c r="BA354" s="1"/>
      <c r="BB354" s="1"/>
      <c r="BC354"/>
      <c r="BX354"/>
    </row>
    <row r="355" spans="1:76" x14ac:dyDescent="0.2">
      <c r="A355" s="246" t="s">
        <v>45</v>
      </c>
      <c r="B355" s="210">
        <v>1</v>
      </c>
      <c r="C355" s="211">
        <v>1</v>
      </c>
      <c r="D355" s="4">
        <f>(BldgEUI!F255+BldgEUI!G255)*Constants!$B$13</f>
        <v>0</v>
      </c>
      <c r="E355" s="101">
        <f>(BldgEUI!D255+BldgEUI!E255)*Constants!$B$14</f>
        <v>0</v>
      </c>
      <c r="F355" s="6">
        <f t="shared" si="311"/>
        <v>0</v>
      </c>
      <c r="G355" s="219">
        <f>(BldgEUI!L255+BldgEUI!M255)*Constants!$B$13</f>
        <v>0</v>
      </c>
      <c r="H355" s="101">
        <f>(BldgEUI!J255+BldgEUI!K255)*Constants!$B$14</f>
        <v>0</v>
      </c>
      <c r="I355" s="6">
        <f t="shared" si="312"/>
        <v>0</v>
      </c>
      <c r="J355" s="219">
        <f>(BldgEUI!R255+BldgEUI!S255)*Constants!$B$13</f>
        <v>0</v>
      </c>
      <c r="K355" s="101">
        <f>(BldgEUI!P255+BldgEUI!Q255)*Constants!$B$14</f>
        <v>0</v>
      </c>
      <c r="L355" s="6">
        <f t="shared" si="313"/>
        <v>0</v>
      </c>
      <c r="M355" s="219">
        <f>(BldgEUI!X255+BldgEUI!Y255)*Constants!$B$13</f>
        <v>23.786385601269128</v>
      </c>
      <c r="N355" s="101">
        <f>(BldgEUI!V255+BldgEUI!W255)*Constants!$B$14</f>
        <v>7.5090262774751082</v>
      </c>
      <c r="O355" s="6">
        <f t="shared" si="314"/>
        <v>31.295411878744236</v>
      </c>
      <c r="P355" s="228" t="e">
        <f>D355*#REF!</f>
        <v>#REF!</v>
      </c>
      <c r="Q355" s="174" t="e">
        <f>E355*#REF!</f>
        <v>#REF!</v>
      </c>
      <c r="R355" s="234" t="e">
        <f>F355*#REF!</f>
        <v>#REF!</v>
      </c>
      <c r="S355" s="228" t="e">
        <f>G355*#REF!</f>
        <v>#REF!</v>
      </c>
      <c r="T355" s="174" t="e">
        <f>H355*#REF!</f>
        <v>#REF!</v>
      </c>
      <c r="U355" s="234" t="e">
        <f>I355*#REF!</f>
        <v>#REF!</v>
      </c>
      <c r="V355" s="228" t="e">
        <f>J355*#REF!</f>
        <v>#REF!</v>
      </c>
      <c r="W355" s="174" t="e">
        <f>K355*#REF!</f>
        <v>#REF!</v>
      </c>
      <c r="X355" s="234" t="e">
        <f>L355*#REF!</f>
        <v>#REF!</v>
      </c>
      <c r="Y355" s="228" t="e">
        <f>M355*#REF!</f>
        <v>#REF!</v>
      </c>
      <c r="Z355" s="174" t="e">
        <f>N355*#REF!</f>
        <v>#REF!</v>
      </c>
      <c r="AA355" s="234" t="e">
        <f>O355*#REF!</f>
        <v>#REF!</v>
      </c>
      <c r="AB355" s="228" t="e">
        <f t="shared" ref="AB355:AB374" si="315">P355+S355+V355+Y355</f>
        <v>#REF!</v>
      </c>
      <c r="AC355" s="174" t="e">
        <f t="shared" ref="AC355:AC374" si="316">Q355+T355+W355+Z355</f>
        <v>#REF!</v>
      </c>
      <c r="AD355" s="234" t="e">
        <f t="shared" ref="AD355:AD374" si="317">R355+U355+X355+AA355</f>
        <v>#REF!</v>
      </c>
      <c r="AE355" s="228" t="e">
        <f t="shared" ref="AE355:AE374" si="318">$P$354-P355</f>
        <v>#REF!</v>
      </c>
      <c r="AF355" s="174" t="e">
        <f t="shared" ref="AF355:AF374" si="319">$Q$354-Q355</f>
        <v>#REF!</v>
      </c>
      <c r="AG355" s="234" t="e">
        <f t="shared" ref="AG355:AG374" si="320">$R$354-R355</f>
        <v>#REF!</v>
      </c>
      <c r="AH355" s="228" t="e">
        <f t="shared" ref="AH355:AH374" si="321">$S$354-S355</f>
        <v>#REF!</v>
      </c>
      <c r="AI355" s="174" t="e">
        <f t="shared" ref="AI355:AI374" si="322">$T$354-T355</f>
        <v>#REF!</v>
      </c>
      <c r="AJ355" s="234" t="e">
        <f t="shared" ref="AJ355:AJ374" si="323">$U$354-U355</f>
        <v>#REF!</v>
      </c>
      <c r="AK355" s="228" t="e">
        <f t="shared" ref="AK355:AK374" si="324">$V$354-V355</f>
        <v>#REF!</v>
      </c>
      <c r="AL355" s="174" t="e">
        <f t="shared" ref="AL355:AL374" si="325">$W$354-W355</f>
        <v>#REF!</v>
      </c>
      <c r="AM355" s="234" t="e">
        <f t="shared" ref="AM355:AM374" si="326">$X$354-X355</f>
        <v>#REF!</v>
      </c>
      <c r="AN355" s="228" t="e">
        <f t="shared" ref="AN355:AN374" si="327">$Y$354-Y355</f>
        <v>#REF!</v>
      </c>
      <c r="AO355" s="174" t="e">
        <f t="shared" ref="AO355:AO374" si="328">$Z$354-Z355</f>
        <v>#REF!</v>
      </c>
      <c r="AP355" s="234" t="e">
        <f t="shared" ref="AP355:AP374" si="329">$AA$354-AA355</f>
        <v>#REF!</v>
      </c>
      <c r="AQ355" s="228" t="e">
        <f t="shared" ref="AQ355:AQ374" si="330">$AB$354-AB355</f>
        <v>#REF!</v>
      </c>
      <c r="AR355" s="174" t="e">
        <f t="shared" ref="AR355:AR374" si="331">$AC$354-AC355</f>
        <v>#REF!</v>
      </c>
      <c r="AS355" s="185" t="e">
        <f t="shared" ref="AS355:AS374" si="332">$AD$354-AD355</f>
        <v>#REF!</v>
      </c>
      <c r="AT355" s="1"/>
      <c r="AU355" s="1"/>
      <c r="AV355" s="1"/>
      <c r="AW355" s="1"/>
      <c r="AX355" s="1"/>
      <c r="AY355" s="1"/>
      <c r="AZ355" s="1"/>
      <c r="BA355" s="1"/>
      <c r="BB355" s="1"/>
      <c r="BC355"/>
      <c r="BX355"/>
    </row>
    <row r="356" spans="1:76" x14ac:dyDescent="0.2">
      <c r="A356" s="246" t="s">
        <v>59</v>
      </c>
      <c r="B356" s="210">
        <v>1</v>
      </c>
      <c r="C356" s="211">
        <v>1</v>
      </c>
      <c r="D356" s="4">
        <f>(BldgEUI!F256+BldgEUI!G256)*Constants!$B$13</f>
        <v>0</v>
      </c>
      <c r="E356" s="101">
        <f>(BldgEUI!D256+BldgEUI!E256)*Constants!$B$14</f>
        <v>0</v>
      </c>
      <c r="F356" s="6">
        <f t="shared" si="311"/>
        <v>0</v>
      </c>
      <c r="G356" s="219">
        <f>(BldgEUI!L256+BldgEUI!M256)*Constants!$B$13</f>
        <v>0</v>
      </c>
      <c r="H356" s="101">
        <f>(BldgEUI!J256+BldgEUI!K256)*Constants!$B$14</f>
        <v>0</v>
      </c>
      <c r="I356" s="6">
        <f t="shared" si="312"/>
        <v>0</v>
      </c>
      <c r="J356" s="219">
        <f>(BldgEUI!R256+BldgEUI!S256)*Constants!$B$13</f>
        <v>0</v>
      </c>
      <c r="K356" s="101">
        <f>(BldgEUI!P256+BldgEUI!Q256)*Constants!$B$14</f>
        <v>0</v>
      </c>
      <c r="L356" s="6">
        <f t="shared" si="313"/>
        <v>0</v>
      </c>
      <c r="M356" s="219">
        <f>(BldgEUI!X256+BldgEUI!Y256)*Constants!$B$13</f>
        <v>23.715623499697333</v>
      </c>
      <c r="N356" s="101">
        <f>(BldgEUI!V256+BldgEUI!W256)*Constants!$B$14</f>
        <v>6.1858620608679313</v>
      </c>
      <c r="O356" s="6">
        <f t="shared" si="314"/>
        <v>29.901485560565263</v>
      </c>
      <c r="P356" s="228" t="e">
        <f>D356*#REF!</f>
        <v>#REF!</v>
      </c>
      <c r="Q356" s="174" t="e">
        <f>E356*#REF!</f>
        <v>#REF!</v>
      </c>
      <c r="R356" s="234" t="e">
        <f>F356*#REF!</f>
        <v>#REF!</v>
      </c>
      <c r="S356" s="228" t="e">
        <f>G356*#REF!</f>
        <v>#REF!</v>
      </c>
      <c r="T356" s="174" t="e">
        <f>H356*#REF!</f>
        <v>#REF!</v>
      </c>
      <c r="U356" s="234" t="e">
        <f>I356*#REF!</f>
        <v>#REF!</v>
      </c>
      <c r="V356" s="228" t="e">
        <f>J356*#REF!</f>
        <v>#REF!</v>
      </c>
      <c r="W356" s="174" t="e">
        <f>K356*#REF!</f>
        <v>#REF!</v>
      </c>
      <c r="X356" s="234" t="e">
        <f>L356*#REF!</f>
        <v>#REF!</v>
      </c>
      <c r="Y356" s="228" t="e">
        <f>M356*#REF!</f>
        <v>#REF!</v>
      </c>
      <c r="Z356" s="174" t="e">
        <f>N356*#REF!</f>
        <v>#REF!</v>
      </c>
      <c r="AA356" s="234" t="e">
        <f>O356*#REF!</f>
        <v>#REF!</v>
      </c>
      <c r="AB356" s="228" t="e">
        <f t="shared" si="315"/>
        <v>#REF!</v>
      </c>
      <c r="AC356" s="174" t="e">
        <f t="shared" si="316"/>
        <v>#REF!</v>
      </c>
      <c r="AD356" s="234" t="e">
        <f t="shared" si="317"/>
        <v>#REF!</v>
      </c>
      <c r="AE356" s="228" t="e">
        <f t="shared" si="318"/>
        <v>#REF!</v>
      </c>
      <c r="AF356" s="174" t="e">
        <f t="shared" si="319"/>
        <v>#REF!</v>
      </c>
      <c r="AG356" s="234" t="e">
        <f t="shared" si="320"/>
        <v>#REF!</v>
      </c>
      <c r="AH356" s="228" t="e">
        <f t="shared" si="321"/>
        <v>#REF!</v>
      </c>
      <c r="AI356" s="174" t="e">
        <f t="shared" si="322"/>
        <v>#REF!</v>
      </c>
      <c r="AJ356" s="234" t="e">
        <f t="shared" si="323"/>
        <v>#REF!</v>
      </c>
      <c r="AK356" s="228" t="e">
        <f t="shared" si="324"/>
        <v>#REF!</v>
      </c>
      <c r="AL356" s="174" t="e">
        <f t="shared" si="325"/>
        <v>#REF!</v>
      </c>
      <c r="AM356" s="234" t="e">
        <f t="shared" si="326"/>
        <v>#REF!</v>
      </c>
      <c r="AN356" s="228" t="e">
        <f t="shared" si="327"/>
        <v>#REF!</v>
      </c>
      <c r="AO356" s="174" t="e">
        <f t="shared" si="328"/>
        <v>#REF!</v>
      </c>
      <c r="AP356" s="234" t="e">
        <f t="shared" si="329"/>
        <v>#REF!</v>
      </c>
      <c r="AQ356" s="228" t="e">
        <f t="shared" si="330"/>
        <v>#REF!</v>
      </c>
      <c r="AR356" s="174" t="e">
        <f t="shared" si="331"/>
        <v>#REF!</v>
      </c>
      <c r="AS356" s="185" t="e">
        <f t="shared" si="332"/>
        <v>#REF!</v>
      </c>
      <c r="AT356" s="1"/>
      <c r="AU356" s="1"/>
      <c r="AV356" s="1"/>
      <c r="AW356" s="1"/>
      <c r="AX356" s="1"/>
      <c r="AY356" s="1"/>
      <c r="AZ356" s="1"/>
      <c r="BA356" s="1"/>
      <c r="BB356" s="1"/>
      <c r="BC356"/>
      <c r="BX356"/>
    </row>
    <row r="357" spans="1:76" x14ac:dyDescent="0.2">
      <c r="A357" s="246" t="s">
        <v>43</v>
      </c>
      <c r="B357" s="210">
        <v>1</v>
      </c>
      <c r="C357" s="211">
        <v>1</v>
      </c>
      <c r="D357" s="4">
        <f>(BldgEUI!F257+BldgEUI!G257)*Constants!$B$13</f>
        <v>0</v>
      </c>
      <c r="E357" s="101">
        <f>(BldgEUI!D257+BldgEUI!E257)*Constants!$B$14</f>
        <v>0</v>
      </c>
      <c r="F357" s="6">
        <f t="shared" si="311"/>
        <v>0</v>
      </c>
      <c r="G357" s="219">
        <f>(BldgEUI!L257+BldgEUI!M257)*Constants!$B$13</f>
        <v>0</v>
      </c>
      <c r="H357" s="101">
        <f>(BldgEUI!J257+BldgEUI!K257)*Constants!$B$14</f>
        <v>0</v>
      </c>
      <c r="I357" s="6">
        <f t="shared" si="312"/>
        <v>0</v>
      </c>
      <c r="J357" s="219">
        <f>(BldgEUI!R257+BldgEUI!S257)*Constants!$B$13</f>
        <v>0</v>
      </c>
      <c r="K357" s="101">
        <f>(BldgEUI!P257+BldgEUI!Q257)*Constants!$B$14</f>
        <v>0</v>
      </c>
      <c r="L357" s="6">
        <f t="shared" si="313"/>
        <v>0</v>
      </c>
      <c r="M357" s="219">
        <f>(BldgEUI!X257+BldgEUI!Y257)*Constants!$B$13</f>
        <v>23.715623499697333</v>
      </c>
      <c r="N357" s="101">
        <f>(BldgEUI!V257+BldgEUI!W257)*Constants!$B$14</f>
        <v>6.1858620608679313</v>
      </c>
      <c r="O357" s="6">
        <f t="shared" si="314"/>
        <v>29.901485560565263</v>
      </c>
      <c r="P357" s="228" t="e">
        <f>D357*#REF!</f>
        <v>#REF!</v>
      </c>
      <c r="Q357" s="174" t="e">
        <f>E357*#REF!</f>
        <v>#REF!</v>
      </c>
      <c r="R357" s="234" t="e">
        <f>F357*#REF!</f>
        <v>#REF!</v>
      </c>
      <c r="S357" s="228" t="e">
        <f>G357*#REF!</f>
        <v>#REF!</v>
      </c>
      <c r="T357" s="174" t="e">
        <f>H357*#REF!</f>
        <v>#REF!</v>
      </c>
      <c r="U357" s="234" t="e">
        <f>I357*#REF!</f>
        <v>#REF!</v>
      </c>
      <c r="V357" s="228" t="e">
        <f>J357*#REF!</f>
        <v>#REF!</v>
      </c>
      <c r="W357" s="174" t="e">
        <f>K357*#REF!</f>
        <v>#REF!</v>
      </c>
      <c r="X357" s="234" t="e">
        <f>L357*#REF!</f>
        <v>#REF!</v>
      </c>
      <c r="Y357" s="228" t="e">
        <f>M357*#REF!</f>
        <v>#REF!</v>
      </c>
      <c r="Z357" s="174" t="e">
        <f>N357*#REF!</f>
        <v>#REF!</v>
      </c>
      <c r="AA357" s="234" t="e">
        <f>O357*#REF!</f>
        <v>#REF!</v>
      </c>
      <c r="AB357" s="228" t="e">
        <f t="shared" si="315"/>
        <v>#REF!</v>
      </c>
      <c r="AC357" s="174" t="e">
        <f t="shared" si="316"/>
        <v>#REF!</v>
      </c>
      <c r="AD357" s="234" t="e">
        <f t="shared" si="317"/>
        <v>#REF!</v>
      </c>
      <c r="AE357" s="228" t="e">
        <f t="shared" si="318"/>
        <v>#REF!</v>
      </c>
      <c r="AF357" s="174" t="e">
        <f t="shared" si="319"/>
        <v>#REF!</v>
      </c>
      <c r="AG357" s="234" t="e">
        <f t="shared" si="320"/>
        <v>#REF!</v>
      </c>
      <c r="AH357" s="228" t="e">
        <f t="shared" si="321"/>
        <v>#REF!</v>
      </c>
      <c r="AI357" s="174" t="e">
        <f t="shared" si="322"/>
        <v>#REF!</v>
      </c>
      <c r="AJ357" s="234" t="e">
        <f t="shared" si="323"/>
        <v>#REF!</v>
      </c>
      <c r="AK357" s="228" t="e">
        <f t="shared" si="324"/>
        <v>#REF!</v>
      </c>
      <c r="AL357" s="174" t="e">
        <f t="shared" si="325"/>
        <v>#REF!</v>
      </c>
      <c r="AM357" s="234" t="e">
        <f t="shared" si="326"/>
        <v>#REF!</v>
      </c>
      <c r="AN357" s="228" t="e">
        <f t="shared" si="327"/>
        <v>#REF!</v>
      </c>
      <c r="AO357" s="174" t="e">
        <f t="shared" si="328"/>
        <v>#REF!</v>
      </c>
      <c r="AP357" s="234" t="e">
        <f t="shared" si="329"/>
        <v>#REF!</v>
      </c>
      <c r="AQ357" s="228" t="e">
        <f t="shared" si="330"/>
        <v>#REF!</v>
      </c>
      <c r="AR357" s="174" t="e">
        <f t="shared" si="331"/>
        <v>#REF!</v>
      </c>
      <c r="AS357" s="185" t="e">
        <f t="shared" si="332"/>
        <v>#REF!</v>
      </c>
      <c r="AT357" s="1"/>
      <c r="AU357" s="1"/>
      <c r="AV357" s="1"/>
      <c r="AW357" s="1"/>
      <c r="AX357" s="1"/>
      <c r="AY357" s="1"/>
      <c r="AZ357" s="1"/>
      <c r="BA357" s="1"/>
      <c r="BB357" s="1"/>
      <c r="BC357"/>
      <c r="BX357"/>
    </row>
    <row r="358" spans="1:76" x14ac:dyDescent="0.2">
      <c r="A358" s="246" t="s">
        <v>44</v>
      </c>
      <c r="B358" s="210">
        <v>1</v>
      </c>
      <c r="C358" s="211">
        <v>1</v>
      </c>
      <c r="D358" s="4">
        <f>(BldgEUI!F258+BldgEUI!G258)*Constants!$B$13</f>
        <v>0</v>
      </c>
      <c r="E358" s="101">
        <f>(BldgEUI!D258+BldgEUI!E258)*Constants!$B$14</f>
        <v>0</v>
      </c>
      <c r="F358" s="6">
        <f t="shared" si="311"/>
        <v>0</v>
      </c>
      <c r="G358" s="219">
        <f>(BldgEUI!L258+BldgEUI!M258)*Constants!$B$13</f>
        <v>0</v>
      </c>
      <c r="H358" s="101">
        <f>(BldgEUI!J258+BldgEUI!K258)*Constants!$B$14</f>
        <v>0</v>
      </c>
      <c r="I358" s="6">
        <f t="shared" si="312"/>
        <v>0</v>
      </c>
      <c r="J358" s="219">
        <f>(BldgEUI!R258+BldgEUI!S258)*Constants!$B$13</f>
        <v>0</v>
      </c>
      <c r="K358" s="101">
        <f>(BldgEUI!P258+BldgEUI!Q258)*Constants!$B$14</f>
        <v>0</v>
      </c>
      <c r="L358" s="6">
        <f t="shared" si="313"/>
        <v>0</v>
      </c>
      <c r="M358" s="219">
        <f>(BldgEUI!X258+BldgEUI!Y258)*Constants!$B$13</f>
        <v>23.715623499697333</v>
      </c>
      <c r="N358" s="101">
        <f>(BldgEUI!V258+BldgEUI!W258)*Constants!$B$14</f>
        <v>6.1858620608679313</v>
      </c>
      <c r="O358" s="6">
        <f t="shared" si="314"/>
        <v>29.901485560565263</v>
      </c>
      <c r="P358" s="228" t="e">
        <f>D358*#REF!</f>
        <v>#REF!</v>
      </c>
      <c r="Q358" s="174" t="e">
        <f>E358*#REF!</f>
        <v>#REF!</v>
      </c>
      <c r="R358" s="234" t="e">
        <f>F358*#REF!</f>
        <v>#REF!</v>
      </c>
      <c r="S358" s="228" t="e">
        <f>G358*#REF!</f>
        <v>#REF!</v>
      </c>
      <c r="T358" s="174" t="e">
        <f>H358*#REF!</f>
        <v>#REF!</v>
      </c>
      <c r="U358" s="234" t="e">
        <f>I358*#REF!</f>
        <v>#REF!</v>
      </c>
      <c r="V358" s="228" t="e">
        <f>J358*#REF!</f>
        <v>#REF!</v>
      </c>
      <c r="W358" s="174" t="e">
        <f>K358*#REF!</f>
        <v>#REF!</v>
      </c>
      <c r="X358" s="234" t="e">
        <f>L358*#REF!</f>
        <v>#REF!</v>
      </c>
      <c r="Y358" s="228" t="e">
        <f>M358*#REF!</f>
        <v>#REF!</v>
      </c>
      <c r="Z358" s="174" t="e">
        <f>N358*#REF!</f>
        <v>#REF!</v>
      </c>
      <c r="AA358" s="234" t="e">
        <f>O358*#REF!</f>
        <v>#REF!</v>
      </c>
      <c r="AB358" s="228" t="e">
        <f t="shared" si="315"/>
        <v>#REF!</v>
      </c>
      <c r="AC358" s="174" t="e">
        <f t="shared" si="316"/>
        <v>#REF!</v>
      </c>
      <c r="AD358" s="234" t="e">
        <f t="shared" si="317"/>
        <v>#REF!</v>
      </c>
      <c r="AE358" s="228" t="e">
        <f t="shared" si="318"/>
        <v>#REF!</v>
      </c>
      <c r="AF358" s="174" t="e">
        <f t="shared" si="319"/>
        <v>#REF!</v>
      </c>
      <c r="AG358" s="234" t="e">
        <f t="shared" si="320"/>
        <v>#REF!</v>
      </c>
      <c r="AH358" s="228" t="e">
        <f t="shared" si="321"/>
        <v>#REF!</v>
      </c>
      <c r="AI358" s="174" t="e">
        <f t="shared" si="322"/>
        <v>#REF!</v>
      </c>
      <c r="AJ358" s="234" t="e">
        <f t="shared" si="323"/>
        <v>#REF!</v>
      </c>
      <c r="AK358" s="228" t="e">
        <f t="shared" si="324"/>
        <v>#REF!</v>
      </c>
      <c r="AL358" s="174" t="e">
        <f t="shared" si="325"/>
        <v>#REF!</v>
      </c>
      <c r="AM358" s="234" t="e">
        <f t="shared" si="326"/>
        <v>#REF!</v>
      </c>
      <c r="AN358" s="228" t="e">
        <f t="shared" si="327"/>
        <v>#REF!</v>
      </c>
      <c r="AO358" s="174" t="e">
        <f t="shared" si="328"/>
        <v>#REF!</v>
      </c>
      <c r="AP358" s="234" t="e">
        <f t="shared" si="329"/>
        <v>#REF!</v>
      </c>
      <c r="AQ358" s="228" t="e">
        <f t="shared" si="330"/>
        <v>#REF!</v>
      </c>
      <c r="AR358" s="174" t="e">
        <f t="shared" si="331"/>
        <v>#REF!</v>
      </c>
      <c r="AS358" s="185" t="e">
        <f t="shared" si="332"/>
        <v>#REF!</v>
      </c>
      <c r="AT358" s="1"/>
      <c r="AU358" s="1"/>
      <c r="AV358" s="1"/>
      <c r="AW358" s="1"/>
      <c r="AX358" s="1"/>
      <c r="AY358" s="1"/>
      <c r="AZ358" s="1"/>
      <c r="BA358" s="1"/>
      <c r="BB358" s="1"/>
      <c r="BC358"/>
      <c r="BX358"/>
    </row>
    <row r="359" spans="1:76" x14ac:dyDescent="0.2">
      <c r="A359" s="247" t="s">
        <v>46</v>
      </c>
      <c r="B359" s="208">
        <v>1</v>
      </c>
      <c r="C359" s="209">
        <v>1</v>
      </c>
      <c r="D359" s="4">
        <f>(BldgEUI!F259+BldgEUI!G259)*Constants!$B$13</f>
        <v>0</v>
      </c>
      <c r="E359" s="101">
        <f>(BldgEUI!D259+BldgEUI!E259)*Constants!$B$14</f>
        <v>0</v>
      </c>
      <c r="F359" s="6">
        <f t="shared" si="311"/>
        <v>0</v>
      </c>
      <c r="G359" s="219">
        <f>(BldgEUI!L259+BldgEUI!M259)*Constants!$B$13</f>
        <v>0</v>
      </c>
      <c r="H359" s="101">
        <f>(BldgEUI!J259+BldgEUI!K259)*Constants!$B$14</f>
        <v>0</v>
      </c>
      <c r="I359" s="6">
        <f t="shared" si="312"/>
        <v>0</v>
      </c>
      <c r="J359" s="219">
        <f>(BldgEUI!R259+BldgEUI!S259)*Constants!$B$13</f>
        <v>0</v>
      </c>
      <c r="K359" s="101">
        <f>(BldgEUI!P259+BldgEUI!Q259)*Constants!$B$14</f>
        <v>0</v>
      </c>
      <c r="L359" s="6">
        <f t="shared" si="313"/>
        <v>0</v>
      </c>
      <c r="M359" s="219">
        <f>(BldgEUI!X259+BldgEUI!Y259)*Constants!$B$13</f>
        <v>23.976558749243331</v>
      </c>
      <c r="N359" s="101">
        <f>(BldgEUI!V259+BldgEUI!W259)*Constants!$B$14</f>
        <v>7.7547171472853655</v>
      </c>
      <c r="O359" s="6">
        <f t="shared" si="314"/>
        <v>31.731275896528697</v>
      </c>
      <c r="P359" s="228" t="e">
        <f>D359*#REF!</f>
        <v>#REF!</v>
      </c>
      <c r="Q359" s="174" t="e">
        <f>E359*#REF!</f>
        <v>#REF!</v>
      </c>
      <c r="R359" s="234" t="e">
        <f>F359*#REF!</f>
        <v>#REF!</v>
      </c>
      <c r="S359" s="228" t="e">
        <f>G359*#REF!</f>
        <v>#REF!</v>
      </c>
      <c r="T359" s="174" t="e">
        <f>H359*#REF!</f>
        <v>#REF!</v>
      </c>
      <c r="U359" s="234" t="e">
        <f>I359*#REF!</f>
        <v>#REF!</v>
      </c>
      <c r="V359" s="228" t="e">
        <f>J359*#REF!</f>
        <v>#REF!</v>
      </c>
      <c r="W359" s="174" t="e">
        <f>K359*#REF!</f>
        <v>#REF!</v>
      </c>
      <c r="X359" s="234" t="e">
        <f>L359*#REF!</f>
        <v>#REF!</v>
      </c>
      <c r="Y359" s="228" t="e">
        <f>M359*#REF!</f>
        <v>#REF!</v>
      </c>
      <c r="Z359" s="174" t="e">
        <f>N359*#REF!</f>
        <v>#REF!</v>
      </c>
      <c r="AA359" s="234" t="e">
        <f>O359*#REF!</f>
        <v>#REF!</v>
      </c>
      <c r="AB359" s="228" t="e">
        <f t="shared" si="315"/>
        <v>#REF!</v>
      </c>
      <c r="AC359" s="174" t="e">
        <f t="shared" si="316"/>
        <v>#REF!</v>
      </c>
      <c r="AD359" s="234" t="e">
        <f t="shared" si="317"/>
        <v>#REF!</v>
      </c>
      <c r="AE359" s="228" t="e">
        <f t="shared" si="318"/>
        <v>#REF!</v>
      </c>
      <c r="AF359" s="174" t="e">
        <f t="shared" si="319"/>
        <v>#REF!</v>
      </c>
      <c r="AG359" s="234" t="e">
        <f t="shared" si="320"/>
        <v>#REF!</v>
      </c>
      <c r="AH359" s="228" t="e">
        <f t="shared" si="321"/>
        <v>#REF!</v>
      </c>
      <c r="AI359" s="174" t="e">
        <f t="shared" si="322"/>
        <v>#REF!</v>
      </c>
      <c r="AJ359" s="234" t="e">
        <f t="shared" si="323"/>
        <v>#REF!</v>
      </c>
      <c r="AK359" s="228" t="e">
        <f t="shared" si="324"/>
        <v>#REF!</v>
      </c>
      <c r="AL359" s="174" t="e">
        <f t="shared" si="325"/>
        <v>#REF!</v>
      </c>
      <c r="AM359" s="234" t="e">
        <f t="shared" si="326"/>
        <v>#REF!</v>
      </c>
      <c r="AN359" s="228" t="e">
        <f t="shared" si="327"/>
        <v>#REF!</v>
      </c>
      <c r="AO359" s="174" t="e">
        <f t="shared" si="328"/>
        <v>#REF!</v>
      </c>
      <c r="AP359" s="234" t="e">
        <f t="shared" si="329"/>
        <v>#REF!</v>
      </c>
      <c r="AQ359" s="228" t="e">
        <f t="shared" si="330"/>
        <v>#REF!</v>
      </c>
      <c r="AR359" s="174" t="e">
        <f t="shared" si="331"/>
        <v>#REF!</v>
      </c>
      <c r="AS359" s="185" t="e">
        <f t="shared" si="332"/>
        <v>#REF!</v>
      </c>
      <c r="AT359" s="1"/>
      <c r="AU359" s="1"/>
      <c r="AV359" s="1"/>
      <c r="AW359" s="1"/>
      <c r="AX359" s="1"/>
      <c r="AY359" s="1"/>
      <c r="AZ359" s="1"/>
      <c r="BA359" s="1"/>
      <c r="BB359" s="1"/>
      <c r="BC359"/>
      <c r="BX359"/>
    </row>
    <row r="360" spans="1:76" x14ac:dyDescent="0.2">
      <c r="A360" s="247" t="s">
        <v>47</v>
      </c>
      <c r="B360" s="208">
        <v>1</v>
      </c>
      <c r="C360" s="209">
        <v>1</v>
      </c>
      <c r="D360" s="4">
        <f>(BldgEUI!F260+BldgEUI!G260)*Constants!$B$13</f>
        <v>0</v>
      </c>
      <c r="E360" s="101">
        <f>(BldgEUI!D260+BldgEUI!E260)*Constants!$B$14</f>
        <v>0</v>
      </c>
      <c r="F360" s="6">
        <f t="shared" si="311"/>
        <v>0</v>
      </c>
      <c r="G360" s="219">
        <f>(BldgEUI!L260+BldgEUI!M260)*Constants!$B$13</f>
        <v>0</v>
      </c>
      <c r="H360" s="101">
        <f>(BldgEUI!J260+BldgEUI!K260)*Constants!$B$14</f>
        <v>0</v>
      </c>
      <c r="I360" s="6">
        <f t="shared" si="312"/>
        <v>0</v>
      </c>
      <c r="J360" s="219">
        <f>(BldgEUI!R260+BldgEUI!S260)*Constants!$B$13</f>
        <v>0</v>
      </c>
      <c r="K360" s="101">
        <f>(BldgEUI!P260+BldgEUI!Q260)*Constants!$B$14</f>
        <v>0</v>
      </c>
      <c r="L360" s="6">
        <f t="shared" si="313"/>
        <v>0</v>
      </c>
      <c r="M360" s="219">
        <f>(BldgEUI!X260+BldgEUI!Y260)*Constants!$B$13</f>
        <v>23.477538512117235</v>
      </c>
      <c r="N360" s="101">
        <f>(BldgEUI!V260+BldgEUI!W260)*Constants!$B$14</f>
        <v>5.0943869763291367</v>
      </c>
      <c r="O360" s="6">
        <f t="shared" si="314"/>
        <v>28.571925488446372</v>
      </c>
      <c r="P360" s="228" t="e">
        <f>D360*#REF!</f>
        <v>#REF!</v>
      </c>
      <c r="Q360" s="174" t="e">
        <f>E360*#REF!</f>
        <v>#REF!</v>
      </c>
      <c r="R360" s="234" t="e">
        <f>F360*#REF!</f>
        <v>#REF!</v>
      </c>
      <c r="S360" s="228" t="e">
        <f>G360*#REF!</f>
        <v>#REF!</v>
      </c>
      <c r="T360" s="174" t="e">
        <f>H360*#REF!</f>
        <v>#REF!</v>
      </c>
      <c r="U360" s="234" t="e">
        <f>I360*#REF!</f>
        <v>#REF!</v>
      </c>
      <c r="V360" s="228" t="e">
        <f>J360*#REF!</f>
        <v>#REF!</v>
      </c>
      <c r="W360" s="174" t="e">
        <f>K360*#REF!</f>
        <v>#REF!</v>
      </c>
      <c r="X360" s="234" t="e">
        <f>L360*#REF!</f>
        <v>#REF!</v>
      </c>
      <c r="Y360" s="228" t="e">
        <f>M360*#REF!</f>
        <v>#REF!</v>
      </c>
      <c r="Z360" s="174" t="e">
        <f>N360*#REF!</f>
        <v>#REF!</v>
      </c>
      <c r="AA360" s="234" t="e">
        <f>O360*#REF!</f>
        <v>#REF!</v>
      </c>
      <c r="AB360" s="228" t="e">
        <f t="shared" si="315"/>
        <v>#REF!</v>
      </c>
      <c r="AC360" s="174" t="e">
        <f t="shared" si="316"/>
        <v>#REF!</v>
      </c>
      <c r="AD360" s="234" t="e">
        <f t="shared" si="317"/>
        <v>#REF!</v>
      </c>
      <c r="AE360" s="228" t="e">
        <f t="shared" si="318"/>
        <v>#REF!</v>
      </c>
      <c r="AF360" s="174" t="e">
        <f t="shared" si="319"/>
        <v>#REF!</v>
      </c>
      <c r="AG360" s="234" t="e">
        <f t="shared" si="320"/>
        <v>#REF!</v>
      </c>
      <c r="AH360" s="228" t="e">
        <f t="shared" si="321"/>
        <v>#REF!</v>
      </c>
      <c r="AI360" s="174" t="e">
        <f t="shared" si="322"/>
        <v>#REF!</v>
      </c>
      <c r="AJ360" s="234" t="e">
        <f t="shared" si="323"/>
        <v>#REF!</v>
      </c>
      <c r="AK360" s="228" t="e">
        <f t="shared" si="324"/>
        <v>#REF!</v>
      </c>
      <c r="AL360" s="174" t="e">
        <f t="shared" si="325"/>
        <v>#REF!</v>
      </c>
      <c r="AM360" s="234" t="e">
        <f t="shared" si="326"/>
        <v>#REF!</v>
      </c>
      <c r="AN360" s="228" t="e">
        <f t="shared" si="327"/>
        <v>#REF!</v>
      </c>
      <c r="AO360" s="174" t="e">
        <f t="shared" si="328"/>
        <v>#REF!</v>
      </c>
      <c r="AP360" s="234" t="e">
        <f t="shared" si="329"/>
        <v>#REF!</v>
      </c>
      <c r="AQ360" s="228" t="e">
        <f t="shared" si="330"/>
        <v>#REF!</v>
      </c>
      <c r="AR360" s="174" t="e">
        <f t="shared" si="331"/>
        <v>#REF!</v>
      </c>
      <c r="AS360" s="185" t="e">
        <f t="shared" si="332"/>
        <v>#REF!</v>
      </c>
      <c r="AT360" s="1"/>
      <c r="AU360" s="1"/>
      <c r="AV360" s="1"/>
      <c r="AW360" s="1"/>
      <c r="AX360" s="1"/>
      <c r="AY360" s="1"/>
      <c r="AZ360" s="1"/>
      <c r="BA360" s="1"/>
      <c r="BB360" s="1"/>
      <c r="BC360"/>
      <c r="BX360"/>
    </row>
    <row r="361" spans="1:76" x14ac:dyDescent="0.2">
      <c r="A361" s="247" t="s">
        <v>48</v>
      </c>
      <c r="B361" s="210">
        <v>1</v>
      </c>
      <c r="C361" s="211">
        <v>1</v>
      </c>
      <c r="D361" s="4">
        <f>(BldgEUI!F261+BldgEUI!G261)*Constants!$B$13</f>
        <v>0</v>
      </c>
      <c r="E361" s="101">
        <f>(BldgEUI!D261+BldgEUI!E261)*Constants!$B$14</f>
        <v>0</v>
      </c>
      <c r="F361" s="6">
        <f t="shared" si="311"/>
        <v>0</v>
      </c>
      <c r="G361" s="219">
        <f>(BldgEUI!L261+BldgEUI!M261)*Constants!$B$13</f>
        <v>0</v>
      </c>
      <c r="H361" s="101">
        <f>(BldgEUI!J261+BldgEUI!K261)*Constants!$B$14</f>
        <v>0</v>
      </c>
      <c r="I361" s="6">
        <f t="shared" si="312"/>
        <v>0</v>
      </c>
      <c r="J361" s="219">
        <f>(BldgEUI!R261+BldgEUI!S261)*Constants!$B$13</f>
        <v>0</v>
      </c>
      <c r="K361" s="101">
        <f>(BldgEUI!P261+BldgEUI!Q261)*Constants!$B$14</f>
        <v>0</v>
      </c>
      <c r="L361" s="6">
        <f t="shared" si="313"/>
        <v>0</v>
      </c>
      <c r="M361" s="219">
        <f>(BldgEUI!X261+BldgEUI!Y261)*Constants!$B$13</f>
        <v>23.727417183292633</v>
      </c>
      <c r="N361" s="101">
        <f>(BldgEUI!V261+BldgEUI!W261)*Constants!$B$14</f>
        <v>6.9239914052226172</v>
      </c>
      <c r="O361" s="6">
        <f t="shared" si="314"/>
        <v>30.651408588515253</v>
      </c>
      <c r="P361" s="228" t="e">
        <f>D361*#REF!</f>
        <v>#REF!</v>
      </c>
      <c r="Q361" s="174" t="e">
        <f>E361*#REF!</f>
        <v>#REF!</v>
      </c>
      <c r="R361" s="234" t="e">
        <f>F361*#REF!</f>
        <v>#REF!</v>
      </c>
      <c r="S361" s="228" t="e">
        <f>G361*#REF!</f>
        <v>#REF!</v>
      </c>
      <c r="T361" s="174" t="e">
        <f>H361*#REF!</f>
        <v>#REF!</v>
      </c>
      <c r="U361" s="234" t="e">
        <f>I361*#REF!</f>
        <v>#REF!</v>
      </c>
      <c r="V361" s="228" t="e">
        <f>J361*#REF!</f>
        <v>#REF!</v>
      </c>
      <c r="W361" s="174" t="e">
        <f>K361*#REF!</f>
        <v>#REF!</v>
      </c>
      <c r="X361" s="234" t="e">
        <f>L361*#REF!</f>
        <v>#REF!</v>
      </c>
      <c r="Y361" s="228" t="e">
        <f>M361*#REF!</f>
        <v>#REF!</v>
      </c>
      <c r="Z361" s="174" t="e">
        <f>N361*#REF!</f>
        <v>#REF!</v>
      </c>
      <c r="AA361" s="234" t="e">
        <f>O361*#REF!</f>
        <v>#REF!</v>
      </c>
      <c r="AB361" s="228" t="e">
        <f t="shared" si="315"/>
        <v>#REF!</v>
      </c>
      <c r="AC361" s="174" t="e">
        <f t="shared" si="316"/>
        <v>#REF!</v>
      </c>
      <c r="AD361" s="234" t="e">
        <f t="shared" si="317"/>
        <v>#REF!</v>
      </c>
      <c r="AE361" s="228" t="e">
        <f t="shared" si="318"/>
        <v>#REF!</v>
      </c>
      <c r="AF361" s="174" t="e">
        <f t="shared" si="319"/>
        <v>#REF!</v>
      </c>
      <c r="AG361" s="234" t="e">
        <f t="shared" si="320"/>
        <v>#REF!</v>
      </c>
      <c r="AH361" s="228" t="e">
        <f t="shared" si="321"/>
        <v>#REF!</v>
      </c>
      <c r="AI361" s="174" t="e">
        <f t="shared" si="322"/>
        <v>#REF!</v>
      </c>
      <c r="AJ361" s="234" t="e">
        <f t="shared" si="323"/>
        <v>#REF!</v>
      </c>
      <c r="AK361" s="228" t="e">
        <f t="shared" si="324"/>
        <v>#REF!</v>
      </c>
      <c r="AL361" s="174" t="e">
        <f t="shared" si="325"/>
        <v>#REF!</v>
      </c>
      <c r="AM361" s="234" t="e">
        <f t="shared" si="326"/>
        <v>#REF!</v>
      </c>
      <c r="AN361" s="228" t="e">
        <f t="shared" si="327"/>
        <v>#REF!</v>
      </c>
      <c r="AO361" s="174" t="e">
        <f t="shared" si="328"/>
        <v>#REF!</v>
      </c>
      <c r="AP361" s="234" t="e">
        <f t="shared" si="329"/>
        <v>#REF!</v>
      </c>
      <c r="AQ361" s="228" t="e">
        <f t="shared" si="330"/>
        <v>#REF!</v>
      </c>
      <c r="AR361" s="174" t="e">
        <f t="shared" si="331"/>
        <v>#REF!</v>
      </c>
      <c r="AS361" s="185" t="e">
        <f t="shared" si="332"/>
        <v>#REF!</v>
      </c>
      <c r="AT361" s="1"/>
      <c r="AU361" s="1"/>
      <c r="AV361" s="1"/>
      <c r="AW361" s="1"/>
      <c r="AX361" s="1"/>
      <c r="AY361" s="1"/>
      <c r="AZ361" s="1"/>
      <c r="BA361" s="1"/>
      <c r="BB361" s="1"/>
      <c r="BC361"/>
      <c r="BX361"/>
    </row>
    <row r="362" spans="1:76" x14ac:dyDescent="0.2">
      <c r="A362" s="247" t="s">
        <v>49</v>
      </c>
      <c r="B362" s="210">
        <v>1</v>
      </c>
      <c r="C362" s="209">
        <v>1</v>
      </c>
      <c r="D362" s="4">
        <f>(BldgEUI!F262+BldgEUI!G262)*Constants!$B$13</f>
        <v>0</v>
      </c>
      <c r="E362" s="101">
        <f>(BldgEUI!D262+BldgEUI!E262)*Constants!$B$14</f>
        <v>0</v>
      </c>
      <c r="F362" s="6">
        <f t="shared" si="311"/>
        <v>0</v>
      </c>
      <c r="G362" s="219">
        <f>(BldgEUI!L262+BldgEUI!M262)*Constants!$B$13</f>
        <v>0</v>
      </c>
      <c r="H362" s="101">
        <f>(BldgEUI!J262+BldgEUI!K262)*Constants!$B$14</f>
        <v>0</v>
      </c>
      <c r="I362" s="6">
        <f t="shared" si="312"/>
        <v>0</v>
      </c>
      <c r="J362" s="219">
        <f>(BldgEUI!R262+BldgEUI!S262)*Constants!$B$13</f>
        <v>0</v>
      </c>
      <c r="K362" s="101">
        <f>(BldgEUI!P262+BldgEUI!Q262)*Constants!$B$14</f>
        <v>0</v>
      </c>
      <c r="L362" s="6">
        <f t="shared" si="313"/>
        <v>0</v>
      </c>
      <c r="M362" s="219">
        <f>(BldgEUI!X262+BldgEUI!Y262)*Constants!$B$13</f>
        <v>23.222500104368883</v>
      </c>
      <c r="N362" s="101">
        <f>(BldgEUI!V262+BldgEUI!W262)*Constants!$B$14</f>
        <v>6.7409120796543309</v>
      </c>
      <c r="O362" s="6">
        <f t="shared" si="314"/>
        <v>29.963412184023213</v>
      </c>
      <c r="P362" s="228" t="e">
        <f>D362*#REF!</f>
        <v>#REF!</v>
      </c>
      <c r="Q362" s="174" t="e">
        <f>E362*#REF!</f>
        <v>#REF!</v>
      </c>
      <c r="R362" s="234" t="e">
        <f>F362*#REF!</f>
        <v>#REF!</v>
      </c>
      <c r="S362" s="228" t="e">
        <f>G362*#REF!</f>
        <v>#REF!</v>
      </c>
      <c r="T362" s="174" t="e">
        <f>H362*#REF!</f>
        <v>#REF!</v>
      </c>
      <c r="U362" s="234" t="e">
        <f>I362*#REF!</f>
        <v>#REF!</v>
      </c>
      <c r="V362" s="228" t="e">
        <f>J362*#REF!</f>
        <v>#REF!</v>
      </c>
      <c r="W362" s="174" t="e">
        <f>K362*#REF!</f>
        <v>#REF!</v>
      </c>
      <c r="X362" s="234" t="e">
        <f>L362*#REF!</f>
        <v>#REF!</v>
      </c>
      <c r="Y362" s="228" t="e">
        <f>M362*#REF!</f>
        <v>#REF!</v>
      </c>
      <c r="Z362" s="174" t="e">
        <f>N362*#REF!</f>
        <v>#REF!</v>
      </c>
      <c r="AA362" s="234" t="e">
        <f>O362*#REF!</f>
        <v>#REF!</v>
      </c>
      <c r="AB362" s="228" t="e">
        <f t="shared" si="315"/>
        <v>#REF!</v>
      </c>
      <c r="AC362" s="174" t="e">
        <f t="shared" si="316"/>
        <v>#REF!</v>
      </c>
      <c r="AD362" s="234" t="e">
        <f t="shared" si="317"/>
        <v>#REF!</v>
      </c>
      <c r="AE362" s="228" t="e">
        <f t="shared" si="318"/>
        <v>#REF!</v>
      </c>
      <c r="AF362" s="174" t="e">
        <f t="shared" si="319"/>
        <v>#REF!</v>
      </c>
      <c r="AG362" s="234" t="e">
        <f t="shared" si="320"/>
        <v>#REF!</v>
      </c>
      <c r="AH362" s="228" t="e">
        <f t="shared" si="321"/>
        <v>#REF!</v>
      </c>
      <c r="AI362" s="174" t="e">
        <f t="shared" si="322"/>
        <v>#REF!</v>
      </c>
      <c r="AJ362" s="234" t="e">
        <f t="shared" si="323"/>
        <v>#REF!</v>
      </c>
      <c r="AK362" s="228" t="e">
        <f t="shared" si="324"/>
        <v>#REF!</v>
      </c>
      <c r="AL362" s="174" t="e">
        <f t="shared" si="325"/>
        <v>#REF!</v>
      </c>
      <c r="AM362" s="234" t="e">
        <f t="shared" si="326"/>
        <v>#REF!</v>
      </c>
      <c r="AN362" s="228" t="e">
        <f t="shared" si="327"/>
        <v>#REF!</v>
      </c>
      <c r="AO362" s="174" t="e">
        <f t="shared" si="328"/>
        <v>#REF!</v>
      </c>
      <c r="AP362" s="234" t="e">
        <f t="shared" si="329"/>
        <v>#REF!</v>
      </c>
      <c r="AQ362" s="228" t="e">
        <f t="shared" si="330"/>
        <v>#REF!</v>
      </c>
      <c r="AR362" s="174" t="e">
        <f t="shared" si="331"/>
        <v>#REF!</v>
      </c>
      <c r="AS362" s="185" t="e">
        <f t="shared" si="332"/>
        <v>#REF!</v>
      </c>
      <c r="AT362" s="1"/>
      <c r="AU362" s="1"/>
      <c r="AV362" s="1"/>
      <c r="AW362" s="1"/>
      <c r="AX362" s="1"/>
      <c r="AY362" s="1"/>
      <c r="AZ362" s="1"/>
      <c r="BA362" s="1"/>
      <c r="BB362" s="1"/>
      <c r="BC362"/>
      <c r="BX362"/>
    </row>
    <row r="363" spans="1:76" x14ac:dyDescent="0.2">
      <c r="A363" s="246" t="s">
        <v>50</v>
      </c>
      <c r="B363" s="210">
        <v>1</v>
      </c>
      <c r="C363" s="211">
        <v>1</v>
      </c>
      <c r="D363" s="4">
        <f>(BldgEUI!F263+BldgEUI!G263)*Constants!$B$13</f>
        <v>0</v>
      </c>
      <c r="E363" s="101">
        <f>(BldgEUI!D263+BldgEUI!E263)*Constants!$B$14</f>
        <v>0</v>
      </c>
      <c r="F363" s="6">
        <f t="shared" si="311"/>
        <v>0</v>
      </c>
      <c r="G363" s="219">
        <f>(BldgEUI!L263+BldgEUI!M263)*Constants!$B$13</f>
        <v>0</v>
      </c>
      <c r="H363" s="101">
        <f>(BldgEUI!J263+BldgEUI!K263)*Constants!$B$14</f>
        <v>0</v>
      </c>
      <c r="I363" s="6">
        <f t="shared" si="312"/>
        <v>0</v>
      </c>
      <c r="J363" s="219">
        <f>(BldgEUI!R263+BldgEUI!S263)*Constants!$B$13</f>
        <v>0</v>
      </c>
      <c r="K363" s="101">
        <f>(BldgEUI!P263+BldgEUI!Q263)*Constants!$B$14</f>
        <v>0</v>
      </c>
      <c r="L363" s="6">
        <f t="shared" si="313"/>
        <v>0</v>
      </c>
      <c r="M363" s="219">
        <f>(BldgEUI!X263+BldgEUI!Y263)*Constants!$B$13</f>
        <v>21.712908604170583</v>
      </c>
      <c r="N363" s="101">
        <f>(BldgEUI!V263+BldgEUI!W263)*Constants!$B$14</f>
        <v>8.2007913770430196</v>
      </c>
      <c r="O363" s="6">
        <f t="shared" si="314"/>
        <v>29.913699981213604</v>
      </c>
      <c r="P363" s="228" t="e">
        <f>D363*#REF!</f>
        <v>#REF!</v>
      </c>
      <c r="Q363" s="174" t="e">
        <f>E363*#REF!</f>
        <v>#REF!</v>
      </c>
      <c r="R363" s="234" t="e">
        <f>F363*#REF!</f>
        <v>#REF!</v>
      </c>
      <c r="S363" s="228" t="e">
        <f>G363*#REF!</f>
        <v>#REF!</v>
      </c>
      <c r="T363" s="174" t="e">
        <f>H363*#REF!</f>
        <v>#REF!</v>
      </c>
      <c r="U363" s="234" t="e">
        <f>I363*#REF!</f>
        <v>#REF!</v>
      </c>
      <c r="V363" s="228" t="e">
        <f>J363*#REF!</f>
        <v>#REF!</v>
      </c>
      <c r="W363" s="174" t="e">
        <f>K363*#REF!</f>
        <v>#REF!</v>
      </c>
      <c r="X363" s="234" t="e">
        <f>L363*#REF!</f>
        <v>#REF!</v>
      </c>
      <c r="Y363" s="228" t="e">
        <f>M363*#REF!</f>
        <v>#REF!</v>
      </c>
      <c r="Z363" s="174" t="e">
        <f>N363*#REF!</f>
        <v>#REF!</v>
      </c>
      <c r="AA363" s="234" t="e">
        <f>O363*#REF!</f>
        <v>#REF!</v>
      </c>
      <c r="AB363" s="228" t="e">
        <f t="shared" si="315"/>
        <v>#REF!</v>
      </c>
      <c r="AC363" s="174" t="e">
        <f t="shared" si="316"/>
        <v>#REF!</v>
      </c>
      <c r="AD363" s="234" t="e">
        <f t="shared" si="317"/>
        <v>#REF!</v>
      </c>
      <c r="AE363" s="228" t="e">
        <f t="shared" si="318"/>
        <v>#REF!</v>
      </c>
      <c r="AF363" s="174" t="e">
        <f t="shared" si="319"/>
        <v>#REF!</v>
      </c>
      <c r="AG363" s="234" t="e">
        <f t="shared" si="320"/>
        <v>#REF!</v>
      </c>
      <c r="AH363" s="228" t="e">
        <f t="shared" si="321"/>
        <v>#REF!</v>
      </c>
      <c r="AI363" s="174" t="e">
        <f t="shared" si="322"/>
        <v>#REF!</v>
      </c>
      <c r="AJ363" s="234" t="e">
        <f t="shared" si="323"/>
        <v>#REF!</v>
      </c>
      <c r="AK363" s="228" t="e">
        <f t="shared" si="324"/>
        <v>#REF!</v>
      </c>
      <c r="AL363" s="174" t="e">
        <f t="shared" si="325"/>
        <v>#REF!</v>
      </c>
      <c r="AM363" s="234" t="e">
        <f t="shared" si="326"/>
        <v>#REF!</v>
      </c>
      <c r="AN363" s="228" t="e">
        <f t="shared" si="327"/>
        <v>#REF!</v>
      </c>
      <c r="AO363" s="174" t="e">
        <f t="shared" si="328"/>
        <v>#REF!</v>
      </c>
      <c r="AP363" s="234" t="e">
        <f t="shared" si="329"/>
        <v>#REF!</v>
      </c>
      <c r="AQ363" s="228" t="e">
        <f t="shared" si="330"/>
        <v>#REF!</v>
      </c>
      <c r="AR363" s="174" t="e">
        <f t="shared" si="331"/>
        <v>#REF!</v>
      </c>
      <c r="AS363" s="185" t="e">
        <f t="shared" si="332"/>
        <v>#REF!</v>
      </c>
      <c r="AT363" s="1"/>
      <c r="AU363" s="1"/>
      <c r="AV363" s="1"/>
      <c r="AW363" s="1"/>
      <c r="AX363" s="1"/>
      <c r="AY363" s="1"/>
      <c r="AZ363" s="1"/>
      <c r="BA363" s="1"/>
      <c r="BB363" s="1"/>
      <c r="BC363"/>
      <c r="BX363"/>
    </row>
    <row r="364" spans="1:76" x14ac:dyDescent="0.2">
      <c r="A364" s="248" t="s">
        <v>30</v>
      </c>
      <c r="B364" s="210">
        <v>1</v>
      </c>
      <c r="C364" s="211">
        <v>1</v>
      </c>
      <c r="D364" s="4">
        <f>(BldgEUI!F264+BldgEUI!G264)*Constants!$B$13</f>
        <v>0</v>
      </c>
      <c r="E364" s="101">
        <f>(BldgEUI!D264+BldgEUI!E264)*Constants!$B$14</f>
        <v>0</v>
      </c>
      <c r="F364" s="6">
        <f t="shared" si="311"/>
        <v>0</v>
      </c>
      <c r="G364" s="219">
        <f>(BldgEUI!L264+BldgEUI!M264)*Constants!$B$13</f>
        <v>0</v>
      </c>
      <c r="H364" s="101">
        <f>(BldgEUI!J264+BldgEUI!K264)*Constants!$B$14</f>
        <v>0</v>
      </c>
      <c r="I364" s="6">
        <f t="shared" si="312"/>
        <v>0</v>
      </c>
      <c r="J364" s="219">
        <f>(BldgEUI!R264+BldgEUI!S264)*Constants!$B$13</f>
        <v>0</v>
      </c>
      <c r="K364" s="101">
        <f>(BldgEUI!P264+BldgEUI!Q264)*Constants!$B$14</f>
        <v>0</v>
      </c>
      <c r="L364" s="6">
        <f t="shared" si="313"/>
        <v>0</v>
      </c>
      <c r="M364" s="219">
        <f>(BldgEUI!X264+BldgEUI!Y264)*Constants!$B$13</f>
        <v>23.15262561901184</v>
      </c>
      <c r="N364" s="101">
        <f>(BldgEUI!V264+BldgEUI!W264)*Constants!$B$14</f>
        <v>7.9639506622205509</v>
      </c>
      <c r="O364" s="6">
        <f t="shared" si="314"/>
        <v>31.11657628123239</v>
      </c>
      <c r="P364" s="228" t="e">
        <f>D364*#REF!</f>
        <v>#REF!</v>
      </c>
      <c r="Q364" s="174" t="e">
        <f>E364*#REF!</f>
        <v>#REF!</v>
      </c>
      <c r="R364" s="234" t="e">
        <f>F364*#REF!</f>
        <v>#REF!</v>
      </c>
      <c r="S364" s="228" t="e">
        <f>G364*#REF!</f>
        <v>#REF!</v>
      </c>
      <c r="T364" s="174" t="e">
        <f>H364*#REF!</f>
        <v>#REF!</v>
      </c>
      <c r="U364" s="234" t="e">
        <f>I364*#REF!</f>
        <v>#REF!</v>
      </c>
      <c r="V364" s="228" t="e">
        <f>J364*#REF!</f>
        <v>#REF!</v>
      </c>
      <c r="W364" s="174" t="e">
        <f>K364*#REF!</f>
        <v>#REF!</v>
      </c>
      <c r="X364" s="234" t="e">
        <f>L364*#REF!</f>
        <v>#REF!</v>
      </c>
      <c r="Y364" s="228" t="e">
        <f>M364*#REF!</f>
        <v>#REF!</v>
      </c>
      <c r="Z364" s="174" t="e">
        <f>N364*#REF!</f>
        <v>#REF!</v>
      </c>
      <c r="AA364" s="234" t="e">
        <f>O364*#REF!</f>
        <v>#REF!</v>
      </c>
      <c r="AB364" s="228" t="e">
        <f t="shared" si="315"/>
        <v>#REF!</v>
      </c>
      <c r="AC364" s="174" t="e">
        <f t="shared" si="316"/>
        <v>#REF!</v>
      </c>
      <c r="AD364" s="234" t="e">
        <f t="shared" si="317"/>
        <v>#REF!</v>
      </c>
      <c r="AE364" s="228" t="e">
        <f t="shared" si="318"/>
        <v>#REF!</v>
      </c>
      <c r="AF364" s="174" t="e">
        <f t="shared" si="319"/>
        <v>#REF!</v>
      </c>
      <c r="AG364" s="234" t="e">
        <f t="shared" si="320"/>
        <v>#REF!</v>
      </c>
      <c r="AH364" s="228" t="e">
        <f t="shared" si="321"/>
        <v>#REF!</v>
      </c>
      <c r="AI364" s="174" t="e">
        <f t="shared" si="322"/>
        <v>#REF!</v>
      </c>
      <c r="AJ364" s="234" t="e">
        <f t="shared" si="323"/>
        <v>#REF!</v>
      </c>
      <c r="AK364" s="228" t="e">
        <f t="shared" si="324"/>
        <v>#REF!</v>
      </c>
      <c r="AL364" s="174" t="e">
        <f t="shared" si="325"/>
        <v>#REF!</v>
      </c>
      <c r="AM364" s="234" t="e">
        <f t="shared" si="326"/>
        <v>#REF!</v>
      </c>
      <c r="AN364" s="228" t="e">
        <f t="shared" si="327"/>
        <v>#REF!</v>
      </c>
      <c r="AO364" s="174" t="e">
        <f t="shared" si="328"/>
        <v>#REF!</v>
      </c>
      <c r="AP364" s="234" t="e">
        <f t="shared" si="329"/>
        <v>#REF!</v>
      </c>
      <c r="AQ364" s="228" t="e">
        <f t="shared" si="330"/>
        <v>#REF!</v>
      </c>
      <c r="AR364" s="174" t="e">
        <f t="shared" si="331"/>
        <v>#REF!</v>
      </c>
      <c r="AS364" s="185" t="e">
        <f t="shared" si="332"/>
        <v>#REF!</v>
      </c>
      <c r="AT364" s="1"/>
      <c r="AU364" s="1"/>
      <c r="AV364" s="1"/>
      <c r="AW364" s="1"/>
      <c r="AX364" s="1"/>
      <c r="AY364" s="1"/>
      <c r="AZ364" s="1"/>
      <c r="BA364" s="1"/>
      <c r="BB364" s="1"/>
      <c r="BC364"/>
      <c r="BX364"/>
    </row>
    <row r="365" spans="1:76" x14ac:dyDescent="0.2">
      <c r="A365" s="246" t="s">
        <v>6</v>
      </c>
      <c r="B365" s="210">
        <v>1</v>
      </c>
      <c r="C365" s="211">
        <v>1</v>
      </c>
      <c r="D365" s="4">
        <f>(BldgEUI!F265+BldgEUI!G265)*Constants!$B$13</f>
        <v>0</v>
      </c>
      <c r="E365" s="101">
        <f>(BldgEUI!D265+BldgEUI!E265)*Constants!$B$14</f>
        <v>0</v>
      </c>
      <c r="F365" s="6">
        <f t="shared" si="311"/>
        <v>0</v>
      </c>
      <c r="G365" s="219">
        <f>(BldgEUI!L265+BldgEUI!M265)*Constants!$B$13</f>
        <v>0</v>
      </c>
      <c r="H365" s="101">
        <f>(BldgEUI!J265+BldgEUI!K265)*Constants!$B$14</f>
        <v>0</v>
      </c>
      <c r="I365" s="6">
        <f t="shared" si="312"/>
        <v>0</v>
      </c>
      <c r="J365" s="219">
        <f>(BldgEUI!R265+BldgEUI!S265)*Constants!$B$13</f>
        <v>0</v>
      </c>
      <c r="K365" s="101">
        <f>(BldgEUI!P265+BldgEUI!Q265)*Constants!$B$14</f>
        <v>0</v>
      </c>
      <c r="L365" s="6">
        <f t="shared" si="313"/>
        <v>0</v>
      </c>
      <c r="M365" s="219">
        <f>(BldgEUI!X265+BldgEUI!Y265)*Constants!$B$13</f>
        <v>23.835034546099738</v>
      </c>
      <c r="N365" s="101">
        <f>(BldgEUI!V265+BldgEUI!W265)*Constants!$B$14</f>
        <v>6.6495045087356752</v>
      </c>
      <c r="O365" s="6">
        <f t="shared" si="314"/>
        <v>30.484539054835412</v>
      </c>
      <c r="P365" s="228" t="e">
        <f>D365*#REF!</f>
        <v>#REF!</v>
      </c>
      <c r="Q365" s="174" t="e">
        <f>E365*#REF!</f>
        <v>#REF!</v>
      </c>
      <c r="R365" s="234" t="e">
        <f>F365*#REF!</f>
        <v>#REF!</v>
      </c>
      <c r="S365" s="228" t="e">
        <f>G365*#REF!</f>
        <v>#REF!</v>
      </c>
      <c r="T365" s="174" t="e">
        <f>H365*#REF!</f>
        <v>#REF!</v>
      </c>
      <c r="U365" s="234" t="e">
        <f>I365*#REF!</f>
        <v>#REF!</v>
      </c>
      <c r="V365" s="228" t="e">
        <f>J365*#REF!</f>
        <v>#REF!</v>
      </c>
      <c r="W365" s="174" t="e">
        <f>K365*#REF!</f>
        <v>#REF!</v>
      </c>
      <c r="X365" s="234" t="e">
        <f>L365*#REF!</f>
        <v>#REF!</v>
      </c>
      <c r="Y365" s="228" t="e">
        <f>M365*#REF!</f>
        <v>#REF!</v>
      </c>
      <c r="Z365" s="174" t="e">
        <f>N365*#REF!</f>
        <v>#REF!</v>
      </c>
      <c r="AA365" s="234" t="e">
        <f>O365*#REF!</f>
        <v>#REF!</v>
      </c>
      <c r="AB365" s="228" t="e">
        <f t="shared" si="315"/>
        <v>#REF!</v>
      </c>
      <c r="AC365" s="174" t="e">
        <f t="shared" si="316"/>
        <v>#REF!</v>
      </c>
      <c r="AD365" s="234" t="e">
        <f t="shared" si="317"/>
        <v>#REF!</v>
      </c>
      <c r="AE365" s="228" t="e">
        <f t="shared" si="318"/>
        <v>#REF!</v>
      </c>
      <c r="AF365" s="174" t="e">
        <f t="shared" si="319"/>
        <v>#REF!</v>
      </c>
      <c r="AG365" s="234" t="e">
        <f t="shared" si="320"/>
        <v>#REF!</v>
      </c>
      <c r="AH365" s="228" t="e">
        <f t="shared" si="321"/>
        <v>#REF!</v>
      </c>
      <c r="AI365" s="174" t="e">
        <f t="shared" si="322"/>
        <v>#REF!</v>
      </c>
      <c r="AJ365" s="234" t="e">
        <f t="shared" si="323"/>
        <v>#REF!</v>
      </c>
      <c r="AK365" s="228" t="e">
        <f t="shared" si="324"/>
        <v>#REF!</v>
      </c>
      <c r="AL365" s="174" t="e">
        <f t="shared" si="325"/>
        <v>#REF!</v>
      </c>
      <c r="AM365" s="234" t="e">
        <f t="shared" si="326"/>
        <v>#REF!</v>
      </c>
      <c r="AN365" s="228" t="e">
        <f t="shared" si="327"/>
        <v>#REF!</v>
      </c>
      <c r="AO365" s="174" t="e">
        <f t="shared" si="328"/>
        <v>#REF!</v>
      </c>
      <c r="AP365" s="234" t="e">
        <f t="shared" si="329"/>
        <v>#REF!</v>
      </c>
      <c r="AQ365" s="228" t="e">
        <f t="shared" si="330"/>
        <v>#REF!</v>
      </c>
      <c r="AR365" s="174" t="e">
        <f t="shared" si="331"/>
        <v>#REF!</v>
      </c>
      <c r="AS365" s="185" t="e">
        <f t="shared" si="332"/>
        <v>#REF!</v>
      </c>
      <c r="AT365" s="1"/>
      <c r="AU365" s="1"/>
      <c r="AV365" s="1"/>
      <c r="AW365" s="1"/>
      <c r="AX365" s="1"/>
      <c r="AY365" s="1"/>
      <c r="AZ365" s="1"/>
      <c r="BA365" s="1"/>
      <c r="BB365" s="1"/>
      <c r="BC365"/>
      <c r="BX365"/>
    </row>
    <row r="366" spans="1:76" x14ac:dyDescent="0.2">
      <c r="A366" s="246" t="s">
        <v>51</v>
      </c>
      <c r="B366" s="210">
        <v>1</v>
      </c>
      <c r="C366" s="211">
        <v>1</v>
      </c>
      <c r="D366" s="4">
        <f>(BldgEUI!F266+BldgEUI!G266)*Constants!$B$13</f>
        <v>0</v>
      </c>
      <c r="E366" s="101">
        <f>(BldgEUI!D266+BldgEUI!E266)*Constants!$B$14</f>
        <v>0</v>
      </c>
      <c r="F366" s="6">
        <f t="shared" si="311"/>
        <v>0</v>
      </c>
      <c r="G366" s="219">
        <f>(BldgEUI!L266+BldgEUI!M266)*Constants!$B$13</f>
        <v>0</v>
      </c>
      <c r="H366" s="101">
        <f>(BldgEUI!J266+BldgEUI!K266)*Constants!$B$14</f>
        <v>0</v>
      </c>
      <c r="I366" s="6">
        <f t="shared" si="312"/>
        <v>0</v>
      </c>
      <c r="J366" s="219">
        <f>(BldgEUI!R266+BldgEUI!S266)*Constants!$B$13</f>
        <v>0</v>
      </c>
      <c r="K366" s="101">
        <f>(BldgEUI!P266+BldgEUI!Q266)*Constants!$B$14</f>
        <v>0</v>
      </c>
      <c r="L366" s="6">
        <f t="shared" si="313"/>
        <v>0</v>
      </c>
      <c r="M366" s="219">
        <f>(BldgEUI!X266+BldgEUI!Y266)*Constants!$B$13</f>
        <v>23.801864810987958</v>
      </c>
      <c r="N366" s="101">
        <f>(BldgEUI!V266+BldgEUI!W266)*Constants!$B$14</f>
        <v>5.5872217264700348</v>
      </c>
      <c r="O366" s="6">
        <f t="shared" si="314"/>
        <v>29.389086537457992</v>
      </c>
      <c r="P366" s="228" t="e">
        <f>D366*#REF!</f>
        <v>#REF!</v>
      </c>
      <c r="Q366" s="174" t="e">
        <f>E366*#REF!</f>
        <v>#REF!</v>
      </c>
      <c r="R366" s="234" t="e">
        <f>F366*#REF!</f>
        <v>#REF!</v>
      </c>
      <c r="S366" s="228" t="e">
        <f>G366*#REF!</f>
        <v>#REF!</v>
      </c>
      <c r="T366" s="174" t="e">
        <f>H366*#REF!</f>
        <v>#REF!</v>
      </c>
      <c r="U366" s="234" t="e">
        <f>I366*#REF!</f>
        <v>#REF!</v>
      </c>
      <c r="V366" s="228" t="e">
        <f>J366*#REF!</f>
        <v>#REF!</v>
      </c>
      <c r="W366" s="174" t="e">
        <f>K366*#REF!</f>
        <v>#REF!</v>
      </c>
      <c r="X366" s="234" t="e">
        <f>L366*#REF!</f>
        <v>#REF!</v>
      </c>
      <c r="Y366" s="228" t="e">
        <f>M366*#REF!</f>
        <v>#REF!</v>
      </c>
      <c r="Z366" s="174" t="e">
        <f>N366*#REF!</f>
        <v>#REF!</v>
      </c>
      <c r="AA366" s="234" t="e">
        <f>O366*#REF!</f>
        <v>#REF!</v>
      </c>
      <c r="AB366" s="228" t="e">
        <f t="shared" si="315"/>
        <v>#REF!</v>
      </c>
      <c r="AC366" s="174" t="e">
        <f t="shared" si="316"/>
        <v>#REF!</v>
      </c>
      <c r="AD366" s="234" t="e">
        <f t="shared" si="317"/>
        <v>#REF!</v>
      </c>
      <c r="AE366" s="228" t="e">
        <f t="shared" si="318"/>
        <v>#REF!</v>
      </c>
      <c r="AF366" s="174" t="e">
        <f t="shared" si="319"/>
        <v>#REF!</v>
      </c>
      <c r="AG366" s="234" t="e">
        <f t="shared" si="320"/>
        <v>#REF!</v>
      </c>
      <c r="AH366" s="228" t="e">
        <f t="shared" si="321"/>
        <v>#REF!</v>
      </c>
      <c r="AI366" s="174" t="e">
        <f t="shared" si="322"/>
        <v>#REF!</v>
      </c>
      <c r="AJ366" s="234" t="e">
        <f t="shared" si="323"/>
        <v>#REF!</v>
      </c>
      <c r="AK366" s="228" t="e">
        <f t="shared" si="324"/>
        <v>#REF!</v>
      </c>
      <c r="AL366" s="174" t="e">
        <f t="shared" si="325"/>
        <v>#REF!</v>
      </c>
      <c r="AM366" s="234" t="e">
        <f t="shared" si="326"/>
        <v>#REF!</v>
      </c>
      <c r="AN366" s="228" t="e">
        <f t="shared" si="327"/>
        <v>#REF!</v>
      </c>
      <c r="AO366" s="174" t="e">
        <f t="shared" si="328"/>
        <v>#REF!</v>
      </c>
      <c r="AP366" s="234" t="e">
        <f t="shared" si="329"/>
        <v>#REF!</v>
      </c>
      <c r="AQ366" s="228" t="e">
        <f t="shared" si="330"/>
        <v>#REF!</v>
      </c>
      <c r="AR366" s="174" t="e">
        <f t="shared" si="331"/>
        <v>#REF!</v>
      </c>
      <c r="AS366" s="185" t="e">
        <f t="shared" si="332"/>
        <v>#REF!</v>
      </c>
      <c r="AT366" s="1"/>
      <c r="AU366" s="1"/>
      <c r="AV366" s="1"/>
      <c r="AW366" s="1"/>
      <c r="AX366" s="1"/>
      <c r="AY366" s="1"/>
      <c r="AZ366" s="1"/>
      <c r="BA366" s="1"/>
      <c r="BB366" s="1"/>
      <c r="BC366"/>
      <c r="BX366"/>
    </row>
    <row r="367" spans="1:76" s="52" customFormat="1" x14ac:dyDescent="0.2">
      <c r="A367" s="247" t="s">
        <v>52</v>
      </c>
      <c r="B367" s="250">
        <v>1</v>
      </c>
      <c r="C367" s="252">
        <v>0</v>
      </c>
      <c r="D367" s="4">
        <f>(BldgEUI!F267+BldgEUI!G267)*Constants!$B$13</f>
        <v>0</v>
      </c>
      <c r="E367" s="101">
        <f>(BldgEUI!D267+BldgEUI!E267)*Constants!$B$14</f>
        <v>0</v>
      </c>
      <c r="F367" s="6">
        <f t="shared" si="311"/>
        <v>0</v>
      </c>
      <c r="G367" s="219">
        <f>(BldgEUI!L267+BldgEUI!M267)*Constants!$B$13</f>
        <v>0</v>
      </c>
      <c r="H367" s="101">
        <f>(BldgEUI!J267+BldgEUI!K267)*Constants!$B$14</f>
        <v>0</v>
      </c>
      <c r="I367" s="6">
        <f t="shared" si="312"/>
        <v>0</v>
      </c>
      <c r="J367" s="219">
        <f>(BldgEUI!R267+BldgEUI!S267)*Constants!$B$13</f>
        <v>0</v>
      </c>
      <c r="K367" s="101">
        <f>(BldgEUI!P267+BldgEUI!Q267)*Constants!$B$14</f>
        <v>0</v>
      </c>
      <c r="L367" s="6">
        <f t="shared" si="313"/>
        <v>0</v>
      </c>
      <c r="M367" s="219">
        <f>(BldgEUI!X267+BldgEUI!Y267)*Constants!$B$13</f>
        <v>23.569595619011839</v>
      </c>
      <c r="N367" s="101">
        <f>(BldgEUI!V267+BldgEUI!W267)*Constants!$B$14</f>
        <v>7.9639506622205509</v>
      </c>
      <c r="O367" s="6">
        <f t="shared" si="314"/>
        <v>31.53354628123239</v>
      </c>
      <c r="P367" s="228" t="e">
        <f>D367*#REF!</f>
        <v>#REF!</v>
      </c>
      <c r="Q367" s="174" t="e">
        <f>E367*#REF!</f>
        <v>#REF!</v>
      </c>
      <c r="R367" s="234" t="e">
        <f>F367*#REF!</f>
        <v>#REF!</v>
      </c>
      <c r="S367" s="228" t="e">
        <f>G367*#REF!</f>
        <v>#REF!</v>
      </c>
      <c r="T367" s="174" t="e">
        <f>H367*#REF!</f>
        <v>#REF!</v>
      </c>
      <c r="U367" s="234" t="e">
        <f>I367*#REF!</f>
        <v>#REF!</v>
      </c>
      <c r="V367" s="228" t="e">
        <f>J367*#REF!</f>
        <v>#REF!</v>
      </c>
      <c r="W367" s="174" t="e">
        <f>K367*#REF!</f>
        <v>#REF!</v>
      </c>
      <c r="X367" s="234" t="e">
        <f>L367*#REF!</f>
        <v>#REF!</v>
      </c>
      <c r="Y367" s="228" t="e">
        <f>M367*#REF!</f>
        <v>#REF!</v>
      </c>
      <c r="Z367" s="174" t="e">
        <f>N367*#REF!</f>
        <v>#REF!</v>
      </c>
      <c r="AA367" s="234" t="e">
        <f>O367*#REF!</f>
        <v>#REF!</v>
      </c>
      <c r="AB367" s="228" t="e">
        <f t="shared" si="315"/>
        <v>#REF!</v>
      </c>
      <c r="AC367" s="174" t="e">
        <f t="shared" si="316"/>
        <v>#REF!</v>
      </c>
      <c r="AD367" s="234" t="e">
        <f t="shared" si="317"/>
        <v>#REF!</v>
      </c>
      <c r="AE367" s="228" t="e">
        <f t="shared" si="318"/>
        <v>#REF!</v>
      </c>
      <c r="AF367" s="174" t="e">
        <f t="shared" si="319"/>
        <v>#REF!</v>
      </c>
      <c r="AG367" s="234" t="e">
        <f t="shared" si="320"/>
        <v>#REF!</v>
      </c>
      <c r="AH367" s="228" t="e">
        <f t="shared" si="321"/>
        <v>#REF!</v>
      </c>
      <c r="AI367" s="174" t="e">
        <f t="shared" si="322"/>
        <v>#REF!</v>
      </c>
      <c r="AJ367" s="234" t="e">
        <f t="shared" si="323"/>
        <v>#REF!</v>
      </c>
      <c r="AK367" s="228" t="e">
        <f t="shared" si="324"/>
        <v>#REF!</v>
      </c>
      <c r="AL367" s="174" t="e">
        <f t="shared" si="325"/>
        <v>#REF!</v>
      </c>
      <c r="AM367" s="234" t="e">
        <f t="shared" si="326"/>
        <v>#REF!</v>
      </c>
      <c r="AN367" s="228" t="e">
        <f t="shared" si="327"/>
        <v>#REF!</v>
      </c>
      <c r="AO367" s="174" t="e">
        <f t="shared" si="328"/>
        <v>#REF!</v>
      </c>
      <c r="AP367" s="234" t="e">
        <f t="shared" si="329"/>
        <v>#REF!</v>
      </c>
      <c r="AQ367" s="228" t="e">
        <f t="shared" si="330"/>
        <v>#REF!</v>
      </c>
      <c r="AR367" s="174" t="e">
        <f t="shared" si="331"/>
        <v>#REF!</v>
      </c>
      <c r="AS367" s="185" t="e">
        <f t="shared" si="332"/>
        <v>#REF!</v>
      </c>
      <c r="AT367" s="143"/>
      <c r="AU367" s="143"/>
      <c r="AV367" s="143"/>
      <c r="AW367" s="143"/>
      <c r="AX367" s="143"/>
      <c r="AY367" s="143"/>
      <c r="AZ367" s="143"/>
      <c r="BA367" s="143"/>
      <c r="BB367" s="143"/>
    </row>
    <row r="368" spans="1:76" x14ac:dyDescent="0.2">
      <c r="A368" s="247" t="s">
        <v>53</v>
      </c>
      <c r="B368" s="254">
        <v>1</v>
      </c>
      <c r="C368" s="255">
        <v>0</v>
      </c>
      <c r="D368" s="4">
        <f>(BldgEUI!F268+BldgEUI!G268)*Constants!$B$13</f>
        <v>0</v>
      </c>
      <c r="E368" s="101">
        <f>(BldgEUI!D268+BldgEUI!E268)*Constants!$B$14</f>
        <v>0</v>
      </c>
      <c r="F368" s="6">
        <f t="shared" si="311"/>
        <v>0</v>
      </c>
      <c r="G368" s="219">
        <f>(BldgEUI!L268+BldgEUI!M268)*Constants!$B$13</f>
        <v>0</v>
      </c>
      <c r="H368" s="101">
        <f>(BldgEUI!J268+BldgEUI!K268)*Constants!$B$14</f>
        <v>0</v>
      </c>
      <c r="I368" s="6">
        <f t="shared" si="312"/>
        <v>0</v>
      </c>
      <c r="J368" s="219">
        <f>(BldgEUI!R268+BldgEUI!S268)*Constants!$B$13</f>
        <v>0</v>
      </c>
      <c r="K368" s="101">
        <f>(BldgEUI!P268+BldgEUI!Q268)*Constants!$B$14</f>
        <v>0</v>
      </c>
      <c r="L368" s="6">
        <f t="shared" si="313"/>
        <v>0</v>
      </c>
      <c r="M368" s="219">
        <f>(BldgEUI!X268+BldgEUI!Y268)*Constants!$B$13</f>
        <v>23.216821227700709</v>
      </c>
      <c r="N368" s="101">
        <f>(BldgEUI!V268+BldgEUI!W268)*Constants!$B$14</f>
        <v>7.9639506622205509</v>
      </c>
      <c r="O368" s="6">
        <f t="shared" si="314"/>
        <v>31.18077188992126</v>
      </c>
      <c r="P368" s="228" t="e">
        <f>D368*#REF!</f>
        <v>#REF!</v>
      </c>
      <c r="Q368" s="174" t="e">
        <f>E368*#REF!</f>
        <v>#REF!</v>
      </c>
      <c r="R368" s="234" t="e">
        <f>F368*#REF!</f>
        <v>#REF!</v>
      </c>
      <c r="S368" s="228" t="e">
        <f>G368*#REF!</f>
        <v>#REF!</v>
      </c>
      <c r="T368" s="174" t="e">
        <f>H368*#REF!</f>
        <v>#REF!</v>
      </c>
      <c r="U368" s="234" t="e">
        <f>I368*#REF!</f>
        <v>#REF!</v>
      </c>
      <c r="V368" s="228" t="e">
        <f>J368*#REF!</f>
        <v>#REF!</v>
      </c>
      <c r="W368" s="174" t="e">
        <f>K368*#REF!</f>
        <v>#REF!</v>
      </c>
      <c r="X368" s="234" t="e">
        <f>L368*#REF!</f>
        <v>#REF!</v>
      </c>
      <c r="Y368" s="228" t="e">
        <f>M368*#REF!</f>
        <v>#REF!</v>
      </c>
      <c r="Z368" s="174" t="e">
        <f>N368*#REF!</f>
        <v>#REF!</v>
      </c>
      <c r="AA368" s="234" t="e">
        <f>O368*#REF!</f>
        <v>#REF!</v>
      </c>
      <c r="AB368" s="228" t="e">
        <f t="shared" si="315"/>
        <v>#REF!</v>
      </c>
      <c r="AC368" s="174" t="e">
        <f t="shared" si="316"/>
        <v>#REF!</v>
      </c>
      <c r="AD368" s="234" t="e">
        <f t="shared" si="317"/>
        <v>#REF!</v>
      </c>
      <c r="AE368" s="228" t="e">
        <f t="shared" si="318"/>
        <v>#REF!</v>
      </c>
      <c r="AF368" s="174" t="e">
        <f t="shared" si="319"/>
        <v>#REF!</v>
      </c>
      <c r="AG368" s="234" t="e">
        <f t="shared" si="320"/>
        <v>#REF!</v>
      </c>
      <c r="AH368" s="228" t="e">
        <f t="shared" si="321"/>
        <v>#REF!</v>
      </c>
      <c r="AI368" s="174" t="e">
        <f t="shared" si="322"/>
        <v>#REF!</v>
      </c>
      <c r="AJ368" s="234" t="e">
        <f t="shared" si="323"/>
        <v>#REF!</v>
      </c>
      <c r="AK368" s="228" t="e">
        <f t="shared" si="324"/>
        <v>#REF!</v>
      </c>
      <c r="AL368" s="174" t="e">
        <f t="shared" si="325"/>
        <v>#REF!</v>
      </c>
      <c r="AM368" s="234" t="e">
        <f t="shared" si="326"/>
        <v>#REF!</v>
      </c>
      <c r="AN368" s="228" t="e">
        <f t="shared" si="327"/>
        <v>#REF!</v>
      </c>
      <c r="AO368" s="174" t="e">
        <f t="shared" si="328"/>
        <v>#REF!</v>
      </c>
      <c r="AP368" s="234" t="e">
        <f t="shared" si="329"/>
        <v>#REF!</v>
      </c>
      <c r="AQ368" s="228" t="e">
        <f t="shared" si="330"/>
        <v>#REF!</v>
      </c>
      <c r="AR368" s="174" t="e">
        <f t="shared" si="331"/>
        <v>#REF!</v>
      </c>
      <c r="AS368" s="185" t="e">
        <f t="shared" si="332"/>
        <v>#REF!</v>
      </c>
      <c r="AT368" s="1"/>
      <c r="AU368" s="1"/>
      <c r="AV368" s="1"/>
      <c r="AW368" s="1"/>
      <c r="AX368" s="1"/>
      <c r="AY368" s="1"/>
      <c r="AZ368" s="1"/>
      <c r="BA368" s="1"/>
      <c r="BB368" s="1"/>
      <c r="BC368"/>
      <c r="BX368"/>
    </row>
    <row r="369" spans="1:78" s="52" customFormat="1" x14ac:dyDescent="0.2">
      <c r="A369" s="247" t="s">
        <v>54</v>
      </c>
      <c r="B369" s="250">
        <v>1</v>
      </c>
      <c r="C369" s="252">
        <v>0</v>
      </c>
      <c r="D369" s="4">
        <f>(BldgEUI!F269+BldgEUI!G269)*Constants!$B$13</f>
        <v>0</v>
      </c>
      <c r="E369" s="101">
        <f>(BldgEUI!D269+BldgEUI!E269)*Constants!$B$14</f>
        <v>0</v>
      </c>
      <c r="F369" s="6">
        <f t="shared" si="311"/>
        <v>0</v>
      </c>
      <c r="G369" s="219">
        <f>(BldgEUI!L269+BldgEUI!M269)*Constants!$B$13</f>
        <v>0</v>
      </c>
      <c r="H369" s="101">
        <f>(BldgEUI!J269+BldgEUI!K269)*Constants!$B$14</f>
        <v>0</v>
      </c>
      <c r="I369" s="6">
        <f t="shared" si="312"/>
        <v>0</v>
      </c>
      <c r="J369" s="219">
        <f>(BldgEUI!R269+BldgEUI!S269)*Constants!$B$13</f>
        <v>0</v>
      </c>
      <c r="K369" s="101">
        <f>(BldgEUI!P269+BldgEUI!Q269)*Constants!$B$14</f>
        <v>0</v>
      </c>
      <c r="L369" s="6">
        <f t="shared" si="313"/>
        <v>0</v>
      </c>
      <c r="M369" s="219">
        <f>(BldgEUI!X269+BldgEUI!Y269)*Constants!$B$13</f>
        <v>24.04216111424218</v>
      </c>
      <c r="N369" s="101">
        <f>(BldgEUI!V269+BldgEUI!W269)*Constants!$B$14</f>
        <v>7.9639506622205509</v>
      </c>
      <c r="O369" s="6">
        <f t="shared" si="314"/>
        <v>32.006111776462731</v>
      </c>
      <c r="P369" s="228" t="e">
        <f>D369*#REF!</f>
        <v>#REF!</v>
      </c>
      <c r="Q369" s="174" t="e">
        <f>E369*#REF!</f>
        <v>#REF!</v>
      </c>
      <c r="R369" s="234" t="e">
        <f>F369*#REF!</f>
        <v>#REF!</v>
      </c>
      <c r="S369" s="228" t="e">
        <f>G369*#REF!</f>
        <v>#REF!</v>
      </c>
      <c r="T369" s="174" t="e">
        <f>H369*#REF!</f>
        <v>#REF!</v>
      </c>
      <c r="U369" s="234" t="e">
        <f>I369*#REF!</f>
        <v>#REF!</v>
      </c>
      <c r="V369" s="228" t="e">
        <f>J369*#REF!</f>
        <v>#REF!</v>
      </c>
      <c r="W369" s="174" t="e">
        <f>K369*#REF!</f>
        <v>#REF!</v>
      </c>
      <c r="X369" s="234" t="e">
        <f>L369*#REF!</f>
        <v>#REF!</v>
      </c>
      <c r="Y369" s="228" t="e">
        <f>M369*#REF!</f>
        <v>#REF!</v>
      </c>
      <c r="Z369" s="174" t="e">
        <f>N369*#REF!</f>
        <v>#REF!</v>
      </c>
      <c r="AA369" s="234" t="e">
        <f>O369*#REF!</f>
        <v>#REF!</v>
      </c>
      <c r="AB369" s="228" t="e">
        <f t="shared" si="315"/>
        <v>#REF!</v>
      </c>
      <c r="AC369" s="174" t="e">
        <f t="shared" si="316"/>
        <v>#REF!</v>
      </c>
      <c r="AD369" s="234" t="e">
        <f t="shared" si="317"/>
        <v>#REF!</v>
      </c>
      <c r="AE369" s="228" t="e">
        <f t="shared" si="318"/>
        <v>#REF!</v>
      </c>
      <c r="AF369" s="174" t="e">
        <f t="shared" si="319"/>
        <v>#REF!</v>
      </c>
      <c r="AG369" s="234" t="e">
        <f t="shared" si="320"/>
        <v>#REF!</v>
      </c>
      <c r="AH369" s="228" t="e">
        <f t="shared" si="321"/>
        <v>#REF!</v>
      </c>
      <c r="AI369" s="174" t="e">
        <f t="shared" si="322"/>
        <v>#REF!</v>
      </c>
      <c r="AJ369" s="234" t="e">
        <f t="shared" si="323"/>
        <v>#REF!</v>
      </c>
      <c r="AK369" s="228" t="e">
        <f t="shared" si="324"/>
        <v>#REF!</v>
      </c>
      <c r="AL369" s="174" t="e">
        <f t="shared" si="325"/>
        <v>#REF!</v>
      </c>
      <c r="AM369" s="234" t="e">
        <f t="shared" si="326"/>
        <v>#REF!</v>
      </c>
      <c r="AN369" s="228" t="e">
        <f t="shared" si="327"/>
        <v>#REF!</v>
      </c>
      <c r="AO369" s="174" t="e">
        <f t="shared" si="328"/>
        <v>#REF!</v>
      </c>
      <c r="AP369" s="234" t="e">
        <f t="shared" si="329"/>
        <v>#REF!</v>
      </c>
      <c r="AQ369" s="228" t="e">
        <f t="shared" si="330"/>
        <v>#REF!</v>
      </c>
      <c r="AR369" s="174" t="e">
        <f t="shared" si="331"/>
        <v>#REF!</v>
      </c>
      <c r="AS369" s="185" t="e">
        <f t="shared" si="332"/>
        <v>#REF!</v>
      </c>
      <c r="AT369" s="143"/>
      <c r="AU369" s="143"/>
      <c r="AV369" s="143"/>
      <c r="AW369" s="143"/>
      <c r="AX369" s="143"/>
      <c r="AY369" s="143"/>
      <c r="AZ369" s="143"/>
      <c r="BA369" s="143"/>
      <c r="BB369" s="143"/>
    </row>
    <row r="370" spans="1:78" s="24" customFormat="1" x14ac:dyDescent="0.2">
      <c r="A370" s="247" t="s">
        <v>55</v>
      </c>
      <c r="B370" s="208">
        <v>1</v>
      </c>
      <c r="C370" s="209">
        <v>0</v>
      </c>
      <c r="D370" s="4">
        <f>(BldgEUI!F270+BldgEUI!G270)*Constants!$B$13</f>
        <v>0</v>
      </c>
      <c r="E370" s="101">
        <f>(BldgEUI!D270+BldgEUI!E270)*Constants!$B$14</f>
        <v>0</v>
      </c>
      <c r="F370" s="6">
        <f t="shared" si="311"/>
        <v>0</v>
      </c>
      <c r="G370" s="219">
        <f>(BldgEUI!L270+BldgEUI!M270)*Constants!$B$13</f>
        <v>0</v>
      </c>
      <c r="H370" s="101">
        <f>(BldgEUI!J270+BldgEUI!K270)*Constants!$B$14</f>
        <v>0</v>
      </c>
      <c r="I370" s="6">
        <f t="shared" si="312"/>
        <v>0</v>
      </c>
      <c r="J370" s="219">
        <f>(BldgEUI!R270+BldgEUI!S270)*Constants!$B$13</f>
        <v>0</v>
      </c>
      <c r="K370" s="101">
        <f>(BldgEUI!P270+BldgEUI!Q270)*Constants!$B$14</f>
        <v>0</v>
      </c>
      <c r="L370" s="6">
        <f t="shared" si="313"/>
        <v>0</v>
      </c>
      <c r="M370" s="219">
        <f>(BldgEUI!X270+BldgEUI!Y270)*Constants!$B$13</f>
        <v>24.230645619011838</v>
      </c>
      <c r="N370" s="101">
        <f>(BldgEUI!V270+BldgEUI!W270)*Constants!$B$14</f>
        <v>7.8011099999999995</v>
      </c>
      <c r="O370" s="6">
        <f t="shared" si="314"/>
        <v>32.03175561901184</v>
      </c>
      <c r="P370" s="228" t="e">
        <f>D370*#REF!</f>
        <v>#REF!</v>
      </c>
      <c r="Q370" s="174" t="e">
        <f>E370*#REF!</f>
        <v>#REF!</v>
      </c>
      <c r="R370" s="234" t="e">
        <f>F370*#REF!</f>
        <v>#REF!</v>
      </c>
      <c r="S370" s="228" t="e">
        <f>G370*#REF!</f>
        <v>#REF!</v>
      </c>
      <c r="T370" s="174" t="e">
        <f>H370*#REF!</f>
        <v>#REF!</v>
      </c>
      <c r="U370" s="234" t="e">
        <f>I370*#REF!</f>
        <v>#REF!</v>
      </c>
      <c r="V370" s="228" t="e">
        <f>J370*#REF!</f>
        <v>#REF!</v>
      </c>
      <c r="W370" s="174" t="e">
        <f>K370*#REF!</f>
        <v>#REF!</v>
      </c>
      <c r="X370" s="234" t="e">
        <f>L370*#REF!</f>
        <v>#REF!</v>
      </c>
      <c r="Y370" s="228" t="e">
        <f>M370*#REF!</f>
        <v>#REF!</v>
      </c>
      <c r="Z370" s="174" t="e">
        <f>N370*#REF!</f>
        <v>#REF!</v>
      </c>
      <c r="AA370" s="234" t="e">
        <f>O370*#REF!</f>
        <v>#REF!</v>
      </c>
      <c r="AB370" s="228" t="e">
        <f t="shared" si="315"/>
        <v>#REF!</v>
      </c>
      <c r="AC370" s="174" t="e">
        <f t="shared" si="316"/>
        <v>#REF!</v>
      </c>
      <c r="AD370" s="234" t="e">
        <f t="shared" si="317"/>
        <v>#REF!</v>
      </c>
      <c r="AE370" s="228" t="e">
        <f t="shared" si="318"/>
        <v>#REF!</v>
      </c>
      <c r="AF370" s="174" t="e">
        <f t="shared" si="319"/>
        <v>#REF!</v>
      </c>
      <c r="AG370" s="234" t="e">
        <f t="shared" si="320"/>
        <v>#REF!</v>
      </c>
      <c r="AH370" s="228" t="e">
        <f t="shared" si="321"/>
        <v>#REF!</v>
      </c>
      <c r="AI370" s="174" t="e">
        <f t="shared" si="322"/>
        <v>#REF!</v>
      </c>
      <c r="AJ370" s="234" t="e">
        <f t="shared" si="323"/>
        <v>#REF!</v>
      </c>
      <c r="AK370" s="228" t="e">
        <f t="shared" si="324"/>
        <v>#REF!</v>
      </c>
      <c r="AL370" s="174" t="e">
        <f t="shared" si="325"/>
        <v>#REF!</v>
      </c>
      <c r="AM370" s="234" t="e">
        <f t="shared" si="326"/>
        <v>#REF!</v>
      </c>
      <c r="AN370" s="228" t="e">
        <f t="shared" si="327"/>
        <v>#REF!</v>
      </c>
      <c r="AO370" s="174" t="e">
        <f t="shared" si="328"/>
        <v>#REF!</v>
      </c>
      <c r="AP370" s="234" t="e">
        <f t="shared" si="329"/>
        <v>#REF!</v>
      </c>
      <c r="AQ370" s="228" t="e">
        <f t="shared" si="330"/>
        <v>#REF!</v>
      </c>
      <c r="AR370" s="174" t="e">
        <f t="shared" si="331"/>
        <v>#REF!</v>
      </c>
      <c r="AS370" s="185" t="e">
        <f t="shared" si="332"/>
        <v>#REF!</v>
      </c>
      <c r="AT370" s="141"/>
      <c r="AU370" s="141"/>
      <c r="AV370" s="141"/>
      <c r="AW370" s="141"/>
      <c r="AX370" s="141"/>
      <c r="AY370" s="141"/>
      <c r="AZ370" s="141"/>
      <c r="BA370" s="141"/>
      <c r="BB370" s="141"/>
    </row>
    <row r="371" spans="1:78" x14ac:dyDescent="0.2">
      <c r="A371" s="247" t="s">
        <v>21</v>
      </c>
      <c r="B371" s="208">
        <v>1</v>
      </c>
      <c r="C371" s="209">
        <v>1</v>
      </c>
      <c r="D371" s="4">
        <f>(BldgEUI!F271+BldgEUI!G271)*Constants!$B$13</f>
        <v>0</v>
      </c>
      <c r="E371" s="101">
        <f>(BldgEUI!D271+BldgEUI!E271)*Constants!$B$14</f>
        <v>0</v>
      </c>
      <c r="F371" s="6">
        <f t="shared" si="311"/>
        <v>0</v>
      </c>
      <c r="G371" s="219">
        <f>(BldgEUI!L271+BldgEUI!M271)*Constants!$B$13</f>
        <v>0</v>
      </c>
      <c r="H371" s="101">
        <f>(BldgEUI!J271+BldgEUI!K271)*Constants!$B$14</f>
        <v>0</v>
      </c>
      <c r="I371" s="6">
        <f t="shared" si="312"/>
        <v>0</v>
      </c>
      <c r="J371" s="219">
        <f>(BldgEUI!R271+BldgEUI!S271)*Constants!$B$13</f>
        <v>0</v>
      </c>
      <c r="K371" s="101">
        <f>(BldgEUI!P271+BldgEUI!Q271)*Constants!$B$14</f>
        <v>0</v>
      </c>
      <c r="L371" s="6">
        <f t="shared" si="313"/>
        <v>0</v>
      </c>
      <c r="M371" s="219">
        <f>(BldgEUI!X271+BldgEUI!Y271)*Constants!$B$13</f>
        <v>23.298340000000003</v>
      </c>
      <c r="N371" s="101">
        <f>(BldgEUI!V271+BldgEUI!W271)*Constants!$B$14</f>
        <v>7.9639506622205509</v>
      </c>
      <c r="O371" s="6">
        <f t="shared" si="314"/>
        <v>31.262290662220554</v>
      </c>
      <c r="P371" s="228" t="e">
        <f>D371*#REF!</f>
        <v>#REF!</v>
      </c>
      <c r="Q371" s="174" t="e">
        <f>E371*#REF!</f>
        <v>#REF!</v>
      </c>
      <c r="R371" s="234" t="e">
        <f>F371*#REF!</f>
        <v>#REF!</v>
      </c>
      <c r="S371" s="228" t="e">
        <f>G371*#REF!</f>
        <v>#REF!</v>
      </c>
      <c r="T371" s="174" t="e">
        <f>H371*#REF!</f>
        <v>#REF!</v>
      </c>
      <c r="U371" s="234" t="e">
        <f>I371*#REF!</f>
        <v>#REF!</v>
      </c>
      <c r="V371" s="228" t="e">
        <f>J371*#REF!</f>
        <v>#REF!</v>
      </c>
      <c r="W371" s="174" t="e">
        <f>K371*#REF!</f>
        <v>#REF!</v>
      </c>
      <c r="X371" s="234" t="e">
        <f>L371*#REF!</f>
        <v>#REF!</v>
      </c>
      <c r="Y371" s="228" t="e">
        <f>M371*#REF!</f>
        <v>#REF!</v>
      </c>
      <c r="Z371" s="174" t="e">
        <f>N371*#REF!</f>
        <v>#REF!</v>
      </c>
      <c r="AA371" s="234" t="e">
        <f>O371*#REF!</f>
        <v>#REF!</v>
      </c>
      <c r="AB371" s="228" t="e">
        <f t="shared" si="315"/>
        <v>#REF!</v>
      </c>
      <c r="AC371" s="174" t="e">
        <f t="shared" si="316"/>
        <v>#REF!</v>
      </c>
      <c r="AD371" s="234" t="e">
        <f t="shared" si="317"/>
        <v>#REF!</v>
      </c>
      <c r="AE371" s="228" t="e">
        <f t="shared" si="318"/>
        <v>#REF!</v>
      </c>
      <c r="AF371" s="174" t="e">
        <f t="shared" si="319"/>
        <v>#REF!</v>
      </c>
      <c r="AG371" s="234" t="e">
        <f t="shared" si="320"/>
        <v>#REF!</v>
      </c>
      <c r="AH371" s="228" t="e">
        <f t="shared" si="321"/>
        <v>#REF!</v>
      </c>
      <c r="AI371" s="174" t="e">
        <f t="shared" si="322"/>
        <v>#REF!</v>
      </c>
      <c r="AJ371" s="234" t="e">
        <f t="shared" si="323"/>
        <v>#REF!</v>
      </c>
      <c r="AK371" s="228" t="e">
        <f t="shared" si="324"/>
        <v>#REF!</v>
      </c>
      <c r="AL371" s="174" t="e">
        <f t="shared" si="325"/>
        <v>#REF!</v>
      </c>
      <c r="AM371" s="234" t="e">
        <f t="shared" si="326"/>
        <v>#REF!</v>
      </c>
      <c r="AN371" s="228" t="e">
        <f t="shared" si="327"/>
        <v>#REF!</v>
      </c>
      <c r="AO371" s="174" t="e">
        <f t="shared" si="328"/>
        <v>#REF!</v>
      </c>
      <c r="AP371" s="234" t="e">
        <f t="shared" si="329"/>
        <v>#REF!</v>
      </c>
      <c r="AQ371" s="228" t="e">
        <f t="shared" si="330"/>
        <v>#REF!</v>
      </c>
      <c r="AR371" s="174" t="e">
        <f t="shared" si="331"/>
        <v>#REF!</v>
      </c>
      <c r="AS371" s="185" t="e">
        <f t="shared" si="332"/>
        <v>#REF!</v>
      </c>
      <c r="AT371" s="1"/>
      <c r="AU371" s="1"/>
      <c r="AV371" s="1"/>
      <c r="AW371" s="1"/>
      <c r="AX371" s="1"/>
      <c r="AY371" s="1"/>
      <c r="AZ371" s="1"/>
      <c r="BA371" s="1"/>
      <c r="BB371" s="1"/>
      <c r="BC371"/>
      <c r="BX371"/>
    </row>
    <row r="372" spans="1:78" x14ac:dyDescent="0.2">
      <c r="A372" s="247" t="s">
        <v>56</v>
      </c>
      <c r="B372" s="208">
        <v>1</v>
      </c>
      <c r="C372" s="209">
        <v>1</v>
      </c>
      <c r="D372" s="4">
        <f>(BldgEUI!F272+BldgEUI!G272)*Constants!$B$13</f>
        <v>0</v>
      </c>
      <c r="E372" s="101">
        <f>(BldgEUI!D272+BldgEUI!E272)*Constants!$B$14</f>
        <v>0</v>
      </c>
      <c r="F372" s="6">
        <f t="shared" si="311"/>
        <v>0</v>
      </c>
      <c r="G372" s="219">
        <f>(BldgEUI!L272+BldgEUI!M272)*Constants!$B$13</f>
        <v>0</v>
      </c>
      <c r="H372" s="101">
        <f>(BldgEUI!J272+BldgEUI!K272)*Constants!$B$14</f>
        <v>0</v>
      </c>
      <c r="I372" s="6">
        <f t="shared" si="312"/>
        <v>0</v>
      </c>
      <c r="J372" s="219">
        <f>(BldgEUI!R272+BldgEUI!S272)*Constants!$B$13</f>
        <v>0</v>
      </c>
      <c r="K372" s="101">
        <f>(BldgEUI!P272+BldgEUI!Q272)*Constants!$B$14</f>
        <v>0</v>
      </c>
      <c r="L372" s="6">
        <f t="shared" si="313"/>
        <v>0</v>
      </c>
      <c r="M372" s="219">
        <f>(BldgEUI!X272+BldgEUI!Y272)*Constants!$B$13</f>
        <v>23.874838228233873</v>
      </c>
      <c r="N372" s="101">
        <f>(BldgEUI!V272+BldgEUI!W272)*Constants!$B$14</f>
        <v>7.970158979898553</v>
      </c>
      <c r="O372" s="6">
        <f t="shared" si="314"/>
        <v>31.844997208132426</v>
      </c>
      <c r="P372" s="228" t="e">
        <f>D372*#REF!</f>
        <v>#REF!</v>
      </c>
      <c r="Q372" s="174" t="e">
        <f>E372*#REF!</f>
        <v>#REF!</v>
      </c>
      <c r="R372" s="234" t="e">
        <f>F372*#REF!</f>
        <v>#REF!</v>
      </c>
      <c r="S372" s="228" t="e">
        <f>G372*#REF!</f>
        <v>#REF!</v>
      </c>
      <c r="T372" s="174" t="e">
        <f>H372*#REF!</f>
        <v>#REF!</v>
      </c>
      <c r="U372" s="234" t="e">
        <f>I372*#REF!</f>
        <v>#REF!</v>
      </c>
      <c r="V372" s="228" t="e">
        <f>J372*#REF!</f>
        <v>#REF!</v>
      </c>
      <c r="W372" s="174" t="e">
        <f>K372*#REF!</f>
        <v>#REF!</v>
      </c>
      <c r="X372" s="234" t="e">
        <f>L372*#REF!</f>
        <v>#REF!</v>
      </c>
      <c r="Y372" s="228" t="e">
        <f>M372*#REF!</f>
        <v>#REF!</v>
      </c>
      <c r="Z372" s="174" t="e">
        <f>N372*#REF!</f>
        <v>#REF!</v>
      </c>
      <c r="AA372" s="234" t="e">
        <f>O372*#REF!</f>
        <v>#REF!</v>
      </c>
      <c r="AB372" s="228" t="e">
        <f t="shared" si="315"/>
        <v>#REF!</v>
      </c>
      <c r="AC372" s="174" t="e">
        <f t="shared" si="316"/>
        <v>#REF!</v>
      </c>
      <c r="AD372" s="234" t="e">
        <f t="shared" si="317"/>
        <v>#REF!</v>
      </c>
      <c r="AE372" s="228" t="e">
        <f t="shared" si="318"/>
        <v>#REF!</v>
      </c>
      <c r="AF372" s="174" t="e">
        <f t="shared" si="319"/>
        <v>#REF!</v>
      </c>
      <c r="AG372" s="234" t="e">
        <f t="shared" si="320"/>
        <v>#REF!</v>
      </c>
      <c r="AH372" s="228" t="e">
        <f t="shared" si="321"/>
        <v>#REF!</v>
      </c>
      <c r="AI372" s="174" t="e">
        <f t="shared" si="322"/>
        <v>#REF!</v>
      </c>
      <c r="AJ372" s="234" t="e">
        <f t="shared" si="323"/>
        <v>#REF!</v>
      </c>
      <c r="AK372" s="228" t="e">
        <f t="shared" si="324"/>
        <v>#REF!</v>
      </c>
      <c r="AL372" s="174" t="e">
        <f t="shared" si="325"/>
        <v>#REF!</v>
      </c>
      <c r="AM372" s="234" t="e">
        <f t="shared" si="326"/>
        <v>#REF!</v>
      </c>
      <c r="AN372" s="228" t="e">
        <f t="shared" si="327"/>
        <v>#REF!</v>
      </c>
      <c r="AO372" s="174" t="e">
        <f t="shared" si="328"/>
        <v>#REF!</v>
      </c>
      <c r="AP372" s="234" t="e">
        <f t="shared" si="329"/>
        <v>#REF!</v>
      </c>
      <c r="AQ372" s="228" t="e">
        <f t="shared" si="330"/>
        <v>#REF!</v>
      </c>
      <c r="AR372" s="174" t="e">
        <f t="shared" si="331"/>
        <v>#REF!</v>
      </c>
      <c r="AS372" s="185" t="e">
        <f t="shared" si="332"/>
        <v>#REF!</v>
      </c>
      <c r="AT372" s="1"/>
      <c r="AU372" s="1"/>
      <c r="AV372" s="1"/>
      <c r="AW372" s="1"/>
      <c r="AX372" s="1"/>
      <c r="AY372" s="1"/>
      <c r="AZ372" s="1"/>
      <c r="BA372" s="1"/>
      <c r="BB372" s="1"/>
      <c r="BC372"/>
      <c r="BX372"/>
    </row>
    <row r="373" spans="1:78" s="15" customFormat="1" x14ac:dyDescent="0.2">
      <c r="A373" s="247" t="s">
        <v>57</v>
      </c>
      <c r="B373" s="208">
        <v>1</v>
      </c>
      <c r="C373" s="209">
        <v>1</v>
      </c>
      <c r="D373" s="4">
        <f>(BldgEUI!F273+BldgEUI!G273)*Constants!$B$13</f>
        <v>0</v>
      </c>
      <c r="E373" s="101">
        <f>(BldgEUI!D273+BldgEUI!E273)*Constants!$B$14</f>
        <v>0</v>
      </c>
      <c r="F373" s="6">
        <f t="shared" si="311"/>
        <v>0</v>
      </c>
      <c r="G373" s="219">
        <f>(BldgEUI!L273+BldgEUI!M273)*Constants!$B$13</f>
        <v>0</v>
      </c>
      <c r="H373" s="101">
        <f>(BldgEUI!J273+BldgEUI!K273)*Constants!$B$14</f>
        <v>0</v>
      </c>
      <c r="I373" s="6">
        <f t="shared" si="312"/>
        <v>0</v>
      </c>
      <c r="J373" s="219">
        <f>(BldgEUI!R273+BldgEUI!S273)*Constants!$B$13</f>
        <v>0</v>
      </c>
      <c r="K373" s="101">
        <f>(BldgEUI!P273+BldgEUI!Q273)*Constants!$B$14</f>
        <v>0</v>
      </c>
      <c r="L373" s="6">
        <f t="shared" si="313"/>
        <v>0</v>
      </c>
      <c r="M373" s="219">
        <f>(BldgEUI!X273+BldgEUI!Y273)*Constants!$B$13</f>
        <v>23.551515619011838</v>
      </c>
      <c r="N373" s="101">
        <f>(BldgEUI!V273+BldgEUI!W273)*Constants!$B$14</f>
        <v>7.9639506622205509</v>
      </c>
      <c r="O373" s="6">
        <f t="shared" si="314"/>
        <v>31.515466281232388</v>
      </c>
      <c r="P373" s="228" t="e">
        <f>D373*#REF!</f>
        <v>#REF!</v>
      </c>
      <c r="Q373" s="174" t="e">
        <f>E373*#REF!</f>
        <v>#REF!</v>
      </c>
      <c r="R373" s="234" t="e">
        <f>F373*#REF!</f>
        <v>#REF!</v>
      </c>
      <c r="S373" s="228" t="e">
        <f>G373*#REF!</f>
        <v>#REF!</v>
      </c>
      <c r="T373" s="174" t="e">
        <f>H373*#REF!</f>
        <v>#REF!</v>
      </c>
      <c r="U373" s="234" t="e">
        <f>I373*#REF!</f>
        <v>#REF!</v>
      </c>
      <c r="V373" s="228" t="e">
        <f>J373*#REF!</f>
        <v>#REF!</v>
      </c>
      <c r="W373" s="174" t="e">
        <f>K373*#REF!</f>
        <v>#REF!</v>
      </c>
      <c r="X373" s="234" t="e">
        <f>L373*#REF!</f>
        <v>#REF!</v>
      </c>
      <c r="Y373" s="228" t="e">
        <f>M373*#REF!</f>
        <v>#REF!</v>
      </c>
      <c r="Z373" s="174" t="e">
        <f>N373*#REF!</f>
        <v>#REF!</v>
      </c>
      <c r="AA373" s="234" t="e">
        <f>O373*#REF!</f>
        <v>#REF!</v>
      </c>
      <c r="AB373" s="228" t="e">
        <f t="shared" si="315"/>
        <v>#REF!</v>
      </c>
      <c r="AC373" s="174" t="e">
        <f t="shared" si="316"/>
        <v>#REF!</v>
      </c>
      <c r="AD373" s="234" t="e">
        <f t="shared" si="317"/>
        <v>#REF!</v>
      </c>
      <c r="AE373" s="228" t="e">
        <f t="shared" si="318"/>
        <v>#REF!</v>
      </c>
      <c r="AF373" s="174" t="e">
        <f t="shared" si="319"/>
        <v>#REF!</v>
      </c>
      <c r="AG373" s="234" t="e">
        <f t="shared" si="320"/>
        <v>#REF!</v>
      </c>
      <c r="AH373" s="228" t="e">
        <f t="shared" si="321"/>
        <v>#REF!</v>
      </c>
      <c r="AI373" s="174" t="e">
        <f t="shared" si="322"/>
        <v>#REF!</v>
      </c>
      <c r="AJ373" s="234" t="e">
        <f t="shared" si="323"/>
        <v>#REF!</v>
      </c>
      <c r="AK373" s="228" t="e">
        <f t="shared" si="324"/>
        <v>#REF!</v>
      </c>
      <c r="AL373" s="174" t="e">
        <f t="shared" si="325"/>
        <v>#REF!</v>
      </c>
      <c r="AM373" s="234" t="e">
        <f t="shared" si="326"/>
        <v>#REF!</v>
      </c>
      <c r="AN373" s="228" t="e">
        <f t="shared" si="327"/>
        <v>#REF!</v>
      </c>
      <c r="AO373" s="174" t="e">
        <f t="shared" si="328"/>
        <v>#REF!</v>
      </c>
      <c r="AP373" s="234" t="e">
        <f t="shared" si="329"/>
        <v>#REF!</v>
      </c>
      <c r="AQ373" s="228" t="e">
        <f t="shared" si="330"/>
        <v>#REF!</v>
      </c>
      <c r="AR373" s="174" t="e">
        <f t="shared" si="331"/>
        <v>#REF!</v>
      </c>
      <c r="AS373" s="185" t="e">
        <f t="shared" si="332"/>
        <v>#REF!</v>
      </c>
      <c r="AT373" s="2"/>
      <c r="AU373" s="2"/>
      <c r="AV373" s="2"/>
      <c r="AW373" s="2"/>
      <c r="AX373" s="2"/>
      <c r="AY373" s="2"/>
      <c r="AZ373" s="2"/>
      <c r="BA373" s="2"/>
      <c r="BB373" s="2"/>
    </row>
    <row r="374" spans="1:78" s="15" customFormat="1" ht="13.5" thickBot="1" x14ac:dyDescent="0.25">
      <c r="A374" s="249" t="s">
        <v>58</v>
      </c>
      <c r="B374" s="213">
        <v>1</v>
      </c>
      <c r="C374" s="214">
        <v>1</v>
      </c>
      <c r="D374" s="197">
        <f>(BldgEUI!F274+BldgEUI!G274)*Constants!$B$13</f>
        <v>0</v>
      </c>
      <c r="E374" s="186">
        <f>(BldgEUI!D274+BldgEUI!E274)*Constants!$B$14</f>
        <v>0</v>
      </c>
      <c r="F374" s="236">
        <f t="shared" si="311"/>
        <v>0</v>
      </c>
      <c r="G374" s="221">
        <f>(BldgEUI!L274+BldgEUI!M274)*Constants!$B$13</f>
        <v>0</v>
      </c>
      <c r="H374" s="186">
        <f>(BldgEUI!J274+BldgEUI!K274)*Constants!$B$14</f>
        <v>0</v>
      </c>
      <c r="I374" s="236">
        <f t="shared" si="312"/>
        <v>0</v>
      </c>
      <c r="J374" s="221">
        <f>(BldgEUI!R274+BldgEUI!S274)*Constants!$B$13</f>
        <v>0</v>
      </c>
      <c r="K374" s="186">
        <f>(BldgEUI!P274+BldgEUI!Q274)*Constants!$B$14</f>
        <v>0</v>
      </c>
      <c r="L374" s="236">
        <f t="shared" si="313"/>
        <v>0</v>
      </c>
      <c r="M374" s="221">
        <f>(BldgEUI!X274+BldgEUI!Y274)*Constants!$B$13</f>
        <v>22.638419999999996</v>
      </c>
      <c r="N374" s="186">
        <f>(BldgEUI!V274+BldgEUI!W274)*Constants!$B$14</f>
        <v>7.1675279999999999</v>
      </c>
      <c r="O374" s="236">
        <f t="shared" si="314"/>
        <v>29.805947999999997</v>
      </c>
      <c r="P374" s="229" t="e">
        <f>D374*#REF!</f>
        <v>#REF!</v>
      </c>
      <c r="Q374" s="187" t="e">
        <f>E374*#REF!</f>
        <v>#REF!</v>
      </c>
      <c r="R374" s="235" t="e">
        <f>F374*#REF!</f>
        <v>#REF!</v>
      </c>
      <c r="S374" s="229" t="e">
        <f>G374*#REF!</f>
        <v>#REF!</v>
      </c>
      <c r="T374" s="187" t="e">
        <f>H374*#REF!</f>
        <v>#REF!</v>
      </c>
      <c r="U374" s="235" t="e">
        <f>I374*#REF!</f>
        <v>#REF!</v>
      </c>
      <c r="V374" s="229" t="e">
        <f>J374*#REF!</f>
        <v>#REF!</v>
      </c>
      <c r="W374" s="187" t="e">
        <f>K374*#REF!</f>
        <v>#REF!</v>
      </c>
      <c r="X374" s="235" t="e">
        <f>L374*#REF!</f>
        <v>#REF!</v>
      </c>
      <c r="Y374" s="229" t="e">
        <f>M374*#REF!</f>
        <v>#REF!</v>
      </c>
      <c r="Z374" s="187" t="e">
        <f>N374*#REF!</f>
        <v>#REF!</v>
      </c>
      <c r="AA374" s="235" t="e">
        <f>O374*#REF!</f>
        <v>#REF!</v>
      </c>
      <c r="AB374" s="229" t="e">
        <f t="shared" si="315"/>
        <v>#REF!</v>
      </c>
      <c r="AC374" s="187" t="e">
        <f t="shared" si="316"/>
        <v>#REF!</v>
      </c>
      <c r="AD374" s="235" t="e">
        <f t="shared" si="317"/>
        <v>#REF!</v>
      </c>
      <c r="AE374" s="229" t="e">
        <f t="shared" si="318"/>
        <v>#REF!</v>
      </c>
      <c r="AF374" s="187" t="e">
        <f t="shared" si="319"/>
        <v>#REF!</v>
      </c>
      <c r="AG374" s="235" t="e">
        <f t="shared" si="320"/>
        <v>#REF!</v>
      </c>
      <c r="AH374" s="229" t="e">
        <f t="shared" si="321"/>
        <v>#REF!</v>
      </c>
      <c r="AI374" s="187" t="e">
        <f t="shared" si="322"/>
        <v>#REF!</v>
      </c>
      <c r="AJ374" s="235" t="e">
        <f t="shared" si="323"/>
        <v>#REF!</v>
      </c>
      <c r="AK374" s="229" t="e">
        <f t="shared" si="324"/>
        <v>#REF!</v>
      </c>
      <c r="AL374" s="187" t="e">
        <f t="shared" si="325"/>
        <v>#REF!</v>
      </c>
      <c r="AM374" s="235" t="e">
        <f t="shared" si="326"/>
        <v>#REF!</v>
      </c>
      <c r="AN374" s="229" t="e">
        <f t="shared" si="327"/>
        <v>#REF!</v>
      </c>
      <c r="AO374" s="187" t="e">
        <f t="shared" si="328"/>
        <v>#REF!</v>
      </c>
      <c r="AP374" s="235" t="e">
        <f t="shared" si="329"/>
        <v>#REF!</v>
      </c>
      <c r="AQ374" s="229" t="e">
        <f t="shared" si="330"/>
        <v>#REF!</v>
      </c>
      <c r="AR374" s="187" t="e">
        <f t="shared" si="331"/>
        <v>#REF!</v>
      </c>
      <c r="AS374" s="188" t="e">
        <f t="shared" si="332"/>
        <v>#REF!</v>
      </c>
      <c r="AT374" s="2"/>
      <c r="AU374" s="2"/>
      <c r="AV374" s="2"/>
      <c r="AW374" s="2"/>
      <c r="AX374" s="2"/>
      <c r="AY374" s="2"/>
      <c r="AZ374" s="2"/>
      <c r="BA374" s="2"/>
      <c r="BB374" s="2"/>
    </row>
    <row r="375" spans="1:78" ht="13.5" thickBot="1" x14ac:dyDescent="0.25">
      <c r="X375" s="68"/>
      <c r="Y375" s="68"/>
      <c r="AB375" s="5"/>
      <c r="AC375" s="5"/>
      <c r="AD375" s="5"/>
      <c r="AE375" s="5"/>
      <c r="AF375" s="5"/>
      <c r="AG375" s="5"/>
      <c r="AH375" s="5"/>
      <c r="AI375" s="5"/>
      <c r="AJ375" s="5"/>
      <c r="AK375" s="5"/>
      <c r="AL375" s="5"/>
      <c r="AM375" s="5"/>
      <c r="AN375" s="112"/>
      <c r="AO375" s="112"/>
      <c r="AP375" s="112"/>
      <c r="AQ375" s="112"/>
      <c r="AR375" s="112"/>
      <c r="AS375" s="112"/>
      <c r="AT375" s="112"/>
      <c r="AU375" s="112"/>
      <c r="AV375" s="112"/>
      <c r="AW375" s="112"/>
      <c r="AX375" s="112"/>
      <c r="AY375" s="112"/>
      <c r="AZ375" s="112"/>
      <c r="BA375" s="112"/>
      <c r="BB375" s="112"/>
      <c r="BC375" s="112"/>
      <c r="BD375" s="1"/>
      <c r="BE375" s="1"/>
      <c r="BF375" s="1"/>
      <c r="BG375" s="1"/>
      <c r="BH375" s="1"/>
      <c r="BI375" s="1"/>
      <c r="BJ375" s="1"/>
      <c r="BK375" s="1"/>
      <c r="BL375" s="1"/>
      <c r="BM375" s="1"/>
      <c r="BN375" s="1"/>
      <c r="BO375" s="1"/>
      <c r="BP375" s="1"/>
      <c r="BQ375" s="1"/>
      <c r="BR375" s="1"/>
      <c r="BS375" s="1"/>
      <c r="BT375" s="1"/>
      <c r="BU375" s="1"/>
      <c r="BV375" s="1"/>
      <c r="BW375" s="1"/>
      <c r="BY375" s="1"/>
      <c r="BZ375" s="1"/>
    </row>
    <row r="376" spans="1:78" ht="15" x14ac:dyDescent="0.25">
      <c r="A376" s="178" t="s">
        <v>178</v>
      </c>
      <c r="B376" s="198"/>
      <c r="C376" s="199"/>
      <c r="D376" s="179" t="s">
        <v>93</v>
      </c>
      <c r="E376" s="179"/>
      <c r="F376" s="179"/>
      <c r="G376" s="215" t="s">
        <v>93</v>
      </c>
      <c r="H376" s="179"/>
      <c r="I376" s="179"/>
      <c r="J376" s="215" t="s">
        <v>93</v>
      </c>
      <c r="K376" s="179"/>
      <c r="L376" s="179"/>
      <c r="M376" s="215" t="s">
        <v>93</v>
      </c>
      <c r="N376" s="179"/>
      <c r="O376" s="179"/>
      <c r="P376" s="226" t="s">
        <v>93</v>
      </c>
      <c r="Q376" s="180"/>
      <c r="R376" s="180"/>
      <c r="S376" s="226" t="s">
        <v>93</v>
      </c>
      <c r="T376" s="180"/>
      <c r="U376" s="180"/>
      <c r="V376" s="226" t="s">
        <v>93</v>
      </c>
      <c r="W376" s="180"/>
      <c r="X376" s="180"/>
      <c r="Y376" s="226" t="s">
        <v>93</v>
      </c>
      <c r="Z376" s="180"/>
      <c r="AA376" s="180"/>
      <c r="AB376" s="226" t="s">
        <v>97</v>
      </c>
      <c r="AC376" s="180"/>
      <c r="AD376" s="180"/>
      <c r="AE376" s="226" t="s">
        <v>98</v>
      </c>
      <c r="AF376" s="276"/>
      <c r="AG376" s="276"/>
      <c r="AH376" s="226" t="s">
        <v>98</v>
      </c>
      <c r="AI376" s="276"/>
      <c r="AJ376" s="276"/>
      <c r="AK376" s="226" t="s">
        <v>98</v>
      </c>
      <c r="AL376" s="276"/>
      <c r="AM376" s="276"/>
      <c r="AN376" s="226" t="s">
        <v>98</v>
      </c>
      <c r="AO376" s="276"/>
      <c r="AP376" s="276"/>
      <c r="AQ376" s="278" t="s">
        <v>98</v>
      </c>
      <c r="AR376" s="276"/>
      <c r="AS376" s="279"/>
      <c r="AT376" s="1"/>
      <c r="AU376" s="1"/>
      <c r="AV376" s="1"/>
      <c r="AW376" s="1"/>
      <c r="AX376" s="1"/>
      <c r="AY376" s="1"/>
      <c r="AZ376" s="1"/>
      <c r="BA376" s="1"/>
      <c r="BB376" s="1"/>
      <c r="BC376"/>
      <c r="BX376"/>
    </row>
    <row r="377" spans="1:78" x14ac:dyDescent="0.2">
      <c r="A377" s="181" t="s">
        <v>179</v>
      </c>
      <c r="B377" s="200"/>
      <c r="C377" s="201"/>
      <c r="D377" s="182"/>
      <c r="E377" s="182" t="s">
        <v>150</v>
      </c>
      <c r="F377" s="182"/>
      <c r="G377" s="216"/>
      <c r="H377" s="182" t="s">
        <v>153</v>
      </c>
      <c r="I377" s="182"/>
      <c r="J377" s="216"/>
      <c r="K377" s="182" t="s">
        <v>151</v>
      </c>
      <c r="L377" s="182"/>
      <c r="M377" s="216"/>
      <c r="N377" s="182" t="s">
        <v>152</v>
      </c>
      <c r="O377" s="271"/>
      <c r="P377" s="269" t="s">
        <v>154</v>
      </c>
      <c r="Q377" s="270"/>
      <c r="R377" s="269"/>
      <c r="S377" s="272" t="s">
        <v>155</v>
      </c>
      <c r="T377" s="273"/>
      <c r="U377" s="274"/>
      <c r="V377" s="269" t="s">
        <v>156</v>
      </c>
      <c r="W377" s="270"/>
      <c r="X377" s="269"/>
      <c r="Y377" s="272" t="s">
        <v>157</v>
      </c>
      <c r="Z377" s="270"/>
      <c r="AA377" s="269"/>
      <c r="AB377" s="275" t="s">
        <v>158</v>
      </c>
      <c r="AC377" s="269"/>
      <c r="AD377" s="269"/>
      <c r="AE377" s="275" t="s">
        <v>154</v>
      </c>
      <c r="AF377" s="277"/>
      <c r="AG377" s="277"/>
      <c r="AH377" s="275" t="s">
        <v>159</v>
      </c>
      <c r="AI377" s="277"/>
      <c r="AJ377" s="277"/>
      <c r="AK377" s="275" t="s">
        <v>156</v>
      </c>
      <c r="AL377" s="277"/>
      <c r="AM377" s="277"/>
      <c r="AN377" s="275" t="s">
        <v>160</v>
      </c>
      <c r="AO377" s="277"/>
      <c r="AP377" s="277"/>
      <c r="AQ377" s="280" t="s">
        <v>158</v>
      </c>
      <c r="AR377" s="277"/>
      <c r="AS377" s="281"/>
      <c r="AT377" s="1"/>
      <c r="AU377" s="1"/>
      <c r="AV377" s="1"/>
      <c r="AW377" s="1"/>
      <c r="AX377" s="1"/>
      <c r="AY377" s="1"/>
      <c r="AZ377" s="1"/>
      <c r="BA377" s="1"/>
      <c r="BB377" s="1"/>
      <c r="BC377"/>
      <c r="BX377"/>
    </row>
    <row r="378" spans="1:78" s="33" customFormat="1" ht="33.75" x14ac:dyDescent="0.2">
      <c r="A378" s="244" t="s">
        <v>14</v>
      </c>
      <c r="B378" s="202" t="s">
        <v>16</v>
      </c>
      <c r="C378" s="203" t="s">
        <v>19</v>
      </c>
      <c r="D378" s="217" t="s">
        <v>193</v>
      </c>
      <c r="E378" s="176" t="s">
        <v>194</v>
      </c>
      <c r="F378" s="218" t="s">
        <v>195</v>
      </c>
      <c r="G378" s="217" t="s">
        <v>193</v>
      </c>
      <c r="H378" s="176" t="s">
        <v>194</v>
      </c>
      <c r="I378" s="218" t="s">
        <v>195</v>
      </c>
      <c r="J378" s="217" t="s">
        <v>193</v>
      </c>
      <c r="K378" s="176" t="s">
        <v>194</v>
      </c>
      <c r="L378" s="218" t="s">
        <v>195</v>
      </c>
      <c r="M378" s="217" t="s">
        <v>193</v>
      </c>
      <c r="N378" s="176" t="s">
        <v>194</v>
      </c>
      <c r="O378" s="218" t="s">
        <v>195</v>
      </c>
      <c r="P378" s="227" t="s">
        <v>94</v>
      </c>
      <c r="Q378" s="177" t="s">
        <v>95</v>
      </c>
      <c r="R378" s="232" t="s">
        <v>96</v>
      </c>
      <c r="S378" s="227" t="s">
        <v>94</v>
      </c>
      <c r="T378" s="177" t="s">
        <v>95</v>
      </c>
      <c r="U378" s="232" t="s">
        <v>96</v>
      </c>
      <c r="V378" s="227" t="s">
        <v>94</v>
      </c>
      <c r="W378" s="177" t="s">
        <v>95</v>
      </c>
      <c r="X378" s="232" t="s">
        <v>96</v>
      </c>
      <c r="Y378" s="227" t="s">
        <v>94</v>
      </c>
      <c r="Z378" s="177" t="s">
        <v>95</v>
      </c>
      <c r="AA378" s="232" t="s">
        <v>96</v>
      </c>
      <c r="AB378" s="227" t="s">
        <v>94</v>
      </c>
      <c r="AC378" s="177" t="s">
        <v>95</v>
      </c>
      <c r="AD378" s="232" t="s">
        <v>96</v>
      </c>
      <c r="AE378" s="227" t="s">
        <v>94</v>
      </c>
      <c r="AF378" s="177" t="s">
        <v>95</v>
      </c>
      <c r="AG378" s="232" t="s">
        <v>96</v>
      </c>
      <c r="AH378" s="227" t="s">
        <v>94</v>
      </c>
      <c r="AI378" s="177" t="s">
        <v>95</v>
      </c>
      <c r="AJ378" s="232" t="s">
        <v>96</v>
      </c>
      <c r="AK378" s="227" t="s">
        <v>94</v>
      </c>
      <c r="AL378" s="177" t="s">
        <v>95</v>
      </c>
      <c r="AM378" s="232" t="s">
        <v>96</v>
      </c>
      <c r="AN378" s="227" t="s">
        <v>94</v>
      </c>
      <c r="AO378" s="177" t="s">
        <v>95</v>
      </c>
      <c r="AP378" s="232" t="s">
        <v>96</v>
      </c>
      <c r="AQ378" s="227" t="s">
        <v>94</v>
      </c>
      <c r="AR378" s="177" t="s">
        <v>95</v>
      </c>
      <c r="AS378" s="183" t="s">
        <v>96</v>
      </c>
      <c r="AT378" s="147"/>
      <c r="AU378" s="147"/>
      <c r="AV378" s="147"/>
      <c r="AW378" s="147"/>
      <c r="AX378" s="147"/>
      <c r="AY378" s="147"/>
      <c r="AZ378" s="147"/>
      <c r="BA378" s="147"/>
      <c r="BB378" s="147"/>
    </row>
    <row r="379" spans="1:78" s="38" customFormat="1" x14ac:dyDescent="0.2">
      <c r="A379" s="245" t="s">
        <v>0</v>
      </c>
      <c r="B379" s="265">
        <v>1</v>
      </c>
      <c r="C379" s="266">
        <v>1</v>
      </c>
      <c r="D379" s="4">
        <f>(BldgEUI!F279+BldgEUI!G279)*Constants!$B$13</f>
        <v>18.054010000000002</v>
      </c>
      <c r="E379" s="101">
        <f>(BldgEUI!D279+BldgEUI!E279)*Constants!$B$14</f>
        <v>3.6848519999999998</v>
      </c>
      <c r="F379" s="6">
        <f>D379+E379</f>
        <v>21.738862000000001</v>
      </c>
      <c r="G379" s="219">
        <f>(BldgEUI!L279+BldgEUI!M279)*Constants!$B$13</f>
        <v>0</v>
      </c>
      <c r="H379" s="101">
        <f>(BldgEUI!J279+BldgEUI!K279)*Constants!$B$14</f>
        <v>0</v>
      </c>
      <c r="I379" s="6">
        <f>G379+H379</f>
        <v>0</v>
      </c>
      <c r="J379" s="219">
        <f>(BldgEUI!R279+BldgEUI!S279)*Constants!$B$13</f>
        <v>20.819120000000002</v>
      </c>
      <c r="K379" s="101">
        <f>(BldgEUI!P279+BldgEUI!Q279)*Constants!$B$14</f>
        <v>9.1505700000000001</v>
      </c>
      <c r="L379" s="6">
        <f>J379+K379</f>
        <v>29.96969</v>
      </c>
      <c r="M379" s="219">
        <f>(BldgEUI!X279+BldgEUI!Y279)*Constants!$B$13</f>
        <v>0</v>
      </c>
      <c r="N379" s="101">
        <f>(BldgEUI!V279+BldgEUI!W279)*Constants!$B$14</f>
        <v>0</v>
      </c>
      <c r="O379" s="6">
        <f>M379+N379</f>
        <v>0</v>
      </c>
      <c r="P379" s="228" t="e">
        <f>D379*#REF!</f>
        <v>#REF!</v>
      </c>
      <c r="Q379" s="174" t="e">
        <f>E379*#REF!</f>
        <v>#REF!</v>
      </c>
      <c r="R379" s="234" t="e">
        <f>F379*#REF!</f>
        <v>#REF!</v>
      </c>
      <c r="S379" s="228" t="e">
        <f>G379*#REF!</f>
        <v>#REF!</v>
      </c>
      <c r="T379" s="174" t="e">
        <f>H379*#REF!</f>
        <v>#REF!</v>
      </c>
      <c r="U379" s="234" t="e">
        <f>I379*#REF!</f>
        <v>#REF!</v>
      </c>
      <c r="V379" s="228" t="e">
        <f>J379*#REF!</f>
        <v>#REF!</v>
      </c>
      <c r="W379" s="174" t="e">
        <f>K379*#REF!</f>
        <v>#REF!</v>
      </c>
      <c r="X379" s="234" t="e">
        <f>L379*#REF!</f>
        <v>#REF!</v>
      </c>
      <c r="Y379" s="228" t="e">
        <f>M379*#REF!</f>
        <v>#REF!</v>
      </c>
      <c r="Z379" s="174" t="e">
        <f>N379*#REF!</f>
        <v>#REF!</v>
      </c>
      <c r="AA379" s="234" t="e">
        <f>O379*#REF!</f>
        <v>#REF!</v>
      </c>
      <c r="AB379" s="228" t="e">
        <f>P379+S379+V379+Y379</f>
        <v>#REF!</v>
      </c>
      <c r="AC379" s="174" t="e">
        <f>Q379+T379+W379+Z379</f>
        <v>#REF!</v>
      </c>
      <c r="AD379" s="234" t="e">
        <f>R379+U379+X379+AA379</f>
        <v>#REF!</v>
      </c>
      <c r="AE379" s="228"/>
      <c r="AF379" s="174"/>
      <c r="AG379" s="234"/>
      <c r="AH379" s="228"/>
      <c r="AI379" s="174"/>
      <c r="AJ379" s="234"/>
      <c r="AK379" s="228"/>
      <c r="AL379" s="174"/>
      <c r="AM379" s="234"/>
      <c r="AN379" s="228"/>
      <c r="AO379" s="174"/>
      <c r="AP379" s="234"/>
      <c r="AQ379" s="228"/>
      <c r="AR379" s="174"/>
      <c r="AS379" s="185"/>
      <c r="AT379" s="148"/>
      <c r="AU379" s="148"/>
      <c r="AV379" s="148"/>
      <c r="AW379" s="148"/>
      <c r="AX379" s="148"/>
      <c r="AY379" s="148"/>
      <c r="AZ379" s="148"/>
      <c r="BA379" s="148"/>
      <c r="BB379" s="148"/>
    </row>
    <row r="380" spans="1:78" s="38" customFormat="1" x14ac:dyDescent="0.2">
      <c r="A380" s="246" t="s">
        <v>45</v>
      </c>
      <c r="B380" s="210">
        <v>1</v>
      </c>
      <c r="C380" s="211">
        <v>1</v>
      </c>
      <c r="D380" s="4">
        <f>(BldgEUI!F280+BldgEUI!G280)*Constants!$B$13</f>
        <v>17.98734</v>
      </c>
      <c r="E380" s="101">
        <f>(BldgEUI!D280+BldgEUI!E280)*Constants!$B$14</f>
        <v>3.5610839999999997</v>
      </c>
      <c r="F380" s="6">
        <f t="shared" ref="F380:F399" si="333">D380+E380</f>
        <v>21.548424000000001</v>
      </c>
      <c r="G380" s="219">
        <f>(BldgEUI!L280+BldgEUI!M280)*Constants!$B$13</f>
        <v>0</v>
      </c>
      <c r="H380" s="101">
        <f>(BldgEUI!J280+BldgEUI!K280)*Constants!$B$14</f>
        <v>0</v>
      </c>
      <c r="I380" s="6">
        <f t="shared" ref="I380:I399" si="334">G380+H380</f>
        <v>0</v>
      </c>
      <c r="J380" s="219">
        <f>(BldgEUI!R280+BldgEUI!S280)*Constants!$B$13</f>
        <v>20.66657</v>
      </c>
      <c r="K380" s="101">
        <f>(BldgEUI!P280+BldgEUI!Q280)*Constants!$B$14</f>
        <v>8.913888</v>
      </c>
      <c r="L380" s="6">
        <f t="shared" ref="L380:L399" si="335">J380+K380</f>
        <v>29.580458</v>
      </c>
      <c r="M380" s="219">
        <f>(BldgEUI!X280+BldgEUI!Y280)*Constants!$B$13</f>
        <v>0</v>
      </c>
      <c r="N380" s="101">
        <f>(BldgEUI!V280+BldgEUI!W280)*Constants!$B$14</f>
        <v>0</v>
      </c>
      <c r="O380" s="6">
        <f t="shared" ref="O380:O399" si="336">M380+N380</f>
        <v>0</v>
      </c>
      <c r="P380" s="228" t="e">
        <f>D380*#REF!</f>
        <v>#REF!</v>
      </c>
      <c r="Q380" s="174" t="e">
        <f>E380*#REF!</f>
        <v>#REF!</v>
      </c>
      <c r="R380" s="234" t="e">
        <f>F380*#REF!</f>
        <v>#REF!</v>
      </c>
      <c r="S380" s="228" t="e">
        <f>G380*#REF!</f>
        <v>#REF!</v>
      </c>
      <c r="T380" s="174" t="e">
        <f>H380*#REF!</f>
        <v>#REF!</v>
      </c>
      <c r="U380" s="234" t="e">
        <f>I380*#REF!</f>
        <v>#REF!</v>
      </c>
      <c r="V380" s="228" t="e">
        <f>J380*#REF!</f>
        <v>#REF!</v>
      </c>
      <c r="W380" s="174" t="e">
        <f>K380*#REF!</f>
        <v>#REF!</v>
      </c>
      <c r="X380" s="234" t="e">
        <f>L380*#REF!</f>
        <v>#REF!</v>
      </c>
      <c r="Y380" s="228" t="e">
        <f>M380*#REF!</f>
        <v>#REF!</v>
      </c>
      <c r="Z380" s="174" t="e">
        <f>N380*#REF!</f>
        <v>#REF!</v>
      </c>
      <c r="AA380" s="234" t="e">
        <f>O380*#REF!</f>
        <v>#REF!</v>
      </c>
      <c r="AB380" s="228" t="e">
        <f t="shared" ref="AB380:AB399" si="337">P380+S380+V380+Y380</f>
        <v>#REF!</v>
      </c>
      <c r="AC380" s="174" t="e">
        <f t="shared" ref="AC380:AC399" si="338">Q380+T380+W380+Z380</f>
        <v>#REF!</v>
      </c>
      <c r="AD380" s="234" t="e">
        <f t="shared" ref="AD380:AD399" si="339">R380+U380+X380+AA380</f>
        <v>#REF!</v>
      </c>
      <c r="AE380" s="228" t="e">
        <f>$P$379-P380</f>
        <v>#REF!</v>
      </c>
      <c r="AF380" s="174" t="e">
        <f>$Q$379-Q380</f>
        <v>#REF!</v>
      </c>
      <c r="AG380" s="234" t="e">
        <f>$R$379-R380</f>
        <v>#REF!</v>
      </c>
      <c r="AH380" s="228" t="e">
        <f>$S$379-S380</f>
        <v>#REF!</v>
      </c>
      <c r="AI380" s="174" t="e">
        <f>$T$379-T380</f>
        <v>#REF!</v>
      </c>
      <c r="AJ380" s="234" t="e">
        <f>$U$379-U380</f>
        <v>#REF!</v>
      </c>
      <c r="AK380" s="228" t="e">
        <f>$V$379-V380</f>
        <v>#REF!</v>
      </c>
      <c r="AL380" s="174" t="e">
        <f>$W$379-W380</f>
        <v>#REF!</v>
      </c>
      <c r="AM380" s="234" t="e">
        <f>$X$379-X380</f>
        <v>#REF!</v>
      </c>
      <c r="AN380" s="228" t="e">
        <f>$Y$379-Y380</f>
        <v>#REF!</v>
      </c>
      <c r="AO380" s="174" t="e">
        <f>$Z$379-Z380</f>
        <v>#REF!</v>
      </c>
      <c r="AP380" s="234" t="e">
        <f>$AA$379-AA380</f>
        <v>#REF!</v>
      </c>
      <c r="AQ380" s="228" t="e">
        <f>$AB$379-AB380</f>
        <v>#REF!</v>
      </c>
      <c r="AR380" s="174" t="e">
        <f>$AC$379-AC380</f>
        <v>#REF!</v>
      </c>
      <c r="AS380" s="185" t="e">
        <f>$AD$379-AD380</f>
        <v>#REF!</v>
      </c>
      <c r="AT380" s="148"/>
      <c r="AU380" s="148"/>
      <c r="AV380" s="148"/>
      <c r="AW380" s="148"/>
      <c r="AX380" s="148"/>
      <c r="AY380" s="148"/>
      <c r="AZ380" s="148"/>
      <c r="BA380" s="148"/>
      <c r="BB380" s="148"/>
    </row>
    <row r="381" spans="1:78" s="38" customFormat="1" x14ac:dyDescent="0.2">
      <c r="A381" s="246" t="s">
        <v>59</v>
      </c>
      <c r="B381" s="210">
        <v>1</v>
      </c>
      <c r="C381" s="211">
        <v>1</v>
      </c>
      <c r="D381" s="4">
        <f>(BldgEUI!F281+BldgEUI!G281)*Constants!$B$13</f>
        <v>17.937620000000003</v>
      </c>
      <c r="E381" s="101">
        <f>(BldgEUI!D281+BldgEUI!E281)*Constants!$B$14</f>
        <v>3.4836479999999996</v>
      </c>
      <c r="F381" s="6">
        <f t="shared" si="333"/>
        <v>21.421268000000001</v>
      </c>
      <c r="G381" s="219">
        <f>(BldgEUI!L281+BldgEUI!M281)*Constants!$B$13</f>
        <v>0</v>
      </c>
      <c r="H381" s="101">
        <f>(BldgEUI!J281+BldgEUI!K281)*Constants!$B$14</f>
        <v>0</v>
      </c>
      <c r="I381" s="6">
        <f t="shared" si="334"/>
        <v>0</v>
      </c>
      <c r="J381" s="219">
        <f>(BldgEUI!R281+BldgEUI!S281)*Constants!$B$13</f>
        <v>19.720760000000002</v>
      </c>
      <c r="K381" s="101">
        <f>(BldgEUI!P281+BldgEUI!Q281)*Constants!$B$14</f>
        <v>7.5274919999999996</v>
      </c>
      <c r="L381" s="6">
        <f t="shared" si="335"/>
        <v>27.248252000000001</v>
      </c>
      <c r="M381" s="219">
        <f>(BldgEUI!X281+BldgEUI!Y281)*Constants!$B$13</f>
        <v>0</v>
      </c>
      <c r="N381" s="101">
        <f>(BldgEUI!V281+BldgEUI!W281)*Constants!$B$14</f>
        <v>0</v>
      </c>
      <c r="O381" s="6">
        <f t="shared" si="336"/>
        <v>0</v>
      </c>
      <c r="P381" s="228" t="e">
        <f>D381*#REF!</f>
        <v>#REF!</v>
      </c>
      <c r="Q381" s="174" t="e">
        <f>E381*#REF!</f>
        <v>#REF!</v>
      </c>
      <c r="R381" s="234" t="e">
        <f>F381*#REF!</f>
        <v>#REF!</v>
      </c>
      <c r="S381" s="228" t="e">
        <f>G381*#REF!</f>
        <v>#REF!</v>
      </c>
      <c r="T381" s="174" t="e">
        <f>H381*#REF!</f>
        <v>#REF!</v>
      </c>
      <c r="U381" s="234" t="e">
        <f>I381*#REF!</f>
        <v>#REF!</v>
      </c>
      <c r="V381" s="228" t="e">
        <f>J381*#REF!</f>
        <v>#REF!</v>
      </c>
      <c r="W381" s="174" t="e">
        <f>K381*#REF!</f>
        <v>#REF!</v>
      </c>
      <c r="X381" s="234" t="e">
        <f>L381*#REF!</f>
        <v>#REF!</v>
      </c>
      <c r="Y381" s="228" t="e">
        <f>M381*#REF!</f>
        <v>#REF!</v>
      </c>
      <c r="Z381" s="174" t="e">
        <f>N381*#REF!</f>
        <v>#REF!</v>
      </c>
      <c r="AA381" s="234" t="e">
        <f>O381*#REF!</f>
        <v>#REF!</v>
      </c>
      <c r="AB381" s="228" t="e">
        <f t="shared" si="337"/>
        <v>#REF!</v>
      </c>
      <c r="AC381" s="174" t="e">
        <f t="shared" si="338"/>
        <v>#REF!</v>
      </c>
      <c r="AD381" s="234" t="e">
        <f t="shared" si="339"/>
        <v>#REF!</v>
      </c>
      <c r="AE381" s="228" t="e">
        <f t="shared" ref="AE381:AE399" si="340">$P$379-P381</f>
        <v>#REF!</v>
      </c>
      <c r="AF381" s="174" t="e">
        <f t="shared" ref="AF381:AF399" si="341">$Q$379-Q381</f>
        <v>#REF!</v>
      </c>
      <c r="AG381" s="234" t="e">
        <f t="shared" ref="AG381:AG399" si="342">$R$379-R381</f>
        <v>#REF!</v>
      </c>
      <c r="AH381" s="228" t="e">
        <f t="shared" ref="AH381:AH399" si="343">$S$379-S381</f>
        <v>#REF!</v>
      </c>
      <c r="AI381" s="174" t="e">
        <f t="shared" ref="AI381:AI399" si="344">$T$379-T381</f>
        <v>#REF!</v>
      </c>
      <c r="AJ381" s="234" t="e">
        <f t="shared" ref="AJ381:AJ399" si="345">$U$379-U381</f>
        <v>#REF!</v>
      </c>
      <c r="AK381" s="228" t="e">
        <f t="shared" ref="AK381:AK399" si="346">$V$379-V381</f>
        <v>#REF!</v>
      </c>
      <c r="AL381" s="174" t="e">
        <f t="shared" ref="AL381:AL399" si="347">$W$379-W381</f>
        <v>#REF!</v>
      </c>
      <c r="AM381" s="234" t="e">
        <f t="shared" ref="AM381:AM399" si="348">$X$379-X381</f>
        <v>#REF!</v>
      </c>
      <c r="AN381" s="228" t="e">
        <f t="shared" ref="AN381:AN399" si="349">$Y$379-Y381</f>
        <v>#REF!</v>
      </c>
      <c r="AO381" s="174" t="e">
        <f t="shared" ref="AO381:AO399" si="350">$Z$379-Z381</f>
        <v>#REF!</v>
      </c>
      <c r="AP381" s="234" t="e">
        <f t="shared" ref="AP381:AP399" si="351">$AA$379-AA381</f>
        <v>#REF!</v>
      </c>
      <c r="AQ381" s="228" t="e">
        <f t="shared" ref="AQ381:AQ399" si="352">$AB$379-AB381</f>
        <v>#REF!</v>
      </c>
      <c r="AR381" s="174" t="e">
        <f t="shared" ref="AR381:AR399" si="353">$AC$379-AC381</f>
        <v>#REF!</v>
      </c>
      <c r="AS381" s="185" t="e">
        <f t="shared" ref="AS381:AS399" si="354">$AD$379-AD381</f>
        <v>#REF!</v>
      </c>
      <c r="AT381" s="148"/>
      <c r="AU381" s="148"/>
      <c r="AV381" s="148"/>
      <c r="AW381" s="148"/>
      <c r="AX381" s="148"/>
      <c r="AY381" s="148"/>
      <c r="AZ381" s="148"/>
      <c r="BA381" s="148"/>
      <c r="BB381" s="148"/>
    </row>
    <row r="382" spans="1:78" s="38" customFormat="1" x14ac:dyDescent="0.2">
      <c r="A382" s="246" t="s">
        <v>43</v>
      </c>
      <c r="B382" s="210">
        <v>1</v>
      </c>
      <c r="C382" s="211">
        <v>1</v>
      </c>
      <c r="D382" s="4">
        <f>(BldgEUI!F282+BldgEUI!G282)*Constants!$B$13</f>
        <v>17.937620000000003</v>
      </c>
      <c r="E382" s="101">
        <f>(BldgEUI!D282+BldgEUI!E282)*Constants!$B$14</f>
        <v>3.4836479999999996</v>
      </c>
      <c r="F382" s="6">
        <f t="shared" si="333"/>
        <v>21.421268000000001</v>
      </c>
      <c r="G382" s="219">
        <f>(BldgEUI!L282+BldgEUI!M282)*Constants!$B$13</f>
        <v>0</v>
      </c>
      <c r="H382" s="101">
        <f>(BldgEUI!J282+BldgEUI!K282)*Constants!$B$14</f>
        <v>0</v>
      </c>
      <c r="I382" s="6">
        <f t="shared" si="334"/>
        <v>0</v>
      </c>
      <c r="J382" s="219">
        <f>(BldgEUI!R282+BldgEUI!S282)*Constants!$B$13</f>
        <v>19.720760000000002</v>
      </c>
      <c r="K382" s="101">
        <f>(BldgEUI!P282+BldgEUI!Q282)*Constants!$B$14</f>
        <v>7.5274919999999996</v>
      </c>
      <c r="L382" s="6">
        <f t="shared" si="335"/>
        <v>27.248252000000001</v>
      </c>
      <c r="M382" s="219">
        <f>(BldgEUI!X282+BldgEUI!Y282)*Constants!$B$13</f>
        <v>0</v>
      </c>
      <c r="N382" s="101">
        <f>(BldgEUI!V282+BldgEUI!W282)*Constants!$B$14</f>
        <v>0</v>
      </c>
      <c r="O382" s="6">
        <f t="shared" si="336"/>
        <v>0</v>
      </c>
      <c r="P382" s="228" t="e">
        <f>D382*#REF!</f>
        <v>#REF!</v>
      </c>
      <c r="Q382" s="174" t="e">
        <f>E382*#REF!</f>
        <v>#REF!</v>
      </c>
      <c r="R382" s="234" t="e">
        <f>F382*#REF!</f>
        <v>#REF!</v>
      </c>
      <c r="S382" s="228" t="e">
        <f>G382*#REF!</f>
        <v>#REF!</v>
      </c>
      <c r="T382" s="174" t="e">
        <f>H382*#REF!</f>
        <v>#REF!</v>
      </c>
      <c r="U382" s="234" t="e">
        <f>I382*#REF!</f>
        <v>#REF!</v>
      </c>
      <c r="V382" s="228" t="e">
        <f>J382*#REF!</f>
        <v>#REF!</v>
      </c>
      <c r="W382" s="174" t="e">
        <f>K382*#REF!</f>
        <v>#REF!</v>
      </c>
      <c r="X382" s="234" t="e">
        <f>L382*#REF!</f>
        <v>#REF!</v>
      </c>
      <c r="Y382" s="228" t="e">
        <f>M382*#REF!</f>
        <v>#REF!</v>
      </c>
      <c r="Z382" s="174" t="e">
        <f>N382*#REF!</f>
        <v>#REF!</v>
      </c>
      <c r="AA382" s="234" t="e">
        <f>O382*#REF!</f>
        <v>#REF!</v>
      </c>
      <c r="AB382" s="228" t="e">
        <f t="shared" si="337"/>
        <v>#REF!</v>
      </c>
      <c r="AC382" s="174" t="e">
        <f t="shared" si="338"/>
        <v>#REF!</v>
      </c>
      <c r="AD382" s="234" t="e">
        <f t="shared" si="339"/>
        <v>#REF!</v>
      </c>
      <c r="AE382" s="228" t="e">
        <f t="shared" si="340"/>
        <v>#REF!</v>
      </c>
      <c r="AF382" s="174" t="e">
        <f t="shared" si="341"/>
        <v>#REF!</v>
      </c>
      <c r="AG382" s="234" t="e">
        <f t="shared" si="342"/>
        <v>#REF!</v>
      </c>
      <c r="AH382" s="228" t="e">
        <f t="shared" si="343"/>
        <v>#REF!</v>
      </c>
      <c r="AI382" s="174" t="e">
        <f t="shared" si="344"/>
        <v>#REF!</v>
      </c>
      <c r="AJ382" s="234" t="e">
        <f t="shared" si="345"/>
        <v>#REF!</v>
      </c>
      <c r="AK382" s="228" t="e">
        <f t="shared" si="346"/>
        <v>#REF!</v>
      </c>
      <c r="AL382" s="174" t="e">
        <f t="shared" si="347"/>
        <v>#REF!</v>
      </c>
      <c r="AM382" s="234" t="e">
        <f t="shared" si="348"/>
        <v>#REF!</v>
      </c>
      <c r="AN382" s="228" t="e">
        <f t="shared" si="349"/>
        <v>#REF!</v>
      </c>
      <c r="AO382" s="174" t="e">
        <f t="shared" si="350"/>
        <v>#REF!</v>
      </c>
      <c r="AP382" s="234" t="e">
        <f t="shared" si="351"/>
        <v>#REF!</v>
      </c>
      <c r="AQ382" s="228" t="e">
        <f t="shared" si="352"/>
        <v>#REF!</v>
      </c>
      <c r="AR382" s="174" t="e">
        <f t="shared" si="353"/>
        <v>#REF!</v>
      </c>
      <c r="AS382" s="185" t="e">
        <f t="shared" si="354"/>
        <v>#REF!</v>
      </c>
      <c r="AT382" s="148"/>
      <c r="AU382" s="148"/>
      <c r="AV382" s="148"/>
      <c r="AW382" s="148"/>
      <c r="AX382" s="148"/>
      <c r="AY382" s="148"/>
      <c r="AZ382" s="148"/>
      <c r="BA382" s="148"/>
      <c r="BB382" s="148"/>
    </row>
    <row r="383" spans="1:78" s="38" customFormat="1" x14ac:dyDescent="0.2">
      <c r="A383" s="246" t="s">
        <v>44</v>
      </c>
      <c r="B383" s="210">
        <v>1</v>
      </c>
      <c r="C383" s="211">
        <v>1</v>
      </c>
      <c r="D383" s="4">
        <f>(BldgEUI!F283+BldgEUI!G283)*Constants!$B$13</f>
        <v>17.937620000000003</v>
      </c>
      <c r="E383" s="101">
        <f>(BldgEUI!D283+BldgEUI!E283)*Constants!$B$14</f>
        <v>3.4836479999999996</v>
      </c>
      <c r="F383" s="6">
        <f t="shared" si="333"/>
        <v>21.421268000000001</v>
      </c>
      <c r="G383" s="219">
        <f>(BldgEUI!L283+BldgEUI!M283)*Constants!$B$13</f>
        <v>0</v>
      </c>
      <c r="H383" s="101">
        <f>(BldgEUI!J283+BldgEUI!K283)*Constants!$B$14</f>
        <v>0</v>
      </c>
      <c r="I383" s="6">
        <f t="shared" si="334"/>
        <v>0</v>
      </c>
      <c r="J383" s="219">
        <f>(BldgEUI!R283+BldgEUI!S283)*Constants!$B$13</f>
        <v>19.720760000000002</v>
      </c>
      <c r="K383" s="101">
        <f>(BldgEUI!P283+BldgEUI!Q283)*Constants!$B$14</f>
        <v>7.5274919999999996</v>
      </c>
      <c r="L383" s="6">
        <f t="shared" si="335"/>
        <v>27.248252000000001</v>
      </c>
      <c r="M383" s="219">
        <f>(BldgEUI!X283+BldgEUI!Y283)*Constants!$B$13</f>
        <v>0</v>
      </c>
      <c r="N383" s="101">
        <f>(BldgEUI!V283+BldgEUI!W283)*Constants!$B$14</f>
        <v>0</v>
      </c>
      <c r="O383" s="6">
        <f t="shared" si="336"/>
        <v>0</v>
      </c>
      <c r="P383" s="228" t="e">
        <f>D383*#REF!</f>
        <v>#REF!</v>
      </c>
      <c r="Q383" s="174" t="e">
        <f>E383*#REF!</f>
        <v>#REF!</v>
      </c>
      <c r="R383" s="234" t="e">
        <f>F383*#REF!</f>
        <v>#REF!</v>
      </c>
      <c r="S383" s="228" t="e">
        <f>G383*#REF!</f>
        <v>#REF!</v>
      </c>
      <c r="T383" s="174" t="e">
        <f>H383*#REF!</f>
        <v>#REF!</v>
      </c>
      <c r="U383" s="234" t="e">
        <f>I383*#REF!</f>
        <v>#REF!</v>
      </c>
      <c r="V383" s="228" t="e">
        <f>J383*#REF!</f>
        <v>#REF!</v>
      </c>
      <c r="W383" s="174" t="e">
        <f>K383*#REF!</f>
        <v>#REF!</v>
      </c>
      <c r="X383" s="234" t="e">
        <f>L383*#REF!</f>
        <v>#REF!</v>
      </c>
      <c r="Y383" s="228" t="e">
        <f>M383*#REF!</f>
        <v>#REF!</v>
      </c>
      <c r="Z383" s="174" t="e">
        <f>N383*#REF!</f>
        <v>#REF!</v>
      </c>
      <c r="AA383" s="234" t="e">
        <f>O383*#REF!</f>
        <v>#REF!</v>
      </c>
      <c r="AB383" s="228" t="e">
        <f t="shared" si="337"/>
        <v>#REF!</v>
      </c>
      <c r="AC383" s="174" t="e">
        <f t="shared" si="338"/>
        <v>#REF!</v>
      </c>
      <c r="AD383" s="234" t="e">
        <f t="shared" si="339"/>
        <v>#REF!</v>
      </c>
      <c r="AE383" s="228" t="e">
        <f t="shared" si="340"/>
        <v>#REF!</v>
      </c>
      <c r="AF383" s="174" t="e">
        <f t="shared" si="341"/>
        <v>#REF!</v>
      </c>
      <c r="AG383" s="234" t="e">
        <f t="shared" si="342"/>
        <v>#REF!</v>
      </c>
      <c r="AH383" s="228" t="e">
        <f t="shared" si="343"/>
        <v>#REF!</v>
      </c>
      <c r="AI383" s="174" t="e">
        <f t="shared" si="344"/>
        <v>#REF!</v>
      </c>
      <c r="AJ383" s="234" t="e">
        <f t="shared" si="345"/>
        <v>#REF!</v>
      </c>
      <c r="AK383" s="228" t="e">
        <f t="shared" si="346"/>
        <v>#REF!</v>
      </c>
      <c r="AL383" s="174" t="e">
        <f t="shared" si="347"/>
        <v>#REF!</v>
      </c>
      <c r="AM383" s="234" t="e">
        <f t="shared" si="348"/>
        <v>#REF!</v>
      </c>
      <c r="AN383" s="228" t="e">
        <f t="shared" si="349"/>
        <v>#REF!</v>
      </c>
      <c r="AO383" s="174" t="e">
        <f t="shared" si="350"/>
        <v>#REF!</v>
      </c>
      <c r="AP383" s="234" t="e">
        <f t="shared" si="351"/>
        <v>#REF!</v>
      </c>
      <c r="AQ383" s="228" t="e">
        <f t="shared" si="352"/>
        <v>#REF!</v>
      </c>
      <c r="AR383" s="174" t="e">
        <f t="shared" si="353"/>
        <v>#REF!</v>
      </c>
      <c r="AS383" s="185" t="e">
        <f t="shared" si="354"/>
        <v>#REF!</v>
      </c>
      <c r="AT383" s="148"/>
      <c r="AU383" s="148"/>
      <c r="AV383" s="148"/>
      <c r="AW383" s="148"/>
      <c r="AX383" s="148"/>
      <c r="AY383" s="148"/>
      <c r="AZ383" s="148"/>
      <c r="BA383" s="148"/>
      <c r="BB383" s="148"/>
    </row>
    <row r="384" spans="1:78" s="38" customFormat="1" x14ac:dyDescent="0.2">
      <c r="A384" s="247" t="s">
        <v>46</v>
      </c>
      <c r="B384" s="208">
        <v>1</v>
      </c>
      <c r="C384" s="209">
        <v>1</v>
      </c>
      <c r="D384" s="4">
        <f>(BldgEUI!F284+BldgEUI!G284)*Constants!$B$13</f>
        <v>18.047230000000003</v>
      </c>
      <c r="E384" s="101">
        <f>(BldgEUI!D284+BldgEUI!E284)*Constants!$B$14</f>
        <v>3.6709199999999997</v>
      </c>
      <c r="F384" s="6">
        <f t="shared" si="333"/>
        <v>21.718150000000001</v>
      </c>
      <c r="G384" s="219">
        <f>(BldgEUI!L284+BldgEUI!M284)*Constants!$B$13</f>
        <v>0</v>
      </c>
      <c r="H384" s="101">
        <f>(BldgEUI!J284+BldgEUI!K284)*Constants!$B$14</f>
        <v>0</v>
      </c>
      <c r="I384" s="6">
        <f t="shared" si="334"/>
        <v>0</v>
      </c>
      <c r="J384" s="219">
        <f>(BldgEUI!R284+BldgEUI!S284)*Constants!$B$13</f>
        <v>20.796520000000001</v>
      </c>
      <c r="K384" s="101">
        <f>(BldgEUI!P284+BldgEUI!Q284)*Constants!$B$14</f>
        <v>9.1081260000000004</v>
      </c>
      <c r="L384" s="6">
        <f t="shared" si="335"/>
        <v>29.904646</v>
      </c>
      <c r="M384" s="219">
        <f>(BldgEUI!X284+BldgEUI!Y284)*Constants!$B$13</f>
        <v>0</v>
      </c>
      <c r="N384" s="101">
        <f>(BldgEUI!V284+BldgEUI!W284)*Constants!$B$14</f>
        <v>0</v>
      </c>
      <c r="O384" s="6">
        <f t="shared" si="336"/>
        <v>0</v>
      </c>
      <c r="P384" s="228" t="e">
        <f>D384*#REF!</f>
        <v>#REF!</v>
      </c>
      <c r="Q384" s="174" t="e">
        <f>E384*#REF!</f>
        <v>#REF!</v>
      </c>
      <c r="R384" s="234" t="e">
        <f>F384*#REF!</f>
        <v>#REF!</v>
      </c>
      <c r="S384" s="228" t="e">
        <f>G384*#REF!</f>
        <v>#REF!</v>
      </c>
      <c r="T384" s="174" t="e">
        <f>H384*#REF!</f>
        <v>#REF!</v>
      </c>
      <c r="U384" s="234" t="e">
        <f>I384*#REF!</f>
        <v>#REF!</v>
      </c>
      <c r="V384" s="228" t="e">
        <f>J384*#REF!</f>
        <v>#REF!</v>
      </c>
      <c r="W384" s="174" t="e">
        <f>K384*#REF!</f>
        <v>#REF!</v>
      </c>
      <c r="X384" s="234" t="e">
        <f>L384*#REF!</f>
        <v>#REF!</v>
      </c>
      <c r="Y384" s="228" t="e">
        <f>M384*#REF!</f>
        <v>#REF!</v>
      </c>
      <c r="Z384" s="174" t="e">
        <f>N384*#REF!</f>
        <v>#REF!</v>
      </c>
      <c r="AA384" s="234" t="e">
        <f>O384*#REF!</f>
        <v>#REF!</v>
      </c>
      <c r="AB384" s="228" t="e">
        <f t="shared" si="337"/>
        <v>#REF!</v>
      </c>
      <c r="AC384" s="174" t="e">
        <f t="shared" si="338"/>
        <v>#REF!</v>
      </c>
      <c r="AD384" s="234" t="e">
        <f t="shared" si="339"/>
        <v>#REF!</v>
      </c>
      <c r="AE384" s="228" t="e">
        <f t="shared" si="340"/>
        <v>#REF!</v>
      </c>
      <c r="AF384" s="174" t="e">
        <f t="shared" si="341"/>
        <v>#REF!</v>
      </c>
      <c r="AG384" s="234" t="e">
        <f t="shared" si="342"/>
        <v>#REF!</v>
      </c>
      <c r="AH384" s="228" t="e">
        <f t="shared" si="343"/>
        <v>#REF!</v>
      </c>
      <c r="AI384" s="174" t="e">
        <f t="shared" si="344"/>
        <v>#REF!</v>
      </c>
      <c r="AJ384" s="234" t="e">
        <f t="shared" si="345"/>
        <v>#REF!</v>
      </c>
      <c r="AK384" s="228" t="e">
        <f t="shared" si="346"/>
        <v>#REF!</v>
      </c>
      <c r="AL384" s="174" t="e">
        <f t="shared" si="347"/>
        <v>#REF!</v>
      </c>
      <c r="AM384" s="234" t="e">
        <f t="shared" si="348"/>
        <v>#REF!</v>
      </c>
      <c r="AN384" s="228" t="e">
        <f t="shared" si="349"/>
        <v>#REF!</v>
      </c>
      <c r="AO384" s="174" t="e">
        <f t="shared" si="350"/>
        <v>#REF!</v>
      </c>
      <c r="AP384" s="234" t="e">
        <f t="shared" si="351"/>
        <v>#REF!</v>
      </c>
      <c r="AQ384" s="228" t="e">
        <f t="shared" si="352"/>
        <v>#REF!</v>
      </c>
      <c r="AR384" s="174" t="e">
        <f t="shared" si="353"/>
        <v>#REF!</v>
      </c>
      <c r="AS384" s="185" t="e">
        <f t="shared" si="354"/>
        <v>#REF!</v>
      </c>
      <c r="AT384" s="148"/>
      <c r="AU384" s="148"/>
      <c r="AV384" s="148"/>
      <c r="AW384" s="148"/>
      <c r="AX384" s="148"/>
      <c r="AY384" s="148"/>
      <c r="AZ384" s="148"/>
      <c r="BA384" s="148"/>
      <c r="BB384" s="148"/>
    </row>
    <row r="385" spans="1:78" s="38" customFormat="1" x14ac:dyDescent="0.2">
      <c r="A385" s="247" t="s">
        <v>47</v>
      </c>
      <c r="B385" s="208">
        <v>1</v>
      </c>
      <c r="C385" s="209">
        <v>1</v>
      </c>
      <c r="D385" s="4">
        <f>(BldgEUI!F285+BldgEUI!G285)*Constants!$B$13</f>
        <v>18.054010000000002</v>
      </c>
      <c r="E385" s="101">
        <f>(BldgEUI!D285+BldgEUI!E285)*Constants!$B$14</f>
        <v>3.6848519999999998</v>
      </c>
      <c r="F385" s="6">
        <f t="shared" si="333"/>
        <v>21.738862000000001</v>
      </c>
      <c r="G385" s="219">
        <f>(BldgEUI!L285+BldgEUI!M285)*Constants!$B$13</f>
        <v>0</v>
      </c>
      <c r="H385" s="101">
        <f>(BldgEUI!J285+BldgEUI!K285)*Constants!$B$14</f>
        <v>0</v>
      </c>
      <c r="I385" s="6">
        <f t="shared" si="334"/>
        <v>0</v>
      </c>
      <c r="J385" s="219">
        <f>(BldgEUI!R285+BldgEUI!S285)*Constants!$B$13</f>
        <v>19.21452</v>
      </c>
      <c r="K385" s="101">
        <f>(BldgEUI!P285+BldgEUI!Q285)*Constants!$B$14</f>
        <v>5.4687959999999993</v>
      </c>
      <c r="L385" s="6">
        <f t="shared" si="335"/>
        <v>24.683315999999998</v>
      </c>
      <c r="M385" s="219">
        <f>(BldgEUI!X285+BldgEUI!Y285)*Constants!$B$13</f>
        <v>0</v>
      </c>
      <c r="N385" s="101">
        <f>(BldgEUI!V285+BldgEUI!W285)*Constants!$B$14</f>
        <v>0</v>
      </c>
      <c r="O385" s="6">
        <f t="shared" si="336"/>
        <v>0</v>
      </c>
      <c r="P385" s="228" t="e">
        <f>D385*#REF!</f>
        <v>#REF!</v>
      </c>
      <c r="Q385" s="174" t="e">
        <f>E385*#REF!</f>
        <v>#REF!</v>
      </c>
      <c r="R385" s="234" t="e">
        <f>F385*#REF!</f>
        <v>#REF!</v>
      </c>
      <c r="S385" s="228" t="e">
        <f>G385*#REF!</f>
        <v>#REF!</v>
      </c>
      <c r="T385" s="174" t="e">
        <f>H385*#REF!</f>
        <v>#REF!</v>
      </c>
      <c r="U385" s="234" t="e">
        <f>I385*#REF!</f>
        <v>#REF!</v>
      </c>
      <c r="V385" s="228" t="e">
        <f>J385*#REF!</f>
        <v>#REF!</v>
      </c>
      <c r="W385" s="174" t="e">
        <f>K385*#REF!</f>
        <v>#REF!</v>
      </c>
      <c r="X385" s="234" t="e">
        <f>L385*#REF!</f>
        <v>#REF!</v>
      </c>
      <c r="Y385" s="228" t="e">
        <f>M385*#REF!</f>
        <v>#REF!</v>
      </c>
      <c r="Z385" s="174" t="e">
        <f>N385*#REF!</f>
        <v>#REF!</v>
      </c>
      <c r="AA385" s="234" t="e">
        <f>O385*#REF!</f>
        <v>#REF!</v>
      </c>
      <c r="AB385" s="228" t="e">
        <f t="shared" si="337"/>
        <v>#REF!</v>
      </c>
      <c r="AC385" s="174" t="e">
        <f t="shared" si="338"/>
        <v>#REF!</v>
      </c>
      <c r="AD385" s="234" t="e">
        <f t="shared" si="339"/>
        <v>#REF!</v>
      </c>
      <c r="AE385" s="228" t="e">
        <f t="shared" si="340"/>
        <v>#REF!</v>
      </c>
      <c r="AF385" s="174" t="e">
        <f t="shared" si="341"/>
        <v>#REF!</v>
      </c>
      <c r="AG385" s="234" t="e">
        <f t="shared" si="342"/>
        <v>#REF!</v>
      </c>
      <c r="AH385" s="228" t="e">
        <f t="shared" si="343"/>
        <v>#REF!</v>
      </c>
      <c r="AI385" s="174" t="e">
        <f t="shared" si="344"/>
        <v>#REF!</v>
      </c>
      <c r="AJ385" s="234" t="e">
        <f t="shared" si="345"/>
        <v>#REF!</v>
      </c>
      <c r="AK385" s="228" t="e">
        <f t="shared" si="346"/>
        <v>#REF!</v>
      </c>
      <c r="AL385" s="174" t="e">
        <f t="shared" si="347"/>
        <v>#REF!</v>
      </c>
      <c r="AM385" s="234" t="e">
        <f t="shared" si="348"/>
        <v>#REF!</v>
      </c>
      <c r="AN385" s="228" t="e">
        <f t="shared" si="349"/>
        <v>#REF!</v>
      </c>
      <c r="AO385" s="174" t="e">
        <f t="shared" si="350"/>
        <v>#REF!</v>
      </c>
      <c r="AP385" s="234" t="e">
        <f t="shared" si="351"/>
        <v>#REF!</v>
      </c>
      <c r="AQ385" s="228" t="e">
        <f t="shared" si="352"/>
        <v>#REF!</v>
      </c>
      <c r="AR385" s="174" t="e">
        <f t="shared" si="353"/>
        <v>#REF!</v>
      </c>
      <c r="AS385" s="185" t="e">
        <f t="shared" si="354"/>
        <v>#REF!</v>
      </c>
      <c r="AT385" s="148"/>
      <c r="AU385" s="148"/>
      <c r="AV385" s="148"/>
      <c r="AW385" s="148"/>
      <c r="AX385" s="148"/>
      <c r="AY385" s="148"/>
      <c r="AZ385" s="148"/>
      <c r="BA385" s="148"/>
      <c r="BB385" s="148"/>
    </row>
    <row r="386" spans="1:78" s="38" customFormat="1" x14ac:dyDescent="0.2">
      <c r="A386" s="247" t="s">
        <v>48</v>
      </c>
      <c r="B386" s="210">
        <v>1</v>
      </c>
      <c r="C386" s="211">
        <v>1</v>
      </c>
      <c r="D386" s="4">
        <f>(BldgEUI!F286+BldgEUI!G286)*Constants!$B$13</f>
        <v>17.951180000000001</v>
      </c>
      <c r="E386" s="101">
        <f>(BldgEUI!D286+BldgEUI!E286)*Constants!$B$14</f>
        <v>2.9318759999999995</v>
      </c>
      <c r="F386" s="6">
        <f t="shared" si="333"/>
        <v>20.883056</v>
      </c>
      <c r="G386" s="219">
        <f>(BldgEUI!L286+BldgEUI!M286)*Constants!$B$13</f>
        <v>0</v>
      </c>
      <c r="H386" s="101">
        <f>(BldgEUI!J286+BldgEUI!K286)*Constants!$B$14</f>
        <v>0</v>
      </c>
      <c r="I386" s="6">
        <f t="shared" si="334"/>
        <v>0</v>
      </c>
      <c r="J386" s="219">
        <f>(BldgEUI!R286+BldgEUI!S286)*Constants!$B$13</f>
        <v>20.607810000000001</v>
      </c>
      <c r="K386" s="101">
        <f>(BldgEUI!P286+BldgEUI!Q286)*Constants!$B$14</f>
        <v>7.6890059999999991</v>
      </c>
      <c r="L386" s="6">
        <f t="shared" si="335"/>
        <v>28.296816</v>
      </c>
      <c r="M386" s="219">
        <f>(BldgEUI!X286+BldgEUI!Y286)*Constants!$B$13</f>
        <v>0</v>
      </c>
      <c r="N386" s="101">
        <f>(BldgEUI!V286+BldgEUI!W286)*Constants!$B$14</f>
        <v>0</v>
      </c>
      <c r="O386" s="6">
        <f t="shared" si="336"/>
        <v>0</v>
      </c>
      <c r="P386" s="228" t="e">
        <f>D386*#REF!</f>
        <v>#REF!</v>
      </c>
      <c r="Q386" s="174" t="e">
        <f>E386*#REF!</f>
        <v>#REF!</v>
      </c>
      <c r="R386" s="234" t="e">
        <f>F386*#REF!</f>
        <v>#REF!</v>
      </c>
      <c r="S386" s="228" t="e">
        <f>G386*#REF!</f>
        <v>#REF!</v>
      </c>
      <c r="T386" s="174" t="e">
        <f>H386*#REF!</f>
        <v>#REF!</v>
      </c>
      <c r="U386" s="234" t="e">
        <f>I386*#REF!</f>
        <v>#REF!</v>
      </c>
      <c r="V386" s="228" t="e">
        <f>J386*#REF!</f>
        <v>#REF!</v>
      </c>
      <c r="W386" s="174" t="e">
        <f>K386*#REF!</f>
        <v>#REF!</v>
      </c>
      <c r="X386" s="234" t="e">
        <f>L386*#REF!</f>
        <v>#REF!</v>
      </c>
      <c r="Y386" s="228" t="e">
        <f>M386*#REF!</f>
        <v>#REF!</v>
      </c>
      <c r="Z386" s="174" t="e">
        <f>N386*#REF!</f>
        <v>#REF!</v>
      </c>
      <c r="AA386" s="234" t="e">
        <f>O386*#REF!</f>
        <v>#REF!</v>
      </c>
      <c r="AB386" s="228" t="e">
        <f t="shared" si="337"/>
        <v>#REF!</v>
      </c>
      <c r="AC386" s="174" t="e">
        <f t="shared" si="338"/>
        <v>#REF!</v>
      </c>
      <c r="AD386" s="234" t="e">
        <f t="shared" si="339"/>
        <v>#REF!</v>
      </c>
      <c r="AE386" s="228" t="e">
        <f t="shared" si="340"/>
        <v>#REF!</v>
      </c>
      <c r="AF386" s="174" t="e">
        <f t="shared" si="341"/>
        <v>#REF!</v>
      </c>
      <c r="AG386" s="234" t="e">
        <f t="shared" si="342"/>
        <v>#REF!</v>
      </c>
      <c r="AH386" s="228" t="e">
        <f t="shared" si="343"/>
        <v>#REF!</v>
      </c>
      <c r="AI386" s="174" t="e">
        <f t="shared" si="344"/>
        <v>#REF!</v>
      </c>
      <c r="AJ386" s="234" t="e">
        <f t="shared" si="345"/>
        <v>#REF!</v>
      </c>
      <c r="AK386" s="228" t="e">
        <f t="shared" si="346"/>
        <v>#REF!</v>
      </c>
      <c r="AL386" s="174" t="e">
        <f t="shared" si="347"/>
        <v>#REF!</v>
      </c>
      <c r="AM386" s="234" t="e">
        <f t="shared" si="348"/>
        <v>#REF!</v>
      </c>
      <c r="AN386" s="228" t="e">
        <f t="shared" si="349"/>
        <v>#REF!</v>
      </c>
      <c r="AO386" s="174" t="e">
        <f t="shared" si="350"/>
        <v>#REF!</v>
      </c>
      <c r="AP386" s="234" t="e">
        <f t="shared" si="351"/>
        <v>#REF!</v>
      </c>
      <c r="AQ386" s="228" t="e">
        <f t="shared" si="352"/>
        <v>#REF!</v>
      </c>
      <c r="AR386" s="174" t="e">
        <f t="shared" si="353"/>
        <v>#REF!</v>
      </c>
      <c r="AS386" s="185" t="e">
        <f t="shared" si="354"/>
        <v>#REF!</v>
      </c>
      <c r="AT386" s="148"/>
      <c r="AU386" s="148"/>
      <c r="AV386" s="148"/>
      <c r="AW386" s="148"/>
      <c r="AX386" s="148"/>
      <c r="AY386" s="148"/>
      <c r="AZ386" s="148"/>
      <c r="BA386" s="148"/>
      <c r="BB386" s="148"/>
    </row>
    <row r="387" spans="1:78" s="66" customFormat="1" x14ac:dyDescent="0.2">
      <c r="A387" s="247" t="s">
        <v>49</v>
      </c>
      <c r="B387" s="210">
        <v>1</v>
      </c>
      <c r="C387" s="209">
        <v>1</v>
      </c>
      <c r="D387" s="4">
        <f>(BldgEUI!F287+BldgEUI!G287)*Constants!$B$13</f>
        <v>17.990730000000003</v>
      </c>
      <c r="E387" s="101">
        <f>(BldgEUI!D287+BldgEUI!E287)*Constants!$B$14</f>
        <v>3.3859619999999997</v>
      </c>
      <c r="F387" s="6">
        <f t="shared" si="333"/>
        <v>21.376692000000002</v>
      </c>
      <c r="G387" s="219">
        <f>(BldgEUI!L287+BldgEUI!M287)*Constants!$B$13</f>
        <v>0</v>
      </c>
      <c r="H387" s="101">
        <f>(BldgEUI!J287+BldgEUI!K287)*Constants!$B$14</f>
        <v>0</v>
      </c>
      <c r="I387" s="6">
        <f t="shared" si="334"/>
        <v>0</v>
      </c>
      <c r="J387" s="219">
        <f>(BldgEUI!R287+BldgEUI!S287)*Constants!$B$13</f>
        <v>20.700469999999999</v>
      </c>
      <c r="K387" s="101">
        <f>(BldgEUI!P287+BldgEUI!Q287)*Constants!$B$14</f>
        <v>8.5066199999999998</v>
      </c>
      <c r="L387" s="6">
        <f t="shared" si="335"/>
        <v>29.207090000000001</v>
      </c>
      <c r="M387" s="219">
        <f>(BldgEUI!X287+BldgEUI!Y287)*Constants!$B$13</f>
        <v>0</v>
      </c>
      <c r="N387" s="101">
        <f>(BldgEUI!V287+BldgEUI!W287)*Constants!$B$14</f>
        <v>0</v>
      </c>
      <c r="O387" s="6">
        <f t="shared" si="336"/>
        <v>0</v>
      </c>
      <c r="P387" s="228" t="e">
        <f>D387*#REF!</f>
        <v>#REF!</v>
      </c>
      <c r="Q387" s="174" t="e">
        <f>E387*#REF!</f>
        <v>#REF!</v>
      </c>
      <c r="R387" s="234" t="e">
        <f>F387*#REF!</f>
        <v>#REF!</v>
      </c>
      <c r="S387" s="228" t="e">
        <f>G387*#REF!</f>
        <v>#REF!</v>
      </c>
      <c r="T387" s="174" t="e">
        <f>H387*#REF!</f>
        <v>#REF!</v>
      </c>
      <c r="U387" s="234" t="e">
        <f>I387*#REF!</f>
        <v>#REF!</v>
      </c>
      <c r="V387" s="228" t="e">
        <f>J387*#REF!</f>
        <v>#REF!</v>
      </c>
      <c r="W387" s="174" t="e">
        <f>K387*#REF!</f>
        <v>#REF!</v>
      </c>
      <c r="X387" s="234" t="e">
        <f>L387*#REF!</f>
        <v>#REF!</v>
      </c>
      <c r="Y387" s="228" t="e">
        <f>M387*#REF!</f>
        <v>#REF!</v>
      </c>
      <c r="Z387" s="174" t="e">
        <f>N387*#REF!</f>
        <v>#REF!</v>
      </c>
      <c r="AA387" s="234" t="e">
        <f>O387*#REF!</f>
        <v>#REF!</v>
      </c>
      <c r="AB387" s="228" t="e">
        <f t="shared" si="337"/>
        <v>#REF!</v>
      </c>
      <c r="AC387" s="174" t="e">
        <f t="shared" si="338"/>
        <v>#REF!</v>
      </c>
      <c r="AD387" s="234" t="e">
        <f t="shared" si="339"/>
        <v>#REF!</v>
      </c>
      <c r="AE387" s="228" t="e">
        <f t="shared" si="340"/>
        <v>#REF!</v>
      </c>
      <c r="AF387" s="174" t="e">
        <f t="shared" si="341"/>
        <v>#REF!</v>
      </c>
      <c r="AG387" s="234" t="e">
        <f t="shared" si="342"/>
        <v>#REF!</v>
      </c>
      <c r="AH387" s="228" t="e">
        <f t="shared" si="343"/>
        <v>#REF!</v>
      </c>
      <c r="AI387" s="174" t="e">
        <f t="shared" si="344"/>
        <v>#REF!</v>
      </c>
      <c r="AJ387" s="234" t="e">
        <f t="shared" si="345"/>
        <v>#REF!</v>
      </c>
      <c r="AK387" s="228" t="e">
        <f t="shared" si="346"/>
        <v>#REF!</v>
      </c>
      <c r="AL387" s="174" t="e">
        <f t="shared" si="347"/>
        <v>#REF!</v>
      </c>
      <c r="AM387" s="234" t="e">
        <f t="shared" si="348"/>
        <v>#REF!</v>
      </c>
      <c r="AN387" s="228" t="e">
        <f t="shared" si="349"/>
        <v>#REF!</v>
      </c>
      <c r="AO387" s="174" t="e">
        <f t="shared" si="350"/>
        <v>#REF!</v>
      </c>
      <c r="AP387" s="234" t="e">
        <f t="shared" si="351"/>
        <v>#REF!</v>
      </c>
      <c r="AQ387" s="228" t="e">
        <f t="shared" si="352"/>
        <v>#REF!</v>
      </c>
      <c r="AR387" s="174" t="e">
        <f t="shared" si="353"/>
        <v>#REF!</v>
      </c>
      <c r="AS387" s="185" t="e">
        <f t="shared" si="354"/>
        <v>#REF!</v>
      </c>
      <c r="AT387" s="149"/>
      <c r="AU387" s="149"/>
      <c r="AV387" s="149"/>
      <c r="AW387" s="149"/>
      <c r="AX387" s="149"/>
      <c r="AY387" s="149"/>
      <c r="AZ387" s="149"/>
      <c r="BA387" s="149"/>
      <c r="BB387" s="149"/>
    </row>
    <row r="388" spans="1:78" s="38" customFormat="1" x14ac:dyDescent="0.2">
      <c r="A388" s="246" t="s">
        <v>50</v>
      </c>
      <c r="B388" s="210">
        <v>1</v>
      </c>
      <c r="C388" s="211">
        <v>1</v>
      </c>
      <c r="D388" s="4">
        <f>(BldgEUI!F288+BldgEUI!G288)*Constants!$B$13</f>
        <v>14.815430000000003</v>
      </c>
      <c r="E388" s="101">
        <f>(BldgEUI!D288+BldgEUI!E288)*Constants!$B$14</f>
        <v>4.026186</v>
      </c>
      <c r="F388" s="6">
        <f t="shared" si="333"/>
        <v>18.841616000000002</v>
      </c>
      <c r="G388" s="219">
        <f>(BldgEUI!L288+BldgEUI!M288)*Constants!$B$13</f>
        <v>0</v>
      </c>
      <c r="H388" s="101">
        <f>(BldgEUI!J288+BldgEUI!K288)*Constants!$B$14</f>
        <v>0</v>
      </c>
      <c r="I388" s="6">
        <f t="shared" si="334"/>
        <v>0</v>
      </c>
      <c r="J388" s="219">
        <f>(BldgEUI!R288+BldgEUI!S288)*Constants!$B$13</f>
        <v>17.620090000000001</v>
      </c>
      <c r="K388" s="101">
        <f>(BldgEUI!P288+BldgEUI!Q288)*Constants!$B$14</f>
        <v>9.5267340000000011</v>
      </c>
      <c r="L388" s="6">
        <f t="shared" si="335"/>
        <v>27.146824000000002</v>
      </c>
      <c r="M388" s="219">
        <f>(BldgEUI!X288+BldgEUI!Y288)*Constants!$B$13</f>
        <v>0</v>
      </c>
      <c r="N388" s="101">
        <f>(BldgEUI!V288+BldgEUI!W288)*Constants!$B$14</f>
        <v>0</v>
      </c>
      <c r="O388" s="6">
        <f t="shared" si="336"/>
        <v>0</v>
      </c>
      <c r="P388" s="228" t="e">
        <f>D388*#REF!</f>
        <v>#REF!</v>
      </c>
      <c r="Q388" s="174" t="e">
        <f>E388*#REF!</f>
        <v>#REF!</v>
      </c>
      <c r="R388" s="234" t="e">
        <f>F388*#REF!</f>
        <v>#REF!</v>
      </c>
      <c r="S388" s="228" t="e">
        <f>G388*#REF!</f>
        <v>#REF!</v>
      </c>
      <c r="T388" s="174" t="e">
        <f>H388*#REF!</f>
        <v>#REF!</v>
      </c>
      <c r="U388" s="234" t="e">
        <f>I388*#REF!</f>
        <v>#REF!</v>
      </c>
      <c r="V388" s="228" t="e">
        <f>J388*#REF!</f>
        <v>#REF!</v>
      </c>
      <c r="W388" s="174" t="e">
        <f>K388*#REF!</f>
        <v>#REF!</v>
      </c>
      <c r="X388" s="234" t="e">
        <f>L388*#REF!</f>
        <v>#REF!</v>
      </c>
      <c r="Y388" s="228" t="e">
        <f>M388*#REF!</f>
        <v>#REF!</v>
      </c>
      <c r="Z388" s="174" t="e">
        <f>N388*#REF!</f>
        <v>#REF!</v>
      </c>
      <c r="AA388" s="234" t="e">
        <f>O388*#REF!</f>
        <v>#REF!</v>
      </c>
      <c r="AB388" s="228" t="e">
        <f t="shared" si="337"/>
        <v>#REF!</v>
      </c>
      <c r="AC388" s="174" t="e">
        <f t="shared" si="338"/>
        <v>#REF!</v>
      </c>
      <c r="AD388" s="234" t="e">
        <f t="shared" si="339"/>
        <v>#REF!</v>
      </c>
      <c r="AE388" s="228" t="e">
        <f t="shared" si="340"/>
        <v>#REF!</v>
      </c>
      <c r="AF388" s="174" t="e">
        <f t="shared" si="341"/>
        <v>#REF!</v>
      </c>
      <c r="AG388" s="234" t="e">
        <f t="shared" si="342"/>
        <v>#REF!</v>
      </c>
      <c r="AH388" s="228" t="e">
        <f t="shared" si="343"/>
        <v>#REF!</v>
      </c>
      <c r="AI388" s="174" t="e">
        <f t="shared" si="344"/>
        <v>#REF!</v>
      </c>
      <c r="AJ388" s="234" t="e">
        <f t="shared" si="345"/>
        <v>#REF!</v>
      </c>
      <c r="AK388" s="228" t="e">
        <f t="shared" si="346"/>
        <v>#REF!</v>
      </c>
      <c r="AL388" s="174" t="e">
        <f t="shared" si="347"/>
        <v>#REF!</v>
      </c>
      <c r="AM388" s="234" t="e">
        <f t="shared" si="348"/>
        <v>#REF!</v>
      </c>
      <c r="AN388" s="228" t="e">
        <f t="shared" si="349"/>
        <v>#REF!</v>
      </c>
      <c r="AO388" s="174" t="e">
        <f t="shared" si="350"/>
        <v>#REF!</v>
      </c>
      <c r="AP388" s="234" t="e">
        <f t="shared" si="351"/>
        <v>#REF!</v>
      </c>
      <c r="AQ388" s="228" t="e">
        <f t="shared" si="352"/>
        <v>#REF!</v>
      </c>
      <c r="AR388" s="174" t="e">
        <f t="shared" si="353"/>
        <v>#REF!</v>
      </c>
      <c r="AS388" s="185" t="e">
        <f t="shared" si="354"/>
        <v>#REF!</v>
      </c>
      <c r="AT388" s="148"/>
      <c r="AU388" s="148"/>
      <c r="AV388" s="148"/>
      <c r="AW388" s="148"/>
      <c r="AX388" s="148"/>
      <c r="AY388" s="148"/>
      <c r="AZ388" s="148"/>
      <c r="BA388" s="148"/>
      <c r="BB388" s="148"/>
    </row>
    <row r="389" spans="1:78" s="38" customFormat="1" x14ac:dyDescent="0.2">
      <c r="A389" s="248" t="s">
        <v>30</v>
      </c>
      <c r="B389" s="210">
        <v>1</v>
      </c>
      <c r="C389" s="211">
        <v>1</v>
      </c>
      <c r="D389" s="4">
        <f>(BldgEUI!F289+BldgEUI!G289)*Constants!$B$13</f>
        <v>16.459579999999999</v>
      </c>
      <c r="E389" s="101">
        <f>(BldgEUI!D289+BldgEUI!E289)*Constants!$B$14</f>
        <v>3.6848519999999998</v>
      </c>
      <c r="F389" s="6">
        <f t="shared" si="333"/>
        <v>20.144431999999998</v>
      </c>
      <c r="G389" s="219">
        <f>(BldgEUI!L289+BldgEUI!M289)*Constants!$B$13</f>
        <v>0</v>
      </c>
      <c r="H389" s="101">
        <f>(BldgEUI!J289+BldgEUI!K289)*Constants!$B$14</f>
        <v>0</v>
      </c>
      <c r="I389" s="6">
        <f t="shared" si="334"/>
        <v>0</v>
      </c>
      <c r="J389" s="219">
        <f>(BldgEUI!R289+BldgEUI!S289)*Constants!$B$13</f>
        <v>19.224689999999999</v>
      </c>
      <c r="K389" s="101">
        <f>(BldgEUI!P289+BldgEUI!Q289)*Constants!$B$14</f>
        <v>9.1505700000000001</v>
      </c>
      <c r="L389" s="6">
        <f t="shared" si="335"/>
        <v>28.375259999999997</v>
      </c>
      <c r="M389" s="219">
        <f>(BldgEUI!X289+BldgEUI!Y289)*Constants!$B$13</f>
        <v>0</v>
      </c>
      <c r="N389" s="101">
        <f>(BldgEUI!V289+BldgEUI!W289)*Constants!$B$14</f>
        <v>0</v>
      </c>
      <c r="O389" s="6">
        <f t="shared" si="336"/>
        <v>0</v>
      </c>
      <c r="P389" s="228" t="e">
        <f>D389*#REF!</f>
        <v>#REF!</v>
      </c>
      <c r="Q389" s="174" t="e">
        <f>E389*#REF!</f>
        <v>#REF!</v>
      </c>
      <c r="R389" s="234" t="e">
        <f>F389*#REF!</f>
        <v>#REF!</v>
      </c>
      <c r="S389" s="228" t="e">
        <f>G389*#REF!</f>
        <v>#REF!</v>
      </c>
      <c r="T389" s="174" t="e">
        <f>H389*#REF!</f>
        <v>#REF!</v>
      </c>
      <c r="U389" s="234" t="e">
        <f>I389*#REF!</f>
        <v>#REF!</v>
      </c>
      <c r="V389" s="228" t="e">
        <f>J389*#REF!</f>
        <v>#REF!</v>
      </c>
      <c r="W389" s="174" t="e">
        <f>K389*#REF!</f>
        <v>#REF!</v>
      </c>
      <c r="X389" s="234" t="e">
        <f>L389*#REF!</f>
        <v>#REF!</v>
      </c>
      <c r="Y389" s="228" t="e">
        <f>M389*#REF!</f>
        <v>#REF!</v>
      </c>
      <c r="Z389" s="174" t="e">
        <f>N389*#REF!</f>
        <v>#REF!</v>
      </c>
      <c r="AA389" s="234" t="e">
        <f>O389*#REF!</f>
        <v>#REF!</v>
      </c>
      <c r="AB389" s="228" t="e">
        <f t="shared" si="337"/>
        <v>#REF!</v>
      </c>
      <c r="AC389" s="174" t="e">
        <f t="shared" si="338"/>
        <v>#REF!</v>
      </c>
      <c r="AD389" s="234" t="e">
        <f t="shared" si="339"/>
        <v>#REF!</v>
      </c>
      <c r="AE389" s="228" t="e">
        <f t="shared" si="340"/>
        <v>#REF!</v>
      </c>
      <c r="AF389" s="174" t="e">
        <f t="shared" si="341"/>
        <v>#REF!</v>
      </c>
      <c r="AG389" s="234" t="e">
        <f t="shared" si="342"/>
        <v>#REF!</v>
      </c>
      <c r="AH389" s="228" t="e">
        <f t="shared" si="343"/>
        <v>#REF!</v>
      </c>
      <c r="AI389" s="174" t="e">
        <f t="shared" si="344"/>
        <v>#REF!</v>
      </c>
      <c r="AJ389" s="234" t="e">
        <f t="shared" si="345"/>
        <v>#REF!</v>
      </c>
      <c r="AK389" s="228" t="e">
        <f t="shared" si="346"/>
        <v>#REF!</v>
      </c>
      <c r="AL389" s="174" t="e">
        <f t="shared" si="347"/>
        <v>#REF!</v>
      </c>
      <c r="AM389" s="234" t="e">
        <f t="shared" si="348"/>
        <v>#REF!</v>
      </c>
      <c r="AN389" s="228" t="e">
        <f t="shared" si="349"/>
        <v>#REF!</v>
      </c>
      <c r="AO389" s="174" t="e">
        <f t="shared" si="350"/>
        <v>#REF!</v>
      </c>
      <c r="AP389" s="234" t="e">
        <f t="shared" si="351"/>
        <v>#REF!</v>
      </c>
      <c r="AQ389" s="228" t="e">
        <f t="shared" si="352"/>
        <v>#REF!</v>
      </c>
      <c r="AR389" s="174" t="e">
        <f t="shared" si="353"/>
        <v>#REF!</v>
      </c>
      <c r="AS389" s="185" t="e">
        <f t="shared" si="354"/>
        <v>#REF!</v>
      </c>
      <c r="AT389" s="148"/>
      <c r="AU389" s="148"/>
      <c r="AV389" s="148"/>
      <c r="AW389" s="148"/>
      <c r="AX389" s="148"/>
      <c r="AY389" s="148"/>
      <c r="AZ389" s="148"/>
      <c r="BA389" s="148"/>
      <c r="BB389" s="148"/>
    </row>
    <row r="390" spans="1:78" s="38" customFormat="1" x14ac:dyDescent="0.2">
      <c r="A390" s="246" t="s">
        <v>6</v>
      </c>
      <c r="B390" s="210">
        <v>1</v>
      </c>
      <c r="C390" s="211">
        <v>1</v>
      </c>
      <c r="D390" s="4">
        <f>(BldgEUI!F290+BldgEUI!G290)*Constants!$B$13</f>
        <v>18.225770000000001</v>
      </c>
      <c r="E390" s="101">
        <f>(BldgEUI!D290+BldgEUI!E290)*Constants!$B$14</f>
        <v>2.9069279999999997</v>
      </c>
      <c r="F390" s="6">
        <f t="shared" si="333"/>
        <v>21.132698000000001</v>
      </c>
      <c r="G390" s="219">
        <f>(BldgEUI!L290+BldgEUI!M290)*Constants!$B$13</f>
        <v>0</v>
      </c>
      <c r="H390" s="101">
        <f>(BldgEUI!J290+BldgEUI!K290)*Constants!$B$14</f>
        <v>0</v>
      </c>
      <c r="I390" s="6">
        <f t="shared" si="334"/>
        <v>0</v>
      </c>
      <c r="J390" s="219">
        <f>(BldgEUI!R290+BldgEUI!S290)*Constants!$B$13</f>
        <v>20.906130000000001</v>
      </c>
      <c r="K390" s="101">
        <f>(BldgEUI!P290+BldgEUI!Q290)*Constants!$B$14</f>
        <v>8.3465640000000008</v>
      </c>
      <c r="L390" s="6">
        <f t="shared" si="335"/>
        <v>29.252694000000002</v>
      </c>
      <c r="M390" s="219">
        <f>(BldgEUI!X290+BldgEUI!Y290)*Constants!$B$13</f>
        <v>0</v>
      </c>
      <c r="N390" s="101">
        <f>(BldgEUI!V290+BldgEUI!W290)*Constants!$B$14</f>
        <v>0</v>
      </c>
      <c r="O390" s="6">
        <f t="shared" si="336"/>
        <v>0</v>
      </c>
      <c r="P390" s="228" t="e">
        <f>D390*#REF!</f>
        <v>#REF!</v>
      </c>
      <c r="Q390" s="174" t="e">
        <f>E390*#REF!</f>
        <v>#REF!</v>
      </c>
      <c r="R390" s="234" t="e">
        <f>F390*#REF!</f>
        <v>#REF!</v>
      </c>
      <c r="S390" s="228" t="e">
        <f>G390*#REF!</f>
        <v>#REF!</v>
      </c>
      <c r="T390" s="174" t="e">
        <f>H390*#REF!</f>
        <v>#REF!</v>
      </c>
      <c r="U390" s="234" t="e">
        <f>I390*#REF!</f>
        <v>#REF!</v>
      </c>
      <c r="V390" s="228" t="e">
        <f>J390*#REF!</f>
        <v>#REF!</v>
      </c>
      <c r="W390" s="174" t="e">
        <f>K390*#REF!</f>
        <v>#REF!</v>
      </c>
      <c r="X390" s="234" t="e">
        <f>L390*#REF!</f>
        <v>#REF!</v>
      </c>
      <c r="Y390" s="228" t="e">
        <f>M390*#REF!</f>
        <v>#REF!</v>
      </c>
      <c r="Z390" s="174" t="e">
        <f>N390*#REF!</f>
        <v>#REF!</v>
      </c>
      <c r="AA390" s="234" t="e">
        <f>O390*#REF!</f>
        <v>#REF!</v>
      </c>
      <c r="AB390" s="228" t="e">
        <f t="shared" si="337"/>
        <v>#REF!</v>
      </c>
      <c r="AC390" s="174" t="e">
        <f t="shared" si="338"/>
        <v>#REF!</v>
      </c>
      <c r="AD390" s="234" t="e">
        <f t="shared" si="339"/>
        <v>#REF!</v>
      </c>
      <c r="AE390" s="228" t="e">
        <f t="shared" si="340"/>
        <v>#REF!</v>
      </c>
      <c r="AF390" s="174" t="e">
        <f t="shared" si="341"/>
        <v>#REF!</v>
      </c>
      <c r="AG390" s="234" t="e">
        <f t="shared" si="342"/>
        <v>#REF!</v>
      </c>
      <c r="AH390" s="228" t="e">
        <f t="shared" si="343"/>
        <v>#REF!</v>
      </c>
      <c r="AI390" s="174" t="e">
        <f t="shared" si="344"/>
        <v>#REF!</v>
      </c>
      <c r="AJ390" s="234" t="e">
        <f t="shared" si="345"/>
        <v>#REF!</v>
      </c>
      <c r="AK390" s="228" t="e">
        <f t="shared" si="346"/>
        <v>#REF!</v>
      </c>
      <c r="AL390" s="174" t="e">
        <f t="shared" si="347"/>
        <v>#REF!</v>
      </c>
      <c r="AM390" s="234" t="e">
        <f t="shared" si="348"/>
        <v>#REF!</v>
      </c>
      <c r="AN390" s="228" t="e">
        <f t="shared" si="349"/>
        <v>#REF!</v>
      </c>
      <c r="AO390" s="174" t="e">
        <f t="shared" si="350"/>
        <v>#REF!</v>
      </c>
      <c r="AP390" s="234" t="e">
        <f t="shared" si="351"/>
        <v>#REF!</v>
      </c>
      <c r="AQ390" s="228" t="e">
        <f t="shared" si="352"/>
        <v>#REF!</v>
      </c>
      <c r="AR390" s="174" t="e">
        <f t="shared" si="353"/>
        <v>#REF!</v>
      </c>
      <c r="AS390" s="185" t="e">
        <f t="shared" si="354"/>
        <v>#REF!</v>
      </c>
      <c r="AT390" s="148"/>
      <c r="AU390" s="148"/>
      <c r="AV390" s="148"/>
      <c r="AW390" s="148"/>
      <c r="AX390" s="148"/>
      <c r="AY390" s="148"/>
      <c r="AZ390" s="148"/>
      <c r="BA390" s="148"/>
      <c r="BB390" s="148"/>
    </row>
    <row r="391" spans="1:78" x14ac:dyDescent="0.2">
      <c r="A391" s="246" t="s">
        <v>51</v>
      </c>
      <c r="B391" s="210">
        <v>1</v>
      </c>
      <c r="C391" s="211">
        <v>1</v>
      </c>
      <c r="D391" s="4">
        <f>(BldgEUI!F291+BldgEUI!G291)*Constants!$B$13</f>
        <v>18.054010000000002</v>
      </c>
      <c r="E391" s="101">
        <f>(BldgEUI!D291+BldgEUI!E291)*Constants!$B$14</f>
        <v>2.9477519999999999</v>
      </c>
      <c r="F391" s="6">
        <f t="shared" si="333"/>
        <v>21.001762000000003</v>
      </c>
      <c r="G391" s="219">
        <f>(BldgEUI!L291+BldgEUI!M291)*Constants!$B$13</f>
        <v>0</v>
      </c>
      <c r="H391" s="101">
        <f>(BldgEUI!J291+BldgEUI!K291)*Constants!$B$14</f>
        <v>0</v>
      </c>
      <c r="I391" s="6">
        <f t="shared" si="334"/>
        <v>0</v>
      </c>
      <c r="J391" s="219">
        <f>(BldgEUI!R291+BldgEUI!S291)*Constants!$B$13</f>
        <v>20.819120000000002</v>
      </c>
      <c r="K391" s="101">
        <f>(BldgEUI!P291+BldgEUI!Q291)*Constants!$B$14</f>
        <v>7.3204559999999992</v>
      </c>
      <c r="L391" s="6">
        <f t="shared" si="335"/>
        <v>28.139576000000002</v>
      </c>
      <c r="M391" s="219">
        <f>(BldgEUI!X291+BldgEUI!Y291)*Constants!$B$13</f>
        <v>0</v>
      </c>
      <c r="N391" s="101">
        <f>(BldgEUI!V291+BldgEUI!W291)*Constants!$B$14</f>
        <v>0</v>
      </c>
      <c r="O391" s="6">
        <f t="shared" si="336"/>
        <v>0</v>
      </c>
      <c r="P391" s="228" t="e">
        <f>D391*#REF!</f>
        <v>#REF!</v>
      </c>
      <c r="Q391" s="174" t="e">
        <f>E391*#REF!</f>
        <v>#REF!</v>
      </c>
      <c r="R391" s="234" t="e">
        <f>F391*#REF!</f>
        <v>#REF!</v>
      </c>
      <c r="S391" s="228" t="e">
        <f>G391*#REF!</f>
        <v>#REF!</v>
      </c>
      <c r="T391" s="174" t="e">
        <f>H391*#REF!</f>
        <v>#REF!</v>
      </c>
      <c r="U391" s="234" t="e">
        <f>I391*#REF!</f>
        <v>#REF!</v>
      </c>
      <c r="V391" s="228" t="e">
        <f>J391*#REF!</f>
        <v>#REF!</v>
      </c>
      <c r="W391" s="174" t="e">
        <f>K391*#REF!</f>
        <v>#REF!</v>
      </c>
      <c r="X391" s="234" t="e">
        <f>L391*#REF!</f>
        <v>#REF!</v>
      </c>
      <c r="Y391" s="228" t="e">
        <f>M391*#REF!</f>
        <v>#REF!</v>
      </c>
      <c r="Z391" s="174" t="e">
        <f>N391*#REF!</f>
        <v>#REF!</v>
      </c>
      <c r="AA391" s="234" t="e">
        <f>O391*#REF!</f>
        <v>#REF!</v>
      </c>
      <c r="AB391" s="228" t="e">
        <f t="shared" si="337"/>
        <v>#REF!</v>
      </c>
      <c r="AC391" s="174" t="e">
        <f t="shared" si="338"/>
        <v>#REF!</v>
      </c>
      <c r="AD391" s="234" t="e">
        <f t="shared" si="339"/>
        <v>#REF!</v>
      </c>
      <c r="AE391" s="228" t="e">
        <f t="shared" si="340"/>
        <v>#REF!</v>
      </c>
      <c r="AF391" s="174" t="e">
        <f t="shared" si="341"/>
        <v>#REF!</v>
      </c>
      <c r="AG391" s="234" t="e">
        <f t="shared" si="342"/>
        <v>#REF!</v>
      </c>
      <c r="AH391" s="228" t="e">
        <f t="shared" si="343"/>
        <v>#REF!</v>
      </c>
      <c r="AI391" s="174" t="e">
        <f t="shared" si="344"/>
        <v>#REF!</v>
      </c>
      <c r="AJ391" s="234" t="e">
        <f t="shared" si="345"/>
        <v>#REF!</v>
      </c>
      <c r="AK391" s="228" t="e">
        <f t="shared" si="346"/>
        <v>#REF!</v>
      </c>
      <c r="AL391" s="174" t="e">
        <f t="shared" si="347"/>
        <v>#REF!</v>
      </c>
      <c r="AM391" s="234" t="e">
        <f t="shared" si="348"/>
        <v>#REF!</v>
      </c>
      <c r="AN391" s="228" t="e">
        <f t="shared" si="349"/>
        <v>#REF!</v>
      </c>
      <c r="AO391" s="174" t="e">
        <f t="shared" si="350"/>
        <v>#REF!</v>
      </c>
      <c r="AP391" s="234" t="e">
        <f t="shared" si="351"/>
        <v>#REF!</v>
      </c>
      <c r="AQ391" s="228" t="e">
        <f t="shared" si="352"/>
        <v>#REF!</v>
      </c>
      <c r="AR391" s="174" t="e">
        <f t="shared" si="353"/>
        <v>#REF!</v>
      </c>
      <c r="AS391" s="185" t="e">
        <f t="shared" si="354"/>
        <v>#REF!</v>
      </c>
      <c r="AT391" s="1"/>
      <c r="AU391" s="1"/>
      <c r="AV391" s="1"/>
      <c r="AW391" s="1"/>
      <c r="AX391" s="1"/>
      <c r="AY391" s="1"/>
      <c r="AZ391" s="1"/>
      <c r="BA391" s="1"/>
      <c r="BB391" s="1"/>
      <c r="BC391"/>
      <c r="BX391"/>
    </row>
    <row r="392" spans="1:78" s="52" customFormat="1" x14ac:dyDescent="0.2">
      <c r="A392" s="247" t="s">
        <v>52</v>
      </c>
      <c r="B392" s="250">
        <v>0</v>
      </c>
      <c r="C392" s="252">
        <v>0</v>
      </c>
      <c r="D392" s="4">
        <f>(BldgEUI!F292+BldgEUI!G292)*Constants!$B$13</f>
        <v>17.511610000000001</v>
      </c>
      <c r="E392" s="101">
        <f>(BldgEUI!D292+BldgEUI!E292)*Constants!$B$14</f>
        <v>3.6848519999999998</v>
      </c>
      <c r="F392" s="6">
        <f t="shared" si="333"/>
        <v>21.196462</v>
      </c>
      <c r="G392" s="219">
        <f>(BldgEUI!L292+BldgEUI!M292)*Constants!$B$13</f>
        <v>0</v>
      </c>
      <c r="H392" s="101">
        <f>(BldgEUI!J292+BldgEUI!K292)*Constants!$B$14</f>
        <v>0</v>
      </c>
      <c r="I392" s="6">
        <f t="shared" si="334"/>
        <v>0</v>
      </c>
      <c r="J392" s="219">
        <f>(BldgEUI!R292+BldgEUI!S292)*Constants!$B$13</f>
        <v>20.189709999999998</v>
      </c>
      <c r="K392" s="101">
        <f>(BldgEUI!P292+BldgEUI!Q292)*Constants!$B$14</f>
        <v>9.1505700000000001</v>
      </c>
      <c r="L392" s="6">
        <f t="shared" si="335"/>
        <v>29.34028</v>
      </c>
      <c r="M392" s="219">
        <f>(BldgEUI!X292+BldgEUI!Y292)*Constants!$B$13</f>
        <v>0</v>
      </c>
      <c r="N392" s="101">
        <f>(BldgEUI!V292+BldgEUI!W292)*Constants!$B$14</f>
        <v>0</v>
      </c>
      <c r="O392" s="6">
        <f t="shared" si="336"/>
        <v>0</v>
      </c>
      <c r="P392" s="228" t="e">
        <f>D392*#REF!</f>
        <v>#REF!</v>
      </c>
      <c r="Q392" s="174" t="e">
        <f>E392*#REF!</f>
        <v>#REF!</v>
      </c>
      <c r="R392" s="234" t="e">
        <f>F392*#REF!</f>
        <v>#REF!</v>
      </c>
      <c r="S392" s="228" t="e">
        <f>G392*#REF!</f>
        <v>#REF!</v>
      </c>
      <c r="T392" s="174" t="e">
        <f>H392*#REF!</f>
        <v>#REF!</v>
      </c>
      <c r="U392" s="234" t="e">
        <f>I392*#REF!</f>
        <v>#REF!</v>
      </c>
      <c r="V392" s="228" t="e">
        <f>J392*#REF!</f>
        <v>#REF!</v>
      </c>
      <c r="W392" s="174" t="e">
        <f>K392*#REF!</f>
        <v>#REF!</v>
      </c>
      <c r="X392" s="234" t="e">
        <f>L392*#REF!</f>
        <v>#REF!</v>
      </c>
      <c r="Y392" s="228" t="e">
        <f>M392*#REF!</f>
        <v>#REF!</v>
      </c>
      <c r="Z392" s="174" t="e">
        <f>N392*#REF!</f>
        <v>#REF!</v>
      </c>
      <c r="AA392" s="234" t="e">
        <f>O392*#REF!</f>
        <v>#REF!</v>
      </c>
      <c r="AB392" s="228" t="e">
        <f t="shared" si="337"/>
        <v>#REF!</v>
      </c>
      <c r="AC392" s="174" t="e">
        <f t="shared" si="338"/>
        <v>#REF!</v>
      </c>
      <c r="AD392" s="234" t="e">
        <f t="shared" si="339"/>
        <v>#REF!</v>
      </c>
      <c r="AE392" s="228" t="e">
        <f t="shared" si="340"/>
        <v>#REF!</v>
      </c>
      <c r="AF392" s="174" t="e">
        <f t="shared" si="341"/>
        <v>#REF!</v>
      </c>
      <c r="AG392" s="234" t="e">
        <f t="shared" si="342"/>
        <v>#REF!</v>
      </c>
      <c r="AH392" s="228" t="e">
        <f t="shared" si="343"/>
        <v>#REF!</v>
      </c>
      <c r="AI392" s="174" t="e">
        <f t="shared" si="344"/>
        <v>#REF!</v>
      </c>
      <c r="AJ392" s="234" t="e">
        <f t="shared" si="345"/>
        <v>#REF!</v>
      </c>
      <c r="AK392" s="228" t="e">
        <f t="shared" si="346"/>
        <v>#REF!</v>
      </c>
      <c r="AL392" s="174" t="e">
        <f t="shared" si="347"/>
        <v>#REF!</v>
      </c>
      <c r="AM392" s="234" t="e">
        <f t="shared" si="348"/>
        <v>#REF!</v>
      </c>
      <c r="AN392" s="228" t="e">
        <f t="shared" si="349"/>
        <v>#REF!</v>
      </c>
      <c r="AO392" s="174" t="e">
        <f t="shared" si="350"/>
        <v>#REF!</v>
      </c>
      <c r="AP392" s="234" t="e">
        <f t="shared" si="351"/>
        <v>#REF!</v>
      </c>
      <c r="AQ392" s="228" t="e">
        <f t="shared" si="352"/>
        <v>#REF!</v>
      </c>
      <c r="AR392" s="174" t="e">
        <f t="shared" si="353"/>
        <v>#REF!</v>
      </c>
      <c r="AS392" s="185" t="e">
        <f t="shared" si="354"/>
        <v>#REF!</v>
      </c>
      <c r="AT392" s="143"/>
      <c r="AU392" s="143"/>
      <c r="AV392" s="143"/>
      <c r="AW392" s="143"/>
      <c r="AX392" s="143"/>
      <c r="AY392" s="143"/>
      <c r="AZ392" s="143"/>
      <c r="BA392" s="143"/>
      <c r="BB392" s="143"/>
    </row>
    <row r="393" spans="1:78" x14ac:dyDescent="0.2">
      <c r="A393" s="247" t="s">
        <v>53</v>
      </c>
      <c r="B393" s="254">
        <v>1</v>
      </c>
      <c r="C393" s="255">
        <v>0</v>
      </c>
      <c r="D393" s="4">
        <f>(BldgEUI!F293+BldgEUI!G293)*Constants!$B$13</f>
        <v>17.112343333333335</v>
      </c>
      <c r="E393" s="101">
        <f>(BldgEUI!D293+BldgEUI!E293)*Constants!$B$14</f>
        <v>3.8114144999999997</v>
      </c>
      <c r="F393" s="6">
        <f t="shared" si="333"/>
        <v>20.923757833333333</v>
      </c>
      <c r="G393" s="219">
        <f>(BldgEUI!L293+BldgEUI!M293)*Constants!$B$13</f>
        <v>0</v>
      </c>
      <c r="H393" s="101">
        <f>(BldgEUI!J293+BldgEUI!K293)*Constants!$B$14</f>
        <v>0</v>
      </c>
      <c r="I393" s="6">
        <f t="shared" si="334"/>
        <v>0</v>
      </c>
      <c r="J393" s="219">
        <f>(BldgEUI!R293+BldgEUI!S293)*Constants!$B$13</f>
        <v>18.402353435047957</v>
      </c>
      <c r="K393" s="101">
        <f>(BldgEUI!P293+BldgEUI!Q293)*Constants!$B$14</f>
        <v>9.4753898425239758</v>
      </c>
      <c r="L393" s="6">
        <f t="shared" si="335"/>
        <v>27.87774327757193</v>
      </c>
      <c r="M393" s="219">
        <f>(BldgEUI!X293+BldgEUI!Y293)*Constants!$B$13</f>
        <v>0</v>
      </c>
      <c r="N393" s="101">
        <f>(BldgEUI!V293+BldgEUI!W293)*Constants!$B$14</f>
        <v>0</v>
      </c>
      <c r="O393" s="6">
        <f t="shared" si="336"/>
        <v>0</v>
      </c>
      <c r="P393" s="228" t="e">
        <f>D393*#REF!</f>
        <v>#REF!</v>
      </c>
      <c r="Q393" s="174" t="e">
        <f>E393*#REF!</f>
        <v>#REF!</v>
      </c>
      <c r="R393" s="234" t="e">
        <f>F393*#REF!</f>
        <v>#REF!</v>
      </c>
      <c r="S393" s="228" t="e">
        <f>G393*#REF!</f>
        <v>#REF!</v>
      </c>
      <c r="T393" s="174" t="e">
        <f>H393*#REF!</f>
        <v>#REF!</v>
      </c>
      <c r="U393" s="234" t="e">
        <f>I393*#REF!</f>
        <v>#REF!</v>
      </c>
      <c r="V393" s="228" t="e">
        <f>J393*#REF!</f>
        <v>#REF!</v>
      </c>
      <c r="W393" s="174" t="e">
        <f>K393*#REF!</f>
        <v>#REF!</v>
      </c>
      <c r="X393" s="234" t="e">
        <f>L393*#REF!</f>
        <v>#REF!</v>
      </c>
      <c r="Y393" s="228" t="e">
        <f>M393*#REF!</f>
        <v>#REF!</v>
      </c>
      <c r="Z393" s="174" t="e">
        <f>N393*#REF!</f>
        <v>#REF!</v>
      </c>
      <c r="AA393" s="234" t="e">
        <f>O393*#REF!</f>
        <v>#REF!</v>
      </c>
      <c r="AB393" s="228" t="e">
        <f t="shared" si="337"/>
        <v>#REF!</v>
      </c>
      <c r="AC393" s="174" t="e">
        <f t="shared" si="338"/>
        <v>#REF!</v>
      </c>
      <c r="AD393" s="234" t="e">
        <f t="shared" si="339"/>
        <v>#REF!</v>
      </c>
      <c r="AE393" s="228" t="e">
        <f t="shared" si="340"/>
        <v>#REF!</v>
      </c>
      <c r="AF393" s="174" t="e">
        <f t="shared" si="341"/>
        <v>#REF!</v>
      </c>
      <c r="AG393" s="234" t="e">
        <f t="shared" si="342"/>
        <v>#REF!</v>
      </c>
      <c r="AH393" s="228" t="e">
        <f t="shared" si="343"/>
        <v>#REF!</v>
      </c>
      <c r="AI393" s="174" t="e">
        <f t="shared" si="344"/>
        <v>#REF!</v>
      </c>
      <c r="AJ393" s="234" t="e">
        <f t="shared" si="345"/>
        <v>#REF!</v>
      </c>
      <c r="AK393" s="228" t="e">
        <f t="shared" si="346"/>
        <v>#REF!</v>
      </c>
      <c r="AL393" s="174" t="e">
        <f t="shared" si="347"/>
        <v>#REF!</v>
      </c>
      <c r="AM393" s="234" t="e">
        <f t="shared" si="348"/>
        <v>#REF!</v>
      </c>
      <c r="AN393" s="228" t="e">
        <f t="shared" si="349"/>
        <v>#REF!</v>
      </c>
      <c r="AO393" s="174" t="e">
        <f t="shared" si="350"/>
        <v>#REF!</v>
      </c>
      <c r="AP393" s="234" t="e">
        <f t="shared" si="351"/>
        <v>#REF!</v>
      </c>
      <c r="AQ393" s="228" t="e">
        <f t="shared" si="352"/>
        <v>#REF!</v>
      </c>
      <c r="AR393" s="174" t="e">
        <f t="shared" si="353"/>
        <v>#REF!</v>
      </c>
      <c r="AS393" s="185" t="e">
        <f t="shared" si="354"/>
        <v>#REF!</v>
      </c>
      <c r="AT393" s="1"/>
      <c r="AU393" s="1"/>
      <c r="AV393" s="1"/>
      <c r="AW393" s="1"/>
      <c r="AX393" s="1"/>
      <c r="AY393" s="1"/>
      <c r="AZ393" s="1"/>
      <c r="BA393" s="1"/>
      <c r="BB393" s="1"/>
      <c r="BC393"/>
      <c r="BX393"/>
    </row>
    <row r="394" spans="1:78" s="52" customFormat="1" x14ac:dyDescent="0.2">
      <c r="A394" s="247" t="s">
        <v>54</v>
      </c>
      <c r="B394" s="250">
        <v>0</v>
      </c>
      <c r="C394" s="252">
        <v>0</v>
      </c>
      <c r="D394" s="4">
        <f>(BldgEUI!F294+BldgEUI!G294)*Constants!$B$13</f>
        <v>17.38392</v>
      </c>
      <c r="E394" s="101">
        <f>(BldgEUI!D294+BldgEUI!E294)*Constants!$B$14</f>
        <v>3.6848519999999998</v>
      </c>
      <c r="F394" s="6">
        <f t="shared" si="333"/>
        <v>21.068771999999999</v>
      </c>
      <c r="G394" s="219">
        <f>(BldgEUI!L294+BldgEUI!M294)*Constants!$B$13</f>
        <v>0</v>
      </c>
      <c r="H394" s="101">
        <f>(BldgEUI!J294+BldgEUI!K294)*Constants!$B$14</f>
        <v>0</v>
      </c>
      <c r="I394" s="6">
        <f t="shared" si="334"/>
        <v>0</v>
      </c>
      <c r="J394" s="219">
        <f>(BldgEUI!R294+BldgEUI!S294)*Constants!$B$13</f>
        <v>20.14903</v>
      </c>
      <c r="K394" s="101">
        <f>(BldgEUI!P294+BldgEUI!Q294)*Constants!$B$14</f>
        <v>9.1505700000000001</v>
      </c>
      <c r="L394" s="6">
        <f t="shared" si="335"/>
        <v>29.299599999999998</v>
      </c>
      <c r="M394" s="219">
        <f>(BldgEUI!X294+BldgEUI!Y294)*Constants!$B$13</f>
        <v>0</v>
      </c>
      <c r="N394" s="101">
        <f>(BldgEUI!V294+BldgEUI!W294)*Constants!$B$14</f>
        <v>0</v>
      </c>
      <c r="O394" s="6">
        <f t="shared" si="336"/>
        <v>0</v>
      </c>
      <c r="P394" s="228" t="e">
        <f>D394*#REF!</f>
        <v>#REF!</v>
      </c>
      <c r="Q394" s="174" t="e">
        <f>E394*#REF!</f>
        <v>#REF!</v>
      </c>
      <c r="R394" s="234" t="e">
        <f>F394*#REF!</f>
        <v>#REF!</v>
      </c>
      <c r="S394" s="228" t="e">
        <f>G394*#REF!</f>
        <v>#REF!</v>
      </c>
      <c r="T394" s="174" t="e">
        <f>H394*#REF!</f>
        <v>#REF!</v>
      </c>
      <c r="U394" s="234" t="e">
        <f>I394*#REF!</f>
        <v>#REF!</v>
      </c>
      <c r="V394" s="228" t="e">
        <f>J394*#REF!</f>
        <v>#REF!</v>
      </c>
      <c r="W394" s="174" t="e">
        <f>K394*#REF!</f>
        <v>#REF!</v>
      </c>
      <c r="X394" s="234" t="e">
        <f>L394*#REF!</f>
        <v>#REF!</v>
      </c>
      <c r="Y394" s="228" t="e">
        <f>M394*#REF!</f>
        <v>#REF!</v>
      </c>
      <c r="Z394" s="174" t="e">
        <f>N394*#REF!</f>
        <v>#REF!</v>
      </c>
      <c r="AA394" s="234" t="e">
        <f>O394*#REF!</f>
        <v>#REF!</v>
      </c>
      <c r="AB394" s="228" t="e">
        <f t="shared" si="337"/>
        <v>#REF!</v>
      </c>
      <c r="AC394" s="174" t="e">
        <f t="shared" si="338"/>
        <v>#REF!</v>
      </c>
      <c r="AD394" s="234" t="e">
        <f t="shared" si="339"/>
        <v>#REF!</v>
      </c>
      <c r="AE394" s="228" t="e">
        <f t="shared" si="340"/>
        <v>#REF!</v>
      </c>
      <c r="AF394" s="174" t="e">
        <f t="shared" si="341"/>
        <v>#REF!</v>
      </c>
      <c r="AG394" s="234" t="e">
        <f t="shared" si="342"/>
        <v>#REF!</v>
      </c>
      <c r="AH394" s="228" t="e">
        <f t="shared" si="343"/>
        <v>#REF!</v>
      </c>
      <c r="AI394" s="174" t="e">
        <f t="shared" si="344"/>
        <v>#REF!</v>
      </c>
      <c r="AJ394" s="234" t="e">
        <f t="shared" si="345"/>
        <v>#REF!</v>
      </c>
      <c r="AK394" s="228" t="e">
        <f t="shared" si="346"/>
        <v>#REF!</v>
      </c>
      <c r="AL394" s="174" t="e">
        <f t="shared" si="347"/>
        <v>#REF!</v>
      </c>
      <c r="AM394" s="234" t="e">
        <f t="shared" si="348"/>
        <v>#REF!</v>
      </c>
      <c r="AN394" s="228" t="e">
        <f t="shared" si="349"/>
        <v>#REF!</v>
      </c>
      <c r="AO394" s="174" t="e">
        <f t="shared" si="350"/>
        <v>#REF!</v>
      </c>
      <c r="AP394" s="234" t="e">
        <f t="shared" si="351"/>
        <v>#REF!</v>
      </c>
      <c r="AQ394" s="228" t="e">
        <f t="shared" si="352"/>
        <v>#REF!</v>
      </c>
      <c r="AR394" s="174" t="e">
        <f t="shared" si="353"/>
        <v>#REF!</v>
      </c>
      <c r="AS394" s="185" t="e">
        <f t="shared" si="354"/>
        <v>#REF!</v>
      </c>
      <c r="AT394" s="143"/>
      <c r="AU394" s="143"/>
      <c r="AV394" s="143"/>
      <c r="AW394" s="143"/>
      <c r="AX394" s="143"/>
      <c r="AY394" s="143"/>
      <c r="AZ394" s="143"/>
      <c r="BA394" s="143"/>
      <c r="BB394" s="143"/>
    </row>
    <row r="395" spans="1:78" s="24" customFormat="1" x14ac:dyDescent="0.2">
      <c r="A395" s="247" t="s">
        <v>55</v>
      </c>
      <c r="B395" s="208">
        <v>1</v>
      </c>
      <c r="C395" s="209">
        <v>0</v>
      </c>
      <c r="D395" s="4">
        <f>(BldgEUI!F295+BldgEUI!G295)*Constants!$B$13</f>
        <v>18.619010000000003</v>
      </c>
      <c r="E395" s="101">
        <f>(BldgEUI!D295+BldgEUI!E295)*Constants!$B$14</f>
        <v>3.390822</v>
      </c>
      <c r="F395" s="6">
        <f t="shared" si="333"/>
        <v>22.009832000000003</v>
      </c>
      <c r="G395" s="219">
        <f>(BldgEUI!L295+BldgEUI!M295)*Constants!$B$13</f>
        <v>0</v>
      </c>
      <c r="H395" s="101">
        <f>(BldgEUI!J295+BldgEUI!K295)*Constants!$B$14</f>
        <v>0</v>
      </c>
      <c r="I395" s="6">
        <f t="shared" si="334"/>
        <v>0</v>
      </c>
      <c r="J395" s="219">
        <f>(BldgEUI!R295+BldgEUI!S295)*Constants!$B$13</f>
        <v>21.384120000000003</v>
      </c>
      <c r="K395" s="101">
        <f>(BldgEUI!P295+BldgEUI!Q295)*Constants!$B$14</f>
        <v>8.8565400000000007</v>
      </c>
      <c r="L395" s="6">
        <f t="shared" si="335"/>
        <v>30.240660000000005</v>
      </c>
      <c r="M395" s="219">
        <f>(BldgEUI!X295+BldgEUI!Y295)*Constants!$B$13</f>
        <v>0</v>
      </c>
      <c r="N395" s="101">
        <f>(BldgEUI!V295+BldgEUI!W295)*Constants!$B$14</f>
        <v>0</v>
      </c>
      <c r="O395" s="6">
        <f t="shared" si="336"/>
        <v>0</v>
      </c>
      <c r="P395" s="228" t="e">
        <f>D395*#REF!</f>
        <v>#REF!</v>
      </c>
      <c r="Q395" s="174" t="e">
        <f>E395*#REF!</f>
        <v>#REF!</v>
      </c>
      <c r="R395" s="234" t="e">
        <f>F395*#REF!</f>
        <v>#REF!</v>
      </c>
      <c r="S395" s="228" t="e">
        <f>G395*#REF!</f>
        <v>#REF!</v>
      </c>
      <c r="T395" s="174" t="e">
        <f>H395*#REF!</f>
        <v>#REF!</v>
      </c>
      <c r="U395" s="234" t="e">
        <f>I395*#REF!</f>
        <v>#REF!</v>
      </c>
      <c r="V395" s="228" t="e">
        <f>J395*#REF!</f>
        <v>#REF!</v>
      </c>
      <c r="W395" s="174" t="e">
        <f>K395*#REF!</f>
        <v>#REF!</v>
      </c>
      <c r="X395" s="234" t="e">
        <f>L395*#REF!</f>
        <v>#REF!</v>
      </c>
      <c r="Y395" s="228" t="e">
        <f>M395*#REF!</f>
        <v>#REF!</v>
      </c>
      <c r="Z395" s="174" t="e">
        <f>N395*#REF!</f>
        <v>#REF!</v>
      </c>
      <c r="AA395" s="234" t="e">
        <f>O395*#REF!</f>
        <v>#REF!</v>
      </c>
      <c r="AB395" s="228" t="e">
        <f t="shared" si="337"/>
        <v>#REF!</v>
      </c>
      <c r="AC395" s="174" t="e">
        <f t="shared" si="338"/>
        <v>#REF!</v>
      </c>
      <c r="AD395" s="234" t="e">
        <f t="shared" si="339"/>
        <v>#REF!</v>
      </c>
      <c r="AE395" s="228" t="e">
        <f t="shared" si="340"/>
        <v>#REF!</v>
      </c>
      <c r="AF395" s="174" t="e">
        <f t="shared" si="341"/>
        <v>#REF!</v>
      </c>
      <c r="AG395" s="234" t="e">
        <f t="shared" si="342"/>
        <v>#REF!</v>
      </c>
      <c r="AH395" s="228" t="e">
        <f t="shared" si="343"/>
        <v>#REF!</v>
      </c>
      <c r="AI395" s="174" t="e">
        <f t="shared" si="344"/>
        <v>#REF!</v>
      </c>
      <c r="AJ395" s="234" t="e">
        <f t="shared" si="345"/>
        <v>#REF!</v>
      </c>
      <c r="AK395" s="228" t="e">
        <f t="shared" si="346"/>
        <v>#REF!</v>
      </c>
      <c r="AL395" s="174" t="e">
        <f t="shared" si="347"/>
        <v>#REF!</v>
      </c>
      <c r="AM395" s="234" t="e">
        <f t="shared" si="348"/>
        <v>#REF!</v>
      </c>
      <c r="AN395" s="228" t="e">
        <f t="shared" si="349"/>
        <v>#REF!</v>
      </c>
      <c r="AO395" s="174" t="e">
        <f t="shared" si="350"/>
        <v>#REF!</v>
      </c>
      <c r="AP395" s="234" t="e">
        <f t="shared" si="351"/>
        <v>#REF!</v>
      </c>
      <c r="AQ395" s="228" t="e">
        <f t="shared" si="352"/>
        <v>#REF!</v>
      </c>
      <c r="AR395" s="174" t="e">
        <f t="shared" si="353"/>
        <v>#REF!</v>
      </c>
      <c r="AS395" s="185" t="e">
        <f t="shared" si="354"/>
        <v>#REF!</v>
      </c>
      <c r="AT395" s="141"/>
      <c r="AU395" s="141"/>
      <c r="AV395" s="141"/>
      <c r="AW395" s="141"/>
      <c r="AX395" s="141"/>
      <c r="AY395" s="141"/>
      <c r="AZ395" s="141"/>
      <c r="BA395" s="141"/>
      <c r="BB395" s="141"/>
    </row>
    <row r="396" spans="1:78" x14ac:dyDescent="0.2">
      <c r="A396" s="247" t="s">
        <v>21</v>
      </c>
      <c r="B396" s="208">
        <v>1</v>
      </c>
      <c r="C396" s="209">
        <v>1</v>
      </c>
      <c r="D396" s="4">
        <f>(BldgEUI!F296+BldgEUI!G296)*Constants!$B$13</f>
        <v>18.073219999999999</v>
      </c>
      <c r="E396" s="101">
        <f>(BldgEUI!D296+BldgEUI!E296)*Constants!$B$14</f>
        <v>3.5665919999999995</v>
      </c>
      <c r="F396" s="6">
        <f t="shared" si="333"/>
        <v>21.639811999999999</v>
      </c>
      <c r="G396" s="219">
        <f>(BldgEUI!L296+BldgEUI!M296)*Constants!$B$13</f>
        <v>0</v>
      </c>
      <c r="H396" s="101">
        <f>(BldgEUI!J296+BldgEUI!K296)*Constants!$B$14</f>
        <v>0</v>
      </c>
      <c r="I396" s="6">
        <f t="shared" si="334"/>
        <v>0</v>
      </c>
      <c r="J396" s="219">
        <f>(BldgEUI!R296+BldgEUI!S296)*Constants!$B$13</f>
        <v>20.838329999999999</v>
      </c>
      <c r="K396" s="101">
        <f>(BldgEUI!P296+BldgEUI!Q296)*Constants!$B$14</f>
        <v>9.032309999999999</v>
      </c>
      <c r="L396" s="6">
        <f t="shared" si="335"/>
        <v>29.870639999999998</v>
      </c>
      <c r="M396" s="219">
        <f>(BldgEUI!X296+BldgEUI!Y296)*Constants!$B$13</f>
        <v>0</v>
      </c>
      <c r="N396" s="101">
        <f>(BldgEUI!V296+BldgEUI!W296)*Constants!$B$14</f>
        <v>0</v>
      </c>
      <c r="O396" s="6">
        <f t="shared" si="336"/>
        <v>0</v>
      </c>
      <c r="P396" s="228" t="e">
        <f>D396*#REF!</f>
        <v>#REF!</v>
      </c>
      <c r="Q396" s="174" t="e">
        <f>E396*#REF!</f>
        <v>#REF!</v>
      </c>
      <c r="R396" s="234" t="e">
        <f>F396*#REF!</f>
        <v>#REF!</v>
      </c>
      <c r="S396" s="228" t="e">
        <f>G396*#REF!</f>
        <v>#REF!</v>
      </c>
      <c r="T396" s="174" t="e">
        <f>H396*#REF!</f>
        <v>#REF!</v>
      </c>
      <c r="U396" s="234" t="e">
        <f>I396*#REF!</f>
        <v>#REF!</v>
      </c>
      <c r="V396" s="228" t="e">
        <f>J396*#REF!</f>
        <v>#REF!</v>
      </c>
      <c r="W396" s="174" t="e">
        <f>K396*#REF!</f>
        <v>#REF!</v>
      </c>
      <c r="X396" s="234" t="e">
        <f>L396*#REF!</f>
        <v>#REF!</v>
      </c>
      <c r="Y396" s="228" t="e">
        <f>M396*#REF!</f>
        <v>#REF!</v>
      </c>
      <c r="Z396" s="174" t="e">
        <f>N396*#REF!</f>
        <v>#REF!</v>
      </c>
      <c r="AA396" s="234" t="e">
        <f>O396*#REF!</f>
        <v>#REF!</v>
      </c>
      <c r="AB396" s="228" t="e">
        <f t="shared" si="337"/>
        <v>#REF!</v>
      </c>
      <c r="AC396" s="174" t="e">
        <f t="shared" si="338"/>
        <v>#REF!</v>
      </c>
      <c r="AD396" s="234" t="e">
        <f t="shared" si="339"/>
        <v>#REF!</v>
      </c>
      <c r="AE396" s="228" t="e">
        <f t="shared" si="340"/>
        <v>#REF!</v>
      </c>
      <c r="AF396" s="174" t="e">
        <f t="shared" si="341"/>
        <v>#REF!</v>
      </c>
      <c r="AG396" s="234" t="e">
        <f t="shared" si="342"/>
        <v>#REF!</v>
      </c>
      <c r="AH396" s="228" t="e">
        <f t="shared" si="343"/>
        <v>#REF!</v>
      </c>
      <c r="AI396" s="174" t="e">
        <f t="shared" si="344"/>
        <v>#REF!</v>
      </c>
      <c r="AJ396" s="234" t="e">
        <f t="shared" si="345"/>
        <v>#REF!</v>
      </c>
      <c r="AK396" s="228" t="e">
        <f t="shared" si="346"/>
        <v>#REF!</v>
      </c>
      <c r="AL396" s="174" t="e">
        <f t="shared" si="347"/>
        <v>#REF!</v>
      </c>
      <c r="AM396" s="234" t="e">
        <f t="shared" si="348"/>
        <v>#REF!</v>
      </c>
      <c r="AN396" s="228" t="e">
        <f t="shared" si="349"/>
        <v>#REF!</v>
      </c>
      <c r="AO396" s="174" t="e">
        <f t="shared" si="350"/>
        <v>#REF!</v>
      </c>
      <c r="AP396" s="234" t="e">
        <f t="shared" si="351"/>
        <v>#REF!</v>
      </c>
      <c r="AQ396" s="228" t="e">
        <f t="shared" si="352"/>
        <v>#REF!</v>
      </c>
      <c r="AR396" s="174" t="e">
        <f t="shared" si="353"/>
        <v>#REF!</v>
      </c>
      <c r="AS396" s="185" t="e">
        <f t="shared" si="354"/>
        <v>#REF!</v>
      </c>
      <c r="AT396" s="1"/>
      <c r="AU396" s="1"/>
      <c r="AV396" s="1"/>
      <c r="AW396" s="1"/>
      <c r="AX396" s="1"/>
      <c r="AY396" s="1"/>
      <c r="AZ396" s="1"/>
      <c r="BA396" s="1"/>
      <c r="BB396" s="1"/>
      <c r="BC396"/>
      <c r="BX396"/>
    </row>
    <row r="397" spans="1:78" x14ac:dyDescent="0.2">
      <c r="A397" s="247" t="s">
        <v>56</v>
      </c>
      <c r="B397" s="208">
        <v>1</v>
      </c>
      <c r="C397" s="209">
        <v>1</v>
      </c>
      <c r="D397" s="4">
        <f>(BldgEUI!F297+BldgEUI!G297)*Constants!$B$13</f>
        <v>17.886769999999999</v>
      </c>
      <c r="E397" s="101">
        <f>(BldgEUI!D297+BldgEUI!E297)*Constants!$B$14</f>
        <v>3.6848519999999998</v>
      </c>
      <c r="F397" s="6">
        <f t="shared" si="333"/>
        <v>21.571621999999998</v>
      </c>
      <c r="G397" s="219">
        <f>(BldgEUI!L297+BldgEUI!M297)*Constants!$B$13</f>
        <v>0</v>
      </c>
      <c r="H397" s="101">
        <f>(BldgEUI!J297+BldgEUI!K297)*Constants!$B$14</f>
        <v>0</v>
      </c>
      <c r="I397" s="6">
        <f t="shared" si="334"/>
        <v>0</v>
      </c>
      <c r="J397" s="219">
        <f>(BldgEUI!R297+BldgEUI!S297)*Constants!$B$13</f>
        <v>20.553570000000001</v>
      </c>
      <c r="K397" s="101">
        <f>(BldgEUI!P297+BldgEUI!Q297)*Constants!$B$14</f>
        <v>9.1507319999999996</v>
      </c>
      <c r="L397" s="6">
        <f t="shared" si="335"/>
        <v>29.704301999999998</v>
      </c>
      <c r="M397" s="219">
        <f>(BldgEUI!X297+BldgEUI!Y297)*Constants!$B$13</f>
        <v>0</v>
      </c>
      <c r="N397" s="101">
        <f>(BldgEUI!V297+BldgEUI!W297)*Constants!$B$14</f>
        <v>0</v>
      </c>
      <c r="O397" s="6">
        <f t="shared" si="336"/>
        <v>0</v>
      </c>
      <c r="P397" s="228" t="e">
        <f>D397*#REF!</f>
        <v>#REF!</v>
      </c>
      <c r="Q397" s="174" t="e">
        <f>E397*#REF!</f>
        <v>#REF!</v>
      </c>
      <c r="R397" s="234" t="e">
        <f>F397*#REF!</f>
        <v>#REF!</v>
      </c>
      <c r="S397" s="228" t="e">
        <f>G397*#REF!</f>
        <v>#REF!</v>
      </c>
      <c r="T397" s="174" t="e">
        <f>H397*#REF!</f>
        <v>#REF!</v>
      </c>
      <c r="U397" s="234" t="e">
        <f>I397*#REF!</f>
        <v>#REF!</v>
      </c>
      <c r="V397" s="228" t="e">
        <f>J397*#REF!</f>
        <v>#REF!</v>
      </c>
      <c r="W397" s="174" t="e">
        <f>K397*#REF!</f>
        <v>#REF!</v>
      </c>
      <c r="X397" s="234" t="e">
        <f>L397*#REF!</f>
        <v>#REF!</v>
      </c>
      <c r="Y397" s="228" t="e">
        <f>M397*#REF!</f>
        <v>#REF!</v>
      </c>
      <c r="Z397" s="174" t="e">
        <f>N397*#REF!</f>
        <v>#REF!</v>
      </c>
      <c r="AA397" s="234" t="e">
        <f>O397*#REF!</f>
        <v>#REF!</v>
      </c>
      <c r="AB397" s="228" t="e">
        <f t="shared" si="337"/>
        <v>#REF!</v>
      </c>
      <c r="AC397" s="174" t="e">
        <f t="shared" si="338"/>
        <v>#REF!</v>
      </c>
      <c r="AD397" s="234" t="e">
        <f t="shared" si="339"/>
        <v>#REF!</v>
      </c>
      <c r="AE397" s="228" t="e">
        <f t="shared" si="340"/>
        <v>#REF!</v>
      </c>
      <c r="AF397" s="174" t="e">
        <f t="shared" si="341"/>
        <v>#REF!</v>
      </c>
      <c r="AG397" s="234" t="e">
        <f t="shared" si="342"/>
        <v>#REF!</v>
      </c>
      <c r="AH397" s="228" t="e">
        <f t="shared" si="343"/>
        <v>#REF!</v>
      </c>
      <c r="AI397" s="174" t="e">
        <f t="shared" si="344"/>
        <v>#REF!</v>
      </c>
      <c r="AJ397" s="234" t="e">
        <f t="shared" si="345"/>
        <v>#REF!</v>
      </c>
      <c r="AK397" s="228" t="e">
        <f t="shared" si="346"/>
        <v>#REF!</v>
      </c>
      <c r="AL397" s="174" t="e">
        <f t="shared" si="347"/>
        <v>#REF!</v>
      </c>
      <c r="AM397" s="234" t="e">
        <f t="shared" si="348"/>
        <v>#REF!</v>
      </c>
      <c r="AN397" s="228" t="e">
        <f t="shared" si="349"/>
        <v>#REF!</v>
      </c>
      <c r="AO397" s="174" t="e">
        <f t="shared" si="350"/>
        <v>#REF!</v>
      </c>
      <c r="AP397" s="234" t="e">
        <f t="shared" si="351"/>
        <v>#REF!</v>
      </c>
      <c r="AQ397" s="228" t="e">
        <f t="shared" si="352"/>
        <v>#REF!</v>
      </c>
      <c r="AR397" s="174" t="e">
        <f t="shared" si="353"/>
        <v>#REF!</v>
      </c>
      <c r="AS397" s="185" t="e">
        <f t="shared" si="354"/>
        <v>#REF!</v>
      </c>
      <c r="AT397" s="1"/>
      <c r="AU397" s="1"/>
      <c r="AV397" s="1"/>
      <c r="AW397" s="1"/>
      <c r="AX397" s="1"/>
      <c r="AY397" s="1"/>
      <c r="AZ397" s="1"/>
      <c r="BA397" s="1"/>
      <c r="BB397" s="1"/>
      <c r="BC397"/>
      <c r="BX397"/>
    </row>
    <row r="398" spans="1:78" x14ac:dyDescent="0.2">
      <c r="A398" s="247" t="s">
        <v>57</v>
      </c>
      <c r="B398" s="210">
        <v>1</v>
      </c>
      <c r="C398" s="211">
        <v>1</v>
      </c>
      <c r="D398" s="4">
        <f>(BldgEUI!F298+BldgEUI!G298)*Constants!$B$13</f>
        <v>18.054010000000002</v>
      </c>
      <c r="E398" s="101">
        <f>(BldgEUI!D298+BldgEUI!E298)*Constants!$B$14</f>
        <v>3.6848519999999998</v>
      </c>
      <c r="F398" s="6">
        <f t="shared" si="333"/>
        <v>21.738862000000001</v>
      </c>
      <c r="G398" s="219">
        <f>(BldgEUI!L298+BldgEUI!M298)*Constants!$B$13</f>
        <v>0</v>
      </c>
      <c r="H398" s="101">
        <f>(BldgEUI!J298+BldgEUI!K298)*Constants!$B$14</f>
        <v>0</v>
      </c>
      <c r="I398" s="6">
        <f t="shared" si="334"/>
        <v>0</v>
      </c>
      <c r="J398" s="219">
        <f>(BldgEUI!R298+BldgEUI!S298)*Constants!$B$13</f>
        <v>20.64058</v>
      </c>
      <c r="K398" s="101">
        <f>(BldgEUI!P298+BldgEUI!Q298)*Constants!$B$14</f>
        <v>9.1505700000000001</v>
      </c>
      <c r="L398" s="6">
        <f t="shared" si="335"/>
        <v>29.791150000000002</v>
      </c>
      <c r="M398" s="219">
        <f>(BldgEUI!X298+BldgEUI!Y298)*Constants!$B$13</f>
        <v>0</v>
      </c>
      <c r="N398" s="101">
        <f>(BldgEUI!V298+BldgEUI!W298)*Constants!$B$14</f>
        <v>0</v>
      </c>
      <c r="O398" s="6">
        <f t="shared" si="336"/>
        <v>0</v>
      </c>
      <c r="P398" s="228" t="e">
        <f>D398*#REF!</f>
        <v>#REF!</v>
      </c>
      <c r="Q398" s="174" t="e">
        <f>E398*#REF!</f>
        <v>#REF!</v>
      </c>
      <c r="R398" s="234" t="e">
        <f>F398*#REF!</f>
        <v>#REF!</v>
      </c>
      <c r="S398" s="228" t="e">
        <f>G398*#REF!</f>
        <v>#REF!</v>
      </c>
      <c r="T398" s="174" t="e">
        <f>H398*#REF!</f>
        <v>#REF!</v>
      </c>
      <c r="U398" s="234" t="e">
        <f>I398*#REF!</f>
        <v>#REF!</v>
      </c>
      <c r="V398" s="228" t="e">
        <f>J398*#REF!</f>
        <v>#REF!</v>
      </c>
      <c r="W398" s="174" t="e">
        <f>K398*#REF!</f>
        <v>#REF!</v>
      </c>
      <c r="X398" s="234" t="e">
        <f>L398*#REF!</f>
        <v>#REF!</v>
      </c>
      <c r="Y398" s="228" t="e">
        <f>M398*#REF!</f>
        <v>#REF!</v>
      </c>
      <c r="Z398" s="174" t="e">
        <f>N398*#REF!</f>
        <v>#REF!</v>
      </c>
      <c r="AA398" s="234" t="e">
        <f>O398*#REF!</f>
        <v>#REF!</v>
      </c>
      <c r="AB398" s="228" t="e">
        <f t="shared" si="337"/>
        <v>#REF!</v>
      </c>
      <c r="AC398" s="174" t="e">
        <f t="shared" si="338"/>
        <v>#REF!</v>
      </c>
      <c r="AD398" s="234" t="e">
        <f t="shared" si="339"/>
        <v>#REF!</v>
      </c>
      <c r="AE398" s="228" t="e">
        <f t="shared" si="340"/>
        <v>#REF!</v>
      </c>
      <c r="AF398" s="174" t="e">
        <f t="shared" si="341"/>
        <v>#REF!</v>
      </c>
      <c r="AG398" s="234" t="e">
        <f t="shared" si="342"/>
        <v>#REF!</v>
      </c>
      <c r="AH398" s="228" t="e">
        <f t="shared" si="343"/>
        <v>#REF!</v>
      </c>
      <c r="AI398" s="174" t="e">
        <f t="shared" si="344"/>
        <v>#REF!</v>
      </c>
      <c r="AJ398" s="234" t="e">
        <f t="shared" si="345"/>
        <v>#REF!</v>
      </c>
      <c r="AK398" s="228" t="e">
        <f t="shared" si="346"/>
        <v>#REF!</v>
      </c>
      <c r="AL398" s="174" t="e">
        <f t="shared" si="347"/>
        <v>#REF!</v>
      </c>
      <c r="AM398" s="234" t="e">
        <f t="shared" si="348"/>
        <v>#REF!</v>
      </c>
      <c r="AN398" s="228" t="e">
        <f t="shared" si="349"/>
        <v>#REF!</v>
      </c>
      <c r="AO398" s="174" t="e">
        <f t="shared" si="350"/>
        <v>#REF!</v>
      </c>
      <c r="AP398" s="234" t="e">
        <f t="shared" si="351"/>
        <v>#REF!</v>
      </c>
      <c r="AQ398" s="228" t="e">
        <f t="shared" si="352"/>
        <v>#REF!</v>
      </c>
      <c r="AR398" s="174" t="e">
        <f t="shared" si="353"/>
        <v>#REF!</v>
      </c>
      <c r="AS398" s="185" t="e">
        <f t="shared" si="354"/>
        <v>#REF!</v>
      </c>
      <c r="AT398" s="1"/>
      <c r="AU398" s="1"/>
      <c r="AV398" s="1"/>
      <c r="AW398" s="1"/>
      <c r="AX398" s="1"/>
      <c r="AY398" s="1"/>
      <c r="AZ398" s="1"/>
      <c r="BA398" s="1"/>
      <c r="BB398" s="1"/>
      <c r="BC398"/>
      <c r="BX398"/>
    </row>
    <row r="399" spans="1:78" s="15" customFormat="1" ht="13.5" thickBot="1" x14ac:dyDescent="0.25">
      <c r="A399" s="249" t="s">
        <v>58</v>
      </c>
      <c r="B399" s="267">
        <v>1</v>
      </c>
      <c r="C399" s="268">
        <v>1</v>
      </c>
      <c r="D399" s="197">
        <f>(BldgEUI!F299+BldgEUI!G299)*Constants!$B$13</f>
        <v>17.841569999999997</v>
      </c>
      <c r="E399" s="186">
        <f>(BldgEUI!D299+BldgEUI!E299)*Constants!$B$14</f>
        <v>3.3418979999999996</v>
      </c>
      <c r="F399" s="236">
        <f t="shared" si="333"/>
        <v>21.183467999999998</v>
      </c>
      <c r="G399" s="221">
        <f>(BldgEUI!L299+BldgEUI!M299)*Constants!$B$13</f>
        <v>0</v>
      </c>
      <c r="H399" s="186">
        <f>(BldgEUI!J299+BldgEUI!K299)*Constants!$B$14</f>
        <v>0</v>
      </c>
      <c r="I399" s="236">
        <f t="shared" si="334"/>
        <v>0</v>
      </c>
      <c r="J399" s="221">
        <f>(BldgEUI!R299+BldgEUI!S299)*Constants!$B$13</f>
        <v>20.330959999999997</v>
      </c>
      <c r="K399" s="186">
        <f>(BldgEUI!P299+BldgEUI!Q299)*Constants!$B$14</f>
        <v>8.2611899999999991</v>
      </c>
      <c r="L399" s="236">
        <f t="shared" si="335"/>
        <v>28.592149999999997</v>
      </c>
      <c r="M399" s="221">
        <f>(BldgEUI!X299+BldgEUI!Y299)*Constants!$B$13</f>
        <v>0</v>
      </c>
      <c r="N399" s="186">
        <f>(BldgEUI!V299+BldgEUI!W299)*Constants!$B$14</f>
        <v>0</v>
      </c>
      <c r="O399" s="236">
        <f t="shared" si="336"/>
        <v>0</v>
      </c>
      <c r="P399" s="229" t="e">
        <f>D399*#REF!</f>
        <v>#REF!</v>
      </c>
      <c r="Q399" s="187" t="e">
        <f>E399*#REF!</f>
        <v>#REF!</v>
      </c>
      <c r="R399" s="235" t="e">
        <f>F399*#REF!</f>
        <v>#REF!</v>
      </c>
      <c r="S399" s="229" t="e">
        <f>G399*#REF!</f>
        <v>#REF!</v>
      </c>
      <c r="T399" s="187" t="e">
        <f>H399*#REF!</f>
        <v>#REF!</v>
      </c>
      <c r="U399" s="235" t="e">
        <f>I399*#REF!</f>
        <v>#REF!</v>
      </c>
      <c r="V399" s="229" t="e">
        <f>J399*#REF!</f>
        <v>#REF!</v>
      </c>
      <c r="W399" s="187" t="e">
        <f>K399*#REF!</f>
        <v>#REF!</v>
      </c>
      <c r="X399" s="235" t="e">
        <f>L399*#REF!</f>
        <v>#REF!</v>
      </c>
      <c r="Y399" s="229" t="e">
        <f>M399*#REF!</f>
        <v>#REF!</v>
      </c>
      <c r="Z399" s="187" t="e">
        <f>N399*#REF!</f>
        <v>#REF!</v>
      </c>
      <c r="AA399" s="235" t="e">
        <f>O399*#REF!</f>
        <v>#REF!</v>
      </c>
      <c r="AB399" s="229" t="e">
        <f t="shared" si="337"/>
        <v>#REF!</v>
      </c>
      <c r="AC399" s="187" t="e">
        <f t="shared" si="338"/>
        <v>#REF!</v>
      </c>
      <c r="AD399" s="235" t="e">
        <f t="shared" si="339"/>
        <v>#REF!</v>
      </c>
      <c r="AE399" s="229" t="e">
        <f t="shared" si="340"/>
        <v>#REF!</v>
      </c>
      <c r="AF399" s="187" t="e">
        <f t="shared" si="341"/>
        <v>#REF!</v>
      </c>
      <c r="AG399" s="235" t="e">
        <f t="shared" si="342"/>
        <v>#REF!</v>
      </c>
      <c r="AH399" s="229" t="e">
        <f t="shared" si="343"/>
        <v>#REF!</v>
      </c>
      <c r="AI399" s="187" t="e">
        <f t="shared" si="344"/>
        <v>#REF!</v>
      </c>
      <c r="AJ399" s="235" t="e">
        <f t="shared" si="345"/>
        <v>#REF!</v>
      </c>
      <c r="AK399" s="229" t="e">
        <f t="shared" si="346"/>
        <v>#REF!</v>
      </c>
      <c r="AL399" s="187" t="e">
        <f t="shared" si="347"/>
        <v>#REF!</v>
      </c>
      <c r="AM399" s="235" t="e">
        <f t="shared" si="348"/>
        <v>#REF!</v>
      </c>
      <c r="AN399" s="229" t="e">
        <f t="shared" si="349"/>
        <v>#REF!</v>
      </c>
      <c r="AO399" s="187" t="e">
        <f t="shared" si="350"/>
        <v>#REF!</v>
      </c>
      <c r="AP399" s="235" t="e">
        <f t="shared" si="351"/>
        <v>#REF!</v>
      </c>
      <c r="AQ399" s="229" t="e">
        <f t="shared" si="352"/>
        <v>#REF!</v>
      </c>
      <c r="AR399" s="187" t="e">
        <f t="shared" si="353"/>
        <v>#REF!</v>
      </c>
      <c r="AS399" s="188" t="e">
        <f t="shared" si="354"/>
        <v>#REF!</v>
      </c>
      <c r="AT399" s="2"/>
      <c r="AU399" s="2"/>
      <c r="AV399" s="2"/>
      <c r="AW399" s="2"/>
      <c r="AX399" s="2"/>
      <c r="AY399" s="2"/>
      <c r="AZ399" s="2"/>
      <c r="BA399" s="2"/>
      <c r="BB399" s="2"/>
    </row>
    <row r="400" spans="1:78" s="15" customFormat="1" x14ac:dyDescent="0.2">
      <c r="A400" s="107"/>
      <c r="B400" s="9"/>
      <c r="C400" s="9"/>
      <c r="D400" s="9"/>
      <c r="E400" s="9"/>
      <c r="F400" s="9"/>
      <c r="G400" s="9"/>
      <c r="H400" s="49"/>
      <c r="I400" s="49"/>
      <c r="J400" s="49"/>
      <c r="K400" s="49"/>
      <c r="L400" s="49"/>
      <c r="M400" s="49"/>
      <c r="N400" s="9"/>
      <c r="O400" s="9"/>
      <c r="P400" s="9"/>
      <c r="Q400" s="9"/>
      <c r="R400" s="9"/>
      <c r="S400" s="9"/>
      <c r="T400" s="49"/>
      <c r="U400" s="49"/>
      <c r="V400" s="49"/>
      <c r="W400" s="49"/>
      <c r="X400" s="49"/>
      <c r="Y400" s="49"/>
      <c r="Z400" s="106"/>
      <c r="AA400" s="108"/>
      <c r="AB400" s="5"/>
      <c r="AC400" s="5"/>
      <c r="AD400" s="5"/>
      <c r="AE400" s="5"/>
      <c r="AF400" s="5"/>
      <c r="AG400" s="5"/>
      <c r="AH400" s="5"/>
      <c r="AI400" s="5"/>
      <c r="AJ400" s="5"/>
      <c r="AK400" s="5"/>
      <c r="AL400" s="5"/>
      <c r="AM400" s="5"/>
      <c r="AN400" s="112"/>
      <c r="AO400" s="112"/>
      <c r="AP400" s="112"/>
      <c r="AQ400" s="112"/>
      <c r="AR400" s="112"/>
      <c r="AS400" s="112"/>
      <c r="AT400" s="112"/>
      <c r="AU400" s="112"/>
      <c r="AV400" s="112"/>
      <c r="AW400" s="112"/>
      <c r="AX400" s="112"/>
      <c r="AY400" s="112"/>
      <c r="AZ400" s="112"/>
      <c r="BA400" s="112"/>
      <c r="BB400" s="112"/>
      <c r="BC400" s="112"/>
      <c r="BD400" s="112"/>
      <c r="BE400" s="112"/>
      <c r="BF400" s="112"/>
      <c r="BG400" s="112"/>
      <c r="BH400" s="112"/>
      <c r="BI400" s="112"/>
      <c r="BJ400" s="112"/>
      <c r="BK400" s="112"/>
      <c r="BL400" s="112"/>
      <c r="BM400" s="112"/>
      <c r="BN400" s="112"/>
      <c r="BO400" s="112"/>
      <c r="BP400" s="112"/>
      <c r="BQ400" s="112"/>
      <c r="BR400" s="2"/>
      <c r="BS400" s="2"/>
      <c r="BT400" s="2"/>
      <c r="BU400" s="2"/>
      <c r="BV400" s="2"/>
      <c r="BW400" s="2"/>
      <c r="BX400" s="2"/>
      <c r="BY400" s="2"/>
      <c r="BZ400" s="2"/>
    </row>
    <row r="401" spans="1:16" x14ac:dyDescent="0.2">
      <c r="B401" s="282" t="s">
        <v>99</v>
      </c>
      <c r="C401" s="111"/>
      <c r="D401" s="111"/>
      <c r="E401" s="111"/>
      <c r="F401" s="111"/>
      <c r="G401" s="111"/>
      <c r="H401" s="111"/>
      <c r="I401" s="111"/>
      <c r="J401" s="111"/>
      <c r="K401" s="111"/>
      <c r="L401" s="111"/>
      <c r="M401" s="111"/>
      <c r="N401" s="111"/>
      <c r="O401" s="111"/>
      <c r="P401" s="111"/>
    </row>
    <row r="402" spans="1:16" x14ac:dyDescent="0.2">
      <c r="B402" s="282" t="s">
        <v>150</v>
      </c>
      <c r="C402" s="282"/>
      <c r="D402" s="282"/>
      <c r="E402" s="282" t="s">
        <v>196</v>
      </c>
      <c r="F402" s="282"/>
      <c r="G402" s="282"/>
      <c r="H402" s="282" t="s">
        <v>41</v>
      </c>
      <c r="I402" s="282"/>
      <c r="J402" s="282"/>
      <c r="K402" s="282" t="s">
        <v>40</v>
      </c>
      <c r="L402" s="282"/>
      <c r="M402" s="282"/>
      <c r="N402" s="282" t="s">
        <v>197</v>
      </c>
      <c r="O402" s="282"/>
      <c r="P402" s="282"/>
    </row>
    <row r="403" spans="1:16" x14ac:dyDescent="0.2">
      <c r="A403" s="109" t="s">
        <v>14</v>
      </c>
      <c r="B403" s="283" t="s">
        <v>94</v>
      </c>
      <c r="C403" s="283" t="s">
        <v>95</v>
      </c>
      <c r="D403" s="283" t="s">
        <v>96</v>
      </c>
      <c r="E403" s="283" t="s">
        <v>94</v>
      </c>
      <c r="F403" s="283" t="s">
        <v>95</v>
      </c>
      <c r="G403" s="283" t="s">
        <v>96</v>
      </c>
      <c r="H403" s="283" t="s">
        <v>94</v>
      </c>
      <c r="I403" s="283" t="s">
        <v>95</v>
      </c>
      <c r="J403" s="283" t="s">
        <v>96</v>
      </c>
      <c r="K403" s="283" t="s">
        <v>94</v>
      </c>
      <c r="L403" s="283" t="s">
        <v>95</v>
      </c>
      <c r="M403" s="283" t="s">
        <v>96</v>
      </c>
      <c r="N403" s="283" t="s">
        <v>94</v>
      </c>
      <c r="O403" s="283" t="s">
        <v>95</v>
      </c>
      <c r="P403" s="283" t="s">
        <v>96</v>
      </c>
    </row>
    <row r="404" spans="1:16" x14ac:dyDescent="0.2">
      <c r="A404" s="11" t="s">
        <v>0</v>
      </c>
      <c r="B404" s="123"/>
      <c r="C404" s="123"/>
      <c r="D404" s="123"/>
      <c r="E404" s="123"/>
      <c r="F404" s="123"/>
      <c r="G404" s="123"/>
      <c r="H404" s="123"/>
      <c r="I404" s="123"/>
      <c r="J404" s="123"/>
      <c r="K404" s="123"/>
      <c r="L404" s="123"/>
      <c r="M404" s="123"/>
      <c r="N404" s="123"/>
      <c r="O404" s="123"/>
      <c r="P404" s="123"/>
    </row>
    <row r="405" spans="1:16" x14ac:dyDescent="0.2">
      <c r="A405" s="123" t="s">
        <v>45</v>
      </c>
      <c r="B405" s="124" t="e">
        <f t="shared" ref="B405:B424" si="355">AE5+AE30+AE55+AE80+AE105+AE130+AE155+AE180+AE205+AE230+AE255+AE280+AE305+AE330+AE355+AE380</f>
        <v>#REF!</v>
      </c>
      <c r="C405" s="124" t="e">
        <f t="shared" ref="C405:C424" si="356">AF5+AF30+AF55+AF80+AF105+AF130+AF155+AF180+AF205+AF230+AF255+AF280+AF305+AF330+AF355+AF380</f>
        <v>#REF!</v>
      </c>
      <c r="D405" s="124" t="e">
        <f t="shared" ref="D405:D424" si="357">AG5+AG30+AG55+AG80+AG105+AG130+AG155+AG180+AG205+AG230+AG255+AG280+AG305+AG330+AG355+AG380</f>
        <v>#REF!</v>
      </c>
      <c r="E405" s="124" t="e">
        <f t="shared" ref="E405:E424" si="358">AH5+AH30+AH55+AH80+AH105+AH130+AH155+AH180+AH205+AH230+AH255+AH280+AH305+AH330+AH355+AH380</f>
        <v>#REF!</v>
      </c>
      <c r="F405" s="124" t="e">
        <f t="shared" ref="F405:F424" si="359">AI5+AI30+AI55+AI80+AI105+AI130+AI155+AI180+AI205+AI230+AI255+AI280+AI305+AI330+AI355+AI380</f>
        <v>#REF!</v>
      </c>
      <c r="G405" s="124" t="e">
        <f t="shared" ref="G405:G424" si="360">AJ5+AJ30+AJ55+AJ80+AJ105+AJ130+AJ155+AJ180+AJ205+AJ230+AJ255+AJ280+AJ305+AJ330+AJ355+AJ380</f>
        <v>#REF!</v>
      </c>
      <c r="H405" s="124" t="e">
        <f t="shared" ref="H405:H424" si="361">AK5+AK30+AK55+AK80+AK105+AK130+AK155+AK180+AK205+AK230+AK255+AK280+AK305+AK330+AK355+AK380</f>
        <v>#REF!</v>
      </c>
      <c r="I405" s="124" t="e">
        <f t="shared" ref="I405:I424" si="362">AL5+AL30+AL55+AL80+AL105+AL130+AL155+AL180+AL205+AL230+AL255+AL280+AL305+AL330+AL355+AL380</f>
        <v>#REF!</v>
      </c>
      <c r="J405" s="124" t="e">
        <f t="shared" ref="J405:J424" si="363">AM5+AM30+AM55+AM80+AM105+AM130+AM155+AM180+AM205+AM230+AM255+AM280+AM305+AM330+AM355+AM380</f>
        <v>#REF!</v>
      </c>
      <c r="K405" s="124" t="e">
        <f t="shared" ref="K405:K424" si="364">AN5+AN30+AN55+AN80+AN105+AN130+AN155+AN180+AN205+AN230+AN255+AN280+AN305+AN330+AN355+AN380</f>
        <v>#REF!</v>
      </c>
      <c r="L405" s="124" t="e">
        <f t="shared" ref="L405:L424" si="365">AO5+AO30+AO55+AO80+AO105+AO130+AO155+AO180+AO205+AO230+AO255+AO280+AO305+AO330+AO355+AO380</f>
        <v>#REF!</v>
      </c>
      <c r="M405" s="124" t="e">
        <f t="shared" ref="M405:M424" si="366">AP5+AP30+AP55+AP80+AP105+AP130+AP155+AP180+AP205+AP230+AP255+AP280+AP305+AP330+AP355+AP380</f>
        <v>#REF!</v>
      </c>
      <c r="N405" s="124" t="e">
        <f t="shared" ref="N405:N424" si="367">AQ5+AQ30+AQ55+AQ80+AQ105+AQ130+AQ155+AQ180+AQ205+AQ230+AQ255+AQ280+AQ305+AQ330+AQ355+AQ380</f>
        <v>#REF!</v>
      </c>
      <c r="O405" s="124" t="e">
        <f t="shared" ref="O405:O424" si="368">AR5+AR30+AR55+AR80+AR105+AR130+AR155+AR180+AR205+AR230+AR255+AR280+AR305+AR330+AR355+AR380</f>
        <v>#REF!</v>
      </c>
      <c r="P405" s="124" t="e">
        <f t="shared" ref="P405:P424" si="369">AS5+AS30+AS55+AS80+AS105+AS130+AS155+AS180+AS205+AS230+AS255+AS280+AS305+AS330+AS355+AS380</f>
        <v>#REF!</v>
      </c>
    </row>
    <row r="406" spans="1:16" x14ac:dyDescent="0.2">
      <c r="A406" s="123" t="s">
        <v>59</v>
      </c>
      <c r="B406" s="124" t="e">
        <f t="shared" si="355"/>
        <v>#REF!</v>
      </c>
      <c r="C406" s="124" t="e">
        <f t="shared" si="356"/>
        <v>#REF!</v>
      </c>
      <c r="D406" s="124" t="e">
        <f t="shared" si="357"/>
        <v>#REF!</v>
      </c>
      <c r="E406" s="124" t="e">
        <f t="shared" si="358"/>
        <v>#REF!</v>
      </c>
      <c r="F406" s="124" t="e">
        <f t="shared" si="359"/>
        <v>#REF!</v>
      </c>
      <c r="G406" s="124" t="e">
        <f t="shared" si="360"/>
        <v>#REF!</v>
      </c>
      <c r="H406" s="124" t="e">
        <f t="shared" si="361"/>
        <v>#REF!</v>
      </c>
      <c r="I406" s="124" t="e">
        <f t="shared" si="362"/>
        <v>#REF!</v>
      </c>
      <c r="J406" s="124" t="e">
        <f t="shared" si="363"/>
        <v>#REF!</v>
      </c>
      <c r="K406" s="124" t="e">
        <f t="shared" si="364"/>
        <v>#REF!</v>
      </c>
      <c r="L406" s="124" t="e">
        <f t="shared" si="365"/>
        <v>#REF!</v>
      </c>
      <c r="M406" s="124" t="e">
        <f t="shared" si="366"/>
        <v>#REF!</v>
      </c>
      <c r="N406" s="124" t="e">
        <f t="shared" si="367"/>
        <v>#REF!</v>
      </c>
      <c r="O406" s="124" t="e">
        <f t="shared" si="368"/>
        <v>#REF!</v>
      </c>
      <c r="P406" s="124" t="e">
        <f t="shared" si="369"/>
        <v>#REF!</v>
      </c>
    </row>
    <row r="407" spans="1:16" x14ac:dyDescent="0.2">
      <c r="A407" s="123" t="s">
        <v>43</v>
      </c>
      <c r="B407" s="124" t="e">
        <f t="shared" si="355"/>
        <v>#REF!</v>
      </c>
      <c r="C407" s="124" t="e">
        <f t="shared" si="356"/>
        <v>#REF!</v>
      </c>
      <c r="D407" s="124" t="e">
        <f t="shared" si="357"/>
        <v>#REF!</v>
      </c>
      <c r="E407" s="124" t="e">
        <f t="shared" si="358"/>
        <v>#REF!</v>
      </c>
      <c r="F407" s="124" t="e">
        <f t="shared" si="359"/>
        <v>#REF!</v>
      </c>
      <c r="G407" s="124" t="e">
        <f t="shared" si="360"/>
        <v>#REF!</v>
      </c>
      <c r="H407" s="124" t="e">
        <f t="shared" si="361"/>
        <v>#REF!</v>
      </c>
      <c r="I407" s="124" t="e">
        <f t="shared" si="362"/>
        <v>#REF!</v>
      </c>
      <c r="J407" s="124" t="e">
        <f t="shared" si="363"/>
        <v>#REF!</v>
      </c>
      <c r="K407" s="124" t="e">
        <f t="shared" si="364"/>
        <v>#REF!</v>
      </c>
      <c r="L407" s="124" t="e">
        <f t="shared" si="365"/>
        <v>#REF!</v>
      </c>
      <c r="M407" s="124" t="e">
        <f t="shared" si="366"/>
        <v>#REF!</v>
      </c>
      <c r="N407" s="124" t="e">
        <f t="shared" si="367"/>
        <v>#REF!</v>
      </c>
      <c r="O407" s="124" t="e">
        <f t="shared" si="368"/>
        <v>#REF!</v>
      </c>
      <c r="P407" s="124" t="e">
        <f t="shared" si="369"/>
        <v>#REF!</v>
      </c>
    </row>
    <row r="408" spans="1:16" x14ac:dyDescent="0.2">
      <c r="A408" s="123" t="s">
        <v>44</v>
      </c>
      <c r="B408" s="124" t="e">
        <f t="shared" si="355"/>
        <v>#REF!</v>
      </c>
      <c r="C408" s="124" t="e">
        <f t="shared" si="356"/>
        <v>#REF!</v>
      </c>
      <c r="D408" s="124" t="e">
        <f t="shared" si="357"/>
        <v>#REF!</v>
      </c>
      <c r="E408" s="124" t="e">
        <f t="shared" si="358"/>
        <v>#REF!</v>
      </c>
      <c r="F408" s="124" t="e">
        <f t="shared" si="359"/>
        <v>#REF!</v>
      </c>
      <c r="G408" s="124" t="e">
        <f t="shared" si="360"/>
        <v>#REF!</v>
      </c>
      <c r="H408" s="124" t="e">
        <f t="shared" si="361"/>
        <v>#REF!</v>
      </c>
      <c r="I408" s="124" t="e">
        <f t="shared" si="362"/>
        <v>#REF!</v>
      </c>
      <c r="J408" s="124" t="e">
        <f t="shared" si="363"/>
        <v>#REF!</v>
      </c>
      <c r="K408" s="124" t="e">
        <f t="shared" si="364"/>
        <v>#REF!</v>
      </c>
      <c r="L408" s="124" t="e">
        <f t="shared" si="365"/>
        <v>#REF!</v>
      </c>
      <c r="M408" s="124" t="e">
        <f t="shared" si="366"/>
        <v>#REF!</v>
      </c>
      <c r="N408" s="124" t="e">
        <f t="shared" si="367"/>
        <v>#REF!</v>
      </c>
      <c r="O408" s="124" t="e">
        <f t="shared" si="368"/>
        <v>#REF!</v>
      </c>
      <c r="P408" s="124" t="e">
        <f t="shared" si="369"/>
        <v>#REF!</v>
      </c>
    </row>
    <row r="409" spans="1:16" x14ac:dyDescent="0.2">
      <c r="A409" s="125" t="s">
        <v>46</v>
      </c>
      <c r="B409" s="124" t="e">
        <f t="shared" si="355"/>
        <v>#REF!</v>
      </c>
      <c r="C409" s="124" t="e">
        <f t="shared" si="356"/>
        <v>#REF!</v>
      </c>
      <c r="D409" s="124" t="e">
        <f t="shared" si="357"/>
        <v>#REF!</v>
      </c>
      <c r="E409" s="124" t="e">
        <f t="shared" si="358"/>
        <v>#REF!</v>
      </c>
      <c r="F409" s="124" t="e">
        <f t="shared" si="359"/>
        <v>#REF!</v>
      </c>
      <c r="G409" s="124" t="e">
        <f t="shared" si="360"/>
        <v>#REF!</v>
      </c>
      <c r="H409" s="124" t="e">
        <f t="shared" si="361"/>
        <v>#REF!</v>
      </c>
      <c r="I409" s="124" t="e">
        <f t="shared" si="362"/>
        <v>#REF!</v>
      </c>
      <c r="J409" s="124" t="e">
        <f t="shared" si="363"/>
        <v>#REF!</v>
      </c>
      <c r="K409" s="124" t="e">
        <f t="shared" si="364"/>
        <v>#REF!</v>
      </c>
      <c r="L409" s="124" t="e">
        <f t="shared" si="365"/>
        <v>#REF!</v>
      </c>
      <c r="M409" s="124" t="e">
        <f t="shared" si="366"/>
        <v>#REF!</v>
      </c>
      <c r="N409" s="124" t="e">
        <f t="shared" si="367"/>
        <v>#REF!</v>
      </c>
      <c r="O409" s="124" t="e">
        <f t="shared" si="368"/>
        <v>#REF!</v>
      </c>
      <c r="P409" s="124" t="e">
        <f t="shared" si="369"/>
        <v>#REF!</v>
      </c>
    </row>
    <row r="410" spans="1:16" x14ac:dyDescent="0.2">
      <c r="A410" s="125" t="s">
        <v>47</v>
      </c>
      <c r="B410" s="124" t="e">
        <f t="shared" si="355"/>
        <v>#REF!</v>
      </c>
      <c r="C410" s="124" t="e">
        <f t="shared" si="356"/>
        <v>#REF!</v>
      </c>
      <c r="D410" s="124" t="e">
        <f t="shared" si="357"/>
        <v>#REF!</v>
      </c>
      <c r="E410" s="124" t="e">
        <f t="shared" si="358"/>
        <v>#REF!</v>
      </c>
      <c r="F410" s="124" t="e">
        <f t="shared" si="359"/>
        <v>#REF!</v>
      </c>
      <c r="G410" s="124" t="e">
        <f t="shared" si="360"/>
        <v>#REF!</v>
      </c>
      <c r="H410" s="124" t="e">
        <f t="shared" si="361"/>
        <v>#REF!</v>
      </c>
      <c r="I410" s="124" t="e">
        <f t="shared" si="362"/>
        <v>#REF!</v>
      </c>
      <c r="J410" s="124" t="e">
        <f t="shared" si="363"/>
        <v>#REF!</v>
      </c>
      <c r="K410" s="124" t="e">
        <f t="shared" si="364"/>
        <v>#REF!</v>
      </c>
      <c r="L410" s="124" t="e">
        <f t="shared" si="365"/>
        <v>#REF!</v>
      </c>
      <c r="M410" s="124" t="e">
        <f t="shared" si="366"/>
        <v>#REF!</v>
      </c>
      <c r="N410" s="124" t="e">
        <f t="shared" si="367"/>
        <v>#REF!</v>
      </c>
      <c r="O410" s="124" t="e">
        <f t="shared" si="368"/>
        <v>#REF!</v>
      </c>
      <c r="P410" s="124" t="e">
        <f t="shared" si="369"/>
        <v>#REF!</v>
      </c>
    </row>
    <row r="411" spans="1:16" x14ac:dyDescent="0.2">
      <c r="A411" s="125" t="s">
        <v>48</v>
      </c>
      <c r="B411" s="124" t="e">
        <f t="shared" si="355"/>
        <v>#REF!</v>
      </c>
      <c r="C411" s="124" t="e">
        <f t="shared" si="356"/>
        <v>#REF!</v>
      </c>
      <c r="D411" s="124" t="e">
        <f t="shared" si="357"/>
        <v>#REF!</v>
      </c>
      <c r="E411" s="124" t="e">
        <f t="shared" si="358"/>
        <v>#REF!</v>
      </c>
      <c r="F411" s="124" t="e">
        <f t="shared" si="359"/>
        <v>#REF!</v>
      </c>
      <c r="G411" s="124" t="e">
        <f t="shared" si="360"/>
        <v>#REF!</v>
      </c>
      <c r="H411" s="124" t="e">
        <f t="shared" si="361"/>
        <v>#REF!</v>
      </c>
      <c r="I411" s="124" t="e">
        <f t="shared" si="362"/>
        <v>#REF!</v>
      </c>
      <c r="J411" s="124" t="e">
        <f t="shared" si="363"/>
        <v>#REF!</v>
      </c>
      <c r="K411" s="124" t="e">
        <f t="shared" si="364"/>
        <v>#REF!</v>
      </c>
      <c r="L411" s="124" t="e">
        <f t="shared" si="365"/>
        <v>#REF!</v>
      </c>
      <c r="M411" s="124" t="e">
        <f t="shared" si="366"/>
        <v>#REF!</v>
      </c>
      <c r="N411" s="124" t="e">
        <f t="shared" si="367"/>
        <v>#REF!</v>
      </c>
      <c r="O411" s="124" t="e">
        <f t="shared" si="368"/>
        <v>#REF!</v>
      </c>
      <c r="P411" s="124" t="e">
        <f t="shared" si="369"/>
        <v>#REF!</v>
      </c>
    </row>
    <row r="412" spans="1:16" x14ac:dyDescent="0.2">
      <c r="A412" s="125" t="s">
        <v>49</v>
      </c>
      <c r="B412" s="124" t="e">
        <f t="shared" si="355"/>
        <v>#REF!</v>
      </c>
      <c r="C412" s="124" t="e">
        <f t="shared" si="356"/>
        <v>#REF!</v>
      </c>
      <c r="D412" s="124" t="e">
        <f t="shared" si="357"/>
        <v>#REF!</v>
      </c>
      <c r="E412" s="124" t="e">
        <f t="shared" si="358"/>
        <v>#REF!</v>
      </c>
      <c r="F412" s="124" t="e">
        <f t="shared" si="359"/>
        <v>#REF!</v>
      </c>
      <c r="G412" s="124" t="e">
        <f t="shared" si="360"/>
        <v>#REF!</v>
      </c>
      <c r="H412" s="124" t="e">
        <f t="shared" si="361"/>
        <v>#REF!</v>
      </c>
      <c r="I412" s="124" t="e">
        <f t="shared" si="362"/>
        <v>#REF!</v>
      </c>
      <c r="J412" s="124" t="e">
        <f t="shared" si="363"/>
        <v>#REF!</v>
      </c>
      <c r="K412" s="124" t="e">
        <f t="shared" si="364"/>
        <v>#REF!</v>
      </c>
      <c r="L412" s="124" t="e">
        <f t="shared" si="365"/>
        <v>#REF!</v>
      </c>
      <c r="M412" s="124" t="e">
        <f t="shared" si="366"/>
        <v>#REF!</v>
      </c>
      <c r="N412" s="124" t="e">
        <f t="shared" si="367"/>
        <v>#REF!</v>
      </c>
      <c r="O412" s="124" t="e">
        <f t="shared" si="368"/>
        <v>#REF!</v>
      </c>
      <c r="P412" s="124" t="e">
        <f t="shared" si="369"/>
        <v>#REF!</v>
      </c>
    </row>
    <row r="413" spans="1:16" x14ac:dyDescent="0.2">
      <c r="A413" s="123" t="s">
        <v>50</v>
      </c>
      <c r="B413" s="124" t="e">
        <f t="shared" si="355"/>
        <v>#REF!</v>
      </c>
      <c r="C413" s="124" t="e">
        <f t="shared" si="356"/>
        <v>#REF!</v>
      </c>
      <c r="D413" s="124" t="e">
        <f t="shared" si="357"/>
        <v>#REF!</v>
      </c>
      <c r="E413" s="124" t="e">
        <f t="shared" si="358"/>
        <v>#REF!</v>
      </c>
      <c r="F413" s="124" t="e">
        <f t="shared" si="359"/>
        <v>#REF!</v>
      </c>
      <c r="G413" s="124" t="e">
        <f t="shared" si="360"/>
        <v>#REF!</v>
      </c>
      <c r="H413" s="124" t="e">
        <f t="shared" si="361"/>
        <v>#REF!</v>
      </c>
      <c r="I413" s="124" t="e">
        <f t="shared" si="362"/>
        <v>#REF!</v>
      </c>
      <c r="J413" s="124" t="e">
        <f t="shared" si="363"/>
        <v>#REF!</v>
      </c>
      <c r="K413" s="124" t="e">
        <f t="shared" si="364"/>
        <v>#REF!</v>
      </c>
      <c r="L413" s="124" t="e">
        <f t="shared" si="365"/>
        <v>#REF!</v>
      </c>
      <c r="M413" s="124" t="e">
        <f t="shared" si="366"/>
        <v>#REF!</v>
      </c>
      <c r="N413" s="124" t="e">
        <f t="shared" si="367"/>
        <v>#REF!</v>
      </c>
      <c r="O413" s="124" t="e">
        <f t="shared" si="368"/>
        <v>#REF!</v>
      </c>
      <c r="P413" s="124" t="e">
        <f t="shared" si="369"/>
        <v>#REF!</v>
      </c>
    </row>
    <row r="414" spans="1:16" x14ac:dyDescent="0.2">
      <c r="A414" s="126" t="s">
        <v>30</v>
      </c>
      <c r="B414" s="124" t="e">
        <f t="shared" si="355"/>
        <v>#REF!</v>
      </c>
      <c r="C414" s="124" t="e">
        <f t="shared" si="356"/>
        <v>#REF!</v>
      </c>
      <c r="D414" s="124" t="e">
        <f t="shared" si="357"/>
        <v>#REF!</v>
      </c>
      <c r="E414" s="124" t="e">
        <f t="shared" si="358"/>
        <v>#REF!</v>
      </c>
      <c r="F414" s="124" t="e">
        <f t="shared" si="359"/>
        <v>#REF!</v>
      </c>
      <c r="G414" s="124" t="e">
        <f t="shared" si="360"/>
        <v>#REF!</v>
      </c>
      <c r="H414" s="124" t="e">
        <f t="shared" si="361"/>
        <v>#REF!</v>
      </c>
      <c r="I414" s="124" t="e">
        <f t="shared" si="362"/>
        <v>#REF!</v>
      </c>
      <c r="J414" s="124" t="e">
        <f t="shared" si="363"/>
        <v>#REF!</v>
      </c>
      <c r="K414" s="124" t="e">
        <f t="shared" si="364"/>
        <v>#REF!</v>
      </c>
      <c r="L414" s="124" t="e">
        <f t="shared" si="365"/>
        <v>#REF!</v>
      </c>
      <c r="M414" s="124" t="e">
        <f t="shared" si="366"/>
        <v>#REF!</v>
      </c>
      <c r="N414" s="124" t="e">
        <f t="shared" si="367"/>
        <v>#REF!</v>
      </c>
      <c r="O414" s="124" t="e">
        <f t="shared" si="368"/>
        <v>#REF!</v>
      </c>
      <c r="P414" s="124" t="e">
        <f t="shared" si="369"/>
        <v>#REF!</v>
      </c>
    </row>
    <row r="415" spans="1:16" x14ac:dyDescent="0.2">
      <c r="A415" s="123" t="s">
        <v>6</v>
      </c>
      <c r="B415" s="124" t="e">
        <f t="shared" si="355"/>
        <v>#REF!</v>
      </c>
      <c r="C415" s="124" t="e">
        <f t="shared" si="356"/>
        <v>#REF!</v>
      </c>
      <c r="D415" s="124" t="e">
        <f t="shared" si="357"/>
        <v>#REF!</v>
      </c>
      <c r="E415" s="124" t="e">
        <f t="shared" si="358"/>
        <v>#REF!</v>
      </c>
      <c r="F415" s="124" t="e">
        <f t="shared" si="359"/>
        <v>#REF!</v>
      </c>
      <c r="G415" s="124" t="e">
        <f t="shared" si="360"/>
        <v>#REF!</v>
      </c>
      <c r="H415" s="124" t="e">
        <f t="shared" si="361"/>
        <v>#REF!</v>
      </c>
      <c r="I415" s="124" t="e">
        <f t="shared" si="362"/>
        <v>#REF!</v>
      </c>
      <c r="J415" s="124" t="e">
        <f t="shared" si="363"/>
        <v>#REF!</v>
      </c>
      <c r="K415" s="124" t="e">
        <f t="shared" si="364"/>
        <v>#REF!</v>
      </c>
      <c r="L415" s="124" t="e">
        <f t="shared" si="365"/>
        <v>#REF!</v>
      </c>
      <c r="M415" s="124" t="e">
        <f t="shared" si="366"/>
        <v>#REF!</v>
      </c>
      <c r="N415" s="124" t="e">
        <f t="shared" si="367"/>
        <v>#REF!</v>
      </c>
      <c r="O415" s="124" t="e">
        <f t="shared" si="368"/>
        <v>#REF!</v>
      </c>
      <c r="P415" s="124" t="e">
        <f t="shared" si="369"/>
        <v>#REF!</v>
      </c>
    </row>
    <row r="416" spans="1:16" x14ac:dyDescent="0.2">
      <c r="A416" s="123" t="s">
        <v>51</v>
      </c>
      <c r="B416" s="124" t="e">
        <f t="shared" si="355"/>
        <v>#REF!</v>
      </c>
      <c r="C416" s="124" t="e">
        <f t="shared" si="356"/>
        <v>#REF!</v>
      </c>
      <c r="D416" s="124" t="e">
        <f t="shared" si="357"/>
        <v>#REF!</v>
      </c>
      <c r="E416" s="124" t="e">
        <f t="shared" si="358"/>
        <v>#REF!</v>
      </c>
      <c r="F416" s="124" t="e">
        <f t="shared" si="359"/>
        <v>#REF!</v>
      </c>
      <c r="G416" s="124" t="e">
        <f t="shared" si="360"/>
        <v>#REF!</v>
      </c>
      <c r="H416" s="124" t="e">
        <f t="shared" si="361"/>
        <v>#REF!</v>
      </c>
      <c r="I416" s="124" t="e">
        <f t="shared" si="362"/>
        <v>#REF!</v>
      </c>
      <c r="J416" s="124" t="e">
        <f t="shared" si="363"/>
        <v>#REF!</v>
      </c>
      <c r="K416" s="124" t="e">
        <f t="shared" si="364"/>
        <v>#REF!</v>
      </c>
      <c r="L416" s="124" t="e">
        <f t="shared" si="365"/>
        <v>#REF!</v>
      </c>
      <c r="M416" s="124" t="e">
        <f t="shared" si="366"/>
        <v>#REF!</v>
      </c>
      <c r="N416" s="124" t="e">
        <f t="shared" si="367"/>
        <v>#REF!</v>
      </c>
      <c r="O416" s="124" t="e">
        <f t="shared" si="368"/>
        <v>#REF!</v>
      </c>
      <c r="P416" s="124" t="e">
        <f t="shared" si="369"/>
        <v>#REF!</v>
      </c>
    </row>
    <row r="417" spans="1:16" x14ac:dyDescent="0.2">
      <c r="A417" s="125" t="s">
        <v>52</v>
      </c>
      <c r="B417" s="124" t="e">
        <f t="shared" si="355"/>
        <v>#REF!</v>
      </c>
      <c r="C417" s="124" t="e">
        <f t="shared" si="356"/>
        <v>#REF!</v>
      </c>
      <c r="D417" s="124" t="e">
        <f t="shared" si="357"/>
        <v>#REF!</v>
      </c>
      <c r="E417" s="124" t="e">
        <f t="shared" si="358"/>
        <v>#REF!</v>
      </c>
      <c r="F417" s="124" t="e">
        <f t="shared" si="359"/>
        <v>#REF!</v>
      </c>
      <c r="G417" s="124" t="e">
        <f t="shared" si="360"/>
        <v>#REF!</v>
      </c>
      <c r="H417" s="124" t="e">
        <f t="shared" si="361"/>
        <v>#REF!</v>
      </c>
      <c r="I417" s="124" t="e">
        <f t="shared" si="362"/>
        <v>#REF!</v>
      </c>
      <c r="J417" s="124" t="e">
        <f t="shared" si="363"/>
        <v>#REF!</v>
      </c>
      <c r="K417" s="124" t="e">
        <f t="shared" si="364"/>
        <v>#REF!</v>
      </c>
      <c r="L417" s="124" t="e">
        <f t="shared" si="365"/>
        <v>#REF!</v>
      </c>
      <c r="M417" s="124" t="e">
        <f t="shared" si="366"/>
        <v>#REF!</v>
      </c>
      <c r="N417" s="124" t="e">
        <f t="shared" si="367"/>
        <v>#REF!</v>
      </c>
      <c r="O417" s="124" t="e">
        <f t="shared" si="368"/>
        <v>#REF!</v>
      </c>
      <c r="P417" s="124" t="e">
        <f t="shared" si="369"/>
        <v>#REF!</v>
      </c>
    </row>
    <row r="418" spans="1:16" x14ac:dyDescent="0.2">
      <c r="A418" s="125" t="s">
        <v>53</v>
      </c>
      <c r="B418" s="124" t="e">
        <f t="shared" si="355"/>
        <v>#REF!</v>
      </c>
      <c r="C418" s="124" t="e">
        <f t="shared" si="356"/>
        <v>#REF!</v>
      </c>
      <c r="D418" s="124" t="e">
        <f t="shared" si="357"/>
        <v>#REF!</v>
      </c>
      <c r="E418" s="124" t="e">
        <f t="shared" si="358"/>
        <v>#REF!</v>
      </c>
      <c r="F418" s="124" t="e">
        <f t="shared" si="359"/>
        <v>#REF!</v>
      </c>
      <c r="G418" s="124" t="e">
        <f t="shared" si="360"/>
        <v>#REF!</v>
      </c>
      <c r="H418" s="124" t="e">
        <f t="shared" si="361"/>
        <v>#REF!</v>
      </c>
      <c r="I418" s="124" t="e">
        <f t="shared" si="362"/>
        <v>#REF!</v>
      </c>
      <c r="J418" s="124" t="e">
        <f t="shared" si="363"/>
        <v>#REF!</v>
      </c>
      <c r="K418" s="124" t="e">
        <f t="shared" si="364"/>
        <v>#REF!</v>
      </c>
      <c r="L418" s="124" t="e">
        <f t="shared" si="365"/>
        <v>#REF!</v>
      </c>
      <c r="M418" s="124" t="e">
        <f t="shared" si="366"/>
        <v>#REF!</v>
      </c>
      <c r="N418" s="124" t="e">
        <f t="shared" si="367"/>
        <v>#REF!</v>
      </c>
      <c r="O418" s="124" t="e">
        <f t="shared" si="368"/>
        <v>#REF!</v>
      </c>
      <c r="P418" s="124" t="e">
        <f t="shared" si="369"/>
        <v>#REF!</v>
      </c>
    </row>
    <row r="419" spans="1:16" x14ac:dyDescent="0.2">
      <c r="A419" s="125" t="s">
        <v>54</v>
      </c>
      <c r="B419" s="124" t="e">
        <f t="shared" si="355"/>
        <v>#REF!</v>
      </c>
      <c r="C419" s="124" t="e">
        <f t="shared" si="356"/>
        <v>#REF!</v>
      </c>
      <c r="D419" s="124" t="e">
        <f t="shared" si="357"/>
        <v>#REF!</v>
      </c>
      <c r="E419" s="124" t="e">
        <f t="shared" si="358"/>
        <v>#REF!</v>
      </c>
      <c r="F419" s="124" t="e">
        <f t="shared" si="359"/>
        <v>#REF!</v>
      </c>
      <c r="G419" s="124" t="e">
        <f t="shared" si="360"/>
        <v>#REF!</v>
      </c>
      <c r="H419" s="124" t="e">
        <f t="shared" si="361"/>
        <v>#REF!</v>
      </c>
      <c r="I419" s="124" t="e">
        <f t="shared" si="362"/>
        <v>#REF!</v>
      </c>
      <c r="J419" s="124" t="e">
        <f t="shared" si="363"/>
        <v>#REF!</v>
      </c>
      <c r="K419" s="124" t="e">
        <f t="shared" si="364"/>
        <v>#REF!</v>
      </c>
      <c r="L419" s="124" t="e">
        <f t="shared" si="365"/>
        <v>#REF!</v>
      </c>
      <c r="M419" s="124" t="e">
        <f t="shared" si="366"/>
        <v>#REF!</v>
      </c>
      <c r="N419" s="124" t="e">
        <f t="shared" si="367"/>
        <v>#REF!</v>
      </c>
      <c r="O419" s="124" t="e">
        <f t="shared" si="368"/>
        <v>#REF!</v>
      </c>
      <c r="P419" s="124" t="e">
        <f t="shared" si="369"/>
        <v>#REF!</v>
      </c>
    </row>
    <row r="420" spans="1:16" x14ac:dyDescent="0.2">
      <c r="A420" s="125" t="s">
        <v>55</v>
      </c>
      <c r="B420" s="124">
        <v>-2500</v>
      </c>
      <c r="C420" s="124" t="e">
        <f t="shared" si="356"/>
        <v>#REF!</v>
      </c>
      <c r="D420" s="124" t="e">
        <f t="shared" si="357"/>
        <v>#REF!</v>
      </c>
      <c r="E420" s="124">
        <v>-3000</v>
      </c>
      <c r="F420" s="124" t="e">
        <f t="shared" si="359"/>
        <v>#REF!</v>
      </c>
      <c r="G420" s="124" t="e">
        <f t="shared" si="360"/>
        <v>#REF!</v>
      </c>
      <c r="H420" s="124">
        <v>-4000</v>
      </c>
      <c r="I420" s="124" t="e">
        <f t="shared" si="362"/>
        <v>#REF!</v>
      </c>
      <c r="J420" s="124" t="e">
        <f t="shared" si="363"/>
        <v>#REF!</v>
      </c>
      <c r="K420" s="124">
        <v>-5000</v>
      </c>
      <c r="L420" s="124" t="e">
        <f t="shared" si="365"/>
        <v>#REF!</v>
      </c>
      <c r="M420" s="124" t="e">
        <f t="shared" si="366"/>
        <v>#REF!</v>
      </c>
      <c r="N420" s="124">
        <f>SUM(B420+E420+H420+K420)</f>
        <v>-14500</v>
      </c>
      <c r="O420" s="124" t="e">
        <f>SUM(C420+F420+I420+L420)</f>
        <v>#REF!</v>
      </c>
      <c r="P420" s="124" t="e">
        <f>SUM(N420:O420)</f>
        <v>#REF!</v>
      </c>
    </row>
    <row r="421" spans="1:16" x14ac:dyDescent="0.2">
      <c r="A421" s="125" t="s">
        <v>21</v>
      </c>
      <c r="B421" s="124" t="e">
        <f t="shared" si="355"/>
        <v>#REF!</v>
      </c>
      <c r="C421" s="124" t="e">
        <f t="shared" si="356"/>
        <v>#REF!</v>
      </c>
      <c r="D421" s="124" t="e">
        <f t="shared" si="357"/>
        <v>#REF!</v>
      </c>
      <c r="E421" s="124" t="e">
        <f t="shared" si="358"/>
        <v>#REF!</v>
      </c>
      <c r="F421" s="124" t="e">
        <f t="shared" si="359"/>
        <v>#REF!</v>
      </c>
      <c r="G421" s="124" t="e">
        <f t="shared" si="360"/>
        <v>#REF!</v>
      </c>
      <c r="H421" s="124" t="e">
        <f t="shared" si="361"/>
        <v>#REF!</v>
      </c>
      <c r="I421" s="124" t="e">
        <f t="shared" si="362"/>
        <v>#REF!</v>
      </c>
      <c r="J421" s="124" t="e">
        <f t="shared" si="363"/>
        <v>#REF!</v>
      </c>
      <c r="K421" s="124" t="e">
        <f t="shared" si="364"/>
        <v>#REF!</v>
      </c>
      <c r="L421" s="124" t="e">
        <f t="shared" si="365"/>
        <v>#REF!</v>
      </c>
      <c r="M421" s="124" t="e">
        <f t="shared" si="366"/>
        <v>#REF!</v>
      </c>
      <c r="N421" s="124" t="e">
        <f t="shared" si="367"/>
        <v>#REF!</v>
      </c>
      <c r="O421" s="124" t="e">
        <f t="shared" si="368"/>
        <v>#REF!</v>
      </c>
      <c r="P421" s="124" t="e">
        <f t="shared" si="369"/>
        <v>#REF!</v>
      </c>
    </row>
    <row r="422" spans="1:16" x14ac:dyDescent="0.2">
      <c r="A422" s="125" t="s">
        <v>56</v>
      </c>
      <c r="B422" s="124" t="e">
        <f t="shared" si="355"/>
        <v>#REF!</v>
      </c>
      <c r="C422" s="124" t="e">
        <f t="shared" si="356"/>
        <v>#REF!</v>
      </c>
      <c r="D422" s="124" t="e">
        <f t="shared" si="357"/>
        <v>#REF!</v>
      </c>
      <c r="E422" s="124" t="e">
        <f t="shared" si="358"/>
        <v>#REF!</v>
      </c>
      <c r="F422" s="124" t="e">
        <f t="shared" si="359"/>
        <v>#REF!</v>
      </c>
      <c r="G422" s="124" t="e">
        <f t="shared" si="360"/>
        <v>#REF!</v>
      </c>
      <c r="H422" s="124" t="e">
        <f t="shared" si="361"/>
        <v>#REF!</v>
      </c>
      <c r="I422" s="124" t="e">
        <f t="shared" si="362"/>
        <v>#REF!</v>
      </c>
      <c r="J422" s="124" t="e">
        <f t="shared" si="363"/>
        <v>#REF!</v>
      </c>
      <c r="K422" s="124" t="e">
        <f t="shared" si="364"/>
        <v>#REF!</v>
      </c>
      <c r="L422" s="124" t="e">
        <f t="shared" si="365"/>
        <v>#REF!</v>
      </c>
      <c r="M422" s="124" t="e">
        <f t="shared" si="366"/>
        <v>#REF!</v>
      </c>
      <c r="N422" s="124" t="e">
        <f t="shared" si="367"/>
        <v>#REF!</v>
      </c>
      <c r="O422" s="124" t="e">
        <f t="shared" si="368"/>
        <v>#REF!</v>
      </c>
      <c r="P422" s="124" t="e">
        <f t="shared" si="369"/>
        <v>#REF!</v>
      </c>
    </row>
    <row r="423" spans="1:16" x14ac:dyDescent="0.2">
      <c r="A423" s="125" t="s">
        <v>57</v>
      </c>
      <c r="B423" s="124" t="e">
        <f t="shared" si="355"/>
        <v>#REF!</v>
      </c>
      <c r="C423" s="124" t="e">
        <f t="shared" si="356"/>
        <v>#REF!</v>
      </c>
      <c r="D423" s="124" t="e">
        <f t="shared" si="357"/>
        <v>#REF!</v>
      </c>
      <c r="E423" s="124" t="e">
        <f t="shared" si="358"/>
        <v>#REF!</v>
      </c>
      <c r="F423" s="124" t="e">
        <f t="shared" si="359"/>
        <v>#REF!</v>
      </c>
      <c r="G423" s="124" t="e">
        <f t="shared" si="360"/>
        <v>#REF!</v>
      </c>
      <c r="H423" s="124" t="e">
        <f t="shared" si="361"/>
        <v>#REF!</v>
      </c>
      <c r="I423" s="124" t="e">
        <f t="shared" si="362"/>
        <v>#REF!</v>
      </c>
      <c r="J423" s="124" t="e">
        <f t="shared" si="363"/>
        <v>#REF!</v>
      </c>
      <c r="K423" s="124" t="e">
        <f t="shared" si="364"/>
        <v>#REF!</v>
      </c>
      <c r="L423" s="124" t="e">
        <f t="shared" si="365"/>
        <v>#REF!</v>
      </c>
      <c r="M423" s="124" t="e">
        <f t="shared" si="366"/>
        <v>#REF!</v>
      </c>
      <c r="N423" s="124" t="e">
        <f t="shared" si="367"/>
        <v>#REF!</v>
      </c>
      <c r="O423" s="124" t="e">
        <f t="shared" si="368"/>
        <v>#REF!</v>
      </c>
      <c r="P423" s="124" t="e">
        <f t="shared" si="369"/>
        <v>#REF!</v>
      </c>
    </row>
    <row r="424" spans="1:16" x14ac:dyDescent="0.2">
      <c r="A424" s="125" t="s">
        <v>58</v>
      </c>
      <c r="B424" s="124" t="e">
        <f t="shared" si="355"/>
        <v>#REF!</v>
      </c>
      <c r="C424" s="124" t="e">
        <f t="shared" si="356"/>
        <v>#REF!</v>
      </c>
      <c r="D424" s="124" t="e">
        <f t="shared" si="357"/>
        <v>#REF!</v>
      </c>
      <c r="E424" s="124" t="e">
        <f t="shared" si="358"/>
        <v>#REF!</v>
      </c>
      <c r="F424" s="124" t="e">
        <f t="shared" si="359"/>
        <v>#REF!</v>
      </c>
      <c r="G424" s="124" t="e">
        <f t="shared" si="360"/>
        <v>#REF!</v>
      </c>
      <c r="H424" s="124" t="e">
        <f t="shared" si="361"/>
        <v>#REF!</v>
      </c>
      <c r="I424" s="124" t="e">
        <f t="shared" si="362"/>
        <v>#REF!</v>
      </c>
      <c r="J424" s="124" t="e">
        <f t="shared" si="363"/>
        <v>#REF!</v>
      </c>
      <c r="K424" s="124" t="e">
        <f t="shared" si="364"/>
        <v>#REF!</v>
      </c>
      <c r="L424" s="124" t="e">
        <f t="shared" si="365"/>
        <v>#REF!</v>
      </c>
      <c r="M424" s="124" t="e">
        <f t="shared" si="366"/>
        <v>#REF!</v>
      </c>
      <c r="N424" s="124" t="e">
        <f t="shared" si="367"/>
        <v>#REF!</v>
      </c>
      <c r="O424" s="124" t="e">
        <f t="shared" si="368"/>
        <v>#REF!</v>
      </c>
      <c r="P424" s="124" t="e">
        <f t="shared" si="369"/>
        <v>#REF!</v>
      </c>
    </row>
    <row r="425" spans="1:16" x14ac:dyDescent="0.2">
      <c r="B425" s="112"/>
      <c r="C425" s="1"/>
      <c r="D425" s="1"/>
      <c r="E425" s="1"/>
      <c r="F425" s="1"/>
      <c r="G425" s="1"/>
      <c r="H425" s="1"/>
      <c r="I425" s="1"/>
      <c r="J425" s="1"/>
      <c r="K425" s="1"/>
      <c r="L425" s="1"/>
      <c r="M425" s="1"/>
      <c r="N425" s="1"/>
      <c r="O425" s="1"/>
      <c r="P425" s="1"/>
    </row>
    <row r="427" spans="1:16" x14ac:dyDescent="0.2">
      <c r="B427" s="282" t="s">
        <v>106</v>
      </c>
      <c r="C427" s="111"/>
      <c r="D427" s="111"/>
      <c r="E427" s="111"/>
      <c r="F427" s="111"/>
      <c r="G427" s="111"/>
      <c r="H427" s="111"/>
      <c r="I427" s="111"/>
      <c r="J427" s="111"/>
      <c r="K427" s="111"/>
      <c r="L427" s="111"/>
      <c r="M427" s="111"/>
      <c r="N427" s="111"/>
      <c r="O427" s="111"/>
      <c r="P427" s="111"/>
    </row>
    <row r="428" spans="1:16" x14ac:dyDescent="0.2">
      <c r="B428" s="282" t="s">
        <v>150</v>
      </c>
      <c r="C428" s="282"/>
      <c r="D428" s="282"/>
      <c r="E428" s="282" t="s">
        <v>196</v>
      </c>
      <c r="F428" s="282"/>
      <c r="G428" s="282"/>
      <c r="H428" s="282" t="s">
        <v>41</v>
      </c>
      <c r="I428" s="282"/>
      <c r="J428" s="282"/>
      <c r="K428" s="282" t="s">
        <v>40</v>
      </c>
      <c r="L428" s="282"/>
      <c r="M428" s="282"/>
      <c r="N428" s="282" t="s">
        <v>197</v>
      </c>
      <c r="O428" s="282"/>
      <c r="P428" s="282"/>
    </row>
    <row r="429" spans="1:16" x14ac:dyDescent="0.2">
      <c r="A429" s="109" t="s">
        <v>14</v>
      </c>
      <c r="B429" s="283" t="s">
        <v>94</v>
      </c>
      <c r="C429" s="283" t="s">
        <v>95</v>
      </c>
      <c r="D429" s="283" t="s">
        <v>96</v>
      </c>
      <c r="E429" s="283" t="s">
        <v>94</v>
      </c>
      <c r="F429" s="283" t="s">
        <v>95</v>
      </c>
      <c r="G429" s="283" t="s">
        <v>96</v>
      </c>
      <c r="H429" s="283" t="s">
        <v>94</v>
      </c>
      <c r="I429" s="283" t="s">
        <v>95</v>
      </c>
      <c r="J429" s="283" t="s">
        <v>96</v>
      </c>
      <c r="K429" s="283" t="s">
        <v>94</v>
      </c>
      <c r="L429" s="283" t="s">
        <v>95</v>
      </c>
      <c r="M429" s="283" t="s">
        <v>96</v>
      </c>
      <c r="N429" s="283" t="s">
        <v>94</v>
      </c>
      <c r="O429" s="283" t="s">
        <v>95</v>
      </c>
      <c r="P429" s="283" t="s">
        <v>96</v>
      </c>
    </row>
    <row r="430" spans="1:16" x14ac:dyDescent="0.2">
      <c r="A430" s="11" t="s">
        <v>0</v>
      </c>
      <c r="B430" s="123"/>
      <c r="C430" s="123"/>
      <c r="D430" s="123"/>
      <c r="E430" s="123"/>
      <c r="F430" s="123"/>
      <c r="G430" s="123"/>
      <c r="H430" s="123"/>
      <c r="I430" s="123"/>
      <c r="J430" s="123"/>
      <c r="K430" s="123"/>
      <c r="L430" s="123"/>
      <c r="M430" s="123"/>
      <c r="N430" s="123"/>
      <c r="O430" s="123"/>
      <c r="P430" s="123"/>
    </row>
    <row r="431" spans="1:16" x14ac:dyDescent="0.2">
      <c r="A431" s="123" t="s">
        <v>45</v>
      </c>
      <c r="B431" s="124" t="e">
        <f>B405*((1+Constants!$B$16)/(1+Constants!$B$15))^5</f>
        <v>#REF!</v>
      </c>
      <c r="C431" s="124" t="e">
        <f>C405*((1+Constants!$B$17)/(1+Constants!$B$15))^5</f>
        <v>#REF!</v>
      </c>
      <c r="D431" s="124" t="e">
        <f>SUM(B431:C431)</f>
        <v>#REF!</v>
      </c>
      <c r="E431" s="124" t="e">
        <f>E405*((1+Constants!$B$16)/(1+Constants!$B$15))^5</f>
        <v>#REF!</v>
      </c>
      <c r="F431" s="124" t="e">
        <f>F405*((1+Constants!$B$17)/(1+Constants!$B$15))^5</f>
        <v>#REF!</v>
      </c>
      <c r="G431" s="124" t="e">
        <f>SUM(E431:F431)</f>
        <v>#REF!</v>
      </c>
      <c r="H431" s="124" t="e">
        <f>H405*((1+Constants!$B$16)/(1+Constants!$B$15))^5</f>
        <v>#REF!</v>
      </c>
      <c r="I431" s="124" t="e">
        <f>I405*((1+Constants!$B$17)/(1+Constants!$B$15))^5</f>
        <v>#REF!</v>
      </c>
      <c r="J431" s="124" t="e">
        <f>SUM(H431:I431)</f>
        <v>#REF!</v>
      </c>
      <c r="K431" s="124" t="e">
        <f>K405*((1+Constants!$B$16)/(1+Constants!$B$15))^5</f>
        <v>#REF!</v>
      </c>
      <c r="L431" s="124" t="e">
        <f>L405*((1+Constants!$B$17)/(1+Constants!$B$15))^5</f>
        <v>#REF!</v>
      </c>
      <c r="M431" s="124" t="e">
        <f>SUM(K431:L431)</f>
        <v>#REF!</v>
      </c>
      <c r="N431" s="124" t="e">
        <f>N405*((1+Constants!$B$16)/(1+Constants!$B$15))^5</f>
        <v>#REF!</v>
      </c>
      <c r="O431" s="124" t="e">
        <f>O405*((1+Constants!$B$17)/(1+Constants!$B$15))^5</f>
        <v>#REF!</v>
      </c>
      <c r="P431" s="124" t="e">
        <f>SUM(N431:O431)</f>
        <v>#REF!</v>
      </c>
    </row>
    <row r="432" spans="1:16" x14ac:dyDescent="0.2">
      <c r="A432" s="123" t="s">
        <v>59</v>
      </c>
      <c r="B432" s="124" t="e">
        <f>B406*((1+Constants!$B$16)/(1+Constants!$B$15))^5</f>
        <v>#REF!</v>
      </c>
      <c r="C432" s="124" t="e">
        <f>C406*((1+Constants!$B$17)/(1+Constants!$B$15))^5</f>
        <v>#REF!</v>
      </c>
      <c r="D432" s="124" t="e">
        <f t="shared" ref="D432:D450" si="370">SUM(B432:C432)</f>
        <v>#REF!</v>
      </c>
      <c r="E432" s="124" t="e">
        <f>E406*((1+Constants!$B$16)/(1+Constants!$B$15))^5</f>
        <v>#REF!</v>
      </c>
      <c r="F432" s="124" t="e">
        <f>F406*((1+Constants!$B$17)/(1+Constants!$B$15))^5</f>
        <v>#REF!</v>
      </c>
      <c r="G432" s="124" t="e">
        <f t="shared" ref="G432:G450" si="371">SUM(E432:F432)</f>
        <v>#REF!</v>
      </c>
      <c r="H432" s="124" t="e">
        <f>H406*((1+Constants!$B$16)/(1+Constants!$B$15))^5</f>
        <v>#REF!</v>
      </c>
      <c r="I432" s="124" t="e">
        <f>I406*((1+Constants!$B$17)/(1+Constants!$B$15))^5</f>
        <v>#REF!</v>
      </c>
      <c r="J432" s="124" t="e">
        <f t="shared" ref="J432:J450" si="372">SUM(H432:I432)</f>
        <v>#REF!</v>
      </c>
      <c r="K432" s="124" t="e">
        <f>K406*((1+Constants!$B$16)/(1+Constants!$B$15))^5</f>
        <v>#REF!</v>
      </c>
      <c r="L432" s="124" t="e">
        <f>L406*((1+Constants!$B$17)/(1+Constants!$B$15))^5</f>
        <v>#REF!</v>
      </c>
      <c r="M432" s="124" t="e">
        <f t="shared" ref="M432:M450" si="373">SUM(K432:L432)</f>
        <v>#REF!</v>
      </c>
      <c r="N432" s="124" t="e">
        <f>N406*((1+Constants!$B$16)/(1+Constants!$B$15))^5</f>
        <v>#REF!</v>
      </c>
      <c r="O432" s="124" t="e">
        <f>O406*((1+Constants!$B$17)/(1+Constants!$B$15))^5</f>
        <v>#REF!</v>
      </c>
      <c r="P432" s="124" t="e">
        <f t="shared" ref="P432:P450" si="374">SUM(N432:O432)</f>
        <v>#REF!</v>
      </c>
    </row>
    <row r="433" spans="1:16" x14ac:dyDescent="0.2">
      <c r="A433" s="123" t="s">
        <v>43</v>
      </c>
      <c r="B433" s="124" t="e">
        <f>B407*((1+Constants!$B$16)/(1+Constants!$B$15))^5</f>
        <v>#REF!</v>
      </c>
      <c r="C433" s="124" t="e">
        <f>C407*((1+Constants!$B$17)/(1+Constants!$B$15))^5</f>
        <v>#REF!</v>
      </c>
      <c r="D433" s="124" t="e">
        <f t="shared" si="370"/>
        <v>#REF!</v>
      </c>
      <c r="E433" s="124" t="e">
        <f>E407*((1+Constants!$B$16)/(1+Constants!$B$15))^5</f>
        <v>#REF!</v>
      </c>
      <c r="F433" s="124" t="e">
        <f>F407*((1+Constants!$B$17)/(1+Constants!$B$15))^5</f>
        <v>#REF!</v>
      </c>
      <c r="G433" s="124" t="e">
        <f t="shared" si="371"/>
        <v>#REF!</v>
      </c>
      <c r="H433" s="124" t="e">
        <f>H407*((1+Constants!$B$16)/(1+Constants!$B$15))^5</f>
        <v>#REF!</v>
      </c>
      <c r="I433" s="124" t="e">
        <f>I407*((1+Constants!$B$17)/(1+Constants!$B$15))^5</f>
        <v>#REF!</v>
      </c>
      <c r="J433" s="124" t="e">
        <f t="shared" si="372"/>
        <v>#REF!</v>
      </c>
      <c r="K433" s="124" t="e">
        <f>K407*((1+Constants!$B$16)/(1+Constants!$B$15))^5</f>
        <v>#REF!</v>
      </c>
      <c r="L433" s="124" t="e">
        <f>L407*((1+Constants!$B$17)/(1+Constants!$B$15))^5</f>
        <v>#REF!</v>
      </c>
      <c r="M433" s="124" t="e">
        <f t="shared" si="373"/>
        <v>#REF!</v>
      </c>
      <c r="N433" s="124" t="e">
        <f>N407*((1+Constants!$B$16)/(1+Constants!$B$15))^5</f>
        <v>#REF!</v>
      </c>
      <c r="O433" s="124" t="e">
        <f>O407*((1+Constants!$B$17)/(1+Constants!$B$15))^5</f>
        <v>#REF!</v>
      </c>
      <c r="P433" s="124" t="e">
        <f t="shared" si="374"/>
        <v>#REF!</v>
      </c>
    </row>
    <row r="434" spans="1:16" x14ac:dyDescent="0.2">
      <c r="A434" s="123" t="s">
        <v>44</v>
      </c>
      <c r="B434" s="124" t="e">
        <f>B408*((1+Constants!$B$16)/(1+Constants!$B$15))^5</f>
        <v>#REF!</v>
      </c>
      <c r="C434" s="124" t="e">
        <f>C408*((1+Constants!$B$17)/(1+Constants!$B$15))^5</f>
        <v>#REF!</v>
      </c>
      <c r="D434" s="124" t="e">
        <f t="shared" si="370"/>
        <v>#REF!</v>
      </c>
      <c r="E434" s="124" t="e">
        <f>E408*((1+Constants!$B$16)/(1+Constants!$B$15))^5</f>
        <v>#REF!</v>
      </c>
      <c r="F434" s="124" t="e">
        <f>F408*((1+Constants!$B$17)/(1+Constants!$B$15))^5</f>
        <v>#REF!</v>
      </c>
      <c r="G434" s="124" t="e">
        <f t="shared" si="371"/>
        <v>#REF!</v>
      </c>
      <c r="H434" s="124" t="e">
        <f>H408*((1+Constants!$B$16)/(1+Constants!$B$15))^5</f>
        <v>#REF!</v>
      </c>
      <c r="I434" s="124" t="e">
        <f>I408*((1+Constants!$B$17)/(1+Constants!$B$15))^5</f>
        <v>#REF!</v>
      </c>
      <c r="J434" s="124" t="e">
        <f t="shared" si="372"/>
        <v>#REF!</v>
      </c>
      <c r="K434" s="124" t="e">
        <f>K408*((1+Constants!$B$16)/(1+Constants!$B$15))^5</f>
        <v>#REF!</v>
      </c>
      <c r="L434" s="124" t="e">
        <f>L408*((1+Constants!$B$17)/(1+Constants!$B$15))^5</f>
        <v>#REF!</v>
      </c>
      <c r="M434" s="124" t="e">
        <f t="shared" si="373"/>
        <v>#REF!</v>
      </c>
      <c r="N434" s="124" t="e">
        <f>N408*((1+Constants!$B$16)/(1+Constants!$B$15))^5</f>
        <v>#REF!</v>
      </c>
      <c r="O434" s="124" t="e">
        <f>O408*((1+Constants!$B$17)/(1+Constants!$B$15))^5</f>
        <v>#REF!</v>
      </c>
      <c r="P434" s="124" t="e">
        <f t="shared" si="374"/>
        <v>#REF!</v>
      </c>
    </row>
    <row r="435" spans="1:16" x14ac:dyDescent="0.2">
      <c r="A435" s="125" t="s">
        <v>46</v>
      </c>
      <c r="B435" s="124" t="e">
        <f>B409*((1+Constants!$B$16)/(1+Constants!$B$15))^5</f>
        <v>#REF!</v>
      </c>
      <c r="C435" s="124" t="e">
        <f>C409*((1+Constants!$B$17)/(1+Constants!$B$15))^5</f>
        <v>#REF!</v>
      </c>
      <c r="D435" s="124" t="e">
        <f t="shared" si="370"/>
        <v>#REF!</v>
      </c>
      <c r="E435" s="124" t="e">
        <f>E409*((1+Constants!$B$16)/(1+Constants!$B$15))^5</f>
        <v>#REF!</v>
      </c>
      <c r="F435" s="124" t="e">
        <f>F409*((1+Constants!$B$17)/(1+Constants!$B$15))^5</f>
        <v>#REF!</v>
      </c>
      <c r="G435" s="124" t="e">
        <f t="shared" si="371"/>
        <v>#REF!</v>
      </c>
      <c r="H435" s="124" t="e">
        <f>H409*((1+Constants!$B$16)/(1+Constants!$B$15))^5</f>
        <v>#REF!</v>
      </c>
      <c r="I435" s="124" t="e">
        <f>I409*((1+Constants!$B$17)/(1+Constants!$B$15))^5</f>
        <v>#REF!</v>
      </c>
      <c r="J435" s="124" t="e">
        <f t="shared" si="372"/>
        <v>#REF!</v>
      </c>
      <c r="K435" s="124" t="e">
        <f>K409*((1+Constants!$B$16)/(1+Constants!$B$15))^5</f>
        <v>#REF!</v>
      </c>
      <c r="L435" s="124" t="e">
        <f>L409*((1+Constants!$B$17)/(1+Constants!$B$15))^5</f>
        <v>#REF!</v>
      </c>
      <c r="M435" s="124" t="e">
        <f t="shared" si="373"/>
        <v>#REF!</v>
      </c>
      <c r="N435" s="124" t="e">
        <f>N409*((1+Constants!$B$16)/(1+Constants!$B$15))^5</f>
        <v>#REF!</v>
      </c>
      <c r="O435" s="124" t="e">
        <f>O409*((1+Constants!$B$17)/(1+Constants!$B$15))^5</f>
        <v>#REF!</v>
      </c>
      <c r="P435" s="124" t="e">
        <f t="shared" si="374"/>
        <v>#REF!</v>
      </c>
    </row>
    <row r="436" spans="1:16" x14ac:dyDescent="0.2">
      <c r="A436" s="125" t="s">
        <v>47</v>
      </c>
      <c r="B436" s="124" t="e">
        <f>B410*((1+Constants!$B$16)/(1+Constants!$B$15))^5</f>
        <v>#REF!</v>
      </c>
      <c r="C436" s="124" t="e">
        <f>C410*((1+Constants!$B$17)/(1+Constants!$B$15))^5</f>
        <v>#REF!</v>
      </c>
      <c r="D436" s="124" t="e">
        <f t="shared" si="370"/>
        <v>#REF!</v>
      </c>
      <c r="E436" s="124" t="e">
        <f>E410*((1+Constants!$B$16)/(1+Constants!$B$15))^5</f>
        <v>#REF!</v>
      </c>
      <c r="F436" s="124" t="e">
        <f>F410*((1+Constants!$B$17)/(1+Constants!$B$15))^5</f>
        <v>#REF!</v>
      </c>
      <c r="G436" s="124" t="e">
        <f t="shared" si="371"/>
        <v>#REF!</v>
      </c>
      <c r="H436" s="124" t="e">
        <f>H410*((1+Constants!$B$16)/(1+Constants!$B$15))^5</f>
        <v>#REF!</v>
      </c>
      <c r="I436" s="124" t="e">
        <f>I410*((1+Constants!$B$17)/(1+Constants!$B$15))^5</f>
        <v>#REF!</v>
      </c>
      <c r="J436" s="124" t="e">
        <f t="shared" si="372"/>
        <v>#REF!</v>
      </c>
      <c r="K436" s="124" t="e">
        <f>K410*((1+Constants!$B$16)/(1+Constants!$B$15))^5</f>
        <v>#REF!</v>
      </c>
      <c r="L436" s="124" t="e">
        <f>L410*((1+Constants!$B$17)/(1+Constants!$B$15))^5</f>
        <v>#REF!</v>
      </c>
      <c r="M436" s="124" t="e">
        <f t="shared" si="373"/>
        <v>#REF!</v>
      </c>
      <c r="N436" s="124" t="e">
        <f>N410*((1+Constants!$B$16)/(1+Constants!$B$15))^5</f>
        <v>#REF!</v>
      </c>
      <c r="O436" s="124" t="e">
        <f>O410*((1+Constants!$B$17)/(1+Constants!$B$15))^5</f>
        <v>#REF!</v>
      </c>
      <c r="P436" s="124" t="e">
        <f t="shared" si="374"/>
        <v>#REF!</v>
      </c>
    </row>
    <row r="437" spans="1:16" x14ac:dyDescent="0.2">
      <c r="A437" s="125" t="s">
        <v>48</v>
      </c>
      <c r="B437" s="124" t="e">
        <f>B411*((1+Constants!$B$16)/(1+Constants!$B$15))^5</f>
        <v>#REF!</v>
      </c>
      <c r="C437" s="124" t="e">
        <f>C411*((1+Constants!$B$17)/(1+Constants!$B$15))^5</f>
        <v>#REF!</v>
      </c>
      <c r="D437" s="124" t="e">
        <f t="shared" si="370"/>
        <v>#REF!</v>
      </c>
      <c r="E437" s="124" t="e">
        <f>E411*((1+Constants!$B$16)/(1+Constants!$B$15))^5</f>
        <v>#REF!</v>
      </c>
      <c r="F437" s="124" t="e">
        <f>F411*((1+Constants!$B$17)/(1+Constants!$B$15))^5</f>
        <v>#REF!</v>
      </c>
      <c r="G437" s="124" t="e">
        <f t="shared" si="371"/>
        <v>#REF!</v>
      </c>
      <c r="H437" s="124" t="e">
        <f>H411*((1+Constants!$B$16)/(1+Constants!$B$15))^5</f>
        <v>#REF!</v>
      </c>
      <c r="I437" s="124" t="e">
        <f>I411*((1+Constants!$B$17)/(1+Constants!$B$15))^5</f>
        <v>#REF!</v>
      </c>
      <c r="J437" s="124" t="e">
        <f t="shared" si="372"/>
        <v>#REF!</v>
      </c>
      <c r="K437" s="124" t="e">
        <f>K411*((1+Constants!$B$16)/(1+Constants!$B$15))^5</f>
        <v>#REF!</v>
      </c>
      <c r="L437" s="124" t="e">
        <f>L411*((1+Constants!$B$17)/(1+Constants!$B$15))^5</f>
        <v>#REF!</v>
      </c>
      <c r="M437" s="124" t="e">
        <f t="shared" si="373"/>
        <v>#REF!</v>
      </c>
      <c r="N437" s="124" t="e">
        <f>N411*((1+Constants!$B$16)/(1+Constants!$B$15))^5</f>
        <v>#REF!</v>
      </c>
      <c r="O437" s="124" t="e">
        <f>O411*((1+Constants!$B$17)/(1+Constants!$B$15))^5</f>
        <v>#REF!</v>
      </c>
      <c r="P437" s="124" t="e">
        <f t="shared" si="374"/>
        <v>#REF!</v>
      </c>
    </row>
    <row r="438" spans="1:16" x14ac:dyDescent="0.2">
      <c r="A438" s="125" t="s">
        <v>49</v>
      </c>
      <c r="B438" s="124" t="e">
        <f>B412*((1+Constants!$B$16)/(1+Constants!$B$15))^5</f>
        <v>#REF!</v>
      </c>
      <c r="C438" s="124" t="e">
        <f>C412*((1+Constants!$B$17)/(1+Constants!$B$15))^5</f>
        <v>#REF!</v>
      </c>
      <c r="D438" s="124" t="e">
        <f t="shared" si="370"/>
        <v>#REF!</v>
      </c>
      <c r="E438" s="124" t="e">
        <f>E412*((1+Constants!$B$16)/(1+Constants!$B$15))^5</f>
        <v>#REF!</v>
      </c>
      <c r="F438" s="124" t="e">
        <f>F412*((1+Constants!$B$17)/(1+Constants!$B$15))^5</f>
        <v>#REF!</v>
      </c>
      <c r="G438" s="124" t="e">
        <f t="shared" si="371"/>
        <v>#REF!</v>
      </c>
      <c r="H438" s="124" t="e">
        <f>H412*((1+Constants!$B$16)/(1+Constants!$B$15))^5</f>
        <v>#REF!</v>
      </c>
      <c r="I438" s="124" t="e">
        <f>I412*((1+Constants!$B$17)/(1+Constants!$B$15))^5</f>
        <v>#REF!</v>
      </c>
      <c r="J438" s="124" t="e">
        <f t="shared" si="372"/>
        <v>#REF!</v>
      </c>
      <c r="K438" s="124" t="e">
        <f>K412*((1+Constants!$B$16)/(1+Constants!$B$15))^5</f>
        <v>#REF!</v>
      </c>
      <c r="L438" s="124" t="e">
        <f>L412*((1+Constants!$B$17)/(1+Constants!$B$15))^5</f>
        <v>#REF!</v>
      </c>
      <c r="M438" s="124" t="e">
        <f t="shared" si="373"/>
        <v>#REF!</v>
      </c>
      <c r="N438" s="124" t="e">
        <f>N412*((1+Constants!$B$16)/(1+Constants!$B$15))^5</f>
        <v>#REF!</v>
      </c>
      <c r="O438" s="124" t="e">
        <f>O412*((1+Constants!$B$17)/(1+Constants!$B$15))^5</f>
        <v>#REF!</v>
      </c>
      <c r="P438" s="124" t="e">
        <f t="shared" si="374"/>
        <v>#REF!</v>
      </c>
    </row>
    <row r="439" spans="1:16" x14ac:dyDescent="0.2">
      <c r="A439" s="123" t="s">
        <v>50</v>
      </c>
      <c r="B439" s="124" t="e">
        <f>B413*((1+Constants!$B$16)/(1+Constants!$B$15))^5</f>
        <v>#REF!</v>
      </c>
      <c r="C439" s="124" t="e">
        <f>C413*((1+Constants!$B$17)/(1+Constants!$B$15))^5</f>
        <v>#REF!</v>
      </c>
      <c r="D439" s="124" t="e">
        <f t="shared" si="370"/>
        <v>#REF!</v>
      </c>
      <c r="E439" s="124" t="e">
        <f>E413*((1+Constants!$B$16)/(1+Constants!$B$15))^5</f>
        <v>#REF!</v>
      </c>
      <c r="F439" s="124" t="e">
        <f>F413*((1+Constants!$B$17)/(1+Constants!$B$15))^5</f>
        <v>#REF!</v>
      </c>
      <c r="G439" s="124" t="e">
        <f t="shared" si="371"/>
        <v>#REF!</v>
      </c>
      <c r="H439" s="124" t="e">
        <f>H413*((1+Constants!$B$16)/(1+Constants!$B$15))^5</f>
        <v>#REF!</v>
      </c>
      <c r="I439" s="124" t="e">
        <f>I413*((1+Constants!$B$17)/(1+Constants!$B$15))^5</f>
        <v>#REF!</v>
      </c>
      <c r="J439" s="124" t="e">
        <f t="shared" si="372"/>
        <v>#REF!</v>
      </c>
      <c r="K439" s="124" t="e">
        <f>K413*((1+Constants!$B$16)/(1+Constants!$B$15))^5</f>
        <v>#REF!</v>
      </c>
      <c r="L439" s="124" t="e">
        <f>L413*((1+Constants!$B$17)/(1+Constants!$B$15))^5</f>
        <v>#REF!</v>
      </c>
      <c r="M439" s="124" t="e">
        <f t="shared" si="373"/>
        <v>#REF!</v>
      </c>
      <c r="N439" s="124" t="e">
        <f>N413*((1+Constants!$B$16)/(1+Constants!$B$15))^5</f>
        <v>#REF!</v>
      </c>
      <c r="O439" s="124" t="e">
        <f>O413*((1+Constants!$B$17)/(1+Constants!$B$15))^5</f>
        <v>#REF!</v>
      </c>
      <c r="P439" s="124" t="e">
        <f t="shared" si="374"/>
        <v>#REF!</v>
      </c>
    </row>
    <row r="440" spans="1:16" x14ac:dyDescent="0.2">
      <c r="A440" s="126" t="s">
        <v>30</v>
      </c>
      <c r="B440" s="124" t="e">
        <f>B414*((1+Constants!$B$16)/(1+Constants!$B$15))^5</f>
        <v>#REF!</v>
      </c>
      <c r="C440" s="124" t="e">
        <f>C414*((1+Constants!$B$17)/(1+Constants!$B$15))^5</f>
        <v>#REF!</v>
      </c>
      <c r="D440" s="124" t="e">
        <f t="shared" si="370"/>
        <v>#REF!</v>
      </c>
      <c r="E440" s="124" t="e">
        <f>E414*((1+Constants!$B$16)/(1+Constants!$B$15))^5</f>
        <v>#REF!</v>
      </c>
      <c r="F440" s="124" t="e">
        <f>F414*((1+Constants!$B$17)/(1+Constants!$B$15))^5</f>
        <v>#REF!</v>
      </c>
      <c r="G440" s="124" t="e">
        <f t="shared" si="371"/>
        <v>#REF!</v>
      </c>
      <c r="H440" s="124" t="e">
        <f>H414*((1+Constants!$B$16)/(1+Constants!$B$15))^5</f>
        <v>#REF!</v>
      </c>
      <c r="I440" s="124" t="e">
        <f>I414*((1+Constants!$B$17)/(1+Constants!$B$15))^5</f>
        <v>#REF!</v>
      </c>
      <c r="J440" s="124" t="e">
        <f t="shared" si="372"/>
        <v>#REF!</v>
      </c>
      <c r="K440" s="124" t="e">
        <f>K414*((1+Constants!$B$16)/(1+Constants!$B$15))^5</f>
        <v>#REF!</v>
      </c>
      <c r="L440" s="124" t="e">
        <f>L414*((1+Constants!$B$17)/(1+Constants!$B$15))^5</f>
        <v>#REF!</v>
      </c>
      <c r="M440" s="124" t="e">
        <f t="shared" si="373"/>
        <v>#REF!</v>
      </c>
      <c r="N440" s="124" t="e">
        <f>N414*((1+Constants!$B$16)/(1+Constants!$B$15))^5</f>
        <v>#REF!</v>
      </c>
      <c r="O440" s="124" t="e">
        <f>O414*((1+Constants!$B$17)/(1+Constants!$B$15))^5</f>
        <v>#REF!</v>
      </c>
      <c r="P440" s="124" t="e">
        <f t="shared" si="374"/>
        <v>#REF!</v>
      </c>
    </row>
    <row r="441" spans="1:16" x14ac:dyDescent="0.2">
      <c r="A441" s="123" t="s">
        <v>6</v>
      </c>
      <c r="B441" s="124" t="e">
        <f>B415*((1+Constants!$B$16)/(1+Constants!$B$15))^5</f>
        <v>#REF!</v>
      </c>
      <c r="C441" s="124" t="e">
        <f>C415*((1+Constants!$B$17)/(1+Constants!$B$15))^5</f>
        <v>#REF!</v>
      </c>
      <c r="D441" s="124" t="e">
        <f t="shared" si="370"/>
        <v>#REF!</v>
      </c>
      <c r="E441" s="124" t="e">
        <f>E415*((1+Constants!$B$16)/(1+Constants!$B$15))^5</f>
        <v>#REF!</v>
      </c>
      <c r="F441" s="124" t="e">
        <f>F415*((1+Constants!$B$17)/(1+Constants!$B$15))^5</f>
        <v>#REF!</v>
      </c>
      <c r="G441" s="124" t="e">
        <f t="shared" si="371"/>
        <v>#REF!</v>
      </c>
      <c r="H441" s="124" t="e">
        <f>H415*((1+Constants!$B$16)/(1+Constants!$B$15))^5</f>
        <v>#REF!</v>
      </c>
      <c r="I441" s="124" t="e">
        <f>I415*((1+Constants!$B$17)/(1+Constants!$B$15))^5</f>
        <v>#REF!</v>
      </c>
      <c r="J441" s="124" t="e">
        <f t="shared" si="372"/>
        <v>#REF!</v>
      </c>
      <c r="K441" s="124" t="e">
        <f>K415*((1+Constants!$B$16)/(1+Constants!$B$15))^5</f>
        <v>#REF!</v>
      </c>
      <c r="L441" s="124" t="e">
        <f>L415*((1+Constants!$B$17)/(1+Constants!$B$15))^5</f>
        <v>#REF!</v>
      </c>
      <c r="M441" s="124" t="e">
        <f t="shared" si="373"/>
        <v>#REF!</v>
      </c>
      <c r="N441" s="124" t="e">
        <f>N415*((1+Constants!$B$16)/(1+Constants!$B$15))^5</f>
        <v>#REF!</v>
      </c>
      <c r="O441" s="124" t="e">
        <f>O415*((1+Constants!$B$17)/(1+Constants!$B$15))^5</f>
        <v>#REF!</v>
      </c>
      <c r="P441" s="124" t="e">
        <f t="shared" si="374"/>
        <v>#REF!</v>
      </c>
    </row>
    <row r="442" spans="1:16" x14ac:dyDescent="0.2">
      <c r="A442" s="123" t="s">
        <v>51</v>
      </c>
      <c r="B442" s="124" t="e">
        <f>B416*((1+Constants!$B$16)/(1+Constants!$B$15))^5</f>
        <v>#REF!</v>
      </c>
      <c r="C442" s="124" t="e">
        <f>C416*((1+Constants!$B$17)/(1+Constants!$B$15))^5</f>
        <v>#REF!</v>
      </c>
      <c r="D442" s="124" t="e">
        <f t="shared" si="370"/>
        <v>#REF!</v>
      </c>
      <c r="E442" s="124" t="e">
        <f>E416*((1+Constants!$B$16)/(1+Constants!$B$15))^5</f>
        <v>#REF!</v>
      </c>
      <c r="F442" s="124" t="e">
        <f>F416*((1+Constants!$B$17)/(1+Constants!$B$15))^5</f>
        <v>#REF!</v>
      </c>
      <c r="G442" s="124" t="e">
        <f t="shared" si="371"/>
        <v>#REF!</v>
      </c>
      <c r="H442" s="124" t="e">
        <f>H416*((1+Constants!$B$16)/(1+Constants!$B$15))^5</f>
        <v>#REF!</v>
      </c>
      <c r="I442" s="124" t="e">
        <f>I416*((1+Constants!$B$17)/(1+Constants!$B$15))^5</f>
        <v>#REF!</v>
      </c>
      <c r="J442" s="124" t="e">
        <f t="shared" si="372"/>
        <v>#REF!</v>
      </c>
      <c r="K442" s="124" t="e">
        <f>K416*((1+Constants!$B$16)/(1+Constants!$B$15))^5</f>
        <v>#REF!</v>
      </c>
      <c r="L442" s="124" t="e">
        <f>L416*((1+Constants!$B$17)/(1+Constants!$B$15))^5</f>
        <v>#REF!</v>
      </c>
      <c r="M442" s="124" t="e">
        <f t="shared" si="373"/>
        <v>#REF!</v>
      </c>
      <c r="N442" s="124" t="e">
        <f>N416*((1+Constants!$B$16)/(1+Constants!$B$15))^5</f>
        <v>#REF!</v>
      </c>
      <c r="O442" s="124" t="e">
        <f>O416*((1+Constants!$B$17)/(1+Constants!$B$15))^5</f>
        <v>#REF!</v>
      </c>
      <c r="P442" s="124" t="e">
        <f t="shared" si="374"/>
        <v>#REF!</v>
      </c>
    </row>
    <row r="443" spans="1:16" x14ac:dyDescent="0.2">
      <c r="A443" s="125" t="s">
        <v>52</v>
      </c>
      <c r="B443" s="124" t="e">
        <f>B417*((1+Constants!$B$16)/(1+Constants!$B$15))^5</f>
        <v>#REF!</v>
      </c>
      <c r="C443" s="124" t="e">
        <f>C417*((1+Constants!$B$17)/(1+Constants!$B$15))^5</f>
        <v>#REF!</v>
      </c>
      <c r="D443" s="124" t="e">
        <f t="shared" si="370"/>
        <v>#REF!</v>
      </c>
      <c r="E443" s="124" t="e">
        <f>E417*((1+Constants!$B$16)/(1+Constants!$B$15))^5</f>
        <v>#REF!</v>
      </c>
      <c r="F443" s="124" t="e">
        <f>F417*((1+Constants!$B$17)/(1+Constants!$B$15))^5</f>
        <v>#REF!</v>
      </c>
      <c r="G443" s="124" t="e">
        <f t="shared" si="371"/>
        <v>#REF!</v>
      </c>
      <c r="H443" s="124" t="e">
        <f>H417*((1+Constants!$B$16)/(1+Constants!$B$15))^5</f>
        <v>#REF!</v>
      </c>
      <c r="I443" s="124" t="e">
        <f>I417*((1+Constants!$B$17)/(1+Constants!$B$15))^5</f>
        <v>#REF!</v>
      </c>
      <c r="J443" s="124" t="e">
        <f t="shared" si="372"/>
        <v>#REF!</v>
      </c>
      <c r="K443" s="124" t="e">
        <f>K417*((1+Constants!$B$16)/(1+Constants!$B$15))^5</f>
        <v>#REF!</v>
      </c>
      <c r="L443" s="124" t="e">
        <f>L417*((1+Constants!$B$17)/(1+Constants!$B$15))^5</f>
        <v>#REF!</v>
      </c>
      <c r="M443" s="124" t="e">
        <f t="shared" si="373"/>
        <v>#REF!</v>
      </c>
      <c r="N443" s="124" t="e">
        <f>N417*((1+Constants!$B$16)/(1+Constants!$B$15))^5</f>
        <v>#REF!</v>
      </c>
      <c r="O443" s="124" t="e">
        <f>O417*((1+Constants!$B$17)/(1+Constants!$B$15))^5</f>
        <v>#REF!</v>
      </c>
      <c r="P443" s="124" t="e">
        <f t="shared" si="374"/>
        <v>#REF!</v>
      </c>
    </row>
    <row r="444" spans="1:16" x14ac:dyDescent="0.2">
      <c r="A444" s="125" t="s">
        <v>53</v>
      </c>
      <c r="B444" s="124" t="e">
        <f>B418*((1+Constants!$B$16)/(1+Constants!$B$15))^5</f>
        <v>#REF!</v>
      </c>
      <c r="C444" s="124" t="e">
        <f>C418*((1+Constants!$B$17)/(1+Constants!$B$15))^5</f>
        <v>#REF!</v>
      </c>
      <c r="D444" s="124" t="e">
        <f t="shared" si="370"/>
        <v>#REF!</v>
      </c>
      <c r="E444" s="124" t="e">
        <f>E418*((1+Constants!$B$16)/(1+Constants!$B$15))^5</f>
        <v>#REF!</v>
      </c>
      <c r="F444" s="124" t="e">
        <f>F418*((1+Constants!$B$17)/(1+Constants!$B$15))^5</f>
        <v>#REF!</v>
      </c>
      <c r="G444" s="124" t="e">
        <f t="shared" si="371"/>
        <v>#REF!</v>
      </c>
      <c r="H444" s="124" t="e">
        <f>H418*((1+Constants!$B$16)/(1+Constants!$B$15))^5</f>
        <v>#REF!</v>
      </c>
      <c r="I444" s="124" t="e">
        <f>I418*((1+Constants!$B$17)/(1+Constants!$B$15))^5</f>
        <v>#REF!</v>
      </c>
      <c r="J444" s="124" t="e">
        <f t="shared" si="372"/>
        <v>#REF!</v>
      </c>
      <c r="K444" s="124" t="e">
        <f>K418*((1+Constants!$B$16)/(1+Constants!$B$15))^5</f>
        <v>#REF!</v>
      </c>
      <c r="L444" s="124" t="e">
        <f>L418*((1+Constants!$B$17)/(1+Constants!$B$15))^5</f>
        <v>#REF!</v>
      </c>
      <c r="M444" s="124" t="e">
        <f t="shared" si="373"/>
        <v>#REF!</v>
      </c>
      <c r="N444" s="124" t="e">
        <f>N418*((1+Constants!$B$16)/(1+Constants!$B$15))^5</f>
        <v>#REF!</v>
      </c>
      <c r="O444" s="124" t="e">
        <f>O418*((1+Constants!$B$17)/(1+Constants!$B$15))^5</f>
        <v>#REF!</v>
      </c>
      <c r="P444" s="124" t="e">
        <f t="shared" si="374"/>
        <v>#REF!</v>
      </c>
    </row>
    <row r="445" spans="1:16" x14ac:dyDescent="0.2">
      <c r="A445" s="125" t="s">
        <v>54</v>
      </c>
      <c r="B445" s="124" t="e">
        <f>B419*((1+Constants!$B$16)/(1+Constants!$B$15))^5</f>
        <v>#REF!</v>
      </c>
      <c r="C445" s="124" t="e">
        <f>C419*((1+Constants!$B$17)/(1+Constants!$B$15))^5</f>
        <v>#REF!</v>
      </c>
      <c r="D445" s="124" t="e">
        <f t="shared" si="370"/>
        <v>#REF!</v>
      </c>
      <c r="E445" s="124" t="e">
        <f>E419*((1+Constants!$B$16)/(1+Constants!$B$15))^5</f>
        <v>#REF!</v>
      </c>
      <c r="F445" s="124" t="e">
        <f>F419*((1+Constants!$B$17)/(1+Constants!$B$15))^5</f>
        <v>#REF!</v>
      </c>
      <c r="G445" s="124" t="e">
        <f t="shared" si="371"/>
        <v>#REF!</v>
      </c>
      <c r="H445" s="124" t="e">
        <f>H419*((1+Constants!$B$16)/(1+Constants!$B$15))^5</f>
        <v>#REF!</v>
      </c>
      <c r="I445" s="124" t="e">
        <f>I419*((1+Constants!$B$17)/(1+Constants!$B$15))^5</f>
        <v>#REF!</v>
      </c>
      <c r="J445" s="124" t="e">
        <f t="shared" si="372"/>
        <v>#REF!</v>
      </c>
      <c r="K445" s="124" t="e">
        <f>K419*((1+Constants!$B$16)/(1+Constants!$B$15))^5</f>
        <v>#REF!</v>
      </c>
      <c r="L445" s="124" t="e">
        <f>L419*((1+Constants!$B$17)/(1+Constants!$B$15))^5</f>
        <v>#REF!</v>
      </c>
      <c r="M445" s="124" t="e">
        <f t="shared" si="373"/>
        <v>#REF!</v>
      </c>
      <c r="N445" s="124" t="e">
        <f>N419*((1+Constants!$B$16)/(1+Constants!$B$15))^5</f>
        <v>#REF!</v>
      </c>
      <c r="O445" s="124" t="e">
        <f>O419*((1+Constants!$B$17)/(1+Constants!$B$15))^5</f>
        <v>#REF!</v>
      </c>
      <c r="P445" s="124" t="e">
        <f t="shared" si="374"/>
        <v>#REF!</v>
      </c>
    </row>
    <row r="446" spans="1:16" x14ac:dyDescent="0.2">
      <c r="A446" s="125" t="s">
        <v>55</v>
      </c>
      <c r="B446" s="124">
        <f>B420*((1+Constants!$B$16)/(1+Constants!$B$15))^5</f>
        <v>-2754.9000464316732</v>
      </c>
      <c r="C446" s="124" t="e">
        <f>C420*((1+Constants!$B$17)/(1+Constants!$B$15))^5</f>
        <v>#REF!</v>
      </c>
      <c r="D446" s="124" t="e">
        <f t="shared" si="370"/>
        <v>#REF!</v>
      </c>
      <c r="E446" s="124">
        <f>E420*((1+Constants!$B$16)/(1+Constants!$B$15))^5</f>
        <v>-3305.8800557180075</v>
      </c>
      <c r="F446" s="124" t="e">
        <f>F420*((1+Constants!$B$17)/(1+Constants!$B$15))^5</f>
        <v>#REF!</v>
      </c>
      <c r="G446" s="124" t="e">
        <f t="shared" si="371"/>
        <v>#REF!</v>
      </c>
      <c r="H446" s="124">
        <f>H420*((1+Constants!$B$16)/(1+Constants!$B$15))^5</f>
        <v>-4407.840074290677</v>
      </c>
      <c r="I446" s="124" t="e">
        <f>I420*((1+Constants!$B$17)/(1+Constants!$B$15))^5</f>
        <v>#REF!</v>
      </c>
      <c r="J446" s="124" t="e">
        <f t="shared" si="372"/>
        <v>#REF!</v>
      </c>
      <c r="K446" s="124">
        <f>K420*((1+Constants!$B$16)/(1+Constants!$B$15))^5</f>
        <v>-5509.8000928633464</v>
      </c>
      <c r="L446" s="124" t="e">
        <f>L420*((1+Constants!$B$17)/(1+Constants!$B$15))^5</f>
        <v>#REF!</v>
      </c>
      <c r="M446" s="124" t="e">
        <f t="shared" si="373"/>
        <v>#REF!</v>
      </c>
      <c r="N446" s="124">
        <f>N420*((1+Constants!$B$16)/(1+Constants!$B$15))^5</f>
        <v>-15978.420269303704</v>
      </c>
      <c r="O446" s="124" t="e">
        <f>O420*((1+Constants!$B$17)/(1+Constants!$B$15))^5</f>
        <v>#REF!</v>
      </c>
      <c r="P446" s="124" t="e">
        <f t="shared" si="374"/>
        <v>#REF!</v>
      </c>
    </row>
    <row r="447" spans="1:16" x14ac:dyDescent="0.2">
      <c r="A447" s="125" t="s">
        <v>21</v>
      </c>
      <c r="B447" s="124" t="e">
        <f>B421*((1+Constants!$B$16)/(1+Constants!$B$15))^5</f>
        <v>#REF!</v>
      </c>
      <c r="C447" s="124" t="e">
        <f>C421*((1+Constants!$B$17)/(1+Constants!$B$15))^5</f>
        <v>#REF!</v>
      </c>
      <c r="D447" s="124" t="e">
        <f t="shared" si="370"/>
        <v>#REF!</v>
      </c>
      <c r="E447" s="124" t="e">
        <f>E421*((1+Constants!$B$16)/(1+Constants!$B$15))^5</f>
        <v>#REF!</v>
      </c>
      <c r="F447" s="124" t="e">
        <f>F421*((1+Constants!$B$17)/(1+Constants!$B$15))^5</f>
        <v>#REF!</v>
      </c>
      <c r="G447" s="124" t="e">
        <f t="shared" si="371"/>
        <v>#REF!</v>
      </c>
      <c r="H447" s="124" t="e">
        <f>H421*((1+Constants!$B$16)/(1+Constants!$B$15))^5</f>
        <v>#REF!</v>
      </c>
      <c r="I447" s="124" t="e">
        <f>I421*((1+Constants!$B$17)/(1+Constants!$B$15))^5</f>
        <v>#REF!</v>
      </c>
      <c r="J447" s="124" t="e">
        <f t="shared" si="372"/>
        <v>#REF!</v>
      </c>
      <c r="K447" s="124" t="e">
        <f>K421*((1+Constants!$B$16)/(1+Constants!$B$15))^5</f>
        <v>#REF!</v>
      </c>
      <c r="L447" s="124" t="e">
        <f>L421*((1+Constants!$B$17)/(1+Constants!$B$15))^5</f>
        <v>#REF!</v>
      </c>
      <c r="M447" s="124" t="e">
        <f t="shared" si="373"/>
        <v>#REF!</v>
      </c>
      <c r="N447" s="124" t="e">
        <f>N421*((1+Constants!$B$16)/(1+Constants!$B$15))^5</f>
        <v>#REF!</v>
      </c>
      <c r="O447" s="124" t="e">
        <f>O421*((1+Constants!$B$17)/(1+Constants!$B$15))^5</f>
        <v>#REF!</v>
      </c>
      <c r="P447" s="124" t="e">
        <f t="shared" si="374"/>
        <v>#REF!</v>
      </c>
    </row>
    <row r="448" spans="1:16" x14ac:dyDescent="0.2">
      <c r="A448" s="125" t="s">
        <v>56</v>
      </c>
      <c r="B448" s="124" t="e">
        <f>B422*((1+Constants!$B$16)/(1+Constants!$B$15))^5</f>
        <v>#REF!</v>
      </c>
      <c r="C448" s="124" t="e">
        <f>C422*((1+Constants!$B$17)/(1+Constants!$B$15))^5</f>
        <v>#REF!</v>
      </c>
      <c r="D448" s="124" t="e">
        <f t="shared" si="370"/>
        <v>#REF!</v>
      </c>
      <c r="E448" s="124" t="e">
        <f>E422*((1+Constants!$B$16)/(1+Constants!$B$15))^5</f>
        <v>#REF!</v>
      </c>
      <c r="F448" s="124" t="e">
        <f>F422*((1+Constants!$B$17)/(1+Constants!$B$15))^5</f>
        <v>#REF!</v>
      </c>
      <c r="G448" s="124" t="e">
        <f t="shared" si="371"/>
        <v>#REF!</v>
      </c>
      <c r="H448" s="124" t="e">
        <f>H422*((1+Constants!$B$16)/(1+Constants!$B$15))^5</f>
        <v>#REF!</v>
      </c>
      <c r="I448" s="124" t="e">
        <f>I422*((1+Constants!$B$17)/(1+Constants!$B$15))^5</f>
        <v>#REF!</v>
      </c>
      <c r="J448" s="124" t="e">
        <f t="shared" si="372"/>
        <v>#REF!</v>
      </c>
      <c r="K448" s="124" t="e">
        <f>K422*((1+Constants!$B$16)/(1+Constants!$B$15))^5</f>
        <v>#REF!</v>
      </c>
      <c r="L448" s="124" t="e">
        <f>L422*((1+Constants!$B$17)/(1+Constants!$B$15))^5</f>
        <v>#REF!</v>
      </c>
      <c r="M448" s="124" t="e">
        <f t="shared" si="373"/>
        <v>#REF!</v>
      </c>
      <c r="N448" s="124" t="e">
        <f>N422*((1+Constants!$B$16)/(1+Constants!$B$15))^5</f>
        <v>#REF!</v>
      </c>
      <c r="O448" s="124" t="e">
        <f>O422*((1+Constants!$B$17)/(1+Constants!$B$15))^5</f>
        <v>#REF!</v>
      </c>
      <c r="P448" s="124" t="e">
        <f t="shared" si="374"/>
        <v>#REF!</v>
      </c>
    </row>
    <row r="449" spans="1:16" x14ac:dyDescent="0.2">
      <c r="A449" s="125" t="s">
        <v>57</v>
      </c>
      <c r="B449" s="124" t="e">
        <f>B423*((1+Constants!$B$16)/(1+Constants!$B$15))^5</f>
        <v>#REF!</v>
      </c>
      <c r="C449" s="124" t="e">
        <f>C423*((1+Constants!$B$17)/(1+Constants!$B$15))^5</f>
        <v>#REF!</v>
      </c>
      <c r="D449" s="124" t="e">
        <f t="shared" si="370"/>
        <v>#REF!</v>
      </c>
      <c r="E449" s="124" t="e">
        <f>E423*((1+Constants!$B$16)/(1+Constants!$B$15))^5</f>
        <v>#REF!</v>
      </c>
      <c r="F449" s="124" t="e">
        <f>F423*((1+Constants!$B$17)/(1+Constants!$B$15))^5</f>
        <v>#REF!</v>
      </c>
      <c r="G449" s="124" t="e">
        <f t="shared" si="371"/>
        <v>#REF!</v>
      </c>
      <c r="H449" s="124" t="e">
        <f>H423*((1+Constants!$B$16)/(1+Constants!$B$15))^5</f>
        <v>#REF!</v>
      </c>
      <c r="I449" s="124" t="e">
        <f>I423*((1+Constants!$B$17)/(1+Constants!$B$15))^5</f>
        <v>#REF!</v>
      </c>
      <c r="J449" s="124" t="e">
        <f t="shared" si="372"/>
        <v>#REF!</v>
      </c>
      <c r="K449" s="124" t="e">
        <f>K423*((1+Constants!$B$16)/(1+Constants!$B$15))^5</f>
        <v>#REF!</v>
      </c>
      <c r="L449" s="124" t="e">
        <f>L423*((1+Constants!$B$17)/(1+Constants!$B$15))^5</f>
        <v>#REF!</v>
      </c>
      <c r="M449" s="124" t="e">
        <f t="shared" si="373"/>
        <v>#REF!</v>
      </c>
      <c r="N449" s="124" t="e">
        <f>N423*((1+Constants!$B$16)/(1+Constants!$B$15))^5</f>
        <v>#REF!</v>
      </c>
      <c r="O449" s="124" t="e">
        <f>O423*((1+Constants!$B$17)/(1+Constants!$B$15))^5</f>
        <v>#REF!</v>
      </c>
      <c r="P449" s="124" t="e">
        <f t="shared" si="374"/>
        <v>#REF!</v>
      </c>
    </row>
    <row r="450" spans="1:16" x14ac:dyDescent="0.2">
      <c r="A450" s="125" t="s">
        <v>58</v>
      </c>
      <c r="B450" s="124" t="e">
        <f>B424*((1+Constants!$B$16)/(1+Constants!$B$15))^5</f>
        <v>#REF!</v>
      </c>
      <c r="C450" s="124" t="e">
        <f>C424*((1+Constants!$B$17)/(1+Constants!$B$15))^5</f>
        <v>#REF!</v>
      </c>
      <c r="D450" s="124" t="e">
        <f t="shared" si="370"/>
        <v>#REF!</v>
      </c>
      <c r="E450" s="124" t="e">
        <f>E424*((1+Constants!$B$16)/(1+Constants!$B$15))^5</f>
        <v>#REF!</v>
      </c>
      <c r="F450" s="124" t="e">
        <f>F424*((1+Constants!$B$17)/(1+Constants!$B$15))^5</f>
        <v>#REF!</v>
      </c>
      <c r="G450" s="124" t="e">
        <f t="shared" si="371"/>
        <v>#REF!</v>
      </c>
      <c r="H450" s="124" t="e">
        <f>H424*((1+Constants!$B$16)/(1+Constants!$B$15))^5</f>
        <v>#REF!</v>
      </c>
      <c r="I450" s="124" t="e">
        <f>I424*((1+Constants!$B$17)/(1+Constants!$B$15))^5</f>
        <v>#REF!</v>
      </c>
      <c r="J450" s="124" t="e">
        <f t="shared" si="372"/>
        <v>#REF!</v>
      </c>
      <c r="K450" s="124" t="e">
        <f>K424*((1+Constants!$B$16)/(1+Constants!$B$15))^5</f>
        <v>#REF!</v>
      </c>
      <c r="L450" s="124" t="e">
        <f>L424*((1+Constants!$B$17)/(1+Constants!$B$15))^5</f>
        <v>#REF!</v>
      </c>
      <c r="M450" s="124" t="e">
        <f t="shared" si="373"/>
        <v>#REF!</v>
      </c>
      <c r="N450" s="124" t="e">
        <f>N424*((1+Constants!$B$16)/(1+Constants!$B$15))^5</f>
        <v>#REF!</v>
      </c>
      <c r="O450" s="124" t="e">
        <f>O424*((1+Constants!$B$17)/(1+Constants!$B$15))^5</f>
        <v>#REF!</v>
      </c>
      <c r="P450" s="124" t="e">
        <f t="shared" si="374"/>
        <v>#REF!</v>
      </c>
    </row>
    <row r="452" spans="1:16" x14ac:dyDescent="0.2">
      <c r="B452" s="282" t="s">
        <v>107</v>
      </c>
      <c r="C452" s="111"/>
      <c r="D452" s="111"/>
      <c r="E452" s="111"/>
      <c r="F452" s="111"/>
      <c r="G452" s="111"/>
      <c r="H452" s="111"/>
      <c r="I452" s="111"/>
      <c r="J452" s="111"/>
      <c r="K452" s="111"/>
      <c r="L452" s="111"/>
      <c r="M452" s="111"/>
      <c r="N452" s="111"/>
      <c r="O452" s="111"/>
      <c r="P452" s="111"/>
    </row>
    <row r="453" spans="1:16" x14ac:dyDescent="0.2">
      <c r="B453" s="282" t="s">
        <v>150</v>
      </c>
      <c r="C453" s="282"/>
      <c r="D453" s="282"/>
      <c r="E453" s="282" t="s">
        <v>196</v>
      </c>
      <c r="F453" s="282"/>
      <c r="G453" s="282"/>
      <c r="H453" s="282" t="s">
        <v>41</v>
      </c>
      <c r="I453" s="282"/>
      <c r="J453" s="282"/>
      <c r="K453" s="282" t="s">
        <v>40</v>
      </c>
      <c r="L453" s="282"/>
      <c r="M453" s="282"/>
      <c r="N453" s="282" t="s">
        <v>197</v>
      </c>
      <c r="O453" s="282"/>
      <c r="P453" s="282"/>
    </row>
    <row r="454" spans="1:16" x14ac:dyDescent="0.2">
      <c r="A454" s="109" t="s">
        <v>14</v>
      </c>
      <c r="B454" s="283" t="s">
        <v>94</v>
      </c>
      <c r="C454" s="283" t="s">
        <v>95</v>
      </c>
      <c r="D454" s="283" t="s">
        <v>96</v>
      </c>
      <c r="E454" s="283" t="s">
        <v>94</v>
      </c>
      <c r="F454" s="283" t="s">
        <v>95</v>
      </c>
      <c r="G454" s="283" t="s">
        <v>96</v>
      </c>
      <c r="H454" s="283" t="s">
        <v>94</v>
      </c>
      <c r="I454" s="283" t="s">
        <v>95</v>
      </c>
      <c r="J454" s="283" t="s">
        <v>96</v>
      </c>
      <c r="K454" s="283" t="s">
        <v>94</v>
      </c>
      <c r="L454" s="283" t="s">
        <v>95</v>
      </c>
      <c r="M454" s="283" t="s">
        <v>96</v>
      </c>
      <c r="N454" s="283" t="s">
        <v>94</v>
      </c>
      <c r="O454" s="283" t="s">
        <v>95</v>
      </c>
      <c r="P454" s="283" t="s">
        <v>96</v>
      </c>
    </row>
    <row r="455" spans="1:16" x14ac:dyDescent="0.2">
      <c r="A455" s="11" t="s">
        <v>0</v>
      </c>
      <c r="B455" s="123"/>
      <c r="C455" s="123"/>
      <c r="D455" s="123"/>
      <c r="E455" s="123"/>
      <c r="F455" s="123"/>
      <c r="G455" s="123"/>
      <c r="H455" s="123"/>
      <c r="I455" s="123"/>
      <c r="J455" s="123"/>
      <c r="K455" s="123"/>
      <c r="L455" s="123"/>
      <c r="M455" s="123"/>
      <c r="N455" s="123"/>
      <c r="O455" s="123"/>
      <c r="P455" s="123"/>
    </row>
    <row r="456" spans="1:16" x14ac:dyDescent="0.2">
      <c r="A456" s="123" t="s">
        <v>45</v>
      </c>
      <c r="B456" s="124" t="e">
        <f>B405*((1+Constants!$B$16)/(1+Constants!$B$15))^10</f>
        <v>#REF!</v>
      </c>
      <c r="C456" s="124" t="e">
        <f>C405*((1+Constants!$B$17)/(1+Constants!$B$15))^10</f>
        <v>#REF!</v>
      </c>
      <c r="D456" s="124" t="e">
        <f t="shared" ref="D456" si="375">SUM(B456:C456)</f>
        <v>#REF!</v>
      </c>
      <c r="E456" s="124" t="e">
        <f>E405*((1+Constants!$B$16)/(1+Constants!$B$15))^10</f>
        <v>#REF!</v>
      </c>
      <c r="F456" s="124" t="e">
        <f>F405*((1+Constants!$B$17)/(1+Constants!$B$15))^10</f>
        <v>#REF!</v>
      </c>
      <c r="G456" s="124" t="e">
        <f t="shared" ref="G456" si="376">SUM(E456:F456)</f>
        <v>#REF!</v>
      </c>
      <c r="H456" s="124" t="e">
        <f>H405*((1+Constants!$B$16)/(1+Constants!$B$15))^10</f>
        <v>#REF!</v>
      </c>
      <c r="I456" s="124" t="e">
        <f>I405*((1+Constants!$B$17)/(1+Constants!$B$15))^10</f>
        <v>#REF!</v>
      </c>
      <c r="J456" s="124" t="e">
        <f t="shared" ref="J456" si="377">SUM(H456:I456)</f>
        <v>#REF!</v>
      </c>
      <c r="K456" s="124" t="e">
        <f>K405*((1+Constants!$B$16)/(1+Constants!$B$15))^10</f>
        <v>#REF!</v>
      </c>
      <c r="L456" s="124" t="e">
        <f>L405*((1+Constants!$B$17)/(1+Constants!$B$15))^10</f>
        <v>#REF!</v>
      </c>
      <c r="M456" s="124" t="e">
        <f t="shared" ref="M456" si="378">SUM(K456:L456)</f>
        <v>#REF!</v>
      </c>
      <c r="N456" s="124" t="e">
        <f>N405*((1+Constants!$B$16)/(1+Constants!$B$15))^10</f>
        <v>#REF!</v>
      </c>
      <c r="O456" s="124" t="e">
        <f>O405*((1+Constants!$B$17)/(1+Constants!$B$15))^10</f>
        <v>#REF!</v>
      </c>
      <c r="P456" s="124" t="e">
        <f t="shared" ref="P456:P475" si="379">SUM(N456:O456)</f>
        <v>#REF!</v>
      </c>
    </row>
    <row r="457" spans="1:16" x14ac:dyDescent="0.2">
      <c r="A457" s="123" t="s">
        <v>59</v>
      </c>
      <c r="B457" s="124" t="e">
        <f>B406*((1+Constants!$B$16)/(1+Constants!$B$15))^10</f>
        <v>#REF!</v>
      </c>
      <c r="C457" s="124" t="e">
        <f>C406*((1+Constants!$B$17)/(1+Constants!$B$15))^10</f>
        <v>#REF!</v>
      </c>
      <c r="D457" s="124" t="e">
        <f t="shared" ref="D457:D475" si="380">SUM(B457:C457)</f>
        <v>#REF!</v>
      </c>
      <c r="E457" s="124" t="e">
        <f>E406*((1+Constants!$B$16)/(1+Constants!$B$15))^10</f>
        <v>#REF!</v>
      </c>
      <c r="F457" s="124" t="e">
        <f>F406*((1+Constants!$B$17)/(1+Constants!$B$15))^10</f>
        <v>#REF!</v>
      </c>
      <c r="G457" s="124" t="e">
        <f t="shared" ref="G457:G475" si="381">SUM(E457:F457)</f>
        <v>#REF!</v>
      </c>
      <c r="H457" s="124" t="e">
        <f>H406*((1+Constants!$B$16)/(1+Constants!$B$15))^10</f>
        <v>#REF!</v>
      </c>
      <c r="I457" s="124" t="e">
        <f>I406*((1+Constants!$B$17)/(1+Constants!$B$15))^10</f>
        <v>#REF!</v>
      </c>
      <c r="J457" s="124" t="e">
        <f t="shared" ref="J457:J475" si="382">SUM(H457:I457)</f>
        <v>#REF!</v>
      </c>
      <c r="K457" s="124" t="e">
        <f>K406*((1+Constants!$B$16)/(1+Constants!$B$15))^10</f>
        <v>#REF!</v>
      </c>
      <c r="L457" s="124" t="e">
        <f>L406*((1+Constants!$B$17)/(1+Constants!$B$15))^10</f>
        <v>#REF!</v>
      </c>
      <c r="M457" s="124" t="e">
        <f t="shared" ref="M457:M475" si="383">SUM(K457:L457)</f>
        <v>#REF!</v>
      </c>
      <c r="N457" s="124" t="e">
        <f>N406*((1+Constants!$B$16)/(1+Constants!$B$15))^10</f>
        <v>#REF!</v>
      </c>
      <c r="O457" s="124" t="e">
        <f>O406*((1+Constants!$B$17)/(1+Constants!$B$15))^10</f>
        <v>#REF!</v>
      </c>
      <c r="P457" s="124" t="e">
        <f t="shared" si="379"/>
        <v>#REF!</v>
      </c>
    </row>
    <row r="458" spans="1:16" x14ac:dyDescent="0.2">
      <c r="A458" s="123" t="s">
        <v>43</v>
      </c>
      <c r="B458" s="124" t="e">
        <f>B407*((1+Constants!$B$16)/(1+Constants!$B$15))^10</f>
        <v>#REF!</v>
      </c>
      <c r="C458" s="124" t="e">
        <f>C407*((1+Constants!$B$17)/(1+Constants!$B$15))^10</f>
        <v>#REF!</v>
      </c>
      <c r="D458" s="124" t="e">
        <f t="shared" si="380"/>
        <v>#REF!</v>
      </c>
      <c r="E458" s="124" t="e">
        <f>E407*((1+Constants!$B$16)/(1+Constants!$B$15))^10</f>
        <v>#REF!</v>
      </c>
      <c r="F458" s="124" t="e">
        <f>F407*((1+Constants!$B$17)/(1+Constants!$B$15))^10</f>
        <v>#REF!</v>
      </c>
      <c r="G458" s="124" t="e">
        <f t="shared" si="381"/>
        <v>#REF!</v>
      </c>
      <c r="H458" s="124" t="e">
        <f>H407*((1+Constants!$B$16)/(1+Constants!$B$15))^10</f>
        <v>#REF!</v>
      </c>
      <c r="I458" s="124" t="e">
        <f>I407*((1+Constants!$B$17)/(1+Constants!$B$15))^10</f>
        <v>#REF!</v>
      </c>
      <c r="J458" s="124" t="e">
        <f t="shared" si="382"/>
        <v>#REF!</v>
      </c>
      <c r="K458" s="124" t="e">
        <f>K407*((1+Constants!$B$16)/(1+Constants!$B$15))^10</f>
        <v>#REF!</v>
      </c>
      <c r="L458" s="124" t="e">
        <f>L407*((1+Constants!$B$17)/(1+Constants!$B$15))^10</f>
        <v>#REF!</v>
      </c>
      <c r="M458" s="124" t="e">
        <f t="shared" si="383"/>
        <v>#REF!</v>
      </c>
      <c r="N458" s="124" t="e">
        <f>N407*((1+Constants!$B$16)/(1+Constants!$B$15))^10</f>
        <v>#REF!</v>
      </c>
      <c r="O458" s="124" t="e">
        <f>O407*((1+Constants!$B$17)/(1+Constants!$B$15))^10</f>
        <v>#REF!</v>
      </c>
      <c r="P458" s="124" t="e">
        <f t="shared" si="379"/>
        <v>#REF!</v>
      </c>
    </row>
    <row r="459" spans="1:16" x14ac:dyDescent="0.2">
      <c r="A459" s="123" t="s">
        <v>44</v>
      </c>
      <c r="B459" s="124" t="e">
        <f>B408*((1+Constants!$B$16)/(1+Constants!$B$15))^10</f>
        <v>#REF!</v>
      </c>
      <c r="C459" s="124" t="e">
        <f>C408*((1+Constants!$B$17)/(1+Constants!$B$15))^10</f>
        <v>#REF!</v>
      </c>
      <c r="D459" s="124" t="e">
        <f t="shared" si="380"/>
        <v>#REF!</v>
      </c>
      <c r="E459" s="124" t="e">
        <f>E408*((1+Constants!$B$16)/(1+Constants!$B$15))^10</f>
        <v>#REF!</v>
      </c>
      <c r="F459" s="124" t="e">
        <f>F408*((1+Constants!$B$17)/(1+Constants!$B$15))^10</f>
        <v>#REF!</v>
      </c>
      <c r="G459" s="124" t="e">
        <f t="shared" si="381"/>
        <v>#REF!</v>
      </c>
      <c r="H459" s="124" t="e">
        <f>H408*((1+Constants!$B$16)/(1+Constants!$B$15))^10</f>
        <v>#REF!</v>
      </c>
      <c r="I459" s="124" t="e">
        <f>I408*((1+Constants!$B$17)/(1+Constants!$B$15))^10</f>
        <v>#REF!</v>
      </c>
      <c r="J459" s="124" t="e">
        <f t="shared" si="382"/>
        <v>#REF!</v>
      </c>
      <c r="K459" s="124" t="e">
        <f>K408*((1+Constants!$B$16)/(1+Constants!$B$15))^10</f>
        <v>#REF!</v>
      </c>
      <c r="L459" s="124" t="e">
        <f>L408*((1+Constants!$B$17)/(1+Constants!$B$15))^10</f>
        <v>#REF!</v>
      </c>
      <c r="M459" s="124" t="e">
        <f t="shared" si="383"/>
        <v>#REF!</v>
      </c>
      <c r="N459" s="124" t="e">
        <f>N408*((1+Constants!$B$16)/(1+Constants!$B$15))^10</f>
        <v>#REF!</v>
      </c>
      <c r="O459" s="124" t="e">
        <f>O408*((1+Constants!$B$17)/(1+Constants!$B$15))^10</f>
        <v>#REF!</v>
      </c>
      <c r="P459" s="124" t="e">
        <f t="shared" si="379"/>
        <v>#REF!</v>
      </c>
    </row>
    <row r="460" spans="1:16" x14ac:dyDescent="0.2">
      <c r="A460" s="125" t="s">
        <v>46</v>
      </c>
      <c r="B460" s="124" t="e">
        <f>B409*((1+Constants!$B$16)/(1+Constants!$B$15))^10</f>
        <v>#REF!</v>
      </c>
      <c r="C460" s="124" t="e">
        <f>C409*((1+Constants!$B$17)/(1+Constants!$B$15))^10</f>
        <v>#REF!</v>
      </c>
      <c r="D460" s="124" t="e">
        <f t="shared" si="380"/>
        <v>#REF!</v>
      </c>
      <c r="E460" s="124" t="e">
        <f>E409*((1+Constants!$B$16)/(1+Constants!$B$15))^10</f>
        <v>#REF!</v>
      </c>
      <c r="F460" s="124" t="e">
        <f>F409*((1+Constants!$B$17)/(1+Constants!$B$15))^10</f>
        <v>#REF!</v>
      </c>
      <c r="G460" s="124" t="e">
        <f t="shared" si="381"/>
        <v>#REF!</v>
      </c>
      <c r="H460" s="124" t="e">
        <f>H409*((1+Constants!$B$16)/(1+Constants!$B$15))^10</f>
        <v>#REF!</v>
      </c>
      <c r="I460" s="124" t="e">
        <f>I409*((1+Constants!$B$17)/(1+Constants!$B$15))^10</f>
        <v>#REF!</v>
      </c>
      <c r="J460" s="124" t="e">
        <f t="shared" si="382"/>
        <v>#REF!</v>
      </c>
      <c r="K460" s="124" t="e">
        <f>K409*((1+Constants!$B$16)/(1+Constants!$B$15))^10</f>
        <v>#REF!</v>
      </c>
      <c r="L460" s="124" t="e">
        <f>L409*((1+Constants!$B$17)/(1+Constants!$B$15))^10</f>
        <v>#REF!</v>
      </c>
      <c r="M460" s="124" t="e">
        <f t="shared" si="383"/>
        <v>#REF!</v>
      </c>
      <c r="N460" s="124" t="e">
        <f>N409*((1+Constants!$B$16)/(1+Constants!$B$15))^10</f>
        <v>#REF!</v>
      </c>
      <c r="O460" s="124" t="e">
        <f>O409*((1+Constants!$B$17)/(1+Constants!$B$15))^10</f>
        <v>#REF!</v>
      </c>
      <c r="P460" s="124" t="e">
        <f t="shared" si="379"/>
        <v>#REF!</v>
      </c>
    </row>
    <row r="461" spans="1:16" x14ac:dyDescent="0.2">
      <c r="A461" s="125" t="s">
        <v>47</v>
      </c>
      <c r="B461" s="124" t="e">
        <f>B410*((1+Constants!$B$16)/(1+Constants!$B$15))^10</f>
        <v>#REF!</v>
      </c>
      <c r="C461" s="124" t="e">
        <f>C410*((1+Constants!$B$17)/(1+Constants!$B$15))^10</f>
        <v>#REF!</v>
      </c>
      <c r="D461" s="124" t="e">
        <f t="shared" si="380"/>
        <v>#REF!</v>
      </c>
      <c r="E461" s="124" t="e">
        <f>E410*((1+Constants!$B$16)/(1+Constants!$B$15))^10</f>
        <v>#REF!</v>
      </c>
      <c r="F461" s="124" t="e">
        <f>F410*((1+Constants!$B$17)/(1+Constants!$B$15))^10</f>
        <v>#REF!</v>
      </c>
      <c r="G461" s="124" t="e">
        <f t="shared" si="381"/>
        <v>#REF!</v>
      </c>
      <c r="H461" s="124" t="e">
        <f>H410*((1+Constants!$B$16)/(1+Constants!$B$15))^10</f>
        <v>#REF!</v>
      </c>
      <c r="I461" s="124" t="e">
        <f>I410*((1+Constants!$B$17)/(1+Constants!$B$15))^10</f>
        <v>#REF!</v>
      </c>
      <c r="J461" s="124" t="e">
        <f t="shared" si="382"/>
        <v>#REF!</v>
      </c>
      <c r="K461" s="124" t="e">
        <f>K410*((1+Constants!$B$16)/(1+Constants!$B$15))^10</f>
        <v>#REF!</v>
      </c>
      <c r="L461" s="124" t="e">
        <f>L410*((1+Constants!$B$17)/(1+Constants!$B$15))^10</f>
        <v>#REF!</v>
      </c>
      <c r="M461" s="124" t="e">
        <f t="shared" si="383"/>
        <v>#REF!</v>
      </c>
      <c r="N461" s="124" t="e">
        <f>N410*((1+Constants!$B$16)/(1+Constants!$B$15))^10</f>
        <v>#REF!</v>
      </c>
      <c r="O461" s="124" t="e">
        <f>O410*((1+Constants!$B$17)/(1+Constants!$B$15))^10</f>
        <v>#REF!</v>
      </c>
      <c r="P461" s="124" t="e">
        <f t="shared" si="379"/>
        <v>#REF!</v>
      </c>
    </row>
    <row r="462" spans="1:16" x14ac:dyDescent="0.2">
      <c r="A462" s="125" t="s">
        <v>48</v>
      </c>
      <c r="B462" s="124" t="e">
        <f>B411*((1+Constants!$B$16)/(1+Constants!$B$15))^10</f>
        <v>#REF!</v>
      </c>
      <c r="C462" s="124" t="e">
        <f>C411*((1+Constants!$B$17)/(1+Constants!$B$15))^10</f>
        <v>#REF!</v>
      </c>
      <c r="D462" s="124" t="e">
        <f t="shared" si="380"/>
        <v>#REF!</v>
      </c>
      <c r="E462" s="124" t="e">
        <f>E411*((1+Constants!$B$16)/(1+Constants!$B$15))^10</f>
        <v>#REF!</v>
      </c>
      <c r="F462" s="124" t="e">
        <f>F411*((1+Constants!$B$17)/(1+Constants!$B$15))^10</f>
        <v>#REF!</v>
      </c>
      <c r="G462" s="124" t="e">
        <f t="shared" si="381"/>
        <v>#REF!</v>
      </c>
      <c r="H462" s="124" t="e">
        <f>H411*((1+Constants!$B$16)/(1+Constants!$B$15))^10</f>
        <v>#REF!</v>
      </c>
      <c r="I462" s="124" t="e">
        <f>I411*((1+Constants!$B$17)/(1+Constants!$B$15))^10</f>
        <v>#REF!</v>
      </c>
      <c r="J462" s="124" t="e">
        <f t="shared" si="382"/>
        <v>#REF!</v>
      </c>
      <c r="K462" s="124" t="e">
        <f>K411*((1+Constants!$B$16)/(1+Constants!$B$15))^10</f>
        <v>#REF!</v>
      </c>
      <c r="L462" s="124" t="e">
        <f>L411*((1+Constants!$B$17)/(1+Constants!$B$15))^10</f>
        <v>#REF!</v>
      </c>
      <c r="M462" s="124" t="e">
        <f t="shared" si="383"/>
        <v>#REF!</v>
      </c>
      <c r="N462" s="124" t="e">
        <f>N411*((1+Constants!$B$16)/(1+Constants!$B$15))^10</f>
        <v>#REF!</v>
      </c>
      <c r="O462" s="124" t="e">
        <f>O411*((1+Constants!$B$17)/(1+Constants!$B$15))^10</f>
        <v>#REF!</v>
      </c>
      <c r="P462" s="124" t="e">
        <f t="shared" si="379"/>
        <v>#REF!</v>
      </c>
    </row>
    <row r="463" spans="1:16" x14ac:dyDescent="0.2">
      <c r="A463" s="125" t="s">
        <v>49</v>
      </c>
      <c r="B463" s="124" t="e">
        <f>B412*((1+Constants!$B$16)/(1+Constants!$B$15))^10</f>
        <v>#REF!</v>
      </c>
      <c r="C463" s="124" t="e">
        <f>C412*((1+Constants!$B$17)/(1+Constants!$B$15))^10</f>
        <v>#REF!</v>
      </c>
      <c r="D463" s="124" t="e">
        <f t="shared" si="380"/>
        <v>#REF!</v>
      </c>
      <c r="E463" s="124" t="e">
        <f>E412*((1+Constants!$B$16)/(1+Constants!$B$15))^10</f>
        <v>#REF!</v>
      </c>
      <c r="F463" s="124" t="e">
        <f>F412*((1+Constants!$B$17)/(1+Constants!$B$15))^10</f>
        <v>#REF!</v>
      </c>
      <c r="G463" s="124" t="e">
        <f t="shared" si="381"/>
        <v>#REF!</v>
      </c>
      <c r="H463" s="124" t="e">
        <f>H412*((1+Constants!$B$16)/(1+Constants!$B$15))^10</f>
        <v>#REF!</v>
      </c>
      <c r="I463" s="124" t="e">
        <f>I412*((1+Constants!$B$17)/(1+Constants!$B$15))^10</f>
        <v>#REF!</v>
      </c>
      <c r="J463" s="124" t="e">
        <f t="shared" si="382"/>
        <v>#REF!</v>
      </c>
      <c r="K463" s="124" t="e">
        <f>K412*((1+Constants!$B$16)/(1+Constants!$B$15))^10</f>
        <v>#REF!</v>
      </c>
      <c r="L463" s="124" t="e">
        <f>L412*((1+Constants!$B$17)/(1+Constants!$B$15))^10</f>
        <v>#REF!</v>
      </c>
      <c r="M463" s="124" t="e">
        <f t="shared" si="383"/>
        <v>#REF!</v>
      </c>
      <c r="N463" s="124" t="e">
        <f>N412*((1+Constants!$B$16)/(1+Constants!$B$15))^10</f>
        <v>#REF!</v>
      </c>
      <c r="O463" s="124" t="e">
        <f>O412*((1+Constants!$B$17)/(1+Constants!$B$15))^10</f>
        <v>#REF!</v>
      </c>
      <c r="P463" s="124" t="e">
        <f t="shared" si="379"/>
        <v>#REF!</v>
      </c>
    </row>
    <row r="464" spans="1:16" x14ac:dyDescent="0.2">
      <c r="A464" s="123" t="s">
        <v>50</v>
      </c>
      <c r="B464" s="124" t="e">
        <f>B413*((1+Constants!$B$16)/(1+Constants!$B$15))^10</f>
        <v>#REF!</v>
      </c>
      <c r="C464" s="124" t="e">
        <f>C413*((1+Constants!$B$17)/(1+Constants!$B$15))^10</f>
        <v>#REF!</v>
      </c>
      <c r="D464" s="124" t="e">
        <f t="shared" si="380"/>
        <v>#REF!</v>
      </c>
      <c r="E464" s="124" t="e">
        <f>E413*((1+Constants!$B$16)/(1+Constants!$B$15))^10</f>
        <v>#REF!</v>
      </c>
      <c r="F464" s="124" t="e">
        <f>F413*((1+Constants!$B$17)/(1+Constants!$B$15))^10</f>
        <v>#REF!</v>
      </c>
      <c r="G464" s="124" t="e">
        <f t="shared" si="381"/>
        <v>#REF!</v>
      </c>
      <c r="H464" s="124" t="e">
        <f>H413*((1+Constants!$B$16)/(1+Constants!$B$15))^10</f>
        <v>#REF!</v>
      </c>
      <c r="I464" s="124" t="e">
        <f>I413*((1+Constants!$B$17)/(1+Constants!$B$15))^10</f>
        <v>#REF!</v>
      </c>
      <c r="J464" s="124" t="e">
        <f t="shared" si="382"/>
        <v>#REF!</v>
      </c>
      <c r="K464" s="124" t="e">
        <f>K413*((1+Constants!$B$16)/(1+Constants!$B$15))^10</f>
        <v>#REF!</v>
      </c>
      <c r="L464" s="124" t="e">
        <f>L413*((1+Constants!$B$17)/(1+Constants!$B$15))^10</f>
        <v>#REF!</v>
      </c>
      <c r="M464" s="124" t="e">
        <f t="shared" si="383"/>
        <v>#REF!</v>
      </c>
      <c r="N464" s="124" t="e">
        <f>N413*((1+Constants!$B$16)/(1+Constants!$B$15))^10</f>
        <v>#REF!</v>
      </c>
      <c r="O464" s="124" t="e">
        <f>O413*((1+Constants!$B$17)/(1+Constants!$B$15))^10</f>
        <v>#REF!</v>
      </c>
      <c r="P464" s="124" t="e">
        <f t="shared" si="379"/>
        <v>#REF!</v>
      </c>
    </row>
    <row r="465" spans="1:16" x14ac:dyDescent="0.2">
      <c r="A465" s="126" t="s">
        <v>30</v>
      </c>
      <c r="B465" s="124" t="e">
        <f>B414*((1+Constants!$B$16)/(1+Constants!$B$15))^10</f>
        <v>#REF!</v>
      </c>
      <c r="C465" s="124" t="e">
        <f>C414*((1+Constants!$B$17)/(1+Constants!$B$15))^10</f>
        <v>#REF!</v>
      </c>
      <c r="D465" s="124" t="e">
        <f t="shared" si="380"/>
        <v>#REF!</v>
      </c>
      <c r="E465" s="124" t="e">
        <f>E414*((1+Constants!$B$16)/(1+Constants!$B$15))^10</f>
        <v>#REF!</v>
      </c>
      <c r="F465" s="124" t="e">
        <f>F414*((1+Constants!$B$17)/(1+Constants!$B$15))^10</f>
        <v>#REF!</v>
      </c>
      <c r="G465" s="124" t="e">
        <f t="shared" si="381"/>
        <v>#REF!</v>
      </c>
      <c r="H465" s="124" t="e">
        <f>H414*((1+Constants!$B$16)/(1+Constants!$B$15))^10</f>
        <v>#REF!</v>
      </c>
      <c r="I465" s="124" t="e">
        <f>I414*((1+Constants!$B$17)/(1+Constants!$B$15))^10</f>
        <v>#REF!</v>
      </c>
      <c r="J465" s="124" t="e">
        <f t="shared" si="382"/>
        <v>#REF!</v>
      </c>
      <c r="K465" s="124" t="e">
        <f>K414*((1+Constants!$B$16)/(1+Constants!$B$15))^10</f>
        <v>#REF!</v>
      </c>
      <c r="L465" s="124" t="e">
        <f>L414*((1+Constants!$B$17)/(1+Constants!$B$15))^10</f>
        <v>#REF!</v>
      </c>
      <c r="M465" s="124" t="e">
        <f t="shared" si="383"/>
        <v>#REF!</v>
      </c>
      <c r="N465" s="124" t="e">
        <f>N414*((1+Constants!$B$16)/(1+Constants!$B$15))^10</f>
        <v>#REF!</v>
      </c>
      <c r="O465" s="124" t="e">
        <f>O414*((1+Constants!$B$17)/(1+Constants!$B$15))^10</f>
        <v>#REF!</v>
      </c>
      <c r="P465" s="124" t="e">
        <f t="shared" si="379"/>
        <v>#REF!</v>
      </c>
    </row>
    <row r="466" spans="1:16" x14ac:dyDescent="0.2">
      <c r="A466" s="123" t="s">
        <v>6</v>
      </c>
      <c r="B466" s="124" t="e">
        <f>B415*((1+Constants!$B$16)/(1+Constants!$B$15))^10</f>
        <v>#REF!</v>
      </c>
      <c r="C466" s="124" t="e">
        <f>C415*((1+Constants!$B$17)/(1+Constants!$B$15))^10</f>
        <v>#REF!</v>
      </c>
      <c r="D466" s="124" t="e">
        <f t="shared" si="380"/>
        <v>#REF!</v>
      </c>
      <c r="E466" s="124" t="e">
        <f>E415*((1+Constants!$B$16)/(1+Constants!$B$15))^10</f>
        <v>#REF!</v>
      </c>
      <c r="F466" s="124" t="e">
        <f>F415*((1+Constants!$B$17)/(1+Constants!$B$15))^10</f>
        <v>#REF!</v>
      </c>
      <c r="G466" s="124" t="e">
        <f t="shared" si="381"/>
        <v>#REF!</v>
      </c>
      <c r="H466" s="124" t="e">
        <f>H415*((1+Constants!$B$16)/(1+Constants!$B$15))^10</f>
        <v>#REF!</v>
      </c>
      <c r="I466" s="124" t="e">
        <f>I415*((1+Constants!$B$17)/(1+Constants!$B$15))^10</f>
        <v>#REF!</v>
      </c>
      <c r="J466" s="124" t="e">
        <f t="shared" si="382"/>
        <v>#REF!</v>
      </c>
      <c r="K466" s="124" t="e">
        <f>K415*((1+Constants!$B$16)/(1+Constants!$B$15))^10</f>
        <v>#REF!</v>
      </c>
      <c r="L466" s="124" t="e">
        <f>L415*((1+Constants!$B$17)/(1+Constants!$B$15))^10</f>
        <v>#REF!</v>
      </c>
      <c r="M466" s="124" t="e">
        <f t="shared" si="383"/>
        <v>#REF!</v>
      </c>
      <c r="N466" s="124" t="e">
        <f>N415*((1+Constants!$B$16)/(1+Constants!$B$15))^10</f>
        <v>#REF!</v>
      </c>
      <c r="O466" s="124" t="e">
        <f>O415*((1+Constants!$B$17)/(1+Constants!$B$15))^10</f>
        <v>#REF!</v>
      </c>
      <c r="P466" s="124" t="e">
        <f t="shared" si="379"/>
        <v>#REF!</v>
      </c>
    </row>
    <row r="467" spans="1:16" x14ac:dyDescent="0.2">
      <c r="A467" s="123" t="s">
        <v>51</v>
      </c>
      <c r="B467" s="124" t="e">
        <f>B416*((1+Constants!$B$16)/(1+Constants!$B$15))^10</f>
        <v>#REF!</v>
      </c>
      <c r="C467" s="124" t="e">
        <f>C416*((1+Constants!$B$17)/(1+Constants!$B$15))^10</f>
        <v>#REF!</v>
      </c>
      <c r="D467" s="124" t="e">
        <f t="shared" si="380"/>
        <v>#REF!</v>
      </c>
      <c r="E467" s="124" t="e">
        <f>E416*((1+Constants!$B$16)/(1+Constants!$B$15))^10</f>
        <v>#REF!</v>
      </c>
      <c r="F467" s="124" t="e">
        <f>F416*((1+Constants!$B$17)/(1+Constants!$B$15))^10</f>
        <v>#REF!</v>
      </c>
      <c r="G467" s="124" t="e">
        <f t="shared" si="381"/>
        <v>#REF!</v>
      </c>
      <c r="H467" s="124" t="e">
        <f>H416*((1+Constants!$B$16)/(1+Constants!$B$15))^10</f>
        <v>#REF!</v>
      </c>
      <c r="I467" s="124" t="e">
        <f>I416*((1+Constants!$B$17)/(1+Constants!$B$15))^10</f>
        <v>#REF!</v>
      </c>
      <c r="J467" s="124" t="e">
        <f t="shared" si="382"/>
        <v>#REF!</v>
      </c>
      <c r="K467" s="124" t="e">
        <f>K416*((1+Constants!$B$16)/(1+Constants!$B$15))^10</f>
        <v>#REF!</v>
      </c>
      <c r="L467" s="124" t="e">
        <f>L416*((1+Constants!$B$17)/(1+Constants!$B$15))^10</f>
        <v>#REF!</v>
      </c>
      <c r="M467" s="124" t="e">
        <f t="shared" si="383"/>
        <v>#REF!</v>
      </c>
      <c r="N467" s="124" t="e">
        <f>N416*((1+Constants!$B$16)/(1+Constants!$B$15))^10</f>
        <v>#REF!</v>
      </c>
      <c r="O467" s="124" t="e">
        <f>O416*((1+Constants!$B$17)/(1+Constants!$B$15))^10</f>
        <v>#REF!</v>
      </c>
      <c r="P467" s="124" t="e">
        <f t="shared" si="379"/>
        <v>#REF!</v>
      </c>
    </row>
    <row r="468" spans="1:16" x14ac:dyDescent="0.2">
      <c r="A468" s="125" t="s">
        <v>52</v>
      </c>
      <c r="B468" s="124" t="e">
        <f>B417*((1+Constants!$B$16)/(1+Constants!$B$15))^10</f>
        <v>#REF!</v>
      </c>
      <c r="C468" s="124" t="e">
        <f>C417*((1+Constants!$B$17)/(1+Constants!$B$15))^10</f>
        <v>#REF!</v>
      </c>
      <c r="D468" s="124" t="e">
        <f t="shared" si="380"/>
        <v>#REF!</v>
      </c>
      <c r="E468" s="124" t="e">
        <f>E417*((1+Constants!$B$16)/(1+Constants!$B$15))^10</f>
        <v>#REF!</v>
      </c>
      <c r="F468" s="124" t="e">
        <f>F417*((1+Constants!$B$17)/(1+Constants!$B$15))^10</f>
        <v>#REF!</v>
      </c>
      <c r="G468" s="124" t="e">
        <f t="shared" si="381"/>
        <v>#REF!</v>
      </c>
      <c r="H468" s="124" t="e">
        <f>H417*((1+Constants!$B$16)/(1+Constants!$B$15))^10</f>
        <v>#REF!</v>
      </c>
      <c r="I468" s="124" t="e">
        <f>I417*((1+Constants!$B$17)/(1+Constants!$B$15))^10</f>
        <v>#REF!</v>
      </c>
      <c r="J468" s="124" t="e">
        <f t="shared" si="382"/>
        <v>#REF!</v>
      </c>
      <c r="K468" s="124" t="e">
        <f>K417*((1+Constants!$B$16)/(1+Constants!$B$15))^10</f>
        <v>#REF!</v>
      </c>
      <c r="L468" s="124" t="e">
        <f>L417*((1+Constants!$B$17)/(1+Constants!$B$15))^10</f>
        <v>#REF!</v>
      </c>
      <c r="M468" s="124" t="e">
        <f t="shared" si="383"/>
        <v>#REF!</v>
      </c>
      <c r="N468" s="124" t="e">
        <f>N417*((1+Constants!$B$16)/(1+Constants!$B$15))^10</f>
        <v>#REF!</v>
      </c>
      <c r="O468" s="124" t="e">
        <f>O417*((1+Constants!$B$17)/(1+Constants!$B$15))^10</f>
        <v>#REF!</v>
      </c>
      <c r="P468" s="124" t="e">
        <f t="shared" si="379"/>
        <v>#REF!</v>
      </c>
    </row>
    <row r="469" spans="1:16" x14ac:dyDescent="0.2">
      <c r="A469" s="125" t="s">
        <v>53</v>
      </c>
      <c r="B469" s="124" t="e">
        <f>B418*((1+Constants!$B$16)/(1+Constants!$B$15))^10</f>
        <v>#REF!</v>
      </c>
      <c r="C469" s="124" t="e">
        <f>C418*((1+Constants!$B$17)/(1+Constants!$B$15))^10</f>
        <v>#REF!</v>
      </c>
      <c r="D469" s="124" t="e">
        <f t="shared" si="380"/>
        <v>#REF!</v>
      </c>
      <c r="E469" s="124" t="e">
        <f>E418*((1+Constants!$B$16)/(1+Constants!$B$15))^10</f>
        <v>#REF!</v>
      </c>
      <c r="F469" s="124" t="e">
        <f>F418*((1+Constants!$B$17)/(1+Constants!$B$15))^10</f>
        <v>#REF!</v>
      </c>
      <c r="G469" s="124" t="e">
        <f t="shared" si="381"/>
        <v>#REF!</v>
      </c>
      <c r="H469" s="124" t="e">
        <f>H418*((1+Constants!$B$16)/(1+Constants!$B$15))^10</f>
        <v>#REF!</v>
      </c>
      <c r="I469" s="124" t="e">
        <f>I418*((1+Constants!$B$17)/(1+Constants!$B$15))^10</f>
        <v>#REF!</v>
      </c>
      <c r="J469" s="124" t="e">
        <f t="shared" si="382"/>
        <v>#REF!</v>
      </c>
      <c r="K469" s="124" t="e">
        <f>K418*((1+Constants!$B$16)/(1+Constants!$B$15))^10</f>
        <v>#REF!</v>
      </c>
      <c r="L469" s="124" t="e">
        <f>L418*((1+Constants!$B$17)/(1+Constants!$B$15))^10</f>
        <v>#REF!</v>
      </c>
      <c r="M469" s="124" t="e">
        <f t="shared" si="383"/>
        <v>#REF!</v>
      </c>
      <c r="N469" s="124" t="e">
        <f>N418*((1+Constants!$B$16)/(1+Constants!$B$15))^10</f>
        <v>#REF!</v>
      </c>
      <c r="O469" s="124" t="e">
        <f>O418*((1+Constants!$B$17)/(1+Constants!$B$15))^10</f>
        <v>#REF!</v>
      </c>
      <c r="P469" s="124" t="e">
        <f t="shared" si="379"/>
        <v>#REF!</v>
      </c>
    </row>
    <row r="470" spans="1:16" x14ac:dyDescent="0.2">
      <c r="A470" s="125" t="s">
        <v>54</v>
      </c>
      <c r="B470" s="124" t="e">
        <f>B419*((1+Constants!$B$16)/(1+Constants!$B$15))^10</f>
        <v>#REF!</v>
      </c>
      <c r="C470" s="124" t="e">
        <f>C419*((1+Constants!$B$17)/(1+Constants!$B$15))^10</f>
        <v>#REF!</v>
      </c>
      <c r="D470" s="124" t="e">
        <f t="shared" si="380"/>
        <v>#REF!</v>
      </c>
      <c r="E470" s="124" t="e">
        <f>E419*((1+Constants!$B$16)/(1+Constants!$B$15))^10</f>
        <v>#REF!</v>
      </c>
      <c r="F470" s="124" t="e">
        <f>F419*((1+Constants!$B$17)/(1+Constants!$B$15))^10</f>
        <v>#REF!</v>
      </c>
      <c r="G470" s="124" t="e">
        <f t="shared" si="381"/>
        <v>#REF!</v>
      </c>
      <c r="H470" s="124" t="e">
        <f>H419*((1+Constants!$B$16)/(1+Constants!$B$15))^10</f>
        <v>#REF!</v>
      </c>
      <c r="I470" s="124" t="e">
        <f>I419*((1+Constants!$B$17)/(1+Constants!$B$15))^10</f>
        <v>#REF!</v>
      </c>
      <c r="J470" s="124" t="e">
        <f t="shared" si="382"/>
        <v>#REF!</v>
      </c>
      <c r="K470" s="124" t="e">
        <f>K419*((1+Constants!$B$16)/(1+Constants!$B$15))^10</f>
        <v>#REF!</v>
      </c>
      <c r="L470" s="124" t="e">
        <f>L419*((1+Constants!$B$17)/(1+Constants!$B$15))^10</f>
        <v>#REF!</v>
      </c>
      <c r="M470" s="124" t="e">
        <f t="shared" si="383"/>
        <v>#REF!</v>
      </c>
      <c r="N470" s="124" t="e">
        <f>N419*((1+Constants!$B$16)/(1+Constants!$B$15))^10</f>
        <v>#REF!</v>
      </c>
      <c r="O470" s="124" t="e">
        <f>O419*((1+Constants!$B$17)/(1+Constants!$B$15))^10</f>
        <v>#REF!</v>
      </c>
      <c r="P470" s="124" t="e">
        <f t="shared" si="379"/>
        <v>#REF!</v>
      </c>
    </row>
    <row r="471" spans="1:16" x14ac:dyDescent="0.2">
      <c r="A471" s="125" t="s">
        <v>55</v>
      </c>
      <c r="B471" s="124">
        <f>B420*((1+Constants!$B$16)/(1+Constants!$B$15))^10</f>
        <v>-3035.7897063316932</v>
      </c>
      <c r="C471" s="124" t="e">
        <f>C420*((1+Constants!$B$17)/(1+Constants!$B$15))^10</f>
        <v>#REF!</v>
      </c>
      <c r="D471" s="124" t="e">
        <f t="shared" si="380"/>
        <v>#REF!</v>
      </c>
      <c r="E471" s="124">
        <f>E420*((1+Constants!$B$16)/(1+Constants!$B$15))^10</f>
        <v>-3642.9476475980314</v>
      </c>
      <c r="F471" s="124" t="e">
        <f>F420*((1+Constants!$B$17)/(1+Constants!$B$15))^10</f>
        <v>#REF!</v>
      </c>
      <c r="G471" s="124" t="e">
        <f t="shared" si="381"/>
        <v>#REF!</v>
      </c>
      <c r="H471" s="124">
        <f>H420*((1+Constants!$B$16)/(1+Constants!$B$15))^10</f>
        <v>-4857.2635301307091</v>
      </c>
      <c r="I471" s="124" t="e">
        <f>I420*((1+Constants!$B$17)/(1+Constants!$B$15))^10</f>
        <v>#REF!</v>
      </c>
      <c r="J471" s="124" t="e">
        <f t="shared" si="382"/>
        <v>#REF!</v>
      </c>
      <c r="K471" s="124">
        <f>K420*((1+Constants!$B$16)/(1+Constants!$B$15))^10</f>
        <v>-6071.5794126633864</v>
      </c>
      <c r="L471" s="124" t="e">
        <f>L420*((1+Constants!$B$17)/(1+Constants!$B$15))^10</f>
        <v>#REF!</v>
      </c>
      <c r="M471" s="124" t="e">
        <f t="shared" si="383"/>
        <v>#REF!</v>
      </c>
      <c r="N471" s="124">
        <f>N420*((1+Constants!$B$16)/(1+Constants!$B$15))^10</f>
        <v>-17607.58029672382</v>
      </c>
      <c r="O471" s="124" t="e">
        <f>O420*((1+Constants!$B$17)/(1+Constants!$B$15))^10</f>
        <v>#REF!</v>
      </c>
      <c r="P471" s="124" t="e">
        <f t="shared" si="379"/>
        <v>#REF!</v>
      </c>
    </row>
    <row r="472" spans="1:16" x14ac:dyDescent="0.2">
      <c r="A472" s="125" t="s">
        <v>21</v>
      </c>
      <c r="B472" s="124" t="e">
        <f>B421*((1+Constants!$B$16)/(1+Constants!$B$15))^10</f>
        <v>#REF!</v>
      </c>
      <c r="C472" s="124" t="e">
        <f>C421*((1+Constants!$B$17)/(1+Constants!$B$15))^10</f>
        <v>#REF!</v>
      </c>
      <c r="D472" s="124" t="e">
        <f t="shared" si="380"/>
        <v>#REF!</v>
      </c>
      <c r="E472" s="124" t="e">
        <f>E421*((1+Constants!$B$16)/(1+Constants!$B$15))^10</f>
        <v>#REF!</v>
      </c>
      <c r="F472" s="124" t="e">
        <f>F421*((1+Constants!$B$17)/(1+Constants!$B$15))^10</f>
        <v>#REF!</v>
      </c>
      <c r="G472" s="124" t="e">
        <f t="shared" si="381"/>
        <v>#REF!</v>
      </c>
      <c r="H472" s="124" t="e">
        <f>H421*((1+Constants!$B$16)/(1+Constants!$B$15))^10</f>
        <v>#REF!</v>
      </c>
      <c r="I472" s="124" t="e">
        <f>I421*((1+Constants!$B$17)/(1+Constants!$B$15))^10</f>
        <v>#REF!</v>
      </c>
      <c r="J472" s="124" t="e">
        <f t="shared" si="382"/>
        <v>#REF!</v>
      </c>
      <c r="K472" s="124" t="e">
        <f>K421*((1+Constants!$B$16)/(1+Constants!$B$15))^10</f>
        <v>#REF!</v>
      </c>
      <c r="L472" s="124" t="e">
        <f>L421*((1+Constants!$B$17)/(1+Constants!$B$15))^10</f>
        <v>#REF!</v>
      </c>
      <c r="M472" s="124" t="e">
        <f t="shared" si="383"/>
        <v>#REF!</v>
      </c>
      <c r="N472" s="124" t="e">
        <f>N421*((1+Constants!$B$16)/(1+Constants!$B$15))^10</f>
        <v>#REF!</v>
      </c>
      <c r="O472" s="124" t="e">
        <f>O421*((1+Constants!$B$17)/(1+Constants!$B$15))^10</f>
        <v>#REF!</v>
      </c>
      <c r="P472" s="124" t="e">
        <f t="shared" si="379"/>
        <v>#REF!</v>
      </c>
    </row>
    <row r="473" spans="1:16" x14ac:dyDescent="0.2">
      <c r="A473" s="125" t="s">
        <v>56</v>
      </c>
      <c r="B473" s="124" t="e">
        <f>B422*((1+Constants!$B$16)/(1+Constants!$B$15))^10</f>
        <v>#REF!</v>
      </c>
      <c r="C473" s="124" t="e">
        <f>C422*((1+Constants!$B$17)/(1+Constants!$B$15))^10</f>
        <v>#REF!</v>
      </c>
      <c r="D473" s="124" t="e">
        <f t="shared" si="380"/>
        <v>#REF!</v>
      </c>
      <c r="E473" s="124" t="e">
        <f>E422*((1+Constants!$B$16)/(1+Constants!$B$15))^10</f>
        <v>#REF!</v>
      </c>
      <c r="F473" s="124" t="e">
        <f>F422*((1+Constants!$B$17)/(1+Constants!$B$15))^10</f>
        <v>#REF!</v>
      </c>
      <c r="G473" s="124" t="e">
        <f t="shared" si="381"/>
        <v>#REF!</v>
      </c>
      <c r="H473" s="124" t="e">
        <f>H422*((1+Constants!$B$16)/(1+Constants!$B$15))^10</f>
        <v>#REF!</v>
      </c>
      <c r="I473" s="124" t="e">
        <f>I422*((1+Constants!$B$17)/(1+Constants!$B$15))^10</f>
        <v>#REF!</v>
      </c>
      <c r="J473" s="124" t="e">
        <f t="shared" si="382"/>
        <v>#REF!</v>
      </c>
      <c r="K473" s="124" t="e">
        <f>K422*((1+Constants!$B$16)/(1+Constants!$B$15))^10</f>
        <v>#REF!</v>
      </c>
      <c r="L473" s="124" t="e">
        <f>L422*((1+Constants!$B$17)/(1+Constants!$B$15))^10</f>
        <v>#REF!</v>
      </c>
      <c r="M473" s="124" t="e">
        <f t="shared" si="383"/>
        <v>#REF!</v>
      </c>
      <c r="N473" s="124" t="e">
        <f>N422*((1+Constants!$B$16)/(1+Constants!$B$15))^10</f>
        <v>#REF!</v>
      </c>
      <c r="O473" s="124" t="e">
        <f>O422*((1+Constants!$B$17)/(1+Constants!$B$15))^10</f>
        <v>#REF!</v>
      </c>
      <c r="P473" s="124" t="e">
        <f t="shared" si="379"/>
        <v>#REF!</v>
      </c>
    </row>
    <row r="474" spans="1:16" x14ac:dyDescent="0.2">
      <c r="A474" s="125" t="s">
        <v>57</v>
      </c>
      <c r="B474" s="124" t="e">
        <f>B423*((1+Constants!$B$16)/(1+Constants!$B$15))^10</f>
        <v>#REF!</v>
      </c>
      <c r="C474" s="124" t="e">
        <f>C423*((1+Constants!$B$17)/(1+Constants!$B$15))^10</f>
        <v>#REF!</v>
      </c>
      <c r="D474" s="124" t="e">
        <f t="shared" si="380"/>
        <v>#REF!</v>
      </c>
      <c r="E474" s="124" t="e">
        <f>E423*((1+Constants!$B$16)/(1+Constants!$B$15))^10</f>
        <v>#REF!</v>
      </c>
      <c r="F474" s="124" t="e">
        <f>F423*((1+Constants!$B$17)/(1+Constants!$B$15))^10</f>
        <v>#REF!</v>
      </c>
      <c r="G474" s="124" t="e">
        <f t="shared" si="381"/>
        <v>#REF!</v>
      </c>
      <c r="H474" s="124" t="e">
        <f>H423*((1+Constants!$B$16)/(1+Constants!$B$15))^10</f>
        <v>#REF!</v>
      </c>
      <c r="I474" s="124" t="e">
        <f>I423*((1+Constants!$B$17)/(1+Constants!$B$15))^10</f>
        <v>#REF!</v>
      </c>
      <c r="J474" s="124" t="e">
        <f t="shared" si="382"/>
        <v>#REF!</v>
      </c>
      <c r="K474" s="124" t="e">
        <f>K423*((1+Constants!$B$16)/(1+Constants!$B$15))^10</f>
        <v>#REF!</v>
      </c>
      <c r="L474" s="124" t="e">
        <f>L423*((1+Constants!$B$17)/(1+Constants!$B$15))^10</f>
        <v>#REF!</v>
      </c>
      <c r="M474" s="124" t="e">
        <f t="shared" si="383"/>
        <v>#REF!</v>
      </c>
      <c r="N474" s="124" t="e">
        <f>N423*((1+Constants!$B$16)/(1+Constants!$B$15))^10</f>
        <v>#REF!</v>
      </c>
      <c r="O474" s="124" t="e">
        <f>O423*((1+Constants!$B$17)/(1+Constants!$B$15))^10</f>
        <v>#REF!</v>
      </c>
      <c r="P474" s="124" t="e">
        <f t="shared" si="379"/>
        <v>#REF!</v>
      </c>
    </row>
    <row r="475" spans="1:16" x14ac:dyDescent="0.2">
      <c r="A475" s="125" t="s">
        <v>58</v>
      </c>
      <c r="B475" s="124" t="e">
        <f>B424*((1+Constants!$B$16)/(1+Constants!$B$15))^10</f>
        <v>#REF!</v>
      </c>
      <c r="C475" s="124" t="e">
        <f>C424*((1+Constants!$B$17)/(1+Constants!$B$15))^10</f>
        <v>#REF!</v>
      </c>
      <c r="D475" s="124" t="e">
        <f t="shared" si="380"/>
        <v>#REF!</v>
      </c>
      <c r="E475" s="124" t="e">
        <f>E424*((1+Constants!$B$16)/(1+Constants!$B$15))^10</f>
        <v>#REF!</v>
      </c>
      <c r="F475" s="124" t="e">
        <f>F424*((1+Constants!$B$17)/(1+Constants!$B$15))^10</f>
        <v>#REF!</v>
      </c>
      <c r="G475" s="124" t="e">
        <f t="shared" si="381"/>
        <v>#REF!</v>
      </c>
      <c r="H475" s="124" t="e">
        <f>H424*((1+Constants!$B$16)/(1+Constants!$B$15))^10</f>
        <v>#REF!</v>
      </c>
      <c r="I475" s="124" t="e">
        <f>I424*((1+Constants!$B$17)/(1+Constants!$B$15))^10</f>
        <v>#REF!</v>
      </c>
      <c r="J475" s="124" t="e">
        <f t="shared" si="382"/>
        <v>#REF!</v>
      </c>
      <c r="K475" s="124" t="e">
        <f>K424*((1+Constants!$B$16)/(1+Constants!$B$15))^10</f>
        <v>#REF!</v>
      </c>
      <c r="L475" s="124" t="e">
        <f>L424*((1+Constants!$B$17)/(1+Constants!$B$15))^10</f>
        <v>#REF!</v>
      </c>
      <c r="M475" s="124" t="e">
        <f t="shared" si="383"/>
        <v>#REF!</v>
      </c>
      <c r="N475" s="124" t="e">
        <f>N424*((1+Constants!$B$16)/(1+Constants!$B$15))^10</f>
        <v>#REF!</v>
      </c>
      <c r="O475" s="124" t="e">
        <f>O424*((1+Constants!$B$17)/(1+Constants!$B$15))^10</f>
        <v>#REF!</v>
      </c>
      <c r="P475" s="124" t="e">
        <f t="shared" si="379"/>
        <v>#REF!</v>
      </c>
    </row>
    <row r="477" spans="1:16" x14ac:dyDescent="0.2">
      <c r="B477" s="282" t="s">
        <v>108</v>
      </c>
      <c r="C477" s="111"/>
      <c r="D477" s="111"/>
      <c r="E477" s="111"/>
      <c r="F477" s="111"/>
      <c r="G477" s="111"/>
      <c r="H477" s="111"/>
      <c r="I477" s="111"/>
      <c r="J477" s="111"/>
      <c r="K477" s="111"/>
      <c r="L477" s="111"/>
      <c r="M477" s="111"/>
      <c r="N477" s="111"/>
      <c r="O477" s="111"/>
      <c r="P477" s="111"/>
    </row>
    <row r="478" spans="1:16" x14ac:dyDescent="0.2">
      <c r="B478" s="282" t="s">
        <v>150</v>
      </c>
      <c r="C478" s="282"/>
      <c r="D478" s="282"/>
      <c r="E478" s="282" t="s">
        <v>196</v>
      </c>
      <c r="F478" s="282"/>
      <c r="G478" s="282"/>
      <c r="H478" s="282" t="s">
        <v>41</v>
      </c>
      <c r="I478" s="282"/>
      <c r="J478" s="282"/>
      <c r="K478" s="282" t="s">
        <v>40</v>
      </c>
      <c r="L478" s="282"/>
      <c r="M478" s="282"/>
      <c r="N478" s="282" t="s">
        <v>197</v>
      </c>
      <c r="O478" s="282"/>
      <c r="P478" s="282"/>
    </row>
    <row r="479" spans="1:16" x14ac:dyDescent="0.2">
      <c r="A479" s="109" t="s">
        <v>14</v>
      </c>
      <c r="B479" s="283" t="s">
        <v>94</v>
      </c>
      <c r="C479" s="283" t="s">
        <v>95</v>
      </c>
      <c r="D479" s="283" t="s">
        <v>96</v>
      </c>
      <c r="E479" s="283" t="s">
        <v>94</v>
      </c>
      <c r="F479" s="283" t="s">
        <v>95</v>
      </c>
      <c r="G479" s="283" t="s">
        <v>96</v>
      </c>
      <c r="H479" s="283" t="s">
        <v>94</v>
      </c>
      <c r="I479" s="283" t="s">
        <v>95</v>
      </c>
      <c r="J479" s="283" t="s">
        <v>96</v>
      </c>
      <c r="K479" s="283" t="s">
        <v>94</v>
      </c>
      <c r="L479" s="283" t="s">
        <v>95</v>
      </c>
      <c r="M479" s="283" t="s">
        <v>96</v>
      </c>
      <c r="N479" s="283" t="s">
        <v>94</v>
      </c>
      <c r="O479" s="283" t="s">
        <v>95</v>
      </c>
      <c r="P479" s="283" t="s">
        <v>96</v>
      </c>
    </row>
    <row r="480" spans="1:16" x14ac:dyDescent="0.2">
      <c r="A480" s="11" t="s">
        <v>0</v>
      </c>
      <c r="B480" s="123"/>
      <c r="C480" s="123"/>
      <c r="D480" s="123"/>
      <c r="E480" s="123"/>
      <c r="F480" s="123"/>
      <c r="G480" s="123"/>
      <c r="H480" s="123"/>
      <c r="I480" s="123"/>
      <c r="J480" s="123"/>
      <c r="K480" s="123"/>
      <c r="L480" s="123"/>
      <c r="M480" s="123"/>
      <c r="N480" s="123"/>
      <c r="O480" s="123"/>
      <c r="P480" s="123"/>
    </row>
    <row r="481" spans="1:16" x14ac:dyDescent="0.2">
      <c r="A481" s="123" t="s">
        <v>45</v>
      </c>
      <c r="B481" s="124" t="e">
        <f>B405*((1+Constants!$B$16)/(1+Constants!$B$15))^15</f>
        <v>#REF!</v>
      </c>
      <c r="C481" s="124" t="e">
        <f>C405*((1+Constants!$B$17)/(1+Constants!$B$15))^15</f>
        <v>#REF!</v>
      </c>
      <c r="D481" s="124" t="e">
        <f>SUM(B481:C481)</f>
        <v>#REF!</v>
      </c>
      <c r="E481" s="124" t="e">
        <f>E405*((1+Constants!$B$16)/(1+Constants!$B$15))^15</f>
        <v>#REF!</v>
      </c>
      <c r="F481" s="124" t="e">
        <f>F405*((1+Constants!$B$17)/(1+Constants!$B$15))^15</f>
        <v>#REF!</v>
      </c>
      <c r="G481" s="124" t="e">
        <f>SUM(E481:F481)</f>
        <v>#REF!</v>
      </c>
      <c r="H481" s="124" t="e">
        <f>H405*((1+Constants!$B$16)/(1+Constants!$B$15))^15</f>
        <v>#REF!</v>
      </c>
      <c r="I481" s="124" t="e">
        <f>I405*((1+Constants!$B$17)/(1+Constants!$B$15))^15</f>
        <v>#REF!</v>
      </c>
      <c r="J481" s="124" t="e">
        <f>SUM(H481:I481)</f>
        <v>#REF!</v>
      </c>
      <c r="K481" s="124" t="e">
        <f>K405*((1+Constants!$B$16)/(1+Constants!$B$15))^15</f>
        <v>#REF!</v>
      </c>
      <c r="L481" s="124" t="e">
        <f>L405*((1+Constants!$B$17)/(1+Constants!$B$15))^15</f>
        <v>#REF!</v>
      </c>
      <c r="M481" s="124" t="e">
        <f>SUM(K481:L481)</f>
        <v>#REF!</v>
      </c>
      <c r="N481" s="124" t="e">
        <f>N405*((1+Constants!$B$16)/(1+Constants!$B$15))^15</f>
        <v>#REF!</v>
      </c>
      <c r="O481" s="124" t="e">
        <f>O405*((1+Constants!$B$17)/(1+Constants!$B$15))^15</f>
        <v>#REF!</v>
      </c>
      <c r="P481" s="124" t="e">
        <f>SUM(N481:O481)</f>
        <v>#REF!</v>
      </c>
    </row>
    <row r="482" spans="1:16" x14ac:dyDescent="0.2">
      <c r="A482" s="123" t="s">
        <v>59</v>
      </c>
      <c r="B482" s="124" t="e">
        <f>B406*((1+Constants!$B$16)/(1+Constants!$B$15))^15</f>
        <v>#REF!</v>
      </c>
      <c r="C482" s="124" t="e">
        <f>C406*((1+Constants!$B$17)/(1+Constants!$B$15))^15</f>
        <v>#REF!</v>
      </c>
      <c r="D482" s="124" t="e">
        <f t="shared" ref="D482:D500" si="384">SUM(B482:C482)</f>
        <v>#REF!</v>
      </c>
      <c r="E482" s="124" t="e">
        <f>E406*((1+Constants!$B$16)/(1+Constants!$B$15))^15</f>
        <v>#REF!</v>
      </c>
      <c r="F482" s="124" t="e">
        <f>F406*((1+Constants!$B$17)/(1+Constants!$B$15))^15</f>
        <v>#REF!</v>
      </c>
      <c r="G482" s="124" t="e">
        <f t="shared" ref="G482:G500" si="385">SUM(E482:F482)</f>
        <v>#REF!</v>
      </c>
      <c r="H482" s="124" t="e">
        <f>H406*((1+Constants!$B$16)/(1+Constants!$B$15))^15</f>
        <v>#REF!</v>
      </c>
      <c r="I482" s="124" t="e">
        <f>I406*((1+Constants!$B$17)/(1+Constants!$B$15))^15</f>
        <v>#REF!</v>
      </c>
      <c r="J482" s="124" t="e">
        <f t="shared" ref="J482:J500" si="386">SUM(H482:I482)</f>
        <v>#REF!</v>
      </c>
      <c r="K482" s="124" t="e">
        <f>K406*((1+Constants!$B$16)/(1+Constants!$B$15))^15</f>
        <v>#REF!</v>
      </c>
      <c r="L482" s="124" t="e">
        <f>L406*((1+Constants!$B$17)/(1+Constants!$B$15))^15</f>
        <v>#REF!</v>
      </c>
      <c r="M482" s="124" t="e">
        <f t="shared" ref="M482:M500" si="387">SUM(K482:L482)</f>
        <v>#REF!</v>
      </c>
      <c r="N482" s="124" t="e">
        <f>N406*((1+Constants!$B$16)/(1+Constants!$B$15))^15</f>
        <v>#REF!</v>
      </c>
      <c r="O482" s="124" t="e">
        <f>O406*((1+Constants!$B$17)/(1+Constants!$B$15))^15</f>
        <v>#REF!</v>
      </c>
      <c r="P482" s="124" t="e">
        <f t="shared" ref="P482:P500" si="388">SUM(N482:O482)</f>
        <v>#REF!</v>
      </c>
    </row>
    <row r="483" spans="1:16" x14ac:dyDescent="0.2">
      <c r="A483" s="123" t="s">
        <v>43</v>
      </c>
      <c r="B483" s="124" t="e">
        <f>B407*((1+Constants!$B$16)/(1+Constants!$B$15))^15</f>
        <v>#REF!</v>
      </c>
      <c r="C483" s="124" t="e">
        <f>C407*((1+Constants!$B$17)/(1+Constants!$B$15))^15</f>
        <v>#REF!</v>
      </c>
      <c r="D483" s="124" t="e">
        <f t="shared" si="384"/>
        <v>#REF!</v>
      </c>
      <c r="E483" s="124" t="e">
        <f>E407*((1+Constants!$B$16)/(1+Constants!$B$15))^15</f>
        <v>#REF!</v>
      </c>
      <c r="F483" s="124" t="e">
        <f>F407*((1+Constants!$B$17)/(1+Constants!$B$15))^15</f>
        <v>#REF!</v>
      </c>
      <c r="G483" s="124" t="e">
        <f t="shared" si="385"/>
        <v>#REF!</v>
      </c>
      <c r="H483" s="124" t="e">
        <f>H407*((1+Constants!$B$16)/(1+Constants!$B$15))^15</f>
        <v>#REF!</v>
      </c>
      <c r="I483" s="124" t="e">
        <f>I407*((1+Constants!$B$17)/(1+Constants!$B$15))^15</f>
        <v>#REF!</v>
      </c>
      <c r="J483" s="124" t="e">
        <f t="shared" si="386"/>
        <v>#REF!</v>
      </c>
      <c r="K483" s="124" t="e">
        <f>K407*((1+Constants!$B$16)/(1+Constants!$B$15))^15</f>
        <v>#REF!</v>
      </c>
      <c r="L483" s="124" t="e">
        <f>L407*((1+Constants!$B$17)/(1+Constants!$B$15))^15</f>
        <v>#REF!</v>
      </c>
      <c r="M483" s="124" t="e">
        <f t="shared" si="387"/>
        <v>#REF!</v>
      </c>
      <c r="N483" s="124" t="e">
        <f>N407*((1+Constants!$B$16)/(1+Constants!$B$15))^15</f>
        <v>#REF!</v>
      </c>
      <c r="O483" s="124" t="e">
        <f>O407*((1+Constants!$B$17)/(1+Constants!$B$15))^15</f>
        <v>#REF!</v>
      </c>
      <c r="P483" s="124" t="e">
        <f t="shared" si="388"/>
        <v>#REF!</v>
      </c>
    </row>
    <row r="484" spans="1:16" x14ac:dyDescent="0.2">
      <c r="A484" s="123" t="s">
        <v>44</v>
      </c>
      <c r="B484" s="124" t="e">
        <f>B408*((1+Constants!$B$16)/(1+Constants!$B$15))^15</f>
        <v>#REF!</v>
      </c>
      <c r="C484" s="124" t="e">
        <f>C408*((1+Constants!$B$17)/(1+Constants!$B$15))^15</f>
        <v>#REF!</v>
      </c>
      <c r="D484" s="124" t="e">
        <f t="shared" si="384"/>
        <v>#REF!</v>
      </c>
      <c r="E484" s="124" t="e">
        <f>E408*((1+Constants!$B$16)/(1+Constants!$B$15))^15</f>
        <v>#REF!</v>
      </c>
      <c r="F484" s="124" t="e">
        <f>F408*((1+Constants!$B$17)/(1+Constants!$B$15))^15</f>
        <v>#REF!</v>
      </c>
      <c r="G484" s="124" t="e">
        <f t="shared" si="385"/>
        <v>#REF!</v>
      </c>
      <c r="H484" s="124" t="e">
        <f>H408*((1+Constants!$B$16)/(1+Constants!$B$15))^15</f>
        <v>#REF!</v>
      </c>
      <c r="I484" s="124" t="e">
        <f>I408*((1+Constants!$B$17)/(1+Constants!$B$15))^15</f>
        <v>#REF!</v>
      </c>
      <c r="J484" s="124" t="e">
        <f t="shared" si="386"/>
        <v>#REF!</v>
      </c>
      <c r="K484" s="124" t="e">
        <f>K408*((1+Constants!$B$16)/(1+Constants!$B$15))^15</f>
        <v>#REF!</v>
      </c>
      <c r="L484" s="124" t="e">
        <f>L408*((1+Constants!$B$17)/(1+Constants!$B$15))^15</f>
        <v>#REF!</v>
      </c>
      <c r="M484" s="124" t="e">
        <f t="shared" si="387"/>
        <v>#REF!</v>
      </c>
      <c r="N484" s="124" t="e">
        <f>N408*((1+Constants!$B$16)/(1+Constants!$B$15))^15</f>
        <v>#REF!</v>
      </c>
      <c r="O484" s="124" t="e">
        <f>O408*((1+Constants!$B$17)/(1+Constants!$B$15))^15</f>
        <v>#REF!</v>
      </c>
      <c r="P484" s="124" t="e">
        <f t="shared" si="388"/>
        <v>#REF!</v>
      </c>
    </row>
    <row r="485" spans="1:16" x14ac:dyDescent="0.2">
      <c r="A485" s="125" t="s">
        <v>46</v>
      </c>
      <c r="B485" s="124" t="e">
        <f>B409*((1+Constants!$B$16)/(1+Constants!$B$15))^15</f>
        <v>#REF!</v>
      </c>
      <c r="C485" s="124" t="e">
        <f>C409*((1+Constants!$B$17)/(1+Constants!$B$15))^15</f>
        <v>#REF!</v>
      </c>
      <c r="D485" s="124" t="e">
        <f t="shared" si="384"/>
        <v>#REF!</v>
      </c>
      <c r="E485" s="124" t="e">
        <f>E409*((1+Constants!$B$16)/(1+Constants!$B$15))^15</f>
        <v>#REF!</v>
      </c>
      <c r="F485" s="124" t="e">
        <f>F409*((1+Constants!$B$17)/(1+Constants!$B$15))^15</f>
        <v>#REF!</v>
      </c>
      <c r="G485" s="124" t="e">
        <f t="shared" si="385"/>
        <v>#REF!</v>
      </c>
      <c r="H485" s="124" t="e">
        <f>H409*((1+Constants!$B$16)/(1+Constants!$B$15))^15</f>
        <v>#REF!</v>
      </c>
      <c r="I485" s="124" t="e">
        <f>I409*((1+Constants!$B$17)/(1+Constants!$B$15))^15</f>
        <v>#REF!</v>
      </c>
      <c r="J485" s="124" t="e">
        <f t="shared" si="386"/>
        <v>#REF!</v>
      </c>
      <c r="K485" s="124" t="e">
        <f>K409*((1+Constants!$B$16)/(1+Constants!$B$15))^15</f>
        <v>#REF!</v>
      </c>
      <c r="L485" s="124" t="e">
        <f>L409*((1+Constants!$B$17)/(1+Constants!$B$15))^15</f>
        <v>#REF!</v>
      </c>
      <c r="M485" s="124" t="e">
        <f t="shared" si="387"/>
        <v>#REF!</v>
      </c>
      <c r="N485" s="124" t="e">
        <f>N409*((1+Constants!$B$16)/(1+Constants!$B$15))^15</f>
        <v>#REF!</v>
      </c>
      <c r="O485" s="124" t="e">
        <f>O409*((1+Constants!$B$17)/(1+Constants!$B$15))^15</f>
        <v>#REF!</v>
      </c>
      <c r="P485" s="124" t="e">
        <f t="shared" si="388"/>
        <v>#REF!</v>
      </c>
    </row>
    <row r="486" spans="1:16" x14ac:dyDescent="0.2">
      <c r="A486" s="125" t="s">
        <v>47</v>
      </c>
      <c r="B486" s="124" t="e">
        <f>B410*((1+Constants!$B$16)/(1+Constants!$B$15))^15</f>
        <v>#REF!</v>
      </c>
      <c r="C486" s="124" t="e">
        <f>C410*((1+Constants!$B$17)/(1+Constants!$B$15))^15</f>
        <v>#REF!</v>
      </c>
      <c r="D486" s="124" t="e">
        <f t="shared" si="384"/>
        <v>#REF!</v>
      </c>
      <c r="E486" s="124" t="e">
        <f>E410*((1+Constants!$B$16)/(1+Constants!$B$15))^15</f>
        <v>#REF!</v>
      </c>
      <c r="F486" s="124" t="e">
        <f>F410*((1+Constants!$B$17)/(1+Constants!$B$15))^15</f>
        <v>#REF!</v>
      </c>
      <c r="G486" s="124" t="e">
        <f t="shared" si="385"/>
        <v>#REF!</v>
      </c>
      <c r="H486" s="124" t="e">
        <f>H410*((1+Constants!$B$16)/(1+Constants!$B$15))^15</f>
        <v>#REF!</v>
      </c>
      <c r="I486" s="124" t="e">
        <f>I410*((1+Constants!$B$17)/(1+Constants!$B$15))^15</f>
        <v>#REF!</v>
      </c>
      <c r="J486" s="124" t="e">
        <f t="shared" si="386"/>
        <v>#REF!</v>
      </c>
      <c r="K486" s="124" t="e">
        <f>K410*((1+Constants!$B$16)/(1+Constants!$B$15))^15</f>
        <v>#REF!</v>
      </c>
      <c r="L486" s="124" t="e">
        <f>L410*((1+Constants!$B$17)/(1+Constants!$B$15))^15</f>
        <v>#REF!</v>
      </c>
      <c r="M486" s="124" t="e">
        <f t="shared" si="387"/>
        <v>#REF!</v>
      </c>
      <c r="N486" s="124" t="e">
        <f>N410*((1+Constants!$B$16)/(1+Constants!$B$15))^15</f>
        <v>#REF!</v>
      </c>
      <c r="O486" s="124" t="e">
        <f>O410*((1+Constants!$B$17)/(1+Constants!$B$15))^15</f>
        <v>#REF!</v>
      </c>
      <c r="P486" s="124" t="e">
        <f t="shared" si="388"/>
        <v>#REF!</v>
      </c>
    </row>
    <row r="487" spans="1:16" x14ac:dyDescent="0.2">
      <c r="A487" s="125" t="s">
        <v>48</v>
      </c>
      <c r="B487" s="124" t="e">
        <f>B411*((1+Constants!$B$16)/(1+Constants!$B$15))^15</f>
        <v>#REF!</v>
      </c>
      <c r="C487" s="124" t="e">
        <f>C411*((1+Constants!$B$17)/(1+Constants!$B$15))^15</f>
        <v>#REF!</v>
      </c>
      <c r="D487" s="124" t="e">
        <f t="shared" si="384"/>
        <v>#REF!</v>
      </c>
      <c r="E487" s="124" t="e">
        <f>E411*((1+Constants!$B$16)/(1+Constants!$B$15))^15</f>
        <v>#REF!</v>
      </c>
      <c r="F487" s="124" t="e">
        <f>F411*((1+Constants!$B$17)/(1+Constants!$B$15))^15</f>
        <v>#REF!</v>
      </c>
      <c r="G487" s="124" t="e">
        <f t="shared" si="385"/>
        <v>#REF!</v>
      </c>
      <c r="H487" s="124" t="e">
        <f>H411*((1+Constants!$B$16)/(1+Constants!$B$15))^15</f>
        <v>#REF!</v>
      </c>
      <c r="I487" s="124" t="e">
        <f>I411*((1+Constants!$B$17)/(1+Constants!$B$15))^15</f>
        <v>#REF!</v>
      </c>
      <c r="J487" s="124" t="e">
        <f t="shared" si="386"/>
        <v>#REF!</v>
      </c>
      <c r="K487" s="124" t="e">
        <f>K411*((1+Constants!$B$16)/(1+Constants!$B$15))^15</f>
        <v>#REF!</v>
      </c>
      <c r="L487" s="124" t="e">
        <f>L411*((1+Constants!$B$17)/(1+Constants!$B$15))^15</f>
        <v>#REF!</v>
      </c>
      <c r="M487" s="124" t="e">
        <f t="shared" si="387"/>
        <v>#REF!</v>
      </c>
      <c r="N487" s="124" t="e">
        <f>N411*((1+Constants!$B$16)/(1+Constants!$B$15))^15</f>
        <v>#REF!</v>
      </c>
      <c r="O487" s="124" t="e">
        <f>O411*((1+Constants!$B$17)/(1+Constants!$B$15))^15</f>
        <v>#REF!</v>
      </c>
      <c r="P487" s="124" t="e">
        <f t="shared" si="388"/>
        <v>#REF!</v>
      </c>
    </row>
    <row r="488" spans="1:16" x14ac:dyDescent="0.2">
      <c r="A488" s="125" t="s">
        <v>49</v>
      </c>
      <c r="B488" s="124" t="e">
        <f>B412*((1+Constants!$B$16)/(1+Constants!$B$15))^15</f>
        <v>#REF!</v>
      </c>
      <c r="C488" s="124" t="e">
        <f>C412*((1+Constants!$B$17)/(1+Constants!$B$15))^15</f>
        <v>#REF!</v>
      </c>
      <c r="D488" s="124" t="e">
        <f t="shared" si="384"/>
        <v>#REF!</v>
      </c>
      <c r="E488" s="124" t="e">
        <f>E412*((1+Constants!$B$16)/(1+Constants!$B$15))^15</f>
        <v>#REF!</v>
      </c>
      <c r="F488" s="124" t="e">
        <f>F412*((1+Constants!$B$17)/(1+Constants!$B$15))^15</f>
        <v>#REF!</v>
      </c>
      <c r="G488" s="124" t="e">
        <f t="shared" si="385"/>
        <v>#REF!</v>
      </c>
      <c r="H488" s="124" t="e">
        <f>H412*((1+Constants!$B$16)/(1+Constants!$B$15))^15</f>
        <v>#REF!</v>
      </c>
      <c r="I488" s="124" t="e">
        <f>I412*((1+Constants!$B$17)/(1+Constants!$B$15))^15</f>
        <v>#REF!</v>
      </c>
      <c r="J488" s="124" t="e">
        <f t="shared" si="386"/>
        <v>#REF!</v>
      </c>
      <c r="K488" s="124" t="e">
        <f>K412*((1+Constants!$B$16)/(1+Constants!$B$15))^15</f>
        <v>#REF!</v>
      </c>
      <c r="L488" s="124" t="e">
        <f>L412*((1+Constants!$B$17)/(1+Constants!$B$15))^15</f>
        <v>#REF!</v>
      </c>
      <c r="M488" s="124" t="e">
        <f t="shared" si="387"/>
        <v>#REF!</v>
      </c>
      <c r="N488" s="124" t="e">
        <f>N412*((1+Constants!$B$16)/(1+Constants!$B$15))^15</f>
        <v>#REF!</v>
      </c>
      <c r="O488" s="124" t="e">
        <f>O412*((1+Constants!$B$17)/(1+Constants!$B$15))^15</f>
        <v>#REF!</v>
      </c>
      <c r="P488" s="124" t="e">
        <f t="shared" si="388"/>
        <v>#REF!</v>
      </c>
    </row>
    <row r="489" spans="1:16" x14ac:dyDescent="0.2">
      <c r="A489" s="123" t="s">
        <v>50</v>
      </c>
      <c r="B489" s="124" t="e">
        <f>B413*((1+Constants!$B$16)/(1+Constants!$B$15))^15</f>
        <v>#REF!</v>
      </c>
      <c r="C489" s="124" t="e">
        <f>C413*((1+Constants!$B$17)/(1+Constants!$B$15))^15</f>
        <v>#REF!</v>
      </c>
      <c r="D489" s="124" t="e">
        <f t="shared" si="384"/>
        <v>#REF!</v>
      </c>
      <c r="E489" s="124" t="e">
        <f>E413*((1+Constants!$B$16)/(1+Constants!$B$15))^15</f>
        <v>#REF!</v>
      </c>
      <c r="F489" s="124" t="e">
        <f>F413*((1+Constants!$B$17)/(1+Constants!$B$15))^15</f>
        <v>#REF!</v>
      </c>
      <c r="G489" s="124" t="e">
        <f t="shared" si="385"/>
        <v>#REF!</v>
      </c>
      <c r="H489" s="124" t="e">
        <f>H413*((1+Constants!$B$16)/(1+Constants!$B$15))^15</f>
        <v>#REF!</v>
      </c>
      <c r="I489" s="124" t="e">
        <f>I413*((1+Constants!$B$17)/(1+Constants!$B$15))^15</f>
        <v>#REF!</v>
      </c>
      <c r="J489" s="124" t="e">
        <f t="shared" si="386"/>
        <v>#REF!</v>
      </c>
      <c r="K489" s="124" t="e">
        <f>K413*((1+Constants!$B$16)/(1+Constants!$B$15))^15</f>
        <v>#REF!</v>
      </c>
      <c r="L489" s="124" t="e">
        <f>L413*((1+Constants!$B$17)/(1+Constants!$B$15))^15</f>
        <v>#REF!</v>
      </c>
      <c r="M489" s="124" t="e">
        <f t="shared" si="387"/>
        <v>#REF!</v>
      </c>
      <c r="N489" s="124" t="e">
        <f>N413*((1+Constants!$B$16)/(1+Constants!$B$15))^15</f>
        <v>#REF!</v>
      </c>
      <c r="O489" s="124" t="e">
        <f>O413*((1+Constants!$B$17)/(1+Constants!$B$15))^15</f>
        <v>#REF!</v>
      </c>
      <c r="P489" s="124" t="e">
        <f t="shared" si="388"/>
        <v>#REF!</v>
      </c>
    </row>
    <row r="490" spans="1:16" x14ac:dyDescent="0.2">
      <c r="A490" s="126" t="s">
        <v>30</v>
      </c>
      <c r="B490" s="124" t="e">
        <f>B414*((1+Constants!$B$16)/(1+Constants!$B$15))^15</f>
        <v>#REF!</v>
      </c>
      <c r="C490" s="124" t="e">
        <f>C414*((1+Constants!$B$17)/(1+Constants!$B$15))^15</f>
        <v>#REF!</v>
      </c>
      <c r="D490" s="124" t="e">
        <f t="shared" si="384"/>
        <v>#REF!</v>
      </c>
      <c r="E490" s="124" t="e">
        <f>E414*((1+Constants!$B$16)/(1+Constants!$B$15))^15</f>
        <v>#REF!</v>
      </c>
      <c r="F490" s="124" t="e">
        <f>F414*((1+Constants!$B$17)/(1+Constants!$B$15))^15</f>
        <v>#REF!</v>
      </c>
      <c r="G490" s="124" t="e">
        <f t="shared" si="385"/>
        <v>#REF!</v>
      </c>
      <c r="H490" s="124" t="e">
        <f>H414*((1+Constants!$B$16)/(1+Constants!$B$15))^15</f>
        <v>#REF!</v>
      </c>
      <c r="I490" s="124" t="e">
        <f>I414*((1+Constants!$B$17)/(1+Constants!$B$15))^15</f>
        <v>#REF!</v>
      </c>
      <c r="J490" s="124" t="e">
        <f t="shared" si="386"/>
        <v>#REF!</v>
      </c>
      <c r="K490" s="124" t="e">
        <f>K414*((1+Constants!$B$16)/(1+Constants!$B$15))^15</f>
        <v>#REF!</v>
      </c>
      <c r="L490" s="124" t="e">
        <f>L414*((1+Constants!$B$17)/(1+Constants!$B$15))^15</f>
        <v>#REF!</v>
      </c>
      <c r="M490" s="124" t="e">
        <f t="shared" si="387"/>
        <v>#REF!</v>
      </c>
      <c r="N490" s="124" t="e">
        <f>N414*((1+Constants!$B$16)/(1+Constants!$B$15))^15</f>
        <v>#REF!</v>
      </c>
      <c r="O490" s="124" t="e">
        <f>O414*((1+Constants!$B$17)/(1+Constants!$B$15))^15</f>
        <v>#REF!</v>
      </c>
      <c r="P490" s="124" t="e">
        <f t="shared" si="388"/>
        <v>#REF!</v>
      </c>
    </row>
    <row r="491" spans="1:16" x14ac:dyDescent="0.2">
      <c r="A491" s="123" t="s">
        <v>6</v>
      </c>
      <c r="B491" s="124" t="e">
        <f>B415*((1+Constants!$B$16)/(1+Constants!$B$15))^15</f>
        <v>#REF!</v>
      </c>
      <c r="C491" s="124" t="e">
        <f>C415*((1+Constants!$B$17)/(1+Constants!$B$15))^15</f>
        <v>#REF!</v>
      </c>
      <c r="D491" s="124" t="e">
        <f t="shared" si="384"/>
        <v>#REF!</v>
      </c>
      <c r="E491" s="124" t="e">
        <f>E415*((1+Constants!$B$16)/(1+Constants!$B$15))^15</f>
        <v>#REF!</v>
      </c>
      <c r="F491" s="124" t="e">
        <f>F415*((1+Constants!$B$17)/(1+Constants!$B$15))^15</f>
        <v>#REF!</v>
      </c>
      <c r="G491" s="124" t="e">
        <f t="shared" si="385"/>
        <v>#REF!</v>
      </c>
      <c r="H491" s="124" t="e">
        <f>H415*((1+Constants!$B$16)/(1+Constants!$B$15))^15</f>
        <v>#REF!</v>
      </c>
      <c r="I491" s="124" t="e">
        <f>I415*((1+Constants!$B$17)/(1+Constants!$B$15))^15</f>
        <v>#REF!</v>
      </c>
      <c r="J491" s="124" t="e">
        <f t="shared" si="386"/>
        <v>#REF!</v>
      </c>
      <c r="K491" s="124" t="e">
        <f>K415*((1+Constants!$B$16)/(1+Constants!$B$15))^15</f>
        <v>#REF!</v>
      </c>
      <c r="L491" s="124" t="e">
        <f>L415*((1+Constants!$B$17)/(1+Constants!$B$15))^15</f>
        <v>#REF!</v>
      </c>
      <c r="M491" s="124" t="e">
        <f t="shared" si="387"/>
        <v>#REF!</v>
      </c>
      <c r="N491" s="124" t="e">
        <f>N415*((1+Constants!$B$16)/(1+Constants!$B$15))^15</f>
        <v>#REF!</v>
      </c>
      <c r="O491" s="124" t="e">
        <f>O415*((1+Constants!$B$17)/(1+Constants!$B$15))^15</f>
        <v>#REF!</v>
      </c>
      <c r="P491" s="124" t="e">
        <f t="shared" si="388"/>
        <v>#REF!</v>
      </c>
    </row>
    <row r="492" spans="1:16" x14ac:dyDescent="0.2">
      <c r="A492" s="123" t="s">
        <v>51</v>
      </c>
      <c r="B492" s="124" t="e">
        <f>B416*((1+Constants!$B$16)/(1+Constants!$B$15))^15</f>
        <v>#REF!</v>
      </c>
      <c r="C492" s="124" t="e">
        <f>C416*((1+Constants!$B$17)/(1+Constants!$B$15))^15</f>
        <v>#REF!</v>
      </c>
      <c r="D492" s="124" t="e">
        <f t="shared" si="384"/>
        <v>#REF!</v>
      </c>
      <c r="E492" s="124" t="e">
        <f>E416*((1+Constants!$B$16)/(1+Constants!$B$15))^15</f>
        <v>#REF!</v>
      </c>
      <c r="F492" s="124" t="e">
        <f>F416*((1+Constants!$B$17)/(1+Constants!$B$15))^15</f>
        <v>#REF!</v>
      </c>
      <c r="G492" s="124" t="e">
        <f t="shared" si="385"/>
        <v>#REF!</v>
      </c>
      <c r="H492" s="124" t="e">
        <f>H416*((1+Constants!$B$16)/(1+Constants!$B$15))^15</f>
        <v>#REF!</v>
      </c>
      <c r="I492" s="124" t="e">
        <f>I416*((1+Constants!$B$17)/(1+Constants!$B$15))^15</f>
        <v>#REF!</v>
      </c>
      <c r="J492" s="124" t="e">
        <f t="shared" si="386"/>
        <v>#REF!</v>
      </c>
      <c r="K492" s="124" t="e">
        <f>K416*((1+Constants!$B$16)/(1+Constants!$B$15))^15</f>
        <v>#REF!</v>
      </c>
      <c r="L492" s="124" t="e">
        <f>L416*((1+Constants!$B$17)/(1+Constants!$B$15))^15</f>
        <v>#REF!</v>
      </c>
      <c r="M492" s="124" t="e">
        <f t="shared" si="387"/>
        <v>#REF!</v>
      </c>
      <c r="N492" s="124" t="e">
        <f>N416*((1+Constants!$B$16)/(1+Constants!$B$15))^15</f>
        <v>#REF!</v>
      </c>
      <c r="O492" s="124" t="e">
        <f>O416*((1+Constants!$B$17)/(1+Constants!$B$15))^15</f>
        <v>#REF!</v>
      </c>
      <c r="P492" s="124" t="e">
        <f t="shared" si="388"/>
        <v>#REF!</v>
      </c>
    </row>
    <row r="493" spans="1:16" x14ac:dyDescent="0.2">
      <c r="A493" s="125" t="s">
        <v>52</v>
      </c>
      <c r="B493" s="124" t="e">
        <f>B417*((1+Constants!$B$16)/(1+Constants!$B$15))^15</f>
        <v>#REF!</v>
      </c>
      <c r="C493" s="124" t="e">
        <f>C417*((1+Constants!$B$17)/(1+Constants!$B$15))^15</f>
        <v>#REF!</v>
      </c>
      <c r="D493" s="124" t="e">
        <f t="shared" si="384"/>
        <v>#REF!</v>
      </c>
      <c r="E493" s="124" t="e">
        <f>E417*((1+Constants!$B$16)/(1+Constants!$B$15))^15</f>
        <v>#REF!</v>
      </c>
      <c r="F493" s="124" t="e">
        <f>F417*((1+Constants!$B$17)/(1+Constants!$B$15))^15</f>
        <v>#REF!</v>
      </c>
      <c r="G493" s="124" t="e">
        <f t="shared" si="385"/>
        <v>#REF!</v>
      </c>
      <c r="H493" s="124" t="e">
        <f>H417*((1+Constants!$B$16)/(1+Constants!$B$15))^15</f>
        <v>#REF!</v>
      </c>
      <c r="I493" s="124" t="e">
        <f>I417*((1+Constants!$B$17)/(1+Constants!$B$15))^15</f>
        <v>#REF!</v>
      </c>
      <c r="J493" s="124" t="e">
        <f t="shared" si="386"/>
        <v>#REF!</v>
      </c>
      <c r="K493" s="124" t="e">
        <f>K417*((1+Constants!$B$16)/(1+Constants!$B$15))^15</f>
        <v>#REF!</v>
      </c>
      <c r="L493" s="124" t="e">
        <f>L417*((1+Constants!$B$17)/(1+Constants!$B$15))^15</f>
        <v>#REF!</v>
      </c>
      <c r="M493" s="124" t="e">
        <f t="shared" si="387"/>
        <v>#REF!</v>
      </c>
      <c r="N493" s="124" t="e">
        <f>N417*((1+Constants!$B$16)/(1+Constants!$B$15))^15</f>
        <v>#REF!</v>
      </c>
      <c r="O493" s="124" t="e">
        <f>O417*((1+Constants!$B$17)/(1+Constants!$B$15))^15</f>
        <v>#REF!</v>
      </c>
      <c r="P493" s="124" t="e">
        <f t="shared" si="388"/>
        <v>#REF!</v>
      </c>
    </row>
    <row r="494" spans="1:16" x14ac:dyDescent="0.2">
      <c r="A494" s="125" t="s">
        <v>53</v>
      </c>
      <c r="B494" s="124" t="e">
        <f>B418*((1+Constants!$B$16)/(1+Constants!$B$15))^15</f>
        <v>#REF!</v>
      </c>
      <c r="C494" s="124" t="e">
        <f>C418*((1+Constants!$B$17)/(1+Constants!$B$15))^15</f>
        <v>#REF!</v>
      </c>
      <c r="D494" s="124" t="e">
        <f t="shared" si="384"/>
        <v>#REF!</v>
      </c>
      <c r="E494" s="124" t="e">
        <f>E418*((1+Constants!$B$16)/(1+Constants!$B$15))^15</f>
        <v>#REF!</v>
      </c>
      <c r="F494" s="124" t="e">
        <f>F418*((1+Constants!$B$17)/(1+Constants!$B$15))^15</f>
        <v>#REF!</v>
      </c>
      <c r="G494" s="124" t="e">
        <f t="shared" si="385"/>
        <v>#REF!</v>
      </c>
      <c r="H494" s="124" t="e">
        <f>H418*((1+Constants!$B$16)/(1+Constants!$B$15))^15</f>
        <v>#REF!</v>
      </c>
      <c r="I494" s="124" t="e">
        <f>I418*((1+Constants!$B$17)/(1+Constants!$B$15))^15</f>
        <v>#REF!</v>
      </c>
      <c r="J494" s="124" t="e">
        <f t="shared" si="386"/>
        <v>#REF!</v>
      </c>
      <c r="K494" s="124" t="e">
        <f>K418*((1+Constants!$B$16)/(1+Constants!$B$15))^15</f>
        <v>#REF!</v>
      </c>
      <c r="L494" s="124" t="e">
        <f>L418*((1+Constants!$B$17)/(1+Constants!$B$15))^15</f>
        <v>#REF!</v>
      </c>
      <c r="M494" s="124" t="e">
        <f t="shared" si="387"/>
        <v>#REF!</v>
      </c>
      <c r="N494" s="124" t="e">
        <f>N418*((1+Constants!$B$16)/(1+Constants!$B$15))^15</f>
        <v>#REF!</v>
      </c>
      <c r="O494" s="124" t="e">
        <f>O418*((1+Constants!$B$17)/(1+Constants!$B$15))^15</f>
        <v>#REF!</v>
      </c>
      <c r="P494" s="124" t="e">
        <f t="shared" si="388"/>
        <v>#REF!</v>
      </c>
    </row>
    <row r="495" spans="1:16" x14ac:dyDescent="0.2">
      <c r="A495" s="125" t="s">
        <v>54</v>
      </c>
      <c r="B495" s="124" t="e">
        <f>B419*((1+Constants!$B$16)/(1+Constants!$B$15))^15</f>
        <v>#REF!</v>
      </c>
      <c r="C495" s="124" t="e">
        <f>C419*((1+Constants!$B$17)/(1+Constants!$B$15))^15</f>
        <v>#REF!</v>
      </c>
      <c r="D495" s="124" t="e">
        <f t="shared" si="384"/>
        <v>#REF!</v>
      </c>
      <c r="E495" s="124" t="e">
        <f>E419*((1+Constants!$B$16)/(1+Constants!$B$15))^15</f>
        <v>#REF!</v>
      </c>
      <c r="F495" s="124" t="e">
        <f>F419*((1+Constants!$B$17)/(1+Constants!$B$15))^15</f>
        <v>#REF!</v>
      </c>
      <c r="G495" s="124" t="e">
        <f t="shared" si="385"/>
        <v>#REF!</v>
      </c>
      <c r="H495" s="124" t="e">
        <f>H419*((1+Constants!$B$16)/(1+Constants!$B$15))^15</f>
        <v>#REF!</v>
      </c>
      <c r="I495" s="124" t="e">
        <f>I419*((1+Constants!$B$17)/(1+Constants!$B$15))^15</f>
        <v>#REF!</v>
      </c>
      <c r="J495" s="124" t="e">
        <f t="shared" si="386"/>
        <v>#REF!</v>
      </c>
      <c r="K495" s="124" t="e">
        <f>K419*((1+Constants!$B$16)/(1+Constants!$B$15))^15</f>
        <v>#REF!</v>
      </c>
      <c r="L495" s="124" t="e">
        <f>L419*((1+Constants!$B$17)/(1+Constants!$B$15))^15</f>
        <v>#REF!</v>
      </c>
      <c r="M495" s="124" t="e">
        <f t="shared" si="387"/>
        <v>#REF!</v>
      </c>
      <c r="N495" s="124" t="e">
        <f>N419*((1+Constants!$B$16)/(1+Constants!$B$15))^15</f>
        <v>#REF!</v>
      </c>
      <c r="O495" s="124" t="e">
        <f>O419*((1+Constants!$B$17)/(1+Constants!$B$15))^15</f>
        <v>#REF!</v>
      </c>
      <c r="P495" s="124" t="e">
        <f t="shared" si="388"/>
        <v>#REF!</v>
      </c>
    </row>
    <row r="496" spans="1:16" x14ac:dyDescent="0.2">
      <c r="A496" s="125" t="s">
        <v>55</v>
      </c>
      <c r="B496" s="124">
        <f>B420*((1+Constants!$B$16)/(1+Constants!$B$15))^15</f>
        <v>-3345.3188811719901</v>
      </c>
      <c r="C496" s="124" t="e">
        <f>C420*((1+Constants!$B$17)/(1+Constants!$B$15))^15</f>
        <v>#REF!</v>
      </c>
      <c r="D496" s="124" t="e">
        <f t="shared" si="384"/>
        <v>#REF!</v>
      </c>
      <c r="E496" s="124">
        <f>E420*((1+Constants!$B$16)/(1+Constants!$B$15))^15</f>
        <v>-4014.3826574063883</v>
      </c>
      <c r="F496" s="124" t="e">
        <f>F420*((1+Constants!$B$17)/(1+Constants!$B$15))^15</f>
        <v>#REF!</v>
      </c>
      <c r="G496" s="124" t="e">
        <f t="shared" si="385"/>
        <v>#REF!</v>
      </c>
      <c r="H496" s="124">
        <f>H420*((1+Constants!$B$16)/(1+Constants!$B$15))^15</f>
        <v>-5352.510209875184</v>
      </c>
      <c r="I496" s="124" t="e">
        <f>I420*((1+Constants!$B$17)/(1+Constants!$B$15))^15</f>
        <v>#REF!</v>
      </c>
      <c r="J496" s="124" t="e">
        <f t="shared" si="386"/>
        <v>#REF!</v>
      </c>
      <c r="K496" s="124">
        <f>K420*((1+Constants!$B$16)/(1+Constants!$B$15))^15</f>
        <v>-6690.6377623439803</v>
      </c>
      <c r="L496" s="124" t="e">
        <f>L420*((1+Constants!$B$17)/(1+Constants!$B$15))^15</f>
        <v>#REF!</v>
      </c>
      <c r="M496" s="124" t="e">
        <f t="shared" si="387"/>
        <v>#REF!</v>
      </c>
      <c r="N496" s="124">
        <f>N420*((1+Constants!$B$16)/(1+Constants!$B$15))^15</f>
        <v>-19402.849510797543</v>
      </c>
      <c r="O496" s="124" t="e">
        <f>O420*((1+Constants!$B$17)/(1+Constants!$B$15))^15</f>
        <v>#REF!</v>
      </c>
      <c r="P496" s="124" t="e">
        <f t="shared" si="388"/>
        <v>#REF!</v>
      </c>
    </row>
    <row r="497" spans="1:16" x14ac:dyDescent="0.2">
      <c r="A497" s="125" t="s">
        <v>21</v>
      </c>
      <c r="B497" s="124" t="e">
        <f>B421*((1+Constants!$B$16)/(1+Constants!$B$15))^15</f>
        <v>#REF!</v>
      </c>
      <c r="C497" s="124" t="e">
        <f>C421*((1+Constants!$B$17)/(1+Constants!$B$15))^15</f>
        <v>#REF!</v>
      </c>
      <c r="D497" s="124" t="e">
        <f t="shared" si="384"/>
        <v>#REF!</v>
      </c>
      <c r="E497" s="124" t="e">
        <f>E421*((1+Constants!$B$16)/(1+Constants!$B$15))^15</f>
        <v>#REF!</v>
      </c>
      <c r="F497" s="124" t="e">
        <f>F421*((1+Constants!$B$17)/(1+Constants!$B$15))^15</f>
        <v>#REF!</v>
      </c>
      <c r="G497" s="124" t="e">
        <f t="shared" si="385"/>
        <v>#REF!</v>
      </c>
      <c r="H497" s="124" t="e">
        <f>H421*((1+Constants!$B$16)/(1+Constants!$B$15))^15</f>
        <v>#REF!</v>
      </c>
      <c r="I497" s="124" t="e">
        <f>I421*((1+Constants!$B$17)/(1+Constants!$B$15))^15</f>
        <v>#REF!</v>
      </c>
      <c r="J497" s="124" t="e">
        <f t="shared" si="386"/>
        <v>#REF!</v>
      </c>
      <c r="K497" s="124" t="e">
        <f>K421*((1+Constants!$B$16)/(1+Constants!$B$15))^15</f>
        <v>#REF!</v>
      </c>
      <c r="L497" s="124" t="e">
        <f>L421*((1+Constants!$B$17)/(1+Constants!$B$15))^15</f>
        <v>#REF!</v>
      </c>
      <c r="M497" s="124" t="e">
        <f t="shared" si="387"/>
        <v>#REF!</v>
      </c>
      <c r="N497" s="124" t="e">
        <f>N421*((1+Constants!$B$16)/(1+Constants!$B$15))^15</f>
        <v>#REF!</v>
      </c>
      <c r="O497" s="124" t="e">
        <f>O421*((1+Constants!$B$17)/(1+Constants!$B$15))^15</f>
        <v>#REF!</v>
      </c>
      <c r="P497" s="124" t="e">
        <f t="shared" si="388"/>
        <v>#REF!</v>
      </c>
    </row>
    <row r="498" spans="1:16" x14ac:dyDescent="0.2">
      <c r="A498" s="125" t="s">
        <v>56</v>
      </c>
      <c r="B498" s="124" t="e">
        <f>B422*((1+Constants!$B$16)/(1+Constants!$B$15))^15</f>
        <v>#REF!</v>
      </c>
      <c r="C498" s="124" t="e">
        <f>C422*((1+Constants!$B$17)/(1+Constants!$B$15))^15</f>
        <v>#REF!</v>
      </c>
      <c r="D498" s="124" t="e">
        <f t="shared" si="384"/>
        <v>#REF!</v>
      </c>
      <c r="E498" s="124" t="e">
        <f>E422*((1+Constants!$B$16)/(1+Constants!$B$15))^15</f>
        <v>#REF!</v>
      </c>
      <c r="F498" s="124" t="e">
        <f>F422*((1+Constants!$B$17)/(1+Constants!$B$15))^15</f>
        <v>#REF!</v>
      </c>
      <c r="G498" s="124" t="e">
        <f t="shared" si="385"/>
        <v>#REF!</v>
      </c>
      <c r="H498" s="124" t="e">
        <f>H422*((1+Constants!$B$16)/(1+Constants!$B$15))^15</f>
        <v>#REF!</v>
      </c>
      <c r="I498" s="124" t="e">
        <f>I422*((1+Constants!$B$17)/(1+Constants!$B$15))^15</f>
        <v>#REF!</v>
      </c>
      <c r="J498" s="124" t="e">
        <f t="shared" si="386"/>
        <v>#REF!</v>
      </c>
      <c r="K498" s="124" t="e">
        <f>K422*((1+Constants!$B$16)/(1+Constants!$B$15))^15</f>
        <v>#REF!</v>
      </c>
      <c r="L498" s="124" t="e">
        <f>L422*((1+Constants!$B$17)/(1+Constants!$B$15))^15</f>
        <v>#REF!</v>
      </c>
      <c r="M498" s="124" t="e">
        <f t="shared" si="387"/>
        <v>#REF!</v>
      </c>
      <c r="N498" s="124" t="e">
        <f>N422*((1+Constants!$B$16)/(1+Constants!$B$15))^15</f>
        <v>#REF!</v>
      </c>
      <c r="O498" s="124" t="e">
        <f>O422*((1+Constants!$B$17)/(1+Constants!$B$15))^15</f>
        <v>#REF!</v>
      </c>
      <c r="P498" s="124" t="e">
        <f t="shared" si="388"/>
        <v>#REF!</v>
      </c>
    </row>
    <row r="499" spans="1:16" x14ac:dyDescent="0.2">
      <c r="A499" s="125" t="s">
        <v>57</v>
      </c>
      <c r="B499" s="124" t="e">
        <f>B423*((1+Constants!$B$16)/(1+Constants!$B$15))^15</f>
        <v>#REF!</v>
      </c>
      <c r="C499" s="124" t="e">
        <f>C423*((1+Constants!$B$17)/(1+Constants!$B$15))^15</f>
        <v>#REF!</v>
      </c>
      <c r="D499" s="124" t="e">
        <f t="shared" si="384"/>
        <v>#REF!</v>
      </c>
      <c r="E499" s="124" t="e">
        <f>E423*((1+Constants!$B$16)/(1+Constants!$B$15))^15</f>
        <v>#REF!</v>
      </c>
      <c r="F499" s="124" t="e">
        <f>F423*((1+Constants!$B$17)/(1+Constants!$B$15))^15</f>
        <v>#REF!</v>
      </c>
      <c r="G499" s="124" t="e">
        <f t="shared" si="385"/>
        <v>#REF!</v>
      </c>
      <c r="H499" s="124" t="e">
        <f>H423*((1+Constants!$B$16)/(1+Constants!$B$15))^15</f>
        <v>#REF!</v>
      </c>
      <c r="I499" s="124" t="e">
        <f>I423*((1+Constants!$B$17)/(1+Constants!$B$15))^15</f>
        <v>#REF!</v>
      </c>
      <c r="J499" s="124" t="e">
        <f t="shared" si="386"/>
        <v>#REF!</v>
      </c>
      <c r="K499" s="124" t="e">
        <f>K423*((1+Constants!$B$16)/(1+Constants!$B$15))^15</f>
        <v>#REF!</v>
      </c>
      <c r="L499" s="124" t="e">
        <f>L423*((1+Constants!$B$17)/(1+Constants!$B$15))^15</f>
        <v>#REF!</v>
      </c>
      <c r="M499" s="124" t="e">
        <f t="shared" si="387"/>
        <v>#REF!</v>
      </c>
      <c r="N499" s="124" t="e">
        <f>N423*((1+Constants!$B$16)/(1+Constants!$B$15))^15</f>
        <v>#REF!</v>
      </c>
      <c r="O499" s="124" t="e">
        <f>O423*((1+Constants!$B$17)/(1+Constants!$B$15))^15</f>
        <v>#REF!</v>
      </c>
      <c r="P499" s="124" t="e">
        <f t="shared" si="388"/>
        <v>#REF!</v>
      </c>
    </row>
    <row r="500" spans="1:16" x14ac:dyDescent="0.2">
      <c r="A500" s="125" t="s">
        <v>58</v>
      </c>
      <c r="B500" s="124" t="e">
        <f>B424*((1+Constants!$B$16)/(1+Constants!$B$15))^15</f>
        <v>#REF!</v>
      </c>
      <c r="C500" s="124" t="e">
        <f>C424*((1+Constants!$B$17)/(1+Constants!$B$15))^15</f>
        <v>#REF!</v>
      </c>
      <c r="D500" s="124" t="e">
        <f t="shared" si="384"/>
        <v>#REF!</v>
      </c>
      <c r="E500" s="124" t="e">
        <f>E424*((1+Constants!$B$16)/(1+Constants!$B$15))^15</f>
        <v>#REF!</v>
      </c>
      <c r="F500" s="124" t="e">
        <f>F424*((1+Constants!$B$17)/(1+Constants!$B$15))^15</f>
        <v>#REF!</v>
      </c>
      <c r="G500" s="124" t="e">
        <f t="shared" si="385"/>
        <v>#REF!</v>
      </c>
      <c r="H500" s="124" t="e">
        <f>H424*((1+Constants!$B$16)/(1+Constants!$B$15))^15</f>
        <v>#REF!</v>
      </c>
      <c r="I500" s="124" t="e">
        <f>I424*((1+Constants!$B$17)/(1+Constants!$B$15))^15</f>
        <v>#REF!</v>
      </c>
      <c r="J500" s="124" t="e">
        <f t="shared" si="386"/>
        <v>#REF!</v>
      </c>
      <c r="K500" s="124" t="e">
        <f>K424*((1+Constants!$B$16)/(1+Constants!$B$15))^15</f>
        <v>#REF!</v>
      </c>
      <c r="L500" s="124" t="e">
        <f>L424*((1+Constants!$B$17)/(1+Constants!$B$15))^15</f>
        <v>#REF!</v>
      </c>
      <c r="M500" s="124" t="e">
        <f t="shared" si="387"/>
        <v>#REF!</v>
      </c>
      <c r="N500" s="124" t="e">
        <f>N424*((1+Constants!$B$16)/(1+Constants!$B$15))^15</f>
        <v>#REF!</v>
      </c>
      <c r="O500" s="124" t="e">
        <f>O424*((1+Constants!$B$17)/(1+Constants!$B$15))^15</f>
        <v>#REF!</v>
      </c>
      <c r="P500" s="124" t="e">
        <f t="shared" si="388"/>
        <v>#REF!</v>
      </c>
    </row>
    <row r="502" spans="1:16" x14ac:dyDescent="0.2">
      <c r="B502" s="282" t="s">
        <v>109</v>
      </c>
      <c r="C502" s="111"/>
      <c r="D502" s="111"/>
      <c r="E502" s="111"/>
      <c r="F502" s="111"/>
      <c r="G502" s="111"/>
      <c r="H502" s="111"/>
      <c r="I502" s="111"/>
      <c r="J502" s="111"/>
      <c r="K502" s="111"/>
      <c r="L502" s="111"/>
      <c r="M502" s="111"/>
      <c r="N502" s="111"/>
      <c r="O502" s="111"/>
      <c r="P502" s="111"/>
    </row>
    <row r="503" spans="1:16" x14ac:dyDescent="0.2">
      <c r="B503" s="282" t="s">
        <v>150</v>
      </c>
      <c r="C503" s="282"/>
      <c r="D503" s="282"/>
      <c r="E503" s="282" t="s">
        <v>196</v>
      </c>
      <c r="F503" s="282"/>
      <c r="G503" s="282"/>
      <c r="H503" s="282" t="s">
        <v>41</v>
      </c>
      <c r="I503" s="282"/>
      <c r="J503" s="282"/>
      <c r="K503" s="282" t="s">
        <v>40</v>
      </c>
      <c r="L503" s="282"/>
      <c r="M503" s="282"/>
      <c r="N503" s="282" t="s">
        <v>197</v>
      </c>
      <c r="O503" s="282"/>
      <c r="P503" s="282"/>
    </row>
    <row r="504" spans="1:16" x14ac:dyDescent="0.2">
      <c r="A504" s="109" t="s">
        <v>14</v>
      </c>
      <c r="B504" s="283" t="s">
        <v>94</v>
      </c>
      <c r="C504" s="283" t="s">
        <v>95</v>
      </c>
      <c r="D504" s="283" t="s">
        <v>96</v>
      </c>
      <c r="E504" s="283" t="s">
        <v>94</v>
      </c>
      <c r="F504" s="283" t="s">
        <v>95</v>
      </c>
      <c r="G504" s="283" t="s">
        <v>96</v>
      </c>
      <c r="H504" s="283" t="s">
        <v>94</v>
      </c>
      <c r="I504" s="283" t="s">
        <v>95</v>
      </c>
      <c r="J504" s="283" t="s">
        <v>96</v>
      </c>
      <c r="K504" s="283" t="s">
        <v>94</v>
      </c>
      <c r="L504" s="283" t="s">
        <v>95</v>
      </c>
      <c r="M504" s="283" t="s">
        <v>96</v>
      </c>
      <c r="N504" s="283" t="s">
        <v>94</v>
      </c>
      <c r="O504" s="283" t="s">
        <v>95</v>
      </c>
      <c r="P504" s="283" t="s">
        <v>96</v>
      </c>
    </row>
    <row r="505" spans="1:16" x14ac:dyDescent="0.2">
      <c r="A505" s="11" t="s">
        <v>0</v>
      </c>
      <c r="B505" s="123"/>
      <c r="C505" s="123"/>
      <c r="D505" s="123"/>
      <c r="E505" s="123"/>
      <c r="F505" s="123"/>
      <c r="G505" s="123"/>
      <c r="H505" s="123"/>
      <c r="I505" s="123"/>
      <c r="J505" s="123"/>
      <c r="K505" s="123"/>
      <c r="L505" s="123"/>
      <c r="M505" s="123"/>
      <c r="N505" s="123"/>
      <c r="O505" s="123"/>
      <c r="P505" s="123"/>
    </row>
    <row r="506" spans="1:16" x14ac:dyDescent="0.2">
      <c r="A506" s="123" t="s">
        <v>45</v>
      </c>
      <c r="B506" s="124" t="e">
        <f>B405*((1+Constants!$B$16)/(1+Constants!$B$15))^20</f>
        <v>#REF!</v>
      </c>
      <c r="C506" s="124" t="e">
        <f>C405*((1+Constants!$B$17)/(1+Constants!$B$15))^20</f>
        <v>#REF!</v>
      </c>
      <c r="D506" s="124" t="e">
        <f>SUM(B506:C506)</f>
        <v>#REF!</v>
      </c>
      <c r="E506" s="124" t="e">
        <f>E405*((1+Constants!$B$16)/(1+Constants!$B$15))^20</f>
        <v>#REF!</v>
      </c>
      <c r="F506" s="124" t="e">
        <f>F405*((1+Constants!$B$17)/(1+Constants!$B$15))^20</f>
        <v>#REF!</v>
      </c>
      <c r="G506" s="124" t="e">
        <f>SUM(E506:F506)</f>
        <v>#REF!</v>
      </c>
      <c r="H506" s="124" t="e">
        <f>H405*((1+Constants!$B$16)/(1+Constants!$B$15))^20</f>
        <v>#REF!</v>
      </c>
      <c r="I506" s="124" t="e">
        <f>I405*((1+Constants!$B$17)/(1+Constants!$B$15))^20</f>
        <v>#REF!</v>
      </c>
      <c r="J506" s="124" t="e">
        <f>SUM(H506:I506)</f>
        <v>#REF!</v>
      </c>
      <c r="K506" s="124" t="e">
        <f>K405*((1+Constants!$B$16)/(1+Constants!$B$15))^20</f>
        <v>#REF!</v>
      </c>
      <c r="L506" s="124" t="e">
        <f>L405*((1+Constants!$B$17)/(1+Constants!$B$15))^20</f>
        <v>#REF!</v>
      </c>
      <c r="M506" s="124" t="e">
        <f>SUM(K506:L506)</f>
        <v>#REF!</v>
      </c>
      <c r="N506" s="124" t="e">
        <f>N405*((1+Constants!$B$16)/(1+Constants!$B$15))^20</f>
        <v>#REF!</v>
      </c>
      <c r="O506" s="124" t="e">
        <f>O405*((1+Constants!$B$17)/(1+Constants!$B$15))^20</f>
        <v>#REF!</v>
      </c>
      <c r="P506" s="124" t="e">
        <f>SUM(N506:O506)</f>
        <v>#REF!</v>
      </c>
    </row>
    <row r="507" spans="1:16" x14ac:dyDescent="0.2">
      <c r="A507" s="123" t="s">
        <v>59</v>
      </c>
      <c r="B507" s="124" t="e">
        <f>B406*((1+Constants!$B$16)/(1+Constants!$B$15))^20</f>
        <v>#REF!</v>
      </c>
      <c r="C507" s="124" t="e">
        <f>C406*((1+Constants!$B$17)/(1+Constants!$B$15))^20</f>
        <v>#REF!</v>
      </c>
      <c r="D507" s="124" t="e">
        <f t="shared" ref="D507:D525" si="389">SUM(B507:C507)</f>
        <v>#REF!</v>
      </c>
      <c r="E507" s="124" t="e">
        <f>E406*((1+Constants!$B$16)/(1+Constants!$B$15))^20</f>
        <v>#REF!</v>
      </c>
      <c r="F507" s="124" t="e">
        <f>F406*((1+Constants!$B$17)/(1+Constants!$B$15))^20</f>
        <v>#REF!</v>
      </c>
      <c r="G507" s="124" t="e">
        <f t="shared" ref="G507:G525" si="390">SUM(E507:F507)</f>
        <v>#REF!</v>
      </c>
      <c r="H507" s="124" t="e">
        <f>H406*((1+Constants!$B$16)/(1+Constants!$B$15))^20</f>
        <v>#REF!</v>
      </c>
      <c r="I507" s="124" t="e">
        <f>I406*((1+Constants!$B$17)/(1+Constants!$B$15))^20</f>
        <v>#REF!</v>
      </c>
      <c r="J507" s="124" t="e">
        <f t="shared" ref="J507:J525" si="391">SUM(H507:I507)</f>
        <v>#REF!</v>
      </c>
      <c r="K507" s="124" t="e">
        <f>K406*((1+Constants!$B$16)/(1+Constants!$B$15))^20</f>
        <v>#REF!</v>
      </c>
      <c r="L507" s="124" t="e">
        <f>L406*((1+Constants!$B$17)/(1+Constants!$B$15))^20</f>
        <v>#REF!</v>
      </c>
      <c r="M507" s="124" t="e">
        <f t="shared" ref="M507:M525" si="392">SUM(K507:L507)</f>
        <v>#REF!</v>
      </c>
      <c r="N507" s="124" t="e">
        <f>N406*((1+Constants!$B$16)/(1+Constants!$B$15))^20</f>
        <v>#REF!</v>
      </c>
      <c r="O507" s="124" t="e">
        <f>O406*((1+Constants!$B$17)/(1+Constants!$B$15))^20</f>
        <v>#REF!</v>
      </c>
      <c r="P507" s="124" t="e">
        <f t="shared" ref="P507:P525" si="393">SUM(N507:O507)</f>
        <v>#REF!</v>
      </c>
    </row>
    <row r="508" spans="1:16" x14ac:dyDescent="0.2">
      <c r="A508" s="123" t="s">
        <v>43</v>
      </c>
      <c r="B508" s="124" t="e">
        <f>B407*((1+Constants!$B$16)/(1+Constants!$B$15))^20</f>
        <v>#REF!</v>
      </c>
      <c r="C508" s="124" t="e">
        <f>C407*((1+Constants!$B$17)/(1+Constants!$B$15))^20</f>
        <v>#REF!</v>
      </c>
      <c r="D508" s="124" t="e">
        <f t="shared" si="389"/>
        <v>#REF!</v>
      </c>
      <c r="E508" s="124" t="e">
        <f>E407*((1+Constants!$B$16)/(1+Constants!$B$15))^20</f>
        <v>#REF!</v>
      </c>
      <c r="F508" s="124" t="e">
        <f>F407*((1+Constants!$B$17)/(1+Constants!$B$15))^20</f>
        <v>#REF!</v>
      </c>
      <c r="G508" s="124" t="e">
        <f t="shared" si="390"/>
        <v>#REF!</v>
      </c>
      <c r="H508" s="124" t="e">
        <f>H407*((1+Constants!$B$16)/(1+Constants!$B$15))^20</f>
        <v>#REF!</v>
      </c>
      <c r="I508" s="124" t="e">
        <f>I407*((1+Constants!$B$17)/(1+Constants!$B$15))^20</f>
        <v>#REF!</v>
      </c>
      <c r="J508" s="124" t="e">
        <f t="shared" si="391"/>
        <v>#REF!</v>
      </c>
      <c r="K508" s="124" t="e">
        <f>K407*((1+Constants!$B$16)/(1+Constants!$B$15))^20</f>
        <v>#REF!</v>
      </c>
      <c r="L508" s="124" t="e">
        <f>L407*((1+Constants!$B$17)/(1+Constants!$B$15))^20</f>
        <v>#REF!</v>
      </c>
      <c r="M508" s="124" t="e">
        <f t="shared" si="392"/>
        <v>#REF!</v>
      </c>
      <c r="N508" s="124" t="e">
        <f>N407*((1+Constants!$B$16)/(1+Constants!$B$15))^20</f>
        <v>#REF!</v>
      </c>
      <c r="O508" s="124" t="e">
        <f>O407*((1+Constants!$B$17)/(1+Constants!$B$15))^20</f>
        <v>#REF!</v>
      </c>
      <c r="P508" s="124" t="e">
        <f t="shared" si="393"/>
        <v>#REF!</v>
      </c>
    </row>
    <row r="509" spans="1:16" x14ac:dyDescent="0.2">
      <c r="A509" s="123" t="s">
        <v>44</v>
      </c>
      <c r="B509" s="124" t="e">
        <f>B408*((1+Constants!$B$16)/(1+Constants!$B$15))^20</f>
        <v>#REF!</v>
      </c>
      <c r="C509" s="124" t="e">
        <f>C408*((1+Constants!$B$17)/(1+Constants!$B$15))^20</f>
        <v>#REF!</v>
      </c>
      <c r="D509" s="124" t="e">
        <f t="shared" si="389"/>
        <v>#REF!</v>
      </c>
      <c r="E509" s="124" t="e">
        <f>E408*((1+Constants!$B$16)/(1+Constants!$B$15))^20</f>
        <v>#REF!</v>
      </c>
      <c r="F509" s="124" t="e">
        <f>F408*((1+Constants!$B$17)/(1+Constants!$B$15))^20</f>
        <v>#REF!</v>
      </c>
      <c r="G509" s="124" t="e">
        <f t="shared" si="390"/>
        <v>#REF!</v>
      </c>
      <c r="H509" s="124" t="e">
        <f>H408*((1+Constants!$B$16)/(1+Constants!$B$15))^20</f>
        <v>#REF!</v>
      </c>
      <c r="I509" s="124" t="e">
        <f>I408*((1+Constants!$B$17)/(1+Constants!$B$15))^20</f>
        <v>#REF!</v>
      </c>
      <c r="J509" s="124" t="e">
        <f t="shared" si="391"/>
        <v>#REF!</v>
      </c>
      <c r="K509" s="124" t="e">
        <f>K408*((1+Constants!$B$16)/(1+Constants!$B$15))^20</f>
        <v>#REF!</v>
      </c>
      <c r="L509" s="124" t="e">
        <f>L408*((1+Constants!$B$17)/(1+Constants!$B$15))^20</f>
        <v>#REF!</v>
      </c>
      <c r="M509" s="124" t="e">
        <f t="shared" si="392"/>
        <v>#REF!</v>
      </c>
      <c r="N509" s="124" t="e">
        <f>N408*((1+Constants!$B$16)/(1+Constants!$B$15))^20</f>
        <v>#REF!</v>
      </c>
      <c r="O509" s="124" t="e">
        <f>O408*((1+Constants!$B$17)/(1+Constants!$B$15))^20</f>
        <v>#REF!</v>
      </c>
      <c r="P509" s="124" t="e">
        <f t="shared" si="393"/>
        <v>#REF!</v>
      </c>
    </row>
    <row r="510" spans="1:16" x14ac:dyDescent="0.2">
      <c r="A510" s="125" t="s">
        <v>46</v>
      </c>
      <c r="B510" s="124" t="e">
        <f>B409*((1+Constants!$B$16)/(1+Constants!$B$15))^20</f>
        <v>#REF!</v>
      </c>
      <c r="C510" s="124" t="e">
        <f>C409*((1+Constants!$B$17)/(1+Constants!$B$15))^20</f>
        <v>#REF!</v>
      </c>
      <c r="D510" s="124" t="e">
        <f t="shared" si="389"/>
        <v>#REF!</v>
      </c>
      <c r="E510" s="124" t="e">
        <f>E409*((1+Constants!$B$16)/(1+Constants!$B$15))^20</f>
        <v>#REF!</v>
      </c>
      <c r="F510" s="124" t="e">
        <f>F409*((1+Constants!$B$17)/(1+Constants!$B$15))^20</f>
        <v>#REF!</v>
      </c>
      <c r="G510" s="124" t="e">
        <f t="shared" si="390"/>
        <v>#REF!</v>
      </c>
      <c r="H510" s="124" t="e">
        <f>H409*((1+Constants!$B$16)/(1+Constants!$B$15))^20</f>
        <v>#REF!</v>
      </c>
      <c r="I510" s="124" t="e">
        <f>I409*((1+Constants!$B$17)/(1+Constants!$B$15))^20</f>
        <v>#REF!</v>
      </c>
      <c r="J510" s="124" t="e">
        <f t="shared" si="391"/>
        <v>#REF!</v>
      </c>
      <c r="K510" s="124" t="e">
        <f>K409*((1+Constants!$B$16)/(1+Constants!$B$15))^20</f>
        <v>#REF!</v>
      </c>
      <c r="L510" s="124" t="e">
        <f>L409*((1+Constants!$B$17)/(1+Constants!$B$15))^20</f>
        <v>#REF!</v>
      </c>
      <c r="M510" s="124" t="e">
        <f t="shared" si="392"/>
        <v>#REF!</v>
      </c>
      <c r="N510" s="124" t="e">
        <f>N409*((1+Constants!$B$16)/(1+Constants!$B$15))^20</f>
        <v>#REF!</v>
      </c>
      <c r="O510" s="124" t="e">
        <f>O409*((1+Constants!$B$17)/(1+Constants!$B$15))^20</f>
        <v>#REF!</v>
      </c>
      <c r="P510" s="124" t="e">
        <f t="shared" si="393"/>
        <v>#REF!</v>
      </c>
    </row>
    <row r="511" spans="1:16" x14ac:dyDescent="0.2">
      <c r="A511" s="125" t="s">
        <v>47</v>
      </c>
      <c r="B511" s="124" t="e">
        <f>B410*((1+Constants!$B$16)/(1+Constants!$B$15))^20</f>
        <v>#REF!</v>
      </c>
      <c r="C511" s="124" t="e">
        <f>C410*((1+Constants!$B$17)/(1+Constants!$B$15))^20</f>
        <v>#REF!</v>
      </c>
      <c r="D511" s="124" t="e">
        <f t="shared" si="389"/>
        <v>#REF!</v>
      </c>
      <c r="E511" s="124" t="e">
        <f>E410*((1+Constants!$B$16)/(1+Constants!$B$15))^20</f>
        <v>#REF!</v>
      </c>
      <c r="F511" s="124" t="e">
        <f>F410*((1+Constants!$B$17)/(1+Constants!$B$15))^20</f>
        <v>#REF!</v>
      </c>
      <c r="G511" s="124" t="e">
        <f t="shared" si="390"/>
        <v>#REF!</v>
      </c>
      <c r="H511" s="124" t="e">
        <f>H410*((1+Constants!$B$16)/(1+Constants!$B$15))^20</f>
        <v>#REF!</v>
      </c>
      <c r="I511" s="124" t="e">
        <f>I410*((1+Constants!$B$17)/(1+Constants!$B$15))^20</f>
        <v>#REF!</v>
      </c>
      <c r="J511" s="124" t="e">
        <f t="shared" si="391"/>
        <v>#REF!</v>
      </c>
      <c r="K511" s="124" t="e">
        <f>K410*((1+Constants!$B$16)/(1+Constants!$B$15))^20</f>
        <v>#REF!</v>
      </c>
      <c r="L511" s="124" t="e">
        <f>L410*((1+Constants!$B$17)/(1+Constants!$B$15))^20</f>
        <v>#REF!</v>
      </c>
      <c r="M511" s="124" t="e">
        <f t="shared" si="392"/>
        <v>#REF!</v>
      </c>
      <c r="N511" s="124" t="e">
        <f>N410*((1+Constants!$B$16)/(1+Constants!$B$15))^20</f>
        <v>#REF!</v>
      </c>
      <c r="O511" s="124" t="e">
        <f>O410*((1+Constants!$B$17)/(1+Constants!$B$15))^20</f>
        <v>#REF!</v>
      </c>
      <c r="P511" s="124" t="e">
        <f t="shared" si="393"/>
        <v>#REF!</v>
      </c>
    </row>
    <row r="512" spans="1:16" x14ac:dyDescent="0.2">
      <c r="A512" s="125" t="s">
        <v>48</v>
      </c>
      <c r="B512" s="124" t="e">
        <f>B411*((1+Constants!$B$16)/(1+Constants!$B$15))^20</f>
        <v>#REF!</v>
      </c>
      <c r="C512" s="124" t="e">
        <f>C411*((1+Constants!$B$17)/(1+Constants!$B$15))^20</f>
        <v>#REF!</v>
      </c>
      <c r="D512" s="124" t="e">
        <f t="shared" si="389"/>
        <v>#REF!</v>
      </c>
      <c r="E512" s="124" t="e">
        <f>E411*((1+Constants!$B$16)/(1+Constants!$B$15))^20</f>
        <v>#REF!</v>
      </c>
      <c r="F512" s="124" t="e">
        <f>F411*((1+Constants!$B$17)/(1+Constants!$B$15))^20</f>
        <v>#REF!</v>
      </c>
      <c r="G512" s="124" t="e">
        <f t="shared" si="390"/>
        <v>#REF!</v>
      </c>
      <c r="H512" s="124" t="e">
        <f>H411*((1+Constants!$B$16)/(1+Constants!$B$15))^20</f>
        <v>#REF!</v>
      </c>
      <c r="I512" s="124" t="e">
        <f>I411*((1+Constants!$B$17)/(1+Constants!$B$15))^20</f>
        <v>#REF!</v>
      </c>
      <c r="J512" s="124" t="e">
        <f t="shared" si="391"/>
        <v>#REF!</v>
      </c>
      <c r="K512" s="124" t="e">
        <f>K411*((1+Constants!$B$16)/(1+Constants!$B$15))^20</f>
        <v>#REF!</v>
      </c>
      <c r="L512" s="124" t="e">
        <f>L411*((1+Constants!$B$17)/(1+Constants!$B$15))^20</f>
        <v>#REF!</v>
      </c>
      <c r="M512" s="124" t="e">
        <f t="shared" si="392"/>
        <v>#REF!</v>
      </c>
      <c r="N512" s="124" t="e">
        <f>N411*((1+Constants!$B$16)/(1+Constants!$B$15))^20</f>
        <v>#REF!</v>
      </c>
      <c r="O512" s="124" t="e">
        <f>O411*((1+Constants!$B$17)/(1+Constants!$B$15))^20</f>
        <v>#REF!</v>
      </c>
      <c r="P512" s="124" t="e">
        <f t="shared" si="393"/>
        <v>#REF!</v>
      </c>
    </row>
    <row r="513" spans="1:16" x14ac:dyDescent="0.2">
      <c r="A513" s="125" t="s">
        <v>49</v>
      </c>
      <c r="B513" s="124" t="e">
        <f>B412*((1+Constants!$B$16)/(1+Constants!$B$15))^20</f>
        <v>#REF!</v>
      </c>
      <c r="C513" s="124" t="e">
        <f>C412*((1+Constants!$B$17)/(1+Constants!$B$15))^20</f>
        <v>#REF!</v>
      </c>
      <c r="D513" s="124" t="e">
        <f t="shared" si="389"/>
        <v>#REF!</v>
      </c>
      <c r="E513" s="124" t="e">
        <f>E412*((1+Constants!$B$16)/(1+Constants!$B$15))^20</f>
        <v>#REF!</v>
      </c>
      <c r="F513" s="124" t="e">
        <f>F412*((1+Constants!$B$17)/(1+Constants!$B$15))^20</f>
        <v>#REF!</v>
      </c>
      <c r="G513" s="124" t="e">
        <f t="shared" si="390"/>
        <v>#REF!</v>
      </c>
      <c r="H513" s="124" t="e">
        <f>H412*((1+Constants!$B$16)/(1+Constants!$B$15))^20</f>
        <v>#REF!</v>
      </c>
      <c r="I513" s="124" t="e">
        <f>I412*((1+Constants!$B$17)/(1+Constants!$B$15))^20</f>
        <v>#REF!</v>
      </c>
      <c r="J513" s="124" t="e">
        <f t="shared" si="391"/>
        <v>#REF!</v>
      </c>
      <c r="K513" s="124" t="e">
        <f>K412*((1+Constants!$B$16)/(1+Constants!$B$15))^20</f>
        <v>#REF!</v>
      </c>
      <c r="L513" s="124" t="e">
        <f>L412*((1+Constants!$B$17)/(1+Constants!$B$15))^20</f>
        <v>#REF!</v>
      </c>
      <c r="M513" s="124" t="e">
        <f t="shared" si="392"/>
        <v>#REF!</v>
      </c>
      <c r="N513" s="124" t="e">
        <f>N412*((1+Constants!$B$16)/(1+Constants!$B$15))^20</f>
        <v>#REF!</v>
      </c>
      <c r="O513" s="124" t="e">
        <f>O412*((1+Constants!$B$17)/(1+Constants!$B$15))^20</f>
        <v>#REF!</v>
      </c>
      <c r="P513" s="124" t="e">
        <f t="shared" si="393"/>
        <v>#REF!</v>
      </c>
    </row>
    <row r="514" spans="1:16" x14ac:dyDescent="0.2">
      <c r="A514" s="123" t="s">
        <v>50</v>
      </c>
      <c r="B514" s="124" t="e">
        <f>B413*((1+Constants!$B$16)/(1+Constants!$B$15))^20</f>
        <v>#REF!</v>
      </c>
      <c r="C514" s="124" t="e">
        <f>C413*((1+Constants!$B$17)/(1+Constants!$B$15))^20</f>
        <v>#REF!</v>
      </c>
      <c r="D514" s="124" t="e">
        <f t="shared" si="389"/>
        <v>#REF!</v>
      </c>
      <c r="E514" s="124" t="e">
        <f>E413*((1+Constants!$B$16)/(1+Constants!$B$15))^20</f>
        <v>#REF!</v>
      </c>
      <c r="F514" s="124" t="e">
        <f>F413*((1+Constants!$B$17)/(1+Constants!$B$15))^20</f>
        <v>#REF!</v>
      </c>
      <c r="G514" s="124" t="e">
        <f t="shared" si="390"/>
        <v>#REF!</v>
      </c>
      <c r="H514" s="124" t="e">
        <f>H413*((1+Constants!$B$16)/(1+Constants!$B$15))^20</f>
        <v>#REF!</v>
      </c>
      <c r="I514" s="124" t="e">
        <f>I413*((1+Constants!$B$17)/(1+Constants!$B$15))^20</f>
        <v>#REF!</v>
      </c>
      <c r="J514" s="124" t="e">
        <f t="shared" si="391"/>
        <v>#REF!</v>
      </c>
      <c r="K514" s="124" t="e">
        <f>K413*((1+Constants!$B$16)/(1+Constants!$B$15))^20</f>
        <v>#REF!</v>
      </c>
      <c r="L514" s="124" t="e">
        <f>L413*((1+Constants!$B$17)/(1+Constants!$B$15))^20</f>
        <v>#REF!</v>
      </c>
      <c r="M514" s="124" t="e">
        <f t="shared" si="392"/>
        <v>#REF!</v>
      </c>
      <c r="N514" s="124" t="e">
        <f>N413*((1+Constants!$B$16)/(1+Constants!$B$15))^20</f>
        <v>#REF!</v>
      </c>
      <c r="O514" s="124" t="e">
        <f>O413*((1+Constants!$B$17)/(1+Constants!$B$15))^20</f>
        <v>#REF!</v>
      </c>
      <c r="P514" s="124" t="e">
        <f t="shared" si="393"/>
        <v>#REF!</v>
      </c>
    </row>
    <row r="515" spans="1:16" x14ac:dyDescent="0.2">
      <c r="A515" s="126" t="s">
        <v>30</v>
      </c>
      <c r="B515" s="124" t="e">
        <f>B414*((1+Constants!$B$16)/(1+Constants!$B$15))^20</f>
        <v>#REF!</v>
      </c>
      <c r="C515" s="124" t="e">
        <f>C414*((1+Constants!$B$17)/(1+Constants!$B$15))^20</f>
        <v>#REF!</v>
      </c>
      <c r="D515" s="124" t="e">
        <f t="shared" si="389"/>
        <v>#REF!</v>
      </c>
      <c r="E515" s="124" t="e">
        <f>E414*((1+Constants!$B$16)/(1+Constants!$B$15))^20</f>
        <v>#REF!</v>
      </c>
      <c r="F515" s="124" t="e">
        <f>F414*((1+Constants!$B$17)/(1+Constants!$B$15))^20</f>
        <v>#REF!</v>
      </c>
      <c r="G515" s="124" t="e">
        <f t="shared" si="390"/>
        <v>#REF!</v>
      </c>
      <c r="H515" s="124" t="e">
        <f>H414*((1+Constants!$B$16)/(1+Constants!$B$15))^20</f>
        <v>#REF!</v>
      </c>
      <c r="I515" s="124" t="e">
        <f>I414*((1+Constants!$B$17)/(1+Constants!$B$15))^20</f>
        <v>#REF!</v>
      </c>
      <c r="J515" s="124" t="e">
        <f t="shared" si="391"/>
        <v>#REF!</v>
      </c>
      <c r="K515" s="124" t="e">
        <f>K414*((1+Constants!$B$16)/(1+Constants!$B$15))^20</f>
        <v>#REF!</v>
      </c>
      <c r="L515" s="124" t="e">
        <f>L414*((1+Constants!$B$17)/(1+Constants!$B$15))^20</f>
        <v>#REF!</v>
      </c>
      <c r="M515" s="124" t="e">
        <f t="shared" si="392"/>
        <v>#REF!</v>
      </c>
      <c r="N515" s="124" t="e">
        <f>N414*((1+Constants!$B$16)/(1+Constants!$B$15))^20</f>
        <v>#REF!</v>
      </c>
      <c r="O515" s="124" t="e">
        <f>O414*((1+Constants!$B$17)/(1+Constants!$B$15))^20</f>
        <v>#REF!</v>
      </c>
      <c r="P515" s="124" t="e">
        <f t="shared" si="393"/>
        <v>#REF!</v>
      </c>
    </row>
    <row r="516" spans="1:16" x14ac:dyDescent="0.2">
      <c r="A516" s="123" t="s">
        <v>6</v>
      </c>
      <c r="B516" s="124" t="e">
        <f>B415*((1+Constants!$B$16)/(1+Constants!$B$15))^20</f>
        <v>#REF!</v>
      </c>
      <c r="C516" s="124" t="e">
        <f>C415*((1+Constants!$B$17)/(1+Constants!$B$15))^20</f>
        <v>#REF!</v>
      </c>
      <c r="D516" s="124" t="e">
        <f t="shared" si="389"/>
        <v>#REF!</v>
      </c>
      <c r="E516" s="124" t="e">
        <f>E415*((1+Constants!$B$16)/(1+Constants!$B$15))^20</f>
        <v>#REF!</v>
      </c>
      <c r="F516" s="124" t="e">
        <f>F415*((1+Constants!$B$17)/(1+Constants!$B$15))^20</f>
        <v>#REF!</v>
      </c>
      <c r="G516" s="124" t="e">
        <f t="shared" si="390"/>
        <v>#REF!</v>
      </c>
      <c r="H516" s="124" t="e">
        <f>H415*((1+Constants!$B$16)/(1+Constants!$B$15))^20</f>
        <v>#REF!</v>
      </c>
      <c r="I516" s="124" t="e">
        <f>I415*((1+Constants!$B$17)/(1+Constants!$B$15))^20</f>
        <v>#REF!</v>
      </c>
      <c r="J516" s="124" t="e">
        <f t="shared" si="391"/>
        <v>#REF!</v>
      </c>
      <c r="K516" s="124" t="e">
        <f>K415*((1+Constants!$B$16)/(1+Constants!$B$15))^20</f>
        <v>#REF!</v>
      </c>
      <c r="L516" s="124" t="e">
        <f>L415*((1+Constants!$B$17)/(1+Constants!$B$15))^20</f>
        <v>#REF!</v>
      </c>
      <c r="M516" s="124" t="e">
        <f t="shared" si="392"/>
        <v>#REF!</v>
      </c>
      <c r="N516" s="124" t="e">
        <f>N415*((1+Constants!$B$16)/(1+Constants!$B$15))^20</f>
        <v>#REF!</v>
      </c>
      <c r="O516" s="124" t="e">
        <f>O415*((1+Constants!$B$17)/(1+Constants!$B$15))^20</f>
        <v>#REF!</v>
      </c>
      <c r="P516" s="124" t="e">
        <f t="shared" si="393"/>
        <v>#REF!</v>
      </c>
    </row>
    <row r="517" spans="1:16" x14ac:dyDescent="0.2">
      <c r="A517" s="123" t="s">
        <v>51</v>
      </c>
      <c r="B517" s="124" t="e">
        <f>B416*((1+Constants!$B$16)/(1+Constants!$B$15))^20</f>
        <v>#REF!</v>
      </c>
      <c r="C517" s="124" t="e">
        <f>C416*((1+Constants!$B$17)/(1+Constants!$B$15))^20</f>
        <v>#REF!</v>
      </c>
      <c r="D517" s="124" t="e">
        <f t="shared" si="389"/>
        <v>#REF!</v>
      </c>
      <c r="E517" s="124" t="e">
        <f>E416*((1+Constants!$B$16)/(1+Constants!$B$15))^20</f>
        <v>#REF!</v>
      </c>
      <c r="F517" s="124" t="e">
        <f>F416*((1+Constants!$B$17)/(1+Constants!$B$15))^20</f>
        <v>#REF!</v>
      </c>
      <c r="G517" s="124" t="e">
        <f t="shared" si="390"/>
        <v>#REF!</v>
      </c>
      <c r="H517" s="124" t="e">
        <f>H416*((1+Constants!$B$16)/(1+Constants!$B$15))^20</f>
        <v>#REF!</v>
      </c>
      <c r="I517" s="124" t="e">
        <f>I416*((1+Constants!$B$17)/(1+Constants!$B$15))^20</f>
        <v>#REF!</v>
      </c>
      <c r="J517" s="124" t="e">
        <f t="shared" si="391"/>
        <v>#REF!</v>
      </c>
      <c r="K517" s="124" t="e">
        <f>K416*((1+Constants!$B$16)/(1+Constants!$B$15))^20</f>
        <v>#REF!</v>
      </c>
      <c r="L517" s="124" t="e">
        <f>L416*((1+Constants!$B$17)/(1+Constants!$B$15))^20</f>
        <v>#REF!</v>
      </c>
      <c r="M517" s="124" t="e">
        <f t="shared" si="392"/>
        <v>#REF!</v>
      </c>
      <c r="N517" s="124" t="e">
        <f>N416*((1+Constants!$B$16)/(1+Constants!$B$15))^20</f>
        <v>#REF!</v>
      </c>
      <c r="O517" s="124" t="e">
        <f>O416*((1+Constants!$B$17)/(1+Constants!$B$15))^20</f>
        <v>#REF!</v>
      </c>
      <c r="P517" s="124" t="e">
        <f t="shared" si="393"/>
        <v>#REF!</v>
      </c>
    </row>
    <row r="518" spans="1:16" x14ac:dyDescent="0.2">
      <c r="A518" s="125" t="s">
        <v>52</v>
      </c>
      <c r="B518" s="124" t="e">
        <f>B417*((1+Constants!$B$16)/(1+Constants!$B$15))^20</f>
        <v>#REF!</v>
      </c>
      <c r="C518" s="124" t="e">
        <f>C417*((1+Constants!$B$17)/(1+Constants!$B$15))^20</f>
        <v>#REF!</v>
      </c>
      <c r="D518" s="124" t="e">
        <f t="shared" si="389"/>
        <v>#REF!</v>
      </c>
      <c r="E518" s="124" t="e">
        <f>E417*((1+Constants!$B$16)/(1+Constants!$B$15))^20</f>
        <v>#REF!</v>
      </c>
      <c r="F518" s="124" t="e">
        <f>F417*((1+Constants!$B$17)/(1+Constants!$B$15))^20</f>
        <v>#REF!</v>
      </c>
      <c r="G518" s="124" t="e">
        <f t="shared" si="390"/>
        <v>#REF!</v>
      </c>
      <c r="H518" s="124" t="e">
        <f>H417*((1+Constants!$B$16)/(1+Constants!$B$15))^20</f>
        <v>#REF!</v>
      </c>
      <c r="I518" s="124" t="e">
        <f>I417*((1+Constants!$B$17)/(1+Constants!$B$15))^20</f>
        <v>#REF!</v>
      </c>
      <c r="J518" s="124" t="e">
        <f t="shared" si="391"/>
        <v>#REF!</v>
      </c>
      <c r="K518" s="124" t="e">
        <f>K417*((1+Constants!$B$16)/(1+Constants!$B$15))^20</f>
        <v>#REF!</v>
      </c>
      <c r="L518" s="124" t="e">
        <f>L417*((1+Constants!$B$17)/(1+Constants!$B$15))^20</f>
        <v>#REF!</v>
      </c>
      <c r="M518" s="124" t="e">
        <f t="shared" si="392"/>
        <v>#REF!</v>
      </c>
      <c r="N518" s="124" t="e">
        <f>N417*((1+Constants!$B$16)/(1+Constants!$B$15))^20</f>
        <v>#REF!</v>
      </c>
      <c r="O518" s="124" t="e">
        <f>O417*((1+Constants!$B$17)/(1+Constants!$B$15))^20</f>
        <v>#REF!</v>
      </c>
      <c r="P518" s="124" t="e">
        <f t="shared" si="393"/>
        <v>#REF!</v>
      </c>
    </row>
    <row r="519" spans="1:16" x14ac:dyDescent="0.2">
      <c r="A519" s="125" t="s">
        <v>53</v>
      </c>
      <c r="B519" s="124" t="e">
        <f>B418*((1+Constants!$B$16)/(1+Constants!$B$15))^20</f>
        <v>#REF!</v>
      </c>
      <c r="C519" s="124" t="e">
        <f>C418*((1+Constants!$B$17)/(1+Constants!$B$15))^20</f>
        <v>#REF!</v>
      </c>
      <c r="D519" s="124" t="e">
        <f t="shared" si="389"/>
        <v>#REF!</v>
      </c>
      <c r="E519" s="124" t="e">
        <f>E418*((1+Constants!$B$16)/(1+Constants!$B$15))^20</f>
        <v>#REF!</v>
      </c>
      <c r="F519" s="124" t="e">
        <f>F418*((1+Constants!$B$17)/(1+Constants!$B$15))^20</f>
        <v>#REF!</v>
      </c>
      <c r="G519" s="124" t="e">
        <f t="shared" si="390"/>
        <v>#REF!</v>
      </c>
      <c r="H519" s="124" t="e">
        <f>H418*((1+Constants!$B$16)/(1+Constants!$B$15))^20</f>
        <v>#REF!</v>
      </c>
      <c r="I519" s="124" t="e">
        <f>I418*((1+Constants!$B$17)/(1+Constants!$B$15))^20</f>
        <v>#REF!</v>
      </c>
      <c r="J519" s="124" t="e">
        <f t="shared" si="391"/>
        <v>#REF!</v>
      </c>
      <c r="K519" s="124" t="e">
        <f>K418*((1+Constants!$B$16)/(1+Constants!$B$15))^20</f>
        <v>#REF!</v>
      </c>
      <c r="L519" s="124" t="e">
        <f>L418*((1+Constants!$B$17)/(1+Constants!$B$15))^20</f>
        <v>#REF!</v>
      </c>
      <c r="M519" s="124" t="e">
        <f t="shared" si="392"/>
        <v>#REF!</v>
      </c>
      <c r="N519" s="124" t="e">
        <f>N418*((1+Constants!$B$16)/(1+Constants!$B$15))^20</f>
        <v>#REF!</v>
      </c>
      <c r="O519" s="124" t="e">
        <f>O418*((1+Constants!$B$17)/(1+Constants!$B$15))^20</f>
        <v>#REF!</v>
      </c>
      <c r="P519" s="124" t="e">
        <f t="shared" si="393"/>
        <v>#REF!</v>
      </c>
    </row>
    <row r="520" spans="1:16" x14ac:dyDescent="0.2">
      <c r="A520" s="125" t="s">
        <v>54</v>
      </c>
      <c r="B520" s="124" t="e">
        <f>B419*((1+Constants!$B$16)/(1+Constants!$B$15))^20</f>
        <v>#REF!</v>
      </c>
      <c r="C520" s="124" t="e">
        <f>C419*((1+Constants!$B$17)/(1+Constants!$B$15))^20</f>
        <v>#REF!</v>
      </c>
      <c r="D520" s="124" t="e">
        <f t="shared" si="389"/>
        <v>#REF!</v>
      </c>
      <c r="E520" s="124" t="e">
        <f>E419*((1+Constants!$B$16)/(1+Constants!$B$15))^20</f>
        <v>#REF!</v>
      </c>
      <c r="F520" s="124" t="e">
        <f>F419*((1+Constants!$B$17)/(1+Constants!$B$15))^20</f>
        <v>#REF!</v>
      </c>
      <c r="G520" s="124" t="e">
        <f t="shared" si="390"/>
        <v>#REF!</v>
      </c>
      <c r="H520" s="124" t="e">
        <f>H419*((1+Constants!$B$16)/(1+Constants!$B$15))^20</f>
        <v>#REF!</v>
      </c>
      <c r="I520" s="124" t="e">
        <f>I419*((1+Constants!$B$17)/(1+Constants!$B$15))^20</f>
        <v>#REF!</v>
      </c>
      <c r="J520" s="124" t="e">
        <f t="shared" si="391"/>
        <v>#REF!</v>
      </c>
      <c r="K520" s="124" t="e">
        <f>K419*((1+Constants!$B$16)/(1+Constants!$B$15))^20</f>
        <v>#REF!</v>
      </c>
      <c r="L520" s="124" t="e">
        <f>L419*((1+Constants!$B$17)/(1+Constants!$B$15))^20</f>
        <v>#REF!</v>
      </c>
      <c r="M520" s="124" t="e">
        <f t="shared" si="392"/>
        <v>#REF!</v>
      </c>
      <c r="N520" s="124" t="e">
        <f>N419*((1+Constants!$B$16)/(1+Constants!$B$15))^20</f>
        <v>#REF!</v>
      </c>
      <c r="O520" s="124" t="e">
        <f>O419*((1+Constants!$B$17)/(1+Constants!$B$15))^20</f>
        <v>#REF!</v>
      </c>
      <c r="P520" s="124" t="e">
        <f t="shared" si="393"/>
        <v>#REF!</v>
      </c>
    </row>
    <row r="521" spans="1:16" x14ac:dyDescent="0.2">
      <c r="A521" s="125" t="s">
        <v>55</v>
      </c>
      <c r="B521" s="124">
        <f>B420*((1+Constants!$B$16)/(1+Constants!$B$15))^20</f>
        <v>-3686.4076564277871</v>
      </c>
      <c r="C521" s="124" t="e">
        <f>C420*((1+Constants!$B$17)/(1+Constants!$B$15))^20</f>
        <v>#REF!</v>
      </c>
      <c r="D521" s="124" t="e">
        <f t="shared" si="389"/>
        <v>#REF!</v>
      </c>
      <c r="E521" s="124">
        <f>E420*((1+Constants!$B$16)/(1+Constants!$B$15))^20</f>
        <v>-4423.6891877133448</v>
      </c>
      <c r="F521" s="124" t="e">
        <f>F420*((1+Constants!$B$17)/(1+Constants!$B$15))^20</f>
        <v>#REF!</v>
      </c>
      <c r="G521" s="124" t="e">
        <f t="shared" si="390"/>
        <v>#REF!</v>
      </c>
      <c r="H521" s="124">
        <f>H420*((1+Constants!$B$16)/(1+Constants!$B$15))^20</f>
        <v>-5898.2522502844595</v>
      </c>
      <c r="I521" s="124" t="e">
        <f>I420*((1+Constants!$B$17)/(1+Constants!$B$15))^20</f>
        <v>#REF!</v>
      </c>
      <c r="J521" s="124" t="e">
        <f t="shared" si="391"/>
        <v>#REF!</v>
      </c>
      <c r="K521" s="124">
        <f>K420*((1+Constants!$B$16)/(1+Constants!$B$15))^20</f>
        <v>-7372.8153128555741</v>
      </c>
      <c r="L521" s="124" t="e">
        <f>L420*((1+Constants!$B$17)/(1+Constants!$B$15))^20</f>
        <v>#REF!</v>
      </c>
      <c r="M521" s="124" t="e">
        <f t="shared" si="392"/>
        <v>#REF!</v>
      </c>
      <c r="N521" s="124">
        <f>N420*((1+Constants!$B$16)/(1+Constants!$B$15))^20</f>
        <v>-21381.164407281165</v>
      </c>
      <c r="O521" s="124" t="e">
        <f>O420*((1+Constants!$B$17)/(1+Constants!$B$15))^20</f>
        <v>#REF!</v>
      </c>
      <c r="P521" s="124" t="e">
        <f t="shared" si="393"/>
        <v>#REF!</v>
      </c>
    </row>
    <row r="522" spans="1:16" x14ac:dyDescent="0.2">
      <c r="A522" s="125" t="s">
        <v>21</v>
      </c>
      <c r="B522" s="124" t="e">
        <f>B421*((1+Constants!$B$16)/(1+Constants!$B$15))^20</f>
        <v>#REF!</v>
      </c>
      <c r="C522" s="124" t="e">
        <f>C421*((1+Constants!$B$17)/(1+Constants!$B$15))^20</f>
        <v>#REF!</v>
      </c>
      <c r="D522" s="124" t="e">
        <f t="shared" si="389"/>
        <v>#REF!</v>
      </c>
      <c r="E522" s="124" t="e">
        <f>E421*((1+Constants!$B$16)/(1+Constants!$B$15))^20</f>
        <v>#REF!</v>
      </c>
      <c r="F522" s="124" t="e">
        <f>F421*((1+Constants!$B$17)/(1+Constants!$B$15))^20</f>
        <v>#REF!</v>
      </c>
      <c r="G522" s="124" t="e">
        <f t="shared" si="390"/>
        <v>#REF!</v>
      </c>
      <c r="H522" s="124" t="e">
        <f>H421*((1+Constants!$B$16)/(1+Constants!$B$15))^20</f>
        <v>#REF!</v>
      </c>
      <c r="I522" s="124" t="e">
        <f>I421*((1+Constants!$B$17)/(1+Constants!$B$15))^20</f>
        <v>#REF!</v>
      </c>
      <c r="J522" s="124" t="e">
        <f t="shared" si="391"/>
        <v>#REF!</v>
      </c>
      <c r="K522" s="124" t="e">
        <f>K421*((1+Constants!$B$16)/(1+Constants!$B$15))^20</f>
        <v>#REF!</v>
      </c>
      <c r="L522" s="124" t="e">
        <f>L421*((1+Constants!$B$17)/(1+Constants!$B$15))^20</f>
        <v>#REF!</v>
      </c>
      <c r="M522" s="124" t="e">
        <f t="shared" si="392"/>
        <v>#REF!</v>
      </c>
      <c r="N522" s="124" t="e">
        <f>N421*((1+Constants!$B$16)/(1+Constants!$B$15))^20</f>
        <v>#REF!</v>
      </c>
      <c r="O522" s="124" t="e">
        <f>O421*((1+Constants!$B$17)/(1+Constants!$B$15))^20</f>
        <v>#REF!</v>
      </c>
      <c r="P522" s="124" t="e">
        <f t="shared" si="393"/>
        <v>#REF!</v>
      </c>
    </row>
    <row r="523" spans="1:16" x14ac:dyDescent="0.2">
      <c r="A523" s="125" t="s">
        <v>56</v>
      </c>
      <c r="B523" s="124" t="e">
        <f>B422*((1+Constants!$B$16)/(1+Constants!$B$15))^20</f>
        <v>#REF!</v>
      </c>
      <c r="C523" s="124" t="e">
        <f>C422*((1+Constants!$B$17)/(1+Constants!$B$15))^20</f>
        <v>#REF!</v>
      </c>
      <c r="D523" s="124" t="e">
        <f t="shared" si="389"/>
        <v>#REF!</v>
      </c>
      <c r="E523" s="124" t="e">
        <f>E422*((1+Constants!$B$16)/(1+Constants!$B$15))^20</f>
        <v>#REF!</v>
      </c>
      <c r="F523" s="124" t="e">
        <f>F422*((1+Constants!$B$17)/(1+Constants!$B$15))^20</f>
        <v>#REF!</v>
      </c>
      <c r="G523" s="124" t="e">
        <f t="shared" si="390"/>
        <v>#REF!</v>
      </c>
      <c r="H523" s="124" t="e">
        <f>H422*((1+Constants!$B$16)/(1+Constants!$B$15))^20</f>
        <v>#REF!</v>
      </c>
      <c r="I523" s="124" t="e">
        <f>I422*((1+Constants!$B$17)/(1+Constants!$B$15))^20</f>
        <v>#REF!</v>
      </c>
      <c r="J523" s="124" t="e">
        <f t="shared" si="391"/>
        <v>#REF!</v>
      </c>
      <c r="K523" s="124" t="e">
        <f>K422*((1+Constants!$B$16)/(1+Constants!$B$15))^20</f>
        <v>#REF!</v>
      </c>
      <c r="L523" s="124" t="e">
        <f>L422*((1+Constants!$B$17)/(1+Constants!$B$15))^20</f>
        <v>#REF!</v>
      </c>
      <c r="M523" s="124" t="e">
        <f t="shared" si="392"/>
        <v>#REF!</v>
      </c>
      <c r="N523" s="124" t="e">
        <f>N422*((1+Constants!$B$16)/(1+Constants!$B$15))^20</f>
        <v>#REF!</v>
      </c>
      <c r="O523" s="124" t="e">
        <f>O422*((1+Constants!$B$17)/(1+Constants!$B$15))^20</f>
        <v>#REF!</v>
      </c>
      <c r="P523" s="124" t="e">
        <f t="shared" si="393"/>
        <v>#REF!</v>
      </c>
    </row>
    <row r="524" spans="1:16" x14ac:dyDescent="0.2">
      <c r="A524" s="125" t="s">
        <v>57</v>
      </c>
      <c r="B524" s="124" t="e">
        <f>B423*((1+Constants!$B$16)/(1+Constants!$B$15))^20</f>
        <v>#REF!</v>
      </c>
      <c r="C524" s="124" t="e">
        <f>C423*((1+Constants!$B$17)/(1+Constants!$B$15))^20</f>
        <v>#REF!</v>
      </c>
      <c r="D524" s="124" t="e">
        <f t="shared" si="389"/>
        <v>#REF!</v>
      </c>
      <c r="E524" s="124" t="e">
        <f>E423*((1+Constants!$B$16)/(1+Constants!$B$15))^20</f>
        <v>#REF!</v>
      </c>
      <c r="F524" s="124" t="e">
        <f>F423*((1+Constants!$B$17)/(1+Constants!$B$15))^20</f>
        <v>#REF!</v>
      </c>
      <c r="G524" s="124" t="e">
        <f t="shared" si="390"/>
        <v>#REF!</v>
      </c>
      <c r="H524" s="124" t="e">
        <f>H423*((1+Constants!$B$16)/(1+Constants!$B$15))^20</f>
        <v>#REF!</v>
      </c>
      <c r="I524" s="124" t="e">
        <f>I423*((1+Constants!$B$17)/(1+Constants!$B$15))^20</f>
        <v>#REF!</v>
      </c>
      <c r="J524" s="124" t="e">
        <f t="shared" si="391"/>
        <v>#REF!</v>
      </c>
      <c r="K524" s="124" t="e">
        <f>K423*((1+Constants!$B$16)/(1+Constants!$B$15))^20</f>
        <v>#REF!</v>
      </c>
      <c r="L524" s="124" t="e">
        <f>L423*((1+Constants!$B$17)/(1+Constants!$B$15))^20</f>
        <v>#REF!</v>
      </c>
      <c r="M524" s="124" t="e">
        <f t="shared" si="392"/>
        <v>#REF!</v>
      </c>
      <c r="N524" s="124" t="e">
        <f>N423*((1+Constants!$B$16)/(1+Constants!$B$15))^20</f>
        <v>#REF!</v>
      </c>
      <c r="O524" s="124" t="e">
        <f>O423*((1+Constants!$B$17)/(1+Constants!$B$15))^20</f>
        <v>#REF!</v>
      </c>
      <c r="P524" s="124" t="e">
        <f t="shared" si="393"/>
        <v>#REF!</v>
      </c>
    </row>
    <row r="525" spans="1:16" x14ac:dyDescent="0.2">
      <c r="A525" s="125" t="s">
        <v>58</v>
      </c>
      <c r="B525" s="124" t="e">
        <f>B424*((1+Constants!$B$16)/(1+Constants!$B$15))^20</f>
        <v>#REF!</v>
      </c>
      <c r="C525" s="124" t="e">
        <f>C424*((1+Constants!$B$17)/(1+Constants!$B$15))^20</f>
        <v>#REF!</v>
      </c>
      <c r="D525" s="124" t="e">
        <f t="shared" si="389"/>
        <v>#REF!</v>
      </c>
      <c r="E525" s="124" t="e">
        <f>E424*((1+Constants!$B$16)/(1+Constants!$B$15))^20</f>
        <v>#REF!</v>
      </c>
      <c r="F525" s="124" t="e">
        <f>F424*((1+Constants!$B$17)/(1+Constants!$B$15))^20</f>
        <v>#REF!</v>
      </c>
      <c r="G525" s="124" t="e">
        <f t="shared" si="390"/>
        <v>#REF!</v>
      </c>
      <c r="H525" s="124" t="e">
        <f>H424*((1+Constants!$B$16)/(1+Constants!$B$15))^20</f>
        <v>#REF!</v>
      </c>
      <c r="I525" s="124" t="e">
        <f>I424*((1+Constants!$B$17)/(1+Constants!$B$15))^20</f>
        <v>#REF!</v>
      </c>
      <c r="J525" s="124" t="e">
        <f t="shared" si="391"/>
        <v>#REF!</v>
      </c>
      <c r="K525" s="124" t="e">
        <f>K424*((1+Constants!$B$16)/(1+Constants!$B$15))^20</f>
        <v>#REF!</v>
      </c>
      <c r="L525" s="124" t="e">
        <f>L424*((1+Constants!$B$17)/(1+Constants!$B$15))^20</f>
        <v>#REF!</v>
      </c>
      <c r="M525" s="124" t="e">
        <f t="shared" si="392"/>
        <v>#REF!</v>
      </c>
      <c r="N525" s="124" t="e">
        <f>N424*((1+Constants!$B$16)/(1+Constants!$B$15))^20</f>
        <v>#REF!</v>
      </c>
      <c r="O525" s="124" t="e">
        <f>O424*((1+Constants!$B$17)/(1+Constants!$B$15))^20</f>
        <v>#REF!</v>
      </c>
      <c r="P525" s="124" t="e">
        <f t="shared" si="393"/>
        <v>#REF!</v>
      </c>
    </row>
    <row r="527" spans="1:16" x14ac:dyDescent="0.2">
      <c r="A527" s="284" t="s">
        <v>165</v>
      </c>
      <c r="B527" s="282" t="s">
        <v>99</v>
      </c>
      <c r="C527" s="111"/>
      <c r="D527" s="111"/>
      <c r="E527" s="111"/>
      <c r="F527" s="111"/>
      <c r="G527" s="111"/>
      <c r="H527" s="111"/>
      <c r="I527" s="111"/>
      <c r="J527" s="111"/>
      <c r="K527" s="111"/>
      <c r="L527" s="111"/>
      <c r="M527" s="111"/>
      <c r="N527" s="111"/>
      <c r="O527" s="111"/>
      <c r="P527" s="111"/>
    </row>
    <row r="528" spans="1:16" x14ac:dyDescent="0.2">
      <c r="A528" s="284" t="s">
        <v>198</v>
      </c>
      <c r="B528" s="282" t="s">
        <v>150</v>
      </c>
      <c r="C528" s="282"/>
      <c r="D528" s="282"/>
      <c r="E528" s="282" t="s">
        <v>196</v>
      </c>
      <c r="F528" s="282"/>
      <c r="G528" s="282"/>
      <c r="H528" s="282" t="s">
        <v>41</v>
      </c>
      <c r="I528" s="282"/>
      <c r="J528" s="282"/>
      <c r="K528" s="282" t="s">
        <v>40</v>
      </c>
      <c r="L528" s="282"/>
      <c r="M528" s="282"/>
      <c r="N528" s="282" t="s">
        <v>197</v>
      </c>
      <c r="O528" s="282"/>
      <c r="P528" s="282"/>
    </row>
    <row r="529" spans="1:16" x14ac:dyDescent="0.2">
      <c r="A529" s="109" t="s">
        <v>14</v>
      </c>
      <c r="B529" s="283" t="s">
        <v>94</v>
      </c>
      <c r="C529" s="283" t="s">
        <v>95</v>
      </c>
      <c r="D529" s="283" t="s">
        <v>96</v>
      </c>
      <c r="E529" s="283" t="s">
        <v>94</v>
      </c>
      <c r="F529" s="283" t="s">
        <v>95</v>
      </c>
      <c r="G529" s="283" t="s">
        <v>96</v>
      </c>
      <c r="H529" s="283" t="s">
        <v>94</v>
      </c>
      <c r="I529" s="283" t="s">
        <v>95</v>
      </c>
      <c r="J529" s="283" t="s">
        <v>96</v>
      </c>
      <c r="K529" s="283" t="s">
        <v>94</v>
      </c>
      <c r="L529" s="283" t="s">
        <v>95</v>
      </c>
      <c r="M529" s="283" t="s">
        <v>96</v>
      </c>
      <c r="N529" s="283" t="s">
        <v>94</v>
      </c>
      <c r="O529" s="283" t="s">
        <v>95</v>
      </c>
      <c r="P529" s="283" t="s">
        <v>96</v>
      </c>
    </row>
    <row r="530" spans="1:16" x14ac:dyDescent="0.2">
      <c r="A530" s="11" t="s">
        <v>0</v>
      </c>
      <c r="B530" s="123"/>
      <c r="C530" s="123"/>
      <c r="D530" s="123"/>
      <c r="E530" s="123"/>
      <c r="F530" s="123"/>
      <c r="G530" s="123"/>
      <c r="H530" s="123"/>
      <c r="I530" s="123"/>
      <c r="J530" s="123"/>
      <c r="K530" s="123"/>
      <c r="L530" s="123"/>
      <c r="M530" s="123"/>
      <c r="N530" s="123"/>
      <c r="O530" s="123"/>
      <c r="P530" s="123"/>
    </row>
    <row r="531" spans="1:16" x14ac:dyDescent="0.2">
      <c r="A531" s="123" t="s">
        <v>45</v>
      </c>
      <c r="B531" s="124" t="e">
        <f t="shared" ref="B531:B550" si="394">AE55</f>
        <v>#REF!</v>
      </c>
      <c r="C531" s="124" t="e">
        <f t="shared" ref="C531:C550" si="395">AF55</f>
        <v>#REF!</v>
      </c>
      <c r="D531" s="124" t="e">
        <f>SUM(B531:C531)</f>
        <v>#REF!</v>
      </c>
      <c r="E531" s="124" t="e">
        <f t="shared" ref="E531:E550" si="396">AH55</f>
        <v>#REF!</v>
      </c>
      <c r="F531" s="124" t="e">
        <f t="shared" ref="F531:F550" si="397">AI55</f>
        <v>#REF!</v>
      </c>
      <c r="G531" s="124" t="e">
        <f>SUM(E531:F531)</f>
        <v>#REF!</v>
      </c>
      <c r="H531" s="124" t="e">
        <f t="shared" ref="H531:H550" si="398">AK55</f>
        <v>#REF!</v>
      </c>
      <c r="I531" s="124" t="e">
        <f t="shared" ref="I531:I550" si="399">AL55</f>
        <v>#REF!</v>
      </c>
      <c r="J531" s="124" t="e">
        <f>SUM(H531:I531)</f>
        <v>#REF!</v>
      </c>
      <c r="K531" s="124" t="e">
        <f t="shared" ref="K531:K550" si="400">AN55</f>
        <v>#REF!</v>
      </c>
      <c r="L531" s="124" t="e">
        <f t="shared" ref="L531:L550" si="401">AO55</f>
        <v>#REF!</v>
      </c>
      <c r="M531" s="124" t="e">
        <f>SUM(K531:L531)</f>
        <v>#REF!</v>
      </c>
      <c r="N531" s="124" t="e">
        <f t="shared" ref="N531:N550" si="402">AQ55</f>
        <v>#REF!</v>
      </c>
      <c r="O531" s="124" t="e">
        <f t="shared" ref="O531:O550" si="403">AR55</f>
        <v>#REF!</v>
      </c>
      <c r="P531" s="124" t="e">
        <f>SUM(N531:O531)</f>
        <v>#REF!</v>
      </c>
    </row>
    <row r="532" spans="1:16" x14ac:dyDescent="0.2">
      <c r="A532" s="123" t="s">
        <v>59</v>
      </c>
      <c r="B532" s="124" t="e">
        <f t="shared" si="394"/>
        <v>#REF!</v>
      </c>
      <c r="C532" s="124" t="e">
        <f t="shared" si="395"/>
        <v>#REF!</v>
      </c>
      <c r="D532" s="124" t="e">
        <f t="shared" ref="D532:D550" si="404">SUM(B532:C532)</f>
        <v>#REF!</v>
      </c>
      <c r="E532" s="124" t="e">
        <f t="shared" si="396"/>
        <v>#REF!</v>
      </c>
      <c r="F532" s="124" t="e">
        <f t="shared" si="397"/>
        <v>#REF!</v>
      </c>
      <c r="G532" s="124" t="e">
        <f t="shared" ref="G532:G550" si="405">SUM(E532:F532)</f>
        <v>#REF!</v>
      </c>
      <c r="H532" s="124" t="e">
        <f t="shared" si="398"/>
        <v>#REF!</v>
      </c>
      <c r="I532" s="124" t="e">
        <f t="shared" si="399"/>
        <v>#REF!</v>
      </c>
      <c r="J532" s="124" t="e">
        <f t="shared" ref="J532:J550" si="406">SUM(H532:I532)</f>
        <v>#REF!</v>
      </c>
      <c r="K532" s="124" t="e">
        <f t="shared" si="400"/>
        <v>#REF!</v>
      </c>
      <c r="L532" s="124" t="e">
        <f t="shared" si="401"/>
        <v>#REF!</v>
      </c>
      <c r="M532" s="124" t="e">
        <f t="shared" ref="M532:M550" si="407">SUM(K532:L532)</f>
        <v>#REF!</v>
      </c>
      <c r="N532" s="124" t="e">
        <f t="shared" si="402"/>
        <v>#REF!</v>
      </c>
      <c r="O532" s="124" t="e">
        <f t="shared" si="403"/>
        <v>#REF!</v>
      </c>
      <c r="P532" s="124" t="e">
        <f t="shared" ref="P532:P550" si="408">SUM(N532:O532)</f>
        <v>#REF!</v>
      </c>
    </row>
    <row r="533" spans="1:16" x14ac:dyDescent="0.2">
      <c r="A533" s="123" t="s">
        <v>43</v>
      </c>
      <c r="B533" s="124" t="e">
        <f t="shared" si="394"/>
        <v>#REF!</v>
      </c>
      <c r="C533" s="124" t="e">
        <f t="shared" si="395"/>
        <v>#REF!</v>
      </c>
      <c r="D533" s="124" t="e">
        <f t="shared" si="404"/>
        <v>#REF!</v>
      </c>
      <c r="E533" s="124" t="e">
        <f t="shared" si="396"/>
        <v>#REF!</v>
      </c>
      <c r="F533" s="124" t="e">
        <f t="shared" si="397"/>
        <v>#REF!</v>
      </c>
      <c r="G533" s="124" t="e">
        <f t="shared" si="405"/>
        <v>#REF!</v>
      </c>
      <c r="H533" s="124" t="e">
        <f t="shared" si="398"/>
        <v>#REF!</v>
      </c>
      <c r="I533" s="124" t="e">
        <f t="shared" si="399"/>
        <v>#REF!</v>
      </c>
      <c r="J533" s="124" t="e">
        <f t="shared" si="406"/>
        <v>#REF!</v>
      </c>
      <c r="K533" s="124" t="e">
        <f t="shared" si="400"/>
        <v>#REF!</v>
      </c>
      <c r="L533" s="124" t="e">
        <f t="shared" si="401"/>
        <v>#REF!</v>
      </c>
      <c r="M533" s="124" t="e">
        <f t="shared" si="407"/>
        <v>#REF!</v>
      </c>
      <c r="N533" s="124" t="e">
        <f t="shared" si="402"/>
        <v>#REF!</v>
      </c>
      <c r="O533" s="124" t="e">
        <f t="shared" si="403"/>
        <v>#REF!</v>
      </c>
      <c r="P533" s="124" t="e">
        <f t="shared" si="408"/>
        <v>#REF!</v>
      </c>
    </row>
    <row r="534" spans="1:16" x14ac:dyDescent="0.2">
      <c r="A534" s="123" t="s">
        <v>44</v>
      </c>
      <c r="B534" s="124" t="e">
        <f t="shared" si="394"/>
        <v>#REF!</v>
      </c>
      <c r="C534" s="124" t="e">
        <f t="shared" si="395"/>
        <v>#REF!</v>
      </c>
      <c r="D534" s="124" t="e">
        <f t="shared" si="404"/>
        <v>#REF!</v>
      </c>
      <c r="E534" s="124" t="e">
        <f t="shared" si="396"/>
        <v>#REF!</v>
      </c>
      <c r="F534" s="124" t="e">
        <f t="shared" si="397"/>
        <v>#REF!</v>
      </c>
      <c r="G534" s="124" t="e">
        <f t="shared" si="405"/>
        <v>#REF!</v>
      </c>
      <c r="H534" s="124" t="e">
        <f t="shared" si="398"/>
        <v>#REF!</v>
      </c>
      <c r="I534" s="124" t="e">
        <f t="shared" si="399"/>
        <v>#REF!</v>
      </c>
      <c r="J534" s="124" t="e">
        <f t="shared" si="406"/>
        <v>#REF!</v>
      </c>
      <c r="K534" s="124" t="e">
        <f t="shared" si="400"/>
        <v>#REF!</v>
      </c>
      <c r="L534" s="124" t="e">
        <f t="shared" si="401"/>
        <v>#REF!</v>
      </c>
      <c r="M534" s="124" t="e">
        <f t="shared" si="407"/>
        <v>#REF!</v>
      </c>
      <c r="N534" s="124" t="e">
        <f t="shared" si="402"/>
        <v>#REF!</v>
      </c>
      <c r="O534" s="124" t="e">
        <f t="shared" si="403"/>
        <v>#REF!</v>
      </c>
      <c r="P534" s="124" t="e">
        <f t="shared" si="408"/>
        <v>#REF!</v>
      </c>
    </row>
    <row r="535" spans="1:16" x14ac:dyDescent="0.2">
      <c r="A535" s="125" t="s">
        <v>46</v>
      </c>
      <c r="B535" s="124" t="e">
        <f t="shared" si="394"/>
        <v>#REF!</v>
      </c>
      <c r="C535" s="124" t="e">
        <f t="shared" si="395"/>
        <v>#REF!</v>
      </c>
      <c r="D535" s="124" t="e">
        <f t="shared" si="404"/>
        <v>#REF!</v>
      </c>
      <c r="E535" s="124" t="e">
        <f t="shared" si="396"/>
        <v>#REF!</v>
      </c>
      <c r="F535" s="124" t="e">
        <f t="shared" si="397"/>
        <v>#REF!</v>
      </c>
      <c r="G535" s="124" t="e">
        <f t="shared" si="405"/>
        <v>#REF!</v>
      </c>
      <c r="H535" s="124" t="e">
        <f t="shared" si="398"/>
        <v>#REF!</v>
      </c>
      <c r="I535" s="124" t="e">
        <f t="shared" si="399"/>
        <v>#REF!</v>
      </c>
      <c r="J535" s="124" t="e">
        <f t="shared" si="406"/>
        <v>#REF!</v>
      </c>
      <c r="K535" s="124" t="e">
        <f t="shared" si="400"/>
        <v>#REF!</v>
      </c>
      <c r="L535" s="124" t="e">
        <f t="shared" si="401"/>
        <v>#REF!</v>
      </c>
      <c r="M535" s="124" t="e">
        <f t="shared" si="407"/>
        <v>#REF!</v>
      </c>
      <c r="N535" s="124" t="e">
        <f t="shared" si="402"/>
        <v>#REF!</v>
      </c>
      <c r="O535" s="124" t="e">
        <f t="shared" si="403"/>
        <v>#REF!</v>
      </c>
      <c r="P535" s="124" t="e">
        <f t="shared" si="408"/>
        <v>#REF!</v>
      </c>
    </row>
    <row r="536" spans="1:16" x14ac:dyDescent="0.2">
      <c r="A536" s="125" t="s">
        <v>47</v>
      </c>
      <c r="B536" s="124" t="e">
        <f t="shared" si="394"/>
        <v>#REF!</v>
      </c>
      <c r="C536" s="124" t="e">
        <f t="shared" si="395"/>
        <v>#REF!</v>
      </c>
      <c r="D536" s="124" t="e">
        <f t="shared" si="404"/>
        <v>#REF!</v>
      </c>
      <c r="E536" s="124" t="e">
        <f t="shared" si="396"/>
        <v>#REF!</v>
      </c>
      <c r="F536" s="124" t="e">
        <f t="shared" si="397"/>
        <v>#REF!</v>
      </c>
      <c r="G536" s="124" t="e">
        <f t="shared" si="405"/>
        <v>#REF!</v>
      </c>
      <c r="H536" s="124" t="e">
        <f t="shared" si="398"/>
        <v>#REF!</v>
      </c>
      <c r="I536" s="124" t="e">
        <f t="shared" si="399"/>
        <v>#REF!</v>
      </c>
      <c r="J536" s="124" t="e">
        <f t="shared" si="406"/>
        <v>#REF!</v>
      </c>
      <c r="K536" s="124" t="e">
        <f t="shared" si="400"/>
        <v>#REF!</v>
      </c>
      <c r="L536" s="124" t="e">
        <f t="shared" si="401"/>
        <v>#REF!</v>
      </c>
      <c r="M536" s="124" t="e">
        <f t="shared" si="407"/>
        <v>#REF!</v>
      </c>
      <c r="N536" s="124" t="e">
        <f t="shared" si="402"/>
        <v>#REF!</v>
      </c>
      <c r="O536" s="124" t="e">
        <f t="shared" si="403"/>
        <v>#REF!</v>
      </c>
      <c r="P536" s="124" t="e">
        <f t="shared" si="408"/>
        <v>#REF!</v>
      </c>
    </row>
    <row r="537" spans="1:16" x14ac:dyDescent="0.2">
      <c r="A537" s="125" t="s">
        <v>48</v>
      </c>
      <c r="B537" s="124" t="e">
        <f t="shared" si="394"/>
        <v>#REF!</v>
      </c>
      <c r="C537" s="124" t="e">
        <f t="shared" si="395"/>
        <v>#REF!</v>
      </c>
      <c r="D537" s="124" t="e">
        <f t="shared" si="404"/>
        <v>#REF!</v>
      </c>
      <c r="E537" s="124" t="e">
        <f t="shared" si="396"/>
        <v>#REF!</v>
      </c>
      <c r="F537" s="124" t="e">
        <f t="shared" si="397"/>
        <v>#REF!</v>
      </c>
      <c r="G537" s="124" t="e">
        <f t="shared" si="405"/>
        <v>#REF!</v>
      </c>
      <c r="H537" s="124" t="e">
        <f t="shared" si="398"/>
        <v>#REF!</v>
      </c>
      <c r="I537" s="124" t="e">
        <f t="shared" si="399"/>
        <v>#REF!</v>
      </c>
      <c r="J537" s="124" t="e">
        <f t="shared" si="406"/>
        <v>#REF!</v>
      </c>
      <c r="K537" s="124" t="e">
        <f t="shared" si="400"/>
        <v>#REF!</v>
      </c>
      <c r="L537" s="124" t="e">
        <f t="shared" si="401"/>
        <v>#REF!</v>
      </c>
      <c r="M537" s="124" t="e">
        <f t="shared" si="407"/>
        <v>#REF!</v>
      </c>
      <c r="N537" s="124" t="e">
        <f t="shared" si="402"/>
        <v>#REF!</v>
      </c>
      <c r="O537" s="124" t="e">
        <f t="shared" si="403"/>
        <v>#REF!</v>
      </c>
      <c r="P537" s="124" t="e">
        <f t="shared" si="408"/>
        <v>#REF!</v>
      </c>
    </row>
    <row r="538" spans="1:16" x14ac:dyDescent="0.2">
      <c r="A538" s="125" t="s">
        <v>49</v>
      </c>
      <c r="B538" s="124" t="e">
        <f t="shared" si="394"/>
        <v>#REF!</v>
      </c>
      <c r="C538" s="124" t="e">
        <f t="shared" si="395"/>
        <v>#REF!</v>
      </c>
      <c r="D538" s="124" t="e">
        <f t="shared" si="404"/>
        <v>#REF!</v>
      </c>
      <c r="E538" s="124" t="e">
        <f t="shared" si="396"/>
        <v>#REF!</v>
      </c>
      <c r="F538" s="124" t="e">
        <f t="shared" si="397"/>
        <v>#REF!</v>
      </c>
      <c r="G538" s="124" t="e">
        <f t="shared" si="405"/>
        <v>#REF!</v>
      </c>
      <c r="H538" s="124" t="e">
        <f t="shared" si="398"/>
        <v>#REF!</v>
      </c>
      <c r="I538" s="124" t="e">
        <f t="shared" si="399"/>
        <v>#REF!</v>
      </c>
      <c r="J538" s="124" t="e">
        <f t="shared" si="406"/>
        <v>#REF!</v>
      </c>
      <c r="K538" s="124" t="e">
        <f t="shared" si="400"/>
        <v>#REF!</v>
      </c>
      <c r="L538" s="124" t="e">
        <f t="shared" si="401"/>
        <v>#REF!</v>
      </c>
      <c r="M538" s="124" t="e">
        <f t="shared" si="407"/>
        <v>#REF!</v>
      </c>
      <c r="N538" s="124" t="e">
        <f t="shared" si="402"/>
        <v>#REF!</v>
      </c>
      <c r="O538" s="124" t="e">
        <f t="shared" si="403"/>
        <v>#REF!</v>
      </c>
      <c r="P538" s="124" t="e">
        <f t="shared" si="408"/>
        <v>#REF!</v>
      </c>
    </row>
    <row r="539" spans="1:16" x14ac:dyDescent="0.2">
      <c r="A539" s="123" t="s">
        <v>50</v>
      </c>
      <c r="B539" s="124" t="e">
        <f t="shared" si="394"/>
        <v>#REF!</v>
      </c>
      <c r="C539" s="124" t="e">
        <f t="shared" si="395"/>
        <v>#REF!</v>
      </c>
      <c r="D539" s="124" t="e">
        <f t="shared" si="404"/>
        <v>#REF!</v>
      </c>
      <c r="E539" s="124" t="e">
        <f t="shared" si="396"/>
        <v>#REF!</v>
      </c>
      <c r="F539" s="124" t="e">
        <f t="shared" si="397"/>
        <v>#REF!</v>
      </c>
      <c r="G539" s="124" t="e">
        <f t="shared" si="405"/>
        <v>#REF!</v>
      </c>
      <c r="H539" s="124" t="e">
        <f t="shared" si="398"/>
        <v>#REF!</v>
      </c>
      <c r="I539" s="124" t="e">
        <f t="shared" si="399"/>
        <v>#REF!</v>
      </c>
      <c r="J539" s="124" t="e">
        <f t="shared" si="406"/>
        <v>#REF!</v>
      </c>
      <c r="K539" s="124" t="e">
        <f t="shared" si="400"/>
        <v>#REF!</v>
      </c>
      <c r="L539" s="124" t="e">
        <f t="shared" si="401"/>
        <v>#REF!</v>
      </c>
      <c r="M539" s="124" t="e">
        <f t="shared" si="407"/>
        <v>#REF!</v>
      </c>
      <c r="N539" s="124" t="e">
        <f t="shared" si="402"/>
        <v>#REF!</v>
      </c>
      <c r="O539" s="124" t="e">
        <f t="shared" si="403"/>
        <v>#REF!</v>
      </c>
      <c r="P539" s="124" t="e">
        <f t="shared" si="408"/>
        <v>#REF!</v>
      </c>
    </row>
    <row r="540" spans="1:16" x14ac:dyDescent="0.2">
      <c r="A540" s="126" t="s">
        <v>30</v>
      </c>
      <c r="B540" s="124" t="e">
        <f t="shared" si="394"/>
        <v>#REF!</v>
      </c>
      <c r="C540" s="124" t="e">
        <f t="shared" si="395"/>
        <v>#REF!</v>
      </c>
      <c r="D540" s="124" t="e">
        <f t="shared" si="404"/>
        <v>#REF!</v>
      </c>
      <c r="E540" s="124" t="e">
        <f t="shared" si="396"/>
        <v>#REF!</v>
      </c>
      <c r="F540" s="124" t="e">
        <f t="shared" si="397"/>
        <v>#REF!</v>
      </c>
      <c r="G540" s="124" t="e">
        <f t="shared" si="405"/>
        <v>#REF!</v>
      </c>
      <c r="H540" s="124" t="e">
        <f t="shared" si="398"/>
        <v>#REF!</v>
      </c>
      <c r="I540" s="124" t="e">
        <f t="shared" si="399"/>
        <v>#REF!</v>
      </c>
      <c r="J540" s="124" t="e">
        <f t="shared" si="406"/>
        <v>#REF!</v>
      </c>
      <c r="K540" s="124" t="e">
        <f t="shared" si="400"/>
        <v>#REF!</v>
      </c>
      <c r="L540" s="124" t="e">
        <f t="shared" si="401"/>
        <v>#REF!</v>
      </c>
      <c r="M540" s="124" t="e">
        <f t="shared" si="407"/>
        <v>#REF!</v>
      </c>
      <c r="N540" s="124" t="e">
        <f t="shared" si="402"/>
        <v>#REF!</v>
      </c>
      <c r="O540" s="124" t="e">
        <f t="shared" si="403"/>
        <v>#REF!</v>
      </c>
      <c r="P540" s="124" t="e">
        <f t="shared" si="408"/>
        <v>#REF!</v>
      </c>
    </row>
    <row r="541" spans="1:16" x14ac:dyDescent="0.2">
      <c r="A541" s="123" t="s">
        <v>6</v>
      </c>
      <c r="B541" s="124" t="e">
        <f t="shared" si="394"/>
        <v>#REF!</v>
      </c>
      <c r="C541" s="124" t="e">
        <f t="shared" si="395"/>
        <v>#REF!</v>
      </c>
      <c r="D541" s="124" t="e">
        <f t="shared" si="404"/>
        <v>#REF!</v>
      </c>
      <c r="E541" s="124" t="e">
        <f t="shared" si="396"/>
        <v>#REF!</v>
      </c>
      <c r="F541" s="124" t="e">
        <f t="shared" si="397"/>
        <v>#REF!</v>
      </c>
      <c r="G541" s="124" t="e">
        <f t="shared" si="405"/>
        <v>#REF!</v>
      </c>
      <c r="H541" s="124" t="e">
        <f t="shared" si="398"/>
        <v>#REF!</v>
      </c>
      <c r="I541" s="124" t="e">
        <f t="shared" si="399"/>
        <v>#REF!</v>
      </c>
      <c r="J541" s="124" t="e">
        <f t="shared" si="406"/>
        <v>#REF!</v>
      </c>
      <c r="K541" s="124" t="e">
        <f t="shared" si="400"/>
        <v>#REF!</v>
      </c>
      <c r="L541" s="124" t="e">
        <f t="shared" si="401"/>
        <v>#REF!</v>
      </c>
      <c r="M541" s="124" t="e">
        <f t="shared" si="407"/>
        <v>#REF!</v>
      </c>
      <c r="N541" s="124" t="e">
        <f t="shared" si="402"/>
        <v>#REF!</v>
      </c>
      <c r="O541" s="124" t="e">
        <f t="shared" si="403"/>
        <v>#REF!</v>
      </c>
      <c r="P541" s="124" t="e">
        <f t="shared" si="408"/>
        <v>#REF!</v>
      </c>
    </row>
    <row r="542" spans="1:16" x14ac:dyDescent="0.2">
      <c r="A542" s="123" t="s">
        <v>51</v>
      </c>
      <c r="B542" s="124" t="e">
        <f t="shared" si="394"/>
        <v>#REF!</v>
      </c>
      <c r="C542" s="124" t="e">
        <f t="shared" si="395"/>
        <v>#REF!</v>
      </c>
      <c r="D542" s="124" t="e">
        <f t="shared" si="404"/>
        <v>#REF!</v>
      </c>
      <c r="E542" s="124" t="e">
        <f t="shared" si="396"/>
        <v>#REF!</v>
      </c>
      <c r="F542" s="124" t="e">
        <f t="shared" si="397"/>
        <v>#REF!</v>
      </c>
      <c r="G542" s="124" t="e">
        <f t="shared" si="405"/>
        <v>#REF!</v>
      </c>
      <c r="H542" s="124" t="e">
        <f t="shared" si="398"/>
        <v>#REF!</v>
      </c>
      <c r="I542" s="124" t="e">
        <f t="shared" si="399"/>
        <v>#REF!</v>
      </c>
      <c r="J542" s="124" t="e">
        <f t="shared" si="406"/>
        <v>#REF!</v>
      </c>
      <c r="K542" s="124" t="e">
        <f t="shared" si="400"/>
        <v>#REF!</v>
      </c>
      <c r="L542" s="124" t="e">
        <f t="shared" si="401"/>
        <v>#REF!</v>
      </c>
      <c r="M542" s="124" t="e">
        <f t="shared" si="407"/>
        <v>#REF!</v>
      </c>
      <c r="N542" s="124" t="e">
        <f t="shared" si="402"/>
        <v>#REF!</v>
      </c>
      <c r="O542" s="124" t="e">
        <f t="shared" si="403"/>
        <v>#REF!</v>
      </c>
      <c r="P542" s="124" t="e">
        <f t="shared" si="408"/>
        <v>#REF!</v>
      </c>
    </row>
    <row r="543" spans="1:16" x14ac:dyDescent="0.2">
      <c r="A543" s="125" t="s">
        <v>52</v>
      </c>
      <c r="B543" s="124" t="e">
        <f t="shared" si="394"/>
        <v>#REF!</v>
      </c>
      <c r="C543" s="124" t="e">
        <f t="shared" si="395"/>
        <v>#REF!</v>
      </c>
      <c r="D543" s="124" t="e">
        <f t="shared" si="404"/>
        <v>#REF!</v>
      </c>
      <c r="E543" s="124" t="e">
        <f t="shared" si="396"/>
        <v>#REF!</v>
      </c>
      <c r="F543" s="124" t="e">
        <f t="shared" si="397"/>
        <v>#REF!</v>
      </c>
      <c r="G543" s="124" t="e">
        <f t="shared" si="405"/>
        <v>#REF!</v>
      </c>
      <c r="H543" s="124" t="e">
        <f t="shared" si="398"/>
        <v>#REF!</v>
      </c>
      <c r="I543" s="124" t="e">
        <f t="shared" si="399"/>
        <v>#REF!</v>
      </c>
      <c r="J543" s="124" t="e">
        <f t="shared" si="406"/>
        <v>#REF!</v>
      </c>
      <c r="K543" s="124" t="e">
        <f t="shared" si="400"/>
        <v>#REF!</v>
      </c>
      <c r="L543" s="124" t="e">
        <f t="shared" si="401"/>
        <v>#REF!</v>
      </c>
      <c r="M543" s="124" t="e">
        <f t="shared" si="407"/>
        <v>#REF!</v>
      </c>
      <c r="N543" s="124" t="e">
        <f t="shared" si="402"/>
        <v>#REF!</v>
      </c>
      <c r="O543" s="124" t="e">
        <f t="shared" si="403"/>
        <v>#REF!</v>
      </c>
      <c r="P543" s="124" t="e">
        <f t="shared" si="408"/>
        <v>#REF!</v>
      </c>
    </row>
    <row r="544" spans="1:16" x14ac:dyDescent="0.2">
      <c r="A544" s="125" t="s">
        <v>53</v>
      </c>
      <c r="B544" s="124" t="e">
        <f t="shared" si="394"/>
        <v>#REF!</v>
      </c>
      <c r="C544" s="124" t="e">
        <f t="shared" si="395"/>
        <v>#REF!</v>
      </c>
      <c r="D544" s="124" t="e">
        <f t="shared" si="404"/>
        <v>#REF!</v>
      </c>
      <c r="E544" s="124" t="e">
        <f t="shared" si="396"/>
        <v>#REF!</v>
      </c>
      <c r="F544" s="124" t="e">
        <f t="shared" si="397"/>
        <v>#REF!</v>
      </c>
      <c r="G544" s="124" t="e">
        <f t="shared" si="405"/>
        <v>#REF!</v>
      </c>
      <c r="H544" s="124" t="e">
        <f t="shared" si="398"/>
        <v>#REF!</v>
      </c>
      <c r="I544" s="124" t="e">
        <f t="shared" si="399"/>
        <v>#REF!</v>
      </c>
      <c r="J544" s="124" t="e">
        <f t="shared" si="406"/>
        <v>#REF!</v>
      </c>
      <c r="K544" s="124" t="e">
        <f t="shared" si="400"/>
        <v>#REF!</v>
      </c>
      <c r="L544" s="124" t="e">
        <f t="shared" si="401"/>
        <v>#REF!</v>
      </c>
      <c r="M544" s="124" t="e">
        <f t="shared" si="407"/>
        <v>#REF!</v>
      </c>
      <c r="N544" s="124" t="e">
        <f t="shared" si="402"/>
        <v>#REF!</v>
      </c>
      <c r="O544" s="124" t="e">
        <f t="shared" si="403"/>
        <v>#REF!</v>
      </c>
      <c r="P544" s="124" t="e">
        <f t="shared" si="408"/>
        <v>#REF!</v>
      </c>
    </row>
    <row r="545" spans="1:16" x14ac:dyDescent="0.2">
      <c r="A545" s="125" t="s">
        <v>54</v>
      </c>
      <c r="B545" s="124" t="e">
        <f t="shared" si="394"/>
        <v>#REF!</v>
      </c>
      <c r="C545" s="124" t="e">
        <f t="shared" si="395"/>
        <v>#REF!</v>
      </c>
      <c r="D545" s="124" t="e">
        <f t="shared" si="404"/>
        <v>#REF!</v>
      </c>
      <c r="E545" s="124" t="e">
        <f t="shared" si="396"/>
        <v>#REF!</v>
      </c>
      <c r="F545" s="124" t="e">
        <f t="shared" si="397"/>
        <v>#REF!</v>
      </c>
      <c r="G545" s="124" t="e">
        <f t="shared" si="405"/>
        <v>#REF!</v>
      </c>
      <c r="H545" s="124" t="e">
        <f t="shared" si="398"/>
        <v>#REF!</v>
      </c>
      <c r="I545" s="124" t="e">
        <f t="shared" si="399"/>
        <v>#REF!</v>
      </c>
      <c r="J545" s="124" t="e">
        <f t="shared" si="406"/>
        <v>#REF!</v>
      </c>
      <c r="K545" s="124" t="e">
        <f t="shared" si="400"/>
        <v>#REF!</v>
      </c>
      <c r="L545" s="124" t="e">
        <f t="shared" si="401"/>
        <v>#REF!</v>
      </c>
      <c r="M545" s="124" t="e">
        <f t="shared" si="407"/>
        <v>#REF!</v>
      </c>
      <c r="N545" s="124" t="e">
        <f t="shared" si="402"/>
        <v>#REF!</v>
      </c>
      <c r="O545" s="124" t="e">
        <f t="shared" si="403"/>
        <v>#REF!</v>
      </c>
      <c r="P545" s="124" t="e">
        <f t="shared" si="408"/>
        <v>#REF!</v>
      </c>
    </row>
    <row r="546" spans="1:16" x14ac:dyDescent="0.2">
      <c r="A546" s="125" t="s">
        <v>55</v>
      </c>
      <c r="B546" s="124" t="e">
        <f t="shared" si="394"/>
        <v>#REF!</v>
      </c>
      <c r="C546" s="124" t="e">
        <f t="shared" si="395"/>
        <v>#REF!</v>
      </c>
      <c r="D546" s="124" t="e">
        <f t="shared" si="404"/>
        <v>#REF!</v>
      </c>
      <c r="E546" s="124" t="e">
        <f t="shared" si="396"/>
        <v>#REF!</v>
      </c>
      <c r="F546" s="124" t="e">
        <f t="shared" si="397"/>
        <v>#REF!</v>
      </c>
      <c r="G546" s="124" t="e">
        <f t="shared" si="405"/>
        <v>#REF!</v>
      </c>
      <c r="H546" s="124" t="e">
        <f t="shared" si="398"/>
        <v>#REF!</v>
      </c>
      <c r="I546" s="124" t="e">
        <f t="shared" si="399"/>
        <v>#REF!</v>
      </c>
      <c r="J546" s="124" t="e">
        <f t="shared" si="406"/>
        <v>#REF!</v>
      </c>
      <c r="K546" s="124" t="e">
        <f t="shared" si="400"/>
        <v>#REF!</v>
      </c>
      <c r="L546" s="124" t="e">
        <f t="shared" si="401"/>
        <v>#REF!</v>
      </c>
      <c r="M546" s="124" t="e">
        <f t="shared" si="407"/>
        <v>#REF!</v>
      </c>
      <c r="N546" s="124" t="e">
        <f t="shared" si="402"/>
        <v>#REF!</v>
      </c>
      <c r="O546" s="124" t="e">
        <f t="shared" si="403"/>
        <v>#REF!</v>
      </c>
      <c r="P546" s="124" t="e">
        <f t="shared" si="408"/>
        <v>#REF!</v>
      </c>
    </row>
    <row r="547" spans="1:16" x14ac:dyDescent="0.2">
      <c r="A547" s="125" t="s">
        <v>21</v>
      </c>
      <c r="B547" s="124" t="e">
        <f t="shared" si="394"/>
        <v>#REF!</v>
      </c>
      <c r="C547" s="124" t="e">
        <f t="shared" si="395"/>
        <v>#REF!</v>
      </c>
      <c r="D547" s="124" t="e">
        <f t="shared" si="404"/>
        <v>#REF!</v>
      </c>
      <c r="E547" s="124" t="e">
        <f t="shared" si="396"/>
        <v>#REF!</v>
      </c>
      <c r="F547" s="124" t="e">
        <f t="shared" si="397"/>
        <v>#REF!</v>
      </c>
      <c r="G547" s="124" t="e">
        <f t="shared" si="405"/>
        <v>#REF!</v>
      </c>
      <c r="H547" s="124" t="e">
        <f t="shared" si="398"/>
        <v>#REF!</v>
      </c>
      <c r="I547" s="124" t="e">
        <f t="shared" si="399"/>
        <v>#REF!</v>
      </c>
      <c r="J547" s="124" t="e">
        <f t="shared" si="406"/>
        <v>#REF!</v>
      </c>
      <c r="K547" s="124" t="e">
        <f t="shared" si="400"/>
        <v>#REF!</v>
      </c>
      <c r="L547" s="124" t="e">
        <f t="shared" si="401"/>
        <v>#REF!</v>
      </c>
      <c r="M547" s="124" t="e">
        <f t="shared" si="407"/>
        <v>#REF!</v>
      </c>
      <c r="N547" s="124" t="e">
        <f t="shared" si="402"/>
        <v>#REF!</v>
      </c>
      <c r="O547" s="124" t="e">
        <f t="shared" si="403"/>
        <v>#REF!</v>
      </c>
      <c r="P547" s="124" t="e">
        <f t="shared" si="408"/>
        <v>#REF!</v>
      </c>
    </row>
    <row r="548" spans="1:16" x14ac:dyDescent="0.2">
      <c r="A548" s="125" t="s">
        <v>56</v>
      </c>
      <c r="B548" s="124" t="e">
        <f t="shared" si="394"/>
        <v>#REF!</v>
      </c>
      <c r="C548" s="124" t="e">
        <f t="shared" si="395"/>
        <v>#REF!</v>
      </c>
      <c r="D548" s="124" t="e">
        <f t="shared" si="404"/>
        <v>#REF!</v>
      </c>
      <c r="E548" s="124" t="e">
        <f t="shared" si="396"/>
        <v>#REF!</v>
      </c>
      <c r="F548" s="124" t="e">
        <f t="shared" si="397"/>
        <v>#REF!</v>
      </c>
      <c r="G548" s="124" t="e">
        <f t="shared" si="405"/>
        <v>#REF!</v>
      </c>
      <c r="H548" s="124" t="e">
        <f t="shared" si="398"/>
        <v>#REF!</v>
      </c>
      <c r="I548" s="124" t="e">
        <f t="shared" si="399"/>
        <v>#REF!</v>
      </c>
      <c r="J548" s="124" t="e">
        <f t="shared" si="406"/>
        <v>#REF!</v>
      </c>
      <c r="K548" s="124" t="e">
        <f t="shared" si="400"/>
        <v>#REF!</v>
      </c>
      <c r="L548" s="124" t="e">
        <f t="shared" si="401"/>
        <v>#REF!</v>
      </c>
      <c r="M548" s="124" t="e">
        <f t="shared" si="407"/>
        <v>#REF!</v>
      </c>
      <c r="N548" s="124" t="e">
        <f t="shared" si="402"/>
        <v>#REF!</v>
      </c>
      <c r="O548" s="124" t="e">
        <f t="shared" si="403"/>
        <v>#REF!</v>
      </c>
      <c r="P548" s="124" t="e">
        <f t="shared" si="408"/>
        <v>#REF!</v>
      </c>
    </row>
    <row r="549" spans="1:16" x14ac:dyDescent="0.2">
      <c r="A549" s="125" t="s">
        <v>57</v>
      </c>
      <c r="B549" s="124" t="e">
        <f t="shared" si="394"/>
        <v>#REF!</v>
      </c>
      <c r="C549" s="124" t="e">
        <f t="shared" si="395"/>
        <v>#REF!</v>
      </c>
      <c r="D549" s="124" t="e">
        <f t="shared" si="404"/>
        <v>#REF!</v>
      </c>
      <c r="E549" s="124" t="e">
        <f t="shared" si="396"/>
        <v>#REF!</v>
      </c>
      <c r="F549" s="124" t="e">
        <f t="shared" si="397"/>
        <v>#REF!</v>
      </c>
      <c r="G549" s="124" t="e">
        <f t="shared" si="405"/>
        <v>#REF!</v>
      </c>
      <c r="H549" s="124" t="e">
        <f t="shared" si="398"/>
        <v>#REF!</v>
      </c>
      <c r="I549" s="124" t="e">
        <f t="shared" si="399"/>
        <v>#REF!</v>
      </c>
      <c r="J549" s="124" t="e">
        <f t="shared" si="406"/>
        <v>#REF!</v>
      </c>
      <c r="K549" s="124" t="e">
        <f t="shared" si="400"/>
        <v>#REF!</v>
      </c>
      <c r="L549" s="124" t="e">
        <f t="shared" si="401"/>
        <v>#REF!</v>
      </c>
      <c r="M549" s="124" t="e">
        <f t="shared" si="407"/>
        <v>#REF!</v>
      </c>
      <c r="N549" s="124" t="e">
        <f t="shared" si="402"/>
        <v>#REF!</v>
      </c>
      <c r="O549" s="124" t="e">
        <f t="shared" si="403"/>
        <v>#REF!</v>
      </c>
      <c r="P549" s="124" t="e">
        <f t="shared" si="408"/>
        <v>#REF!</v>
      </c>
    </row>
    <row r="550" spans="1:16" x14ac:dyDescent="0.2">
      <c r="A550" s="125" t="s">
        <v>58</v>
      </c>
      <c r="B550" s="124" t="e">
        <f t="shared" si="394"/>
        <v>#REF!</v>
      </c>
      <c r="C550" s="124" t="e">
        <f t="shared" si="395"/>
        <v>#REF!</v>
      </c>
      <c r="D550" s="124" t="e">
        <f t="shared" si="404"/>
        <v>#REF!</v>
      </c>
      <c r="E550" s="124" t="e">
        <f t="shared" si="396"/>
        <v>#REF!</v>
      </c>
      <c r="F550" s="124" t="e">
        <f t="shared" si="397"/>
        <v>#REF!</v>
      </c>
      <c r="G550" s="124" t="e">
        <f t="shared" si="405"/>
        <v>#REF!</v>
      </c>
      <c r="H550" s="124" t="e">
        <f t="shared" si="398"/>
        <v>#REF!</v>
      </c>
      <c r="I550" s="124" t="e">
        <f t="shared" si="399"/>
        <v>#REF!</v>
      </c>
      <c r="J550" s="124" t="e">
        <f t="shared" si="406"/>
        <v>#REF!</v>
      </c>
      <c r="K550" s="124" t="e">
        <f t="shared" si="400"/>
        <v>#REF!</v>
      </c>
      <c r="L550" s="124" t="e">
        <f t="shared" si="401"/>
        <v>#REF!</v>
      </c>
      <c r="M550" s="124" t="e">
        <f t="shared" si="407"/>
        <v>#REF!</v>
      </c>
      <c r="N550" s="124" t="e">
        <f t="shared" si="402"/>
        <v>#REF!</v>
      </c>
      <c r="O550" s="124" t="e">
        <f t="shared" si="403"/>
        <v>#REF!</v>
      </c>
      <c r="P550" s="124" t="e">
        <f t="shared" si="408"/>
        <v>#REF!</v>
      </c>
    </row>
    <row r="551" spans="1:16" x14ac:dyDescent="0.2">
      <c r="B551" s="112"/>
      <c r="C551" s="1"/>
      <c r="D551" s="1"/>
      <c r="E551" s="1"/>
      <c r="F551" s="1"/>
      <c r="G551" s="1"/>
      <c r="H551" s="1"/>
      <c r="I551" s="1"/>
      <c r="J551" s="1"/>
      <c r="K551" s="1"/>
      <c r="L551" s="1"/>
      <c r="M551" s="1"/>
      <c r="N551" s="1"/>
      <c r="O551" s="1"/>
      <c r="P551" s="1"/>
    </row>
    <row r="553" spans="1:16" x14ac:dyDescent="0.2">
      <c r="A553" s="284" t="s">
        <v>165</v>
      </c>
      <c r="B553" s="282" t="s">
        <v>106</v>
      </c>
      <c r="C553" s="111"/>
      <c r="D553" s="111"/>
      <c r="E553" s="111"/>
      <c r="F553" s="111"/>
      <c r="G553" s="111"/>
      <c r="H553" s="111"/>
      <c r="I553" s="111"/>
      <c r="J553" s="111"/>
      <c r="K553" s="111"/>
      <c r="L553" s="111"/>
      <c r="M553" s="111"/>
      <c r="N553" s="111"/>
      <c r="O553" s="111"/>
      <c r="P553" s="111"/>
    </row>
    <row r="554" spans="1:16" x14ac:dyDescent="0.2">
      <c r="A554" s="284" t="s">
        <v>198</v>
      </c>
      <c r="B554" s="282" t="s">
        <v>150</v>
      </c>
      <c r="C554" s="282"/>
      <c r="D554" s="282"/>
      <c r="E554" s="282" t="s">
        <v>196</v>
      </c>
      <c r="F554" s="282"/>
      <c r="G554" s="282"/>
      <c r="H554" s="282" t="s">
        <v>41</v>
      </c>
      <c r="I554" s="282"/>
      <c r="J554" s="282"/>
      <c r="K554" s="282" t="s">
        <v>40</v>
      </c>
      <c r="L554" s="282"/>
      <c r="M554" s="282"/>
      <c r="N554" s="282" t="s">
        <v>197</v>
      </c>
      <c r="O554" s="282"/>
      <c r="P554" s="282"/>
    </row>
    <row r="555" spans="1:16" x14ac:dyDescent="0.2">
      <c r="A555" s="109" t="s">
        <v>14</v>
      </c>
      <c r="B555" s="283" t="s">
        <v>94</v>
      </c>
      <c r="C555" s="283" t="s">
        <v>95</v>
      </c>
      <c r="D555" s="283" t="s">
        <v>96</v>
      </c>
      <c r="E555" s="283" t="s">
        <v>94</v>
      </c>
      <c r="F555" s="283" t="s">
        <v>95</v>
      </c>
      <c r="G555" s="283" t="s">
        <v>96</v>
      </c>
      <c r="H555" s="283" t="s">
        <v>94</v>
      </c>
      <c r="I555" s="283" t="s">
        <v>95</v>
      </c>
      <c r="J555" s="283" t="s">
        <v>96</v>
      </c>
      <c r="K555" s="283" t="s">
        <v>94</v>
      </c>
      <c r="L555" s="283" t="s">
        <v>95</v>
      </c>
      <c r="M555" s="283" t="s">
        <v>96</v>
      </c>
      <c r="N555" s="283" t="s">
        <v>94</v>
      </c>
      <c r="O555" s="283" t="s">
        <v>95</v>
      </c>
      <c r="P555" s="283" t="s">
        <v>96</v>
      </c>
    </row>
    <row r="556" spans="1:16" x14ac:dyDescent="0.2">
      <c r="A556" s="11" t="s">
        <v>0</v>
      </c>
      <c r="B556" s="123"/>
      <c r="C556" s="123"/>
      <c r="D556" s="123"/>
      <c r="E556" s="123"/>
      <c r="F556" s="123"/>
      <c r="G556" s="123"/>
      <c r="H556" s="123"/>
      <c r="I556" s="123"/>
      <c r="J556" s="123"/>
      <c r="K556" s="123"/>
      <c r="L556" s="123"/>
      <c r="M556" s="123"/>
      <c r="N556" s="123"/>
      <c r="O556" s="123"/>
      <c r="P556" s="123"/>
    </row>
    <row r="557" spans="1:16" x14ac:dyDescent="0.2">
      <c r="A557" s="123" t="s">
        <v>45</v>
      </c>
      <c r="B557" s="124" t="e">
        <f>B531*((1+Constants!$B$16)/(1+Constants!$B$15))^5</f>
        <v>#REF!</v>
      </c>
      <c r="C557" s="124" t="e">
        <f>C531*((1+Constants!$B$17)/(1+Constants!$B$15))^5</f>
        <v>#REF!</v>
      </c>
      <c r="D557" s="124" t="e">
        <f>SUM(B557:C557)</f>
        <v>#REF!</v>
      </c>
      <c r="E557" s="124" t="e">
        <f>E531*((1+Constants!$B$16)/(1+Constants!$B$15))^5</f>
        <v>#REF!</v>
      </c>
      <c r="F557" s="124" t="e">
        <f>F531*((1+Constants!$B$17)/(1+Constants!$B$15))^5</f>
        <v>#REF!</v>
      </c>
      <c r="G557" s="124" t="e">
        <f>SUM(E557:F557)</f>
        <v>#REF!</v>
      </c>
      <c r="H557" s="124" t="e">
        <f>H531*((1+Constants!$B$16)/(1+Constants!$B$15))^5</f>
        <v>#REF!</v>
      </c>
      <c r="I557" s="124" t="e">
        <f>I531*((1+Constants!$B$17)/(1+Constants!$B$15))^5</f>
        <v>#REF!</v>
      </c>
      <c r="J557" s="124" t="e">
        <f>SUM(H557:I557)</f>
        <v>#REF!</v>
      </c>
      <c r="K557" s="124" t="e">
        <f>K531*((1+Constants!$B$16)/(1+Constants!$B$15))^5</f>
        <v>#REF!</v>
      </c>
      <c r="L557" s="124" t="e">
        <f>L531*((1+Constants!$B$17)/(1+Constants!$B$15))^5</f>
        <v>#REF!</v>
      </c>
      <c r="M557" s="124" t="e">
        <f>SUM(K557:L557)</f>
        <v>#REF!</v>
      </c>
      <c r="N557" s="124" t="e">
        <f>N531*((1+Constants!$B$16)/(1+Constants!$B$15))^5</f>
        <v>#REF!</v>
      </c>
      <c r="O557" s="124" t="e">
        <f>O531*((1+Constants!$B$17)/(1+Constants!$B$15))^5</f>
        <v>#REF!</v>
      </c>
      <c r="P557" s="124" t="e">
        <f>SUM(N557:O557)</f>
        <v>#REF!</v>
      </c>
    </row>
    <row r="558" spans="1:16" x14ac:dyDescent="0.2">
      <c r="A558" s="123" t="s">
        <v>59</v>
      </c>
      <c r="B558" s="124" t="e">
        <f>B532*((1+Constants!$B$16)/(1+Constants!$B$15))^5</f>
        <v>#REF!</v>
      </c>
      <c r="C558" s="124" t="e">
        <f>C532*((1+Constants!$B$17)/(1+Constants!$B$15))^5</f>
        <v>#REF!</v>
      </c>
      <c r="D558" s="124" t="e">
        <f t="shared" ref="D558:D576" si="409">SUM(B558:C558)</f>
        <v>#REF!</v>
      </c>
      <c r="E558" s="124" t="e">
        <f>E532*((1+Constants!$B$16)/(1+Constants!$B$15))^5</f>
        <v>#REF!</v>
      </c>
      <c r="F558" s="124" t="e">
        <f>F532*((1+Constants!$B$17)/(1+Constants!$B$15))^5</f>
        <v>#REF!</v>
      </c>
      <c r="G558" s="124" t="e">
        <f t="shared" ref="G558:G576" si="410">SUM(E558:F558)</f>
        <v>#REF!</v>
      </c>
      <c r="H558" s="124" t="e">
        <f>H532*((1+Constants!$B$16)/(1+Constants!$B$15))^5</f>
        <v>#REF!</v>
      </c>
      <c r="I558" s="124" t="e">
        <f>I532*((1+Constants!$B$17)/(1+Constants!$B$15))^5</f>
        <v>#REF!</v>
      </c>
      <c r="J558" s="124" t="e">
        <f t="shared" ref="J558:J576" si="411">SUM(H558:I558)</f>
        <v>#REF!</v>
      </c>
      <c r="K558" s="124" t="e">
        <f>K532*((1+Constants!$B$16)/(1+Constants!$B$15))^5</f>
        <v>#REF!</v>
      </c>
      <c r="L558" s="124" t="e">
        <f>L532*((1+Constants!$B$17)/(1+Constants!$B$15))^5</f>
        <v>#REF!</v>
      </c>
      <c r="M558" s="124" t="e">
        <f t="shared" ref="M558:M576" si="412">SUM(K558:L558)</f>
        <v>#REF!</v>
      </c>
      <c r="N558" s="124" t="e">
        <f>N532*((1+Constants!$B$16)/(1+Constants!$B$15))^5</f>
        <v>#REF!</v>
      </c>
      <c r="O558" s="124" t="e">
        <f>O532*((1+Constants!$B$17)/(1+Constants!$B$15))^5</f>
        <v>#REF!</v>
      </c>
      <c r="P558" s="124" t="e">
        <f t="shared" ref="P558:P576" si="413">SUM(N558:O558)</f>
        <v>#REF!</v>
      </c>
    </row>
    <row r="559" spans="1:16" x14ac:dyDescent="0.2">
      <c r="A559" s="123" t="s">
        <v>43</v>
      </c>
      <c r="B559" s="124" t="e">
        <f>B533*((1+Constants!$B$16)/(1+Constants!$B$15))^5</f>
        <v>#REF!</v>
      </c>
      <c r="C559" s="124" t="e">
        <f>C533*((1+Constants!$B$17)/(1+Constants!$B$15))^5</f>
        <v>#REF!</v>
      </c>
      <c r="D559" s="124" t="e">
        <f t="shared" si="409"/>
        <v>#REF!</v>
      </c>
      <c r="E559" s="124" t="e">
        <f>E533*((1+Constants!$B$16)/(1+Constants!$B$15))^5</f>
        <v>#REF!</v>
      </c>
      <c r="F559" s="124" t="e">
        <f>F533*((1+Constants!$B$17)/(1+Constants!$B$15))^5</f>
        <v>#REF!</v>
      </c>
      <c r="G559" s="124" t="e">
        <f t="shared" si="410"/>
        <v>#REF!</v>
      </c>
      <c r="H559" s="124" t="e">
        <f>H533*((1+Constants!$B$16)/(1+Constants!$B$15))^5</f>
        <v>#REF!</v>
      </c>
      <c r="I559" s="124" t="e">
        <f>I533*((1+Constants!$B$17)/(1+Constants!$B$15))^5</f>
        <v>#REF!</v>
      </c>
      <c r="J559" s="124" t="e">
        <f t="shared" si="411"/>
        <v>#REF!</v>
      </c>
      <c r="K559" s="124" t="e">
        <f>K533*((1+Constants!$B$16)/(1+Constants!$B$15))^5</f>
        <v>#REF!</v>
      </c>
      <c r="L559" s="124" t="e">
        <f>L533*((1+Constants!$B$17)/(1+Constants!$B$15))^5</f>
        <v>#REF!</v>
      </c>
      <c r="M559" s="124" t="e">
        <f t="shared" si="412"/>
        <v>#REF!</v>
      </c>
      <c r="N559" s="124" t="e">
        <f>N533*((1+Constants!$B$16)/(1+Constants!$B$15))^5</f>
        <v>#REF!</v>
      </c>
      <c r="O559" s="124" t="e">
        <f>O533*((1+Constants!$B$17)/(1+Constants!$B$15))^5</f>
        <v>#REF!</v>
      </c>
      <c r="P559" s="124" t="e">
        <f t="shared" si="413"/>
        <v>#REF!</v>
      </c>
    </row>
    <row r="560" spans="1:16" x14ac:dyDescent="0.2">
      <c r="A560" s="123" t="s">
        <v>44</v>
      </c>
      <c r="B560" s="124" t="e">
        <f>B534*((1+Constants!$B$16)/(1+Constants!$B$15))^5</f>
        <v>#REF!</v>
      </c>
      <c r="C560" s="124" t="e">
        <f>C534*((1+Constants!$B$17)/(1+Constants!$B$15))^5</f>
        <v>#REF!</v>
      </c>
      <c r="D560" s="124" t="e">
        <f t="shared" si="409"/>
        <v>#REF!</v>
      </c>
      <c r="E560" s="124" t="e">
        <f>E534*((1+Constants!$B$16)/(1+Constants!$B$15))^5</f>
        <v>#REF!</v>
      </c>
      <c r="F560" s="124" t="e">
        <f>F534*((1+Constants!$B$17)/(1+Constants!$B$15))^5</f>
        <v>#REF!</v>
      </c>
      <c r="G560" s="124" t="e">
        <f t="shared" si="410"/>
        <v>#REF!</v>
      </c>
      <c r="H560" s="124" t="e">
        <f>H534*((1+Constants!$B$16)/(1+Constants!$B$15))^5</f>
        <v>#REF!</v>
      </c>
      <c r="I560" s="124" t="e">
        <f>I534*((1+Constants!$B$17)/(1+Constants!$B$15))^5</f>
        <v>#REF!</v>
      </c>
      <c r="J560" s="124" t="e">
        <f t="shared" si="411"/>
        <v>#REF!</v>
      </c>
      <c r="K560" s="124" t="e">
        <f>K534*((1+Constants!$B$16)/(1+Constants!$B$15))^5</f>
        <v>#REF!</v>
      </c>
      <c r="L560" s="124" t="e">
        <f>L534*((1+Constants!$B$17)/(1+Constants!$B$15))^5</f>
        <v>#REF!</v>
      </c>
      <c r="M560" s="124" t="e">
        <f t="shared" si="412"/>
        <v>#REF!</v>
      </c>
      <c r="N560" s="124" t="e">
        <f>N534*((1+Constants!$B$16)/(1+Constants!$B$15))^5</f>
        <v>#REF!</v>
      </c>
      <c r="O560" s="124" t="e">
        <f>O534*((1+Constants!$B$17)/(1+Constants!$B$15))^5</f>
        <v>#REF!</v>
      </c>
      <c r="P560" s="124" t="e">
        <f t="shared" si="413"/>
        <v>#REF!</v>
      </c>
    </row>
    <row r="561" spans="1:16" x14ac:dyDescent="0.2">
      <c r="A561" s="125" t="s">
        <v>46</v>
      </c>
      <c r="B561" s="124" t="e">
        <f>B535*((1+Constants!$B$16)/(1+Constants!$B$15))^5</f>
        <v>#REF!</v>
      </c>
      <c r="C561" s="124" t="e">
        <f>C535*((1+Constants!$B$17)/(1+Constants!$B$15))^5</f>
        <v>#REF!</v>
      </c>
      <c r="D561" s="124" t="e">
        <f t="shared" si="409"/>
        <v>#REF!</v>
      </c>
      <c r="E561" s="124" t="e">
        <f>E535*((1+Constants!$B$16)/(1+Constants!$B$15))^5</f>
        <v>#REF!</v>
      </c>
      <c r="F561" s="124" t="e">
        <f>F535*((1+Constants!$B$17)/(1+Constants!$B$15))^5</f>
        <v>#REF!</v>
      </c>
      <c r="G561" s="124" t="e">
        <f t="shared" si="410"/>
        <v>#REF!</v>
      </c>
      <c r="H561" s="124" t="e">
        <f>H535*((1+Constants!$B$16)/(1+Constants!$B$15))^5</f>
        <v>#REF!</v>
      </c>
      <c r="I561" s="124" t="e">
        <f>I535*((1+Constants!$B$17)/(1+Constants!$B$15))^5</f>
        <v>#REF!</v>
      </c>
      <c r="J561" s="124" t="e">
        <f t="shared" si="411"/>
        <v>#REF!</v>
      </c>
      <c r="K561" s="124" t="e">
        <f>K535*((1+Constants!$B$16)/(1+Constants!$B$15))^5</f>
        <v>#REF!</v>
      </c>
      <c r="L561" s="124" t="e">
        <f>L535*((1+Constants!$B$17)/(1+Constants!$B$15))^5</f>
        <v>#REF!</v>
      </c>
      <c r="M561" s="124" t="e">
        <f t="shared" si="412"/>
        <v>#REF!</v>
      </c>
      <c r="N561" s="124" t="e">
        <f>N535*((1+Constants!$B$16)/(1+Constants!$B$15))^5</f>
        <v>#REF!</v>
      </c>
      <c r="O561" s="124" t="e">
        <f>O535*((1+Constants!$B$17)/(1+Constants!$B$15))^5</f>
        <v>#REF!</v>
      </c>
      <c r="P561" s="124" t="e">
        <f t="shared" si="413"/>
        <v>#REF!</v>
      </c>
    </row>
    <row r="562" spans="1:16" x14ac:dyDescent="0.2">
      <c r="A562" s="125" t="s">
        <v>47</v>
      </c>
      <c r="B562" s="124" t="e">
        <f>B536*((1+Constants!$B$16)/(1+Constants!$B$15))^5</f>
        <v>#REF!</v>
      </c>
      <c r="C562" s="124" t="e">
        <f>C536*((1+Constants!$B$17)/(1+Constants!$B$15))^5</f>
        <v>#REF!</v>
      </c>
      <c r="D562" s="124" t="e">
        <f t="shared" si="409"/>
        <v>#REF!</v>
      </c>
      <c r="E562" s="124" t="e">
        <f>E536*((1+Constants!$B$16)/(1+Constants!$B$15))^5</f>
        <v>#REF!</v>
      </c>
      <c r="F562" s="124" t="e">
        <f>F536*((1+Constants!$B$17)/(1+Constants!$B$15))^5</f>
        <v>#REF!</v>
      </c>
      <c r="G562" s="124" t="e">
        <f t="shared" si="410"/>
        <v>#REF!</v>
      </c>
      <c r="H562" s="124" t="e">
        <f>H536*((1+Constants!$B$16)/(1+Constants!$B$15))^5</f>
        <v>#REF!</v>
      </c>
      <c r="I562" s="124" t="e">
        <f>I536*((1+Constants!$B$17)/(1+Constants!$B$15))^5</f>
        <v>#REF!</v>
      </c>
      <c r="J562" s="124" t="e">
        <f t="shared" si="411"/>
        <v>#REF!</v>
      </c>
      <c r="K562" s="124" t="e">
        <f>K536*((1+Constants!$B$16)/(1+Constants!$B$15))^5</f>
        <v>#REF!</v>
      </c>
      <c r="L562" s="124" t="e">
        <f>L536*((1+Constants!$B$17)/(1+Constants!$B$15))^5</f>
        <v>#REF!</v>
      </c>
      <c r="M562" s="124" t="e">
        <f t="shared" si="412"/>
        <v>#REF!</v>
      </c>
      <c r="N562" s="124" t="e">
        <f>N536*((1+Constants!$B$16)/(1+Constants!$B$15))^5</f>
        <v>#REF!</v>
      </c>
      <c r="O562" s="124" t="e">
        <f>O536*((1+Constants!$B$17)/(1+Constants!$B$15))^5</f>
        <v>#REF!</v>
      </c>
      <c r="P562" s="124" t="e">
        <f t="shared" si="413"/>
        <v>#REF!</v>
      </c>
    </row>
    <row r="563" spans="1:16" x14ac:dyDescent="0.2">
      <c r="A563" s="125" t="s">
        <v>48</v>
      </c>
      <c r="B563" s="124" t="e">
        <f>B537*((1+Constants!$B$16)/(1+Constants!$B$15))^5</f>
        <v>#REF!</v>
      </c>
      <c r="C563" s="124" t="e">
        <f>C537*((1+Constants!$B$17)/(1+Constants!$B$15))^5</f>
        <v>#REF!</v>
      </c>
      <c r="D563" s="124" t="e">
        <f t="shared" si="409"/>
        <v>#REF!</v>
      </c>
      <c r="E563" s="124" t="e">
        <f>E537*((1+Constants!$B$16)/(1+Constants!$B$15))^5</f>
        <v>#REF!</v>
      </c>
      <c r="F563" s="124" t="e">
        <f>F537*((1+Constants!$B$17)/(1+Constants!$B$15))^5</f>
        <v>#REF!</v>
      </c>
      <c r="G563" s="124" t="e">
        <f t="shared" si="410"/>
        <v>#REF!</v>
      </c>
      <c r="H563" s="124" t="e">
        <f>H537*((1+Constants!$B$16)/(1+Constants!$B$15))^5</f>
        <v>#REF!</v>
      </c>
      <c r="I563" s="124" t="e">
        <f>I537*((1+Constants!$B$17)/(1+Constants!$B$15))^5</f>
        <v>#REF!</v>
      </c>
      <c r="J563" s="124" t="e">
        <f t="shared" si="411"/>
        <v>#REF!</v>
      </c>
      <c r="K563" s="124" t="e">
        <f>K537*((1+Constants!$B$16)/(1+Constants!$B$15))^5</f>
        <v>#REF!</v>
      </c>
      <c r="L563" s="124" t="e">
        <f>L537*((1+Constants!$B$17)/(1+Constants!$B$15))^5</f>
        <v>#REF!</v>
      </c>
      <c r="M563" s="124" t="e">
        <f t="shared" si="412"/>
        <v>#REF!</v>
      </c>
      <c r="N563" s="124" t="e">
        <f>N537*((1+Constants!$B$16)/(1+Constants!$B$15))^5</f>
        <v>#REF!</v>
      </c>
      <c r="O563" s="124" t="e">
        <f>O537*((1+Constants!$B$17)/(1+Constants!$B$15))^5</f>
        <v>#REF!</v>
      </c>
      <c r="P563" s="124" t="e">
        <f t="shared" si="413"/>
        <v>#REF!</v>
      </c>
    </row>
    <row r="564" spans="1:16" x14ac:dyDescent="0.2">
      <c r="A564" s="125" t="s">
        <v>49</v>
      </c>
      <c r="B564" s="124" t="e">
        <f>B538*((1+Constants!$B$16)/(1+Constants!$B$15))^5</f>
        <v>#REF!</v>
      </c>
      <c r="C564" s="124" t="e">
        <f>C538*((1+Constants!$B$17)/(1+Constants!$B$15))^5</f>
        <v>#REF!</v>
      </c>
      <c r="D564" s="124" t="e">
        <f t="shared" si="409"/>
        <v>#REF!</v>
      </c>
      <c r="E564" s="124" t="e">
        <f>E538*((1+Constants!$B$16)/(1+Constants!$B$15))^5</f>
        <v>#REF!</v>
      </c>
      <c r="F564" s="124" t="e">
        <f>F538*((1+Constants!$B$17)/(1+Constants!$B$15))^5</f>
        <v>#REF!</v>
      </c>
      <c r="G564" s="124" t="e">
        <f t="shared" si="410"/>
        <v>#REF!</v>
      </c>
      <c r="H564" s="124" t="e">
        <f>H538*((1+Constants!$B$16)/(1+Constants!$B$15))^5</f>
        <v>#REF!</v>
      </c>
      <c r="I564" s="124" t="e">
        <f>I538*((1+Constants!$B$17)/(1+Constants!$B$15))^5</f>
        <v>#REF!</v>
      </c>
      <c r="J564" s="124" t="e">
        <f t="shared" si="411"/>
        <v>#REF!</v>
      </c>
      <c r="K564" s="124" t="e">
        <f>K538*((1+Constants!$B$16)/(1+Constants!$B$15))^5</f>
        <v>#REF!</v>
      </c>
      <c r="L564" s="124" t="e">
        <f>L538*((1+Constants!$B$17)/(1+Constants!$B$15))^5</f>
        <v>#REF!</v>
      </c>
      <c r="M564" s="124" t="e">
        <f t="shared" si="412"/>
        <v>#REF!</v>
      </c>
      <c r="N564" s="124" t="e">
        <f>N538*((1+Constants!$B$16)/(1+Constants!$B$15))^5</f>
        <v>#REF!</v>
      </c>
      <c r="O564" s="124" t="e">
        <f>O538*((1+Constants!$B$17)/(1+Constants!$B$15))^5</f>
        <v>#REF!</v>
      </c>
      <c r="P564" s="124" t="e">
        <f t="shared" si="413"/>
        <v>#REF!</v>
      </c>
    </row>
    <row r="565" spans="1:16" x14ac:dyDescent="0.2">
      <c r="A565" s="123" t="s">
        <v>50</v>
      </c>
      <c r="B565" s="124" t="e">
        <f>B539*((1+Constants!$B$16)/(1+Constants!$B$15))^5</f>
        <v>#REF!</v>
      </c>
      <c r="C565" s="124" t="e">
        <f>C539*((1+Constants!$B$17)/(1+Constants!$B$15))^5</f>
        <v>#REF!</v>
      </c>
      <c r="D565" s="124" t="e">
        <f t="shared" si="409"/>
        <v>#REF!</v>
      </c>
      <c r="E565" s="124" t="e">
        <f>E539*((1+Constants!$B$16)/(1+Constants!$B$15))^5</f>
        <v>#REF!</v>
      </c>
      <c r="F565" s="124" t="e">
        <f>F539*((1+Constants!$B$17)/(1+Constants!$B$15))^5</f>
        <v>#REF!</v>
      </c>
      <c r="G565" s="124" t="e">
        <f t="shared" si="410"/>
        <v>#REF!</v>
      </c>
      <c r="H565" s="124" t="e">
        <f>H539*((1+Constants!$B$16)/(1+Constants!$B$15))^5</f>
        <v>#REF!</v>
      </c>
      <c r="I565" s="124" t="e">
        <f>I539*((1+Constants!$B$17)/(1+Constants!$B$15))^5</f>
        <v>#REF!</v>
      </c>
      <c r="J565" s="124" t="e">
        <f t="shared" si="411"/>
        <v>#REF!</v>
      </c>
      <c r="K565" s="124" t="e">
        <f>K539*((1+Constants!$B$16)/(1+Constants!$B$15))^5</f>
        <v>#REF!</v>
      </c>
      <c r="L565" s="124" t="e">
        <f>L539*((1+Constants!$B$17)/(1+Constants!$B$15))^5</f>
        <v>#REF!</v>
      </c>
      <c r="M565" s="124" t="e">
        <f t="shared" si="412"/>
        <v>#REF!</v>
      </c>
      <c r="N565" s="124" t="e">
        <f>N539*((1+Constants!$B$16)/(1+Constants!$B$15))^5</f>
        <v>#REF!</v>
      </c>
      <c r="O565" s="124" t="e">
        <f>O539*((1+Constants!$B$17)/(1+Constants!$B$15))^5</f>
        <v>#REF!</v>
      </c>
      <c r="P565" s="124" t="e">
        <f t="shared" si="413"/>
        <v>#REF!</v>
      </c>
    </row>
    <row r="566" spans="1:16" x14ac:dyDescent="0.2">
      <c r="A566" s="126" t="s">
        <v>30</v>
      </c>
      <c r="B566" s="124" t="e">
        <f>B540*((1+Constants!$B$16)/(1+Constants!$B$15))^5</f>
        <v>#REF!</v>
      </c>
      <c r="C566" s="124" t="e">
        <f>C540*((1+Constants!$B$17)/(1+Constants!$B$15))^5</f>
        <v>#REF!</v>
      </c>
      <c r="D566" s="124" t="e">
        <f t="shared" si="409"/>
        <v>#REF!</v>
      </c>
      <c r="E566" s="124" t="e">
        <f>E540*((1+Constants!$B$16)/(1+Constants!$B$15))^5</f>
        <v>#REF!</v>
      </c>
      <c r="F566" s="124" t="e">
        <f>F540*((1+Constants!$B$17)/(1+Constants!$B$15))^5</f>
        <v>#REF!</v>
      </c>
      <c r="G566" s="124" t="e">
        <f t="shared" si="410"/>
        <v>#REF!</v>
      </c>
      <c r="H566" s="124" t="e">
        <f>H540*((1+Constants!$B$16)/(1+Constants!$B$15))^5</f>
        <v>#REF!</v>
      </c>
      <c r="I566" s="124" t="e">
        <f>I540*((1+Constants!$B$17)/(1+Constants!$B$15))^5</f>
        <v>#REF!</v>
      </c>
      <c r="J566" s="124" t="e">
        <f t="shared" si="411"/>
        <v>#REF!</v>
      </c>
      <c r="K566" s="124" t="e">
        <f>K540*((1+Constants!$B$16)/(1+Constants!$B$15))^5</f>
        <v>#REF!</v>
      </c>
      <c r="L566" s="124" t="e">
        <f>L540*((1+Constants!$B$17)/(1+Constants!$B$15))^5</f>
        <v>#REF!</v>
      </c>
      <c r="M566" s="124" t="e">
        <f t="shared" si="412"/>
        <v>#REF!</v>
      </c>
      <c r="N566" s="124" t="e">
        <f>N540*((1+Constants!$B$16)/(1+Constants!$B$15))^5</f>
        <v>#REF!</v>
      </c>
      <c r="O566" s="124" t="e">
        <f>O540*((1+Constants!$B$17)/(1+Constants!$B$15))^5</f>
        <v>#REF!</v>
      </c>
      <c r="P566" s="124" t="e">
        <f t="shared" si="413"/>
        <v>#REF!</v>
      </c>
    </row>
    <row r="567" spans="1:16" x14ac:dyDescent="0.2">
      <c r="A567" s="123" t="s">
        <v>6</v>
      </c>
      <c r="B567" s="124" t="e">
        <f>B541*((1+Constants!$B$16)/(1+Constants!$B$15))^5</f>
        <v>#REF!</v>
      </c>
      <c r="C567" s="124" t="e">
        <f>C541*((1+Constants!$B$17)/(1+Constants!$B$15))^5</f>
        <v>#REF!</v>
      </c>
      <c r="D567" s="124" t="e">
        <f t="shared" si="409"/>
        <v>#REF!</v>
      </c>
      <c r="E567" s="124" t="e">
        <f>E541*((1+Constants!$B$16)/(1+Constants!$B$15))^5</f>
        <v>#REF!</v>
      </c>
      <c r="F567" s="124" t="e">
        <f>F541*((1+Constants!$B$17)/(1+Constants!$B$15))^5</f>
        <v>#REF!</v>
      </c>
      <c r="G567" s="124" t="e">
        <f t="shared" si="410"/>
        <v>#REF!</v>
      </c>
      <c r="H567" s="124" t="e">
        <f>H541*((1+Constants!$B$16)/(1+Constants!$B$15))^5</f>
        <v>#REF!</v>
      </c>
      <c r="I567" s="124" t="e">
        <f>I541*((1+Constants!$B$17)/(1+Constants!$B$15))^5</f>
        <v>#REF!</v>
      </c>
      <c r="J567" s="124" t="e">
        <f t="shared" si="411"/>
        <v>#REF!</v>
      </c>
      <c r="K567" s="124" t="e">
        <f>K541*((1+Constants!$B$16)/(1+Constants!$B$15))^5</f>
        <v>#REF!</v>
      </c>
      <c r="L567" s="124" t="e">
        <f>L541*((1+Constants!$B$17)/(1+Constants!$B$15))^5</f>
        <v>#REF!</v>
      </c>
      <c r="M567" s="124" t="e">
        <f t="shared" si="412"/>
        <v>#REF!</v>
      </c>
      <c r="N567" s="124" t="e">
        <f>N541*((1+Constants!$B$16)/(1+Constants!$B$15))^5</f>
        <v>#REF!</v>
      </c>
      <c r="O567" s="124" t="e">
        <f>O541*((1+Constants!$B$17)/(1+Constants!$B$15))^5</f>
        <v>#REF!</v>
      </c>
      <c r="P567" s="124" t="e">
        <f t="shared" si="413"/>
        <v>#REF!</v>
      </c>
    </row>
    <row r="568" spans="1:16" x14ac:dyDescent="0.2">
      <c r="A568" s="123" t="s">
        <v>51</v>
      </c>
      <c r="B568" s="124" t="e">
        <f>B542*((1+Constants!$B$16)/(1+Constants!$B$15))^5</f>
        <v>#REF!</v>
      </c>
      <c r="C568" s="124" t="e">
        <f>C542*((1+Constants!$B$17)/(1+Constants!$B$15))^5</f>
        <v>#REF!</v>
      </c>
      <c r="D568" s="124" t="e">
        <f t="shared" si="409"/>
        <v>#REF!</v>
      </c>
      <c r="E568" s="124" t="e">
        <f>E542*((1+Constants!$B$16)/(1+Constants!$B$15))^5</f>
        <v>#REF!</v>
      </c>
      <c r="F568" s="124" t="e">
        <f>F542*((1+Constants!$B$17)/(1+Constants!$B$15))^5</f>
        <v>#REF!</v>
      </c>
      <c r="G568" s="124" t="e">
        <f t="shared" si="410"/>
        <v>#REF!</v>
      </c>
      <c r="H568" s="124" t="e">
        <f>H542*((1+Constants!$B$16)/(1+Constants!$B$15))^5</f>
        <v>#REF!</v>
      </c>
      <c r="I568" s="124" t="e">
        <f>I542*((1+Constants!$B$17)/(1+Constants!$B$15))^5</f>
        <v>#REF!</v>
      </c>
      <c r="J568" s="124" t="e">
        <f t="shared" si="411"/>
        <v>#REF!</v>
      </c>
      <c r="K568" s="124" t="e">
        <f>K542*((1+Constants!$B$16)/(1+Constants!$B$15))^5</f>
        <v>#REF!</v>
      </c>
      <c r="L568" s="124" t="e">
        <f>L542*((1+Constants!$B$17)/(1+Constants!$B$15))^5</f>
        <v>#REF!</v>
      </c>
      <c r="M568" s="124" t="e">
        <f t="shared" si="412"/>
        <v>#REF!</v>
      </c>
      <c r="N568" s="124" t="e">
        <f>N542*((1+Constants!$B$16)/(1+Constants!$B$15))^5</f>
        <v>#REF!</v>
      </c>
      <c r="O568" s="124" t="e">
        <f>O542*((1+Constants!$B$17)/(1+Constants!$B$15))^5</f>
        <v>#REF!</v>
      </c>
      <c r="P568" s="124" t="e">
        <f t="shared" si="413"/>
        <v>#REF!</v>
      </c>
    </row>
    <row r="569" spans="1:16" x14ac:dyDescent="0.2">
      <c r="A569" s="125" t="s">
        <v>52</v>
      </c>
      <c r="B569" s="124" t="e">
        <f>B543*((1+Constants!$B$16)/(1+Constants!$B$15))^5</f>
        <v>#REF!</v>
      </c>
      <c r="C569" s="124" t="e">
        <f>C543*((1+Constants!$B$17)/(1+Constants!$B$15))^5</f>
        <v>#REF!</v>
      </c>
      <c r="D569" s="124" t="e">
        <f t="shared" si="409"/>
        <v>#REF!</v>
      </c>
      <c r="E569" s="124" t="e">
        <f>E543*((1+Constants!$B$16)/(1+Constants!$B$15))^5</f>
        <v>#REF!</v>
      </c>
      <c r="F569" s="124" t="e">
        <f>F543*((1+Constants!$B$17)/(1+Constants!$B$15))^5</f>
        <v>#REF!</v>
      </c>
      <c r="G569" s="124" t="e">
        <f t="shared" si="410"/>
        <v>#REF!</v>
      </c>
      <c r="H569" s="124" t="e">
        <f>H543*((1+Constants!$B$16)/(1+Constants!$B$15))^5</f>
        <v>#REF!</v>
      </c>
      <c r="I569" s="124" t="e">
        <f>I543*((1+Constants!$B$17)/(1+Constants!$B$15))^5</f>
        <v>#REF!</v>
      </c>
      <c r="J569" s="124" t="e">
        <f t="shared" si="411"/>
        <v>#REF!</v>
      </c>
      <c r="K569" s="124" t="e">
        <f>K543*((1+Constants!$B$16)/(1+Constants!$B$15))^5</f>
        <v>#REF!</v>
      </c>
      <c r="L569" s="124" t="e">
        <f>L543*((1+Constants!$B$17)/(1+Constants!$B$15))^5</f>
        <v>#REF!</v>
      </c>
      <c r="M569" s="124" t="e">
        <f t="shared" si="412"/>
        <v>#REF!</v>
      </c>
      <c r="N569" s="124" t="e">
        <f>N543*((1+Constants!$B$16)/(1+Constants!$B$15))^5</f>
        <v>#REF!</v>
      </c>
      <c r="O569" s="124" t="e">
        <f>O543*((1+Constants!$B$17)/(1+Constants!$B$15))^5</f>
        <v>#REF!</v>
      </c>
      <c r="P569" s="124" t="e">
        <f t="shared" si="413"/>
        <v>#REF!</v>
      </c>
    </row>
    <row r="570" spans="1:16" x14ac:dyDescent="0.2">
      <c r="A570" s="125" t="s">
        <v>53</v>
      </c>
      <c r="B570" s="124" t="e">
        <f>B544*((1+Constants!$B$16)/(1+Constants!$B$15))^5</f>
        <v>#REF!</v>
      </c>
      <c r="C570" s="124" t="e">
        <f>C544*((1+Constants!$B$17)/(1+Constants!$B$15))^5</f>
        <v>#REF!</v>
      </c>
      <c r="D570" s="124" t="e">
        <f t="shared" si="409"/>
        <v>#REF!</v>
      </c>
      <c r="E570" s="124" t="e">
        <f>E544*((1+Constants!$B$16)/(1+Constants!$B$15))^5</f>
        <v>#REF!</v>
      </c>
      <c r="F570" s="124" t="e">
        <f>F544*((1+Constants!$B$17)/(1+Constants!$B$15))^5</f>
        <v>#REF!</v>
      </c>
      <c r="G570" s="124" t="e">
        <f t="shared" si="410"/>
        <v>#REF!</v>
      </c>
      <c r="H570" s="124" t="e">
        <f>H544*((1+Constants!$B$16)/(1+Constants!$B$15))^5</f>
        <v>#REF!</v>
      </c>
      <c r="I570" s="124" t="e">
        <f>I544*((1+Constants!$B$17)/(1+Constants!$B$15))^5</f>
        <v>#REF!</v>
      </c>
      <c r="J570" s="124" t="e">
        <f t="shared" si="411"/>
        <v>#REF!</v>
      </c>
      <c r="K570" s="124" t="e">
        <f>K544*((1+Constants!$B$16)/(1+Constants!$B$15))^5</f>
        <v>#REF!</v>
      </c>
      <c r="L570" s="124" t="e">
        <f>L544*((1+Constants!$B$17)/(1+Constants!$B$15))^5</f>
        <v>#REF!</v>
      </c>
      <c r="M570" s="124" t="e">
        <f t="shared" si="412"/>
        <v>#REF!</v>
      </c>
      <c r="N570" s="124" t="e">
        <f>N544*((1+Constants!$B$16)/(1+Constants!$B$15))^5</f>
        <v>#REF!</v>
      </c>
      <c r="O570" s="124" t="e">
        <f>O544*((1+Constants!$B$17)/(1+Constants!$B$15))^5</f>
        <v>#REF!</v>
      </c>
      <c r="P570" s="124" t="e">
        <f t="shared" si="413"/>
        <v>#REF!</v>
      </c>
    </row>
    <row r="571" spans="1:16" x14ac:dyDescent="0.2">
      <c r="A571" s="125" t="s">
        <v>54</v>
      </c>
      <c r="B571" s="124" t="e">
        <f>B545*((1+Constants!$B$16)/(1+Constants!$B$15))^5</f>
        <v>#REF!</v>
      </c>
      <c r="C571" s="124" t="e">
        <f>C545*((1+Constants!$B$17)/(1+Constants!$B$15))^5</f>
        <v>#REF!</v>
      </c>
      <c r="D571" s="124" t="e">
        <f t="shared" si="409"/>
        <v>#REF!</v>
      </c>
      <c r="E571" s="124" t="e">
        <f>E545*((1+Constants!$B$16)/(1+Constants!$B$15))^5</f>
        <v>#REF!</v>
      </c>
      <c r="F571" s="124" t="e">
        <f>F545*((1+Constants!$B$17)/(1+Constants!$B$15))^5</f>
        <v>#REF!</v>
      </c>
      <c r="G571" s="124" t="e">
        <f t="shared" si="410"/>
        <v>#REF!</v>
      </c>
      <c r="H571" s="124" t="e">
        <f>H545*((1+Constants!$B$16)/(1+Constants!$B$15))^5</f>
        <v>#REF!</v>
      </c>
      <c r="I571" s="124" t="e">
        <f>I545*((1+Constants!$B$17)/(1+Constants!$B$15))^5</f>
        <v>#REF!</v>
      </c>
      <c r="J571" s="124" t="e">
        <f t="shared" si="411"/>
        <v>#REF!</v>
      </c>
      <c r="K571" s="124" t="e">
        <f>K545*((1+Constants!$B$16)/(1+Constants!$B$15))^5</f>
        <v>#REF!</v>
      </c>
      <c r="L571" s="124" t="e">
        <f>L545*((1+Constants!$B$17)/(1+Constants!$B$15))^5</f>
        <v>#REF!</v>
      </c>
      <c r="M571" s="124" t="e">
        <f t="shared" si="412"/>
        <v>#REF!</v>
      </c>
      <c r="N571" s="124" t="e">
        <f>N545*((1+Constants!$B$16)/(1+Constants!$B$15))^5</f>
        <v>#REF!</v>
      </c>
      <c r="O571" s="124" t="e">
        <f>O545*((1+Constants!$B$17)/(1+Constants!$B$15))^5</f>
        <v>#REF!</v>
      </c>
      <c r="P571" s="124" t="e">
        <f t="shared" si="413"/>
        <v>#REF!</v>
      </c>
    </row>
    <row r="572" spans="1:16" x14ac:dyDescent="0.2">
      <c r="A572" s="125" t="s">
        <v>55</v>
      </c>
      <c r="B572" s="124" t="e">
        <f>B546*((1+Constants!$B$16)/(1+Constants!$B$15))^5</f>
        <v>#REF!</v>
      </c>
      <c r="C572" s="124" t="e">
        <f>C546*((1+Constants!$B$17)/(1+Constants!$B$15))^5</f>
        <v>#REF!</v>
      </c>
      <c r="D572" s="124" t="e">
        <f t="shared" si="409"/>
        <v>#REF!</v>
      </c>
      <c r="E572" s="124" t="e">
        <f>E546*((1+Constants!$B$16)/(1+Constants!$B$15))^5</f>
        <v>#REF!</v>
      </c>
      <c r="F572" s="124" t="e">
        <f>F546*((1+Constants!$B$17)/(1+Constants!$B$15))^5</f>
        <v>#REF!</v>
      </c>
      <c r="G572" s="124" t="e">
        <f t="shared" si="410"/>
        <v>#REF!</v>
      </c>
      <c r="H572" s="124" t="e">
        <f>H546*((1+Constants!$B$16)/(1+Constants!$B$15))^5</f>
        <v>#REF!</v>
      </c>
      <c r="I572" s="124" t="e">
        <f>I546*((1+Constants!$B$17)/(1+Constants!$B$15))^5</f>
        <v>#REF!</v>
      </c>
      <c r="J572" s="124" t="e">
        <f t="shared" si="411"/>
        <v>#REF!</v>
      </c>
      <c r="K572" s="124" t="e">
        <f>K546*((1+Constants!$B$16)/(1+Constants!$B$15))^5</f>
        <v>#REF!</v>
      </c>
      <c r="L572" s="124" t="e">
        <f>L546*((1+Constants!$B$17)/(1+Constants!$B$15))^5</f>
        <v>#REF!</v>
      </c>
      <c r="M572" s="124" t="e">
        <f t="shared" si="412"/>
        <v>#REF!</v>
      </c>
      <c r="N572" s="124" t="e">
        <f>N546*((1+Constants!$B$16)/(1+Constants!$B$15))^5</f>
        <v>#REF!</v>
      </c>
      <c r="O572" s="124" t="e">
        <f>O546*((1+Constants!$B$17)/(1+Constants!$B$15))^5</f>
        <v>#REF!</v>
      </c>
      <c r="P572" s="124" t="e">
        <f t="shared" si="413"/>
        <v>#REF!</v>
      </c>
    </row>
    <row r="573" spans="1:16" x14ac:dyDescent="0.2">
      <c r="A573" s="125" t="s">
        <v>21</v>
      </c>
      <c r="B573" s="124" t="e">
        <f>B547*((1+Constants!$B$16)/(1+Constants!$B$15))^5</f>
        <v>#REF!</v>
      </c>
      <c r="C573" s="124" t="e">
        <f>C547*((1+Constants!$B$17)/(1+Constants!$B$15))^5</f>
        <v>#REF!</v>
      </c>
      <c r="D573" s="124" t="e">
        <f t="shared" si="409"/>
        <v>#REF!</v>
      </c>
      <c r="E573" s="124" t="e">
        <f>E547*((1+Constants!$B$16)/(1+Constants!$B$15))^5</f>
        <v>#REF!</v>
      </c>
      <c r="F573" s="124" t="e">
        <f>F547*((1+Constants!$B$17)/(1+Constants!$B$15))^5</f>
        <v>#REF!</v>
      </c>
      <c r="G573" s="124" t="e">
        <f t="shared" si="410"/>
        <v>#REF!</v>
      </c>
      <c r="H573" s="124" t="e">
        <f>H547*((1+Constants!$B$16)/(1+Constants!$B$15))^5</f>
        <v>#REF!</v>
      </c>
      <c r="I573" s="124" t="e">
        <f>I547*((1+Constants!$B$17)/(1+Constants!$B$15))^5</f>
        <v>#REF!</v>
      </c>
      <c r="J573" s="124" t="e">
        <f t="shared" si="411"/>
        <v>#REF!</v>
      </c>
      <c r="K573" s="124" t="e">
        <f>K547*((1+Constants!$B$16)/(1+Constants!$B$15))^5</f>
        <v>#REF!</v>
      </c>
      <c r="L573" s="124" t="e">
        <f>L547*((1+Constants!$B$17)/(1+Constants!$B$15))^5</f>
        <v>#REF!</v>
      </c>
      <c r="M573" s="124" t="e">
        <f t="shared" si="412"/>
        <v>#REF!</v>
      </c>
      <c r="N573" s="124" t="e">
        <f>N547*((1+Constants!$B$16)/(1+Constants!$B$15))^5</f>
        <v>#REF!</v>
      </c>
      <c r="O573" s="124" t="e">
        <f>O547*((1+Constants!$B$17)/(1+Constants!$B$15))^5</f>
        <v>#REF!</v>
      </c>
      <c r="P573" s="124" t="e">
        <f t="shared" si="413"/>
        <v>#REF!</v>
      </c>
    </row>
    <row r="574" spans="1:16" x14ac:dyDescent="0.2">
      <c r="A574" s="125" t="s">
        <v>56</v>
      </c>
      <c r="B574" s="124" t="e">
        <f>B548*((1+Constants!$B$16)/(1+Constants!$B$15))^5</f>
        <v>#REF!</v>
      </c>
      <c r="C574" s="124" t="e">
        <f>C548*((1+Constants!$B$17)/(1+Constants!$B$15))^5</f>
        <v>#REF!</v>
      </c>
      <c r="D574" s="124" t="e">
        <f t="shared" si="409"/>
        <v>#REF!</v>
      </c>
      <c r="E574" s="124" t="e">
        <f>E548*((1+Constants!$B$16)/(1+Constants!$B$15))^5</f>
        <v>#REF!</v>
      </c>
      <c r="F574" s="124" t="e">
        <f>F548*((1+Constants!$B$17)/(1+Constants!$B$15))^5</f>
        <v>#REF!</v>
      </c>
      <c r="G574" s="124" t="e">
        <f t="shared" si="410"/>
        <v>#REF!</v>
      </c>
      <c r="H574" s="124" t="e">
        <f>H548*((1+Constants!$B$16)/(1+Constants!$B$15))^5</f>
        <v>#REF!</v>
      </c>
      <c r="I574" s="124" t="e">
        <f>I548*((1+Constants!$B$17)/(1+Constants!$B$15))^5</f>
        <v>#REF!</v>
      </c>
      <c r="J574" s="124" t="e">
        <f t="shared" si="411"/>
        <v>#REF!</v>
      </c>
      <c r="K574" s="124" t="e">
        <f>K548*((1+Constants!$B$16)/(1+Constants!$B$15))^5</f>
        <v>#REF!</v>
      </c>
      <c r="L574" s="124" t="e">
        <f>L548*((1+Constants!$B$17)/(1+Constants!$B$15))^5</f>
        <v>#REF!</v>
      </c>
      <c r="M574" s="124" t="e">
        <f t="shared" si="412"/>
        <v>#REF!</v>
      </c>
      <c r="N574" s="124" t="e">
        <f>N548*((1+Constants!$B$16)/(1+Constants!$B$15))^5</f>
        <v>#REF!</v>
      </c>
      <c r="O574" s="124" t="e">
        <f>O548*((1+Constants!$B$17)/(1+Constants!$B$15))^5</f>
        <v>#REF!</v>
      </c>
      <c r="P574" s="124" t="e">
        <f t="shared" si="413"/>
        <v>#REF!</v>
      </c>
    </row>
    <row r="575" spans="1:16" x14ac:dyDescent="0.2">
      <c r="A575" s="125" t="s">
        <v>57</v>
      </c>
      <c r="B575" s="124" t="e">
        <f>B549*((1+Constants!$B$16)/(1+Constants!$B$15))^5</f>
        <v>#REF!</v>
      </c>
      <c r="C575" s="124" t="e">
        <f>C549*((1+Constants!$B$17)/(1+Constants!$B$15))^5</f>
        <v>#REF!</v>
      </c>
      <c r="D575" s="124" t="e">
        <f t="shared" si="409"/>
        <v>#REF!</v>
      </c>
      <c r="E575" s="124" t="e">
        <f>E549*((1+Constants!$B$16)/(1+Constants!$B$15))^5</f>
        <v>#REF!</v>
      </c>
      <c r="F575" s="124" t="e">
        <f>F549*((1+Constants!$B$17)/(1+Constants!$B$15))^5</f>
        <v>#REF!</v>
      </c>
      <c r="G575" s="124" t="e">
        <f t="shared" si="410"/>
        <v>#REF!</v>
      </c>
      <c r="H575" s="124" t="e">
        <f>H549*((1+Constants!$B$16)/(1+Constants!$B$15))^5</f>
        <v>#REF!</v>
      </c>
      <c r="I575" s="124" t="e">
        <f>I549*((1+Constants!$B$17)/(1+Constants!$B$15))^5</f>
        <v>#REF!</v>
      </c>
      <c r="J575" s="124" t="e">
        <f t="shared" si="411"/>
        <v>#REF!</v>
      </c>
      <c r="K575" s="124" t="e">
        <f>K549*((1+Constants!$B$16)/(1+Constants!$B$15))^5</f>
        <v>#REF!</v>
      </c>
      <c r="L575" s="124" t="e">
        <f>L549*((1+Constants!$B$17)/(1+Constants!$B$15))^5</f>
        <v>#REF!</v>
      </c>
      <c r="M575" s="124" t="e">
        <f t="shared" si="412"/>
        <v>#REF!</v>
      </c>
      <c r="N575" s="124" t="e">
        <f>N549*((1+Constants!$B$16)/(1+Constants!$B$15))^5</f>
        <v>#REF!</v>
      </c>
      <c r="O575" s="124" t="e">
        <f>O549*((1+Constants!$B$17)/(1+Constants!$B$15))^5</f>
        <v>#REF!</v>
      </c>
      <c r="P575" s="124" t="e">
        <f t="shared" si="413"/>
        <v>#REF!</v>
      </c>
    </row>
    <row r="576" spans="1:16" x14ac:dyDescent="0.2">
      <c r="A576" s="125" t="s">
        <v>58</v>
      </c>
      <c r="B576" s="124" t="e">
        <f>B550*((1+Constants!$B$16)/(1+Constants!$B$15))^5</f>
        <v>#REF!</v>
      </c>
      <c r="C576" s="124" t="e">
        <f>C550*((1+Constants!$B$17)/(1+Constants!$B$15))^5</f>
        <v>#REF!</v>
      </c>
      <c r="D576" s="124" t="e">
        <f t="shared" si="409"/>
        <v>#REF!</v>
      </c>
      <c r="E576" s="124" t="e">
        <f>E550*((1+Constants!$B$16)/(1+Constants!$B$15))^5</f>
        <v>#REF!</v>
      </c>
      <c r="F576" s="124" t="e">
        <f>F550*((1+Constants!$B$17)/(1+Constants!$B$15))^5</f>
        <v>#REF!</v>
      </c>
      <c r="G576" s="124" t="e">
        <f t="shared" si="410"/>
        <v>#REF!</v>
      </c>
      <c r="H576" s="124" t="e">
        <f>H550*((1+Constants!$B$16)/(1+Constants!$B$15))^5</f>
        <v>#REF!</v>
      </c>
      <c r="I576" s="124" t="e">
        <f>I550*((1+Constants!$B$17)/(1+Constants!$B$15))^5</f>
        <v>#REF!</v>
      </c>
      <c r="J576" s="124" t="e">
        <f t="shared" si="411"/>
        <v>#REF!</v>
      </c>
      <c r="K576" s="124" t="e">
        <f>K550*((1+Constants!$B$16)/(1+Constants!$B$15))^5</f>
        <v>#REF!</v>
      </c>
      <c r="L576" s="124" t="e">
        <f>L550*((1+Constants!$B$17)/(1+Constants!$B$15))^5</f>
        <v>#REF!</v>
      </c>
      <c r="M576" s="124" t="e">
        <f t="shared" si="412"/>
        <v>#REF!</v>
      </c>
      <c r="N576" s="124" t="e">
        <f>N550*((1+Constants!$B$16)/(1+Constants!$B$15))^5</f>
        <v>#REF!</v>
      </c>
      <c r="O576" s="124" t="e">
        <f>O550*((1+Constants!$B$17)/(1+Constants!$B$15))^5</f>
        <v>#REF!</v>
      </c>
      <c r="P576" s="124" t="e">
        <f t="shared" si="413"/>
        <v>#REF!</v>
      </c>
    </row>
    <row r="578" spans="1:16" x14ac:dyDescent="0.2">
      <c r="A578" s="284" t="s">
        <v>165</v>
      </c>
      <c r="B578" s="282" t="s">
        <v>107</v>
      </c>
      <c r="C578" s="111"/>
      <c r="D578" s="111"/>
      <c r="E578" s="111"/>
      <c r="F578" s="111"/>
      <c r="G578" s="111"/>
      <c r="H578" s="111"/>
      <c r="I578" s="111"/>
      <c r="J578" s="111"/>
      <c r="K578" s="111"/>
      <c r="L578" s="111"/>
      <c r="M578" s="111"/>
      <c r="N578" s="111"/>
      <c r="O578" s="111"/>
      <c r="P578" s="111"/>
    </row>
    <row r="579" spans="1:16" x14ac:dyDescent="0.2">
      <c r="A579" s="284" t="s">
        <v>198</v>
      </c>
      <c r="B579" s="282" t="s">
        <v>150</v>
      </c>
      <c r="C579" s="282"/>
      <c r="D579" s="282"/>
      <c r="E579" s="282" t="s">
        <v>196</v>
      </c>
      <c r="F579" s="282"/>
      <c r="G579" s="282"/>
      <c r="H579" s="282" t="s">
        <v>41</v>
      </c>
      <c r="I579" s="282"/>
      <c r="J579" s="282"/>
      <c r="K579" s="282" t="s">
        <v>40</v>
      </c>
      <c r="L579" s="282"/>
      <c r="M579" s="282"/>
      <c r="N579" s="282" t="s">
        <v>197</v>
      </c>
      <c r="O579" s="282"/>
      <c r="P579" s="282"/>
    </row>
    <row r="580" spans="1:16" x14ac:dyDescent="0.2">
      <c r="A580" s="109" t="s">
        <v>14</v>
      </c>
      <c r="B580" s="283" t="s">
        <v>94</v>
      </c>
      <c r="C580" s="283" t="s">
        <v>95</v>
      </c>
      <c r="D580" s="283" t="s">
        <v>96</v>
      </c>
      <c r="E580" s="283" t="s">
        <v>94</v>
      </c>
      <c r="F580" s="283" t="s">
        <v>95</v>
      </c>
      <c r="G580" s="283" t="s">
        <v>96</v>
      </c>
      <c r="H580" s="283" t="s">
        <v>94</v>
      </c>
      <c r="I580" s="283" t="s">
        <v>95</v>
      </c>
      <c r="J580" s="283" t="s">
        <v>96</v>
      </c>
      <c r="K580" s="283" t="s">
        <v>94</v>
      </c>
      <c r="L580" s="283" t="s">
        <v>95</v>
      </c>
      <c r="M580" s="283" t="s">
        <v>96</v>
      </c>
      <c r="N580" s="283" t="s">
        <v>94</v>
      </c>
      <c r="O580" s="283" t="s">
        <v>95</v>
      </c>
      <c r="P580" s="283" t="s">
        <v>96</v>
      </c>
    </row>
    <row r="581" spans="1:16" x14ac:dyDescent="0.2">
      <c r="A581" s="11" t="s">
        <v>0</v>
      </c>
      <c r="B581" s="123"/>
      <c r="C581" s="123"/>
      <c r="D581" s="123"/>
      <c r="E581" s="123"/>
      <c r="F581" s="123"/>
      <c r="G581" s="123"/>
      <c r="H581" s="123"/>
      <c r="I581" s="123"/>
      <c r="J581" s="123"/>
      <c r="K581" s="123"/>
      <c r="L581" s="123"/>
      <c r="M581" s="123"/>
      <c r="N581" s="123"/>
      <c r="O581" s="123"/>
      <c r="P581" s="123"/>
    </row>
    <row r="582" spans="1:16" x14ac:dyDescent="0.2">
      <c r="A582" s="123" t="s">
        <v>45</v>
      </c>
      <c r="B582" s="124" t="e">
        <f>B531*((1+Constants!$B$16)/(1+Constants!$B$15))^10</f>
        <v>#REF!</v>
      </c>
      <c r="C582" s="124" t="e">
        <f>C531*((1+Constants!$B$17)/(1+Constants!$B$15))^10</f>
        <v>#REF!</v>
      </c>
      <c r="D582" s="124" t="e">
        <f t="shared" ref="D582:D601" si="414">SUM(B582:C582)</f>
        <v>#REF!</v>
      </c>
      <c r="E582" s="124" t="e">
        <f>E531*((1+Constants!$B$16)/(1+Constants!$B$15))^10</f>
        <v>#REF!</v>
      </c>
      <c r="F582" s="124" t="e">
        <f>F531*((1+Constants!$B$17)/(1+Constants!$B$15))^10</f>
        <v>#REF!</v>
      </c>
      <c r="G582" s="124" t="e">
        <f t="shared" ref="G582:G601" si="415">SUM(E582:F582)</f>
        <v>#REF!</v>
      </c>
      <c r="H582" s="124" t="e">
        <f>H531*((1+Constants!$B$16)/(1+Constants!$B$15))^10</f>
        <v>#REF!</v>
      </c>
      <c r="I582" s="124" t="e">
        <f>I531*((1+Constants!$B$17)/(1+Constants!$B$15))^10</f>
        <v>#REF!</v>
      </c>
      <c r="J582" s="124" t="e">
        <f t="shared" ref="J582:J601" si="416">SUM(H582:I582)</f>
        <v>#REF!</v>
      </c>
      <c r="K582" s="124" t="e">
        <f>K531*((1+Constants!$B$16)/(1+Constants!$B$15))^10</f>
        <v>#REF!</v>
      </c>
      <c r="L582" s="124" t="e">
        <f>L531*((1+Constants!$B$17)/(1+Constants!$B$15))^10</f>
        <v>#REF!</v>
      </c>
      <c r="M582" s="124" t="e">
        <f t="shared" ref="M582:M601" si="417">SUM(K582:L582)</f>
        <v>#REF!</v>
      </c>
      <c r="N582" s="124" t="e">
        <f>N531*((1+Constants!$B$16)/(1+Constants!$B$15))^10</f>
        <v>#REF!</v>
      </c>
      <c r="O582" s="124" t="e">
        <f>O531*((1+Constants!$B$17)/(1+Constants!$B$15))^10</f>
        <v>#REF!</v>
      </c>
      <c r="P582" s="124" t="e">
        <f t="shared" ref="P582:P601" si="418">SUM(N582:O582)</f>
        <v>#REF!</v>
      </c>
    </row>
    <row r="583" spans="1:16" x14ac:dyDescent="0.2">
      <c r="A583" s="123" t="s">
        <v>59</v>
      </c>
      <c r="B583" s="124" t="e">
        <f>B532*((1+Constants!$B$16)/(1+Constants!$B$15))^10</f>
        <v>#REF!</v>
      </c>
      <c r="C583" s="124" t="e">
        <f>C532*((1+Constants!$B$17)/(1+Constants!$B$15))^10</f>
        <v>#REF!</v>
      </c>
      <c r="D583" s="124" t="e">
        <f t="shared" si="414"/>
        <v>#REF!</v>
      </c>
      <c r="E583" s="124" t="e">
        <f>E532*((1+Constants!$B$16)/(1+Constants!$B$15))^10</f>
        <v>#REF!</v>
      </c>
      <c r="F583" s="124" t="e">
        <f>F532*((1+Constants!$B$17)/(1+Constants!$B$15))^10</f>
        <v>#REF!</v>
      </c>
      <c r="G583" s="124" t="e">
        <f t="shared" si="415"/>
        <v>#REF!</v>
      </c>
      <c r="H583" s="124" t="e">
        <f>H532*((1+Constants!$B$16)/(1+Constants!$B$15))^10</f>
        <v>#REF!</v>
      </c>
      <c r="I583" s="124" t="e">
        <f>I532*((1+Constants!$B$17)/(1+Constants!$B$15))^10</f>
        <v>#REF!</v>
      </c>
      <c r="J583" s="124" t="e">
        <f t="shared" si="416"/>
        <v>#REF!</v>
      </c>
      <c r="K583" s="124" t="e">
        <f>K532*((1+Constants!$B$16)/(1+Constants!$B$15))^10</f>
        <v>#REF!</v>
      </c>
      <c r="L583" s="124" t="e">
        <f>L532*((1+Constants!$B$17)/(1+Constants!$B$15))^10</f>
        <v>#REF!</v>
      </c>
      <c r="M583" s="124" t="e">
        <f t="shared" si="417"/>
        <v>#REF!</v>
      </c>
      <c r="N583" s="124" t="e">
        <f>N532*((1+Constants!$B$16)/(1+Constants!$B$15))^10</f>
        <v>#REF!</v>
      </c>
      <c r="O583" s="124" t="e">
        <f>O532*((1+Constants!$B$17)/(1+Constants!$B$15))^10</f>
        <v>#REF!</v>
      </c>
      <c r="P583" s="124" t="e">
        <f t="shared" si="418"/>
        <v>#REF!</v>
      </c>
    </row>
    <row r="584" spans="1:16" x14ac:dyDescent="0.2">
      <c r="A584" s="123" t="s">
        <v>43</v>
      </c>
      <c r="B584" s="124" t="e">
        <f>B533*((1+Constants!$B$16)/(1+Constants!$B$15))^10</f>
        <v>#REF!</v>
      </c>
      <c r="C584" s="124" t="e">
        <f>C533*((1+Constants!$B$17)/(1+Constants!$B$15))^10</f>
        <v>#REF!</v>
      </c>
      <c r="D584" s="124" t="e">
        <f t="shared" si="414"/>
        <v>#REF!</v>
      </c>
      <c r="E584" s="124" t="e">
        <f>E533*((1+Constants!$B$16)/(1+Constants!$B$15))^10</f>
        <v>#REF!</v>
      </c>
      <c r="F584" s="124" t="e">
        <f>F533*((1+Constants!$B$17)/(1+Constants!$B$15))^10</f>
        <v>#REF!</v>
      </c>
      <c r="G584" s="124" t="e">
        <f t="shared" si="415"/>
        <v>#REF!</v>
      </c>
      <c r="H584" s="124" t="e">
        <f>H533*((1+Constants!$B$16)/(1+Constants!$B$15))^10</f>
        <v>#REF!</v>
      </c>
      <c r="I584" s="124" t="e">
        <f>I533*((1+Constants!$B$17)/(1+Constants!$B$15))^10</f>
        <v>#REF!</v>
      </c>
      <c r="J584" s="124" t="e">
        <f t="shared" si="416"/>
        <v>#REF!</v>
      </c>
      <c r="K584" s="124" t="e">
        <f>K533*((1+Constants!$B$16)/(1+Constants!$B$15))^10</f>
        <v>#REF!</v>
      </c>
      <c r="L584" s="124" t="e">
        <f>L533*((1+Constants!$B$17)/(1+Constants!$B$15))^10</f>
        <v>#REF!</v>
      </c>
      <c r="M584" s="124" t="e">
        <f t="shared" si="417"/>
        <v>#REF!</v>
      </c>
      <c r="N584" s="124" t="e">
        <f>N533*((1+Constants!$B$16)/(1+Constants!$B$15))^10</f>
        <v>#REF!</v>
      </c>
      <c r="O584" s="124" t="e">
        <f>O533*((1+Constants!$B$17)/(1+Constants!$B$15))^10</f>
        <v>#REF!</v>
      </c>
      <c r="P584" s="124" t="e">
        <f t="shared" si="418"/>
        <v>#REF!</v>
      </c>
    </row>
    <row r="585" spans="1:16" x14ac:dyDescent="0.2">
      <c r="A585" s="123" t="s">
        <v>44</v>
      </c>
      <c r="B585" s="124" t="e">
        <f>B534*((1+Constants!$B$16)/(1+Constants!$B$15))^10</f>
        <v>#REF!</v>
      </c>
      <c r="C585" s="124" t="e">
        <f>C534*((1+Constants!$B$17)/(1+Constants!$B$15))^10</f>
        <v>#REF!</v>
      </c>
      <c r="D585" s="124" t="e">
        <f t="shared" si="414"/>
        <v>#REF!</v>
      </c>
      <c r="E585" s="124" t="e">
        <f>E534*((1+Constants!$B$16)/(1+Constants!$B$15))^10</f>
        <v>#REF!</v>
      </c>
      <c r="F585" s="124" t="e">
        <f>F534*((1+Constants!$B$17)/(1+Constants!$B$15))^10</f>
        <v>#REF!</v>
      </c>
      <c r="G585" s="124" t="e">
        <f t="shared" si="415"/>
        <v>#REF!</v>
      </c>
      <c r="H585" s="124" t="e">
        <f>H534*((1+Constants!$B$16)/(1+Constants!$B$15))^10</f>
        <v>#REF!</v>
      </c>
      <c r="I585" s="124" t="e">
        <f>I534*((1+Constants!$B$17)/(1+Constants!$B$15))^10</f>
        <v>#REF!</v>
      </c>
      <c r="J585" s="124" t="e">
        <f t="shared" si="416"/>
        <v>#REF!</v>
      </c>
      <c r="K585" s="124" t="e">
        <f>K534*((1+Constants!$B$16)/(1+Constants!$B$15))^10</f>
        <v>#REF!</v>
      </c>
      <c r="L585" s="124" t="e">
        <f>L534*((1+Constants!$B$17)/(1+Constants!$B$15))^10</f>
        <v>#REF!</v>
      </c>
      <c r="M585" s="124" t="e">
        <f t="shared" si="417"/>
        <v>#REF!</v>
      </c>
      <c r="N585" s="124" t="e">
        <f>N534*((1+Constants!$B$16)/(1+Constants!$B$15))^10</f>
        <v>#REF!</v>
      </c>
      <c r="O585" s="124" t="e">
        <f>O534*((1+Constants!$B$17)/(1+Constants!$B$15))^10</f>
        <v>#REF!</v>
      </c>
      <c r="P585" s="124" t="e">
        <f t="shared" si="418"/>
        <v>#REF!</v>
      </c>
    </row>
    <row r="586" spans="1:16" x14ac:dyDescent="0.2">
      <c r="A586" s="125" t="s">
        <v>46</v>
      </c>
      <c r="B586" s="124" t="e">
        <f>B535*((1+Constants!$B$16)/(1+Constants!$B$15))^10</f>
        <v>#REF!</v>
      </c>
      <c r="C586" s="124" t="e">
        <f>C535*((1+Constants!$B$17)/(1+Constants!$B$15))^10</f>
        <v>#REF!</v>
      </c>
      <c r="D586" s="124" t="e">
        <f t="shared" si="414"/>
        <v>#REF!</v>
      </c>
      <c r="E586" s="124" t="e">
        <f>E535*((1+Constants!$B$16)/(1+Constants!$B$15))^10</f>
        <v>#REF!</v>
      </c>
      <c r="F586" s="124" t="e">
        <f>F535*((1+Constants!$B$17)/(1+Constants!$B$15))^10</f>
        <v>#REF!</v>
      </c>
      <c r="G586" s="124" t="e">
        <f t="shared" si="415"/>
        <v>#REF!</v>
      </c>
      <c r="H586" s="124" t="e">
        <f>H535*((1+Constants!$B$16)/(1+Constants!$B$15))^10</f>
        <v>#REF!</v>
      </c>
      <c r="I586" s="124" t="e">
        <f>I535*((1+Constants!$B$17)/(1+Constants!$B$15))^10</f>
        <v>#REF!</v>
      </c>
      <c r="J586" s="124" t="e">
        <f t="shared" si="416"/>
        <v>#REF!</v>
      </c>
      <c r="K586" s="124" t="e">
        <f>K535*((1+Constants!$B$16)/(1+Constants!$B$15))^10</f>
        <v>#REF!</v>
      </c>
      <c r="L586" s="124" t="e">
        <f>L535*((1+Constants!$B$17)/(1+Constants!$B$15))^10</f>
        <v>#REF!</v>
      </c>
      <c r="M586" s="124" t="e">
        <f t="shared" si="417"/>
        <v>#REF!</v>
      </c>
      <c r="N586" s="124" t="e">
        <f>N535*((1+Constants!$B$16)/(1+Constants!$B$15))^10</f>
        <v>#REF!</v>
      </c>
      <c r="O586" s="124" t="e">
        <f>O535*((1+Constants!$B$17)/(1+Constants!$B$15))^10</f>
        <v>#REF!</v>
      </c>
      <c r="P586" s="124" t="e">
        <f t="shared" si="418"/>
        <v>#REF!</v>
      </c>
    </row>
    <row r="587" spans="1:16" x14ac:dyDescent="0.2">
      <c r="A587" s="125" t="s">
        <v>47</v>
      </c>
      <c r="B587" s="124" t="e">
        <f>B536*((1+Constants!$B$16)/(1+Constants!$B$15))^10</f>
        <v>#REF!</v>
      </c>
      <c r="C587" s="124" t="e">
        <f>C536*((1+Constants!$B$17)/(1+Constants!$B$15))^10</f>
        <v>#REF!</v>
      </c>
      <c r="D587" s="124" t="e">
        <f t="shared" si="414"/>
        <v>#REF!</v>
      </c>
      <c r="E587" s="124" t="e">
        <f>E536*((1+Constants!$B$16)/(1+Constants!$B$15))^10</f>
        <v>#REF!</v>
      </c>
      <c r="F587" s="124" t="e">
        <f>F536*((1+Constants!$B$17)/(1+Constants!$B$15))^10</f>
        <v>#REF!</v>
      </c>
      <c r="G587" s="124" t="e">
        <f t="shared" si="415"/>
        <v>#REF!</v>
      </c>
      <c r="H587" s="124" t="e">
        <f>H536*((1+Constants!$B$16)/(1+Constants!$B$15))^10</f>
        <v>#REF!</v>
      </c>
      <c r="I587" s="124" t="e">
        <f>I536*((1+Constants!$B$17)/(1+Constants!$B$15))^10</f>
        <v>#REF!</v>
      </c>
      <c r="J587" s="124" t="e">
        <f t="shared" si="416"/>
        <v>#REF!</v>
      </c>
      <c r="K587" s="124" t="e">
        <f>K536*((1+Constants!$B$16)/(1+Constants!$B$15))^10</f>
        <v>#REF!</v>
      </c>
      <c r="L587" s="124" t="e">
        <f>L536*((1+Constants!$B$17)/(1+Constants!$B$15))^10</f>
        <v>#REF!</v>
      </c>
      <c r="M587" s="124" t="e">
        <f t="shared" si="417"/>
        <v>#REF!</v>
      </c>
      <c r="N587" s="124" t="e">
        <f>N536*((1+Constants!$B$16)/(1+Constants!$B$15))^10</f>
        <v>#REF!</v>
      </c>
      <c r="O587" s="124" t="e">
        <f>O536*((1+Constants!$B$17)/(1+Constants!$B$15))^10</f>
        <v>#REF!</v>
      </c>
      <c r="P587" s="124" t="e">
        <f t="shared" si="418"/>
        <v>#REF!</v>
      </c>
    </row>
    <row r="588" spans="1:16" x14ac:dyDescent="0.2">
      <c r="A588" s="125" t="s">
        <v>48</v>
      </c>
      <c r="B588" s="124" t="e">
        <f>B537*((1+Constants!$B$16)/(1+Constants!$B$15))^10</f>
        <v>#REF!</v>
      </c>
      <c r="C588" s="124" t="e">
        <f>C537*((1+Constants!$B$17)/(1+Constants!$B$15))^10</f>
        <v>#REF!</v>
      </c>
      <c r="D588" s="124" t="e">
        <f t="shared" si="414"/>
        <v>#REF!</v>
      </c>
      <c r="E588" s="124" t="e">
        <f>E537*((1+Constants!$B$16)/(1+Constants!$B$15))^10</f>
        <v>#REF!</v>
      </c>
      <c r="F588" s="124" t="e">
        <f>F537*((1+Constants!$B$17)/(1+Constants!$B$15))^10</f>
        <v>#REF!</v>
      </c>
      <c r="G588" s="124" t="e">
        <f t="shared" si="415"/>
        <v>#REF!</v>
      </c>
      <c r="H588" s="124" t="e">
        <f>H537*((1+Constants!$B$16)/(1+Constants!$B$15))^10</f>
        <v>#REF!</v>
      </c>
      <c r="I588" s="124" t="e">
        <f>I537*((1+Constants!$B$17)/(1+Constants!$B$15))^10</f>
        <v>#REF!</v>
      </c>
      <c r="J588" s="124" t="e">
        <f t="shared" si="416"/>
        <v>#REF!</v>
      </c>
      <c r="K588" s="124" t="e">
        <f>K537*((1+Constants!$B$16)/(1+Constants!$B$15))^10</f>
        <v>#REF!</v>
      </c>
      <c r="L588" s="124" t="e">
        <f>L537*((1+Constants!$B$17)/(1+Constants!$B$15))^10</f>
        <v>#REF!</v>
      </c>
      <c r="M588" s="124" t="e">
        <f t="shared" si="417"/>
        <v>#REF!</v>
      </c>
      <c r="N588" s="124" t="e">
        <f>N537*((1+Constants!$B$16)/(1+Constants!$B$15))^10</f>
        <v>#REF!</v>
      </c>
      <c r="O588" s="124" t="e">
        <f>O537*((1+Constants!$B$17)/(1+Constants!$B$15))^10</f>
        <v>#REF!</v>
      </c>
      <c r="P588" s="124" t="e">
        <f t="shared" si="418"/>
        <v>#REF!</v>
      </c>
    </row>
    <row r="589" spans="1:16" x14ac:dyDescent="0.2">
      <c r="A589" s="125" t="s">
        <v>49</v>
      </c>
      <c r="B589" s="124" t="e">
        <f>B538*((1+Constants!$B$16)/(1+Constants!$B$15))^10</f>
        <v>#REF!</v>
      </c>
      <c r="C589" s="124" t="e">
        <f>C538*((1+Constants!$B$17)/(1+Constants!$B$15))^10</f>
        <v>#REF!</v>
      </c>
      <c r="D589" s="124" t="e">
        <f t="shared" si="414"/>
        <v>#REF!</v>
      </c>
      <c r="E589" s="124" t="e">
        <f>E538*((1+Constants!$B$16)/(1+Constants!$B$15))^10</f>
        <v>#REF!</v>
      </c>
      <c r="F589" s="124" t="e">
        <f>F538*((1+Constants!$B$17)/(1+Constants!$B$15))^10</f>
        <v>#REF!</v>
      </c>
      <c r="G589" s="124" t="e">
        <f t="shared" si="415"/>
        <v>#REF!</v>
      </c>
      <c r="H589" s="124" t="e">
        <f>H538*((1+Constants!$B$16)/(1+Constants!$B$15))^10</f>
        <v>#REF!</v>
      </c>
      <c r="I589" s="124" t="e">
        <f>I538*((1+Constants!$B$17)/(1+Constants!$B$15))^10</f>
        <v>#REF!</v>
      </c>
      <c r="J589" s="124" t="e">
        <f t="shared" si="416"/>
        <v>#REF!</v>
      </c>
      <c r="K589" s="124" t="e">
        <f>K538*((1+Constants!$B$16)/(1+Constants!$B$15))^10</f>
        <v>#REF!</v>
      </c>
      <c r="L589" s="124" t="e">
        <f>L538*((1+Constants!$B$17)/(1+Constants!$B$15))^10</f>
        <v>#REF!</v>
      </c>
      <c r="M589" s="124" t="e">
        <f t="shared" si="417"/>
        <v>#REF!</v>
      </c>
      <c r="N589" s="124" t="e">
        <f>N538*((1+Constants!$B$16)/(1+Constants!$B$15))^10</f>
        <v>#REF!</v>
      </c>
      <c r="O589" s="124" t="e">
        <f>O538*((1+Constants!$B$17)/(1+Constants!$B$15))^10</f>
        <v>#REF!</v>
      </c>
      <c r="P589" s="124" t="e">
        <f t="shared" si="418"/>
        <v>#REF!</v>
      </c>
    </row>
    <row r="590" spans="1:16" x14ac:dyDescent="0.2">
      <c r="A590" s="123" t="s">
        <v>50</v>
      </c>
      <c r="B590" s="124" t="e">
        <f>B539*((1+Constants!$B$16)/(1+Constants!$B$15))^10</f>
        <v>#REF!</v>
      </c>
      <c r="C590" s="124" t="e">
        <f>C539*((1+Constants!$B$17)/(1+Constants!$B$15))^10</f>
        <v>#REF!</v>
      </c>
      <c r="D590" s="124" t="e">
        <f t="shared" si="414"/>
        <v>#REF!</v>
      </c>
      <c r="E590" s="124" t="e">
        <f>E539*((1+Constants!$B$16)/(1+Constants!$B$15))^10</f>
        <v>#REF!</v>
      </c>
      <c r="F590" s="124" t="e">
        <f>F539*((1+Constants!$B$17)/(1+Constants!$B$15))^10</f>
        <v>#REF!</v>
      </c>
      <c r="G590" s="124" t="e">
        <f t="shared" si="415"/>
        <v>#REF!</v>
      </c>
      <c r="H590" s="124" t="e">
        <f>H539*((1+Constants!$B$16)/(1+Constants!$B$15))^10</f>
        <v>#REF!</v>
      </c>
      <c r="I590" s="124" t="e">
        <f>I539*((1+Constants!$B$17)/(1+Constants!$B$15))^10</f>
        <v>#REF!</v>
      </c>
      <c r="J590" s="124" t="e">
        <f t="shared" si="416"/>
        <v>#REF!</v>
      </c>
      <c r="K590" s="124" t="e">
        <f>K539*((1+Constants!$B$16)/(1+Constants!$B$15))^10</f>
        <v>#REF!</v>
      </c>
      <c r="L590" s="124" t="e">
        <f>L539*((1+Constants!$B$17)/(1+Constants!$B$15))^10</f>
        <v>#REF!</v>
      </c>
      <c r="M590" s="124" t="e">
        <f t="shared" si="417"/>
        <v>#REF!</v>
      </c>
      <c r="N590" s="124" t="e">
        <f>N539*((1+Constants!$B$16)/(1+Constants!$B$15))^10</f>
        <v>#REF!</v>
      </c>
      <c r="O590" s="124" t="e">
        <f>O539*((1+Constants!$B$17)/(1+Constants!$B$15))^10</f>
        <v>#REF!</v>
      </c>
      <c r="P590" s="124" t="e">
        <f t="shared" si="418"/>
        <v>#REF!</v>
      </c>
    </row>
    <row r="591" spans="1:16" x14ac:dyDescent="0.2">
      <c r="A591" s="126" t="s">
        <v>30</v>
      </c>
      <c r="B591" s="124" t="e">
        <f>B540*((1+Constants!$B$16)/(1+Constants!$B$15))^10</f>
        <v>#REF!</v>
      </c>
      <c r="C591" s="124" t="e">
        <f>C540*((1+Constants!$B$17)/(1+Constants!$B$15))^10</f>
        <v>#REF!</v>
      </c>
      <c r="D591" s="124" t="e">
        <f t="shared" si="414"/>
        <v>#REF!</v>
      </c>
      <c r="E591" s="124" t="e">
        <f>E540*((1+Constants!$B$16)/(1+Constants!$B$15))^10</f>
        <v>#REF!</v>
      </c>
      <c r="F591" s="124" t="e">
        <f>F540*((1+Constants!$B$17)/(1+Constants!$B$15))^10</f>
        <v>#REF!</v>
      </c>
      <c r="G591" s="124" t="e">
        <f t="shared" si="415"/>
        <v>#REF!</v>
      </c>
      <c r="H591" s="124" t="e">
        <f>H540*((1+Constants!$B$16)/(1+Constants!$B$15))^10</f>
        <v>#REF!</v>
      </c>
      <c r="I591" s="124" t="e">
        <f>I540*((1+Constants!$B$17)/(1+Constants!$B$15))^10</f>
        <v>#REF!</v>
      </c>
      <c r="J591" s="124" t="e">
        <f t="shared" si="416"/>
        <v>#REF!</v>
      </c>
      <c r="K591" s="124" t="e">
        <f>K540*((1+Constants!$B$16)/(1+Constants!$B$15))^10</f>
        <v>#REF!</v>
      </c>
      <c r="L591" s="124" t="e">
        <f>L540*((1+Constants!$B$17)/(1+Constants!$B$15))^10</f>
        <v>#REF!</v>
      </c>
      <c r="M591" s="124" t="e">
        <f t="shared" si="417"/>
        <v>#REF!</v>
      </c>
      <c r="N591" s="124" t="e">
        <f>N540*((1+Constants!$B$16)/(1+Constants!$B$15))^10</f>
        <v>#REF!</v>
      </c>
      <c r="O591" s="124" t="e">
        <f>O540*((1+Constants!$B$17)/(1+Constants!$B$15))^10</f>
        <v>#REF!</v>
      </c>
      <c r="P591" s="124" t="e">
        <f t="shared" si="418"/>
        <v>#REF!</v>
      </c>
    </row>
    <row r="592" spans="1:16" x14ac:dyDescent="0.2">
      <c r="A592" s="123" t="s">
        <v>6</v>
      </c>
      <c r="B592" s="124" t="e">
        <f>B541*((1+Constants!$B$16)/(1+Constants!$B$15))^10</f>
        <v>#REF!</v>
      </c>
      <c r="C592" s="124" t="e">
        <f>C541*((1+Constants!$B$17)/(1+Constants!$B$15))^10</f>
        <v>#REF!</v>
      </c>
      <c r="D592" s="124" t="e">
        <f t="shared" si="414"/>
        <v>#REF!</v>
      </c>
      <c r="E592" s="124" t="e">
        <f>E541*((1+Constants!$B$16)/(1+Constants!$B$15))^10</f>
        <v>#REF!</v>
      </c>
      <c r="F592" s="124" t="e">
        <f>F541*((1+Constants!$B$17)/(1+Constants!$B$15))^10</f>
        <v>#REF!</v>
      </c>
      <c r="G592" s="124" t="e">
        <f t="shared" si="415"/>
        <v>#REF!</v>
      </c>
      <c r="H592" s="124" t="e">
        <f>H541*((1+Constants!$B$16)/(1+Constants!$B$15))^10</f>
        <v>#REF!</v>
      </c>
      <c r="I592" s="124" t="e">
        <f>I541*((1+Constants!$B$17)/(1+Constants!$B$15))^10</f>
        <v>#REF!</v>
      </c>
      <c r="J592" s="124" t="e">
        <f t="shared" si="416"/>
        <v>#REF!</v>
      </c>
      <c r="K592" s="124" t="e">
        <f>K541*((1+Constants!$B$16)/(1+Constants!$B$15))^10</f>
        <v>#REF!</v>
      </c>
      <c r="L592" s="124" t="e">
        <f>L541*((1+Constants!$B$17)/(1+Constants!$B$15))^10</f>
        <v>#REF!</v>
      </c>
      <c r="M592" s="124" t="e">
        <f t="shared" si="417"/>
        <v>#REF!</v>
      </c>
      <c r="N592" s="124" t="e">
        <f>N541*((1+Constants!$B$16)/(1+Constants!$B$15))^10</f>
        <v>#REF!</v>
      </c>
      <c r="O592" s="124" t="e">
        <f>O541*((1+Constants!$B$17)/(1+Constants!$B$15))^10</f>
        <v>#REF!</v>
      </c>
      <c r="P592" s="124" t="e">
        <f t="shared" si="418"/>
        <v>#REF!</v>
      </c>
    </row>
    <row r="593" spans="1:16" x14ac:dyDescent="0.2">
      <c r="A593" s="123" t="s">
        <v>51</v>
      </c>
      <c r="B593" s="124" t="e">
        <f>B542*((1+Constants!$B$16)/(1+Constants!$B$15))^10</f>
        <v>#REF!</v>
      </c>
      <c r="C593" s="124" t="e">
        <f>C542*((1+Constants!$B$17)/(1+Constants!$B$15))^10</f>
        <v>#REF!</v>
      </c>
      <c r="D593" s="124" t="e">
        <f t="shared" si="414"/>
        <v>#REF!</v>
      </c>
      <c r="E593" s="124" t="e">
        <f>E542*((1+Constants!$B$16)/(1+Constants!$B$15))^10</f>
        <v>#REF!</v>
      </c>
      <c r="F593" s="124" t="e">
        <f>F542*((1+Constants!$B$17)/(1+Constants!$B$15))^10</f>
        <v>#REF!</v>
      </c>
      <c r="G593" s="124" t="e">
        <f t="shared" si="415"/>
        <v>#REF!</v>
      </c>
      <c r="H593" s="124" t="e">
        <f>H542*((1+Constants!$B$16)/(1+Constants!$B$15))^10</f>
        <v>#REF!</v>
      </c>
      <c r="I593" s="124" t="e">
        <f>I542*((1+Constants!$B$17)/(1+Constants!$B$15))^10</f>
        <v>#REF!</v>
      </c>
      <c r="J593" s="124" t="e">
        <f t="shared" si="416"/>
        <v>#REF!</v>
      </c>
      <c r="K593" s="124" t="e">
        <f>K542*((1+Constants!$B$16)/(1+Constants!$B$15))^10</f>
        <v>#REF!</v>
      </c>
      <c r="L593" s="124" t="e">
        <f>L542*((1+Constants!$B$17)/(1+Constants!$B$15))^10</f>
        <v>#REF!</v>
      </c>
      <c r="M593" s="124" t="e">
        <f t="shared" si="417"/>
        <v>#REF!</v>
      </c>
      <c r="N593" s="124" t="e">
        <f>N542*((1+Constants!$B$16)/(1+Constants!$B$15))^10</f>
        <v>#REF!</v>
      </c>
      <c r="O593" s="124" t="e">
        <f>O542*((1+Constants!$B$17)/(1+Constants!$B$15))^10</f>
        <v>#REF!</v>
      </c>
      <c r="P593" s="124" t="e">
        <f t="shared" si="418"/>
        <v>#REF!</v>
      </c>
    </row>
    <row r="594" spans="1:16" x14ac:dyDescent="0.2">
      <c r="A594" s="125" t="s">
        <v>52</v>
      </c>
      <c r="B594" s="124" t="e">
        <f>B543*((1+Constants!$B$16)/(1+Constants!$B$15))^10</f>
        <v>#REF!</v>
      </c>
      <c r="C594" s="124" t="e">
        <f>C543*((1+Constants!$B$17)/(1+Constants!$B$15))^10</f>
        <v>#REF!</v>
      </c>
      <c r="D594" s="124" t="e">
        <f t="shared" si="414"/>
        <v>#REF!</v>
      </c>
      <c r="E594" s="124" t="e">
        <f>E543*((1+Constants!$B$16)/(1+Constants!$B$15))^10</f>
        <v>#REF!</v>
      </c>
      <c r="F594" s="124" t="e">
        <f>F543*((1+Constants!$B$17)/(1+Constants!$B$15))^10</f>
        <v>#REF!</v>
      </c>
      <c r="G594" s="124" t="e">
        <f t="shared" si="415"/>
        <v>#REF!</v>
      </c>
      <c r="H594" s="124" t="e">
        <f>H543*((1+Constants!$B$16)/(1+Constants!$B$15))^10</f>
        <v>#REF!</v>
      </c>
      <c r="I594" s="124" t="e">
        <f>I543*((1+Constants!$B$17)/(1+Constants!$B$15))^10</f>
        <v>#REF!</v>
      </c>
      <c r="J594" s="124" t="e">
        <f t="shared" si="416"/>
        <v>#REF!</v>
      </c>
      <c r="K594" s="124" t="e">
        <f>K543*((1+Constants!$B$16)/(1+Constants!$B$15))^10</f>
        <v>#REF!</v>
      </c>
      <c r="L594" s="124" t="e">
        <f>L543*((1+Constants!$B$17)/(1+Constants!$B$15))^10</f>
        <v>#REF!</v>
      </c>
      <c r="M594" s="124" t="e">
        <f t="shared" si="417"/>
        <v>#REF!</v>
      </c>
      <c r="N594" s="124" t="e">
        <f>N543*((1+Constants!$B$16)/(1+Constants!$B$15))^10</f>
        <v>#REF!</v>
      </c>
      <c r="O594" s="124" t="e">
        <f>O543*((1+Constants!$B$17)/(1+Constants!$B$15))^10</f>
        <v>#REF!</v>
      </c>
      <c r="P594" s="124" t="e">
        <f t="shared" si="418"/>
        <v>#REF!</v>
      </c>
    </row>
    <row r="595" spans="1:16" x14ac:dyDescent="0.2">
      <c r="A595" s="125" t="s">
        <v>53</v>
      </c>
      <c r="B595" s="124" t="e">
        <f>B544*((1+Constants!$B$16)/(1+Constants!$B$15))^10</f>
        <v>#REF!</v>
      </c>
      <c r="C595" s="124" t="e">
        <f>C544*((1+Constants!$B$17)/(1+Constants!$B$15))^10</f>
        <v>#REF!</v>
      </c>
      <c r="D595" s="124" t="e">
        <f t="shared" si="414"/>
        <v>#REF!</v>
      </c>
      <c r="E595" s="124" t="e">
        <f>E544*((1+Constants!$B$16)/(1+Constants!$B$15))^10</f>
        <v>#REF!</v>
      </c>
      <c r="F595" s="124" t="e">
        <f>F544*((1+Constants!$B$17)/(1+Constants!$B$15))^10</f>
        <v>#REF!</v>
      </c>
      <c r="G595" s="124" t="e">
        <f t="shared" si="415"/>
        <v>#REF!</v>
      </c>
      <c r="H595" s="124" t="e">
        <f>H544*((1+Constants!$B$16)/(1+Constants!$B$15))^10</f>
        <v>#REF!</v>
      </c>
      <c r="I595" s="124" t="e">
        <f>I544*((1+Constants!$B$17)/(1+Constants!$B$15))^10</f>
        <v>#REF!</v>
      </c>
      <c r="J595" s="124" t="e">
        <f t="shared" si="416"/>
        <v>#REF!</v>
      </c>
      <c r="K595" s="124" t="e">
        <f>K544*((1+Constants!$B$16)/(1+Constants!$B$15))^10</f>
        <v>#REF!</v>
      </c>
      <c r="L595" s="124" t="e">
        <f>L544*((1+Constants!$B$17)/(1+Constants!$B$15))^10</f>
        <v>#REF!</v>
      </c>
      <c r="M595" s="124" t="e">
        <f t="shared" si="417"/>
        <v>#REF!</v>
      </c>
      <c r="N595" s="124" t="e">
        <f>N544*((1+Constants!$B$16)/(1+Constants!$B$15))^10</f>
        <v>#REF!</v>
      </c>
      <c r="O595" s="124" t="e">
        <f>O544*((1+Constants!$B$17)/(1+Constants!$B$15))^10</f>
        <v>#REF!</v>
      </c>
      <c r="P595" s="124" t="e">
        <f t="shared" si="418"/>
        <v>#REF!</v>
      </c>
    </row>
    <row r="596" spans="1:16" x14ac:dyDescent="0.2">
      <c r="A596" s="125" t="s">
        <v>54</v>
      </c>
      <c r="B596" s="124" t="e">
        <f>B545*((1+Constants!$B$16)/(1+Constants!$B$15))^10</f>
        <v>#REF!</v>
      </c>
      <c r="C596" s="124" t="e">
        <f>C545*((1+Constants!$B$17)/(1+Constants!$B$15))^10</f>
        <v>#REF!</v>
      </c>
      <c r="D596" s="124" t="e">
        <f t="shared" si="414"/>
        <v>#REF!</v>
      </c>
      <c r="E596" s="124" t="e">
        <f>E545*((1+Constants!$B$16)/(1+Constants!$B$15))^10</f>
        <v>#REF!</v>
      </c>
      <c r="F596" s="124" t="e">
        <f>F545*((1+Constants!$B$17)/(1+Constants!$B$15))^10</f>
        <v>#REF!</v>
      </c>
      <c r="G596" s="124" t="e">
        <f t="shared" si="415"/>
        <v>#REF!</v>
      </c>
      <c r="H596" s="124" t="e">
        <f>H545*((1+Constants!$B$16)/(1+Constants!$B$15))^10</f>
        <v>#REF!</v>
      </c>
      <c r="I596" s="124" t="e">
        <f>I545*((1+Constants!$B$17)/(1+Constants!$B$15))^10</f>
        <v>#REF!</v>
      </c>
      <c r="J596" s="124" t="e">
        <f t="shared" si="416"/>
        <v>#REF!</v>
      </c>
      <c r="K596" s="124" t="e">
        <f>K545*((1+Constants!$B$16)/(1+Constants!$B$15))^10</f>
        <v>#REF!</v>
      </c>
      <c r="L596" s="124" t="e">
        <f>L545*((1+Constants!$B$17)/(1+Constants!$B$15))^10</f>
        <v>#REF!</v>
      </c>
      <c r="M596" s="124" t="e">
        <f t="shared" si="417"/>
        <v>#REF!</v>
      </c>
      <c r="N596" s="124" t="e">
        <f>N545*((1+Constants!$B$16)/(1+Constants!$B$15))^10</f>
        <v>#REF!</v>
      </c>
      <c r="O596" s="124" t="e">
        <f>O545*((1+Constants!$B$17)/(1+Constants!$B$15))^10</f>
        <v>#REF!</v>
      </c>
      <c r="P596" s="124" t="e">
        <f t="shared" si="418"/>
        <v>#REF!</v>
      </c>
    </row>
    <row r="597" spans="1:16" x14ac:dyDescent="0.2">
      <c r="A597" s="125" t="s">
        <v>55</v>
      </c>
      <c r="B597" s="124" t="e">
        <f>B546*((1+Constants!$B$16)/(1+Constants!$B$15))^10</f>
        <v>#REF!</v>
      </c>
      <c r="C597" s="124" t="e">
        <f>C546*((1+Constants!$B$17)/(1+Constants!$B$15))^10</f>
        <v>#REF!</v>
      </c>
      <c r="D597" s="124" t="e">
        <f t="shared" si="414"/>
        <v>#REF!</v>
      </c>
      <c r="E597" s="124" t="e">
        <f>E546*((1+Constants!$B$16)/(1+Constants!$B$15))^10</f>
        <v>#REF!</v>
      </c>
      <c r="F597" s="124" t="e">
        <f>F546*((1+Constants!$B$17)/(1+Constants!$B$15))^10</f>
        <v>#REF!</v>
      </c>
      <c r="G597" s="124" t="e">
        <f t="shared" si="415"/>
        <v>#REF!</v>
      </c>
      <c r="H597" s="124" t="e">
        <f>H546*((1+Constants!$B$16)/(1+Constants!$B$15))^10</f>
        <v>#REF!</v>
      </c>
      <c r="I597" s="124" t="e">
        <f>I546*((1+Constants!$B$17)/(1+Constants!$B$15))^10</f>
        <v>#REF!</v>
      </c>
      <c r="J597" s="124" t="e">
        <f t="shared" si="416"/>
        <v>#REF!</v>
      </c>
      <c r="K597" s="124" t="e">
        <f>K546*((1+Constants!$B$16)/(1+Constants!$B$15))^10</f>
        <v>#REF!</v>
      </c>
      <c r="L597" s="124" t="e">
        <f>L546*((1+Constants!$B$17)/(1+Constants!$B$15))^10</f>
        <v>#REF!</v>
      </c>
      <c r="M597" s="124" t="e">
        <f t="shared" si="417"/>
        <v>#REF!</v>
      </c>
      <c r="N597" s="124" t="e">
        <f>N546*((1+Constants!$B$16)/(1+Constants!$B$15))^10</f>
        <v>#REF!</v>
      </c>
      <c r="O597" s="124" t="e">
        <f>O546*((1+Constants!$B$17)/(1+Constants!$B$15))^10</f>
        <v>#REF!</v>
      </c>
      <c r="P597" s="124" t="e">
        <f t="shared" si="418"/>
        <v>#REF!</v>
      </c>
    </row>
    <row r="598" spans="1:16" x14ac:dyDescent="0.2">
      <c r="A598" s="125" t="s">
        <v>21</v>
      </c>
      <c r="B598" s="124" t="e">
        <f>B547*((1+Constants!$B$16)/(1+Constants!$B$15))^10</f>
        <v>#REF!</v>
      </c>
      <c r="C598" s="124" t="e">
        <f>C547*((1+Constants!$B$17)/(1+Constants!$B$15))^10</f>
        <v>#REF!</v>
      </c>
      <c r="D598" s="124" t="e">
        <f t="shared" si="414"/>
        <v>#REF!</v>
      </c>
      <c r="E598" s="124" t="e">
        <f>E547*((1+Constants!$B$16)/(1+Constants!$B$15))^10</f>
        <v>#REF!</v>
      </c>
      <c r="F598" s="124" t="e">
        <f>F547*((1+Constants!$B$17)/(1+Constants!$B$15))^10</f>
        <v>#REF!</v>
      </c>
      <c r="G598" s="124" t="e">
        <f t="shared" si="415"/>
        <v>#REF!</v>
      </c>
      <c r="H598" s="124" t="e">
        <f>H547*((1+Constants!$B$16)/(1+Constants!$B$15))^10</f>
        <v>#REF!</v>
      </c>
      <c r="I598" s="124" t="e">
        <f>I547*((1+Constants!$B$17)/(1+Constants!$B$15))^10</f>
        <v>#REF!</v>
      </c>
      <c r="J598" s="124" t="e">
        <f t="shared" si="416"/>
        <v>#REF!</v>
      </c>
      <c r="K598" s="124" t="e">
        <f>K547*((1+Constants!$B$16)/(1+Constants!$B$15))^10</f>
        <v>#REF!</v>
      </c>
      <c r="L598" s="124" t="e">
        <f>L547*((1+Constants!$B$17)/(1+Constants!$B$15))^10</f>
        <v>#REF!</v>
      </c>
      <c r="M598" s="124" t="e">
        <f t="shared" si="417"/>
        <v>#REF!</v>
      </c>
      <c r="N598" s="124" t="e">
        <f>N547*((1+Constants!$B$16)/(1+Constants!$B$15))^10</f>
        <v>#REF!</v>
      </c>
      <c r="O598" s="124" t="e">
        <f>O547*((1+Constants!$B$17)/(1+Constants!$B$15))^10</f>
        <v>#REF!</v>
      </c>
      <c r="P598" s="124" t="e">
        <f t="shared" si="418"/>
        <v>#REF!</v>
      </c>
    </row>
    <row r="599" spans="1:16" x14ac:dyDescent="0.2">
      <c r="A599" s="125" t="s">
        <v>56</v>
      </c>
      <c r="B599" s="124" t="e">
        <f>B548*((1+Constants!$B$16)/(1+Constants!$B$15))^10</f>
        <v>#REF!</v>
      </c>
      <c r="C599" s="124" t="e">
        <f>C548*((1+Constants!$B$17)/(1+Constants!$B$15))^10</f>
        <v>#REF!</v>
      </c>
      <c r="D599" s="124" t="e">
        <f t="shared" si="414"/>
        <v>#REF!</v>
      </c>
      <c r="E599" s="124" t="e">
        <f>E548*((1+Constants!$B$16)/(1+Constants!$B$15))^10</f>
        <v>#REF!</v>
      </c>
      <c r="F599" s="124" t="e">
        <f>F548*((1+Constants!$B$17)/(1+Constants!$B$15))^10</f>
        <v>#REF!</v>
      </c>
      <c r="G599" s="124" t="e">
        <f t="shared" si="415"/>
        <v>#REF!</v>
      </c>
      <c r="H599" s="124" t="e">
        <f>H548*((1+Constants!$B$16)/(1+Constants!$B$15))^10</f>
        <v>#REF!</v>
      </c>
      <c r="I599" s="124" t="e">
        <f>I548*((1+Constants!$B$17)/(1+Constants!$B$15))^10</f>
        <v>#REF!</v>
      </c>
      <c r="J599" s="124" t="e">
        <f t="shared" si="416"/>
        <v>#REF!</v>
      </c>
      <c r="K599" s="124" t="e">
        <f>K548*((1+Constants!$B$16)/(1+Constants!$B$15))^10</f>
        <v>#REF!</v>
      </c>
      <c r="L599" s="124" t="e">
        <f>L548*((1+Constants!$B$17)/(1+Constants!$B$15))^10</f>
        <v>#REF!</v>
      </c>
      <c r="M599" s="124" t="e">
        <f t="shared" si="417"/>
        <v>#REF!</v>
      </c>
      <c r="N599" s="124" t="e">
        <f>N548*((1+Constants!$B$16)/(1+Constants!$B$15))^10</f>
        <v>#REF!</v>
      </c>
      <c r="O599" s="124" t="e">
        <f>O548*((1+Constants!$B$17)/(1+Constants!$B$15))^10</f>
        <v>#REF!</v>
      </c>
      <c r="P599" s="124" t="e">
        <f t="shared" si="418"/>
        <v>#REF!</v>
      </c>
    </row>
    <row r="600" spans="1:16" x14ac:dyDescent="0.2">
      <c r="A600" s="125" t="s">
        <v>57</v>
      </c>
      <c r="B600" s="124" t="e">
        <f>B549*((1+Constants!$B$16)/(1+Constants!$B$15))^10</f>
        <v>#REF!</v>
      </c>
      <c r="C600" s="124" t="e">
        <f>C549*((1+Constants!$B$17)/(1+Constants!$B$15))^10</f>
        <v>#REF!</v>
      </c>
      <c r="D600" s="124" t="e">
        <f t="shared" si="414"/>
        <v>#REF!</v>
      </c>
      <c r="E600" s="124" t="e">
        <f>E549*((1+Constants!$B$16)/(1+Constants!$B$15))^10</f>
        <v>#REF!</v>
      </c>
      <c r="F600" s="124" t="e">
        <f>F549*((1+Constants!$B$17)/(1+Constants!$B$15))^10</f>
        <v>#REF!</v>
      </c>
      <c r="G600" s="124" t="e">
        <f t="shared" si="415"/>
        <v>#REF!</v>
      </c>
      <c r="H600" s="124" t="e">
        <f>H549*((1+Constants!$B$16)/(1+Constants!$B$15))^10</f>
        <v>#REF!</v>
      </c>
      <c r="I600" s="124" t="e">
        <f>I549*((1+Constants!$B$17)/(1+Constants!$B$15))^10</f>
        <v>#REF!</v>
      </c>
      <c r="J600" s="124" t="e">
        <f t="shared" si="416"/>
        <v>#REF!</v>
      </c>
      <c r="K600" s="124" t="e">
        <f>K549*((1+Constants!$B$16)/(1+Constants!$B$15))^10</f>
        <v>#REF!</v>
      </c>
      <c r="L600" s="124" t="e">
        <f>L549*((1+Constants!$B$17)/(1+Constants!$B$15))^10</f>
        <v>#REF!</v>
      </c>
      <c r="M600" s="124" t="e">
        <f t="shared" si="417"/>
        <v>#REF!</v>
      </c>
      <c r="N600" s="124" t="e">
        <f>N549*((1+Constants!$B$16)/(1+Constants!$B$15))^10</f>
        <v>#REF!</v>
      </c>
      <c r="O600" s="124" t="e">
        <f>O549*((1+Constants!$B$17)/(1+Constants!$B$15))^10</f>
        <v>#REF!</v>
      </c>
      <c r="P600" s="124" t="e">
        <f t="shared" si="418"/>
        <v>#REF!</v>
      </c>
    </row>
    <row r="601" spans="1:16" x14ac:dyDescent="0.2">
      <c r="A601" s="125" t="s">
        <v>58</v>
      </c>
      <c r="B601" s="124" t="e">
        <f>B550*((1+Constants!$B$16)/(1+Constants!$B$15))^10</f>
        <v>#REF!</v>
      </c>
      <c r="C601" s="124" t="e">
        <f>C550*((1+Constants!$B$17)/(1+Constants!$B$15))^10</f>
        <v>#REF!</v>
      </c>
      <c r="D601" s="124" t="e">
        <f t="shared" si="414"/>
        <v>#REF!</v>
      </c>
      <c r="E601" s="124" t="e">
        <f>E550*((1+Constants!$B$16)/(1+Constants!$B$15))^10</f>
        <v>#REF!</v>
      </c>
      <c r="F601" s="124" t="e">
        <f>F550*((1+Constants!$B$17)/(1+Constants!$B$15))^10</f>
        <v>#REF!</v>
      </c>
      <c r="G601" s="124" t="e">
        <f t="shared" si="415"/>
        <v>#REF!</v>
      </c>
      <c r="H601" s="124" t="e">
        <f>H550*((1+Constants!$B$16)/(1+Constants!$B$15))^10</f>
        <v>#REF!</v>
      </c>
      <c r="I601" s="124" t="e">
        <f>I550*((1+Constants!$B$17)/(1+Constants!$B$15))^10</f>
        <v>#REF!</v>
      </c>
      <c r="J601" s="124" t="e">
        <f t="shared" si="416"/>
        <v>#REF!</v>
      </c>
      <c r="K601" s="124" t="e">
        <f>K550*((1+Constants!$B$16)/(1+Constants!$B$15))^10</f>
        <v>#REF!</v>
      </c>
      <c r="L601" s="124" t="e">
        <f>L550*((1+Constants!$B$17)/(1+Constants!$B$15))^10</f>
        <v>#REF!</v>
      </c>
      <c r="M601" s="124" t="e">
        <f t="shared" si="417"/>
        <v>#REF!</v>
      </c>
      <c r="N601" s="124" t="e">
        <f>N550*((1+Constants!$B$16)/(1+Constants!$B$15))^10</f>
        <v>#REF!</v>
      </c>
      <c r="O601" s="124" t="e">
        <f>O550*((1+Constants!$B$17)/(1+Constants!$B$15))^10</f>
        <v>#REF!</v>
      </c>
      <c r="P601" s="124" t="e">
        <f t="shared" si="418"/>
        <v>#REF!</v>
      </c>
    </row>
    <row r="603" spans="1:16" x14ac:dyDescent="0.2">
      <c r="A603" s="284" t="s">
        <v>165</v>
      </c>
      <c r="B603" s="282" t="s">
        <v>108</v>
      </c>
      <c r="C603" s="111"/>
      <c r="D603" s="111"/>
      <c r="E603" s="111"/>
      <c r="F603" s="111"/>
      <c r="G603" s="111"/>
      <c r="H603" s="111"/>
      <c r="I603" s="111"/>
      <c r="J603" s="111"/>
      <c r="K603" s="111"/>
      <c r="L603" s="111"/>
      <c r="M603" s="111"/>
      <c r="N603" s="111"/>
      <c r="O603" s="111"/>
      <c r="P603" s="111"/>
    </row>
    <row r="604" spans="1:16" x14ac:dyDescent="0.2">
      <c r="A604" s="284" t="s">
        <v>198</v>
      </c>
      <c r="B604" s="282" t="s">
        <v>150</v>
      </c>
      <c r="C604" s="282"/>
      <c r="D604" s="282"/>
      <c r="E604" s="282" t="s">
        <v>196</v>
      </c>
      <c r="F604" s="282"/>
      <c r="G604" s="282"/>
      <c r="H604" s="282" t="s">
        <v>41</v>
      </c>
      <c r="I604" s="282"/>
      <c r="J604" s="282"/>
      <c r="K604" s="282" t="s">
        <v>40</v>
      </c>
      <c r="L604" s="282"/>
      <c r="M604" s="282"/>
      <c r="N604" s="282" t="s">
        <v>197</v>
      </c>
      <c r="O604" s="282"/>
      <c r="P604" s="282"/>
    </row>
    <row r="605" spans="1:16" x14ac:dyDescent="0.2">
      <c r="A605" s="109" t="s">
        <v>14</v>
      </c>
      <c r="B605" s="283" t="s">
        <v>94</v>
      </c>
      <c r="C605" s="283" t="s">
        <v>95</v>
      </c>
      <c r="D605" s="283" t="s">
        <v>96</v>
      </c>
      <c r="E605" s="283" t="s">
        <v>94</v>
      </c>
      <c r="F605" s="283" t="s">
        <v>95</v>
      </c>
      <c r="G605" s="283" t="s">
        <v>96</v>
      </c>
      <c r="H605" s="283" t="s">
        <v>94</v>
      </c>
      <c r="I605" s="283" t="s">
        <v>95</v>
      </c>
      <c r="J605" s="283" t="s">
        <v>96</v>
      </c>
      <c r="K605" s="283" t="s">
        <v>94</v>
      </c>
      <c r="L605" s="283" t="s">
        <v>95</v>
      </c>
      <c r="M605" s="283" t="s">
        <v>96</v>
      </c>
      <c r="N605" s="283" t="s">
        <v>94</v>
      </c>
      <c r="O605" s="283" t="s">
        <v>95</v>
      </c>
      <c r="P605" s="283" t="s">
        <v>96</v>
      </c>
    </row>
    <row r="606" spans="1:16" x14ac:dyDescent="0.2">
      <c r="A606" s="11" t="s">
        <v>0</v>
      </c>
      <c r="B606" s="123"/>
      <c r="C606" s="123"/>
      <c r="D606" s="123"/>
      <c r="E606" s="123"/>
      <c r="F606" s="123"/>
      <c r="G606" s="123"/>
      <c r="H606" s="123"/>
      <c r="I606" s="123"/>
      <c r="J606" s="123"/>
      <c r="K606" s="123"/>
      <c r="L606" s="123"/>
      <c r="M606" s="123"/>
      <c r="N606" s="123"/>
      <c r="O606" s="123"/>
      <c r="P606" s="123"/>
    </row>
    <row r="607" spans="1:16" x14ac:dyDescent="0.2">
      <c r="A607" s="123" t="s">
        <v>45</v>
      </c>
      <c r="B607" s="124" t="e">
        <f>B531*((1+Constants!$B$16)/(1+Constants!$B$15))^15</f>
        <v>#REF!</v>
      </c>
      <c r="C607" s="124" t="e">
        <f>C531*((1+Constants!$B$17)/(1+Constants!$B$15))^15</f>
        <v>#REF!</v>
      </c>
      <c r="D607" s="124" t="e">
        <f>SUM(B607:C607)</f>
        <v>#REF!</v>
      </c>
      <c r="E607" s="124" t="e">
        <f>E531*((1+Constants!$B$16)/(1+Constants!$B$15))^15</f>
        <v>#REF!</v>
      </c>
      <c r="F607" s="124" t="e">
        <f>F531*((1+Constants!$B$17)/(1+Constants!$B$15))^15</f>
        <v>#REF!</v>
      </c>
      <c r="G607" s="124" t="e">
        <f>SUM(E607:F607)</f>
        <v>#REF!</v>
      </c>
      <c r="H607" s="124" t="e">
        <f>H531*((1+Constants!$B$16)/(1+Constants!$B$15))^15</f>
        <v>#REF!</v>
      </c>
      <c r="I607" s="124" t="e">
        <f>I531*((1+Constants!$B$17)/(1+Constants!$B$15))^15</f>
        <v>#REF!</v>
      </c>
      <c r="J607" s="124" t="e">
        <f>SUM(H607:I607)</f>
        <v>#REF!</v>
      </c>
      <c r="K607" s="124" t="e">
        <f>K531*((1+Constants!$B$16)/(1+Constants!$B$15))^15</f>
        <v>#REF!</v>
      </c>
      <c r="L607" s="124" t="e">
        <f>L531*((1+Constants!$B$17)/(1+Constants!$B$15))^15</f>
        <v>#REF!</v>
      </c>
      <c r="M607" s="124" t="e">
        <f>SUM(K607:L607)</f>
        <v>#REF!</v>
      </c>
      <c r="N607" s="124" t="e">
        <f>N531*((1+Constants!$B$16)/(1+Constants!$B$15))^15</f>
        <v>#REF!</v>
      </c>
      <c r="O607" s="124" t="e">
        <f>O531*((1+Constants!$B$17)/(1+Constants!$B$15))^15</f>
        <v>#REF!</v>
      </c>
      <c r="P607" s="124" t="e">
        <f>SUM(N607:O607)</f>
        <v>#REF!</v>
      </c>
    </row>
    <row r="608" spans="1:16" x14ac:dyDescent="0.2">
      <c r="A608" s="123" t="s">
        <v>59</v>
      </c>
      <c r="B608" s="124" t="e">
        <f>B532*((1+Constants!$B$16)/(1+Constants!$B$15))^15</f>
        <v>#REF!</v>
      </c>
      <c r="C608" s="124" t="e">
        <f>C532*((1+Constants!$B$17)/(1+Constants!$B$15))^15</f>
        <v>#REF!</v>
      </c>
      <c r="D608" s="124" t="e">
        <f t="shared" ref="D608:D626" si="419">SUM(B608:C608)</f>
        <v>#REF!</v>
      </c>
      <c r="E608" s="124" t="e">
        <f>E532*((1+Constants!$B$16)/(1+Constants!$B$15))^15</f>
        <v>#REF!</v>
      </c>
      <c r="F608" s="124" t="e">
        <f>F532*((1+Constants!$B$17)/(1+Constants!$B$15))^15</f>
        <v>#REF!</v>
      </c>
      <c r="G608" s="124" t="e">
        <f t="shared" ref="G608:G626" si="420">SUM(E608:F608)</f>
        <v>#REF!</v>
      </c>
      <c r="H608" s="124" t="e">
        <f>H532*((1+Constants!$B$16)/(1+Constants!$B$15))^15</f>
        <v>#REF!</v>
      </c>
      <c r="I608" s="124" t="e">
        <f>I532*((1+Constants!$B$17)/(1+Constants!$B$15))^15</f>
        <v>#REF!</v>
      </c>
      <c r="J608" s="124" t="e">
        <f t="shared" ref="J608:J626" si="421">SUM(H608:I608)</f>
        <v>#REF!</v>
      </c>
      <c r="K608" s="124" t="e">
        <f>K532*((1+Constants!$B$16)/(1+Constants!$B$15))^15</f>
        <v>#REF!</v>
      </c>
      <c r="L608" s="124" t="e">
        <f>L532*((1+Constants!$B$17)/(1+Constants!$B$15))^15</f>
        <v>#REF!</v>
      </c>
      <c r="M608" s="124" t="e">
        <f t="shared" ref="M608:M626" si="422">SUM(K608:L608)</f>
        <v>#REF!</v>
      </c>
      <c r="N608" s="124" t="e">
        <f>N532*((1+Constants!$B$16)/(1+Constants!$B$15))^15</f>
        <v>#REF!</v>
      </c>
      <c r="O608" s="124" t="e">
        <f>O532*((1+Constants!$B$17)/(1+Constants!$B$15))^15</f>
        <v>#REF!</v>
      </c>
      <c r="P608" s="124" t="e">
        <f t="shared" ref="P608:P626" si="423">SUM(N608:O608)</f>
        <v>#REF!</v>
      </c>
    </row>
    <row r="609" spans="1:16" x14ac:dyDescent="0.2">
      <c r="A609" s="123" t="s">
        <v>43</v>
      </c>
      <c r="B609" s="124" t="e">
        <f>B533*((1+Constants!$B$16)/(1+Constants!$B$15))^15</f>
        <v>#REF!</v>
      </c>
      <c r="C609" s="124" t="e">
        <f>C533*((1+Constants!$B$17)/(1+Constants!$B$15))^15</f>
        <v>#REF!</v>
      </c>
      <c r="D609" s="124" t="e">
        <f t="shared" si="419"/>
        <v>#REF!</v>
      </c>
      <c r="E609" s="124" t="e">
        <f>E533*((1+Constants!$B$16)/(1+Constants!$B$15))^15</f>
        <v>#REF!</v>
      </c>
      <c r="F609" s="124" t="e">
        <f>F533*((1+Constants!$B$17)/(1+Constants!$B$15))^15</f>
        <v>#REF!</v>
      </c>
      <c r="G609" s="124" t="e">
        <f t="shared" si="420"/>
        <v>#REF!</v>
      </c>
      <c r="H609" s="124" t="e">
        <f>H533*((1+Constants!$B$16)/(1+Constants!$B$15))^15</f>
        <v>#REF!</v>
      </c>
      <c r="I609" s="124" t="e">
        <f>I533*((1+Constants!$B$17)/(1+Constants!$B$15))^15</f>
        <v>#REF!</v>
      </c>
      <c r="J609" s="124" t="e">
        <f t="shared" si="421"/>
        <v>#REF!</v>
      </c>
      <c r="K609" s="124" t="e">
        <f>K533*((1+Constants!$B$16)/(1+Constants!$B$15))^15</f>
        <v>#REF!</v>
      </c>
      <c r="L609" s="124" t="e">
        <f>L533*((1+Constants!$B$17)/(1+Constants!$B$15))^15</f>
        <v>#REF!</v>
      </c>
      <c r="M609" s="124" t="e">
        <f t="shared" si="422"/>
        <v>#REF!</v>
      </c>
      <c r="N609" s="124" t="e">
        <f>N533*((1+Constants!$B$16)/(1+Constants!$B$15))^15</f>
        <v>#REF!</v>
      </c>
      <c r="O609" s="124" t="e">
        <f>O533*((1+Constants!$B$17)/(1+Constants!$B$15))^15</f>
        <v>#REF!</v>
      </c>
      <c r="P609" s="124" t="e">
        <f t="shared" si="423"/>
        <v>#REF!</v>
      </c>
    </row>
    <row r="610" spans="1:16" x14ac:dyDescent="0.2">
      <c r="A610" s="123" t="s">
        <v>44</v>
      </c>
      <c r="B610" s="124" t="e">
        <f>B534*((1+Constants!$B$16)/(1+Constants!$B$15))^15</f>
        <v>#REF!</v>
      </c>
      <c r="C610" s="124" t="e">
        <f>C534*((1+Constants!$B$17)/(1+Constants!$B$15))^15</f>
        <v>#REF!</v>
      </c>
      <c r="D610" s="124" t="e">
        <f t="shared" si="419"/>
        <v>#REF!</v>
      </c>
      <c r="E610" s="124" t="e">
        <f>E534*((1+Constants!$B$16)/(1+Constants!$B$15))^15</f>
        <v>#REF!</v>
      </c>
      <c r="F610" s="124" t="e">
        <f>F534*((1+Constants!$B$17)/(1+Constants!$B$15))^15</f>
        <v>#REF!</v>
      </c>
      <c r="G610" s="124" t="e">
        <f t="shared" si="420"/>
        <v>#REF!</v>
      </c>
      <c r="H610" s="124" t="e">
        <f>H534*((1+Constants!$B$16)/(1+Constants!$B$15))^15</f>
        <v>#REF!</v>
      </c>
      <c r="I610" s="124" t="e">
        <f>I534*((1+Constants!$B$17)/(1+Constants!$B$15))^15</f>
        <v>#REF!</v>
      </c>
      <c r="J610" s="124" t="e">
        <f t="shared" si="421"/>
        <v>#REF!</v>
      </c>
      <c r="K610" s="124" t="e">
        <f>K534*((1+Constants!$B$16)/(1+Constants!$B$15))^15</f>
        <v>#REF!</v>
      </c>
      <c r="L610" s="124" t="e">
        <f>L534*((1+Constants!$B$17)/(1+Constants!$B$15))^15</f>
        <v>#REF!</v>
      </c>
      <c r="M610" s="124" t="e">
        <f t="shared" si="422"/>
        <v>#REF!</v>
      </c>
      <c r="N610" s="124" t="e">
        <f>N534*((1+Constants!$B$16)/(1+Constants!$B$15))^15</f>
        <v>#REF!</v>
      </c>
      <c r="O610" s="124" t="e">
        <f>O534*((1+Constants!$B$17)/(1+Constants!$B$15))^15</f>
        <v>#REF!</v>
      </c>
      <c r="P610" s="124" t="e">
        <f t="shared" si="423"/>
        <v>#REF!</v>
      </c>
    </row>
    <row r="611" spans="1:16" x14ac:dyDescent="0.2">
      <c r="A611" s="125" t="s">
        <v>46</v>
      </c>
      <c r="B611" s="124" t="e">
        <f>B535*((1+Constants!$B$16)/(1+Constants!$B$15))^15</f>
        <v>#REF!</v>
      </c>
      <c r="C611" s="124" t="e">
        <f>C535*((1+Constants!$B$17)/(1+Constants!$B$15))^15</f>
        <v>#REF!</v>
      </c>
      <c r="D611" s="124" t="e">
        <f t="shared" si="419"/>
        <v>#REF!</v>
      </c>
      <c r="E611" s="124" t="e">
        <f>E535*((1+Constants!$B$16)/(1+Constants!$B$15))^15</f>
        <v>#REF!</v>
      </c>
      <c r="F611" s="124" t="e">
        <f>F535*((1+Constants!$B$17)/(1+Constants!$B$15))^15</f>
        <v>#REF!</v>
      </c>
      <c r="G611" s="124" t="e">
        <f t="shared" si="420"/>
        <v>#REF!</v>
      </c>
      <c r="H611" s="124" t="e">
        <f>H535*((1+Constants!$B$16)/(1+Constants!$B$15))^15</f>
        <v>#REF!</v>
      </c>
      <c r="I611" s="124" t="e">
        <f>I535*((1+Constants!$B$17)/(1+Constants!$B$15))^15</f>
        <v>#REF!</v>
      </c>
      <c r="J611" s="124" t="e">
        <f t="shared" si="421"/>
        <v>#REF!</v>
      </c>
      <c r="K611" s="124" t="e">
        <f>K535*((1+Constants!$B$16)/(1+Constants!$B$15))^15</f>
        <v>#REF!</v>
      </c>
      <c r="L611" s="124" t="e">
        <f>L535*((1+Constants!$B$17)/(1+Constants!$B$15))^15</f>
        <v>#REF!</v>
      </c>
      <c r="M611" s="124" t="e">
        <f t="shared" si="422"/>
        <v>#REF!</v>
      </c>
      <c r="N611" s="124" t="e">
        <f>N535*((1+Constants!$B$16)/(1+Constants!$B$15))^15</f>
        <v>#REF!</v>
      </c>
      <c r="O611" s="124" t="e">
        <f>O535*((1+Constants!$B$17)/(1+Constants!$B$15))^15</f>
        <v>#REF!</v>
      </c>
      <c r="P611" s="124" t="e">
        <f t="shared" si="423"/>
        <v>#REF!</v>
      </c>
    </row>
    <row r="612" spans="1:16" x14ac:dyDescent="0.2">
      <c r="A612" s="125" t="s">
        <v>47</v>
      </c>
      <c r="B612" s="124" t="e">
        <f>B536*((1+Constants!$B$16)/(1+Constants!$B$15))^15</f>
        <v>#REF!</v>
      </c>
      <c r="C612" s="124" t="e">
        <f>C536*((1+Constants!$B$17)/(1+Constants!$B$15))^15</f>
        <v>#REF!</v>
      </c>
      <c r="D612" s="124" t="e">
        <f t="shared" si="419"/>
        <v>#REF!</v>
      </c>
      <c r="E612" s="124" t="e">
        <f>E536*((1+Constants!$B$16)/(1+Constants!$B$15))^15</f>
        <v>#REF!</v>
      </c>
      <c r="F612" s="124" t="e">
        <f>F536*((1+Constants!$B$17)/(1+Constants!$B$15))^15</f>
        <v>#REF!</v>
      </c>
      <c r="G612" s="124" t="e">
        <f t="shared" si="420"/>
        <v>#REF!</v>
      </c>
      <c r="H612" s="124" t="e">
        <f>H536*((1+Constants!$B$16)/(1+Constants!$B$15))^15</f>
        <v>#REF!</v>
      </c>
      <c r="I612" s="124" t="e">
        <f>I536*((1+Constants!$B$17)/(1+Constants!$B$15))^15</f>
        <v>#REF!</v>
      </c>
      <c r="J612" s="124" t="e">
        <f t="shared" si="421"/>
        <v>#REF!</v>
      </c>
      <c r="K612" s="124" t="e">
        <f>K536*((1+Constants!$B$16)/(1+Constants!$B$15))^15</f>
        <v>#REF!</v>
      </c>
      <c r="L612" s="124" t="e">
        <f>L536*((1+Constants!$B$17)/(1+Constants!$B$15))^15</f>
        <v>#REF!</v>
      </c>
      <c r="M612" s="124" t="e">
        <f t="shared" si="422"/>
        <v>#REF!</v>
      </c>
      <c r="N612" s="124" t="e">
        <f>N536*((1+Constants!$B$16)/(1+Constants!$B$15))^15</f>
        <v>#REF!</v>
      </c>
      <c r="O612" s="124" t="e">
        <f>O536*((1+Constants!$B$17)/(1+Constants!$B$15))^15</f>
        <v>#REF!</v>
      </c>
      <c r="P612" s="124" t="e">
        <f t="shared" si="423"/>
        <v>#REF!</v>
      </c>
    </row>
    <row r="613" spans="1:16" x14ac:dyDescent="0.2">
      <c r="A613" s="125" t="s">
        <v>48</v>
      </c>
      <c r="B613" s="124" t="e">
        <f>B537*((1+Constants!$B$16)/(1+Constants!$B$15))^15</f>
        <v>#REF!</v>
      </c>
      <c r="C613" s="124" t="e">
        <f>C537*((1+Constants!$B$17)/(1+Constants!$B$15))^15</f>
        <v>#REF!</v>
      </c>
      <c r="D613" s="124" t="e">
        <f t="shared" si="419"/>
        <v>#REF!</v>
      </c>
      <c r="E613" s="124" t="e">
        <f>E537*((1+Constants!$B$16)/(1+Constants!$B$15))^15</f>
        <v>#REF!</v>
      </c>
      <c r="F613" s="124" t="e">
        <f>F537*((1+Constants!$B$17)/(1+Constants!$B$15))^15</f>
        <v>#REF!</v>
      </c>
      <c r="G613" s="124" t="e">
        <f t="shared" si="420"/>
        <v>#REF!</v>
      </c>
      <c r="H613" s="124" t="e">
        <f>H537*((1+Constants!$B$16)/(1+Constants!$B$15))^15</f>
        <v>#REF!</v>
      </c>
      <c r="I613" s="124" t="e">
        <f>I537*((1+Constants!$B$17)/(1+Constants!$B$15))^15</f>
        <v>#REF!</v>
      </c>
      <c r="J613" s="124" t="e">
        <f t="shared" si="421"/>
        <v>#REF!</v>
      </c>
      <c r="K613" s="124" t="e">
        <f>K537*((1+Constants!$B$16)/(1+Constants!$B$15))^15</f>
        <v>#REF!</v>
      </c>
      <c r="L613" s="124" t="e">
        <f>L537*((1+Constants!$B$17)/(1+Constants!$B$15))^15</f>
        <v>#REF!</v>
      </c>
      <c r="M613" s="124" t="e">
        <f t="shared" si="422"/>
        <v>#REF!</v>
      </c>
      <c r="N613" s="124" t="e">
        <f>N537*((1+Constants!$B$16)/(1+Constants!$B$15))^15</f>
        <v>#REF!</v>
      </c>
      <c r="O613" s="124" t="e">
        <f>O537*((1+Constants!$B$17)/(1+Constants!$B$15))^15</f>
        <v>#REF!</v>
      </c>
      <c r="P613" s="124" t="e">
        <f t="shared" si="423"/>
        <v>#REF!</v>
      </c>
    </row>
    <row r="614" spans="1:16" x14ac:dyDescent="0.2">
      <c r="A614" s="125" t="s">
        <v>49</v>
      </c>
      <c r="B614" s="124" t="e">
        <f>B538*((1+Constants!$B$16)/(1+Constants!$B$15))^15</f>
        <v>#REF!</v>
      </c>
      <c r="C614" s="124" t="e">
        <f>C538*((1+Constants!$B$17)/(1+Constants!$B$15))^15</f>
        <v>#REF!</v>
      </c>
      <c r="D614" s="124" t="e">
        <f t="shared" si="419"/>
        <v>#REF!</v>
      </c>
      <c r="E614" s="124" t="e">
        <f>E538*((1+Constants!$B$16)/(1+Constants!$B$15))^15</f>
        <v>#REF!</v>
      </c>
      <c r="F614" s="124" t="e">
        <f>F538*((1+Constants!$B$17)/(1+Constants!$B$15))^15</f>
        <v>#REF!</v>
      </c>
      <c r="G614" s="124" t="e">
        <f t="shared" si="420"/>
        <v>#REF!</v>
      </c>
      <c r="H614" s="124" t="e">
        <f>H538*((1+Constants!$B$16)/(1+Constants!$B$15))^15</f>
        <v>#REF!</v>
      </c>
      <c r="I614" s="124" t="e">
        <f>I538*((1+Constants!$B$17)/(1+Constants!$B$15))^15</f>
        <v>#REF!</v>
      </c>
      <c r="J614" s="124" t="e">
        <f t="shared" si="421"/>
        <v>#REF!</v>
      </c>
      <c r="K614" s="124" t="e">
        <f>K538*((1+Constants!$B$16)/(1+Constants!$B$15))^15</f>
        <v>#REF!</v>
      </c>
      <c r="L614" s="124" t="e">
        <f>L538*((1+Constants!$B$17)/(1+Constants!$B$15))^15</f>
        <v>#REF!</v>
      </c>
      <c r="M614" s="124" t="e">
        <f t="shared" si="422"/>
        <v>#REF!</v>
      </c>
      <c r="N614" s="124" t="e">
        <f>N538*((1+Constants!$B$16)/(1+Constants!$B$15))^15</f>
        <v>#REF!</v>
      </c>
      <c r="O614" s="124" t="e">
        <f>O538*((1+Constants!$B$17)/(1+Constants!$B$15))^15</f>
        <v>#REF!</v>
      </c>
      <c r="P614" s="124" t="e">
        <f t="shared" si="423"/>
        <v>#REF!</v>
      </c>
    </row>
    <row r="615" spans="1:16" x14ac:dyDescent="0.2">
      <c r="A615" s="123" t="s">
        <v>50</v>
      </c>
      <c r="B615" s="124" t="e">
        <f>B539*((1+Constants!$B$16)/(1+Constants!$B$15))^15</f>
        <v>#REF!</v>
      </c>
      <c r="C615" s="124" t="e">
        <f>C539*((1+Constants!$B$17)/(1+Constants!$B$15))^15</f>
        <v>#REF!</v>
      </c>
      <c r="D615" s="124" t="e">
        <f t="shared" si="419"/>
        <v>#REF!</v>
      </c>
      <c r="E615" s="124" t="e">
        <f>E539*((1+Constants!$B$16)/(1+Constants!$B$15))^15</f>
        <v>#REF!</v>
      </c>
      <c r="F615" s="124" t="e">
        <f>F539*((1+Constants!$B$17)/(1+Constants!$B$15))^15</f>
        <v>#REF!</v>
      </c>
      <c r="G615" s="124" t="e">
        <f t="shared" si="420"/>
        <v>#REF!</v>
      </c>
      <c r="H615" s="124" t="e">
        <f>H539*((1+Constants!$B$16)/(1+Constants!$B$15))^15</f>
        <v>#REF!</v>
      </c>
      <c r="I615" s="124" t="e">
        <f>I539*((1+Constants!$B$17)/(1+Constants!$B$15))^15</f>
        <v>#REF!</v>
      </c>
      <c r="J615" s="124" t="e">
        <f t="shared" si="421"/>
        <v>#REF!</v>
      </c>
      <c r="K615" s="124" t="e">
        <f>K539*((1+Constants!$B$16)/(1+Constants!$B$15))^15</f>
        <v>#REF!</v>
      </c>
      <c r="L615" s="124" t="e">
        <f>L539*((1+Constants!$B$17)/(1+Constants!$B$15))^15</f>
        <v>#REF!</v>
      </c>
      <c r="M615" s="124" t="e">
        <f t="shared" si="422"/>
        <v>#REF!</v>
      </c>
      <c r="N615" s="124" t="e">
        <f>N539*((1+Constants!$B$16)/(1+Constants!$B$15))^15</f>
        <v>#REF!</v>
      </c>
      <c r="O615" s="124" t="e">
        <f>O539*((1+Constants!$B$17)/(1+Constants!$B$15))^15</f>
        <v>#REF!</v>
      </c>
      <c r="P615" s="124" t="e">
        <f t="shared" si="423"/>
        <v>#REF!</v>
      </c>
    </row>
    <row r="616" spans="1:16" x14ac:dyDescent="0.2">
      <c r="A616" s="126" t="s">
        <v>30</v>
      </c>
      <c r="B616" s="124" t="e">
        <f>B540*((1+Constants!$B$16)/(1+Constants!$B$15))^15</f>
        <v>#REF!</v>
      </c>
      <c r="C616" s="124" t="e">
        <f>C540*((1+Constants!$B$17)/(1+Constants!$B$15))^15</f>
        <v>#REF!</v>
      </c>
      <c r="D616" s="124" t="e">
        <f t="shared" si="419"/>
        <v>#REF!</v>
      </c>
      <c r="E616" s="124" t="e">
        <f>E540*((1+Constants!$B$16)/(1+Constants!$B$15))^15</f>
        <v>#REF!</v>
      </c>
      <c r="F616" s="124" t="e">
        <f>F540*((1+Constants!$B$17)/(1+Constants!$B$15))^15</f>
        <v>#REF!</v>
      </c>
      <c r="G616" s="124" t="e">
        <f t="shared" si="420"/>
        <v>#REF!</v>
      </c>
      <c r="H616" s="124" t="e">
        <f>H540*((1+Constants!$B$16)/(1+Constants!$B$15))^15</f>
        <v>#REF!</v>
      </c>
      <c r="I616" s="124" t="e">
        <f>I540*((1+Constants!$B$17)/(1+Constants!$B$15))^15</f>
        <v>#REF!</v>
      </c>
      <c r="J616" s="124" t="e">
        <f t="shared" si="421"/>
        <v>#REF!</v>
      </c>
      <c r="K616" s="124" t="e">
        <f>K540*((1+Constants!$B$16)/(1+Constants!$B$15))^15</f>
        <v>#REF!</v>
      </c>
      <c r="L616" s="124" t="e">
        <f>L540*((1+Constants!$B$17)/(1+Constants!$B$15))^15</f>
        <v>#REF!</v>
      </c>
      <c r="M616" s="124" t="e">
        <f t="shared" si="422"/>
        <v>#REF!</v>
      </c>
      <c r="N616" s="124" t="e">
        <f>N540*((1+Constants!$B$16)/(1+Constants!$B$15))^15</f>
        <v>#REF!</v>
      </c>
      <c r="O616" s="124" t="e">
        <f>O540*((1+Constants!$B$17)/(1+Constants!$B$15))^15</f>
        <v>#REF!</v>
      </c>
      <c r="P616" s="124" t="e">
        <f t="shared" si="423"/>
        <v>#REF!</v>
      </c>
    </row>
    <row r="617" spans="1:16" x14ac:dyDescent="0.2">
      <c r="A617" s="123" t="s">
        <v>6</v>
      </c>
      <c r="B617" s="124" t="e">
        <f>B541*((1+Constants!$B$16)/(1+Constants!$B$15))^15</f>
        <v>#REF!</v>
      </c>
      <c r="C617" s="124" t="e">
        <f>C541*((1+Constants!$B$17)/(1+Constants!$B$15))^15</f>
        <v>#REF!</v>
      </c>
      <c r="D617" s="124" t="e">
        <f t="shared" si="419"/>
        <v>#REF!</v>
      </c>
      <c r="E617" s="124" t="e">
        <f>E541*((1+Constants!$B$16)/(1+Constants!$B$15))^15</f>
        <v>#REF!</v>
      </c>
      <c r="F617" s="124" t="e">
        <f>F541*((1+Constants!$B$17)/(1+Constants!$B$15))^15</f>
        <v>#REF!</v>
      </c>
      <c r="G617" s="124" t="e">
        <f t="shared" si="420"/>
        <v>#REF!</v>
      </c>
      <c r="H617" s="124" t="e">
        <f>H541*((1+Constants!$B$16)/(1+Constants!$B$15))^15</f>
        <v>#REF!</v>
      </c>
      <c r="I617" s="124" t="e">
        <f>I541*((1+Constants!$B$17)/(1+Constants!$B$15))^15</f>
        <v>#REF!</v>
      </c>
      <c r="J617" s="124" t="e">
        <f t="shared" si="421"/>
        <v>#REF!</v>
      </c>
      <c r="K617" s="124" t="e">
        <f>K541*((1+Constants!$B$16)/(1+Constants!$B$15))^15</f>
        <v>#REF!</v>
      </c>
      <c r="L617" s="124" t="e">
        <f>L541*((1+Constants!$B$17)/(1+Constants!$B$15))^15</f>
        <v>#REF!</v>
      </c>
      <c r="M617" s="124" t="e">
        <f t="shared" si="422"/>
        <v>#REF!</v>
      </c>
      <c r="N617" s="124" t="e">
        <f>N541*((1+Constants!$B$16)/(1+Constants!$B$15))^15</f>
        <v>#REF!</v>
      </c>
      <c r="O617" s="124" t="e">
        <f>O541*((1+Constants!$B$17)/(1+Constants!$B$15))^15</f>
        <v>#REF!</v>
      </c>
      <c r="P617" s="124" t="e">
        <f t="shared" si="423"/>
        <v>#REF!</v>
      </c>
    </row>
    <row r="618" spans="1:16" x14ac:dyDescent="0.2">
      <c r="A618" s="123" t="s">
        <v>51</v>
      </c>
      <c r="B618" s="124" t="e">
        <f>B542*((1+Constants!$B$16)/(1+Constants!$B$15))^15</f>
        <v>#REF!</v>
      </c>
      <c r="C618" s="124" t="e">
        <f>C542*((1+Constants!$B$17)/(1+Constants!$B$15))^15</f>
        <v>#REF!</v>
      </c>
      <c r="D618" s="124" t="e">
        <f t="shared" si="419"/>
        <v>#REF!</v>
      </c>
      <c r="E618" s="124" t="e">
        <f>E542*((1+Constants!$B$16)/(1+Constants!$B$15))^15</f>
        <v>#REF!</v>
      </c>
      <c r="F618" s="124" t="e">
        <f>F542*((1+Constants!$B$17)/(1+Constants!$B$15))^15</f>
        <v>#REF!</v>
      </c>
      <c r="G618" s="124" t="e">
        <f t="shared" si="420"/>
        <v>#REF!</v>
      </c>
      <c r="H618" s="124" t="e">
        <f>H542*((1+Constants!$B$16)/(1+Constants!$B$15))^15</f>
        <v>#REF!</v>
      </c>
      <c r="I618" s="124" t="e">
        <f>I542*((1+Constants!$B$17)/(1+Constants!$B$15))^15</f>
        <v>#REF!</v>
      </c>
      <c r="J618" s="124" t="e">
        <f t="shared" si="421"/>
        <v>#REF!</v>
      </c>
      <c r="K618" s="124" t="e">
        <f>K542*((1+Constants!$B$16)/(1+Constants!$B$15))^15</f>
        <v>#REF!</v>
      </c>
      <c r="L618" s="124" t="e">
        <f>L542*((1+Constants!$B$17)/(1+Constants!$B$15))^15</f>
        <v>#REF!</v>
      </c>
      <c r="M618" s="124" t="e">
        <f t="shared" si="422"/>
        <v>#REF!</v>
      </c>
      <c r="N618" s="124" t="e">
        <f>N542*((1+Constants!$B$16)/(1+Constants!$B$15))^15</f>
        <v>#REF!</v>
      </c>
      <c r="O618" s="124" t="e">
        <f>O542*((1+Constants!$B$17)/(1+Constants!$B$15))^15</f>
        <v>#REF!</v>
      </c>
      <c r="P618" s="124" t="e">
        <f t="shared" si="423"/>
        <v>#REF!</v>
      </c>
    </row>
    <row r="619" spans="1:16" x14ac:dyDescent="0.2">
      <c r="A619" s="125" t="s">
        <v>52</v>
      </c>
      <c r="B619" s="124" t="e">
        <f>B543*((1+Constants!$B$16)/(1+Constants!$B$15))^15</f>
        <v>#REF!</v>
      </c>
      <c r="C619" s="124" t="e">
        <f>C543*((1+Constants!$B$17)/(1+Constants!$B$15))^15</f>
        <v>#REF!</v>
      </c>
      <c r="D619" s="124" t="e">
        <f t="shared" si="419"/>
        <v>#REF!</v>
      </c>
      <c r="E619" s="124" t="e">
        <f>E543*((1+Constants!$B$16)/(1+Constants!$B$15))^15</f>
        <v>#REF!</v>
      </c>
      <c r="F619" s="124" t="e">
        <f>F543*((1+Constants!$B$17)/(1+Constants!$B$15))^15</f>
        <v>#REF!</v>
      </c>
      <c r="G619" s="124" t="e">
        <f t="shared" si="420"/>
        <v>#REF!</v>
      </c>
      <c r="H619" s="124" t="e">
        <f>H543*((1+Constants!$B$16)/(1+Constants!$B$15))^15</f>
        <v>#REF!</v>
      </c>
      <c r="I619" s="124" t="e">
        <f>I543*((1+Constants!$B$17)/(1+Constants!$B$15))^15</f>
        <v>#REF!</v>
      </c>
      <c r="J619" s="124" t="e">
        <f t="shared" si="421"/>
        <v>#REF!</v>
      </c>
      <c r="K619" s="124" t="e">
        <f>K543*((1+Constants!$B$16)/(1+Constants!$B$15))^15</f>
        <v>#REF!</v>
      </c>
      <c r="L619" s="124" t="e">
        <f>L543*((1+Constants!$B$17)/(1+Constants!$B$15))^15</f>
        <v>#REF!</v>
      </c>
      <c r="M619" s="124" t="e">
        <f t="shared" si="422"/>
        <v>#REF!</v>
      </c>
      <c r="N619" s="124" t="e">
        <f>N543*((1+Constants!$B$16)/(1+Constants!$B$15))^15</f>
        <v>#REF!</v>
      </c>
      <c r="O619" s="124" t="e">
        <f>O543*((1+Constants!$B$17)/(1+Constants!$B$15))^15</f>
        <v>#REF!</v>
      </c>
      <c r="P619" s="124" t="e">
        <f t="shared" si="423"/>
        <v>#REF!</v>
      </c>
    </row>
    <row r="620" spans="1:16" x14ac:dyDescent="0.2">
      <c r="A620" s="125" t="s">
        <v>53</v>
      </c>
      <c r="B620" s="124" t="e">
        <f>B544*((1+Constants!$B$16)/(1+Constants!$B$15))^15</f>
        <v>#REF!</v>
      </c>
      <c r="C620" s="124" t="e">
        <f>C544*((1+Constants!$B$17)/(1+Constants!$B$15))^15</f>
        <v>#REF!</v>
      </c>
      <c r="D620" s="124" t="e">
        <f t="shared" si="419"/>
        <v>#REF!</v>
      </c>
      <c r="E620" s="124" t="e">
        <f>E544*((1+Constants!$B$16)/(1+Constants!$B$15))^15</f>
        <v>#REF!</v>
      </c>
      <c r="F620" s="124" t="e">
        <f>F544*((1+Constants!$B$17)/(1+Constants!$B$15))^15</f>
        <v>#REF!</v>
      </c>
      <c r="G620" s="124" t="e">
        <f t="shared" si="420"/>
        <v>#REF!</v>
      </c>
      <c r="H620" s="124" t="e">
        <f>H544*((1+Constants!$B$16)/(1+Constants!$B$15))^15</f>
        <v>#REF!</v>
      </c>
      <c r="I620" s="124" t="e">
        <f>I544*((1+Constants!$B$17)/(1+Constants!$B$15))^15</f>
        <v>#REF!</v>
      </c>
      <c r="J620" s="124" t="e">
        <f t="shared" si="421"/>
        <v>#REF!</v>
      </c>
      <c r="K620" s="124" t="e">
        <f>K544*((1+Constants!$B$16)/(1+Constants!$B$15))^15</f>
        <v>#REF!</v>
      </c>
      <c r="L620" s="124" t="e">
        <f>L544*((1+Constants!$B$17)/(1+Constants!$B$15))^15</f>
        <v>#REF!</v>
      </c>
      <c r="M620" s="124" t="e">
        <f t="shared" si="422"/>
        <v>#REF!</v>
      </c>
      <c r="N620" s="124" t="e">
        <f>N544*((1+Constants!$B$16)/(1+Constants!$B$15))^15</f>
        <v>#REF!</v>
      </c>
      <c r="O620" s="124" t="e">
        <f>O544*((1+Constants!$B$17)/(1+Constants!$B$15))^15</f>
        <v>#REF!</v>
      </c>
      <c r="P620" s="124" t="e">
        <f t="shared" si="423"/>
        <v>#REF!</v>
      </c>
    </row>
    <row r="621" spans="1:16" x14ac:dyDescent="0.2">
      <c r="A621" s="125" t="s">
        <v>54</v>
      </c>
      <c r="B621" s="124" t="e">
        <f>B545*((1+Constants!$B$16)/(1+Constants!$B$15))^15</f>
        <v>#REF!</v>
      </c>
      <c r="C621" s="124" t="e">
        <f>C545*((1+Constants!$B$17)/(1+Constants!$B$15))^15</f>
        <v>#REF!</v>
      </c>
      <c r="D621" s="124" t="e">
        <f t="shared" si="419"/>
        <v>#REF!</v>
      </c>
      <c r="E621" s="124" t="e">
        <f>E545*((1+Constants!$B$16)/(1+Constants!$B$15))^15</f>
        <v>#REF!</v>
      </c>
      <c r="F621" s="124" t="e">
        <f>F545*((1+Constants!$B$17)/(1+Constants!$B$15))^15</f>
        <v>#REF!</v>
      </c>
      <c r="G621" s="124" t="e">
        <f t="shared" si="420"/>
        <v>#REF!</v>
      </c>
      <c r="H621" s="124" t="e">
        <f>H545*((1+Constants!$B$16)/(1+Constants!$B$15))^15</f>
        <v>#REF!</v>
      </c>
      <c r="I621" s="124" t="e">
        <f>I545*((1+Constants!$B$17)/(1+Constants!$B$15))^15</f>
        <v>#REF!</v>
      </c>
      <c r="J621" s="124" t="e">
        <f t="shared" si="421"/>
        <v>#REF!</v>
      </c>
      <c r="K621" s="124" t="e">
        <f>K545*((1+Constants!$B$16)/(1+Constants!$B$15))^15</f>
        <v>#REF!</v>
      </c>
      <c r="L621" s="124" t="e">
        <f>L545*((1+Constants!$B$17)/(1+Constants!$B$15))^15</f>
        <v>#REF!</v>
      </c>
      <c r="M621" s="124" t="e">
        <f t="shared" si="422"/>
        <v>#REF!</v>
      </c>
      <c r="N621" s="124" t="e">
        <f>N545*((1+Constants!$B$16)/(1+Constants!$B$15))^15</f>
        <v>#REF!</v>
      </c>
      <c r="O621" s="124" t="e">
        <f>O545*((1+Constants!$B$17)/(1+Constants!$B$15))^15</f>
        <v>#REF!</v>
      </c>
      <c r="P621" s="124" t="e">
        <f t="shared" si="423"/>
        <v>#REF!</v>
      </c>
    </row>
    <row r="622" spans="1:16" x14ac:dyDescent="0.2">
      <c r="A622" s="125" t="s">
        <v>55</v>
      </c>
      <c r="B622" s="124" t="e">
        <f>B546*((1+Constants!$B$16)/(1+Constants!$B$15))^15</f>
        <v>#REF!</v>
      </c>
      <c r="C622" s="124" t="e">
        <f>C546*((1+Constants!$B$17)/(1+Constants!$B$15))^15</f>
        <v>#REF!</v>
      </c>
      <c r="D622" s="124" t="e">
        <f t="shared" si="419"/>
        <v>#REF!</v>
      </c>
      <c r="E622" s="124" t="e">
        <f>E546*((1+Constants!$B$16)/(1+Constants!$B$15))^15</f>
        <v>#REF!</v>
      </c>
      <c r="F622" s="124" t="e">
        <f>F546*((1+Constants!$B$17)/(1+Constants!$B$15))^15</f>
        <v>#REF!</v>
      </c>
      <c r="G622" s="124" t="e">
        <f t="shared" si="420"/>
        <v>#REF!</v>
      </c>
      <c r="H622" s="124" t="e">
        <f>H546*((1+Constants!$B$16)/(1+Constants!$B$15))^15</f>
        <v>#REF!</v>
      </c>
      <c r="I622" s="124" t="e">
        <f>I546*((1+Constants!$B$17)/(1+Constants!$B$15))^15</f>
        <v>#REF!</v>
      </c>
      <c r="J622" s="124" t="e">
        <f t="shared" si="421"/>
        <v>#REF!</v>
      </c>
      <c r="K622" s="124" t="e">
        <f>K546*((1+Constants!$B$16)/(1+Constants!$B$15))^15</f>
        <v>#REF!</v>
      </c>
      <c r="L622" s="124" t="e">
        <f>L546*((1+Constants!$B$17)/(1+Constants!$B$15))^15</f>
        <v>#REF!</v>
      </c>
      <c r="M622" s="124" t="e">
        <f t="shared" si="422"/>
        <v>#REF!</v>
      </c>
      <c r="N622" s="124" t="e">
        <f>N546*((1+Constants!$B$16)/(1+Constants!$B$15))^15</f>
        <v>#REF!</v>
      </c>
      <c r="O622" s="124" t="e">
        <f>O546*((1+Constants!$B$17)/(1+Constants!$B$15))^15</f>
        <v>#REF!</v>
      </c>
      <c r="P622" s="124" t="e">
        <f t="shared" si="423"/>
        <v>#REF!</v>
      </c>
    </row>
    <row r="623" spans="1:16" x14ac:dyDescent="0.2">
      <c r="A623" s="125" t="s">
        <v>21</v>
      </c>
      <c r="B623" s="124" t="e">
        <f>B547*((1+Constants!$B$16)/(1+Constants!$B$15))^15</f>
        <v>#REF!</v>
      </c>
      <c r="C623" s="124" t="e">
        <f>C547*((1+Constants!$B$17)/(1+Constants!$B$15))^15</f>
        <v>#REF!</v>
      </c>
      <c r="D623" s="124" t="e">
        <f t="shared" si="419"/>
        <v>#REF!</v>
      </c>
      <c r="E623" s="124" t="e">
        <f>E547*((1+Constants!$B$16)/(1+Constants!$B$15))^15</f>
        <v>#REF!</v>
      </c>
      <c r="F623" s="124" t="e">
        <f>F547*((1+Constants!$B$17)/(1+Constants!$B$15))^15</f>
        <v>#REF!</v>
      </c>
      <c r="G623" s="124" t="e">
        <f t="shared" si="420"/>
        <v>#REF!</v>
      </c>
      <c r="H623" s="124" t="e">
        <f>H547*((1+Constants!$B$16)/(1+Constants!$B$15))^15</f>
        <v>#REF!</v>
      </c>
      <c r="I623" s="124" t="e">
        <f>I547*((1+Constants!$B$17)/(1+Constants!$B$15))^15</f>
        <v>#REF!</v>
      </c>
      <c r="J623" s="124" t="e">
        <f t="shared" si="421"/>
        <v>#REF!</v>
      </c>
      <c r="K623" s="124" t="e">
        <f>K547*((1+Constants!$B$16)/(1+Constants!$B$15))^15</f>
        <v>#REF!</v>
      </c>
      <c r="L623" s="124" t="e">
        <f>L547*((1+Constants!$B$17)/(1+Constants!$B$15))^15</f>
        <v>#REF!</v>
      </c>
      <c r="M623" s="124" t="e">
        <f t="shared" si="422"/>
        <v>#REF!</v>
      </c>
      <c r="N623" s="124" t="e">
        <f>N547*((1+Constants!$B$16)/(1+Constants!$B$15))^15</f>
        <v>#REF!</v>
      </c>
      <c r="O623" s="124" t="e">
        <f>O547*((1+Constants!$B$17)/(1+Constants!$B$15))^15</f>
        <v>#REF!</v>
      </c>
      <c r="P623" s="124" t="e">
        <f t="shared" si="423"/>
        <v>#REF!</v>
      </c>
    </row>
    <row r="624" spans="1:16" x14ac:dyDescent="0.2">
      <c r="A624" s="125" t="s">
        <v>56</v>
      </c>
      <c r="B624" s="124" t="e">
        <f>B548*((1+Constants!$B$16)/(1+Constants!$B$15))^15</f>
        <v>#REF!</v>
      </c>
      <c r="C624" s="124" t="e">
        <f>C548*((1+Constants!$B$17)/(1+Constants!$B$15))^15</f>
        <v>#REF!</v>
      </c>
      <c r="D624" s="124" t="e">
        <f t="shared" si="419"/>
        <v>#REF!</v>
      </c>
      <c r="E624" s="124" t="e">
        <f>E548*((1+Constants!$B$16)/(1+Constants!$B$15))^15</f>
        <v>#REF!</v>
      </c>
      <c r="F624" s="124" t="e">
        <f>F548*((1+Constants!$B$17)/(1+Constants!$B$15))^15</f>
        <v>#REF!</v>
      </c>
      <c r="G624" s="124" t="e">
        <f t="shared" si="420"/>
        <v>#REF!</v>
      </c>
      <c r="H624" s="124" t="e">
        <f>H548*((1+Constants!$B$16)/(1+Constants!$B$15))^15</f>
        <v>#REF!</v>
      </c>
      <c r="I624" s="124" t="e">
        <f>I548*((1+Constants!$B$17)/(1+Constants!$B$15))^15</f>
        <v>#REF!</v>
      </c>
      <c r="J624" s="124" t="e">
        <f t="shared" si="421"/>
        <v>#REF!</v>
      </c>
      <c r="K624" s="124" t="e">
        <f>K548*((1+Constants!$B$16)/(1+Constants!$B$15))^15</f>
        <v>#REF!</v>
      </c>
      <c r="L624" s="124" t="e">
        <f>L548*((1+Constants!$B$17)/(1+Constants!$B$15))^15</f>
        <v>#REF!</v>
      </c>
      <c r="M624" s="124" t="e">
        <f t="shared" si="422"/>
        <v>#REF!</v>
      </c>
      <c r="N624" s="124" t="e">
        <f>N548*((1+Constants!$B$16)/(1+Constants!$B$15))^15</f>
        <v>#REF!</v>
      </c>
      <c r="O624" s="124" t="e">
        <f>O548*((1+Constants!$B$17)/(1+Constants!$B$15))^15</f>
        <v>#REF!</v>
      </c>
      <c r="P624" s="124" t="e">
        <f t="shared" si="423"/>
        <v>#REF!</v>
      </c>
    </row>
    <row r="625" spans="1:16" x14ac:dyDescent="0.2">
      <c r="A625" s="125" t="s">
        <v>57</v>
      </c>
      <c r="B625" s="124" t="e">
        <f>B549*((1+Constants!$B$16)/(1+Constants!$B$15))^15</f>
        <v>#REF!</v>
      </c>
      <c r="C625" s="124" t="e">
        <f>C549*((1+Constants!$B$17)/(1+Constants!$B$15))^15</f>
        <v>#REF!</v>
      </c>
      <c r="D625" s="124" t="e">
        <f t="shared" si="419"/>
        <v>#REF!</v>
      </c>
      <c r="E625" s="124" t="e">
        <f>E549*((1+Constants!$B$16)/(1+Constants!$B$15))^15</f>
        <v>#REF!</v>
      </c>
      <c r="F625" s="124" t="e">
        <f>F549*((1+Constants!$B$17)/(1+Constants!$B$15))^15</f>
        <v>#REF!</v>
      </c>
      <c r="G625" s="124" t="e">
        <f t="shared" si="420"/>
        <v>#REF!</v>
      </c>
      <c r="H625" s="124" t="e">
        <f>H549*((1+Constants!$B$16)/(1+Constants!$B$15))^15</f>
        <v>#REF!</v>
      </c>
      <c r="I625" s="124" t="e">
        <f>I549*((1+Constants!$B$17)/(1+Constants!$B$15))^15</f>
        <v>#REF!</v>
      </c>
      <c r="J625" s="124" t="e">
        <f t="shared" si="421"/>
        <v>#REF!</v>
      </c>
      <c r="K625" s="124" t="e">
        <f>K549*((1+Constants!$B$16)/(1+Constants!$B$15))^15</f>
        <v>#REF!</v>
      </c>
      <c r="L625" s="124" t="e">
        <f>L549*((1+Constants!$B$17)/(1+Constants!$B$15))^15</f>
        <v>#REF!</v>
      </c>
      <c r="M625" s="124" t="e">
        <f t="shared" si="422"/>
        <v>#REF!</v>
      </c>
      <c r="N625" s="124" t="e">
        <f>N549*((1+Constants!$B$16)/(1+Constants!$B$15))^15</f>
        <v>#REF!</v>
      </c>
      <c r="O625" s="124" t="e">
        <f>O549*((1+Constants!$B$17)/(1+Constants!$B$15))^15</f>
        <v>#REF!</v>
      </c>
      <c r="P625" s="124" t="e">
        <f t="shared" si="423"/>
        <v>#REF!</v>
      </c>
    </row>
    <row r="626" spans="1:16" x14ac:dyDescent="0.2">
      <c r="A626" s="125" t="s">
        <v>58</v>
      </c>
      <c r="B626" s="124" t="e">
        <f>B550*((1+Constants!$B$16)/(1+Constants!$B$15))^15</f>
        <v>#REF!</v>
      </c>
      <c r="C626" s="124" t="e">
        <f>C550*((1+Constants!$B$17)/(1+Constants!$B$15))^15</f>
        <v>#REF!</v>
      </c>
      <c r="D626" s="124" t="e">
        <f t="shared" si="419"/>
        <v>#REF!</v>
      </c>
      <c r="E626" s="124" t="e">
        <f>E550*((1+Constants!$B$16)/(1+Constants!$B$15))^15</f>
        <v>#REF!</v>
      </c>
      <c r="F626" s="124" t="e">
        <f>F550*((1+Constants!$B$17)/(1+Constants!$B$15))^15</f>
        <v>#REF!</v>
      </c>
      <c r="G626" s="124" t="e">
        <f t="shared" si="420"/>
        <v>#REF!</v>
      </c>
      <c r="H626" s="124" t="e">
        <f>H550*((1+Constants!$B$16)/(1+Constants!$B$15))^15</f>
        <v>#REF!</v>
      </c>
      <c r="I626" s="124" t="e">
        <f>I550*((1+Constants!$B$17)/(1+Constants!$B$15))^15</f>
        <v>#REF!</v>
      </c>
      <c r="J626" s="124" t="e">
        <f t="shared" si="421"/>
        <v>#REF!</v>
      </c>
      <c r="K626" s="124" t="e">
        <f>K550*((1+Constants!$B$16)/(1+Constants!$B$15))^15</f>
        <v>#REF!</v>
      </c>
      <c r="L626" s="124" t="e">
        <f>L550*((1+Constants!$B$17)/(1+Constants!$B$15))^15</f>
        <v>#REF!</v>
      </c>
      <c r="M626" s="124" t="e">
        <f t="shared" si="422"/>
        <v>#REF!</v>
      </c>
      <c r="N626" s="124" t="e">
        <f>N550*((1+Constants!$B$16)/(1+Constants!$B$15))^15</f>
        <v>#REF!</v>
      </c>
      <c r="O626" s="124" t="e">
        <f>O550*((1+Constants!$B$17)/(1+Constants!$B$15))^15</f>
        <v>#REF!</v>
      </c>
      <c r="P626" s="124" t="e">
        <f t="shared" si="423"/>
        <v>#REF!</v>
      </c>
    </row>
    <row r="628" spans="1:16" x14ac:dyDescent="0.2">
      <c r="A628" s="284" t="s">
        <v>165</v>
      </c>
      <c r="B628" s="282" t="s">
        <v>109</v>
      </c>
      <c r="C628" s="111"/>
      <c r="D628" s="111"/>
      <c r="E628" s="111"/>
      <c r="F628" s="111"/>
      <c r="G628" s="111"/>
      <c r="H628" s="111"/>
      <c r="I628" s="111"/>
      <c r="J628" s="111"/>
      <c r="K628" s="111"/>
      <c r="L628" s="111"/>
      <c r="M628" s="111"/>
      <c r="N628" s="111"/>
      <c r="O628" s="111"/>
      <c r="P628" s="111"/>
    </row>
    <row r="629" spans="1:16" x14ac:dyDescent="0.2">
      <c r="A629" s="284" t="s">
        <v>198</v>
      </c>
      <c r="B629" s="282" t="s">
        <v>150</v>
      </c>
      <c r="C629" s="282"/>
      <c r="D629" s="282"/>
      <c r="E629" s="282" t="s">
        <v>196</v>
      </c>
      <c r="F629" s="282"/>
      <c r="G629" s="282"/>
      <c r="H629" s="282" t="s">
        <v>41</v>
      </c>
      <c r="I629" s="282"/>
      <c r="J629" s="282"/>
      <c r="K629" s="282" t="s">
        <v>40</v>
      </c>
      <c r="L629" s="282"/>
      <c r="M629" s="282"/>
      <c r="N629" s="282" t="s">
        <v>197</v>
      </c>
      <c r="O629" s="282"/>
      <c r="P629" s="282"/>
    </row>
    <row r="630" spans="1:16" x14ac:dyDescent="0.2">
      <c r="A630" s="109" t="s">
        <v>14</v>
      </c>
      <c r="B630" s="283" t="s">
        <v>94</v>
      </c>
      <c r="C630" s="283" t="s">
        <v>95</v>
      </c>
      <c r="D630" s="283" t="s">
        <v>96</v>
      </c>
      <c r="E630" s="283" t="s">
        <v>94</v>
      </c>
      <c r="F630" s="283" t="s">
        <v>95</v>
      </c>
      <c r="G630" s="283" t="s">
        <v>96</v>
      </c>
      <c r="H630" s="283" t="s">
        <v>94</v>
      </c>
      <c r="I630" s="283" t="s">
        <v>95</v>
      </c>
      <c r="J630" s="283" t="s">
        <v>96</v>
      </c>
      <c r="K630" s="283" t="s">
        <v>94</v>
      </c>
      <c r="L630" s="283" t="s">
        <v>95</v>
      </c>
      <c r="M630" s="283" t="s">
        <v>96</v>
      </c>
      <c r="N630" s="283" t="s">
        <v>94</v>
      </c>
      <c r="O630" s="283" t="s">
        <v>95</v>
      </c>
      <c r="P630" s="283" t="s">
        <v>96</v>
      </c>
    </row>
    <row r="631" spans="1:16" x14ac:dyDescent="0.2">
      <c r="A631" s="11" t="s">
        <v>0</v>
      </c>
      <c r="B631" s="123"/>
      <c r="C631" s="123"/>
      <c r="D631" s="123"/>
      <c r="E631" s="123"/>
      <c r="F631" s="123"/>
      <c r="G631" s="123"/>
      <c r="H631" s="123"/>
      <c r="I631" s="123"/>
      <c r="J631" s="123"/>
      <c r="K631" s="123"/>
      <c r="L631" s="123"/>
      <c r="M631" s="123"/>
      <c r="N631" s="123"/>
      <c r="O631" s="123"/>
      <c r="P631" s="123"/>
    </row>
    <row r="632" spans="1:16" x14ac:dyDescent="0.2">
      <c r="A632" s="123" t="s">
        <v>45</v>
      </c>
      <c r="B632" s="124" t="e">
        <f>B531*((1+Constants!$B$16)/(1+Constants!$B$15))^20</f>
        <v>#REF!</v>
      </c>
      <c r="C632" s="124" t="e">
        <f>C531*((1+Constants!$B$17)/(1+Constants!$B$15))^20</f>
        <v>#REF!</v>
      </c>
      <c r="D632" s="124" t="e">
        <f>SUM(B632:C632)</f>
        <v>#REF!</v>
      </c>
      <c r="E632" s="124" t="e">
        <f>E531*((1+Constants!$B$16)/(1+Constants!$B$15))^20</f>
        <v>#REF!</v>
      </c>
      <c r="F632" s="124" t="e">
        <f>F531*((1+Constants!$B$17)/(1+Constants!$B$15))^20</f>
        <v>#REF!</v>
      </c>
      <c r="G632" s="124" t="e">
        <f>SUM(E632:F632)</f>
        <v>#REF!</v>
      </c>
      <c r="H632" s="124" t="e">
        <f>H531*((1+Constants!$B$16)/(1+Constants!$B$15))^20</f>
        <v>#REF!</v>
      </c>
      <c r="I632" s="124" t="e">
        <f>I531*((1+Constants!$B$17)/(1+Constants!$B$15))^20</f>
        <v>#REF!</v>
      </c>
      <c r="J632" s="124" t="e">
        <f>SUM(H632:I632)</f>
        <v>#REF!</v>
      </c>
      <c r="K632" s="124" t="e">
        <f>K531*((1+Constants!$B$16)/(1+Constants!$B$15))^20</f>
        <v>#REF!</v>
      </c>
      <c r="L632" s="124" t="e">
        <f>L531*((1+Constants!$B$17)/(1+Constants!$B$15))^20</f>
        <v>#REF!</v>
      </c>
      <c r="M632" s="124" t="e">
        <f>SUM(K632:L632)</f>
        <v>#REF!</v>
      </c>
      <c r="N632" s="124" t="e">
        <f>N531*((1+Constants!$B$16)/(1+Constants!$B$15))^20</f>
        <v>#REF!</v>
      </c>
      <c r="O632" s="124" t="e">
        <f>O531*((1+Constants!$B$17)/(1+Constants!$B$15))^20</f>
        <v>#REF!</v>
      </c>
      <c r="P632" s="124" t="e">
        <f>SUM(N632:O632)</f>
        <v>#REF!</v>
      </c>
    </row>
    <row r="633" spans="1:16" x14ac:dyDescent="0.2">
      <c r="A633" s="123" t="s">
        <v>59</v>
      </c>
      <c r="B633" s="124" t="e">
        <f>B532*((1+Constants!$B$16)/(1+Constants!$B$15))^20</f>
        <v>#REF!</v>
      </c>
      <c r="C633" s="124" t="e">
        <f>C532*((1+Constants!$B$17)/(1+Constants!$B$15))^20</f>
        <v>#REF!</v>
      </c>
      <c r="D633" s="124" t="e">
        <f t="shared" ref="D633:D651" si="424">SUM(B633:C633)</f>
        <v>#REF!</v>
      </c>
      <c r="E633" s="124" t="e">
        <f>E532*((1+Constants!$B$16)/(1+Constants!$B$15))^20</f>
        <v>#REF!</v>
      </c>
      <c r="F633" s="124" t="e">
        <f>F532*((1+Constants!$B$17)/(1+Constants!$B$15))^20</f>
        <v>#REF!</v>
      </c>
      <c r="G633" s="124" t="e">
        <f t="shared" ref="G633:G651" si="425">SUM(E633:F633)</f>
        <v>#REF!</v>
      </c>
      <c r="H633" s="124" t="e">
        <f>H532*((1+Constants!$B$16)/(1+Constants!$B$15))^20</f>
        <v>#REF!</v>
      </c>
      <c r="I633" s="124" t="e">
        <f>I532*((1+Constants!$B$17)/(1+Constants!$B$15))^20</f>
        <v>#REF!</v>
      </c>
      <c r="J633" s="124" t="e">
        <f t="shared" ref="J633:J651" si="426">SUM(H633:I633)</f>
        <v>#REF!</v>
      </c>
      <c r="K633" s="124" t="e">
        <f>K532*((1+Constants!$B$16)/(1+Constants!$B$15))^20</f>
        <v>#REF!</v>
      </c>
      <c r="L633" s="124" t="e">
        <f>L532*((1+Constants!$B$17)/(1+Constants!$B$15))^20</f>
        <v>#REF!</v>
      </c>
      <c r="M633" s="124" t="e">
        <f t="shared" ref="M633:M651" si="427">SUM(K633:L633)</f>
        <v>#REF!</v>
      </c>
      <c r="N633" s="124" t="e">
        <f>N532*((1+Constants!$B$16)/(1+Constants!$B$15))^20</f>
        <v>#REF!</v>
      </c>
      <c r="O633" s="124" t="e">
        <f>O532*((1+Constants!$B$17)/(1+Constants!$B$15))^20</f>
        <v>#REF!</v>
      </c>
      <c r="P633" s="124" t="e">
        <f t="shared" ref="P633:P651" si="428">SUM(N633:O633)</f>
        <v>#REF!</v>
      </c>
    </row>
    <row r="634" spans="1:16" x14ac:dyDescent="0.2">
      <c r="A634" s="123" t="s">
        <v>43</v>
      </c>
      <c r="B634" s="124" t="e">
        <f>B533*((1+Constants!$B$16)/(1+Constants!$B$15))^20</f>
        <v>#REF!</v>
      </c>
      <c r="C634" s="124" t="e">
        <f>C533*((1+Constants!$B$17)/(1+Constants!$B$15))^20</f>
        <v>#REF!</v>
      </c>
      <c r="D634" s="124" t="e">
        <f t="shared" si="424"/>
        <v>#REF!</v>
      </c>
      <c r="E634" s="124" t="e">
        <f>E533*((1+Constants!$B$16)/(1+Constants!$B$15))^20</f>
        <v>#REF!</v>
      </c>
      <c r="F634" s="124" t="e">
        <f>F533*((1+Constants!$B$17)/(1+Constants!$B$15))^20</f>
        <v>#REF!</v>
      </c>
      <c r="G634" s="124" t="e">
        <f t="shared" si="425"/>
        <v>#REF!</v>
      </c>
      <c r="H634" s="124" t="e">
        <f>H533*((1+Constants!$B$16)/(1+Constants!$B$15))^20</f>
        <v>#REF!</v>
      </c>
      <c r="I634" s="124" t="e">
        <f>I533*((1+Constants!$B$17)/(1+Constants!$B$15))^20</f>
        <v>#REF!</v>
      </c>
      <c r="J634" s="124" t="e">
        <f t="shared" si="426"/>
        <v>#REF!</v>
      </c>
      <c r="K634" s="124" t="e">
        <f>K533*((1+Constants!$B$16)/(1+Constants!$B$15))^20</f>
        <v>#REF!</v>
      </c>
      <c r="L634" s="124" t="e">
        <f>L533*((1+Constants!$B$17)/(1+Constants!$B$15))^20</f>
        <v>#REF!</v>
      </c>
      <c r="M634" s="124" t="e">
        <f t="shared" si="427"/>
        <v>#REF!</v>
      </c>
      <c r="N634" s="124" t="e">
        <f>N533*((1+Constants!$B$16)/(1+Constants!$B$15))^20</f>
        <v>#REF!</v>
      </c>
      <c r="O634" s="124" t="e">
        <f>O533*((1+Constants!$B$17)/(1+Constants!$B$15))^20</f>
        <v>#REF!</v>
      </c>
      <c r="P634" s="124" t="e">
        <f t="shared" si="428"/>
        <v>#REF!</v>
      </c>
    </row>
    <row r="635" spans="1:16" x14ac:dyDescent="0.2">
      <c r="A635" s="123" t="s">
        <v>44</v>
      </c>
      <c r="B635" s="124" t="e">
        <f>B534*((1+Constants!$B$16)/(1+Constants!$B$15))^20</f>
        <v>#REF!</v>
      </c>
      <c r="C635" s="124" t="e">
        <f>C534*((1+Constants!$B$17)/(1+Constants!$B$15))^20</f>
        <v>#REF!</v>
      </c>
      <c r="D635" s="124" t="e">
        <f t="shared" si="424"/>
        <v>#REF!</v>
      </c>
      <c r="E635" s="124" t="e">
        <f>E534*((1+Constants!$B$16)/(1+Constants!$B$15))^20</f>
        <v>#REF!</v>
      </c>
      <c r="F635" s="124" t="e">
        <f>F534*((1+Constants!$B$17)/(1+Constants!$B$15))^20</f>
        <v>#REF!</v>
      </c>
      <c r="G635" s="124" t="e">
        <f t="shared" si="425"/>
        <v>#REF!</v>
      </c>
      <c r="H635" s="124" t="e">
        <f>H534*((1+Constants!$B$16)/(1+Constants!$B$15))^20</f>
        <v>#REF!</v>
      </c>
      <c r="I635" s="124" t="e">
        <f>I534*((1+Constants!$B$17)/(1+Constants!$B$15))^20</f>
        <v>#REF!</v>
      </c>
      <c r="J635" s="124" t="e">
        <f t="shared" si="426"/>
        <v>#REF!</v>
      </c>
      <c r="K635" s="124" t="e">
        <f>K534*((1+Constants!$B$16)/(1+Constants!$B$15))^20</f>
        <v>#REF!</v>
      </c>
      <c r="L635" s="124" t="e">
        <f>L534*((1+Constants!$B$17)/(1+Constants!$B$15))^20</f>
        <v>#REF!</v>
      </c>
      <c r="M635" s="124" t="e">
        <f t="shared" si="427"/>
        <v>#REF!</v>
      </c>
      <c r="N635" s="124" t="e">
        <f>N534*((1+Constants!$B$16)/(1+Constants!$B$15))^20</f>
        <v>#REF!</v>
      </c>
      <c r="O635" s="124" t="e">
        <f>O534*((1+Constants!$B$17)/(1+Constants!$B$15))^20</f>
        <v>#REF!</v>
      </c>
      <c r="P635" s="124" t="e">
        <f t="shared" si="428"/>
        <v>#REF!</v>
      </c>
    </row>
    <row r="636" spans="1:16" x14ac:dyDescent="0.2">
      <c r="A636" s="125" t="s">
        <v>46</v>
      </c>
      <c r="B636" s="124" t="e">
        <f>B535*((1+Constants!$B$16)/(1+Constants!$B$15))^20</f>
        <v>#REF!</v>
      </c>
      <c r="C636" s="124" t="e">
        <f>C535*((1+Constants!$B$17)/(1+Constants!$B$15))^20</f>
        <v>#REF!</v>
      </c>
      <c r="D636" s="124" t="e">
        <f t="shared" si="424"/>
        <v>#REF!</v>
      </c>
      <c r="E636" s="124" t="e">
        <f>E535*((1+Constants!$B$16)/(1+Constants!$B$15))^20</f>
        <v>#REF!</v>
      </c>
      <c r="F636" s="124" t="e">
        <f>F535*((1+Constants!$B$17)/(1+Constants!$B$15))^20</f>
        <v>#REF!</v>
      </c>
      <c r="G636" s="124" t="e">
        <f t="shared" si="425"/>
        <v>#REF!</v>
      </c>
      <c r="H636" s="124" t="e">
        <f>H535*((1+Constants!$B$16)/(1+Constants!$B$15))^20</f>
        <v>#REF!</v>
      </c>
      <c r="I636" s="124" t="e">
        <f>I535*((1+Constants!$B$17)/(1+Constants!$B$15))^20</f>
        <v>#REF!</v>
      </c>
      <c r="J636" s="124" t="e">
        <f t="shared" si="426"/>
        <v>#REF!</v>
      </c>
      <c r="K636" s="124" t="e">
        <f>K535*((1+Constants!$B$16)/(1+Constants!$B$15))^20</f>
        <v>#REF!</v>
      </c>
      <c r="L636" s="124" t="e">
        <f>L535*((1+Constants!$B$17)/(1+Constants!$B$15))^20</f>
        <v>#REF!</v>
      </c>
      <c r="M636" s="124" t="e">
        <f t="shared" si="427"/>
        <v>#REF!</v>
      </c>
      <c r="N636" s="124" t="e">
        <f>N535*((1+Constants!$B$16)/(1+Constants!$B$15))^20</f>
        <v>#REF!</v>
      </c>
      <c r="O636" s="124" t="e">
        <f>O535*((1+Constants!$B$17)/(1+Constants!$B$15))^20</f>
        <v>#REF!</v>
      </c>
      <c r="P636" s="124" t="e">
        <f t="shared" si="428"/>
        <v>#REF!</v>
      </c>
    </row>
    <row r="637" spans="1:16" x14ac:dyDescent="0.2">
      <c r="A637" s="125" t="s">
        <v>47</v>
      </c>
      <c r="B637" s="124" t="e">
        <f>B536*((1+Constants!$B$16)/(1+Constants!$B$15))^20</f>
        <v>#REF!</v>
      </c>
      <c r="C637" s="124" t="e">
        <f>C536*((1+Constants!$B$17)/(1+Constants!$B$15))^20</f>
        <v>#REF!</v>
      </c>
      <c r="D637" s="124" t="e">
        <f t="shared" si="424"/>
        <v>#REF!</v>
      </c>
      <c r="E637" s="124" t="e">
        <f>E536*((1+Constants!$B$16)/(1+Constants!$B$15))^20</f>
        <v>#REF!</v>
      </c>
      <c r="F637" s="124" t="e">
        <f>F536*((1+Constants!$B$17)/(1+Constants!$B$15))^20</f>
        <v>#REF!</v>
      </c>
      <c r="G637" s="124" t="e">
        <f t="shared" si="425"/>
        <v>#REF!</v>
      </c>
      <c r="H637" s="124" t="e">
        <f>H536*((1+Constants!$B$16)/(1+Constants!$B$15))^20</f>
        <v>#REF!</v>
      </c>
      <c r="I637" s="124" t="e">
        <f>I536*((1+Constants!$B$17)/(1+Constants!$B$15))^20</f>
        <v>#REF!</v>
      </c>
      <c r="J637" s="124" t="e">
        <f t="shared" si="426"/>
        <v>#REF!</v>
      </c>
      <c r="K637" s="124" t="e">
        <f>K536*((1+Constants!$B$16)/(1+Constants!$B$15))^20</f>
        <v>#REF!</v>
      </c>
      <c r="L637" s="124" t="e">
        <f>L536*((1+Constants!$B$17)/(1+Constants!$B$15))^20</f>
        <v>#REF!</v>
      </c>
      <c r="M637" s="124" t="e">
        <f t="shared" si="427"/>
        <v>#REF!</v>
      </c>
      <c r="N637" s="124" t="e">
        <f>N536*((1+Constants!$B$16)/(1+Constants!$B$15))^20</f>
        <v>#REF!</v>
      </c>
      <c r="O637" s="124" t="e">
        <f>O536*((1+Constants!$B$17)/(1+Constants!$B$15))^20</f>
        <v>#REF!</v>
      </c>
      <c r="P637" s="124" t="e">
        <f t="shared" si="428"/>
        <v>#REF!</v>
      </c>
    </row>
    <row r="638" spans="1:16" x14ac:dyDescent="0.2">
      <c r="A638" s="125" t="s">
        <v>48</v>
      </c>
      <c r="B638" s="124" t="e">
        <f>B537*((1+Constants!$B$16)/(1+Constants!$B$15))^20</f>
        <v>#REF!</v>
      </c>
      <c r="C638" s="124" t="e">
        <f>C537*((1+Constants!$B$17)/(1+Constants!$B$15))^20</f>
        <v>#REF!</v>
      </c>
      <c r="D638" s="124" t="e">
        <f t="shared" si="424"/>
        <v>#REF!</v>
      </c>
      <c r="E638" s="124" t="e">
        <f>E537*((1+Constants!$B$16)/(1+Constants!$B$15))^20</f>
        <v>#REF!</v>
      </c>
      <c r="F638" s="124" t="e">
        <f>F537*((1+Constants!$B$17)/(1+Constants!$B$15))^20</f>
        <v>#REF!</v>
      </c>
      <c r="G638" s="124" t="e">
        <f t="shared" si="425"/>
        <v>#REF!</v>
      </c>
      <c r="H638" s="124" t="e">
        <f>H537*((1+Constants!$B$16)/(1+Constants!$B$15))^20</f>
        <v>#REF!</v>
      </c>
      <c r="I638" s="124" t="e">
        <f>I537*((1+Constants!$B$17)/(1+Constants!$B$15))^20</f>
        <v>#REF!</v>
      </c>
      <c r="J638" s="124" t="e">
        <f t="shared" si="426"/>
        <v>#REF!</v>
      </c>
      <c r="K638" s="124" t="e">
        <f>K537*((1+Constants!$B$16)/(1+Constants!$B$15))^20</f>
        <v>#REF!</v>
      </c>
      <c r="L638" s="124" t="e">
        <f>L537*((1+Constants!$B$17)/(1+Constants!$B$15))^20</f>
        <v>#REF!</v>
      </c>
      <c r="M638" s="124" t="e">
        <f t="shared" si="427"/>
        <v>#REF!</v>
      </c>
      <c r="N638" s="124" t="e">
        <f>N537*((1+Constants!$B$16)/(1+Constants!$B$15))^20</f>
        <v>#REF!</v>
      </c>
      <c r="O638" s="124" t="e">
        <f>O537*((1+Constants!$B$17)/(1+Constants!$B$15))^20</f>
        <v>#REF!</v>
      </c>
      <c r="P638" s="124" t="e">
        <f t="shared" si="428"/>
        <v>#REF!</v>
      </c>
    </row>
    <row r="639" spans="1:16" x14ac:dyDescent="0.2">
      <c r="A639" s="125" t="s">
        <v>49</v>
      </c>
      <c r="B639" s="124" t="e">
        <f>B538*((1+Constants!$B$16)/(1+Constants!$B$15))^20</f>
        <v>#REF!</v>
      </c>
      <c r="C639" s="124" t="e">
        <f>C538*((1+Constants!$B$17)/(1+Constants!$B$15))^20</f>
        <v>#REF!</v>
      </c>
      <c r="D639" s="124" t="e">
        <f t="shared" si="424"/>
        <v>#REF!</v>
      </c>
      <c r="E639" s="124" t="e">
        <f>E538*((1+Constants!$B$16)/(1+Constants!$B$15))^20</f>
        <v>#REF!</v>
      </c>
      <c r="F639" s="124" t="e">
        <f>F538*((1+Constants!$B$17)/(1+Constants!$B$15))^20</f>
        <v>#REF!</v>
      </c>
      <c r="G639" s="124" t="e">
        <f t="shared" si="425"/>
        <v>#REF!</v>
      </c>
      <c r="H639" s="124" t="e">
        <f>H538*((1+Constants!$B$16)/(1+Constants!$B$15))^20</f>
        <v>#REF!</v>
      </c>
      <c r="I639" s="124" t="e">
        <f>I538*((1+Constants!$B$17)/(1+Constants!$B$15))^20</f>
        <v>#REF!</v>
      </c>
      <c r="J639" s="124" t="e">
        <f t="shared" si="426"/>
        <v>#REF!</v>
      </c>
      <c r="K639" s="124" t="e">
        <f>K538*((1+Constants!$B$16)/(1+Constants!$B$15))^20</f>
        <v>#REF!</v>
      </c>
      <c r="L639" s="124" t="e">
        <f>L538*((1+Constants!$B$17)/(1+Constants!$B$15))^20</f>
        <v>#REF!</v>
      </c>
      <c r="M639" s="124" t="e">
        <f t="shared" si="427"/>
        <v>#REF!</v>
      </c>
      <c r="N639" s="124" t="e">
        <f>N538*((1+Constants!$B$16)/(1+Constants!$B$15))^20</f>
        <v>#REF!</v>
      </c>
      <c r="O639" s="124" t="e">
        <f>O538*((1+Constants!$B$17)/(1+Constants!$B$15))^20</f>
        <v>#REF!</v>
      </c>
      <c r="P639" s="124" t="e">
        <f t="shared" si="428"/>
        <v>#REF!</v>
      </c>
    </row>
    <row r="640" spans="1:16" x14ac:dyDescent="0.2">
      <c r="A640" s="123" t="s">
        <v>50</v>
      </c>
      <c r="B640" s="124" t="e">
        <f>B539*((1+Constants!$B$16)/(1+Constants!$B$15))^20</f>
        <v>#REF!</v>
      </c>
      <c r="C640" s="124" t="e">
        <f>C539*((1+Constants!$B$17)/(1+Constants!$B$15))^20</f>
        <v>#REF!</v>
      </c>
      <c r="D640" s="124" t="e">
        <f t="shared" si="424"/>
        <v>#REF!</v>
      </c>
      <c r="E640" s="124" t="e">
        <f>E539*((1+Constants!$B$16)/(1+Constants!$B$15))^20</f>
        <v>#REF!</v>
      </c>
      <c r="F640" s="124" t="e">
        <f>F539*((1+Constants!$B$17)/(1+Constants!$B$15))^20</f>
        <v>#REF!</v>
      </c>
      <c r="G640" s="124" t="e">
        <f t="shared" si="425"/>
        <v>#REF!</v>
      </c>
      <c r="H640" s="124" t="e">
        <f>H539*((1+Constants!$B$16)/(1+Constants!$B$15))^20</f>
        <v>#REF!</v>
      </c>
      <c r="I640" s="124" t="e">
        <f>I539*((1+Constants!$B$17)/(1+Constants!$B$15))^20</f>
        <v>#REF!</v>
      </c>
      <c r="J640" s="124" t="e">
        <f t="shared" si="426"/>
        <v>#REF!</v>
      </c>
      <c r="K640" s="124" t="e">
        <f>K539*((1+Constants!$B$16)/(1+Constants!$B$15))^20</f>
        <v>#REF!</v>
      </c>
      <c r="L640" s="124" t="e">
        <f>L539*((1+Constants!$B$17)/(1+Constants!$B$15))^20</f>
        <v>#REF!</v>
      </c>
      <c r="M640" s="124" t="e">
        <f t="shared" si="427"/>
        <v>#REF!</v>
      </c>
      <c r="N640" s="124" t="e">
        <f>N539*((1+Constants!$B$16)/(1+Constants!$B$15))^20</f>
        <v>#REF!</v>
      </c>
      <c r="O640" s="124" t="e">
        <f>O539*((1+Constants!$B$17)/(1+Constants!$B$15))^20</f>
        <v>#REF!</v>
      </c>
      <c r="P640" s="124" t="e">
        <f t="shared" si="428"/>
        <v>#REF!</v>
      </c>
    </row>
    <row r="641" spans="1:16" x14ac:dyDescent="0.2">
      <c r="A641" s="126" t="s">
        <v>30</v>
      </c>
      <c r="B641" s="124" t="e">
        <f>B540*((1+Constants!$B$16)/(1+Constants!$B$15))^20</f>
        <v>#REF!</v>
      </c>
      <c r="C641" s="124" t="e">
        <f>C540*((1+Constants!$B$17)/(1+Constants!$B$15))^20</f>
        <v>#REF!</v>
      </c>
      <c r="D641" s="124" t="e">
        <f t="shared" si="424"/>
        <v>#REF!</v>
      </c>
      <c r="E641" s="124" t="e">
        <f>E540*((1+Constants!$B$16)/(1+Constants!$B$15))^20</f>
        <v>#REF!</v>
      </c>
      <c r="F641" s="124" t="e">
        <f>F540*((1+Constants!$B$17)/(1+Constants!$B$15))^20</f>
        <v>#REF!</v>
      </c>
      <c r="G641" s="124" t="e">
        <f t="shared" si="425"/>
        <v>#REF!</v>
      </c>
      <c r="H641" s="124" t="e">
        <f>H540*((1+Constants!$B$16)/(1+Constants!$B$15))^20</f>
        <v>#REF!</v>
      </c>
      <c r="I641" s="124" t="e">
        <f>I540*((1+Constants!$B$17)/(1+Constants!$B$15))^20</f>
        <v>#REF!</v>
      </c>
      <c r="J641" s="124" t="e">
        <f t="shared" si="426"/>
        <v>#REF!</v>
      </c>
      <c r="K641" s="124" t="e">
        <f>K540*((1+Constants!$B$16)/(1+Constants!$B$15))^20</f>
        <v>#REF!</v>
      </c>
      <c r="L641" s="124" t="e">
        <f>L540*((1+Constants!$B$17)/(1+Constants!$B$15))^20</f>
        <v>#REF!</v>
      </c>
      <c r="M641" s="124" t="e">
        <f t="shared" si="427"/>
        <v>#REF!</v>
      </c>
      <c r="N641" s="124" t="e">
        <f>N540*((1+Constants!$B$16)/(1+Constants!$B$15))^20</f>
        <v>#REF!</v>
      </c>
      <c r="O641" s="124" t="e">
        <f>O540*((1+Constants!$B$17)/(1+Constants!$B$15))^20</f>
        <v>#REF!</v>
      </c>
      <c r="P641" s="124" t="e">
        <f t="shared" si="428"/>
        <v>#REF!</v>
      </c>
    </row>
    <row r="642" spans="1:16" x14ac:dyDescent="0.2">
      <c r="A642" s="123" t="s">
        <v>6</v>
      </c>
      <c r="B642" s="124" t="e">
        <f>B541*((1+Constants!$B$16)/(1+Constants!$B$15))^20</f>
        <v>#REF!</v>
      </c>
      <c r="C642" s="124" t="e">
        <f>C541*((1+Constants!$B$17)/(1+Constants!$B$15))^20</f>
        <v>#REF!</v>
      </c>
      <c r="D642" s="124" t="e">
        <f t="shared" si="424"/>
        <v>#REF!</v>
      </c>
      <c r="E642" s="124" t="e">
        <f>E541*((1+Constants!$B$16)/(1+Constants!$B$15))^20</f>
        <v>#REF!</v>
      </c>
      <c r="F642" s="124" t="e">
        <f>F541*((1+Constants!$B$17)/(1+Constants!$B$15))^20</f>
        <v>#REF!</v>
      </c>
      <c r="G642" s="124" t="e">
        <f t="shared" si="425"/>
        <v>#REF!</v>
      </c>
      <c r="H642" s="124" t="e">
        <f>H541*((1+Constants!$B$16)/(1+Constants!$B$15))^20</f>
        <v>#REF!</v>
      </c>
      <c r="I642" s="124" t="e">
        <f>I541*((1+Constants!$B$17)/(1+Constants!$B$15))^20</f>
        <v>#REF!</v>
      </c>
      <c r="J642" s="124" t="e">
        <f t="shared" si="426"/>
        <v>#REF!</v>
      </c>
      <c r="K642" s="124" t="e">
        <f>K541*((1+Constants!$B$16)/(1+Constants!$B$15))^20</f>
        <v>#REF!</v>
      </c>
      <c r="L642" s="124" t="e">
        <f>L541*((1+Constants!$B$17)/(1+Constants!$B$15))^20</f>
        <v>#REF!</v>
      </c>
      <c r="M642" s="124" t="e">
        <f t="shared" si="427"/>
        <v>#REF!</v>
      </c>
      <c r="N642" s="124" t="e">
        <f>N541*((1+Constants!$B$16)/(1+Constants!$B$15))^20</f>
        <v>#REF!</v>
      </c>
      <c r="O642" s="124" t="e">
        <f>O541*((1+Constants!$B$17)/(1+Constants!$B$15))^20</f>
        <v>#REF!</v>
      </c>
      <c r="P642" s="124" t="e">
        <f t="shared" si="428"/>
        <v>#REF!</v>
      </c>
    </row>
    <row r="643" spans="1:16" x14ac:dyDescent="0.2">
      <c r="A643" s="123" t="s">
        <v>51</v>
      </c>
      <c r="B643" s="124" t="e">
        <f>B542*((1+Constants!$B$16)/(1+Constants!$B$15))^20</f>
        <v>#REF!</v>
      </c>
      <c r="C643" s="124" t="e">
        <f>C542*((1+Constants!$B$17)/(1+Constants!$B$15))^20</f>
        <v>#REF!</v>
      </c>
      <c r="D643" s="124" t="e">
        <f t="shared" si="424"/>
        <v>#REF!</v>
      </c>
      <c r="E643" s="124" t="e">
        <f>E542*((1+Constants!$B$16)/(1+Constants!$B$15))^20</f>
        <v>#REF!</v>
      </c>
      <c r="F643" s="124" t="e">
        <f>F542*((1+Constants!$B$17)/(1+Constants!$B$15))^20</f>
        <v>#REF!</v>
      </c>
      <c r="G643" s="124" t="e">
        <f t="shared" si="425"/>
        <v>#REF!</v>
      </c>
      <c r="H643" s="124" t="e">
        <f>H542*((1+Constants!$B$16)/(1+Constants!$B$15))^20</f>
        <v>#REF!</v>
      </c>
      <c r="I643" s="124" t="e">
        <f>I542*((1+Constants!$B$17)/(1+Constants!$B$15))^20</f>
        <v>#REF!</v>
      </c>
      <c r="J643" s="124" t="e">
        <f t="shared" si="426"/>
        <v>#REF!</v>
      </c>
      <c r="K643" s="124" t="e">
        <f>K542*((1+Constants!$B$16)/(1+Constants!$B$15))^20</f>
        <v>#REF!</v>
      </c>
      <c r="L643" s="124" t="e">
        <f>L542*((1+Constants!$B$17)/(1+Constants!$B$15))^20</f>
        <v>#REF!</v>
      </c>
      <c r="M643" s="124" t="e">
        <f t="shared" si="427"/>
        <v>#REF!</v>
      </c>
      <c r="N643" s="124" t="e">
        <f>N542*((1+Constants!$B$16)/(1+Constants!$B$15))^20</f>
        <v>#REF!</v>
      </c>
      <c r="O643" s="124" t="e">
        <f>O542*((1+Constants!$B$17)/(1+Constants!$B$15))^20</f>
        <v>#REF!</v>
      </c>
      <c r="P643" s="124" t="e">
        <f t="shared" si="428"/>
        <v>#REF!</v>
      </c>
    </row>
    <row r="644" spans="1:16" x14ac:dyDescent="0.2">
      <c r="A644" s="125" t="s">
        <v>52</v>
      </c>
      <c r="B644" s="124" t="e">
        <f>B543*((1+Constants!$B$16)/(1+Constants!$B$15))^20</f>
        <v>#REF!</v>
      </c>
      <c r="C644" s="124" t="e">
        <f>C543*((1+Constants!$B$17)/(1+Constants!$B$15))^20</f>
        <v>#REF!</v>
      </c>
      <c r="D644" s="124" t="e">
        <f t="shared" si="424"/>
        <v>#REF!</v>
      </c>
      <c r="E644" s="124" t="e">
        <f>E543*((1+Constants!$B$16)/(1+Constants!$B$15))^20</f>
        <v>#REF!</v>
      </c>
      <c r="F644" s="124" t="e">
        <f>F543*((1+Constants!$B$17)/(1+Constants!$B$15))^20</f>
        <v>#REF!</v>
      </c>
      <c r="G644" s="124" t="e">
        <f t="shared" si="425"/>
        <v>#REF!</v>
      </c>
      <c r="H644" s="124" t="e">
        <f>H543*((1+Constants!$B$16)/(1+Constants!$B$15))^20</f>
        <v>#REF!</v>
      </c>
      <c r="I644" s="124" t="e">
        <f>I543*((1+Constants!$B$17)/(1+Constants!$B$15))^20</f>
        <v>#REF!</v>
      </c>
      <c r="J644" s="124" t="e">
        <f t="shared" si="426"/>
        <v>#REF!</v>
      </c>
      <c r="K644" s="124" t="e">
        <f>K543*((1+Constants!$B$16)/(1+Constants!$B$15))^20</f>
        <v>#REF!</v>
      </c>
      <c r="L644" s="124" t="e">
        <f>L543*((1+Constants!$B$17)/(1+Constants!$B$15))^20</f>
        <v>#REF!</v>
      </c>
      <c r="M644" s="124" t="e">
        <f t="shared" si="427"/>
        <v>#REF!</v>
      </c>
      <c r="N644" s="124" t="e">
        <f>N543*((1+Constants!$B$16)/(1+Constants!$B$15))^20</f>
        <v>#REF!</v>
      </c>
      <c r="O644" s="124" t="e">
        <f>O543*((1+Constants!$B$17)/(1+Constants!$B$15))^20</f>
        <v>#REF!</v>
      </c>
      <c r="P644" s="124" t="e">
        <f t="shared" si="428"/>
        <v>#REF!</v>
      </c>
    </row>
    <row r="645" spans="1:16" x14ac:dyDescent="0.2">
      <c r="A645" s="125" t="s">
        <v>53</v>
      </c>
      <c r="B645" s="124" t="e">
        <f>B544*((1+Constants!$B$16)/(1+Constants!$B$15))^20</f>
        <v>#REF!</v>
      </c>
      <c r="C645" s="124" t="e">
        <f>C544*((1+Constants!$B$17)/(1+Constants!$B$15))^20</f>
        <v>#REF!</v>
      </c>
      <c r="D645" s="124" t="e">
        <f t="shared" si="424"/>
        <v>#REF!</v>
      </c>
      <c r="E645" s="124" t="e">
        <f>E544*((1+Constants!$B$16)/(1+Constants!$B$15))^20</f>
        <v>#REF!</v>
      </c>
      <c r="F645" s="124" t="e">
        <f>F544*((1+Constants!$B$17)/(1+Constants!$B$15))^20</f>
        <v>#REF!</v>
      </c>
      <c r="G645" s="124" t="e">
        <f t="shared" si="425"/>
        <v>#REF!</v>
      </c>
      <c r="H645" s="124" t="e">
        <f>H544*((1+Constants!$B$16)/(1+Constants!$B$15))^20</f>
        <v>#REF!</v>
      </c>
      <c r="I645" s="124" t="e">
        <f>I544*((1+Constants!$B$17)/(1+Constants!$B$15))^20</f>
        <v>#REF!</v>
      </c>
      <c r="J645" s="124" t="e">
        <f t="shared" si="426"/>
        <v>#REF!</v>
      </c>
      <c r="K645" s="124" t="e">
        <f>K544*((1+Constants!$B$16)/(1+Constants!$B$15))^20</f>
        <v>#REF!</v>
      </c>
      <c r="L645" s="124" t="e">
        <f>L544*((1+Constants!$B$17)/(1+Constants!$B$15))^20</f>
        <v>#REF!</v>
      </c>
      <c r="M645" s="124" t="e">
        <f t="shared" si="427"/>
        <v>#REF!</v>
      </c>
      <c r="N645" s="124" t="e">
        <f>N544*((1+Constants!$B$16)/(1+Constants!$B$15))^20</f>
        <v>#REF!</v>
      </c>
      <c r="O645" s="124" t="e">
        <f>O544*((1+Constants!$B$17)/(1+Constants!$B$15))^20</f>
        <v>#REF!</v>
      </c>
      <c r="P645" s="124" t="e">
        <f t="shared" si="428"/>
        <v>#REF!</v>
      </c>
    </row>
    <row r="646" spans="1:16" x14ac:dyDescent="0.2">
      <c r="A646" s="125" t="s">
        <v>54</v>
      </c>
      <c r="B646" s="124" t="e">
        <f>B545*((1+Constants!$B$16)/(1+Constants!$B$15))^20</f>
        <v>#REF!</v>
      </c>
      <c r="C646" s="124" t="e">
        <f>C545*((1+Constants!$B$17)/(1+Constants!$B$15))^20</f>
        <v>#REF!</v>
      </c>
      <c r="D646" s="124" t="e">
        <f t="shared" si="424"/>
        <v>#REF!</v>
      </c>
      <c r="E646" s="124" t="e">
        <f>E545*((1+Constants!$B$16)/(1+Constants!$B$15))^20</f>
        <v>#REF!</v>
      </c>
      <c r="F646" s="124" t="e">
        <f>F545*((1+Constants!$B$17)/(1+Constants!$B$15))^20</f>
        <v>#REF!</v>
      </c>
      <c r="G646" s="124" t="e">
        <f t="shared" si="425"/>
        <v>#REF!</v>
      </c>
      <c r="H646" s="124" t="e">
        <f>H545*((1+Constants!$B$16)/(1+Constants!$B$15))^20</f>
        <v>#REF!</v>
      </c>
      <c r="I646" s="124" t="e">
        <f>I545*((1+Constants!$B$17)/(1+Constants!$B$15))^20</f>
        <v>#REF!</v>
      </c>
      <c r="J646" s="124" t="e">
        <f t="shared" si="426"/>
        <v>#REF!</v>
      </c>
      <c r="K646" s="124" t="e">
        <f>K545*((1+Constants!$B$16)/(1+Constants!$B$15))^20</f>
        <v>#REF!</v>
      </c>
      <c r="L646" s="124" t="e">
        <f>L545*((1+Constants!$B$17)/(1+Constants!$B$15))^20</f>
        <v>#REF!</v>
      </c>
      <c r="M646" s="124" t="e">
        <f t="shared" si="427"/>
        <v>#REF!</v>
      </c>
      <c r="N646" s="124" t="e">
        <f>N545*((1+Constants!$B$16)/(1+Constants!$B$15))^20</f>
        <v>#REF!</v>
      </c>
      <c r="O646" s="124" t="e">
        <f>O545*((1+Constants!$B$17)/(1+Constants!$B$15))^20</f>
        <v>#REF!</v>
      </c>
      <c r="P646" s="124" t="e">
        <f t="shared" si="428"/>
        <v>#REF!</v>
      </c>
    </row>
    <row r="647" spans="1:16" x14ac:dyDescent="0.2">
      <c r="A647" s="125" t="s">
        <v>55</v>
      </c>
      <c r="B647" s="124" t="e">
        <f>B546*((1+Constants!$B$16)/(1+Constants!$B$15))^20</f>
        <v>#REF!</v>
      </c>
      <c r="C647" s="124" t="e">
        <f>C546*((1+Constants!$B$17)/(1+Constants!$B$15))^20</f>
        <v>#REF!</v>
      </c>
      <c r="D647" s="124" t="e">
        <f t="shared" si="424"/>
        <v>#REF!</v>
      </c>
      <c r="E647" s="124" t="e">
        <f>E546*((1+Constants!$B$16)/(1+Constants!$B$15))^20</f>
        <v>#REF!</v>
      </c>
      <c r="F647" s="124" t="e">
        <f>F546*((1+Constants!$B$17)/(1+Constants!$B$15))^20</f>
        <v>#REF!</v>
      </c>
      <c r="G647" s="124" t="e">
        <f t="shared" si="425"/>
        <v>#REF!</v>
      </c>
      <c r="H647" s="124" t="e">
        <f>H546*((1+Constants!$B$16)/(1+Constants!$B$15))^20</f>
        <v>#REF!</v>
      </c>
      <c r="I647" s="124" t="e">
        <f>I546*((1+Constants!$B$17)/(1+Constants!$B$15))^20</f>
        <v>#REF!</v>
      </c>
      <c r="J647" s="124" t="e">
        <f t="shared" si="426"/>
        <v>#REF!</v>
      </c>
      <c r="K647" s="124" t="e">
        <f>K546*((1+Constants!$B$16)/(1+Constants!$B$15))^20</f>
        <v>#REF!</v>
      </c>
      <c r="L647" s="124" t="e">
        <f>L546*((1+Constants!$B$17)/(1+Constants!$B$15))^20</f>
        <v>#REF!</v>
      </c>
      <c r="M647" s="124" t="e">
        <f t="shared" si="427"/>
        <v>#REF!</v>
      </c>
      <c r="N647" s="124" t="e">
        <f>N546*((1+Constants!$B$16)/(1+Constants!$B$15))^20</f>
        <v>#REF!</v>
      </c>
      <c r="O647" s="124" t="e">
        <f>O546*((1+Constants!$B$17)/(1+Constants!$B$15))^20</f>
        <v>#REF!</v>
      </c>
      <c r="P647" s="124" t="e">
        <f t="shared" si="428"/>
        <v>#REF!</v>
      </c>
    </row>
    <row r="648" spans="1:16" x14ac:dyDescent="0.2">
      <c r="A648" s="125" t="s">
        <v>21</v>
      </c>
      <c r="B648" s="124" t="e">
        <f>B547*((1+Constants!$B$16)/(1+Constants!$B$15))^20</f>
        <v>#REF!</v>
      </c>
      <c r="C648" s="124" t="e">
        <f>C547*((1+Constants!$B$17)/(1+Constants!$B$15))^20</f>
        <v>#REF!</v>
      </c>
      <c r="D648" s="124" t="e">
        <f t="shared" si="424"/>
        <v>#REF!</v>
      </c>
      <c r="E648" s="124" t="e">
        <f>E547*((1+Constants!$B$16)/(1+Constants!$B$15))^20</f>
        <v>#REF!</v>
      </c>
      <c r="F648" s="124" t="e">
        <f>F547*((1+Constants!$B$17)/(1+Constants!$B$15))^20</f>
        <v>#REF!</v>
      </c>
      <c r="G648" s="124" t="e">
        <f t="shared" si="425"/>
        <v>#REF!</v>
      </c>
      <c r="H648" s="124" t="e">
        <f>H547*((1+Constants!$B$16)/(1+Constants!$B$15))^20</f>
        <v>#REF!</v>
      </c>
      <c r="I648" s="124" t="e">
        <f>I547*((1+Constants!$B$17)/(1+Constants!$B$15))^20</f>
        <v>#REF!</v>
      </c>
      <c r="J648" s="124" t="e">
        <f t="shared" si="426"/>
        <v>#REF!</v>
      </c>
      <c r="K648" s="124" t="e">
        <f>K547*((1+Constants!$B$16)/(1+Constants!$B$15))^20</f>
        <v>#REF!</v>
      </c>
      <c r="L648" s="124" t="e">
        <f>L547*((1+Constants!$B$17)/(1+Constants!$B$15))^20</f>
        <v>#REF!</v>
      </c>
      <c r="M648" s="124" t="e">
        <f t="shared" si="427"/>
        <v>#REF!</v>
      </c>
      <c r="N648" s="124" t="e">
        <f>N547*((1+Constants!$B$16)/(1+Constants!$B$15))^20</f>
        <v>#REF!</v>
      </c>
      <c r="O648" s="124" t="e">
        <f>O547*((1+Constants!$B$17)/(1+Constants!$B$15))^20</f>
        <v>#REF!</v>
      </c>
      <c r="P648" s="124" t="e">
        <f t="shared" si="428"/>
        <v>#REF!</v>
      </c>
    </row>
    <row r="649" spans="1:16" x14ac:dyDescent="0.2">
      <c r="A649" s="125" t="s">
        <v>56</v>
      </c>
      <c r="B649" s="124" t="e">
        <f>B548*((1+Constants!$B$16)/(1+Constants!$B$15))^20</f>
        <v>#REF!</v>
      </c>
      <c r="C649" s="124" t="e">
        <f>C548*((1+Constants!$B$17)/(1+Constants!$B$15))^20</f>
        <v>#REF!</v>
      </c>
      <c r="D649" s="124" t="e">
        <f t="shared" si="424"/>
        <v>#REF!</v>
      </c>
      <c r="E649" s="124" t="e">
        <f>E548*((1+Constants!$B$16)/(1+Constants!$B$15))^20</f>
        <v>#REF!</v>
      </c>
      <c r="F649" s="124" t="e">
        <f>F548*((1+Constants!$B$17)/(1+Constants!$B$15))^20</f>
        <v>#REF!</v>
      </c>
      <c r="G649" s="124" t="e">
        <f t="shared" si="425"/>
        <v>#REF!</v>
      </c>
      <c r="H649" s="124" t="e">
        <f>H548*((1+Constants!$B$16)/(1+Constants!$B$15))^20</f>
        <v>#REF!</v>
      </c>
      <c r="I649" s="124" t="e">
        <f>I548*((1+Constants!$B$17)/(1+Constants!$B$15))^20</f>
        <v>#REF!</v>
      </c>
      <c r="J649" s="124" t="e">
        <f t="shared" si="426"/>
        <v>#REF!</v>
      </c>
      <c r="K649" s="124" t="e">
        <f>K548*((1+Constants!$B$16)/(1+Constants!$B$15))^20</f>
        <v>#REF!</v>
      </c>
      <c r="L649" s="124" t="e">
        <f>L548*((1+Constants!$B$17)/(1+Constants!$B$15))^20</f>
        <v>#REF!</v>
      </c>
      <c r="M649" s="124" t="e">
        <f t="shared" si="427"/>
        <v>#REF!</v>
      </c>
      <c r="N649" s="124" t="e">
        <f>N548*((1+Constants!$B$16)/(1+Constants!$B$15))^20</f>
        <v>#REF!</v>
      </c>
      <c r="O649" s="124" t="e">
        <f>O548*((1+Constants!$B$17)/(1+Constants!$B$15))^20</f>
        <v>#REF!</v>
      </c>
      <c r="P649" s="124" t="e">
        <f t="shared" si="428"/>
        <v>#REF!</v>
      </c>
    </row>
    <row r="650" spans="1:16" x14ac:dyDescent="0.2">
      <c r="A650" s="125" t="s">
        <v>57</v>
      </c>
      <c r="B650" s="124" t="e">
        <f>B549*((1+Constants!$B$16)/(1+Constants!$B$15))^20</f>
        <v>#REF!</v>
      </c>
      <c r="C650" s="124" t="e">
        <f>C549*((1+Constants!$B$17)/(1+Constants!$B$15))^20</f>
        <v>#REF!</v>
      </c>
      <c r="D650" s="124" t="e">
        <f t="shared" si="424"/>
        <v>#REF!</v>
      </c>
      <c r="E650" s="124" t="e">
        <f>E549*((1+Constants!$B$16)/(1+Constants!$B$15))^20</f>
        <v>#REF!</v>
      </c>
      <c r="F650" s="124" t="e">
        <f>F549*((1+Constants!$B$17)/(1+Constants!$B$15))^20</f>
        <v>#REF!</v>
      </c>
      <c r="G650" s="124" t="e">
        <f t="shared" si="425"/>
        <v>#REF!</v>
      </c>
      <c r="H650" s="124" t="e">
        <f>H549*((1+Constants!$B$16)/(1+Constants!$B$15))^20</f>
        <v>#REF!</v>
      </c>
      <c r="I650" s="124" t="e">
        <f>I549*((1+Constants!$B$17)/(1+Constants!$B$15))^20</f>
        <v>#REF!</v>
      </c>
      <c r="J650" s="124" t="e">
        <f t="shared" si="426"/>
        <v>#REF!</v>
      </c>
      <c r="K650" s="124" t="e">
        <f>K549*((1+Constants!$B$16)/(1+Constants!$B$15))^20</f>
        <v>#REF!</v>
      </c>
      <c r="L650" s="124" t="e">
        <f>L549*((1+Constants!$B$17)/(1+Constants!$B$15))^20</f>
        <v>#REF!</v>
      </c>
      <c r="M650" s="124" t="e">
        <f t="shared" si="427"/>
        <v>#REF!</v>
      </c>
      <c r="N650" s="124" t="e">
        <f>N549*((1+Constants!$B$16)/(1+Constants!$B$15))^20</f>
        <v>#REF!</v>
      </c>
      <c r="O650" s="124" t="e">
        <f>O549*((1+Constants!$B$17)/(1+Constants!$B$15))^20</f>
        <v>#REF!</v>
      </c>
      <c r="P650" s="124" t="e">
        <f t="shared" si="428"/>
        <v>#REF!</v>
      </c>
    </row>
    <row r="651" spans="1:16" x14ac:dyDescent="0.2">
      <c r="A651" s="125" t="s">
        <v>58</v>
      </c>
      <c r="B651" s="124" t="e">
        <f>B550*((1+Constants!$B$16)/(1+Constants!$B$15))^20</f>
        <v>#REF!</v>
      </c>
      <c r="C651" s="124" t="e">
        <f>C550*((1+Constants!$B$17)/(1+Constants!$B$15))^20</f>
        <v>#REF!</v>
      </c>
      <c r="D651" s="124" t="e">
        <f t="shared" si="424"/>
        <v>#REF!</v>
      </c>
      <c r="E651" s="124" t="e">
        <f>E550*((1+Constants!$B$16)/(1+Constants!$B$15))^20</f>
        <v>#REF!</v>
      </c>
      <c r="F651" s="124" t="e">
        <f>F550*((1+Constants!$B$17)/(1+Constants!$B$15))^20</f>
        <v>#REF!</v>
      </c>
      <c r="G651" s="124" t="e">
        <f t="shared" si="425"/>
        <v>#REF!</v>
      </c>
      <c r="H651" s="124" t="e">
        <f>H550*((1+Constants!$B$16)/(1+Constants!$B$15))^20</f>
        <v>#REF!</v>
      </c>
      <c r="I651" s="124" t="e">
        <f>I550*((1+Constants!$B$17)/(1+Constants!$B$15))^20</f>
        <v>#REF!</v>
      </c>
      <c r="J651" s="124" t="e">
        <f t="shared" si="426"/>
        <v>#REF!</v>
      </c>
      <c r="K651" s="124" t="e">
        <f>K550*((1+Constants!$B$16)/(1+Constants!$B$15))^20</f>
        <v>#REF!</v>
      </c>
      <c r="L651" s="124" t="e">
        <f>L550*((1+Constants!$B$17)/(1+Constants!$B$15))^20</f>
        <v>#REF!</v>
      </c>
      <c r="M651" s="124" t="e">
        <f t="shared" si="427"/>
        <v>#REF!</v>
      </c>
      <c r="N651" s="124" t="e">
        <f>N550*((1+Constants!$B$16)/(1+Constants!$B$15))^20</f>
        <v>#REF!</v>
      </c>
      <c r="O651" s="124" t="e">
        <f>O550*((1+Constants!$B$17)/(1+Constants!$B$15))^20</f>
        <v>#REF!</v>
      </c>
      <c r="P651" s="124" t="e">
        <f t="shared" si="428"/>
        <v>#REF!</v>
      </c>
    </row>
    <row r="653" spans="1:16" x14ac:dyDescent="0.2">
      <c r="A653" s="284" t="s">
        <v>161</v>
      </c>
      <c r="B653" s="282" t="s">
        <v>99</v>
      </c>
      <c r="C653" s="111"/>
      <c r="D653" s="111"/>
      <c r="E653" s="111"/>
      <c r="F653" s="111"/>
      <c r="G653" s="111"/>
      <c r="H653" s="111"/>
      <c r="I653" s="111"/>
      <c r="J653" s="111"/>
      <c r="K653" s="111"/>
      <c r="L653" s="111"/>
      <c r="M653" s="111"/>
      <c r="N653" s="111"/>
      <c r="O653" s="111"/>
      <c r="P653" s="111"/>
    </row>
    <row r="654" spans="1:16" x14ac:dyDescent="0.2">
      <c r="A654" s="284" t="s">
        <v>199</v>
      </c>
      <c r="B654" s="282" t="s">
        <v>150</v>
      </c>
      <c r="C654" s="282"/>
      <c r="D654" s="282"/>
      <c r="E654" s="282" t="s">
        <v>196</v>
      </c>
      <c r="F654" s="282"/>
      <c r="G654" s="282"/>
      <c r="H654" s="282" t="s">
        <v>41</v>
      </c>
      <c r="I654" s="282"/>
      <c r="J654" s="282"/>
      <c r="K654" s="282" t="s">
        <v>40</v>
      </c>
      <c r="L654" s="282"/>
      <c r="M654" s="282"/>
      <c r="N654" s="282" t="s">
        <v>197</v>
      </c>
      <c r="O654" s="282"/>
      <c r="P654" s="282"/>
    </row>
    <row r="655" spans="1:16" x14ac:dyDescent="0.2">
      <c r="A655" s="109" t="s">
        <v>14</v>
      </c>
      <c r="B655" s="283" t="s">
        <v>94</v>
      </c>
      <c r="C655" s="283" t="s">
        <v>95</v>
      </c>
      <c r="D655" s="283" t="s">
        <v>96</v>
      </c>
      <c r="E655" s="283" t="s">
        <v>94</v>
      </c>
      <c r="F655" s="283" t="s">
        <v>95</v>
      </c>
      <c r="G655" s="283" t="s">
        <v>96</v>
      </c>
      <c r="H655" s="283" t="s">
        <v>94</v>
      </c>
      <c r="I655" s="283" t="s">
        <v>95</v>
      </c>
      <c r="J655" s="283" t="s">
        <v>96</v>
      </c>
      <c r="K655" s="283" t="s">
        <v>94</v>
      </c>
      <c r="L655" s="283" t="s">
        <v>95</v>
      </c>
      <c r="M655" s="283" t="s">
        <v>96</v>
      </c>
      <c r="N655" s="283" t="s">
        <v>94</v>
      </c>
      <c r="O655" s="283" t="s">
        <v>95</v>
      </c>
      <c r="P655" s="283" t="s">
        <v>96</v>
      </c>
    </row>
    <row r="656" spans="1:16" x14ac:dyDescent="0.2">
      <c r="A656" s="11" t="s">
        <v>0</v>
      </c>
      <c r="B656" s="123"/>
      <c r="C656" s="123"/>
      <c r="D656" s="123"/>
      <c r="E656" s="123"/>
      <c r="F656" s="123"/>
      <c r="G656" s="123"/>
      <c r="H656" s="123"/>
      <c r="I656" s="123"/>
      <c r="J656" s="123"/>
      <c r="K656" s="123"/>
      <c r="L656" s="123"/>
      <c r="M656" s="123"/>
      <c r="N656" s="123"/>
      <c r="O656" s="123"/>
      <c r="P656" s="123"/>
    </row>
    <row r="657" spans="1:16" x14ac:dyDescent="0.2">
      <c r="A657" s="123" t="s">
        <v>45</v>
      </c>
      <c r="B657" s="124" t="e">
        <f t="shared" ref="B657:B676" si="429">AE5</f>
        <v>#REF!</v>
      </c>
      <c r="C657" s="124" t="e">
        <f t="shared" ref="C657:C676" si="430">AF5</f>
        <v>#REF!</v>
      </c>
      <c r="D657" s="124" t="e">
        <f>SUM(B657:C657)</f>
        <v>#REF!</v>
      </c>
      <c r="E657" s="124" t="e">
        <f t="shared" ref="E657:E676" si="431">AH5</f>
        <v>#REF!</v>
      </c>
      <c r="F657" s="124" t="e">
        <f t="shared" ref="F657:F676" si="432">AI5</f>
        <v>#REF!</v>
      </c>
      <c r="G657" s="124" t="e">
        <f>SUM(E657:F657)</f>
        <v>#REF!</v>
      </c>
      <c r="H657" s="124" t="e">
        <f t="shared" ref="H657:H676" si="433">AK5</f>
        <v>#REF!</v>
      </c>
      <c r="I657" s="124" t="e">
        <f t="shared" ref="I657:I676" si="434">AL5</f>
        <v>#REF!</v>
      </c>
      <c r="J657" s="124" t="e">
        <f>SUM(H657:I657)</f>
        <v>#REF!</v>
      </c>
      <c r="K657" s="124" t="e">
        <f t="shared" ref="K657:K676" si="435">AN5</f>
        <v>#REF!</v>
      </c>
      <c r="L657" s="124" t="e">
        <f t="shared" ref="L657:L676" si="436">AO5</f>
        <v>#REF!</v>
      </c>
      <c r="M657" s="124" t="e">
        <f>SUM(K657:L657)</f>
        <v>#REF!</v>
      </c>
      <c r="N657" s="124" t="e">
        <f t="shared" ref="N657:N676" si="437">AQ5</f>
        <v>#REF!</v>
      </c>
      <c r="O657" s="124" t="e">
        <f t="shared" ref="O657:O676" si="438">AR5</f>
        <v>#REF!</v>
      </c>
      <c r="P657" s="124" t="e">
        <f>SUM(N657:O657)</f>
        <v>#REF!</v>
      </c>
    </row>
    <row r="658" spans="1:16" x14ac:dyDescent="0.2">
      <c r="A658" s="123" t="s">
        <v>59</v>
      </c>
      <c r="B658" s="124" t="e">
        <f t="shared" si="429"/>
        <v>#REF!</v>
      </c>
      <c r="C658" s="124" t="e">
        <f t="shared" si="430"/>
        <v>#REF!</v>
      </c>
      <c r="D658" s="124" t="e">
        <f t="shared" ref="D658:D676" si="439">SUM(B658:C658)</f>
        <v>#REF!</v>
      </c>
      <c r="E658" s="124" t="e">
        <f t="shared" si="431"/>
        <v>#REF!</v>
      </c>
      <c r="F658" s="124" t="e">
        <f t="shared" si="432"/>
        <v>#REF!</v>
      </c>
      <c r="G658" s="124" t="e">
        <f t="shared" ref="G658:G676" si="440">SUM(E658:F658)</f>
        <v>#REF!</v>
      </c>
      <c r="H658" s="124" t="e">
        <f t="shared" si="433"/>
        <v>#REF!</v>
      </c>
      <c r="I658" s="124" t="e">
        <f t="shared" si="434"/>
        <v>#REF!</v>
      </c>
      <c r="J658" s="124" t="e">
        <f t="shared" ref="J658:J676" si="441">SUM(H658:I658)</f>
        <v>#REF!</v>
      </c>
      <c r="K658" s="124" t="e">
        <f t="shared" si="435"/>
        <v>#REF!</v>
      </c>
      <c r="L658" s="124" t="e">
        <f t="shared" si="436"/>
        <v>#REF!</v>
      </c>
      <c r="M658" s="124" t="e">
        <f t="shared" ref="M658:M676" si="442">SUM(K658:L658)</f>
        <v>#REF!</v>
      </c>
      <c r="N658" s="124" t="e">
        <f t="shared" si="437"/>
        <v>#REF!</v>
      </c>
      <c r="O658" s="124" t="e">
        <f t="shared" si="438"/>
        <v>#REF!</v>
      </c>
      <c r="P658" s="124" t="e">
        <f t="shared" ref="P658:P676" si="443">SUM(N658:O658)</f>
        <v>#REF!</v>
      </c>
    </row>
    <row r="659" spans="1:16" x14ac:dyDescent="0.2">
      <c r="A659" s="123" t="s">
        <v>43</v>
      </c>
      <c r="B659" s="124" t="e">
        <f t="shared" si="429"/>
        <v>#REF!</v>
      </c>
      <c r="C659" s="124" t="e">
        <f t="shared" si="430"/>
        <v>#REF!</v>
      </c>
      <c r="D659" s="124" t="e">
        <f t="shared" si="439"/>
        <v>#REF!</v>
      </c>
      <c r="E659" s="124" t="e">
        <f t="shared" si="431"/>
        <v>#REF!</v>
      </c>
      <c r="F659" s="124" t="e">
        <f t="shared" si="432"/>
        <v>#REF!</v>
      </c>
      <c r="G659" s="124" t="e">
        <f t="shared" si="440"/>
        <v>#REF!</v>
      </c>
      <c r="H659" s="124" t="e">
        <f t="shared" si="433"/>
        <v>#REF!</v>
      </c>
      <c r="I659" s="124" t="e">
        <f t="shared" si="434"/>
        <v>#REF!</v>
      </c>
      <c r="J659" s="124" t="e">
        <f t="shared" si="441"/>
        <v>#REF!</v>
      </c>
      <c r="K659" s="124" t="e">
        <f t="shared" si="435"/>
        <v>#REF!</v>
      </c>
      <c r="L659" s="124" t="e">
        <f t="shared" si="436"/>
        <v>#REF!</v>
      </c>
      <c r="M659" s="124" t="e">
        <f t="shared" si="442"/>
        <v>#REF!</v>
      </c>
      <c r="N659" s="124" t="e">
        <f t="shared" si="437"/>
        <v>#REF!</v>
      </c>
      <c r="O659" s="124" t="e">
        <f t="shared" si="438"/>
        <v>#REF!</v>
      </c>
      <c r="P659" s="124" t="e">
        <f t="shared" si="443"/>
        <v>#REF!</v>
      </c>
    </row>
    <row r="660" spans="1:16" x14ac:dyDescent="0.2">
      <c r="A660" s="123" t="s">
        <v>44</v>
      </c>
      <c r="B660" s="124" t="e">
        <f t="shared" si="429"/>
        <v>#REF!</v>
      </c>
      <c r="C660" s="124" t="e">
        <f t="shared" si="430"/>
        <v>#REF!</v>
      </c>
      <c r="D660" s="124" t="e">
        <f t="shared" si="439"/>
        <v>#REF!</v>
      </c>
      <c r="E660" s="124" t="e">
        <f t="shared" si="431"/>
        <v>#REF!</v>
      </c>
      <c r="F660" s="124" t="e">
        <f t="shared" si="432"/>
        <v>#REF!</v>
      </c>
      <c r="G660" s="124" t="e">
        <f t="shared" si="440"/>
        <v>#REF!</v>
      </c>
      <c r="H660" s="124" t="e">
        <f t="shared" si="433"/>
        <v>#REF!</v>
      </c>
      <c r="I660" s="124" t="e">
        <f t="shared" si="434"/>
        <v>#REF!</v>
      </c>
      <c r="J660" s="124" t="e">
        <f t="shared" si="441"/>
        <v>#REF!</v>
      </c>
      <c r="K660" s="124" t="e">
        <f t="shared" si="435"/>
        <v>#REF!</v>
      </c>
      <c r="L660" s="124" t="e">
        <f t="shared" si="436"/>
        <v>#REF!</v>
      </c>
      <c r="M660" s="124" t="e">
        <f t="shared" si="442"/>
        <v>#REF!</v>
      </c>
      <c r="N660" s="124" t="e">
        <f t="shared" si="437"/>
        <v>#REF!</v>
      </c>
      <c r="O660" s="124" t="e">
        <f t="shared" si="438"/>
        <v>#REF!</v>
      </c>
      <c r="P660" s="124" t="e">
        <f t="shared" si="443"/>
        <v>#REF!</v>
      </c>
    </row>
    <row r="661" spans="1:16" x14ac:dyDescent="0.2">
      <c r="A661" s="125" t="s">
        <v>46</v>
      </c>
      <c r="B661" s="124" t="e">
        <f t="shared" si="429"/>
        <v>#REF!</v>
      </c>
      <c r="C661" s="124" t="e">
        <f t="shared" si="430"/>
        <v>#REF!</v>
      </c>
      <c r="D661" s="124" t="e">
        <f t="shared" si="439"/>
        <v>#REF!</v>
      </c>
      <c r="E661" s="124" t="e">
        <f t="shared" si="431"/>
        <v>#REF!</v>
      </c>
      <c r="F661" s="124" t="e">
        <f t="shared" si="432"/>
        <v>#REF!</v>
      </c>
      <c r="G661" s="124" t="e">
        <f t="shared" si="440"/>
        <v>#REF!</v>
      </c>
      <c r="H661" s="124" t="e">
        <f t="shared" si="433"/>
        <v>#REF!</v>
      </c>
      <c r="I661" s="124" t="e">
        <f t="shared" si="434"/>
        <v>#REF!</v>
      </c>
      <c r="J661" s="124" t="e">
        <f t="shared" si="441"/>
        <v>#REF!</v>
      </c>
      <c r="K661" s="124" t="e">
        <f t="shared" si="435"/>
        <v>#REF!</v>
      </c>
      <c r="L661" s="124" t="e">
        <f t="shared" si="436"/>
        <v>#REF!</v>
      </c>
      <c r="M661" s="124" t="e">
        <f t="shared" si="442"/>
        <v>#REF!</v>
      </c>
      <c r="N661" s="124" t="e">
        <f t="shared" si="437"/>
        <v>#REF!</v>
      </c>
      <c r="O661" s="124" t="e">
        <f t="shared" si="438"/>
        <v>#REF!</v>
      </c>
      <c r="P661" s="124" t="e">
        <f t="shared" si="443"/>
        <v>#REF!</v>
      </c>
    </row>
    <row r="662" spans="1:16" x14ac:dyDescent="0.2">
      <c r="A662" s="125" t="s">
        <v>47</v>
      </c>
      <c r="B662" s="124" t="e">
        <f t="shared" si="429"/>
        <v>#REF!</v>
      </c>
      <c r="C662" s="124" t="e">
        <f t="shared" si="430"/>
        <v>#REF!</v>
      </c>
      <c r="D662" s="124" t="e">
        <f t="shared" si="439"/>
        <v>#REF!</v>
      </c>
      <c r="E662" s="124" t="e">
        <f t="shared" si="431"/>
        <v>#REF!</v>
      </c>
      <c r="F662" s="124" t="e">
        <f t="shared" si="432"/>
        <v>#REF!</v>
      </c>
      <c r="G662" s="124" t="e">
        <f t="shared" si="440"/>
        <v>#REF!</v>
      </c>
      <c r="H662" s="124" t="e">
        <f t="shared" si="433"/>
        <v>#REF!</v>
      </c>
      <c r="I662" s="124" t="e">
        <f t="shared" si="434"/>
        <v>#REF!</v>
      </c>
      <c r="J662" s="124" t="e">
        <f t="shared" si="441"/>
        <v>#REF!</v>
      </c>
      <c r="K662" s="124" t="e">
        <f t="shared" si="435"/>
        <v>#REF!</v>
      </c>
      <c r="L662" s="124" t="e">
        <f t="shared" si="436"/>
        <v>#REF!</v>
      </c>
      <c r="M662" s="124" t="e">
        <f t="shared" si="442"/>
        <v>#REF!</v>
      </c>
      <c r="N662" s="124" t="e">
        <f t="shared" si="437"/>
        <v>#REF!</v>
      </c>
      <c r="O662" s="124" t="e">
        <f t="shared" si="438"/>
        <v>#REF!</v>
      </c>
      <c r="P662" s="124" t="e">
        <f t="shared" si="443"/>
        <v>#REF!</v>
      </c>
    </row>
    <row r="663" spans="1:16" x14ac:dyDescent="0.2">
      <c r="A663" s="125" t="s">
        <v>48</v>
      </c>
      <c r="B663" s="124" t="e">
        <f t="shared" si="429"/>
        <v>#REF!</v>
      </c>
      <c r="C663" s="124" t="e">
        <f t="shared" si="430"/>
        <v>#REF!</v>
      </c>
      <c r="D663" s="124" t="e">
        <f t="shared" si="439"/>
        <v>#REF!</v>
      </c>
      <c r="E663" s="124" t="e">
        <f t="shared" si="431"/>
        <v>#REF!</v>
      </c>
      <c r="F663" s="124" t="e">
        <f t="shared" si="432"/>
        <v>#REF!</v>
      </c>
      <c r="G663" s="124" t="e">
        <f t="shared" si="440"/>
        <v>#REF!</v>
      </c>
      <c r="H663" s="124" t="e">
        <f t="shared" si="433"/>
        <v>#REF!</v>
      </c>
      <c r="I663" s="124" t="e">
        <f t="shared" si="434"/>
        <v>#REF!</v>
      </c>
      <c r="J663" s="124" t="e">
        <f t="shared" si="441"/>
        <v>#REF!</v>
      </c>
      <c r="K663" s="124" t="e">
        <f t="shared" si="435"/>
        <v>#REF!</v>
      </c>
      <c r="L663" s="124" t="e">
        <f t="shared" si="436"/>
        <v>#REF!</v>
      </c>
      <c r="M663" s="124" t="e">
        <f t="shared" si="442"/>
        <v>#REF!</v>
      </c>
      <c r="N663" s="124" t="e">
        <f t="shared" si="437"/>
        <v>#REF!</v>
      </c>
      <c r="O663" s="124" t="e">
        <f t="shared" si="438"/>
        <v>#REF!</v>
      </c>
      <c r="P663" s="124" t="e">
        <f t="shared" si="443"/>
        <v>#REF!</v>
      </c>
    </row>
    <row r="664" spans="1:16" x14ac:dyDescent="0.2">
      <c r="A664" s="125" t="s">
        <v>49</v>
      </c>
      <c r="B664" s="124" t="e">
        <f t="shared" si="429"/>
        <v>#REF!</v>
      </c>
      <c r="C664" s="124" t="e">
        <f t="shared" si="430"/>
        <v>#REF!</v>
      </c>
      <c r="D664" s="124" t="e">
        <f t="shared" si="439"/>
        <v>#REF!</v>
      </c>
      <c r="E664" s="124" t="e">
        <f t="shared" si="431"/>
        <v>#REF!</v>
      </c>
      <c r="F664" s="124" t="e">
        <f t="shared" si="432"/>
        <v>#REF!</v>
      </c>
      <c r="G664" s="124" t="e">
        <f t="shared" si="440"/>
        <v>#REF!</v>
      </c>
      <c r="H664" s="124" t="e">
        <f t="shared" si="433"/>
        <v>#REF!</v>
      </c>
      <c r="I664" s="124" t="e">
        <f t="shared" si="434"/>
        <v>#REF!</v>
      </c>
      <c r="J664" s="124" t="e">
        <f t="shared" si="441"/>
        <v>#REF!</v>
      </c>
      <c r="K664" s="124" t="e">
        <f t="shared" si="435"/>
        <v>#REF!</v>
      </c>
      <c r="L664" s="124" t="e">
        <f t="shared" si="436"/>
        <v>#REF!</v>
      </c>
      <c r="M664" s="124" t="e">
        <f t="shared" si="442"/>
        <v>#REF!</v>
      </c>
      <c r="N664" s="124" t="e">
        <f t="shared" si="437"/>
        <v>#REF!</v>
      </c>
      <c r="O664" s="124" t="e">
        <f t="shared" si="438"/>
        <v>#REF!</v>
      </c>
      <c r="P664" s="124" t="e">
        <f t="shared" si="443"/>
        <v>#REF!</v>
      </c>
    </row>
    <row r="665" spans="1:16" x14ac:dyDescent="0.2">
      <c r="A665" s="123" t="s">
        <v>50</v>
      </c>
      <c r="B665" s="124" t="e">
        <f t="shared" si="429"/>
        <v>#REF!</v>
      </c>
      <c r="C665" s="124" t="e">
        <f t="shared" si="430"/>
        <v>#REF!</v>
      </c>
      <c r="D665" s="124" t="e">
        <f t="shared" si="439"/>
        <v>#REF!</v>
      </c>
      <c r="E665" s="124" t="e">
        <f t="shared" si="431"/>
        <v>#REF!</v>
      </c>
      <c r="F665" s="124" t="e">
        <f t="shared" si="432"/>
        <v>#REF!</v>
      </c>
      <c r="G665" s="124" t="e">
        <f t="shared" si="440"/>
        <v>#REF!</v>
      </c>
      <c r="H665" s="124" t="e">
        <f t="shared" si="433"/>
        <v>#REF!</v>
      </c>
      <c r="I665" s="124" t="e">
        <f t="shared" si="434"/>
        <v>#REF!</v>
      </c>
      <c r="J665" s="124" t="e">
        <f t="shared" si="441"/>
        <v>#REF!</v>
      </c>
      <c r="K665" s="124" t="e">
        <f t="shared" si="435"/>
        <v>#REF!</v>
      </c>
      <c r="L665" s="124" t="e">
        <f t="shared" si="436"/>
        <v>#REF!</v>
      </c>
      <c r="M665" s="124" t="e">
        <f t="shared" si="442"/>
        <v>#REF!</v>
      </c>
      <c r="N665" s="124" t="e">
        <f t="shared" si="437"/>
        <v>#REF!</v>
      </c>
      <c r="O665" s="124" t="e">
        <f t="shared" si="438"/>
        <v>#REF!</v>
      </c>
      <c r="P665" s="124" t="e">
        <f t="shared" si="443"/>
        <v>#REF!</v>
      </c>
    </row>
    <row r="666" spans="1:16" x14ac:dyDescent="0.2">
      <c r="A666" s="126" t="s">
        <v>30</v>
      </c>
      <c r="B666" s="124" t="e">
        <f t="shared" si="429"/>
        <v>#REF!</v>
      </c>
      <c r="C666" s="124" t="e">
        <f t="shared" si="430"/>
        <v>#REF!</v>
      </c>
      <c r="D666" s="124" t="e">
        <f t="shared" si="439"/>
        <v>#REF!</v>
      </c>
      <c r="E666" s="124" t="e">
        <f t="shared" si="431"/>
        <v>#REF!</v>
      </c>
      <c r="F666" s="124" t="e">
        <f t="shared" si="432"/>
        <v>#REF!</v>
      </c>
      <c r="G666" s="124" t="e">
        <f t="shared" si="440"/>
        <v>#REF!</v>
      </c>
      <c r="H666" s="124" t="e">
        <f t="shared" si="433"/>
        <v>#REF!</v>
      </c>
      <c r="I666" s="124" t="e">
        <f t="shared" si="434"/>
        <v>#REF!</v>
      </c>
      <c r="J666" s="124" t="e">
        <f t="shared" si="441"/>
        <v>#REF!</v>
      </c>
      <c r="K666" s="124" t="e">
        <f t="shared" si="435"/>
        <v>#REF!</v>
      </c>
      <c r="L666" s="124" t="e">
        <f t="shared" si="436"/>
        <v>#REF!</v>
      </c>
      <c r="M666" s="124" t="e">
        <f t="shared" si="442"/>
        <v>#REF!</v>
      </c>
      <c r="N666" s="124" t="e">
        <f t="shared" si="437"/>
        <v>#REF!</v>
      </c>
      <c r="O666" s="124" t="e">
        <f t="shared" si="438"/>
        <v>#REF!</v>
      </c>
      <c r="P666" s="124" t="e">
        <f t="shared" si="443"/>
        <v>#REF!</v>
      </c>
    </row>
    <row r="667" spans="1:16" x14ac:dyDescent="0.2">
      <c r="A667" s="123" t="s">
        <v>6</v>
      </c>
      <c r="B667" s="124" t="e">
        <f t="shared" si="429"/>
        <v>#REF!</v>
      </c>
      <c r="C667" s="124" t="e">
        <f t="shared" si="430"/>
        <v>#REF!</v>
      </c>
      <c r="D667" s="124" t="e">
        <f t="shared" si="439"/>
        <v>#REF!</v>
      </c>
      <c r="E667" s="124" t="e">
        <f t="shared" si="431"/>
        <v>#REF!</v>
      </c>
      <c r="F667" s="124" t="e">
        <f t="shared" si="432"/>
        <v>#REF!</v>
      </c>
      <c r="G667" s="124" t="e">
        <f t="shared" si="440"/>
        <v>#REF!</v>
      </c>
      <c r="H667" s="124" t="e">
        <f t="shared" si="433"/>
        <v>#REF!</v>
      </c>
      <c r="I667" s="124" t="e">
        <f t="shared" si="434"/>
        <v>#REF!</v>
      </c>
      <c r="J667" s="124" t="e">
        <f t="shared" si="441"/>
        <v>#REF!</v>
      </c>
      <c r="K667" s="124" t="e">
        <f t="shared" si="435"/>
        <v>#REF!</v>
      </c>
      <c r="L667" s="124" t="e">
        <f t="shared" si="436"/>
        <v>#REF!</v>
      </c>
      <c r="M667" s="124" t="e">
        <f t="shared" si="442"/>
        <v>#REF!</v>
      </c>
      <c r="N667" s="124" t="e">
        <f t="shared" si="437"/>
        <v>#REF!</v>
      </c>
      <c r="O667" s="124" t="e">
        <f t="shared" si="438"/>
        <v>#REF!</v>
      </c>
      <c r="P667" s="124" t="e">
        <f t="shared" si="443"/>
        <v>#REF!</v>
      </c>
    </row>
    <row r="668" spans="1:16" x14ac:dyDescent="0.2">
      <c r="A668" s="123" t="s">
        <v>51</v>
      </c>
      <c r="B668" s="124" t="e">
        <f t="shared" si="429"/>
        <v>#REF!</v>
      </c>
      <c r="C668" s="124" t="e">
        <f t="shared" si="430"/>
        <v>#REF!</v>
      </c>
      <c r="D668" s="124" t="e">
        <f t="shared" si="439"/>
        <v>#REF!</v>
      </c>
      <c r="E668" s="124" t="e">
        <f t="shared" si="431"/>
        <v>#REF!</v>
      </c>
      <c r="F668" s="124" t="e">
        <f t="shared" si="432"/>
        <v>#REF!</v>
      </c>
      <c r="G668" s="124" t="e">
        <f t="shared" si="440"/>
        <v>#REF!</v>
      </c>
      <c r="H668" s="124" t="e">
        <f t="shared" si="433"/>
        <v>#REF!</v>
      </c>
      <c r="I668" s="124" t="e">
        <f t="shared" si="434"/>
        <v>#REF!</v>
      </c>
      <c r="J668" s="124" t="e">
        <f t="shared" si="441"/>
        <v>#REF!</v>
      </c>
      <c r="K668" s="124" t="e">
        <f t="shared" si="435"/>
        <v>#REF!</v>
      </c>
      <c r="L668" s="124" t="e">
        <f t="shared" si="436"/>
        <v>#REF!</v>
      </c>
      <c r="M668" s="124" t="e">
        <f t="shared" si="442"/>
        <v>#REF!</v>
      </c>
      <c r="N668" s="124" t="e">
        <f t="shared" si="437"/>
        <v>#REF!</v>
      </c>
      <c r="O668" s="124" t="e">
        <f t="shared" si="438"/>
        <v>#REF!</v>
      </c>
      <c r="P668" s="124" t="e">
        <f t="shared" si="443"/>
        <v>#REF!</v>
      </c>
    </row>
    <row r="669" spans="1:16" x14ac:dyDescent="0.2">
      <c r="A669" s="125" t="s">
        <v>52</v>
      </c>
      <c r="B669" s="124" t="e">
        <f t="shared" si="429"/>
        <v>#REF!</v>
      </c>
      <c r="C669" s="124" t="e">
        <f t="shared" si="430"/>
        <v>#REF!</v>
      </c>
      <c r="D669" s="124" t="e">
        <f t="shared" si="439"/>
        <v>#REF!</v>
      </c>
      <c r="E669" s="124" t="e">
        <f t="shared" si="431"/>
        <v>#REF!</v>
      </c>
      <c r="F669" s="124" t="e">
        <f t="shared" si="432"/>
        <v>#REF!</v>
      </c>
      <c r="G669" s="124" t="e">
        <f t="shared" si="440"/>
        <v>#REF!</v>
      </c>
      <c r="H669" s="124" t="e">
        <f t="shared" si="433"/>
        <v>#REF!</v>
      </c>
      <c r="I669" s="124" t="e">
        <f t="shared" si="434"/>
        <v>#REF!</v>
      </c>
      <c r="J669" s="124" t="e">
        <f t="shared" si="441"/>
        <v>#REF!</v>
      </c>
      <c r="K669" s="124" t="e">
        <f t="shared" si="435"/>
        <v>#REF!</v>
      </c>
      <c r="L669" s="124" t="e">
        <f t="shared" si="436"/>
        <v>#REF!</v>
      </c>
      <c r="M669" s="124" t="e">
        <f t="shared" si="442"/>
        <v>#REF!</v>
      </c>
      <c r="N669" s="124" t="e">
        <f t="shared" si="437"/>
        <v>#REF!</v>
      </c>
      <c r="O669" s="124" t="e">
        <f t="shared" si="438"/>
        <v>#REF!</v>
      </c>
      <c r="P669" s="124" t="e">
        <f t="shared" si="443"/>
        <v>#REF!</v>
      </c>
    </row>
    <row r="670" spans="1:16" x14ac:dyDescent="0.2">
      <c r="A670" s="125" t="s">
        <v>53</v>
      </c>
      <c r="B670" s="124" t="e">
        <f t="shared" si="429"/>
        <v>#REF!</v>
      </c>
      <c r="C670" s="124" t="e">
        <f t="shared" si="430"/>
        <v>#REF!</v>
      </c>
      <c r="D670" s="124" t="e">
        <f t="shared" si="439"/>
        <v>#REF!</v>
      </c>
      <c r="E670" s="124" t="e">
        <f t="shared" si="431"/>
        <v>#REF!</v>
      </c>
      <c r="F670" s="124" t="e">
        <f t="shared" si="432"/>
        <v>#REF!</v>
      </c>
      <c r="G670" s="124" t="e">
        <f t="shared" si="440"/>
        <v>#REF!</v>
      </c>
      <c r="H670" s="124" t="e">
        <f t="shared" si="433"/>
        <v>#REF!</v>
      </c>
      <c r="I670" s="124" t="e">
        <f t="shared" si="434"/>
        <v>#REF!</v>
      </c>
      <c r="J670" s="124" t="e">
        <f t="shared" si="441"/>
        <v>#REF!</v>
      </c>
      <c r="K670" s="124" t="e">
        <f t="shared" si="435"/>
        <v>#REF!</v>
      </c>
      <c r="L670" s="124" t="e">
        <f t="shared" si="436"/>
        <v>#REF!</v>
      </c>
      <c r="M670" s="124" t="e">
        <f t="shared" si="442"/>
        <v>#REF!</v>
      </c>
      <c r="N670" s="124" t="e">
        <f t="shared" si="437"/>
        <v>#REF!</v>
      </c>
      <c r="O670" s="124" t="e">
        <f t="shared" si="438"/>
        <v>#REF!</v>
      </c>
      <c r="P670" s="124" t="e">
        <f t="shared" si="443"/>
        <v>#REF!</v>
      </c>
    </row>
    <row r="671" spans="1:16" x14ac:dyDescent="0.2">
      <c r="A671" s="125" t="s">
        <v>54</v>
      </c>
      <c r="B671" s="124" t="e">
        <f t="shared" si="429"/>
        <v>#REF!</v>
      </c>
      <c r="C671" s="124" t="e">
        <f t="shared" si="430"/>
        <v>#REF!</v>
      </c>
      <c r="D671" s="124" t="e">
        <f t="shared" si="439"/>
        <v>#REF!</v>
      </c>
      <c r="E671" s="124" t="e">
        <f t="shared" si="431"/>
        <v>#REF!</v>
      </c>
      <c r="F671" s="124" t="e">
        <f t="shared" si="432"/>
        <v>#REF!</v>
      </c>
      <c r="G671" s="124" t="e">
        <f t="shared" si="440"/>
        <v>#REF!</v>
      </c>
      <c r="H671" s="124" t="e">
        <f t="shared" si="433"/>
        <v>#REF!</v>
      </c>
      <c r="I671" s="124" t="e">
        <f t="shared" si="434"/>
        <v>#REF!</v>
      </c>
      <c r="J671" s="124" t="e">
        <f t="shared" si="441"/>
        <v>#REF!</v>
      </c>
      <c r="K671" s="124" t="e">
        <f t="shared" si="435"/>
        <v>#REF!</v>
      </c>
      <c r="L671" s="124" t="e">
        <f t="shared" si="436"/>
        <v>#REF!</v>
      </c>
      <c r="M671" s="124" t="e">
        <f t="shared" si="442"/>
        <v>#REF!</v>
      </c>
      <c r="N671" s="124" t="e">
        <f t="shared" si="437"/>
        <v>#REF!</v>
      </c>
      <c r="O671" s="124" t="e">
        <f t="shared" si="438"/>
        <v>#REF!</v>
      </c>
      <c r="P671" s="124" t="e">
        <f t="shared" si="443"/>
        <v>#REF!</v>
      </c>
    </row>
    <row r="672" spans="1:16" x14ac:dyDescent="0.2">
      <c r="A672" s="125" t="s">
        <v>55</v>
      </c>
      <c r="B672" s="124" t="e">
        <f t="shared" si="429"/>
        <v>#REF!</v>
      </c>
      <c r="C672" s="124" t="e">
        <f t="shared" si="430"/>
        <v>#REF!</v>
      </c>
      <c r="D672" s="124" t="e">
        <f t="shared" si="439"/>
        <v>#REF!</v>
      </c>
      <c r="E672" s="124" t="e">
        <f t="shared" si="431"/>
        <v>#REF!</v>
      </c>
      <c r="F672" s="124" t="e">
        <f t="shared" si="432"/>
        <v>#REF!</v>
      </c>
      <c r="G672" s="124" t="e">
        <f t="shared" si="440"/>
        <v>#REF!</v>
      </c>
      <c r="H672" s="124" t="e">
        <f t="shared" si="433"/>
        <v>#REF!</v>
      </c>
      <c r="I672" s="124" t="e">
        <f t="shared" si="434"/>
        <v>#REF!</v>
      </c>
      <c r="J672" s="124" t="e">
        <f t="shared" si="441"/>
        <v>#REF!</v>
      </c>
      <c r="K672" s="124" t="e">
        <f t="shared" si="435"/>
        <v>#REF!</v>
      </c>
      <c r="L672" s="124" t="e">
        <f t="shared" si="436"/>
        <v>#REF!</v>
      </c>
      <c r="M672" s="124" t="e">
        <f t="shared" si="442"/>
        <v>#REF!</v>
      </c>
      <c r="N672" s="124" t="e">
        <f t="shared" si="437"/>
        <v>#REF!</v>
      </c>
      <c r="O672" s="124" t="e">
        <f t="shared" si="438"/>
        <v>#REF!</v>
      </c>
      <c r="P672" s="124" t="e">
        <f t="shared" si="443"/>
        <v>#REF!</v>
      </c>
    </row>
    <row r="673" spans="1:16" x14ac:dyDescent="0.2">
      <c r="A673" s="125" t="s">
        <v>21</v>
      </c>
      <c r="B673" s="124" t="e">
        <f t="shared" si="429"/>
        <v>#REF!</v>
      </c>
      <c r="C673" s="124" t="e">
        <f t="shared" si="430"/>
        <v>#REF!</v>
      </c>
      <c r="D673" s="124" t="e">
        <f t="shared" si="439"/>
        <v>#REF!</v>
      </c>
      <c r="E673" s="124" t="e">
        <f t="shared" si="431"/>
        <v>#REF!</v>
      </c>
      <c r="F673" s="124" t="e">
        <f t="shared" si="432"/>
        <v>#REF!</v>
      </c>
      <c r="G673" s="124" t="e">
        <f t="shared" si="440"/>
        <v>#REF!</v>
      </c>
      <c r="H673" s="124" t="e">
        <f t="shared" si="433"/>
        <v>#REF!</v>
      </c>
      <c r="I673" s="124" t="e">
        <f t="shared" si="434"/>
        <v>#REF!</v>
      </c>
      <c r="J673" s="124" t="e">
        <f t="shared" si="441"/>
        <v>#REF!</v>
      </c>
      <c r="K673" s="124" t="e">
        <f t="shared" si="435"/>
        <v>#REF!</v>
      </c>
      <c r="L673" s="124" t="e">
        <f t="shared" si="436"/>
        <v>#REF!</v>
      </c>
      <c r="M673" s="124" t="e">
        <f t="shared" si="442"/>
        <v>#REF!</v>
      </c>
      <c r="N673" s="124" t="e">
        <f t="shared" si="437"/>
        <v>#REF!</v>
      </c>
      <c r="O673" s="124" t="e">
        <f t="shared" si="438"/>
        <v>#REF!</v>
      </c>
      <c r="P673" s="124" t="e">
        <f t="shared" si="443"/>
        <v>#REF!</v>
      </c>
    </row>
    <row r="674" spans="1:16" x14ac:dyDescent="0.2">
      <c r="A674" s="125" t="s">
        <v>56</v>
      </c>
      <c r="B674" s="124" t="e">
        <f t="shared" si="429"/>
        <v>#REF!</v>
      </c>
      <c r="C674" s="124" t="e">
        <f t="shared" si="430"/>
        <v>#REF!</v>
      </c>
      <c r="D674" s="124" t="e">
        <f t="shared" si="439"/>
        <v>#REF!</v>
      </c>
      <c r="E674" s="124" t="e">
        <f t="shared" si="431"/>
        <v>#REF!</v>
      </c>
      <c r="F674" s="124" t="e">
        <f t="shared" si="432"/>
        <v>#REF!</v>
      </c>
      <c r="G674" s="124" t="e">
        <f t="shared" si="440"/>
        <v>#REF!</v>
      </c>
      <c r="H674" s="124" t="e">
        <f t="shared" si="433"/>
        <v>#REF!</v>
      </c>
      <c r="I674" s="124" t="e">
        <f t="shared" si="434"/>
        <v>#REF!</v>
      </c>
      <c r="J674" s="124" t="e">
        <f t="shared" si="441"/>
        <v>#REF!</v>
      </c>
      <c r="K674" s="124" t="e">
        <f t="shared" si="435"/>
        <v>#REF!</v>
      </c>
      <c r="L674" s="124" t="e">
        <f t="shared" si="436"/>
        <v>#REF!</v>
      </c>
      <c r="M674" s="124" t="e">
        <f t="shared" si="442"/>
        <v>#REF!</v>
      </c>
      <c r="N674" s="124" t="e">
        <f t="shared" si="437"/>
        <v>#REF!</v>
      </c>
      <c r="O674" s="124" t="e">
        <f t="shared" si="438"/>
        <v>#REF!</v>
      </c>
      <c r="P674" s="124" t="e">
        <f t="shared" si="443"/>
        <v>#REF!</v>
      </c>
    </row>
    <row r="675" spans="1:16" x14ac:dyDescent="0.2">
      <c r="A675" s="125" t="s">
        <v>57</v>
      </c>
      <c r="B675" s="124" t="e">
        <f t="shared" si="429"/>
        <v>#REF!</v>
      </c>
      <c r="C675" s="124" t="e">
        <f t="shared" si="430"/>
        <v>#REF!</v>
      </c>
      <c r="D675" s="124" t="e">
        <f t="shared" si="439"/>
        <v>#REF!</v>
      </c>
      <c r="E675" s="124" t="e">
        <f t="shared" si="431"/>
        <v>#REF!</v>
      </c>
      <c r="F675" s="124" t="e">
        <f t="shared" si="432"/>
        <v>#REF!</v>
      </c>
      <c r="G675" s="124" t="e">
        <f t="shared" si="440"/>
        <v>#REF!</v>
      </c>
      <c r="H675" s="124" t="e">
        <f t="shared" si="433"/>
        <v>#REF!</v>
      </c>
      <c r="I675" s="124" t="e">
        <f t="shared" si="434"/>
        <v>#REF!</v>
      </c>
      <c r="J675" s="124" t="e">
        <f t="shared" si="441"/>
        <v>#REF!</v>
      </c>
      <c r="K675" s="124" t="e">
        <f t="shared" si="435"/>
        <v>#REF!</v>
      </c>
      <c r="L675" s="124" t="e">
        <f t="shared" si="436"/>
        <v>#REF!</v>
      </c>
      <c r="M675" s="124" t="e">
        <f t="shared" si="442"/>
        <v>#REF!</v>
      </c>
      <c r="N675" s="124" t="e">
        <f t="shared" si="437"/>
        <v>#REF!</v>
      </c>
      <c r="O675" s="124" t="e">
        <f t="shared" si="438"/>
        <v>#REF!</v>
      </c>
      <c r="P675" s="124" t="e">
        <f t="shared" si="443"/>
        <v>#REF!</v>
      </c>
    </row>
    <row r="676" spans="1:16" x14ac:dyDescent="0.2">
      <c r="A676" s="125" t="s">
        <v>58</v>
      </c>
      <c r="B676" s="124" t="e">
        <f t="shared" si="429"/>
        <v>#REF!</v>
      </c>
      <c r="C676" s="124" t="e">
        <f t="shared" si="430"/>
        <v>#REF!</v>
      </c>
      <c r="D676" s="124" t="e">
        <f t="shared" si="439"/>
        <v>#REF!</v>
      </c>
      <c r="E676" s="124" t="e">
        <f t="shared" si="431"/>
        <v>#REF!</v>
      </c>
      <c r="F676" s="124" t="e">
        <f t="shared" si="432"/>
        <v>#REF!</v>
      </c>
      <c r="G676" s="124" t="e">
        <f t="shared" si="440"/>
        <v>#REF!</v>
      </c>
      <c r="H676" s="124" t="e">
        <f t="shared" si="433"/>
        <v>#REF!</v>
      </c>
      <c r="I676" s="124" t="e">
        <f t="shared" si="434"/>
        <v>#REF!</v>
      </c>
      <c r="J676" s="124" t="e">
        <f t="shared" si="441"/>
        <v>#REF!</v>
      </c>
      <c r="K676" s="124" t="e">
        <f t="shared" si="435"/>
        <v>#REF!</v>
      </c>
      <c r="L676" s="124" t="e">
        <f t="shared" si="436"/>
        <v>#REF!</v>
      </c>
      <c r="M676" s="124" t="e">
        <f t="shared" si="442"/>
        <v>#REF!</v>
      </c>
      <c r="N676" s="124" t="e">
        <f t="shared" si="437"/>
        <v>#REF!</v>
      </c>
      <c r="O676" s="124" t="e">
        <f t="shared" si="438"/>
        <v>#REF!</v>
      </c>
      <c r="P676" s="124" t="e">
        <f t="shared" si="443"/>
        <v>#REF!</v>
      </c>
    </row>
    <row r="677" spans="1:16" x14ac:dyDescent="0.2">
      <c r="B677" s="112"/>
      <c r="C677" s="1"/>
      <c r="D677" s="1"/>
      <c r="E677" s="1"/>
      <c r="F677" s="1"/>
      <c r="G677" s="1"/>
      <c r="H677" s="1"/>
      <c r="I677" s="1"/>
      <c r="J677" s="1"/>
      <c r="K677" s="1"/>
      <c r="L677" s="1"/>
      <c r="M677" s="1"/>
      <c r="N677" s="1"/>
      <c r="O677" s="1"/>
      <c r="P677" s="1"/>
    </row>
    <row r="679" spans="1:16" x14ac:dyDescent="0.2">
      <c r="A679" s="284" t="s">
        <v>161</v>
      </c>
      <c r="B679" s="282" t="s">
        <v>106</v>
      </c>
      <c r="C679" s="111"/>
      <c r="D679" s="111"/>
      <c r="E679" s="111"/>
      <c r="F679" s="111"/>
      <c r="G679" s="111"/>
      <c r="H679" s="111"/>
      <c r="I679" s="111"/>
      <c r="J679" s="111"/>
      <c r="K679" s="111"/>
      <c r="L679" s="111"/>
      <c r="M679" s="111"/>
      <c r="N679" s="111"/>
      <c r="O679" s="111"/>
      <c r="P679" s="111"/>
    </row>
    <row r="680" spans="1:16" x14ac:dyDescent="0.2">
      <c r="A680" s="284" t="s">
        <v>199</v>
      </c>
      <c r="B680" s="282" t="s">
        <v>150</v>
      </c>
      <c r="C680" s="282"/>
      <c r="D680" s="282"/>
      <c r="E680" s="282" t="s">
        <v>196</v>
      </c>
      <c r="F680" s="282"/>
      <c r="G680" s="282"/>
      <c r="H680" s="282" t="s">
        <v>41</v>
      </c>
      <c r="I680" s="282"/>
      <c r="J680" s="282"/>
      <c r="K680" s="282" t="s">
        <v>40</v>
      </c>
      <c r="L680" s="282"/>
      <c r="M680" s="282"/>
      <c r="N680" s="282" t="s">
        <v>197</v>
      </c>
      <c r="O680" s="282"/>
      <c r="P680" s="282"/>
    </row>
    <row r="681" spans="1:16" x14ac:dyDescent="0.2">
      <c r="A681" s="109" t="s">
        <v>14</v>
      </c>
      <c r="B681" s="283" t="s">
        <v>94</v>
      </c>
      <c r="C681" s="283" t="s">
        <v>95</v>
      </c>
      <c r="D681" s="283" t="s">
        <v>96</v>
      </c>
      <c r="E681" s="283" t="s">
        <v>94</v>
      </c>
      <c r="F681" s="283" t="s">
        <v>95</v>
      </c>
      <c r="G681" s="283" t="s">
        <v>96</v>
      </c>
      <c r="H681" s="283" t="s">
        <v>94</v>
      </c>
      <c r="I681" s="283" t="s">
        <v>95</v>
      </c>
      <c r="J681" s="283" t="s">
        <v>96</v>
      </c>
      <c r="K681" s="283" t="s">
        <v>94</v>
      </c>
      <c r="L681" s="283" t="s">
        <v>95</v>
      </c>
      <c r="M681" s="283" t="s">
        <v>96</v>
      </c>
      <c r="N681" s="283" t="s">
        <v>94</v>
      </c>
      <c r="O681" s="283" t="s">
        <v>95</v>
      </c>
      <c r="P681" s="283" t="s">
        <v>96</v>
      </c>
    </row>
    <row r="682" spans="1:16" x14ac:dyDescent="0.2">
      <c r="A682" s="11" t="s">
        <v>0</v>
      </c>
      <c r="B682" s="123"/>
      <c r="C682" s="123"/>
      <c r="D682" s="123"/>
      <c r="E682" s="123"/>
      <c r="F682" s="123"/>
      <c r="G682" s="123"/>
      <c r="H682" s="123"/>
      <c r="I682" s="123"/>
      <c r="J682" s="123"/>
      <c r="K682" s="123"/>
      <c r="L682" s="123"/>
      <c r="M682" s="123"/>
      <c r="N682" s="123"/>
      <c r="O682" s="123"/>
      <c r="P682" s="123"/>
    </row>
    <row r="683" spans="1:16" x14ac:dyDescent="0.2">
      <c r="A683" s="123" t="s">
        <v>45</v>
      </c>
      <c r="B683" s="124" t="e">
        <f>B657*((1+Constants!$B$16)/(1+Constants!$B$15))^5</f>
        <v>#REF!</v>
      </c>
      <c r="C683" s="124" t="e">
        <f>C657*((1+Constants!$B$17)/(1+Constants!$B$15))^5</f>
        <v>#REF!</v>
      </c>
      <c r="D683" s="124" t="e">
        <f>SUM(B683:C683)</f>
        <v>#REF!</v>
      </c>
      <c r="E683" s="124" t="e">
        <f>E657*((1+Constants!$B$16)/(1+Constants!$B$15))^5</f>
        <v>#REF!</v>
      </c>
      <c r="F683" s="124" t="e">
        <f>F657*((1+Constants!$B$17)/(1+Constants!$B$15))^5</f>
        <v>#REF!</v>
      </c>
      <c r="G683" s="124" t="e">
        <f>SUM(E683:F683)</f>
        <v>#REF!</v>
      </c>
      <c r="H683" s="124" t="e">
        <f>H657*((1+Constants!$B$16)/(1+Constants!$B$15))^5</f>
        <v>#REF!</v>
      </c>
      <c r="I683" s="124" t="e">
        <f>I657*((1+Constants!$B$17)/(1+Constants!$B$15))^5</f>
        <v>#REF!</v>
      </c>
      <c r="J683" s="124" t="e">
        <f>SUM(H683:I683)</f>
        <v>#REF!</v>
      </c>
      <c r="K683" s="124" t="e">
        <f>K657*((1+Constants!$B$16)/(1+Constants!$B$15))^5</f>
        <v>#REF!</v>
      </c>
      <c r="L683" s="124" t="e">
        <f>L657*((1+Constants!$B$17)/(1+Constants!$B$15))^5</f>
        <v>#REF!</v>
      </c>
      <c r="M683" s="124" t="e">
        <f>SUM(K683:L683)</f>
        <v>#REF!</v>
      </c>
      <c r="N683" s="124" t="e">
        <f>N657*((1+Constants!$B$16)/(1+Constants!$B$15))^5</f>
        <v>#REF!</v>
      </c>
      <c r="O683" s="124" t="e">
        <f>O657*((1+Constants!$B$17)/(1+Constants!$B$15))^5</f>
        <v>#REF!</v>
      </c>
      <c r="P683" s="124" t="e">
        <f>SUM(N683:O683)</f>
        <v>#REF!</v>
      </c>
    </row>
    <row r="684" spans="1:16" x14ac:dyDescent="0.2">
      <c r="A684" s="123" t="s">
        <v>59</v>
      </c>
      <c r="B684" s="124" t="e">
        <f>B658*((1+Constants!$B$16)/(1+Constants!$B$15))^5</f>
        <v>#REF!</v>
      </c>
      <c r="C684" s="124" t="e">
        <f>C658*((1+Constants!$B$17)/(1+Constants!$B$15))^5</f>
        <v>#REF!</v>
      </c>
      <c r="D684" s="124" t="e">
        <f t="shared" ref="D684:D702" si="444">SUM(B684:C684)</f>
        <v>#REF!</v>
      </c>
      <c r="E684" s="124" t="e">
        <f>E658*((1+Constants!$B$16)/(1+Constants!$B$15))^5</f>
        <v>#REF!</v>
      </c>
      <c r="F684" s="124" t="e">
        <f>F658*((1+Constants!$B$17)/(1+Constants!$B$15))^5</f>
        <v>#REF!</v>
      </c>
      <c r="G684" s="124" t="e">
        <f t="shared" ref="G684:G702" si="445">SUM(E684:F684)</f>
        <v>#REF!</v>
      </c>
      <c r="H684" s="124" t="e">
        <f>H658*((1+Constants!$B$16)/(1+Constants!$B$15))^5</f>
        <v>#REF!</v>
      </c>
      <c r="I684" s="124" t="e">
        <f>I658*((1+Constants!$B$17)/(1+Constants!$B$15))^5</f>
        <v>#REF!</v>
      </c>
      <c r="J684" s="124" t="e">
        <f t="shared" ref="J684:J702" si="446">SUM(H684:I684)</f>
        <v>#REF!</v>
      </c>
      <c r="K684" s="124" t="e">
        <f>K658*((1+Constants!$B$16)/(1+Constants!$B$15))^5</f>
        <v>#REF!</v>
      </c>
      <c r="L684" s="124" t="e">
        <f>L658*((1+Constants!$B$17)/(1+Constants!$B$15))^5</f>
        <v>#REF!</v>
      </c>
      <c r="M684" s="124" t="e">
        <f t="shared" ref="M684:M702" si="447">SUM(K684:L684)</f>
        <v>#REF!</v>
      </c>
      <c r="N684" s="124" t="e">
        <f>N658*((1+Constants!$B$16)/(1+Constants!$B$15))^5</f>
        <v>#REF!</v>
      </c>
      <c r="O684" s="124" t="e">
        <f>O658*((1+Constants!$B$17)/(1+Constants!$B$15))^5</f>
        <v>#REF!</v>
      </c>
      <c r="P684" s="124" t="e">
        <f t="shared" ref="P684:P702" si="448">SUM(N684:O684)</f>
        <v>#REF!</v>
      </c>
    </row>
    <row r="685" spans="1:16" x14ac:dyDescent="0.2">
      <c r="A685" s="123" t="s">
        <v>43</v>
      </c>
      <c r="B685" s="124" t="e">
        <f>B659*((1+Constants!$B$16)/(1+Constants!$B$15))^5</f>
        <v>#REF!</v>
      </c>
      <c r="C685" s="124" t="e">
        <f>C659*((1+Constants!$B$17)/(1+Constants!$B$15))^5</f>
        <v>#REF!</v>
      </c>
      <c r="D685" s="124" t="e">
        <f t="shared" si="444"/>
        <v>#REF!</v>
      </c>
      <c r="E685" s="124" t="e">
        <f>E659*((1+Constants!$B$16)/(1+Constants!$B$15))^5</f>
        <v>#REF!</v>
      </c>
      <c r="F685" s="124" t="e">
        <f>F659*((1+Constants!$B$17)/(1+Constants!$B$15))^5</f>
        <v>#REF!</v>
      </c>
      <c r="G685" s="124" t="e">
        <f t="shared" si="445"/>
        <v>#REF!</v>
      </c>
      <c r="H685" s="124" t="e">
        <f>H659*((1+Constants!$B$16)/(1+Constants!$B$15))^5</f>
        <v>#REF!</v>
      </c>
      <c r="I685" s="124" t="e">
        <f>I659*((1+Constants!$B$17)/(1+Constants!$B$15))^5</f>
        <v>#REF!</v>
      </c>
      <c r="J685" s="124" t="e">
        <f t="shared" si="446"/>
        <v>#REF!</v>
      </c>
      <c r="K685" s="124" t="e">
        <f>K659*((1+Constants!$B$16)/(1+Constants!$B$15))^5</f>
        <v>#REF!</v>
      </c>
      <c r="L685" s="124" t="e">
        <f>L659*((1+Constants!$B$17)/(1+Constants!$B$15))^5</f>
        <v>#REF!</v>
      </c>
      <c r="M685" s="124" t="e">
        <f t="shared" si="447"/>
        <v>#REF!</v>
      </c>
      <c r="N685" s="124" t="e">
        <f>N659*((1+Constants!$B$16)/(1+Constants!$B$15))^5</f>
        <v>#REF!</v>
      </c>
      <c r="O685" s="124" t="e">
        <f>O659*((1+Constants!$B$17)/(1+Constants!$B$15))^5</f>
        <v>#REF!</v>
      </c>
      <c r="P685" s="124" t="e">
        <f t="shared" si="448"/>
        <v>#REF!</v>
      </c>
    </row>
    <row r="686" spans="1:16" x14ac:dyDescent="0.2">
      <c r="A686" s="123" t="s">
        <v>44</v>
      </c>
      <c r="B686" s="124" t="e">
        <f>B660*((1+Constants!$B$16)/(1+Constants!$B$15))^5</f>
        <v>#REF!</v>
      </c>
      <c r="C686" s="124" t="e">
        <f>C660*((1+Constants!$B$17)/(1+Constants!$B$15))^5</f>
        <v>#REF!</v>
      </c>
      <c r="D686" s="124" t="e">
        <f t="shared" si="444"/>
        <v>#REF!</v>
      </c>
      <c r="E686" s="124" t="e">
        <f>E660*((1+Constants!$B$16)/(1+Constants!$B$15))^5</f>
        <v>#REF!</v>
      </c>
      <c r="F686" s="124" t="e">
        <f>F660*((1+Constants!$B$17)/(1+Constants!$B$15))^5</f>
        <v>#REF!</v>
      </c>
      <c r="G686" s="124" t="e">
        <f t="shared" si="445"/>
        <v>#REF!</v>
      </c>
      <c r="H686" s="124" t="e">
        <f>H660*((1+Constants!$B$16)/(1+Constants!$B$15))^5</f>
        <v>#REF!</v>
      </c>
      <c r="I686" s="124" t="e">
        <f>I660*((1+Constants!$B$17)/(1+Constants!$B$15))^5</f>
        <v>#REF!</v>
      </c>
      <c r="J686" s="124" t="e">
        <f t="shared" si="446"/>
        <v>#REF!</v>
      </c>
      <c r="K686" s="124" t="e">
        <f>K660*((1+Constants!$B$16)/(1+Constants!$B$15))^5</f>
        <v>#REF!</v>
      </c>
      <c r="L686" s="124" t="e">
        <f>L660*((1+Constants!$B$17)/(1+Constants!$B$15))^5</f>
        <v>#REF!</v>
      </c>
      <c r="M686" s="124" t="e">
        <f t="shared" si="447"/>
        <v>#REF!</v>
      </c>
      <c r="N686" s="124" t="e">
        <f>N660*((1+Constants!$B$16)/(1+Constants!$B$15))^5</f>
        <v>#REF!</v>
      </c>
      <c r="O686" s="124" t="e">
        <f>O660*((1+Constants!$B$17)/(1+Constants!$B$15))^5</f>
        <v>#REF!</v>
      </c>
      <c r="P686" s="124" t="e">
        <f t="shared" si="448"/>
        <v>#REF!</v>
      </c>
    </row>
    <row r="687" spans="1:16" x14ac:dyDescent="0.2">
      <c r="A687" s="125" t="s">
        <v>46</v>
      </c>
      <c r="B687" s="124" t="e">
        <f>B661*((1+Constants!$B$16)/(1+Constants!$B$15))^5</f>
        <v>#REF!</v>
      </c>
      <c r="C687" s="124" t="e">
        <f>C661*((1+Constants!$B$17)/(1+Constants!$B$15))^5</f>
        <v>#REF!</v>
      </c>
      <c r="D687" s="124" t="e">
        <f t="shared" si="444"/>
        <v>#REF!</v>
      </c>
      <c r="E687" s="124" t="e">
        <f>E661*((1+Constants!$B$16)/(1+Constants!$B$15))^5</f>
        <v>#REF!</v>
      </c>
      <c r="F687" s="124" t="e">
        <f>F661*((1+Constants!$B$17)/(1+Constants!$B$15))^5</f>
        <v>#REF!</v>
      </c>
      <c r="G687" s="124" t="e">
        <f t="shared" si="445"/>
        <v>#REF!</v>
      </c>
      <c r="H687" s="124" t="e">
        <f>H661*((1+Constants!$B$16)/(1+Constants!$B$15))^5</f>
        <v>#REF!</v>
      </c>
      <c r="I687" s="124" t="e">
        <f>I661*((1+Constants!$B$17)/(1+Constants!$B$15))^5</f>
        <v>#REF!</v>
      </c>
      <c r="J687" s="124" t="e">
        <f t="shared" si="446"/>
        <v>#REF!</v>
      </c>
      <c r="K687" s="124" t="e">
        <f>K661*((1+Constants!$B$16)/(1+Constants!$B$15))^5</f>
        <v>#REF!</v>
      </c>
      <c r="L687" s="124" t="e">
        <f>L661*((1+Constants!$B$17)/(1+Constants!$B$15))^5</f>
        <v>#REF!</v>
      </c>
      <c r="M687" s="124" t="e">
        <f t="shared" si="447"/>
        <v>#REF!</v>
      </c>
      <c r="N687" s="124" t="e">
        <f>N661*((1+Constants!$B$16)/(1+Constants!$B$15))^5</f>
        <v>#REF!</v>
      </c>
      <c r="O687" s="124" t="e">
        <f>O661*((1+Constants!$B$17)/(1+Constants!$B$15))^5</f>
        <v>#REF!</v>
      </c>
      <c r="P687" s="124" t="e">
        <f t="shared" si="448"/>
        <v>#REF!</v>
      </c>
    </row>
    <row r="688" spans="1:16" x14ac:dyDescent="0.2">
      <c r="A688" s="125" t="s">
        <v>47</v>
      </c>
      <c r="B688" s="124" t="e">
        <f>B662*((1+Constants!$B$16)/(1+Constants!$B$15))^5</f>
        <v>#REF!</v>
      </c>
      <c r="C688" s="124" t="e">
        <f>C662*((1+Constants!$B$17)/(1+Constants!$B$15))^5</f>
        <v>#REF!</v>
      </c>
      <c r="D688" s="124" t="e">
        <f t="shared" si="444"/>
        <v>#REF!</v>
      </c>
      <c r="E688" s="124" t="e">
        <f>E662*((1+Constants!$B$16)/(1+Constants!$B$15))^5</f>
        <v>#REF!</v>
      </c>
      <c r="F688" s="124" t="e">
        <f>F662*((1+Constants!$B$17)/(1+Constants!$B$15))^5</f>
        <v>#REF!</v>
      </c>
      <c r="G688" s="124" t="e">
        <f t="shared" si="445"/>
        <v>#REF!</v>
      </c>
      <c r="H688" s="124" t="e">
        <f>H662*((1+Constants!$B$16)/(1+Constants!$B$15))^5</f>
        <v>#REF!</v>
      </c>
      <c r="I688" s="124" t="e">
        <f>I662*((1+Constants!$B$17)/(1+Constants!$B$15))^5</f>
        <v>#REF!</v>
      </c>
      <c r="J688" s="124" t="e">
        <f t="shared" si="446"/>
        <v>#REF!</v>
      </c>
      <c r="K688" s="124" t="e">
        <f>K662*((1+Constants!$B$16)/(1+Constants!$B$15))^5</f>
        <v>#REF!</v>
      </c>
      <c r="L688" s="124" t="e">
        <f>L662*((1+Constants!$B$17)/(1+Constants!$B$15))^5</f>
        <v>#REF!</v>
      </c>
      <c r="M688" s="124" t="e">
        <f t="shared" si="447"/>
        <v>#REF!</v>
      </c>
      <c r="N688" s="124" t="e">
        <f>N662*((1+Constants!$B$16)/(1+Constants!$B$15))^5</f>
        <v>#REF!</v>
      </c>
      <c r="O688" s="124" t="e">
        <f>O662*((1+Constants!$B$17)/(1+Constants!$B$15))^5</f>
        <v>#REF!</v>
      </c>
      <c r="P688" s="124" t="e">
        <f t="shared" si="448"/>
        <v>#REF!</v>
      </c>
    </row>
    <row r="689" spans="1:16" x14ac:dyDescent="0.2">
      <c r="A689" s="125" t="s">
        <v>48</v>
      </c>
      <c r="B689" s="124" t="e">
        <f>B663*((1+Constants!$B$16)/(1+Constants!$B$15))^5</f>
        <v>#REF!</v>
      </c>
      <c r="C689" s="124" t="e">
        <f>C663*((1+Constants!$B$17)/(1+Constants!$B$15))^5</f>
        <v>#REF!</v>
      </c>
      <c r="D689" s="124" t="e">
        <f t="shared" si="444"/>
        <v>#REF!</v>
      </c>
      <c r="E689" s="124" t="e">
        <f>E663*((1+Constants!$B$16)/(1+Constants!$B$15))^5</f>
        <v>#REF!</v>
      </c>
      <c r="F689" s="124" t="e">
        <f>F663*((1+Constants!$B$17)/(1+Constants!$B$15))^5</f>
        <v>#REF!</v>
      </c>
      <c r="G689" s="124" t="e">
        <f t="shared" si="445"/>
        <v>#REF!</v>
      </c>
      <c r="H689" s="124" t="e">
        <f>H663*((1+Constants!$B$16)/(1+Constants!$B$15))^5</f>
        <v>#REF!</v>
      </c>
      <c r="I689" s="124" t="e">
        <f>I663*((1+Constants!$B$17)/(1+Constants!$B$15))^5</f>
        <v>#REF!</v>
      </c>
      <c r="J689" s="124" t="e">
        <f t="shared" si="446"/>
        <v>#REF!</v>
      </c>
      <c r="K689" s="124" t="e">
        <f>K663*((1+Constants!$B$16)/(1+Constants!$B$15))^5</f>
        <v>#REF!</v>
      </c>
      <c r="L689" s="124" t="e">
        <f>L663*((1+Constants!$B$17)/(1+Constants!$B$15))^5</f>
        <v>#REF!</v>
      </c>
      <c r="M689" s="124" t="e">
        <f t="shared" si="447"/>
        <v>#REF!</v>
      </c>
      <c r="N689" s="124" t="e">
        <f>N663*((1+Constants!$B$16)/(1+Constants!$B$15))^5</f>
        <v>#REF!</v>
      </c>
      <c r="O689" s="124" t="e">
        <f>O663*((1+Constants!$B$17)/(1+Constants!$B$15))^5</f>
        <v>#REF!</v>
      </c>
      <c r="P689" s="124" t="e">
        <f t="shared" si="448"/>
        <v>#REF!</v>
      </c>
    </row>
    <row r="690" spans="1:16" x14ac:dyDescent="0.2">
      <c r="A690" s="125" t="s">
        <v>49</v>
      </c>
      <c r="B690" s="124" t="e">
        <f>B664*((1+Constants!$B$16)/(1+Constants!$B$15))^5</f>
        <v>#REF!</v>
      </c>
      <c r="C690" s="124" t="e">
        <f>C664*((1+Constants!$B$17)/(1+Constants!$B$15))^5</f>
        <v>#REF!</v>
      </c>
      <c r="D690" s="124" t="e">
        <f t="shared" si="444"/>
        <v>#REF!</v>
      </c>
      <c r="E690" s="124" t="e">
        <f>E664*((1+Constants!$B$16)/(1+Constants!$B$15))^5</f>
        <v>#REF!</v>
      </c>
      <c r="F690" s="124" t="e">
        <f>F664*((1+Constants!$B$17)/(1+Constants!$B$15))^5</f>
        <v>#REF!</v>
      </c>
      <c r="G690" s="124" t="e">
        <f t="shared" si="445"/>
        <v>#REF!</v>
      </c>
      <c r="H690" s="124" t="e">
        <f>H664*((1+Constants!$B$16)/(1+Constants!$B$15))^5</f>
        <v>#REF!</v>
      </c>
      <c r="I690" s="124" t="e">
        <f>I664*((1+Constants!$B$17)/(1+Constants!$B$15))^5</f>
        <v>#REF!</v>
      </c>
      <c r="J690" s="124" t="e">
        <f t="shared" si="446"/>
        <v>#REF!</v>
      </c>
      <c r="K690" s="124" t="e">
        <f>K664*((1+Constants!$B$16)/(1+Constants!$B$15))^5</f>
        <v>#REF!</v>
      </c>
      <c r="L690" s="124" t="e">
        <f>L664*((1+Constants!$B$17)/(1+Constants!$B$15))^5</f>
        <v>#REF!</v>
      </c>
      <c r="M690" s="124" t="e">
        <f t="shared" si="447"/>
        <v>#REF!</v>
      </c>
      <c r="N690" s="124" t="e">
        <f>N664*((1+Constants!$B$16)/(1+Constants!$B$15))^5</f>
        <v>#REF!</v>
      </c>
      <c r="O690" s="124" t="e">
        <f>O664*((1+Constants!$B$17)/(1+Constants!$B$15))^5</f>
        <v>#REF!</v>
      </c>
      <c r="P690" s="124" t="e">
        <f t="shared" si="448"/>
        <v>#REF!</v>
      </c>
    </row>
    <row r="691" spans="1:16" x14ac:dyDescent="0.2">
      <c r="A691" s="123" t="s">
        <v>50</v>
      </c>
      <c r="B691" s="124" t="e">
        <f>B665*((1+Constants!$B$16)/(1+Constants!$B$15))^5</f>
        <v>#REF!</v>
      </c>
      <c r="C691" s="124" t="e">
        <f>C665*((1+Constants!$B$17)/(1+Constants!$B$15))^5</f>
        <v>#REF!</v>
      </c>
      <c r="D691" s="124" t="e">
        <f t="shared" si="444"/>
        <v>#REF!</v>
      </c>
      <c r="E691" s="124" t="e">
        <f>E665*((1+Constants!$B$16)/(1+Constants!$B$15))^5</f>
        <v>#REF!</v>
      </c>
      <c r="F691" s="124" t="e">
        <f>F665*((1+Constants!$B$17)/(1+Constants!$B$15))^5</f>
        <v>#REF!</v>
      </c>
      <c r="G691" s="124" t="e">
        <f t="shared" si="445"/>
        <v>#REF!</v>
      </c>
      <c r="H691" s="124" t="e">
        <f>H665*((1+Constants!$B$16)/(1+Constants!$B$15))^5</f>
        <v>#REF!</v>
      </c>
      <c r="I691" s="124" t="e">
        <f>I665*((1+Constants!$B$17)/(1+Constants!$B$15))^5</f>
        <v>#REF!</v>
      </c>
      <c r="J691" s="124" t="e">
        <f t="shared" si="446"/>
        <v>#REF!</v>
      </c>
      <c r="K691" s="124" t="e">
        <f>K665*((1+Constants!$B$16)/(1+Constants!$B$15))^5</f>
        <v>#REF!</v>
      </c>
      <c r="L691" s="124" t="e">
        <f>L665*((1+Constants!$B$17)/(1+Constants!$B$15))^5</f>
        <v>#REF!</v>
      </c>
      <c r="M691" s="124" t="e">
        <f t="shared" si="447"/>
        <v>#REF!</v>
      </c>
      <c r="N691" s="124" t="e">
        <f>N665*((1+Constants!$B$16)/(1+Constants!$B$15))^5</f>
        <v>#REF!</v>
      </c>
      <c r="O691" s="124" t="e">
        <f>O665*((1+Constants!$B$17)/(1+Constants!$B$15))^5</f>
        <v>#REF!</v>
      </c>
      <c r="P691" s="124" t="e">
        <f t="shared" si="448"/>
        <v>#REF!</v>
      </c>
    </row>
    <row r="692" spans="1:16" x14ac:dyDescent="0.2">
      <c r="A692" s="126" t="s">
        <v>30</v>
      </c>
      <c r="B692" s="124" t="e">
        <f>B666*((1+Constants!$B$16)/(1+Constants!$B$15))^5</f>
        <v>#REF!</v>
      </c>
      <c r="C692" s="124" t="e">
        <f>C666*((1+Constants!$B$17)/(1+Constants!$B$15))^5</f>
        <v>#REF!</v>
      </c>
      <c r="D692" s="124" t="e">
        <f t="shared" si="444"/>
        <v>#REF!</v>
      </c>
      <c r="E692" s="124" t="e">
        <f>E666*((1+Constants!$B$16)/(1+Constants!$B$15))^5</f>
        <v>#REF!</v>
      </c>
      <c r="F692" s="124" t="e">
        <f>F666*((1+Constants!$B$17)/(1+Constants!$B$15))^5</f>
        <v>#REF!</v>
      </c>
      <c r="G692" s="124" t="e">
        <f t="shared" si="445"/>
        <v>#REF!</v>
      </c>
      <c r="H692" s="124" t="e">
        <f>H666*((1+Constants!$B$16)/(1+Constants!$B$15))^5</f>
        <v>#REF!</v>
      </c>
      <c r="I692" s="124" t="e">
        <f>I666*((1+Constants!$B$17)/(1+Constants!$B$15))^5</f>
        <v>#REF!</v>
      </c>
      <c r="J692" s="124" t="e">
        <f t="shared" si="446"/>
        <v>#REF!</v>
      </c>
      <c r="K692" s="124" t="e">
        <f>K666*((1+Constants!$B$16)/(1+Constants!$B$15))^5</f>
        <v>#REF!</v>
      </c>
      <c r="L692" s="124" t="e">
        <f>L666*((1+Constants!$B$17)/(1+Constants!$B$15))^5</f>
        <v>#REF!</v>
      </c>
      <c r="M692" s="124" t="e">
        <f t="shared" si="447"/>
        <v>#REF!</v>
      </c>
      <c r="N692" s="124" t="e">
        <f>N666*((1+Constants!$B$16)/(1+Constants!$B$15))^5</f>
        <v>#REF!</v>
      </c>
      <c r="O692" s="124" t="e">
        <f>O666*((1+Constants!$B$17)/(1+Constants!$B$15))^5</f>
        <v>#REF!</v>
      </c>
      <c r="P692" s="124" t="e">
        <f t="shared" si="448"/>
        <v>#REF!</v>
      </c>
    </row>
    <row r="693" spans="1:16" x14ac:dyDescent="0.2">
      <c r="A693" s="123" t="s">
        <v>6</v>
      </c>
      <c r="B693" s="124" t="e">
        <f>B667*((1+Constants!$B$16)/(1+Constants!$B$15))^5</f>
        <v>#REF!</v>
      </c>
      <c r="C693" s="124" t="e">
        <f>C667*((1+Constants!$B$17)/(1+Constants!$B$15))^5</f>
        <v>#REF!</v>
      </c>
      <c r="D693" s="124" t="e">
        <f t="shared" si="444"/>
        <v>#REF!</v>
      </c>
      <c r="E693" s="124" t="e">
        <f>E667*((1+Constants!$B$16)/(1+Constants!$B$15))^5</f>
        <v>#REF!</v>
      </c>
      <c r="F693" s="124" t="e">
        <f>F667*((1+Constants!$B$17)/(1+Constants!$B$15))^5</f>
        <v>#REF!</v>
      </c>
      <c r="G693" s="124" t="e">
        <f t="shared" si="445"/>
        <v>#REF!</v>
      </c>
      <c r="H693" s="124" t="e">
        <f>H667*((1+Constants!$B$16)/(1+Constants!$B$15))^5</f>
        <v>#REF!</v>
      </c>
      <c r="I693" s="124" t="e">
        <f>I667*((1+Constants!$B$17)/(1+Constants!$B$15))^5</f>
        <v>#REF!</v>
      </c>
      <c r="J693" s="124" t="e">
        <f t="shared" si="446"/>
        <v>#REF!</v>
      </c>
      <c r="K693" s="124" t="e">
        <f>K667*((1+Constants!$B$16)/(1+Constants!$B$15))^5</f>
        <v>#REF!</v>
      </c>
      <c r="L693" s="124" t="e">
        <f>L667*((1+Constants!$B$17)/(1+Constants!$B$15))^5</f>
        <v>#REF!</v>
      </c>
      <c r="M693" s="124" t="e">
        <f t="shared" si="447"/>
        <v>#REF!</v>
      </c>
      <c r="N693" s="124" t="e">
        <f>N667*((1+Constants!$B$16)/(1+Constants!$B$15))^5</f>
        <v>#REF!</v>
      </c>
      <c r="O693" s="124" t="e">
        <f>O667*((1+Constants!$B$17)/(1+Constants!$B$15))^5</f>
        <v>#REF!</v>
      </c>
      <c r="P693" s="124" t="e">
        <f t="shared" si="448"/>
        <v>#REF!</v>
      </c>
    </row>
    <row r="694" spans="1:16" x14ac:dyDescent="0.2">
      <c r="A694" s="123" t="s">
        <v>51</v>
      </c>
      <c r="B694" s="124" t="e">
        <f>B668*((1+Constants!$B$16)/(1+Constants!$B$15))^5</f>
        <v>#REF!</v>
      </c>
      <c r="C694" s="124" t="e">
        <f>C668*((1+Constants!$B$17)/(1+Constants!$B$15))^5</f>
        <v>#REF!</v>
      </c>
      <c r="D694" s="124" t="e">
        <f t="shared" si="444"/>
        <v>#REF!</v>
      </c>
      <c r="E694" s="124" t="e">
        <f>E668*((1+Constants!$B$16)/(1+Constants!$B$15))^5</f>
        <v>#REF!</v>
      </c>
      <c r="F694" s="124" t="e">
        <f>F668*((1+Constants!$B$17)/(1+Constants!$B$15))^5</f>
        <v>#REF!</v>
      </c>
      <c r="G694" s="124" t="e">
        <f t="shared" si="445"/>
        <v>#REF!</v>
      </c>
      <c r="H694" s="124" t="e">
        <f>H668*((1+Constants!$B$16)/(1+Constants!$B$15))^5</f>
        <v>#REF!</v>
      </c>
      <c r="I694" s="124" t="e">
        <f>I668*((1+Constants!$B$17)/(1+Constants!$B$15))^5</f>
        <v>#REF!</v>
      </c>
      <c r="J694" s="124" t="e">
        <f t="shared" si="446"/>
        <v>#REF!</v>
      </c>
      <c r="K694" s="124" t="e">
        <f>K668*((1+Constants!$B$16)/(1+Constants!$B$15))^5</f>
        <v>#REF!</v>
      </c>
      <c r="L694" s="124" t="e">
        <f>L668*((1+Constants!$B$17)/(1+Constants!$B$15))^5</f>
        <v>#REF!</v>
      </c>
      <c r="M694" s="124" t="e">
        <f t="shared" si="447"/>
        <v>#REF!</v>
      </c>
      <c r="N694" s="124" t="e">
        <f>N668*((1+Constants!$B$16)/(1+Constants!$B$15))^5</f>
        <v>#REF!</v>
      </c>
      <c r="O694" s="124" t="e">
        <f>O668*((1+Constants!$B$17)/(1+Constants!$B$15))^5</f>
        <v>#REF!</v>
      </c>
      <c r="P694" s="124" t="e">
        <f t="shared" si="448"/>
        <v>#REF!</v>
      </c>
    </row>
    <row r="695" spans="1:16" x14ac:dyDescent="0.2">
      <c r="A695" s="125" t="s">
        <v>52</v>
      </c>
      <c r="B695" s="124" t="e">
        <f>B669*((1+Constants!$B$16)/(1+Constants!$B$15))^5</f>
        <v>#REF!</v>
      </c>
      <c r="C695" s="124" t="e">
        <f>C669*((1+Constants!$B$17)/(1+Constants!$B$15))^5</f>
        <v>#REF!</v>
      </c>
      <c r="D695" s="124" t="e">
        <f t="shared" si="444"/>
        <v>#REF!</v>
      </c>
      <c r="E695" s="124" t="e">
        <f>E669*((1+Constants!$B$16)/(1+Constants!$B$15))^5</f>
        <v>#REF!</v>
      </c>
      <c r="F695" s="124" t="e">
        <f>F669*((1+Constants!$B$17)/(1+Constants!$B$15))^5</f>
        <v>#REF!</v>
      </c>
      <c r="G695" s="124" t="e">
        <f t="shared" si="445"/>
        <v>#REF!</v>
      </c>
      <c r="H695" s="124" t="e">
        <f>H669*((1+Constants!$B$16)/(1+Constants!$B$15))^5</f>
        <v>#REF!</v>
      </c>
      <c r="I695" s="124" t="e">
        <f>I669*((1+Constants!$B$17)/(1+Constants!$B$15))^5</f>
        <v>#REF!</v>
      </c>
      <c r="J695" s="124" t="e">
        <f t="shared" si="446"/>
        <v>#REF!</v>
      </c>
      <c r="K695" s="124" t="e">
        <f>K669*((1+Constants!$B$16)/(1+Constants!$B$15))^5</f>
        <v>#REF!</v>
      </c>
      <c r="L695" s="124" t="e">
        <f>L669*((1+Constants!$B$17)/(1+Constants!$B$15))^5</f>
        <v>#REF!</v>
      </c>
      <c r="M695" s="124" t="e">
        <f t="shared" si="447"/>
        <v>#REF!</v>
      </c>
      <c r="N695" s="124" t="e">
        <f>N669*((1+Constants!$B$16)/(1+Constants!$B$15))^5</f>
        <v>#REF!</v>
      </c>
      <c r="O695" s="124" t="e">
        <f>O669*((1+Constants!$B$17)/(1+Constants!$B$15))^5</f>
        <v>#REF!</v>
      </c>
      <c r="P695" s="124" t="e">
        <f t="shared" si="448"/>
        <v>#REF!</v>
      </c>
    </row>
    <row r="696" spans="1:16" x14ac:dyDescent="0.2">
      <c r="A696" s="125" t="s">
        <v>53</v>
      </c>
      <c r="B696" s="124" t="e">
        <f>B670*((1+Constants!$B$16)/(1+Constants!$B$15))^5</f>
        <v>#REF!</v>
      </c>
      <c r="C696" s="124" t="e">
        <f>C670*((1+Constants!$B$17)/(1+Constants!$B$15))^5</f>
        <v>#REF!</v>
      </c>
      <c r="D696" s="124" t="e">
        <f t="shared" si="444"/>
        <v>#REF!</v>
      </c>
      <c r="E696" s="124" t="e">
        <f>E670*((1+Constants!$B$16)/(1+Constants!$B$15))^5</f>
        <v>#REF!</v>
      </c>
      <c r="F696" s="124" t="e">
        <f>F670*((1+Constants!$B$17)/(1+Constants!$B$15))^5</f>
        <v>#REF!</v>
      </c>
      <c r="G696" s="124" t="e">
        <f t="shared" si="445"/>
        <v>#REF!</v>
      </c>
      <c r="H696" s="124" t="e">
        <f>H670*((1+Constants!$B$16)/(1+Constants!$B$15))^5</f>
        <v>#REF!</v>
      </c>
      <c r="I696" s="124" t="e">
        <f>I670*((1+Constants!$B$17)/(1+Constants!$B$15))^5</f>
        <v>#REF!</v>
      </c>
      <c r="J696" s="124" t="e">
        <f t="shared" si="446"/>
        <v>#REF!</v>
      </c>
      <c r="K696" s="124" t="e">
        <f>K670*((1+Constants!$B$16)/(1+Constants!$B$15))^5</f>
        <v>#REF!</v>
      </c>
      <c r="L696" s="124" t="e">
        <f>L670*((1+Constants!$B$17)/(1+Constants!$B$15))^5</f>
        <v>#REF!</v>
      </c>
      <c r="M696" s="124" t="e">
        <f t="shared" si="447"/>
        <v>#REF!</v>
      </c>
      <c r="N696" s="124" t="e">
        <f>N670*((1+Constants!$B$16)/(1+Constants!$B$15))^5</f>
        <v>#REF!</v>
      </c>
      <c r="O696" s="124" t="e">
        <f>O670*((1+Constants!$B$17)/(1+Constants!$B$15))^5</f>
        <v>#REF!</v>
      </c>
      <c r="P696" s="124" t="e">
        <f t="shared" si="448"/>
        <v>#REF!</v>
      </c>
    </row>
    <row r="697" spans="1:16" x14ac:dyDescent="0.2">
      <c r="A697" s="125" t="s">
        <v>54</v>
      </c>
      <c r="B697" s="124" t="e">
        <f>B671*((1+Constants!$B$16)/(1+Constants!$B$15))^5</f>
        <v>#REF!</v>
      </c>
      <c r="C697" s="124" t="e">
        <f>C671*((1+Constants!$B$17)/(1+Constants!$B$15))^5</f>
        <v>#REF!</v>
      </c>
      <c r="D697" s="124" t="e">
        <f t="shared" si="444"/>
        <v>#REF!</v>
      </c>
      <c r="E697" s="124" t="e">
        <f>E671*((1+Constants!$B$16)/(1+Constants!$B$15))^5</f>
        <v>#REF!</v>
      </c>
      <c r="F697" s="124" t="e">
        <f>F671*((1+Constants!$B$17)/(1+Constants!$B$15))^5</f>
        <v>#REF!</v>
      </c>
      <c r="G697" s="124" t="e">
        <f t="shared" si="445"/>
        <v>#REF!</v>
      </c>
      <c r="H697" s="124" t="e">
        <f>H671*((1+Constants!$B$16)/(1+Constants!$B$15))^5</f>
        <v>#REF!</v>
      </c>
      <c r="I697" s="124" t="e">
        <f>I671*((1+Constants!$B$17)/(1+Constants!$B$15))^5</f>
        <v>#REF!</v>
      </c>
      <c r="J697" s="124" t="e">
        <f t="shared" si="446"/>
        <v>#REF!</v>
      </c>
      <c r="K697" s="124" t="e">
        <f>K671*((1+Constants!$B$16)/(1+Constants!$B$15))^5</f>
        <v>#REF!</v>
      </c>
      <c r="L697" s="124" t="e">
        <f>L671*((1+Constants!$B$17)/(1+Constants!$B$15))^5</f>
        <v>#REF!</v>
      </c>
      <c r="M697" s="124" t="e">
        <f t="shared" si="447"/>
        <v>#REF!</v>
      </c>
      <c r="N697" s="124" t="e">
        <f>N671*((1+Constants!$B$16)/(1+Constants!$B$15))^5</f>
        <v>#REF!</v>
      </c>
      <c r="O697" s="124" t="e">
        <f>O671*((1+Constants!$B$17)/(1+Constants!$B$15))^5</f>
        <v>#REF!</v>
      </c>
      <c r="P697" s="124" t="e">
        <f t="shared" si="448"/>
        <v>#REF!</v>
      </c>
    </row>
    <row r="698" spans="1:16" x14ac:dyDescent="0.2">
      <c r="A698" s="125" t="s">
        <v>55</v>
      </c>
      <c r="B698" s="124" t="e">
        <f>B672*((1+Constants!$B$16)/(1+Constants!$B$15))^5</f>
        <v>#REF!</v>
      </c>
      <c r="C698" s="124" t="e">
        <f>C672*((1+Constants!$B$17)/(1+Constants!$B$15))^5</f>
        <v>#REF!</v>
      </c>
      <c r="D698" s="124" t="e">
        <f t="shared" si="444"/>
        <v>#REF!</v>
      </c>
      <c r="E698" s="124" t="e">
        <f>E672*((1+Constants!$B$16)/(1+Constants!$B$15))^5</f>
        <v>#REF!</v>
      </c>
      <c r="F698" s="124" t="e">
        <f>F672*((1+Constants!$B$17)/(1+Constants!$B$15))^5</f>
        <v>#REF!</v>
      </c>
      <c r="G698" s="124" t="e">
        <f t="shared" si="445"/>
        <v>#REF!</v>
      </c>
      <c r="H698" s="124" t="e">
        <f>H672*((1+Constants!$B$16)/(1+Constants!$B$15))^5</f>
        <v>#REF!</v>
      </c>
      <c r="I698" s="124" t="e">
        <f>I672*((1+Constants!$B$17)/(1+Constants!$B$15))^5</f>
        <v>#REF!</v>
      </c>
      <c r="J698" s="124" t="e">
        <f t="shared" si="446"/>
        <v>#REF!</v>
      </c>
      <c r="K698" s="124" t="e">
        <f>K672*((1+Constants!$B$16)/(1+Constants!$B$15))^5</f>
        <v>#REF!</v>
      </c>
      <c r="L698" s="124" t="e">
        <f>L672*((1+Constants!$B$17)/(1+Constants!$B$15))^5</f>
        <v>#REF!</v>
      </c>
      <c r="M698" s="124" t="e">
        <f t="shared" si="447"/>
        <v>#REF!</v>
      </c>
      <c r="N698" s="124" t="e">
        <f>N672*((1+Constants!$B$16)/(1+Constants!$B$15))^5</f>
        <v>#REF!</v>
      </c>
      <c r="O698" s="124" t="e">
        <f>O672*((1+Constants!$B$17)/(1+Constants!$B$15))^5</f>
        <v>#REF!</v>
      </c>
      <c r="P698" s="124" t="e">
        <f t="shared" si="448"/>
        <v>#REF!</v>
      </c>
    </row>
    <row r="699" spans="1:16" x14ac:dyDescent="0.2">
      <c r="A699" s="125" t="s">
        <v>21</v>
      </c>
      <c r="B699" s="124" t="e">
        <f>B673*((1+Constants!$B$16)/(1+Constants!$B$15))^5</f>
        <v>#REF!</v>
      </c>
      <c r="C699" s="124" t="e">
        <f>C673*((1+Constants!$B$17)/(1+Constants!$B$15))^5</f>
        <v>#REF!</v>
      </c>
      <c r="D699" s="124" t="e">
        <f t="shared" si="444"/>
        <v>#REF!</v>
      </c>
      <c r="E699" s="124" t="e">
        <f>E673*((1+Constants!$B$16)/(1+Constants!$B$15))^5</f>
        <v>#REF!</v>
      </c>
      <c r="F699" s="124" t="e">
        <f>F673*((1+Constants!$B$17)/(1+Constants!$B$15))^5</f>
        <v>#REF!</v>
      </c>
      <c r="G699" s="124" t="e">
        <f t="shared" si="445"/>
        <v>#REF!</v>
      </c>
      <c r="H699" s="124" t="e">
        <f>H673*((1+Constants!$B$16)/(1+Constants!$B$15))^5</f>
        <v>#REF!</v>
      </c>
      <c r="I699" s="124" t="e">
        <f>I673*((1+Constants!$B$17)/(1+Constants!$B$15))^5</f>
        <v>#REF!</v>
      </c>
      <c r="J699" s="124" t="e">
        <f t="shared" si="446"/>
        <v>#REF!</v>
      </c>
      <c r="K699" s="124" t="e">
        <f>K673*((1+Constants!$B$16)/(1+Constants!$B$15))^5</f>
        <v>#REF!</v>
      </c>
      <c r="L699" s="124" t="e">
        <f>L673*((1+Constants!$B$17)/(1+Constants!$B$15))^5</f>
        <v>#REF!</v>
      </c>
      <c r="M699" s="124" t="e">
        <f t="shared" si="447"/>
        <v>#REF!</v>
      </c>
      <c r="N699" s="124" t="e">
        <f>N673*((1+Constants!$B$16)/(1+Constants!$B$15))^5</f>
        <v>#REF!</v>
      </c>
      <c r="O699" s="124" t="e">
        <f>O673*((1+Constants!$B$17)/(1+Constants!$B$15))^5</f>
        <v>#REF!</v>
      </c>
      <c r="P699" s="124" t="e">
        <f t="shared" si="448"/>
        <v>#REF!</v>
      </c>
    </row>
    <row r="700" spans="1:16" x14ac:dyDescent="0.2">
      <c r="A700" s="125" t="s">
        <v>56</v>
      </c>
      <c r="B700" s="124" t="e">
        <f>B674*((1+Constants!$B$16)/(1+Constants!$B$15))^5</f>
        <v>#REF!</v>
      </c>
      <c r="C700" s="124" t="e">
        <f>C674*((1+Constants!$B$17)/(1+Constants!$B$15))^5</f>
        <v>#REF!</v>
      </c>
      <c r="D700" s="124" t="e">
        <f t="shared" si="444"/>
        <v>#REF!</v>
      </c>
      <c r="E700" s="124" t="e">
        <f>E674*((1+Constants!$B$16)/(1+Constants!$B$15))^5</f>
        <v>#REF!</v>
      </c>
      <c r="F700" s="124" t="e">
        <f>F674*((1+Constants!$B$17)/(1+Constants!$B$15))^5</f>
        <v>#REF!</v>
      </c>
      <c r="G700" s="124" t="e">
        <f t="shared" si="445"/>
        <v>#REF!</v>
      </c>
      <c r="H700" s="124" t="e">
        <f>H674*((1+Constants!$B$16)/(1+Constants!$B$15))^5</f>
        <v>#REF!</v>
      </c>
      <c r="I700" s="124" t="e">
        <f>I674*((1+Constants!$B$17)/(1+Constants!$B$15))^5</f>
        <v>#REF!</v>
      </c>
      <c r="J700" s="124" t="e">
        <f t="shared" si="446"/>
        <v>#REF!</v>
      </c>
      <c r="K700" s="124" t="e">
        <f>K674*((1+Constants!$B$16)/(1+Constants!$B$15))^5</f>
        <v>#REF!</v>
      </c>
      <c r="L700" s="124" t="e">
        <f>L674*((1+Constants!$B$17)/(1+Constants!$B$15))^5</f>
        <v>#REF!</v>
      </c>
      <c r="M700" s="124" t="e">
        <f t="shared" si="447"/>
        <v>#REF!</v>
      </c>
      <c r="N700" s="124" t="e">
        <f>N674*((1+Constants!$B$16)/(1+Constants!$B$15))^5</f>
        <v>#REF!</v>
      </c>
      <c r="O700" s="124" t="e">
        <f>O674*((1+Constants!$B$17)/(1+Constants!$B$15))^5</f>
        <v>#REF!</v>
      </c>
      <c r="P700" s="124" t="e">
        <f t="shared" si="448"/>
        <v>#REF!</v>
      </c>
    </row>
    <row r="701" spans="1:16" x14ac:dyDescent="0.2">
      <c r="A701" s="125" t="s">
        <v>57</v>
      </c>
      <c r="B701" s="124" t="e">
        <f>B675*((1+Constants!$B$16)/(1+Constants!$B$15))^5</f>
        <v>#REF!</v>
      </c>
      <c r="C701" s="124" t="e">
        <f>C675*((1+Constants!$B$17)/(1+Constants!$B$15))^5</f>
        <v>#REF!</v>
      </c>
      <c r="D701" s="124" t="e">
        <f t="shared" si="444"/>
        <v>#REF!</v>
      </c>
      <c r="E701" s="124" t="e">
        <f>E675*((1+Constants!$B$16)/(1+Constants!$B$15))^5</f>
        <v>#REF!</v>
      </c>
      <c r="F701" s="124" t="e">
        <f>F675*((1+Constants!$B$17)/(1+Constants!$B$15))^5</f>
        <v>#REF!</v>
      </c>
      <c r="G701" s="124" t="e">
        <f t="shared" si="445"/>
        <v>#REF!</v>
      </c>
      <c r="H701" s="124" t="e">
        <f>H675*((1+Constants!$B$16)/(1+Constants!$B$15))^5</f>
        <v>#REF!</v>
      </c>
      <c r="I701" s="124" t="e">
        <f>I675*((1+Constants!$B$17)/(1+Constants!$B$15))^5</f>
        <v>#REF!</v>
      </c>
      <c r="J701" s="124" t="e">
        <f t="shared" si="446"/>
        <v>#REF!</v>
      </c>
      <c r="K701" s="124" t="e">
        <f>K675*((1+Constants!$B$16)/(1+Constants!$B$15))^5</f>
        <v>#REF!</v>
      </c>
      <c r="L701" s="124" t="e">
        <f>L675*((1+Constants!$B$17)/(1+Constants!$B$15))^5</f>
        <v>#REF!</v>
      </c>
      <c r="M701" s="124" t="e">
        <f t="shared" si="447"/>
        <v>#REF!</v>
      </c>
      <c r="N701" s="124" t="e">
        <f>N675*((1+Constants!$B$16)/(1+Constants!$B$15))^5</f>
        <v>#REF!</v>
      </c>
      <c r="O701" s="124" t="e">
        <f>O675*((1+Constants!$B$17)/(1+Constants!$B$15))^5</f>
        <v>#REF!</v>
      </c>
      <c r="P701" s="124" t="e">
        <f t="shared" si="448"/>
        <v>#REF!</v>
      </c>
    </row>
    <row r="702" spans="1:16" x14ac:dyDescent="0.2">
      <c r="A702" s="125" t="s">
        <v>58</v>
      </c>
      <c r="B702" s="124" t="e">
        <f>B676*((1+Constants!$B$16)/(1+Constants!$B$15))^5</f>
        <v>#REF!</v>
      </c>
      <c r="C702" s="124" t="e">
        <f>C676*((1+Constants!$B$17)/(1+Constants!$B$15))^5</f>
        <v>#REF!</v>
      </c>
      <c r="D702" s="124" t="e">
        <f t="shared" si="444"/>
        <v>#REF!</v>
      </c>
      <c r="E702" s="124" t="e">
        <f>E676*((1+Constants!$B$16)/(1+Constants!$B$15))^5</f>
        <v>#REF!</v>
      </c>
      <c r="F702" s="124" t="e">
        <f>F676*((1+Constants!$B$17)/(1+Constants!$B$15))^5</f>
        <v>#REF!</v>
      </c>
      <c r="G702" s="124" t="e">
        <f t="shared" si="445"/>
        <v>#REF!</v>
      </c>
      <c r="H702" s="124" t="e">
        <f>H676*((1+Constants!$B$16)/(1+Constants!$B$15))^5</f>
        <v>#REF!</v>
      </c>
      <c r="I702" s="124" t="e">
        <f>I676*((1+Constants!$B$17)/(1+Constants!$B$15))^5</f>
        <v>#REF!</v>
      </c>
      <c r="J702" s="124" t="e">
        <f t="shared" si="446"/>
        <v>#REF!</v>
      </c>
      <c r="K702" s="124" t="e">
        <f>K676*((1+Constants!$B$16)/(1+Constants!$B$15))^5</f>
        <v>#REF!</v>
      </c>
      <c r="L702" s="124" t="e">
        <f>L676*((1+Constants!$B$17)/(1+Constants!$B$15))^5</f>
        <v>#REF!</v>
      </c>
      <c r="M702" s="124" t="e">
        <f t="shared" si="447"/>
        <v>#REF!</v>
      </c>
      <c r="N702" s="124" t="e">
        <f>N676*((1+Constants!$B$16)/(1+Constants!$B$15))^5</f>
        <v>#REF!</v>
      </c>
      <c r="O702" s="124" t="e">
        <f>O676*((1+Constants!$B$17)/(1+Constants!$B$15))^5</f>
        <v>#REF!</v>
      </c>
      <c r="P702" s="124" t="e">
        <f t="shared" si="448"/>
        <v>#REF!</v>
      </c>
    </row>
    <row r="704" spans="1:16" x14ac:dyDescent="0.2">
      <c r="A704" s="284" t="s">
        <v>161</v>
      </c>
      <c r="B704" s="282" t="s">
        <v>107</v>
      </c>
      <c r="C704" s="111"/>
      <c r="D704" s="111"/>
      <c r="E704" s="111"/>
      <c r="F704" s="111"/>
      <c r="G704" s="111"/>
      <c r="H704" s="111"/>
      <c r="I704" s="111"/>
      <c r="J704" s="111"/>
      <c r="K704" s="111"/>
      <c r="L704" s="111"/>
      <c r="M704" s="111"/>
      <c r="N704" s="111"/>
      <c r="O704" s="111"/>
      <c r="P704" s="111"/>
    </row>
    <row r="705" spans="1:16" x14ac:dyDescent="0.2">
      <c r="A705" s="284" t="s">
        <v>199</v>
      </c>
      <c r="B705" s="282" t="s">
        <v>150</v>
      </c>
      <c r="C705" s="282"/>
      <c r="D705" s="282"/>
      <c r="E705" s="282" t="s">
        <v>196</v>
      </c>
      <c r="F705" s="282"/>
      <c r="G705" s="282"/>
      <c r="H705" s="282" t="s">
        <v>41</v>
      </c>
      <c r="I705" s="282"/>
      <c r="J705" s="282"/>
      <c r="K705" s="282" t="s">
        <v>40</v>
      </c>
      <c r="L705" s="282"/>
      <c r="M705" s="282"/>
      <c r="N705" s="282" t="s">
        <v>197</v>
      </c>
      <c r="O705" s="282"/>
      <c r="P705" s="282"/>
    </row>
    <row r="706" spans="1:16" x14ac:dyDescent="0.2">
      <c r="A706" s="109" t="s">
        <v>14</v>
      </c>
      <c r="B706" s="283" t="s">
        <v>94</v>
      </c>
      <c r="C706" s="283" t="s">
        <v>95</v>
      </c>
      <c r="D706" s="283" t="s">
        <v>96</v>
      </c>
      <c r="E706" s="283" t="s">
        <v>94</v>
      </c>
      <c r="F706" s="283" t="s">
        <v>95</v>
      </c>
      <c r="G706" s="283" t="s">
        <v>96</v>
      </c>
      <c r="H706" s="283" t="s">
        <v>94</v>
      </c>
      <c r="I706" s="283" t="s">
        <v>95</v>
      </c>
      <c r="J706" s="283" t="s">
        <v>96</v>
      </c>
      <c r="K706" s="283" t="s">
        <v>94</v>
      </c>
      <c r="L706" s="283" t="s">
        <v>95</v>
      </c>
      <c r="M706" s="283" t="s">
        <v>96</v>
      </c>
      <c r="N706" s="283" t="s">
        <v>94</v>
      </c>
      <c r="O706" s="283" t="s">
        <v>95</v>
      </c>
      <c r="P706" s="283" t="s">
        <v>96</v>
      </c>
    </row>
    <row r="707" spans="1:16" x14ac:dyDescent="0.2">
      <c r="A707" s="11" t="s">
        <v>0</v>
      </c>
      <c r="B707" s="123"/>
      <c r="C707" s="123"/>
      <c r="D707" s="123"/>
      <c r="E707" s="123"/>
      <c r="F707" s="123"/>
      <c r="G707" s="123"/>
      <c r="H707" s="123"/>
      <c r="I707" s="123"/>
      <c r="J707" s="123"/>
      <c r="K707" s="123"/>
      <c r="L707" s="123"/>
      <c r="M707" s="123"/>
      <c r="N707" s="123"/>
      <c r="O707" s="123"/>
      <c r="P707" s="123"/>
    </row>
    <row r="708" spans="1:16" x14ac:dyDescent="0.2">
      <c r="A708" s="123" t="s">
        <v>45</v>
      </c>
      <c r="B708" s="124" t="e">
        <f>B657*((1+Constants!$B$16)/(1+Constants!$B$15))^10</f>
        <v>#REF!</v>
      </c>
      <c r="C708" s="124" t="e">
        <f>C657*((1+Constants!$B$17)/(1+Constants!$B$15))^10</f>
        <v>#REF!</v>
      </c>
      <c r="D708" s="124" t="e">
        <f t="shared" ref="D708:D727" si="449">SUM(B708:C708)</f>
        <v>#REF!</v>
      </c>
      <c r="E708" s="124" t="e">
        <f>E657*((1+Constants!$B$16)/(1+Constants!$B$15))^10</f>
        <v>#REF!</v>
      </c>
      <c r="F708" s="124" t="e">
        <f>F657*((1+Constants!$B$17)/(1+Constants!$B$15))^10</f>
        <v>#REF!</v>
      </c>
      <c r="G708" s="124" t="e">
        <f t="shared" ref="G708:G727" si="450">SUM(E708:F708)</f>
        <v>#REF!</v>
      </c>
      <c r="H708" s="124" t="e">
        <f>H657*((1+Constants!$B$16)/(1+Constants!$B$15))^10</f>
        <v>#REF!</v>
      </c>
      <c r="I708" s="124" t="e">
        <f>I657*((1+Constants!$B$17)/(1+Constants!$B$15))^10</f>
        <v>#REF!</v>
      </c>
      <c r="J708" s="124" t="e">
        <f t="shared" ref="J708:J727" si="451">SUM(H708:I708)</f>
        <v>#REF!</v>
      </c>
      <c r="K708" s="124" t="e">
        <f>K657*((1+Constants!$B$16)/(1+Constants!$B$15))^10</f>
        <v>#REF!</v>
      </c>
      <c r="L708" s="124" t="e">
        <f>L657*((1+Constants!$B$17)/(1+Constants!$B$15))^10</f>
        <v>#REF!</v>
      </c>
      <c r="M708" s="124" t="e">
        <f t="shared" ref="M708:M727" si="452">SUM(K708:L708)</f>
        <v>#REF!</v>
      </c>
      <c r="N708" s="124" t="e">
        <f>N657*((1+Constants!$B$16)/(1+Constants!$B$15))^10</f>
        <v>#REF!</v>
      </c>
      <c r="O708" s="124" t="e">
        <f>O657*((1+Constants!$B$17)/(1+Constants!$B$15))^10</f>
        <v>#REF!</v>
      </c>
      <c r="P708" s="124" t="e">
        <f t="shared" ref="P708:P727" si="453">SUM(N708:O708)</f>
        <v>#REF!</v>
      </c>
    </row>
    <row r="709" spans="1:16" x14ac:dyDescent="0.2">
      <c r="A709" s="123" t="s">
        <v>59</v>
      </c>
      <c r="B709" s="124" t="e">
        <f>B658*((1+Constants!$B$16)/(1+Constants!$B$15))^10</f>
        <v>#REF!</v>
      </c>
      <c r="C709" s="124" t="e">
        <f>C658*((1+Constants!$B$17)/(1+Constants!$B$15))^10</f>
        <v>#REF!</v>
      </c>
      <c r="D709" s="124" t="e">
        <f t="shared" si="449"/>
        <v>#REF!</v>
      </c>
      <c r="E709" s="124" t="e">
        <f>E658*((1+Constants!$B$16)/(1+Constants!$B$15))^10</f>
        <v>#REF!</v>
      </c>
      <c r="F709" s="124" t="e">
        <f>F658*((1+Constants!$B$17)/(1+Constants!$B$15))^10</f>
        <v>#REF!</v>
      </c>
      <c r="G709" s="124" t="e">
        <f t="shared" si="450"/>
        <v>#REF!</v>
      </c>
      <c r="H709" s="124" t="e">
        <f>H658*((1+Constants!$B$16)/(1+Constants!$B$15))^10</f>
        <v>#REF!</v>
      </c>
      <c r="I709" s="124" t="e">
        <f>I658*((1+Constants!$B$17)/(1+Constants!$B$15))^10</f>
        <v>#REF!</v>
      </c>
      <c r="J709" s="124" t="e">
        <f t="shared" si="451"/>
        <v>#REF!</v>
      </c>
      <c r="K709" s="124" t="e">
        <f>K658*((1+Constants!$B$16)/(1+Constants!$B$15))^10</f>
        <v>#REF!</v>
      </c>
      <c r="L709" s="124" t="e">
        <f>L658*((1+Constants!$B$17)/(1+Constants!$B$15))^10</f>
        <v>#REF!</v>
      </c>
      <c r="M709" s="124" t="e">
        <f t="shared" si="452"/>
        <v>#REF!</v>
      </c>
      <c r="N709" s="124" t="e">
        <f>N658*((1+Constants!$B$16)/(1+Constants!$B$15))^10</f>
        <v>#REF!</v>
      </c>
      <c r="O709" s="124" t="e">
        <f>O658*((1+Constants!$B$17)/(1+Constants!$B$15))^10</f>
        <v>#REF!</v>
      </c>
      <c r="P709" s="124" t="e">
        <f t="shared" si="453"/>
        <v>#REF!</v>
      </c>
    </row>
    <row r="710" spans="1:16" x14ac:dyDescent="0.2">
      <c r="A710" s="123" t="s">
        <v>43</v>
      </c>
      <c r="B710" s="124" t="e">
        <f>B659*((1+Constants!$B$16)/(1+Constants!$B$15))^10</f>
        <v>#REF!</v>
      </c>
      <c r="C710" s="124" t="e">
        <f>C659*((1+Constants!$B$17)/(1+Constants!$B$15))^10</f>
        <v>#REF!</v>
      </c>
      <c r="D710" s="124" t="e">
        <f t="shared" si="449"/>
        <v>#REF!</v>
      </c>
      <c r="E710" s="124" t="e">
        <f>E659*((1+Constants!$B$16)/(1+Constants!$B$15))^10</f>
        <v>#REF!</v>
      </c>
      <c r="F710" s="124" t="e">
        <f>F659*((1+Constants!$B$17)/(1+Constants!$B$15))^10</f>
        <v>#REF!</v>
      </c>
      <c r="G710" s="124" t="e">
        <f t="shared" si="450"/>
        <v>#REF!</v>
      </c>
      <c r="H710" s="124" t="e">
        <f>H659*((1+Constants!$B$16)/(1+Constants!$B$15))^10</f>
        <v>#REF!</v>
      </c>
      <c r="I710" s="124" t="e">
        <f>I659*((1+Constants!$B$17)/(1+Constants!$B$15))^10</f>
        <v>#REF!</v>
      </c>
      <c r="J710" s="124" t="e">
        <f t="shared" si="451"/>
        <v>#REF!</v>
      </c>
      <c r="K710" s="124" t="e">
        <f>K659*((1+Constants!$B$16)/(1+Constants!$B$15))^10</f>
        <v>#REF!</v>
      </c>
      <c r="L710" s="124" t="e">
        <f>L659*((1+Constants!$B$17)/(1+Constants!$B$15))^10</f>
        <v>#REF!</v>
      </c>
      <c r="M710" s="124" t="e">
        <f t="shared" si="452"/>
        <v>#REF!</v>
      </c>
      <c r="N710" s="124" t="e">
        <f>N659*((1+Constants!$B$16)/(1+Constants!$B$15))^10</f>
        <v>#REF!</v>
      </c>
      <c r="O710" s="124" t="e">
        <f>O659*((1+Constants!$B$17)/(1+Constants!$B$15))^10</f>
        <v>#REF!</v>
      </c>
      <c r="P710" s="124" t="e">
        <f t="shared" si="453"/>
        <v>#REF!</v>
      </c>
    </row>
    <row r="711" spans="1:16" x14ac:dyDescent="0.2">
      <c r="A711" s="123" t="s">
        <v>44</v>
      </c>
      <c r="B711" s="124" t="e">
        <f>B660*((1+Constants!$B$16)/(1+Constants!$B$15))^10</f>
        <v>#REF!</v>
      </c>
      <c r="C711" s="124" t="e">
        <f>C660*((1+Constants!$B$17)/(1+Constants!$B$15))^10</f>
        <v>#REF!</v>
      </c>
      <c r="D711" s="124" t="e">
        <f t="shared" si="449"/>
        <v>#REF!</v>
      </c>
      <c r="E711" s="124" t="e">
        <f>E660*((1+Constants!$B$16)/(1+Constants!$B$15))^10</f>
        <v>#REF!</v>
      </c>
      <c r="F711" s="124" t="e">
        <f>F660*((1+Constants!$B$17)/(1+Constants!$B$15))^10</f>
        <v>#REF!</v>
      </c>
      <c r="G711" s="124" t="e">
        <f t="shared" si="450"/>
        <v>#REF!</v>
      </c>
      <c r="H711" s="124" t="e">
        <f>H660*((1+Constants!$B$16)/(1+Constants!$B$15))^10</f>
        <v>#REF!</v>
      </c>
      <c r="I711" s="124" t="e">
        <f>I660*((1+Constants!$B$17)/(1+Constants!$B$15))^10</f>
        <v>#REF!</v>
      </c>
      <c r="J711" s="124" t="e">
        <f t="shared" si="451"/>
        <v>#REF!</v>
      </c>
      <c r="K711" s="124" t="e">
        <f>K660*((1+Constants!$B$16)/(1+Constants!$B$15))^10</f>
        <v>#REF!</v>
      </c>
      <c r="L711" s="124" t="e">
        <f>L660*((1+Constants!$B$17)/(1+Constants!$B$15))^10</f>
        <v>#REF!</v>
      </c>
      <c r="M711" s="124" t="e">
        <f t="shared" si="452"/>
        <v>#REF!</v>
      </c>
      <c r="N711" s="124" t="e">
        <f>N660*((1+Constants!$B$16)/(1+Constants!$B$15))^10</f>
        <v>#REF!</v>
      </c>
      <c r="O711" s="124" t="e">
        <f>O660*((1+Constants!$B$17)/(1+Constants!$B$15))^10</f>
        <v>#REF!</v>
      </c>
      <c r="P711" s="124" t="e">
        <f t="shared" si="453"/>
        <v>#REF!</v>
      </c>
    </row>
    <row r="712" spans="1:16" x14ac:dyDescent="0.2">
      <c r="A712" s="125" t="s">
        <v>46</v>
      </c>
      <c r="B712" s="124" t="e">
        <f>B661*((1+Constants!$B$16)/(1+Constants!$B$15))^10</f>
        <v>#REF!</v>
      </c>
      <c r="C712" s="124" t="e">
        <f>C661*((1+Constants!$B$17)/(1+Constants!$B$15))^10</f>
        <v>#REF!</v>
      </c>
      <c r="D712" s="124" t="e">
        <f t="shared" si="449"/>
        <v>#REF!</v>
      </c>
      <c r="E712" s="124" t="e">
        <f>E661*((1+Constants!$B$16)/(1+Constants!$B$15))^10</f>
        <v>#REF!</v>
      </c>
      <c r="F712" s="124" t="e">
        <f>F661*((1+Constants!$B$17)/(1+Constants!$B$15))^10</f>
        <v>#REF!</v>
      </c>
      <c r="G712" s="124" t="e">
        <f t="shared" si="450"/>
        <v>#REF!</v>
      </c>
      <c r="H712" s="124" t="e">
        <f>H661*((1+Constants!$B$16)/(1+Constants!$B$15))^10</f>
        <v>#REF!</v>
      </c>
      <c r="I712" s="124" t="e">
        <f>I661*((1+Constants!$B$17)/(1+Constants!$B$15))^10</f>
        <v>#REF!</v>
      </c>
      <c r="J712" s="124" t="e">
        <f t="shared" si="451"/>
        <v>#REF!</v>
      </c>
      <c r="K712" s="124" t="e">
        <f>K661*((1+Constants!$B$16)/(1+Constants!$B$15))^10</f>
        <v>#REF!</v>
      </c>
      <c r="L712" s="124" t="e">
        <f>L661*((1+Constants!$B$17)/(1+Constants!$B$15))^10</f>
        <v>#REF!</v>
      </c>
      <c r="M712" s="124" t="e">
        <f t="shared" si="452"/>
        <v>#REF!</v>
      </c>
      <c r="N712" s="124" t="e">
        <f>N661*((1+Constants!$B$16)/(1+Constants!$B$15))^10</f>
        <v>#REF!</v>
      </c>
      <c r="O712" s="124" t="e">
        <f>O661*((1+Constants!$B$17)/(1+Constants!$B$15))^10</f>
        <v>#REF!</v>
      </c>
      <c r="P712" s="124" t="e">
        <f t="shared" si="453"/>
        <v>#REF!</v>
      </c>
    </row>
    <row r="713" spans="1:16" x14ac:dyDescent="0.2">
      <c r="A713" s="125" t="s">
        <v>47</v>
      </c>
      <c r="B713" s="124" t="e">
        <f>B662*((1+Constants!$B$16)/(1+Constants!$B$15))^10</f>
        <v>#REF!</v>
      </c>
      <c r="C713" s="124" t="e">
        <f>C662*((1+Constants!$B$17)/(1+Constants!$B$15))^10</f>
        <v>#REF!</v>
      </c>
      <c r="D713" s="124" t="e">
        <f t="shared" si="449"/>
        <v>#REF!</v>
      </c>
      <c r="E713" s="124" t="e">
        <f>E662*((1+Constants!$B$16)/(1+Constants!$B$15))^10</f>
        <v>#REF!</v>
      </c>
      <c r="F713" s="124" t="e">
        <f>F662*((1+Constants!$B$17)/(1+Constants!$B$15))^10</f>
        <v>#REF!</v>
      </c>
      <c r="G713" s="124" t="e">
        <f t="shared" si="450"/>
        <v>#REF!</v>
      </c>
      <c r="H713" s="124" t="e">
        <f>H662*((1+Constants!$B$16)/(1+Constants!$B$15))^10</f>
        <v>#REF!</v>
      </c>
      <c r="I713" s="124" t="e">
        <f>I662*((1+Constants!$B$17)/(1+Constants!$B$15))^10</f>
        <v>#REF!</v>
      </c>
      <c r="J713" s="124" t="e">
        <f t="shared" si="451"/>
        <v>#REF!</v>
      </c>
      <c r="K713" s="124" t="e">
        <f>K662*((1+Constants!$B$16)/(1+Constants!$B$15))^10</f>
        <v>#REF!</v>
      </c>
      <c r="L713" s="124" t="e">
        <f>L662*((1+Constants!$B$17)/(1+Constants!$B$15))^10</f>
        <v>#REF!</v>
      </c>
      <c r="M713" s="124" t="e">
        <f t="shared" si="452"/>
        <v>#REF!</v>
      </c>
      <c r="N713" s="124" t="e">
        <f>N662*((1+Constants!$B$16)/(1+Constants!$B$15))^10</f>
        <v>#REF!</v>
      </c>
      <c r="O713" s="124" t="e">
        <f>O662*((1+Constants!$B$17)/(1+Constants!$B$15))^10</f>
        <v>#REF!</v>
      </c>
      <c r="P713" s="124" t="e">
        <f t="shared" si="453"/>
        <v>#REF!</v>
      </c>
    </row>
    <row r="714" spans="1:16" x14ac:dyDescent="0.2">
      <c r="A714" s="125" t="s">
        <v>48</v>
      </c>
      <c r="B714" s="124" t="e">
        <f>B663*((1+Constants!$B$16)/(1+Constants!$B$15))^10</f>
        <v>#REF!</v>
      </c>
      <c r="C714" s="124" t="e">
        <f>C663*((1+Constants!$B$17)/(1+Constants!$B$15))^10</f>
        <v>#REF!</v>
      </c>
      <c r="D714" s="124" t="e">
        <f t="shared" si="449"/>
        <v>#REF!</v>
      </c>
      <c r="E714" s="124" t="e">
        <f>E663*((1+Constants!$B$16)/(1+Constants!$B$15))^10</f>
        <v>#REF!</v>
      </c>
      <c r="F714" s="124" t="e">
        <f>F663*((1+Constants!$B$17)/(1+Constants!$B$15))^10</f>
        <v>#REF!</v>
      </c>
      <c r="G714" s="124" t="e">
        <f t="shared" si="450"/>
        <v>#REF!</v>
      </c>
      <c r="H714" s="124" t="e">
        <f>H663*((1+Constants!$B$16)/(1+Constants!$B$15))^10</f>
        <v>#REF!</v>
      </c>
      <c r="I714" s="124" t="e">
        <f>I663*((1+Constants!$B$17)/(1+Constants!$B$15))^10</f>
        <v>#REF!</v>
      </c>
      <c r="J714" s="124" t="e">
        <f t="shared" si="451"/>
        <v>#REF!</v>
      </c>
      <c r="K714" s="124" t="e">
        <f>K663*((1+Constants!$B$16)/(1+Constants!$B$15))^10</f>
        <v>#REF!</v>
      </c>
      <c r="L714" s="124" t="e">
        <f>L663*((1+Constants!$B$17)/(1+Constants!$B$15))^10</f>
        <v>#REF!</v>
      </c>
      <c r="M714" s="124" t="e">
        <f t="shared" si="452"/>
        <v>#REF!</v>
      </c>
      <c r="N714" s="124" t="e">
        <f>N663*((1+Constants!$B$16)/(1+Constants!$B$15))^10</f>
        <v>#REF!</v>
      </c>
      <c r="O714" s="124" t="e">
        <f>O663*((1+Constants!$B$17)/(1+Constants!$B$15))^10</f>
        <v>#REF!</v>
      </c>
      <c r="P714" s="124" t="e">
        <f t="shared" si="453"/>
        <v>#REF!</v>
      </c>
    </row>
    <row r="715" spans="1:16" x14ac:dyDescent="0.2">
      <c r="A715" s="125" t="s">
        <v>49</v>
      </c>
      <c r="B715" s="124" t="e">
        <f>B664*((1+Constants!$B$16)/(1+Constants!$B$15))^10</f>
        <v>#REF!</v>
      </c>
      <c r="C715" s="124" t="e">
        <f>C664*((1+Constants!$B$17)/(1+Constants!$B$15))^10</f>
        <v>#REF!</v>
      </c>
      <c r="D715" s="124" t="e">
        <f t="shared" si="449"/>
        <v>#REF!</v>
      </c>
      <c r="E715" s="124" t="e">
        <f>E664*((1+Constants!$B$16)/(1+Constants!$B$15))^10</f>
        <v>#REF!</v>
      </c>
      <c r="F715" s="124" t="e">
        <f>F664*((1+Constants!$B$17)/(1+Constants!$B$15))^10</f>
        <v>#REF!</v>
      </c>
      <c r="G715" s="124" t="e">
        <f t="shared" si="450"/>
        <v>#REF!</v>
      </c>
      <c r="H715" s="124" t="e">
        <f>H664*((1+Constants!$B$16)/(1+Constants!$B$15))^10</f>
        <v>#REF!</v>
      </c>
      <c r="I715" s="124" t="e">
        <f>I664*((1+Constants!$B$17)/(1+Constants!$B$15))^10</f>
        <v>#REF!</v>
      </c>
      <c r="J715" s="124" t="e">
        <f t="shared" si="451"/>
        <v>#REF!</v>
      </c>
      <c r="K715" s="124" t="e">
        <f>K664*((1+Constants!$B$16)/(1+Constants!$B$15))^10</f>
        <v>#REF!</v>
      </c>
      <c r="L715" s="124" t="e">
        <f>L664*((1+Constants!$B$17)/(1+Constants!$B$15))^10</f>
        <v>#REF!</v>
      </c>
      <c r="M715" s="124" t="e">
        <f t="shared" si="452"/>
        <v>#REF!</v>
      </c>
      <c r="N715" s="124" t="e">
        <f>N664*((1+Constants!$B$16)/(1+Constants!$B$15))^10</f>
        <v>#REF!</v>
      </c>
      <c r="O715" s="124" t="e">
        <f>O664*((1+Constants!$B$17)/(1+Constants!$B$15))^10</f>
        <v>#REF!</v>
      </c>
      <c r="P715" s="124" t="e">
        <f t="shared" si="453"/>
        <v>#REF!</v>
      </c>
    </row>
    <row r="716" spans="1:16" x14ac:dyDescent="0.2">
      <c r="A716" s="123" t="s">
        <v>50</v>
      </c>
      <c r="B716" s="124" t="e">
        <f>B665*((1+Constants!$B$16)/(1+Constants!$B$15))^10</f>
        <v>#REF!</v>
      </c>
      <c r="C716" s="124" t="e">
        <f>C665*((1+Constants!$B$17)/(1+Constants!$B$15))^10</f>
        <v>#REF!</v>
      </c>
      <c r="D716" s="124" t="e">
        <f t="shared" si="449"/>
        <v>#REF!</v>
      </c>
      <c r="E716" s="124" t="e">
        <f>E665*((1+Constants!$B$16)/(1+Constants!$B$15))^10</f>
        <v>#REF!</v>
      </c>
      <c r="F716" s="124" t="e">
        <f>F665*((1+Constants!$B$17)/(1+Constants!$B$15))^10</f>
        <v>#REF!</v>
      </c>
      <c r="G716" s="124" t="e">
        <f t="shared" si="450"/>
        <v>#REF!</v>
      </c>
      <c r="H716" s="124" t="e">
        <f>H665*((1+Constants!$B$16)/(1+Constants!$B$15))^10</f>
        <v>#REF!</v>
      </c>
      <c r="I716" s="124" t="e">
        <f>I665*((1+Constants!$B$17)/(1+Constants!$B$15))^10</f>
        <v>#REF!</v>
      </c>
      <c r="J716" s="124" t="e">
        <f t="shared" si="451"/>
        <v>#REF!</v>
      </c>
      <c r="K716" s="124" t="e">
        <f>K665*((1+Constants!$B$16)/(1+Constants!$B$15))^10</f>
        <v>#REF!</v>
      </c>
      <c r="L716" s="124" t="e">
        <f>L665*((1+Constants!$B$17)/(1+Constants!$B$15))^10</f>
        <v>#REF!</v>
      </c>
      <c r="M716" s="124" t="e">
        <f t="shared" si="452"/>
        <v>#REF!</v>
      </c>
      <c r="N716" s="124" t="e">
        <f>N665*((1+Constants!$B$16)/(1+Constants!$B$15))^10</f>
        <v>#REF!</v>
      </c>
      <c r="O716" s="124" t="e">
        <f>O665*((1+Constants!$B$17)/(1+Constants!$B$15))^10</f>
        <v>#REF!</v>
      </c>
      <c r="P716" s="124" t="e">
        <f t="shared" si="453"/>
        <v>#REF!</v>
      </c>
    </row>
    <row r="717" spans="1:16" x14ac:dyDescent="0.2">
      <c r="A717" s="126" t="s">
        <v>30</v>
      </c>
      <c r="B717" s="124" t="e">
        <f>B666*((1+Constants!$B$16)/(1+Constants!$B$15))^10</f>
        <v>#REF!</v>
      </c>
      <c r="C717" s="124" t="e">
        <f>C666*((1+Constants!$B$17)/(1+Constants!$B$15))^10</f>
        <v>#REF!</v>
      </c>
      <c r="D717" s="124" t="e">
        <f t="shared" si="449"/>
        <v>#REF!</v>
      </c>
      <c r="E717" s="124" t="e">
        <f>E666*((1+Constants!$B$16)/(1+Constants!$B$15))^10</f>
        <v>#REF!</v>
      </c>
      <c r="F717" s="124" t="e">
        <f>F666*((1+Constants!$B$17)/(1+Constants!$B$15))^10</f>
        <v>#REF!</v>
      </c>
      <c r="G717" s="124" t="e">
        <f t="shared" si="450"/>
        <v>#REF!</v>
      </c>
      <c r="H717" s="124" t="e">
        <f>H666*((1+Constants!$B$16)/(1+Constants!$B$15))^10</f>
        <v>#REF!</v>
      </c>
      <c r="I717" s="124" t="e">
        <f>I666*((1+Constants!$B$17)/(1+Constants!$B$15))^10</f>
        <v>#REF!</v>
      </c>
      <c r="J717" s="124" t="e">
        <f t="shared" si="451"/>
        <v>#REF!</v>
      </c>
      <c r="K717" s="124" t="e">
        <f>K666*((1+Constants!$B$16)/(1+Constants!$B$15))^10</f>
        <v>#REF!</v>
      </c>
      <c r="L717" s="124" t="e">
        <f>L666*((1+Constants!$B$17)/(1+Constants!$B$15))^10</f>
        <v>#REF!</v>
      </c>
      <c r="M717" s="124" t="e">
        <f t="shared" si="452"/>
        <v>#REF!</v>
      </c>
      <c r="N717" s="124" t="e">
        <f>N666*((1+Constants!$B$16)/(1+Constants!$B$15))^10</f>
        <v>#REF!</v>
      </c>
      <c r="O717" s="124" t="e">
        <f>O666*((1+Constants!$B$17)/(1+Constants!$B$15))^10</f>
        <v>#REF!</v>
      </c>
      <c r="P717" s="124" t="e">
        <f t="shared" si="453"/>
        <v>#REF!</v>
      </c>
    </row>
    <row r="718" spans="1:16" x14ac:dyDescent="0.2">
      <c r="A718" s="123" t="s">
        <v>6</v>
      </c>
      <c r="B718" s="124" t="e">
        <f>B667*((1+Constants!$B$16)/(1+Constants!$B$15))^10</f>
        <v>#REF!</v>
      </c>
      <c r="C718" s="124" t="e">
        <f>C667*((1+Constants!$B$17)/(1+Constants!$B$15))^10</f>
        <v>#REF!</v>
      </c>
      <c r="D718" s="124" t="e">
        <f t="shared" si="449"/>
        <v>#REF!</v>
      </c>
      <c r="E718" s="124" t="e">
        <f>E667*((1+Constants!$B$16)/(1+Constants!$B$15))^10</f>
        <v>#REF!</v>
      </c>
      <c r="F718" s="124" t="e">
        <f>F667*((1+Constants!$B$17)/(1+Constants!$B$15))^10</f>
        <v>#REF!</v>
      </c>
      <c r="G718" s="124" t="e">
        <f t="shared" si="450"/>
        <v>#REF!</v>
      </c>
      <c r="H718" s="124" t="e">
        <f>H667*((1+Constants!$B$16)/(1+Constants!$B$15))^10</f>
        <v>#REF!</v>
      </c>
      <c r="I718" s="124" t="e">
        <f>I667*((1+Constants!$B$17)/(1+Constants!$B$15))^10</f>
        <v>#REF!</v>
      </c>
      <c r="J718" s="124" t="e">
        <f t="shared" si="451"/>
        <v>#REF!</v>
      </c>
      <c r="K718" s="124" t="e">
        <f>K667*((1+Constants!$B$16)/(1+Constants!$B$15))^10</f>
        <v>#REF!</v>
      </c>
      <c r="L718" s="124" t="e">
        <f>L667*((1+Constants!$B$17)/(1+Constants!$B$15))^10</f>
        <v>#REF!</v>
      </c>
      <c r="M718" s="124" t="e">
        <f t="shared" si="452"/>
        <v>#REF!</v>
      </c>
      <c r="N718" s="124" t="e">
        <f>N667*((1+Constants!$B$16)/(1+Constants!$B$15))^10</f>
        <v>#REF!</v>
      </c>
      <c r="O718" s="124" t="e">
        <f>O667*((1+Constants!$B$17)/(1+Constants!$B$15))^10</f>
        <v>#REF!</v>
      </c>
      <c r="P718" s="124" t="e">
        <f t="shared" si="453"/>
        <v>#REF!</v>
      </c>
    </row>
    <row r="719" spans="1:16" x14ac:dyDescent="0.2">
      <c r="A719" s="123" t="s">
        <v>51</v>
      </c>
      <c r="B719" s="124" t="e">
        <f>B668*((1+Constants!$B$16)/(1+Constants!$B$15))^10</f>
        <v>#REF!</v>
      </c>
      <c r="C719" s="124" t="e">
        <f>C668*((1+Constants!$B$17)/(1+Constants!$B$15))^10</f>
        <v>#REF!</v>
      </c>
      <c r="D719" s="124" t="e">
        <f t="shared" si="449"/>
        <v>#REF!</v>
      </c>
      <c r="E719" s="124" t="e">
        <f>E668*((1+Constants!$B$16)/(1+Constants!$B$15))^10</f>
        <v>#REF!</v>
      </c>
      <c r="F719" s="124" t="e">
        <f>F668*((1+Constants!$B$17)/(1+Constants!$B$15))^10</f>
        <v>#REF!</v>
      </c>
      <c r="G719" s="124" t="e">
        <f t="shared" si="450"/>
        <v>#REF!</v>
      </c>
      <c r="H719" s="124" t="e">
        <f>H668*((1+Constants!$B$16)/(1+Constants!$B$15))^10</f>
        <v>#REF!</v>
      </c>
      <c r="I719" s="124" t="e">
        <f>I668*((1+Constants!$B$17)/(1+Constants!$B$15))^10</f>
        <v>#REF!</v>
      </c>
      <c r="J719" s="124" t="e">
        <f t="shared" si="451"/>
        <v>#REF!</v>
      </c>
      <c r="K719" s="124" t="e">
        <f>K668*((1+Constants!$B$16)/(1+Constants!$B$15))^10</f>
        <v>#REF!</v>
      </c>
      <c r="L719" s="124" t="e">
        <f>L668*((1+Constants!$B$17)/(1+Constants!$B$15))^10</f>
        <v>#REF!</v>
      </c>
      <c r="M719" s="124" t="e">
        <f t="shared" si="452"/>
        <v>#REF!</v>
      </c>
      <c r="N719" s="124" t="e">
        <f>N668*((1+Constants!$B$16)/(1+Constants!$B$15))^10</f>
        <v>#REF!</v>
      </c>
      <c r="O719" s="124" t="e">
        <f>O668*((1+Constants!$B$17)/(1+Constants!$B$15))^10</f>
        <v>#REF!</v>
      </c>
      <c r="P719" s="124" t="e">
        <f t="shared" si="453"/>
        <v>#REF!</v>
      </c>
    </row>
    <row r="720" spans="1:16" x14ac:dyDescent="0.2">
      <c r="A720" s="125" t="s">
        <v>52</v>
      </c>
      <c r="B720" s="124" t="e">
        <f>B669*((1+Constants!$B$16)/(1+Constants!$B$15))^10</f>
        <v>#REF!</v>
      </c>
      <c r="C720" s="124" t="e">
        <f>C669*((1+Constants!$B$17)/(1+Constants!$B$15))^10</f>
        <v>#REF!</v>
      </c>
      <c r="D720" s="124" t="e">
        <f t="shared" si="449"/>
        <v>#REF!</v>
      </c>
      <c r="E720" s="124" t="e">
        <f>E669*((1+Constants!$B$16)/(1+Constants!$B$15))^10</f>
        <v>#REF!</v>
      </c>
      <c r="F720" s="124" t="e">
        <f>F669*((1+Constants!$B$17)/(1+Constants!$B$15))^10</f>
        <v>#REF!</v>
      </c>
      <c r="G720" s="124" t="e">
        <f t="shared" si="450"/>
        <v>#REF!</v>
      </c>
      <c r="H720" s="124" t="e">
        <f>H669*((1+Constants!$B$16)/(1+Constants!$B$15))^10</f>
        <v>#REF!</v>
      </c>
      <c r="I720" s="124" t="e">
        <f>I669*((1+Constants!$B$17)/(1+Constants!$B$15))^10</f>
        <v>#REF!</v>
      </c>
      <c r="J720" s="124" t="e">
        <f t="shared" si="451"/>
        <v>#REF!</v>
      </c>
      <c r="K720" s="124" t="e">
        <f>K669*((1+Constants!$B$16)/(1+Constants!$B$15))^10</f>
        <v>#REF!</v>
      </c>
      <c r="L720" s="124" t="e">
        <f>L669*((1+Constants!$B$17)/(1+Constants!$B$15))^10</f>
        <v>#REF!</v>
      </c>
      <c r="M720" s="124" t="e">
        <f t="shared" si="452"/>
        <v>#REF!</v>
      </c>
      <c r="N720" s="124" t="e">
        <f>N669*((1+Constants!$B$16)/(1+Constants!$B$15))^10</f>
        <v>#REF!</v>
      </c>
      <c r="O720" s="124" t="e">
        <f>O669*((1+Constants!$B$17)/(1+Constants!$B$15))^10</f>
        <v>#REF!</v>
      </c>
      <c r="P720" s="124" t="e">
        <f t="shared" si="453"/>
        <v>#REF!</v>
      </c>
    </row>
    <row r="721" spans="1:16" x14ac:dyDescent="0.2">
      <c r="A721" s="125" t="s">
        <v>53</v>
      </c>
      <c r="B721" s="124" t="e">
        <f>B670*((1+Constants!$B$16)/(1+Constants!$B$15))^10</f>
        <v>#REF!</v>
      </c>
      <c r="C721" s="124" t="e">
        <f>C670*((1+Constants!$B$17)/(1+Constants!$B$15))^10</f>
        <v>#REF!</v>
      </c>
      <c r="D721" s="124" t="e">
        <f t="shared" si="449"/>
        <v>#REF!</v>
      </c>
      <c r="E721" s="124" t="e">
        <f>E670*((1+Constants!$B$16)/(1+Constants!$B$15))^10</f>
        <v>#REF!</v>
      </c>
      <c r="F721" s="124" t="e">
        <f>F670*((1+Constants!$B$17)/(1+Constants!$B$15))^10</f>
        <v>#REF!</v>
      </c>
      <c r="G721" s="124" t="e">
        <f t="shared" si="450"/>
        <v>#REF!</v>
      </c>
      <c r="H721" s="124" t="e">
        <f>H670*((1+Constants!$B$16)/(1+Constants!$B$15))^10</f>
        <v>#REF!</v>
      </c>
      <c r="I721" s="124" t="e">
        <f>I670*((1+Constants!$B$17)/(1+Constants!$B$15))^10</f>
        <v>#REF!</v>
      </c>
      <c r="J721" s="124" t="e">
        <f t="shared" si="451"/>
        <v>#REF!</v>
      </c>
      <c r="K721" s="124" t="e">
        <f>K670*((1+Constants!$B$16)/(1+Constants!$B$15))^10</f>
        <v>#REF!</v>
      </c>
      <c r="L721" s="124" t="e">
        <f>L670*((1+Constants!$B$17)/(1+Constants!$B$15))^10</f>
        <v>#REF!</v>
      </c>
      <c r="M721" s="124" t="e">
        <f t="shared" si="452"/>
        <v>#REF!</v>
      </c>
      <c r="N721" s="124" t="e">
        <f>N670*((1+Constants!$B$16)/(1+Constants!$B$15))^10</f>
        <v>#REF!</v>
      </c>
      <c r="O721" s="124" t="e">
        <f>O670*((1+Constants!$B$17)/(1+Constants!$B$15))^10</f>
        <v>#REF!</v>
      </c>
      <c r="P721" s="124" t="e">
        <f t="shared" si="453"/>
        <v>#REF!</v>
      </c>
    </row>
    <row r="722" spans="1:16" x14ac:dyDescent="0.2">
      <c r="A722" s="125" t="s">
        <v>54</v>
      </c>
      <c r="B722" s="124" t="e">
        <f>B671*((1+Constants!$B$16)/(1+Constants!$B$15))^10</f>
        <v>#REF!</v>
      </c>
      <c r="C722" s="124" t="e">
        <f>C671*((1+Constants!$B$17)/(1+Constants!$B$15))^10</f>
        <v>#REF!</v>
      </c>
      <c r="D722" s="124" t="e">
        <f t="shared" si="449"/>
        <v>#REF!</v>
      </c>
      <c r="E722" s="124" t="e">
        <f>E671*((1+Constants!$B$16)/(1+Constants!$B$15))^10</f>
        <v>#REF!</v>
      </c>
      <c r="F722" s="124" t="e">
        <f>F671*((1+Constants!$B$17)/(1+Constants!$B$15))^10</f>
        <v>#REF!</v>
      </c>
      <c r="G722" s="124" t="e">
        <f t="shared" si="450"/>
        <v>#REF!</v>
      </c>
      <c r="H722" s="124" t="e">
        <f>H671*((1+Constants!$B$16)/(1+Constants!$B$15))^10</f>
        <v>#REF!</v>
      </c>
      <c r="I722" s="124" t="e">
        <f>I671*((1+Constants!$B$17)/(1+Constants!$B$15))^10</f>
        <v>#REF!</v>
      </c>
      <c r="J722" s="124" t="e">
        <f t="shared" si="451"/>
        <v>#REF!</v>
      </c>
      <c r="K722" s="124" t="e">
        <f>K671*((1+Constants!$B$16)/(1+Constants!$B$15))^10</f>
        <v>#REF!</v>
      </c>
      <c r="L722" s="124" t="e">
        <f>L671*((1+Constants!$B$17)/(1+Constants!$B$15))^10</f>
        <v>#REF!</v>
      </c>
      <c r="M722" s="124" t="e">
        <f t="shared" si="452"/>
        <v>#REF!</v>
      </c>
      <c r="N722" s="124" t="e">
        <f>N671*((1+Constants!$B$16)/(1+Constants!$B$15))^10</f>
        <v>#REF!</v>
      </c>
      <c r="O722" s="124" t="e">
        <f>O671*((1+Constants!$B$17)/(1+Constants!$B$15))^10</f>
        <v>#REF!</v>
      </c>
      <c r="P722" s="124" t="e">
        <f t="shared" si="453"/>
        <v>#REF!</v>
      </c>
    </row>
    <row r="723" spans="1:16" x14ac:dyDescent="0.2">
      <c r="A723" s="125" t="s">
        <v>55</v>
      </c>
      <c r="B723" s="124" t="e">
        <f>B672*((1+Constants!$B$16)/(1+Constants!$B$15))^10</f>
        <v>#REF!</v>
      </c>
      <c r="C723" s="124" t="e">
        <f>C672*((1+Constants!$B$17)/(1+Constants!$B$15))^10</f>
        <v>#REF!</v>
      </c>
      <c r="D723" s="124" t="e">
        <f t="shared" si="449"/>
        <v>#REF!</v>
      </c>
      <c r="E723" s="124" t="e">
        <f>E672*((1+Constants!$B$16)/(1+Constants!$B$15))^10</f>
        <v>#REF!</v>
      </c>
      <c r="F723" s="124" t="e">
        <f>F672*((1+Constants!$B$17)/(1+Constants!$B$15))^10</f>
        <v>#REF!</v>
      </c>
      <c r="G723" s="124" t="e">
        <f t="shared" si="450"/>
        <v>#REF!</v>
      </c>
      <c r="H723" s="124" t="e">
        <f>H672*((1+Constants!$B$16)/(1+Constants!$B$15))^10</f>
        <v>#REF!</v>
      </c>
      <c r="I723" s="124" t="e">
        <f>I672*((1+Constants!$B$17)/(1+Constants!$B$15))^10</f>
        <v>#REF!</v>
      </c>
      <c r="J723" s="124" t="e">
        <f t="shared" si="451"/>
        <v>#REF!</v>
      </c>
      <c r="K723" s="124" t="e">
        <f>K672*((1+Constants!$B$16)/(1+Constants!$B$15))^10</f>
        <v>#REF!</v>
      </c>
      <c r="L723" s="124" t="e">
        <f>L672*((1+Constants!$B$17)/(1+Constants!$B$15))^10</f>
        <v>#REF!</v>
      </c>
      <c r="M723" s="124" t="e">
        <f t="shared" si="452"/>
        <v>#REF!</v>
      </c>
      <c r="N723" s="124" t="e">
        <f>N672*((1+Constants!$B$16)/(1+Constants!$B$15))^10</f>
        <v>#REF!</v>
      </c>
      <c r="O723" s="124" t="e">
        <f>O672*((1+Constants!$B$17)/(1+Constants!$B$15))^10</f>
        <v>#REF!</v>
      </c>
      <c r="P723" s="124" t="e">
        <f t="shared" si="453"/>
        <v>#REF!</v>
      </c>
    </row>
    <row r="724" spans="1:16" x14ac:dyDescent="0.2">
      <c r="A724" s="125" t="s">
        <v>21</v>
      </c>
      <c r="B724" s="124" t="e">
        <f>B673*((1+Constants!$B$16)/(1+Constants!$B$15))^10</f>
        <v>#REF!</v>
      </c>
      <c r="C724" s="124" t="e">
        <f>C673*((1+Constants!$B$17)/(1+Constants!$B$15))^10</f>
        <v>#REF!</v>
      </c>
      <c r="D724" s="124" t="e">
        <f t="shared" si="449"/>
        <v>#REF!</v>
      </c>
      <c r="E724" s="124" t="e">
        <f>E673*((1+Constants!$B$16)/(1+Constants!$B$15))^10</f>
        <v>#REF!</v>
      </c>
      <c r="F724" s="124" t="e">
        <f>F673*((1+Constants!$B$17)/(1+Constants!$B$15))^10</f>
        <v>#REF!</v>
      </c>
      <c r="G724" s="124" t="e">
        <f t="shared" si="450"/>
        <v>#REF!</v>
      </c>
      <c r="H724" s="124" t="e">
        <f>H673*((1+Constants!$B$16)/(1+Constants!$B$15))^10</f>
        <v>#REF!</v>
      </c>
      <c r="I724" s="124" t="e">
        <f>I673*((1+Constants!$B$17)/(1+Constants!$B$15))^10</f>
        <v>#REF!</v>
      </c>
      <c r="J724" s="124" t="e">
        <f t="shared" si="451"/>
        <v>#REF!</v>
      </c>
      <c r="K724" s="124" t="e">
        <f>K673*((1+Constants!$B$16)/(1+Constants!$B$15))^10</f>
        <v>#REF!</v>
      </c>
      <c r="L724" s="124" t="e">
        <f>L673*((1+Constants!$B$17)/(1+Constants!$B$15))^10</f>
        <v>#REF!</v>
      </c>
      <c r="M724" s="124" t="e">
        <f t="shared" si="452"/>
        <v>#REF!</v>
      </c>
      <c r="N724" s="124" t="e">
        <f>N673*((1+Constants!$B$16)/(1+Constants!$B$15))^10</f>
        <v>#REF!</v>
      </c>
      <c r="O724" s="124" t="e">
        <f>O673*((1+Constants!$B$17)/(1+Constants!$B$15))^10</f>
        <v>#REF!</v>
      </c>
      <c r="P724" s="124" t="e">
        <f t="shared" si="453"/>
        <v>#REF!</v>
      </c>
    </row>
    <row r="725" spans="1:16" x14ac:dyDescent="0.2">
      <c r="A725" s="125" t="s">
        <v>56</v>
      </c>
      <c r="B725" s="124" t="e">
        <f>B674*((1+Constants!$B$16)/(1+Constants!$B$15))^10</f>
        <v>#REF!</v>
      </c>
      <c r="C725" s="124" t="e">
        <f>C674*((1+Constants!$B$17)/(1+Constants!$B$15))^10</f>
        <v>#REF!</v>
      </c>
      <c r="D725" s="124" t="e">
        <f t="shared" si="449"/>
        <v>#REF!</v>
      </c>
      <c r="E725" s="124" t="e">
        <f>E674*((1+Constants!$B$16)/(1+Constants!$B$15))^10</f>
        <v>#REF!</v>
      </c>
      <c r="F725" s="124" t="e">
        <f>F674*((1+Constants!$B$17)/(1+Constants!$B$15))^10</f>
        <v>#REF!</v>
      </c>
      <c r="G725" s="124" t="e">
        <f t="shared" si="450"/>
        <v>#REF!</v>
      </c>
      <c r="H725" s="124" t="e">
        <f>H674*((1+Constants!$B$16)/(1+Constants!$B$15))^10</f>
        <v>#REF!</v>
      </c>
      <c r="I725" s="124" t="e">
        <f>I674*((1+Constants!$B$17)/(1+Constants!$B$15))^10</f>
        <v>#REF!</v>
      </c>
      <c r="J725" s="124" t="e">
        <f t="shared" si="451"/>
        <v>#REF!</v>
      </c>
      <c r="K725" s="124" t="e">
        <f>K674*((1+Constants!$B$16)/(1+Constants!$B$15))^10</f>
        <v>#REF!</v>
      </c>
      <c r="L725" s="124" t="e">
        <f>L674*((1+Constants!$B$17)/(1+Constants!$B$15))^10</f>
        <v>#REF!</v>
      </c>
      <c r="M725" s="124" t="e">
        <f t="shared" si="452"/>
        <v>#REF!</v>
      </c>
      <c r="N725" s="124" t="e">
        <f>N674*((1+Constants!$B$16)/(1+Constants!$B$15))^10</f>
        <v>#REF!</v>
      </c>
      <c r="O725" s="124" t="e">
        <f>O674*((1+Constants!$B$17)/(1+Constants!$B$15))^10</f>
        <v>#REF!</v>
      </c>
      <c r="P725" s="124" t="e">
        <f t="shared" si="453"/>
        <v>#REF!</v>
      </c>
    </row>
    <row r="726" spans="1:16" x14ac:dyDescent="0.2">
      <c r="A726" s="125" t="s">
        <v>57</v>
      </c>
      <c r="B726" s="124" t="e">
        <f>B675*((1+Constants!$B$16)/(1+Constants!$B$15))^10</f>
        <v>#REF!</v>
      </c>
      <c r="C726" s="124" t="e">
        <f>C675*((1+Constants!$B$17)/(1+Constants!$B$15))^10</f>
        <v>#REF!</v>
      </c>
      <c r="D726" s="124" t="e">
        <f t="shared" si="449"/>
        <v>#REF!</v>
      </c>
      <c r="E726" s="124" t="e">
        <f>E675*((1+Constants!$B$16)/(1+Constants!$B$15))^10</f>
        <v>#REF!</v>
      </c>
      <c r="F726" s="124" t="e">
        <f>F675*((1+Constants!$B$17)/(1+Constants!$B$15))^10</f>
        <v>#REF!</v>
      </c>
      <c r="G726" s="124" t="e">
        <f t="shared" si="450"/>
        <v>#REF!</v>
      </c>
      <c r="H726" s="124" t="e">
        <f>H675*((1+Constants!$B$16)/(1+Constants!$B$15))^10</f>
        <v>#REF!</v>
      </c>
      <c r="I726" s="124" t="e">
        <f>I675*((1+Constants!$B$17)/(1+Constants!$B$15))^10</f>
        <v>#REF!</v>
      </c>
      <c r="J726" s="124" t="e">
        <f t="shared" si="451"/>
        <v>#REF!</v>
      </c>
      <c r="K726" s="124" t="e">
        <f>K675*((1+Constants!$B$16)/(1+Constants!$B$15))^10</f>
        <v>#REF!</v>
      </c>
      <c r="L726" s="124" t="e">
        <f>L675*((1+Constants!$B$17)/(1+Constants!$B$15))^10</f>
        <v>#REF!</v>
      </c>
      <c r="M726" s="124" t="e">
        <f t="shared" si="452"/>
        <v>#REF!</v>
      </c>
      <c r="N726" s="124" t="e">
        <f>N675*((1+Constants!$B$16)/(1+Constants!$B$15))^10</f>
        <v>#REF!</v>
      </c>
      <c r="O726" s="124" t="e">
        <f>O675*((1+Constants!$B$17)/(1+Constants!$B$15))^10</f>
        <v>#REF!</v>
      </c>
      <c r="P726" s="124" t="e">
        <f t="shared" si="453"/>
        <v>#REF!</v>
      </c>
    </row>
    <row r="727" spans="1:16" x14ac:dyDescent="0.2">
      <c r="A727" s="125" t="s">
        <v>58</v>
      </c>
      <c r="B727" s="124" t="e">
        <f>B676*((1+Constants!$B$16)/(1+Constants!$B$15))^10</f>
        <v>#REF!</v>
      </c>
      <c r="C727" s="124" t="e">
        <f>C676*((1+Constants!$B$17)/(1+Constants!$B$15))^10</f>
        <v>#REF!</v>
      </c>
      <c r="D727" s="124" t="e">
        <f t="shared" si="449"/>
        <v>#REF!</v>
      </c>
      <c r="E727" s="124" t="e">
        <f>E676*((1+Constants!$B$16)/(1+Constants!$B$15))^10</f>
        <v>#REF!</v>
      </c>
      <c r="F727" s="124" t="e">
        <f>F676*((1+Constants!$B$17)/(1+Constants!$B$15))^10</f>
        <v>#REF!</v>
      </c>
      <c r="G727" s="124" t="e">
        <f t="shared" si="450"/>
        <v>#REF!</v>
      </c>
      <c r="H727" s="124" t="e">
        <f>H676*((1+Constants!$B$16)/(1+Constants!$B$15))^10</f>
        <v>#REF!</v>
      </c>
      <c r="I727" s="124" t="e">
        <f>I676*((1+Constants!$B$17)/(1+Constants!$B$15))^10</f>
        <v>#REF!</v>
      </c>
      <c r="J727" s="124" t="e">
        <f t="shared" si="451"/>
        <v>#REF!</v>
      </c>
      <c r="K727" s="124" t="e">
        <f>K676*((1+Constants!$B$16)/(1+Constants!$B$15))^10</f>
        <v>#REF!</v>
      </c>
      <c r="L727" s="124" t="e">
        <f>L676*((1+Constants!$B$17)/(1+Constants!$B$15))^10</f>
        <v>#REF!</v>
      </c>
      <c r="M727" s="124" t="e">
        <f t="shared" si="452"/>
        <v>#REF!</v>
      </c>
      <c r="N727" s="124" t="e">
        <f>N676*((1+Constants!$B$16)/(1+Constants!$B$15))^10</f>
        <v>#REF!</v>
      </c>
      <c r="O727" s="124" t="e">
        <f>O676*((1+Constants!$B$17)/(1+Constants!$B$15))^10</f>
        <v>#REF!</v>
      </c>
      <c r="P727" s="124" t="e">
        <f t="shared" si="453"/>
        <v>#REF!</v>
      </c>
    </row>
    <row r="729" spans="1:16" x14ac:dyDescent="0.2">
      <c r="A729" s="284" t="s">
        <v>161</v>
      </c>
      <c r="B729" s="282" t="s">
        <v>108</v>
      </c>
      <c r="C729" s="111"/>
      <c r="D729" s="111"/>
      <c r="E729" s="111"/>
      <c r="F729" s="111"/>
      <c r="G729" s="111"/>
      <c r="H729" s="111"/>
      <c r="I729" s="111"/>
      <c r="J729" s="111"/>
      <c r="K729" s="111"/>
      <c r="L729" s="111"/>
      <c r="M729" s="111"/>
      <c r="N729" s="111"/>
      <c r="O729" s="111"/>
      <c r="P729" s="111"/>
    </row>
    <row r="730" spans="1:16" x14ac:dyDescent="0.2">
      <c r="A730" s="284" t="s">
        <v>199</v>
      </c>
      <c r="B730" s="282" t="s">
        <v>150</v>
      </c>
      <c r="C730" s="282"/>
      <c r="D730" s="282"/>
      <c r="E730" s="282" t="s">
        <v>196</v>
      </c>
      <c r="F730" s="282"/>
      <c r="G730" s="282"/>
      <c r="H730" s="282" t="s">
        <v>41</v>
      </c>
      <c r="I730" s="282"/>
      <c r="J730" s="282"/>
      <c r="K730" s="282" t="s">
        <v>40</v>
      </c>
      <c r="L730" s="282"/>
      <c r="M730" s="282"/>
      <c r="N730" s="282" t="s">
        <v>197</v>
      </c>
      <c r="O730" s="282"/>
      <c r="P730" s="282"/>
    </row>
    <row r="731" spans="1:16" x14ac:dyDescent="0.2">
      <c r="A731" s="109" t="s">
        <v>14</v>
      </c>
      <c r="B731" s="283" t="s">
        <v>94</v>
      </c>
      <c r="C731" s="283" t="s">
        <v>95</v>
      </c>
      <c r="D731" s="283" t="s">
        <v>96</v>
      </c>
      <c r="E731" s="283" t="s">
        <v>94</v>
      </c>
      <c r="F731" s="283" t="s">
        <v>95</v>
      </c>
      <c r="G731" s="283" t="s">
        <v>96</v>
      </c>
      <c r="H731" s="283" t="s">
        <v>94</v>
      </c>
      <c r="I731" s="283" t="s">
        <v>95</v>
      </c>
      <c r="J731" s="283" t="s">
        <v>96</v>
      </c>
      <c r="K731" s="283" t="s">
        <v>94</v>
      </c>
      <c r="L731" s="283" t="s">
        <v>95</v>
      </c>
      <c r="M731" s="283" t="s">
        <v>96</v>
      </c>
      <c r="N731" s="283" t="s">
        <v>94</v>
      </c>
      <c r="O731" s="283" t="s">
        <v>95</v>
      </c>
      <c r="P731" s="283" t="s">
        <v>96</v>
      </c>
    </row>
    <row r="732" spans="1:16" x14ac:dyDescent="0.2">
      <c r="A732" s="11" t="s">
        <v>0</v>
      </c>
      <c r="B732" s="123"/>
      <c r="C732" s="123"/>
      <c r="D732" s="123"/>
      <c r="E732" s="123"/>
      <c r="F732" s="123"/>
      <c r="G732" s="123"/>
      <c r="H732" s="123"/>
      <c r="I732" s="123"/>
      <c r="J732" s="123"/>
      <c r="K732" s="123"/>
      <c r="L732" s="123"/>
      <c r="M732" s="123"/>
      <c r="N732" s="123"/>
      <c r="O732" s="123"/>
      <c r="P732" s="123"/>
    </row>
    <row r="733" spans="1:16" x14ac:dyDescent="0.2">
      <c r="A733" s="123" t="s">
        <v>45</v>
      </c>
      <c r="B733" s="124" t="e">
        <f>B657*((1+Constants!$B$16)/(1+Constants!$B$15))^15</f>
        <v>#REF!</v>
      </c>
      <c r="C733" s="124" t="e">
        <f>C657*((1+Constants!$B$17)/(1+Constants!$B$15))^15</f>
        <v>#REF!</v>
      </c>
      <c r="D733" s="124" t="e">
        <f>SUM(B733:C733)</f>
        <v>#REF!</v>
      </c>
      <c r="E733" s="124" t="e">
        <f>E657*((1+Constants!$B$16)/(1+Constants!$B$15))^15</f>
        <v>#REF!</v>
      </c>
      <c r="F733" s="124" t="e">
        <f>F657*((1+Constants!$B$17)/(1+Constants!$B$15))^15</f>
        <v>#REF!</v>
      </c>
      <c r="G733" s="124" t="e">
        <f>SUM(E733:F733)</f>
        <v>#REF!</v>
      </c>
      <c r="H733" s="124" t="e">
        <f>H657*((1+Constants!$B$16)/(1+Constants!$B$15))^15</f>
        <v>#REF!</v>
      </c>
      <c r="I733" s="124" t="e">
        <f>I657*((1+Constants!$B$17)/(1+Constants!$B$15))^15</f>
        <v>#REF!</v>
      </c>
      <c r="J733" s="124" t="e">
        <f>SUM(H733:I733)</f>
        <v>#REF!</v>
      </c>
      <c r="K733" s="124" t="e">
        <f>K657*((1+Constants!$B$16)/(1+Constants!$B$15))^15</f>
        <v>#REF!</v>
      </c>
      <c r="L733" s="124" t="e">
        <f>L657*((1+Constants!$B$17)/(1+Constants!$B$15))^15</f>
        <v>#REF!</v>
      </c>
      <c r="M733" s="124" t="e">
        <f>SUM(K733:L733)</f>
        <v>#REF!</v>
      </c>
      <c r="N733" s="124" t="e">
        <f>N657*((1+Constants!$B$16)/(1+Constants!$B$15))^15</f>
        <v>#REF!</v>
      </c>
      <c r="O733" s="124" t="e">
        <f>O657*((1+Constants!$B$17)/(1+Constants!$B$15))^15</f>
        <v>#REF!</v>
      </c>
      <c r="P733" s="124" t="e">
        <f>SUM(N733:O733)</f>
        <v>#REF!</v>
      </c>
    </row>
    <row r="734" spans="1:16" x14ac:dyDescent="0.2">
      <c r="A734" s="123" t="s">
        <v>59</v>
      </c>
      <c r="B734" s="124" t="e">
        <f>B658*((1+Constants!$B$16)/(1+Constants!$B$15))^15</f>
        <v>#REF!</v>
      </c>
      <c r="C734" s="124" t="e">
        <f>C658*((1+Constants!$B$17)/(1+Constants!$B$15))^15</f>
        <v>#REF!</v>
      </c>
      <c r="D734" s="124" t="e">
        <f t="shared" ref="D734:D752" si="454">SUM(B734:C734)</f>
        <v>#REF!</v>
      </c>
      <c r="E734" s="124" t="e">
        <f>E658*((1+Constants!$B$16)/(1+Constants!$B$15))^15</f>
        <v>#REF!</v>
      </c>
      <c r="F734" s="124" t="e">
        <f>F658*((1+Constants!$B$17)/(1+Constants!$B$15))^15</f>
        <v>#REF!</v>
      </c>
      <c r="G734" s="124" t="e">
        <f t="shared" ref="G734:G752" si="455">SUM(E734:F734)</f>
        <v>#REF!</v>
      </c>
      <c r="H734" s="124" t="e">
        <f>H658*((1+Constants!$B$16)/(1+Constants!$B$15))^15</f>
        <v>#REF!</v>
      </c>
      <c r="I734" s="124" t="e">
        <f>I658*((1+Constants!$B$17)/(1+Constants!$B$15))^15</f>
        <v>#REF!</v>
      </c>
      <c r="J734" s="124" t="e">
        <f t="shared" ref="J734:J752" si="456">SUM(H734:I734)</f>
        <v>#REF!</v>
      </c>
      <c r="K734" s="124" t="e">
        <f>K658*((1+Constants!$B$16)/(1+Constants!$B$15))^15</f>
        <v>#REF!</v>
      </c>
      <c r="L734" s="124" t="e">
        <f>L658*((1+Constants!$B$17)/(1+Constants!$B$15))^15</f>
        <v>#REF!</v>
      </c>
      <c r="M734" s="124" t="e">
        <f t="shared" ref="M734:M752" si="457">SUM(K734:L734)</f>
        <v>#REF!</v>
      </c>
      <c r="N734" s="124" t="e">
        <f>N658*((1+Constants!$B$16)/(1+Constants!$B$15))^15</f>
        <v>#REF!</v>
      </c>
      <c r="O734" s="124" t="e">
        <f>O658*((1+Constants!$B$17)/(1+Constants!$B$15))^15</f>
        <v>#REF!</v>
      </c>
      <c r="P734" s="124" t="e">
        <f t="shared" ref="P734:P752" si="458">SUM(N734:O734)</f>
        <v>#REF!</v>
      </c>
    </row>
    <row r="735" spans="1:16" x14ac:dyDescent="0.2">
      <c r="A735" s="123" t="s">
        <v>43</v>
      </c>
      <c r="B735" s="124" t="e">
        <f>B659*((1+Constants!$B$16)/(1+Constants!$B$15))^15</f>
        <v>#REF!</v>
      </c>
      <c r="C735" s="124" t="e">
        <f>C659*((1+Constants!$B$17)/(1+Constants!$B$15))^15</f>
        <v>#REF!</v>
      </c>
      <c r="D735" s="124" t="e">
        <f t="shared" si="454"/>
        <v>#REF!</v>
      </c>
      <c r="E735" s="124" t="e">
        <f>E659*((1+Constants!$B$16)/(1+Constants!$B$15))^15</f>
        <v>#REF!</v>
      </c>
      <c r="F735" s="124" t="e">
        <f>F659*((1+Constants!$B$17)/(1+Constants!$B$15))^15</f>
        <v>#REF!</v>
      </c>
      <c r="G735" s="124" t="e">
        <f t="shared" si="455"/>
        <v>#REF!</v>
      </c>
      <c r="H735" s="124" t="e">
        <f>H659*((1+Constants!$B$16)/(1+Constants!$B$15))^15</f>
        <v>#REF!</v>
      </c>
      <c r="I735" s="124" t="e">
        <f>I659*((1+Constants!$B$17)/(1+Constants!$B$15))^15</f>
        <v>#REF!</v>
      </c>
      <c r="J735" s="124" t="e">
        <f t="shared" si="456"/>
        <v>#REF!</v>
      </c>
      <c r="K735" s="124" t="e">
        <f>K659*((1+Constants!$B$16)/(1+Constants!$B$15))^15</f>
        <v>#REF!</v>
      </c>
      <c r="L735" s="124" t="e">
        <f>L659*((1+Constants!$B$17)/(1+Constants!$B$15))^15</f>
        <v>#REF!</v>
      </c>
      <c r="M735" s="124" t="e">
        <f t="shared" si="457"/>
        <v>#REF!</v>
      </c>
      <c r="N735" s="124" t="e">
        <f>N659*((1+Constants!$B$16)/(1+Constants!$B$15))^15</f>
        <v>#REF!</v>
      </c>
      <c r="O735" s="124" t="e">
        <f>O659*((1+Constants!$B$17)/(1+Constants!$B$15))^15</f>
        <v>#REF!</v>
      </c>
      <c r="P735" s="124" t="e">
        <f t="shared" si="458"/>
        <v>#REF!</v>
      </c>
    </row>
    <row r="736" spans="1:16" x14ac:dyDescent="0.2">
      <c r="A736" s="123" t="s">
        <v>44</v>
      </c>
      <c r="B736" s="124" t="e">
        <f>B660*((1+Constants!$B$16)/(1+Constants!$B$15))^15</f>
        <v>#REF!</v>
      </c>
      <c r="C736" s="124" t="e">
        <f>C660*((1+Constants!$B$17)/(1+Constants!$B$15))^15</f>
        <v>#REF!</v>
      </c>
      <c r="D736" s="124" t="e">
        <f t="shared" si="454"/>
        <v>#REF!</v>
      </c>
      <c r="E736" s="124" t="e">
        <f>E660*((1+Constants!$B$16)/(1+Constants!$B$15))^15</f>
        <v>#REF!</v>
      </c>
      <c r="F736" s="124" t="e">
        <f>F660*((1+Constants!$B$17)/(1+Constants!$B$15))^15</f>
        <v>#REF!</v>
      </c>
      <c r="G736" s="124" t="e">
        <f t="shared" si="455"/>
        <v>#REF!</v>
      </c>
      <c r="H736" s="124" t="e">
        <f>H660*((1+Constants!$B$16)/(1+Constants!$B$15))^15</f>
        <v>#REF!</v>
      </c>
      <c r="I736" s="124" t="e">
        <f>I660*((1+Constants!$B$17)/(1+Constants!$B$15))^15</f>
        <v>#REF!</v>
      </c>
      <c r="J736" s="124" t="e">
        <f t="shared" si="456"/>
        <v>#REF!</v>
      </c>
      <c r="K736" s="124" t="e">
        <f>K660*((1+Constants!$B$16)/(1+Constants!$B$15))^15</f>
        <v>#REF!</v>
      </c>
      <c r="L736" s="124" t="e">
        <f>L660*((1+Constants!$B$17)/(1+Constants!$B$15))^15</f>
        <v>#REF!</v>
      </c>
      <c r="M736" s="124" t="e">
        <f t="shared" si="457"/>
        <v>#REF!</v>
      </c>
      <c r="N736" s="124" t="e">
        <f>N660*((1+Constants!$B$16)/(1+Constants!$B$15))^15</f>
        <v>#REF!</v>
      </c>
      <c r="O736" s="124" t="e">
        <f>O660*((1+Constants!$B$17)/(1+Constants!$B$15))^15</f>
        <v>#REF!</v>
      </c>
      <c r="P736" s="124" t="e">
        <f t="shared" si="458"/>
        <v>#REF!</v>
      </c>
    </row>
    <row r="737" spans="1:16" x14ac:dyDescent="0.2">
      <c r="A737" s="125" t="s">
        <v>46</v>
      </c>
      <c r="B737" s="124" t="e">
        <f>B661*((1+Constants!$B$16)/(1+Constants!$B$15))^15</f>
        <v>#REF!</v>
      </c>
      <c r="C737" s="124" t="e">
        <f>C661*((1+Constants!$B$17)/(1+Constants!$B$15))^15</f>
        <v>#REF!</v>
      </c>
      <c r="D737" s="124" t="e">
        <f t="shared" si="454"/>
        <v>#REF!</v>
      </c>
      <c r="E737" s="124" t="e">
        <f>E661*((1+Constants!$B$16)/(1+Constants!$B$15))^15</f>
        <v>#REF!</v>
      </c>
      <c r="F737" s="124" t="e">
        <f>F661*((1+Constants!$B$17)/(1+Constants!$B$15))^15</f>
        <v>#REF!</v>
      </c>
      <c r="G737" s="124" t="e">
        <f t="shared" si="455"/>
        <v>#REF!</v>
      </c>
      <c r="H737" s="124" t="e">
        <f>H661*((1+Constants!$B$16)/(1+Constants!$B$15))^15</f>
        <v>#REF!</v>
      </c>
      <c r="I737" s="124" t="e">
        <f>I661*((1+Constants!$B$17)/(1+Constants!$B$15))^15</f>
        <v>#REF!</v>
      </c>
      <c r="J737" s="124" t="e">
        <f t="shared" si="456"/>
        <v>#REF!</v>
      </c>
      <c r="K737" s="124" t="e">
        <f>K661*((1+Constants!$B$16)/(1+Constants!$B$15))^15</f>
        <v>#REF!</v>
      </c>
      <c r="L737" s="124" t="e">
        <f>L661*((1+Constants!$B$17)/(1+Constants!$B$15))^15</f>
        <v>#REF!</v>
      </c>
      <c r="M737" s="124" t="e">
        <f t="shared" si="457"/>
        <v>#REF!</v>
      </c>
      <c r="N737" s="124" t="e">
        <f>N661*((1+Constants!$B$16)/(1+Constants!$B$15))^15</f>
        <v>#REF!</v>
      </c>
      <c r="O737" s="124" t="e">
        <f>O661*((1+Constants!$B$17)/(1+Constants!$B$15))^15</f>
        <v>#REF!</v>
      </c>
      <c r="P737" s="124" t="e">
        <f t="shared" si="458"/>
        <v>#REF!</v>
      </c>
    </row>
    <row r="738" spans="1:16" x14ac:dyDescent="0.2">
      <c r="A738" s="125" t="s">
        <v>47</v>
      </c>
      <c r="B738" s="124" t="e">
        <f>B662*((1+Constants!$B$16)/(1+Constants!$B$15))^15</f>
        <v>#REF!</v>
      </c>
      <c r="C738" s="124" t="e">
        <f>C662*((1+Constants!$B$17)/(1+Constants!$B$15))^15</f>
        <v>#REF!</v>
      </c>
      <c r="D738" s="124" t="e">
        <f t="shared" si="454"/>
        <v>#REF!</v>
      </c>
      <c r="E738" s="124" t="e">
        <f>E662*((1+Constants!$B$16)/(1+Constants!$B$15))^15</f>
        <v>#REF!</v>
      </c>
      <c r="F738" s="124" t="e">
        <f>F662*((1+Constants!$B$17)/(1+Constants!$B$15))^15</f>
        <v>#REF!</v>
      </c>
      <c r="G738" s="124" t="e">
        <f t="shared" si="455"/>
        <v>#REF!</v>
      </c>
      <c r="H738" s="124" t="e">
        <f>H662*((1+Constants!$B$16)/(1+Constants!$B$15))^15</f>
        <v>#REF!</v>
      </c>
      <c r="I738" s="124" t="e">
        <f>I662*((1+Constants!$B$17)/(1+Constants!$B$15))^15</f>
        <v>#REF!</v>
      </c>
      <c r="J738" s="124" t="e">
        <f t="shared" si="456"/>
        <v>#REF!</v>
      </c>
      <c r="K738" s="124" t="e">
        <f>K662*((1+Constants!$B$16)/(1+Constants!$B$15))^15</f>
        <v>#REF!</v>
      </c>
      <c r="L738" s="124" t="e">
        <f>L662*((1+Constants!$B$17)/(1+Constants!$B$15))^15</f>
        <v>#REF!</v>
      </c>
      <c r="M738" s="124" t="e">
        <f t="shared" si="457"/>
        <v>#REF!</v>
      </c>
      <c r="N738" s="124" t="e">
        <f>N662*((1+Constants!$B$16)/(1+Constants!$B$15))^15</f>
        <v>#REF!</v>
      </c>
      <c r="O738" s="124" t="e">
        <f>O662*((1+Constants!$B$17)/(1+Constants!$B$15))^15</f>
        <v>#REF!</v>
      </c>
      <c r="P738" s="124" t="e">
        <f t="shared" si="458"/>
        <v>#REF!</v>
      </c>
    </row>
    <row r="739" spans="1:16" x14ac:dyDescent="0.2">
      <c r="A739" s="125" t="s">
        <v>48</v>
      </c>
      <c r="B739" s="124" t="e">
        <f>B663*((1+Constants!$B$16)/(1+Constants!$B$15))^15</f>
        <v>#REF!</v>
      </c>
      <c r="C739" s="124" t="e">
        <f>C663*((1+Constants!$B$17)/(1+Constants!$B$15))^15</f>
        <v>#REF!</v>
      </c>
      <c r="D739" s="124" t="e">
        <f t="shared" si="454"/>
        <v>#REF!</v>
      </c>
      <c r="E739" s="124" t="e">
        <f>E663*((1+Constants!$B$16)/(1+Constants!$B$15))^15</f>
        <v>#REF!</v>
      </c>
      <c r="F739" s="124" t="e">
        <f>F663*((1+Constants!$B$17)/(1+Constants!$B$15))^15</f>
        <v>#REF!</v>
      </c>
      <c r="G739" s="124" t="e">
        <f t="shared" si="455"/>
        <v>#REF!</v>
      </c>
      <c r="H739" s="124" t="e">
        <f>H663*((1+Constants!$B$16)/(1+Constants!$B$15))^15</f>
        <v>#REF!</v>
      </c>
      <c r="I739" s="124" t="e">
        <f>I663*((1+Constants!$B$17)/(1+Constants!$B$15))^15</f>
        <v>#REF!</v>
      </c>
      <c r="J739" s="124" t="e">
        <f t="shared" si="456"/>
        <v>#REF!</v>
      </c>
      <c r="K739" s="124" t="e">
        <f>K663*((1+Constants!$B$16)/(1+Constants!$B$15))^15</f>
        <v>#REF!</v>
      </c>
      <c r="L739" s="124" t="e">
        <f>L663*((1+Constants!$B$17)/(1+Constants!$B$15))^15</f>
        <v>#REF!</v>
      </c>
      <c r="M739" s="124" t="e">
        <f t="shared" si="457"/>
        <v>#REF!</v>
      </c>
      <c r="N739" s="124" t="e">
        <f>N663*((1+Constants!$B$16)/(1+Constants!$B$15))^15</f>
        <v>#REF!</v>
      </c>
      <c r="O739" s="124" t="e">
        <f>O663*((1+Constants!$B$17)/(1+Constants!$B$15))^15</f>
        <v>#REF!</v>
      </c>
      <c r="P739" s="124" t="e">
        <f t="shared" si="458"/>
        <v>#REF!</v>
      </c>
    </row>
    <row r="740" spans="1:16" x14ac:dyDescent="0.2">
      <c r="A740" s="125" t="s">
        <v>49</v>
      </c>
      <c r="B740" s="124" t="e">
        <f>B664*((1+Constants!$B$16)/(1+Constants!$B$15))^15</f>
        <v>#REF!</v>
      </c>
      <c r="C740" s="124" t="e">
        <f>C664*((1+Constants!$B$17)/(1+Constants!$B$15))^15</f>
        <v>#REF!</v>
      </c>
      <c r="D740" s="124" t="e">
        <f t="shared" si="454"/>
        <v>#REF!</v>
      </c>
      <c r="E740" s="124" t="e">
        <f>E664*((1+Constants!$B$16)/(1+Constants!$B$15))^15</f>
        <v>#REF!</v>
      </c>
      <c r="F740" s="124" t="e">
        <f>F664*((1+Constants!$B$17)/(1+Constants!$B$15))^15</f>
        <v>#REF!</v>
      </c>
      <c r="G740" s="124" t="e">
        <f t="shared" si="455"/>
        <v>#REF!</v>
      </c>
      <c r="H740" s="124" t="e">
        <f>H664*((1+Constants!$B$16)/(1+Constants!$B$15))^15</f>
        <v>#REF!</v>
      </c>
      <c r="I740" s="124" t="e">
        <f>I664*((1+Constants!$B$17)/(1+Constants!$B$15))^15</f>
        <v>#REF!</v>
      </c>
      <c r="J740" s="124" t="e">
        <f t="shared" si="456"/>
        <v>#REF!</v>
      </c>
      <c r="K740" s="124" t="e">
        <f>K664*((1+Constants!$B$16)/(1+Constants!$B$15))^15</f>
        <v>#REF!</v>
      </c>
      <c r="L740" s="124" t="e">
        <f>L664*((1+Constants!$B$17)/(1+Constants!$B$15))^15</f>
        <v>#REF!</v>
      </c>
      <c r="M740" s="124" t="e">
        <f t="shared" si="457"/>
        <v>#REF!</v>
      </c>
      <c r="N740" s="124" t="e">
        <f>N664*((1+Constants!$B$16)/(1+Constants!$B$15))^15</f>
        <v>#REF!</v>
      </c>
      <c r="O740" s="124" t="e">
        <f>O664*((1+Constants!$B$17)/(1+Constants!$B$15))^15</f>
        <v>#REF!</v>
      </c>
      <c r="P740" s="124" t="e">
        <f t="shared" si="458"/>
        <v>#REF!</v>
      </c>
    </row>
    <row r="741" spans="1:16" x14ac:dyDescent="0.2">
      <c r="A741" s="123" t="s">
        <v>50</v>
      </c>
      <c r="B741" s="124" t="e">
        <f>B665*((1+Constants!$B$16)/(1+Constants!$B$15))^15</f>
        <v>#REF!</v>
      </c>
      <c r="C741" s="124" t="e">
        <f>C665*((1+Constants!$B$17)/(1+Constants!$B$15))^15</f>
        <v>#REF!</v>
      </c>
      <c r="D741" s="124" t="e">
        <f t="shared" si="454"/>
        <v>#REF!</v>
      </c>
      <c r="E741" s="124" t="e">
        <f>E665*((1+Constants!$B$16)/(1+Constants!$B$15))^15</f>
        <v>#REF!</v>
      </c>
      <c r="F741" s="124" t="e">
        <f>F665*((1+Constants!$B$17)/(1+Constants!$B$15))^15</f>
        <v>#REF!</v>
      </c>
      <c r="G741" s="124" t="e">
        <f t="shared" si="455"/>
        <v>#REF!</v>
      </c>
      <c r="H741" s="124" t="e">
        <f>H665*((1+Constants!$B$16)/(1+Constants!$B$15))^15</f>
        <v>#REF!</v>
      </c>
      <c r="I741" s="124" t="e">
        <f>I665*((1+Constants!$B$17)/(1+Constants!$B$15))^15</f>
        <v>#REF!</v>
      </c>
      <c r="J741" s="124" t="e">
        <f t="shared" si="456"/>
        <v>#REF!</v>
      </c>
      <c r="K741" s="124" t="e">
        <f>K665*((1+Constants!$B$16)/(1+Constants!$B$15))^15</f>
        <v>#REF!</v>
      </c>
      <c r="L741" s="124" t="e">
        <f>L665*((1+Constants!$B$17)/(1+Constants!$B$15))^15</f>
        <v>#REF!</v>
      </c>
      <c r="M741" s="124" t="e">
        <f t="shared" si="457"/>
        <v>#REF!</v>
      </c>
      <c r="N741" s="124" t="e">
        <f>N665*((1+Constants!$B$16)/(1+Constants!$B$15))^15</f>
        <v>#REF!</v>
      </c>
      <c r="O741" s="124" t="e">
        <f>O665*((1+Constants!$B$17)/(1+Constants!$B$15))^15</f>
        <v>#REF!</v>
      </c>
      <c r="P741" s="124" t="e">
        <f t="shared" si="458"/>
        <v>#REF!</v>
      </c>
    </row>
    <row r="742" spans="1:16" x14ac:dyDescent="0.2">
      <c r="A742" s="126" t="s">
        <v>30</v>
      </c>
      <c r="B742" s="124" t="e">
        <f>B666*((1+Constants!$B$16)/(1+Constants!$B$15))^15</f>
        <v>#REF!</v>
      </c>
      <c r="C742" s="124" t="e">
        <f>C666*((1+Constants!$B$17)/(1+Constants!$B$15))^15</f>
        <v>#REF!</v>
      </c>
      <c r="D742" s="124" t="e">
        <f t="shared" si="454"/>
        <v>#REF!</v>
      </c>
      <c r="E742" s="124" t="e">
        <f>E666*((1+Constants!$B$16)/(1+Constants!$B$15))^15</f>
        <v>#REF!</v>
      </c>
      <c r="F742" s="124" t="e">
        <f>F666*((1+Constants!$B$17)/(1+Constants!$B$15))^15</f>
        <v>#REF!</v>
      </c>
      <c r="G742" s="124" t="e">
        <f t="shared" si="455"/>
        <v>#REF!</v>
      </c>
      <c r="H742" s="124" t="e">
        <f>H666*((1+Constants!$B$16)/(1+Constants!$B$15))^15</f>
        <v>#REF!</v>
      </c>
      <c r="I742" s="124" t="e">
        <f>I666*((1+Constants!$B$17)/(1+Constants!$B$15))^15</f>
        <v>#REF!</v>
      </c>
      <c r="J742" s="124" t="e">
        <f t="shared" si="456"/>
        <v>#REF!</v>
      </c>
      <c r="K742" s="124" t="e">
        <f>K666*((1+Constants!$B$16)/(1+Constants!$B$15))^15</f>
        <v>#REF!</v>
      </c>
      <c r="L742" s="124" t="e">
        <f>L666*((1+Constants!$B$17)/(1+Constants!$B$15))^15</f>
        <v>#REF!</v>
      </c>
      <c r="M742" s="124" t="e">
        <f t="shared" si="457"/>
        <v>#REF!</v>
      </c>
      <c r="N742" s="124" t="e">
        <f>N666*((1+Constants!$B$16)/(1+Constants!$B$15))^15</f>
        <v>#REF!</v>
      </c>
      <c r="O742" s="124" t="e">
        <f>O666*((1+Constants!$B$17)/(1+Constants!$B$15))^15</f>
        <v>#REF!</v>
      </c>
      <c r="P742" s="124" t="e">
        <f t="shared" si="458"/>
        <v>#REF!</v>
      </c>
    </row>
    <row r="743" spans="1:16" x14ac:dyDescent="0.2">
      <c r="A743" s="123" t="s">
        <v>6</v>
      </c>
      <c r="B743" s="124" t="e">
        <f>B667*((1+Constants!$B$16)/(1+Constants!$B$15))^15</f>
        <v>#REF!</v>
      </c>
      <c r="C743" s="124" t="e">
        <f>C667*((1+Constants!$B$17)/(1+Constants!$B$15))^15</f>
        <v>#REF!</v>
      </c>
      <c r="D743" s="124" t="e">
        <f t="shared" si="454"/>
        <v>#REF!</v>
      </c>
      <c r="E743" s="124" t="e">
        <f>E667*((1+Constants!$B$16)/(1+Constants!$B$15))^15</f>
        <v>#REF!</v>
      </c>
      <c r="F743" s="124" t="e">
        <f>F667*((1+Constants!$B$17)/(1+Constants!$B$15))^15</f>
        <v>#REF!</v>
      </c>
      <c r="G743" s="124" t="e">
        <f t="shared" si="455"/>
        <v>#REF!</v>
      </c>
      <c r="H743" s="124" t="e">
        <f>H667*((1+Constants!$B$16)/(1+Constants!$B$15))^15</f>
        <v>#REF!</v>
      </c>
      <c r="I743" s="124" t="e">
        <f>I667*((1+Constants!$B$17)/(1+Constants!$B$15))^15</f>
        <v>#REF!</v>
      </c>
      <c r="J743" s="124" t="e">
        <f t="shared" si="456"/>
        <v>#REF!</v>
      </c>
      <c r="K743" s="124" t="e">
        <f>K667*((1+Constants!$B$16)/(1+Constants!$B$15))^15</f>
        <v>#REF!</v>
      </c>
      <c r="L743" s="124" t="e">
        <f>L667*((1+Constants!$B$17)/(1+Constants!$B$15))^15</f>
        <v>#REF!</v>
      </c>
      <c r="M743" s="124" t="e">
        <f t="shared" si="457"/>
        <v>#REF!</v>
      </c>
      <c r="N743" s="124" t="e">
        <f>N667*((1+Constants!$B$16)/(1+Constants!$B$15))^15</f>
        <v>#REF!</v>
      </c>
      <c r="O743" s="124" t="e">
        <f>O667*((1+Constants!$B$17)/(1+Constants!$B$15))^15</f>
        <v>#REF!</v>
      </c>
      <c r="P743" s="124" t="e">
        <f t="shared" si="458"/>
        <v>#REF!</v>
      </c>
    </row>
    <row r="744" spans="1:16" x14ac:dyDescent="0.2">
      <c r="A744" s="123" t="s">
        <v>51</v>
      </c>
      <c r="B744" s="124" t="e">
        <f>B668*((1+Constants!$B$16)/(1+Constants!$B$15))^15</f>
        <v>#REF!</v>
      </c>
      <c r="C744" s="124" t="e">
        <f>C668*((1+Constants!$B$17)/(1+Constants!$B$15))^15</f>
        <v>#REF!</v>
      </c>
      <c r="D744" s="124" t="e">
        <f t="shared" si="454"/>
        <v>#REF!</v>
      </c>
      <c r="E744" s="124" t="e">
        <f>E668*((1+Constants!$B$16)/(1+Constants!$B$15))^15</f>
        <v>#REF!</v>
      </c>
      <c r="F744" s="124" t="e">
        <f>F668*((1+Constants!$B$17)/(1+Constants!$B$15))^15</f>
        <v>#REF!</v>
      </c>
      <c r="G744" s="124" t="e">
        <f t="shared" si="455"/>
        <v>#REF!</v>
      </c>
      <c r="H744" s="124" t="e">
        <f>H668*((1+Constants!$B$16)/(1+Constants!$B$15))^15</f>
        <v>#REF!</v>
      </c>
      <c r="I744" s="124" t="e">
        <f>I668*((1+Constants!$B$17)/(1+Constants!$B$15))^15</f>
        <v>#REF!</v>
      </c>
      <c r="J744" s="124" t="e">
        <f t="shared" si="456"/>
        <v>#REF!</v>
      </c>
      <c r="K744" s="124" t="e">
        <f>K668*((1+Constants!$B$16)/(1+Constants!$B$15))^15</f>
        <v>#REF!</v>
      </c>
      <c r="L744" s="124" t="e">
        <f>L668*((1+Constants!$B$17)/(1+Constants!$B$15))^15</f>
        <v>#REF!</v>
      </c>
      <c r="M744" s="124" t="e">
        <f t="shared" si="457"/>
        <v>#REF!</v>
      </c>
      <c r="N744" s="124" t="e">
        <f>N668*((1+Constants!$B$16)/(1+Constants!$B$15))^15</f>
        <v>#REF!</v>
      </c>
      <c r="O744" s="124" t="e">
        <f>O668*((1+Constants!$B$17)/(1+Constants!$B$15))^15</f>
        <v>#REF!</v>
      </c>
      <c r="P744" s="124" t="e">
        <f t="shared" si="458"/>
        <v>#REF!</v>
      </c>
    </row>
    <row r="745" spans="1:16" x14ac:dyDescent="0.2">
      <c r="A745" s="125" t="s">
        <v>52</v>
      </c>
      <c r="B745" s="124" t="e">
        <f>B669*((1+Constants!$B$16)/(1+Constants!$B$15))^15</f>
        <v>#REF!</v>
      </c>
      <c r="C745" s="124" t="e">
        <f>C669*((1+Constants!$B$17)/(1+Constants!$B$15))^15</f>
        <v>#REF!</v>
      </c>
      <c r="D745" s="124" t="e">
        <f t="shared" si="454"/>
        <v>#REF!</v>
      </c>
      <c r="E745" s="124" t="e">
        <f>E669*((1+Constants!$B$16)/(1+Constants!$B$15))^15</f>
        <v>#REF!</v>
      </c>
      <c r="F745" s="124" t="e">
        <f>F669*((1+Constants!$B$17)/(1+Constants!$B$15))^15</f>
        <v>#REF!</v>
      </c>
      <c r="G745" s="124" t="e">
        <f t="shared" si="455"/>
        <v>#REF!</v>
      </c>
      <c r="H745" s="124" t="e">
        <f>H669*((1+Constants!$B$16)/(1+Constants!$B$15))^15</f>
        <v>#REF!</v>
      </c>
      <c r="I745" s="124" t="e">
        <f>I669*((1+Constants!$B$17)/(1+Constants!$B$15))^15</f>
        <v>#REF!</v>
      </c>
      <c r="J745" s="124" t="e">
        <f t="shared" si="456"/>
        <v>#REF!</v>
      </c>
      <c r="K745" s="124" t="e">
        <f>K669*((1+Constants!$B$16)/(1+Constants!$B$15))^15</f>
        <v>#REF!</v>
      </c>
      <c r="L745" s="124" t="e">
        <f>L669*((1+Constants!$B$17)/(1+Constants!$B$15))^15</f>
        <v>#REF!</v>
      </c>
      <c r="M745" s="124" t="e">
        <f t="shared" si="457"/>
        <v>#REF!</v>
      </c>
      <c r="N745" s="124" t="e">
        <f>N669*((1+Constants!$B$16)/(1+Constants!$B$15))^15</f>
        <v>#REF!</v>
      </c>
      <c r="O745" s="124" t="e">
        <f>O669*((1+Constants!$B$17)/(1+Constants!$B$15))^15</f>
        <v>#REF!</v>
      </c>
      <c r="P745" s="124" t="e">
        <f t="shared" si="458"/>
        <v>#REF!</v>
      </c>
    </row>
    <row r="746" spans="1:16" x14ac:dyDescent="0.2">
      <c r="A746" s="125" t="s">
        <v>53</v>
      </c>
      <c r="B746" s="124" t="e">
        <f>B670*((1+Constants!$B$16)/(1+Constants!$B$15))^15</f>
        <v>#REF!</v>
      </c>
      <c r="C746" s="124" t="e">
        <f>C670*((1+Constants!$B$17)/(1+Constants!$B$15))^15</f>
        <v>#REF!</v>
      </c>
      <c r="D746" s="124" t="e">
        <f t="shared" si="454"/>
        <v>#REF!</v>
      </c>
      <c r="E746" s="124" t="e">
        <f>E670*((1+Constants!$B$16)/(1+Constants!$B$15))^15</f>
        <v>#REF!</v>
      </c>
      <c r="F746" s="124" t="e">
        <f>F670*((1+Constants!$B$17)/(1+Constants!$B$15))^15</f>
        <v>#REF!</v>
      </c>
      <c r="G746" s="124" t="e">
        <f t="shared" si="455"/>
        <v>#REF!</v>
      </c>
      <c r="H746" s="124" t="e">
        <f>H670*((1+Constants!$B$16)/(1+Constants!$B$15))^15</f>
        <v>#REF!</v>
      </c>
      <c r="I746" s="124" t="e">
        <f>I670*((1+Constants!$B$17)/(1+Constants!$B$15))^15</f>
        <v>#REF!</v>
      </c>
      <c r="J746" s="124" t="e">
        <f t="shared" si="456"/>
        <v>#REF!</v>
      </c>
      <c r="K746" s="124" t="e">
        <f>K670*((1+Constants!$B$16)/(1+Constants!$B$15))^15</f>
        <v>#REF!</v>
      </c>
      <c r="L746" s="124" t="e">
        <f>L670*((1+Constants!$B$17)/(1+Constants!$B$15))^15</f>
        <v>#REF!</v>
      </c>
      <c r="M746" s="124" t="e">
        <f t="shared" si="457"/>
        <v>#REF!</v>
      </c>
      <c r="N746" s="124" t="e">
        <f>N670*((1+Constants!$B$16)/(1+Constants!$B$15))^15</f>
        <v>#REF!</v>
      </c>
      <c r="O746" s="124" t="e">
        <f>O670*((1+Constants!$B$17)/(1+Constants!$B$15))^15</f>
        <v>#REF!</v>
      </c>
      <c r="P746" s="124" t="e">
        <f t="shared" si="458"/>
        <v>#REF!</v>
      </c>
    </row>
    <row r="747" spans="1:16" x14ac:dyDescent="0.2">
      <c r="A747" s="125" t="s">
        <v>54</v>
      </c>
      <c r="B747" s="124" t="e">
        <f>B671*((1+Constants!$B$16)/(1+Constants!$B$15))^15</f>
        <v>#REF!</v>
      </c>
      <c r="C747" s="124" t="e">
        <f>C671*((1+Constants!$B$17)/(1+Constants!$B$15))^15</f>
        <v>#REF!</v>
      </c>
      <c r="D747" s="124" t="e">
        <f t="shared" si="454"/>
        <v>#REF!</v>
      </c>
      <c r="E747" s="124" t="e">
        <f>E671*((1+Constants!$B$16)/(1+Constants!$B$15))^15</f>
        <v>#REF!</v>
      </c>
      <c r="F747" s="124" t="e">
        <f>F671*((1+Constants!$B$17)/(1+Constants!$B$15))^15</f>
        <v>#REF!</v>
      </c>
      <c r="G747" s="124" t="e">
        <f t="shared" si="455"/>
        <v>#REF!</v>
      </c>
      <c r="H747" s="124" t="e">
        <f>H671*((1+Constants!$B$16)/(1+Constants!$B$15))^15</f>
        <v>#REF!</v>
      </c>
      <c r="I747" s="124" t="e">
        <f>I671*((1+Constants!$B$17)/(1+Constants!$B$15))^15</f>
        <v>#REF!</v>
      </c>
      <c r="J747" s="124" t="e">
        <f t="shared" si="456"/>
        <v>#REF!</v>
      </c>
      <c r="K747" s="124" t="e">
        <f>K671*((1+Constants!$B$16)/(1+Constants!$B$15))^15</f>
        <v>#REF!</v>
      </c>
      <c r="L747" s="124" t="e">
        <f>L671*((1+Constants!$B$17)/(1+Constants!$B$15))^15</f>
        <v>#REF!</v>
      </c>
      <c r="M747" s="124" t="e">
        <f t="shared" si="457"/>
        <v>#REF!</v>
      </c>
      <c r="N747" s="124" t="e">
        <f>N671*((1+Constants!$B$16)/(1+Constants!$B$15))^15</f>
        <v>#REF!</v>
      </c>
      <c r="O747" s="124" t="e">
        <f>O671*((1+Constants!$B$17)/(1+Constants!$B$15))^15</f>
        <v>#REF!</v>
      </c>
      <c r="P747" s="124" t="e">
        <f t="shared" si="458"/>
        <v>#REF!</v>
      </c>
    </row>
    <row r="748" spans="1:16" x14ac:dyDescent="0.2">
      <c r="A748" s="125" t="s">
        <v>55</v>
      </c>
      <c r="B748" s="124" t="e">
        <f>B672*((1+Constants!$B$16)/(1+Constants!$B$15))^15</f>
        <v>#REF!</v>
      </c>
      <c r="C748" s="124" t="e">
        <f>C672*((1+Constants!$B$17)/(1+Constants!$B$15))^15</f>
        <v>#REF!</v>
      </c>
      <c r="D748" s="124" t="e">
        <f t="shared" si="454"/>
        <v>#REF!</v>
      </c>
      <c r="E748" s="124" t="e">
        <f>E672*((1+Constants!$B$16)/(1+Constants!$B$15))^15</f>
        <v>#REF!</v>
      </c>
      <c r="F748" s="124" t="e">
        <f>F672*((1+Constants!$B$17)/(1+Constants!$B$15))^15</f>
        <v>#REF!</v>
      </c>
      <c r="G748" s="124" t="e">
        <f t="shared" si="455"/>
        <v>#REF!</v>
      </c>
      <c r="H748" s="124" t="e">
        <f>H672*((1+Constants!$B$16)/(1+Constants!$B$15))^15</f>
        <v>#REF!</v>
      </c>
      <c r="I748" s="124" t="e">
        <f>I672*((1+Constants!$B$17)/(1+Constants!$B$15))^15</f>
        <v>#REF!</v>
      </c>
      <c r="J748" s="124" t="e">
        <f t="shared" si="456"/>
        <v>#REF!</v>
      </c>
      <c r="K748" s="124" t="e">
        <f>K672*((1+Constants!$B$16)/(1+Constants!$B$15))^15</f>
        <v>#REF!</v>
      </c>
      <c r="L748" s="124" t="e">
        <f>L672*((1+Constants!$B$17)/(1+Constants!$B$15))^15</f>
        <v>#REF!</v>
      </c>
      <c r="M748" s="124" t="e">
        <f t="shared" si="457"/>
        <v>#REF!</v>
      </c>
      <c r="N748" s="124" t="e">
        <f>N672*((1+Constants!$B$16)/(1+Constants!$B$15))^15</f>
        <v>#REF!</v>
      </c>
      <c r="O748" s="124" t="e">
        <f>O672*((1+Constants!$B$17)/(1+Constants!$B$15))^15</f>
        <v>#REF!</v>
      </c>
      <c r="P748" s="124" t="e">
        <f t="shared" si="458"/>
        <v>#REF!</v>
      </c>
    </row>
    <row r="749" spans="1:16" x14ac:dyDescent="0.2">
      <c r="A749" s="125" t="s">
        <v>21</v>
      </c>
      <c r="B749" s="124" t="e">
        <f>B673*((1+Constants!$B$16)/(1+Constants!$B$15))^15</f>
        <v>#REF!</v>
      </c>
      <c r="C749" s="124" t="e">
        <f>C673*((1+Constants!$B$17)/(1+Constants!$B$15))^15</f>
        <v>#REF!</v>
      </c>
      <c r="D749" s="124" t="e">
        <f t="shared" si="454"/>
        <v>#REF!</v>
      </c>
      <c r="E749" s="124" t="e">
        <f>E673*((1+Constants!$B$16)/(1+Constants!$B$15))^15</f>
        <v>#REF!</v>
      </c>
      <c r="F749" s="124" t="e">
        <f>F673*((1+Constants!$B$17)/(1+Constants!$B$15))^15</f>
        <v>#REF!</v>
      </c>
      <c r="G749" s="124" t="e">
        <f t="shared" si="455"/>
        <v>#REF!</v>
      </c>
      <c r="H749" s="124" t="e">
        <f>H673*((1+Constants!$B$16)/(1+Constants!$B$15))^15</f>
        <v>#REF!</v>
      </c>
      <c r="I749" s="124" t="e">
        <f>I673*((1+Constants!$B$17)/(1+Constants!$B$15))^15</f>
        <v>#REF!</v>
      </c>
      <c r="J749" s="124" t="e">
        <f t="shared" si="456"/>
        <v>#REF!</v>
      </c>
      <c r="K749" s="124" t="e">
        <f>K673*((1+Constants!$B$16)/(1+Constants!$B$15))^15</f>
        <v>#REF!</v>
      </c>
      <c r="L749" s="124" t="e">
        <f>L673*((1+Constants!$B$17)/(1+Constants!$B$15))^15</f>
        <v>#REF!</v>
      </c>
      <c r="M749" s="124" t="e">
        <f t="shared" si="457"/>
        <v>#REF!</v>
      </c>
      <c r="N749" s="124" t="e">
        <f>N673*((1+Constants!$B$16)/(1+Constants!$B$15))^15</f>
        <v>#REF!</v>
      </c>
      <c r="O749" s="124" t="e">
        <f>O673*((1+Constants!$B$17)/(1+Constants!$B$15))^15</f>
        <v>#REF!</v>
      </c>
      <c r="P749" s="124" t="e">
        <f t="shared" si="458"/>
        <v>#REF!</v>
      </c>
    </row>
    <row r="750" spans="1:16" x14ac:dyDescent="0.2">
      <c r="A750" s="125" t="s">
        <v>56</v>
      </c>
      <c r="B750" s="124" t="e">
        <f>B674*((1+Constants!$B$16)/(1+Constants!$B$15))^15</f>
        <v>#REF!</v>
      </c>
      <c r="C750" s="124" t="e">
        <f>C674*((1+Constants!$B$17)/(1+Constants!$B$15))^15</f>
        <v>#REF!</v>
      </c>
      <c r="D750" s="124" t="e">
        <f t="shared" si="454"/>
        <v>#REF!</v>
      </c>
      <c r="E750" s="124" t="e">
        <f>E674*((1+Constants!$B$16)/(1+Constants!$B$15))^15</f>
        <v>#REF!</v>
      </c>
      <c r="F750" s="124" t="e">
        <f>F674*((1+Constants!$B$17)/(1+Constants!$B$15))^15</f>
        <v>#REF!</v>
      </c>
      <c r="G750" s="124" t="e">
        <f t="shared" si="455"/>
        <v>#REF!</v>
      </c>
      <c r="H750" s="124" t="e">
        <f>H674*((1+Constants!$B$16)/(1+Constants!$B$15))^15</f>
        <v>#REF!</v>
      </c>
      <c r="I750" s="124" t="e">
        <f>I674*((1+Constants!$B$17)/(1+Constants!$B$15))^15</f>
        <v>#REF!</v>
      </c>
      <c r="J750" s="124" t="e">
        <f t="shared" si="456"/>
        <v>#REF!</v>
      </c>
      <c r="K750" s="124" t="e">
        <f>K674*((1+Constants!$B$16)/(1+Constants!$B$15))^15</f>
        <v>#REF!</v>
      </c>
      <c r="L750" s="124" t="e">
        <f>L674*((1+Constants!$B$17)/(1+Constants!$B$15))^15</f>
        <v>#REF!</v>
      </c>
      <c r="M750" s="124" t="e">
        <f t="shared" si="457"/>
        <v>#REF!</v>
      </c>
      <c r="N750" s="124" t="e">
        <f>N674*((1+Constants!$B$16)/(1+Constants!$B$15))^15</f>
        <v>#REF!</v>
      </c>
      <c r="O750" s="124" t="e">
        <f>O674*((1+Constants!$B$17)/(1+Constants!$B$15))^15</f>
        <v>#REF!</v>
      </c>
      <c r="P750" s="124" t="e">
        <f t="shared" si="458"/>
        <v>#REF!</v>
      </c>
    </row>
    <row r="751" spans="1:16" x14ac:dyDescent="0.2">
      <c r="A751" s="125" t="s">
        <v>57</v>
      </c>
      <c r="B751" s="124" t="e">
        <f>B675*((1+Constants!$B$16)/(1+Constants!$B$15))^15</f>
        <v>#REF!</v>
      </c>
      <c r="C751" s="124" t="e">
        <f>C675*((1+Constants!$B$17)/(1+Constants!$B$15))^15</f>
        <v>#REF!</v>
      </c>
      <c r="D751" s="124" t="e">
        <f t="shared" si="454"/>
        <v>#REF!</v>
      </c>
      <c r="E751" s="124" t="e">
        <f>E675*((1+Constants!$B$16)/(1+Constants!$B$15))^15</f>
        <v>#REF!</v>
      </c>
      <c r="F751" s="124" t="e">
        <f>F675*((1+Constants!$B$17)/(1+Constants!$B$15))^15</f>
        <v>#REF!</v>
      </c>
      <c r="G751" s="124" t="e">
        <f t="shared" si="455"/>
        <v>#REF!</v>
      </c>
      <c r="H751" s="124" t="e">
        <f>H675*((1+Constants!$B$16)/(1+Constants!$B$15))^15</f>
        <v>#REF!</v>
      </c>
      <c r="I751" s="124" t="e">
        <f>I675*((1+Constants!$B$17)/(1+Constants!$B$15))^15</f>
        <v>#REF!</v>
      </c>
      <c r="J751" s="124" t="e">
        <f t="shared" si="456"/>
        <v>#REF!</v>
      </c>
      <c r="K751" s="124" t="e">
        <f>K675*((1+Constants!$B$16)/(1+Constants!$B$15))^15</f>
        <v>#REF!</v>
      </c>
      <c r="L751" s="124" t="e">
        <f>L675*((1+Constants!$B$17)/(1+Constants!$B$15))^15</f>
        <v>#REF!</v>
      </c>
      <c r="M751" s="124" t="e">
        <f t="shared" si="457"/>
        <v>#REF!</v>
      </c>
      <c r="N751" s="124" t="e">
        <f>N675*((1+Constants!$B$16)/(1+Constants!$B$15))^15</f>
        <v>#REF!</v>
      </c>
      <c r="O751" s="124" t="e">
        <f>O675*((1+Constants!$B$17)/(1+Constants!$B$15))^15</f>
        <v>#REF!</v>
      </c>
      <c r="P751" s="124" t="e">
        <f t="shared" si="458"/>
        <v>#REF!</v>
      </c>
    </row>
    <row r="752" spans="1:16" x14ac:dyDescent="0.2">
      <c r="A752" s="125" t="s">
        <v>58</v>
      </c>
      <c r="B752" s="124" t="e">
        <f>B676*((1+Constants!$B$16)/(1+Constants!$B$15))^15</f>
        <v>#REF!</v>
      </c>
      <c r="C752" s="124" t="e">
        <f>C676*((1+Constants!$B$17)/(1+Constants!$B$15))^15</f>
        <v>#REF!</v>
      </c>
      <c r="D752" s="124" t="e">
        <f t="shared" si="454"/>
        <v>#REF!</v>
      </c>
      <c r="E752" s="124" t="e">
        <f>E676*((1+Constants!$B$16)/(1+Constants!$B$15))^15</f>
        <v>#REF!</v>
      </c>
      <c r="F752" s="124" t="e">
        <f>F676*((1+Constants!$B$17)/(1+Constants!$B$15))^15</f>
        <v>#REF!</v>
      </c>
      <c r="G752" s="124" t="e">
        <f t="shared" si="455"/>
        <v>#REF!</v>
      </c>
      <c r="H752" s="124" t="e">
        <f>H676*((1+Constants!$B$16)/(1+Constants!$B$15))^15</f>
        <v>#REF!</v>
      </c>
      <c r="I752" s="124" t="e">
        <f>I676*((1+Constants!$B$17)/(1+Constants!$B$15))^15</f>
        <v>#REF!</v>
      </c>
      <c r="J752" s="124" t="e">
        <f t="shared" si="456"/>
        <v>#REF!</v>
      </c>
      <c r="K752" s="124" t="e">
        <f>K676*((1+Constants!$B$16)/(1+Constants!$B$15))^15</f>
        <v>#REF!</v>
      </c>
      <c r="L752" s="124" t="e">
        <f>L676*((1+Constants!$B$17)/(1+Constants!$B$15))^15</f>
        <v>#REF!</v>
      </c>
      <c r="M752" s="124" t="e">
        <f t="shared" si="457"/>
        <v>#REF!</v>
      </c>
      <c r="N752" s="124" t="e">
        <f>N676*((1+Constants!$B$16)/(1+Constants!$B$15))^15</f>
        <v>#REF!</v>
      </c>
      <c r="O752" s="124" t="e">
        <f>O676*((1+Constants!$B$17)/(1+Constants!$B$15))^15</f>
        <v>#REF!</v>
      </c>
      <c r="P752" s="124" t="e">
        <f t="shared" si="458"/>
        <v>#REF!</v>
      </c>
    </row>
    <row r="754" spans="1:16" x14ac:dyDescent="0.2">
      <c r="A754" s="284" t="s">
        <v>161</v>
      </c>
      <c r="B754" s="282" t="s">
        <v>109</v>
      </c>
      <c r="C754" s="111"/>
      <c r="D754" s="111"/>
      <c r="E754" s="111"/>
      <c r="F754" s="111"/>
      <c r="G754" s="111"/>
      <c r="H754" s="111"/>
      <c r="I754" s="111"/>
      <c r="J754" s="111"/>
      <c r="K754" s="111"/>
      <c r="L754" s="111"/>
      <c r="M754" s="111"/>
      <c r="N754" s="111"/>
      <c r="O754" s="111"/>
      <c r="P754" s="111"/>
    </row>
    <row r="755" spans="1:16" x14ac:dyDescent="0.2">
      <c r="A755" s="284" t="s">
        <v>199</v>
      </c>
      <c r="B755" s="282" t="s">
        <v>150</v>
      </c>
      <c r="C755" s="282"/>
      <c r="D755" s="282"/>
      <c r="E755" s="282" t="s">
        <v>196</v>
      </c>
      <c r="F755" s="282"/>
      <c r="G755" s="282"/>
      <c r="H755" s="282" t="s">
        <v>41</v>
      </c>
      <c r="I755" s="282"/>
      <c r="J755" s="282"/>
      <c r="K755" s="282" t="s">
        <v>40</v>
      </c>
      <c r="L755" s="282"/>
      <c r="M755" s="282"/>
      <c r="N755" s="282" t="s">
        <v>197</v>
      </c>
      <c r="O755" s="282"/>
      <c r="P755" s="282"/>
    </row>
    <row r="756" spans="1:16" x14ac:dyDescent="0.2">
      <c r="A756" s="109" t="s">
        <v>14</v>
      </c>
      <c r="B756" s="283" t="s">
        <v>94</v>
      </c>
      <c r="C756" s="283" t="s">
        <v>95</v>
      </c>
      <c r="D756" s="283" t="s">
        <v>96</v>
      </c>
      <c r="E756" s="283" t="s">
        <v>94</v>
      </c>
      <c r="F756" s="283" t="s">
        <v>95</v>
      </c>
      <c r="G756" s="283" t="s">
        <v>96</v>
      </c>
      <c r="H756" s="283" t="s">
        <v>94</v>
      </c>
      <c r="I756" s="283" t="s">
        <v>95</v>
      </c>
      <c r="J756" s="283" t="s">
        <v>96</v>
      </c>
      <c r="K756" s="283" t="s">
        <v>94</v>
      </c>
      <c r="L756" s="283" t="s">
        <v>95</v>
      </c>
      <c r="M756" s="283" t="s">
        <v>96</v>
      </c>
      <c r="N756" s="283" t="s">
        <v>94</v>
      </c>
      <c r="O756" s="283" t="s">
        <v>95</v>
      </c>
      <c r="P756" s="283" t="s">
        <v>96</v>
      </c>
    </row>
    <row r="757" spans="1:16" x14ac:dyDescent="0.2">
      <c r="A757" s="11" t="s">
        <v>0</v>
      </c>
      <c r="B757" s="123"/>
      <c r="C757" s="123"/>
      <c r="D757" s="123"/>
      <c r="E757" s="123"/>
      <c r="F757" s="123"/>
      <c r="G757" s="123"/>
      <c r="H757" s="123"/>
      <c r="I757" s="123"/>
      <c r="J757" s="123"/>
      <c r="K757" s="123"/>
      <c r="L757" s="123"/>
      <c r="M757" s="123"/>
      <c r="N757" s="123"/>
      <c r="O757" s="123"/>
      <c r="P757" s="123"/>
    </row>
    <row r="758" spans="1:16" x14ac:dyDescent="0.2">
      <c r="A758" s="123" t="s">
        <v>45</v>
      </c>
      <c r="B758" s="124" t="e">
        <f>B657*((1+Constants!$B$16)/(1+Constants!$B$15))^20</f>
        <v>#REF!</v>
      </c>
      <c r="C758" s="124" t="e">
        <f>C657*((1+Constants!$B$17)/(1+Constants!$B$15))^20</f>
        <v>#REF!</v>
      </c>
      <c r="D758" s="124" t="e">
        <f>SUM(B758:C758)</f>
        <v>#REF!</v>
      </c>
      <c r="E758" s="124" t="e">
        <f>E657*((1+Constants!$B$16)/(1+Constants!$B$15))^20</f>
        <v>#REF!</v>
      </c>
      <c r="F758" s="124" t="e">
        <f>F657*((1+Constants!$B$17)/(1+Constants!$B$15))^20</f>
        <v>#REF!</v>
      </c>
      <c r="G758" s="124" t="e">
        <f>SUM(E758:F758)</f>
        <v>#REF!</v>
      </c>
      <c r="H758" s="124" t="e">
        <f>H657*((1+Constants!$B$16)/(1+Constants!$B$15))^20</f>
        <v>#REF!</v>
      </c>
      <c r="I758" s="124" t="e">
        <f>I657*((1+Constants!$B$17)/(1+Constants!$B$15))^20</f>
        <v>#REF!</v>
      </c>
      <c r="J758" s="124" t="e">
        <f>SUM(H758:I758)</f>
        <v>#REF!</v>
      </c>
      <c r="K758" s="124" t="e">
        <f>K657*((1+Constants!$B$16)/(1+Constants!$B$15))^20</f>
        <v>#REF!</v>
      </c>
      <c r="L758" s="124" t="e">
        <f>L657*((1+Constants!$B$17)/(1+Constants!$B$15))^20</f>
        <v>#REF!</v>
      </c>
      <c r="M758" s="124" t="e">
        <f>SUM(K758:L758)</f>
        <v>#REF!</v>
      </c>
      <c r="N758" s="124" t="e">
        <f>N657*((1+Constants!$B$16)/(1+Constants!$B$15))^20</f>
        <v>#REF!</v>
      </c>
      <c r="O758" s="124" t="e">
        <f>O657*((1+Constants!$B$17)/(1+Constants!$B$15))^20</f>
        <v>#REF!</v>
      </c>
      <c r="P758" s="124" t="e">
        <f>SUM(N758:O758)</f>
        <v>#REF!</v>
      </c>
    </row>
    <row r="759" spans="1:16" x14ac:dyDescent="0.2">
      <c r="A759" s="123" t="s">
        <v>59</v>
      </c>
      <c r="B759" s="124" t="e">
        <f>B658*((1+Constants!$B$16)/(1+Constants!$B$15))^20</f>
        <v>#REF!</v>
      </c>
      <c r="C759" s="124" t="e">
        <f>C658*((1+Constants!$B$17)/(1+Constants!$B$15))^20</f>
        <v>#REF!</v>
      </c>
      <c r="D759" s="124" t="e">
        <f t="shared" ref="D759:D777" si="459">SUM(B759:C759)</f>
        <v>#REF!</v>
      </c>
      <c r="E759" s="124" t="e">
        <f>E658*((1+Constants!$B$16)/(1+Constants!$B$15))^20</f>
        <v>#REF!</v>
      </c>
      <c r="F759" s="124" t="e">
        <f>F658*((1+Constants!$B$17)/(1+Constants!$B$15))^20</f>
        <v>#REF!</v>
      </c>
      <c r="G759" s="124" t="e">
        <f t="shared" ref="G759:G777" si="460">SUM(E759:F759)</f>
        <v>#REF!</v>
      </c>
      <c r="H759" s="124" t="e">
        <f>H658*((1+Constants!$B$16)/(1+Constants!$B$15))^20</f>
        <v>#REF!</v>
      </c>
      <c r="I759" s="124" t="e">
        <f>I658*((1+Constants!$B$17)/(1+Constants!$B$15))^20</f>
        <v>#REF!</v>
      </c>
      <c r="J759" s="124" t="e">
        <f t="shared" ref="J759:J777" si="461">SUM(H759:I759)</f>
        <v>#REF!</v>
      </c>
      <c r="K759" s="124" t="e">
        <f>K658*((1+Constants!$B$16)/(1+Constants!$B$15))^20</f>
        <v>#REF!</v>
      </c>
      <c r="L759" s="124" t="e">
        <f>L658*((1+Constants!$B$17)/(1+Constants!$B$15))^20</f>
        <v>#REF!</v>
      </c>
      <c r="M759" s="124" t="e">
        <f t="shared" ref="M759:M777" si="462">SUM(K759:L759)</f>
        <v>#REF!</v>
      </c>
      <c r="N759" s="124" t="e">
        <f>N658*((1+Constants!$B$16)/(1+Constants!$B$15))^20</f>
        <v>#REF!</v>
      </c>
      <c r="O759" s="124" t="e">
        <f>O658*((1+Constants!$B$17)/(1+Constants!$B$15))^20</f>
        <v>#REF!</v>
      </c>
      <c r="P759" s="124" t="e">
        <f t="shared" ref="P759:P777" si="463">SUM(N759:O759)</f>
        <v>#REF!</v>
      </c>
    </row>
    <row r="760" spans="1:16" x14ac:dyDescent="0.2">
      <c r="A760" s="123" t="s">
        <v>43</v>
      </c>
      <c r="B760" s="124" t="e">
        <f>B659*((1+Constants!$B$16)/(1+Constants!$B$15))^20</f>
        <v>#REF!</v>
      </c>
      <c r="C760" s="124" t="e">
        <f>C659*((1+Constants!$B$17)/(1+Constants!$B$15))^20</f>
        <v>#REF!</v>
      </c>
      <c r="D760" s="124" t="e">
        <f t="shared" si="459"/>
        <v>#REF!</v>
      </c>
      <c r="E760" s="124" t="e">
        <f>E659*((1+Constants!$B$16)/(1+Constants!$B$15))^20</f>
        <v>#REF!</v>
      </c>
      <c r="F760" s="124" t="e">
        <f>F659*((1+Constants!$B$17)/(1+Constants!$B$15))^20</f>
        <v>#REF!</v>
      </c>
      <c r="G760" s="124" t="e">
        <f t="shared" si="460"/>
        <v>#REF!</v>
      </c>
      <c r="H760" s="124" t="e">
        <f>H659*((1+Constants!$B$16)/(1+Constants!$B$15))^20</f>
        <v>#REF!</v>
      </c>
      <c r="I760" s="124" t="e">
        <f>I659*((1+Constants!$B$17)/(1+Constants!$B$15))^20</f>
        <v>#REF!</v>
      </c>
      <c r="J760" s="124" t="e">
        <f t="shared" si="461"/>
        <v>#REF!</v>
      </c>
      <c r="K760" s="124" t="e">
        <f>K659*((1+Constants!$B$16)/(1+Constants!$B$15))^20</f>
        <v>#REF!</v>
      </c>
      <c r="L760" s="124" t="e">
        <f>L659*((1+Constants!$B$17)/(1+Constants!$B$15))^20</f>
        <v>#REF!</v>
      </c>
      <c r="M760" s="124" t="e">
        <f t="shared" si="462"/>
        <v>#REF!</v>
      </c>
      <c r="N760" s="124" t="e">
        <f>N659*((1+Constants!$B$16)/(1+Constants!$B$15))^20</f>
        <v>#REF!</v>
      </c>
      <c r="O760" s="124" t="e">
        <f>O659*((1+Constants!$B$17)/(1+Constants!$B$15))^20</f>
        <v>#REF!</v>
      </c>
      <c r="P760" s="124" t="e">
        <f t="shared" si="463"/>
        <v>#REF!</v>
      </c>
    </row>
    <row r="761" spans="1:16" x14ac:dyDescent="0.2">
      <c r="A761" s="123" t="s">
        <v>44</v>
      </c>
      <c r="B761" s="124" t="e">
        <f>B660*((1+Constants!$B$16)/(1+Constants!$B$15))^20</f>
        <v>#REF!</v>
      </c>
      <c r="C761" s="124" t="e">
        <f>C660*((1+Constants!$B$17)/(1+Constants!$B$15))^20</f>
        <v>#REF!</v>
      </c>
      <c r="D761" s="124" t="e">
        <f t="shared" si="459"/>
        <v>#REF!</v>
      </c>
      <c r="E761" s="124" t="e">
        <f>E660*((1+Constants!$B$16)/(1+Constants!$B$15))^20</f>
        <v>#REF!</v>
      </c>
      <c r="F761" s="124" t="e">
        <f>F660*((1+Constants!$B$17)/(1+Constants!$B$15))^20</f>
        <v>#REF!</v>
      </c>
      <c r="G761" s="124" t="e">
        <f t="shared" si="460"/>
        <v>#REF!</v>
      </c>
      <c r="H761" s="124" t="e">
        <f>H660*((1+Constants!$B$16)/(1+Constants!$B$15))^20</f>
        <v>#REF!</v>
      </c>
      <c r="I761" s="124" t="e">
        <f>I660*((1+Constants!$B$17)/(1+Constants!$B$15))^20</f>
        <v>#REF!</v>
      </c>
      <c r="J761" s="124" t="e">
        <f t="shared" si="461"/>
        <v>#REF!</v>
      </c>
      <c r="K761" s="124" t="e">
        <f>K660*((1+Constants!$B$16)/(1+Constants!$B$15))^20</f>
        <v>#REF!</v>
      </c>
      <c r="L761" s="124" t="e">
        <f>L660*((1+Constants!$B$17)/(1+Constants!$B$15))^20</f>
        <v>#REF!</v>
      </c>
      <c r="M761" s="124" t="e">
        <f t="shared" si="462"/>
        <v>#REF!</v>
      </c>
      <c r="N761" s="124" t="e">
        <f>N660*((1+Constants!$B$16)/(1+Constants!$B$15))^20</f>
        <v>#REF!</v>
      </c>
      <c r="O761" s="124" t="e">
        <f>O660*((1+Constants!$B$17)/(1+Constants!$B$15))^20</f>
        <v>#REF!</v>
      </c>
      <c r="P761" s="124" t="e">
        <f t="shared" si="463"/>
        <v>#REF!</v>
      </c>
    </row>
    <row r="762" spans="1:16" x14ac:dyDescent="0.2">
      <c r="A762" s="125" t="s">
        <v>46</v>
      </c>
      <c r="B762" s="124" t="e">
        <f>B661*((1+Constants!$B$16)/(1+Constants!$B$15))^20</f>
        <v>#REF!</v>
      </c>
      <c r="C762" s="124" t="e">
        <f>C661*((1+Constants!$B$17)/(1+Constants!$B$15))^20</f>
        <v>#REF!</v>
      </c>
      <c r="D762" s="124" t="e">
        <f t="shared" si="459"/>
        <v>#REF!</v>
      </c>
      <c r="E762" s="124" t="e">
        <f>E661*((1+Constants!$B$16)/(1+Constants!$B$15))^20</f>
        <v>#REF!</v>
      </c>
      <c r="F762" s="124" t="e">
        <f>F661*((1+Constants!$B$17)/(1+Constants!$B$15))^20</f>
        <v>#REF!</v>
      </c>
      <c r="G762" s="124" t="e">
        <f t="shared" si="460"/>
        <v>#REF!</v>
      </c>
      <c r="H762" s="124" t="e">
        <f>H661*((1+Constants!$B$16)/(1+Constants!$B$15))^20</f>
        <v>#REF!</v>
      </c>
      <c r="I762" s="124" t="e">
        <f>I661*((1+Constants!$B$17)/(1+Constants!$B$15))^20</f>
        <v>#REF!</v>
      </c>
      <c r="J762" s="124" t="e">
        <f t="shared" si="461"/>
        <v>#REF!</v>
      </c>
      <c r="K762" s="124" t="e">
        <f>K661*((1+Constants!$B$16)/(1+Constants!$B$15))^20</f>
        <v>#REF!</v>
      </c>
      <c r="L762" s="124" t="e">
        <f>L661*((1+Constants!$B$17)/(1+Constants!$B$15))^20</f>
        <v>#REF!</v>
      </c>
      <c r="M762" s="124" t="e">
        <f t="shared" si="462"/>
        <v>#REF!</v>
      </c>
      <c r="N762" s="124" t="e">
        <f>N661*((1+Constants!$B$16)/(1+Constants!$B$15))^20</f>
        <v>#REF!</v>
      </c>
      <c r="O762" s="124" t="e">
        <f>O661*((1+Constants!$B$17)/(1+Constants!$B$15))^20</f>
        <v>#REF!</v>
      </c>
      <c r="P762" s="124" t="e">
        <f t="shared" si="463"/>
        <v>#REF!</v>
      </c>
    </row>
    <row r="763" spans="1:16" x14ac:dyDescent="0.2">
      <c r="A763" s="125" t="s">
        <v>47</v>
      </c>
      <c r="B763" s="124" t="e">
        <f>B662*((1+Constants!$B$16)/(1+Constants!$B$15))^20</f>
        <v>#REF!</v>
      </c>
      <c r="C763" s="124" t="e">
        <f>C662*((1+Constants!$B$17)/(1+Constants!$B$15))^20</f>
        <v>#REF!</v>
      </c>
      <c r="D763" s="124" t="e">
        <f t="shared" si="459"/>
        <v>#REF!</v>
      </c>
      <c r="E763" s="124" t="e">
        <f>E662*((1+Constants!$B$16)/(1+Constants!$B$15))^20</f>
        <v>#REF!</v>
      </c>
      <c r="F763" s="124" t="e">
        <f>F662*((1+Constants!$B$17)/(1+Constants!$B$15))^20</f>
        <v>#REF!</v>
      </c>
      <c r="G763" s="124" t="e">
        <f t="shared" si="460"/>
        <v>#REF!</v>
      </c>
      <c r="H763" s="124" t="e">
        <f>H662*((1+Constants!$B$16)/(1+Constants!$B$15))^20</f>
        <v>#REF!</v>
      </c>
      <c r="I763" s="124" t="e">
        <f>I662*((1+Constants!$B$17)/(1+Constants!$B$15))^20</f>
        <v>#REF!</v>
      </c>
      <c r="J763" s="124" t="e">
        <f t="shared" si="461"/>
        <v>#REF!</v>
      </c>
      <c r="K763" s="124" t="e">
        <f>K662*((1+Constants!$B$16)/(1+Constants!$B$15))^20</f>
        <v>#REF!</v>
      </c>
      <c r="L763" s="124" t="e">
        <f>L662*((1+Constants!$B$17)/(1+Constants!$B$15))^20</f>
        <v>#REF!</v>
      </c>
      <c r="M763" s="124" t="e">
        <f t="shared" si="462"/>
        <v>#REF!</v>
      </c>
      <c r="N763" s="124" t="e">
        <f>N662*((1+Constants!$B$16)/(1+Constants!$B$15))^20</f>
        <v>#REF!</v>
      </c>
      <c r="O763" s="124" t="e">
        <f>O662*((1+Constants!$B$17)/(1+Constants!$B$15))^20</f>
        <v>#REF!</v>
      </c>
      <c r="P763" s="124" t="e">
        <f t="shared" si="463"/>
        <v>#REF!</v>
      </c>
    </row>
    <row r="764" spans="1:16" x14ac:dyDescent="0.2">
      <c r="A764" s="125" t="s">
        <v>48</v>
      </c>
      <c r="B764" s="124" t="e">
        <f>B663*((1+Constants!$B$16)/(1+Constants!$B$15))^20</f>
        <v>#REF!</v>
      </c>
      <c r="C764" s="124" t="e">
        <f>C663*((1+Constants!$B$17)/(1+Constants!$B$15))^20</f>
        <v>#REF!</v>
      </c>
      <c r="D764" s="124" t="e">
        <f t="shared" si="459"/>
        <v>#REF!</v>
      </c>
      <c r="E764" s="124" t="e">
        <f>E663*((1+Constants!$B$16)/(1+Constants!$B$15))^20</f>
        <v>#REF!</v>
      </c>
      <c r="F764" s="124" t="e">
        <f>F663*((1+Constants!$B$17)/(1+Constants!$B$15))^20</f>
        <v>#REF!</v>
      </c>
      <c r="G764" s="124" t="e">
        <f t="shared" si="460"/>
        <v>#REF!</v>
      </c>
      <c r="H764" s="124" t="e">
        <f>H663*((1+Constants!$B$16)/(1+Constants!$B$15))^20</f>
        <v>#REF!</v>
      </c>
      <c r="I764" s="124" t="e">
        <f>I663*((1+Constants!$B$17)/(1+Constants!$B$15))^20</f>
        <v>#REF!</v>
      </c>
      <c r="J764" s="124" t="e">
        <f t="shared" si="461"/>
        <v>#REF!</v>
      </c>
      <c r="K764" s="124" t="e">
        <f>K663*((1+Constants!$B$16)/(1+Constants!$B$15))^20</f>
        <v>#REF!</v>
      </c>
      <c r="L764" s="124" t="e">
        <f>L663*((1+Constants!$B$17)/(1+Constants!$B$15))^20</f>
        <v>#REF!</v>
      </c>
      <c r="M764" s="124" t="e">
        <f t="shared" si="462"/>
        <v>#REF!</v>
      </c>
      <c r="N764" s="124" t="e">
        <f>N663*((1+Constants!$B$16)/(1+Constants!$B$15))^20</f>
        <v>#REF!</v>
      </c>
      <c r="O764" s="124" t="e">
        <f>O663*((1+Constants!$B$17)/(1+Constants!$B$15))^20</f>
        <v>#REF!</v>
      </c>
      <c r="P764" s="124" t="e">
        <f t="shared" si="463"/>
        <v>#REF!</v>
      </c>
    </row>
    <row r="765" spans="1:16" x14ac:dyDescent="0.2">
      <c r="A765" s="125" t="s">
        <v>49</v>
      </c>
      <c r="B765" s="124" t="e">
        <f>B664*((1+Constants!$B$16)/(1+Constants!$B$15))^20</f>
        <v>#REF!</v>
      </c>
      <c r="C765" s="124" t="e">
        <f>C664*((1+Constants!$B$17)/(1+Constants!$B$15))^20</f>
        <v>#REF!</v>
      </c>
      <c r="D765" s="124" t="e">
        <f t="shared" si="459"/>
        <v>#REF!</v>
      </c>
      <c r="E765" s="124" t="e">
        <f>E664*((1+Constants!$B$16)/(1+Constants!$B$15))^20</f>
        <v>#REF!</v>
      </c>
      <c r="F765" s="124" t="e">
        <f>F664*((1+Constants!$B$17)/(1+Constants!$B$15))^20</f>
        <v>#REF!</v>
      </c>
      <c r="G765" s="124" t="e">
        <f t="shared" si="460"/>
        <v>#REF!</v>
      </c>
      <c r="H765" s="124" t="e">
        <f>H664*((1+Constants!$B$16)/(1+Constants!$B$15))^20</f>
        <v>#REF!</v>
      </c>
      <c r="I765" s="124" t="e">
        <f>I664*((1+Constants!$B$17)/(1+Constants!$B$15))^20</f>
        <v>#REF!</v>
      </c>
      <c r="J765" s="124" t="e">
        <f t="shared" si="461"/>
        <v>#REF!</v>
      </c>
      <c r="K765" s="124" t="e">
        <f>K664*((1+Constants!$B$16)/(1+Constants!$B$15))^20</f>
        <v>#REF!</v>
      </c>
      <c r="L765" s="124" t="e">
        <f>L664*((1+Constants!$B$17)/(1+Constants!$B$15))^20</f>
        <v>#REF!</v>
      </c>
      <c r="M765" s="124" t="e">
        <f t="shared" si="462"/>
        <v>#REF!</v>
      </c>
      <c r="N765" s="124" t="e">
        <f>N664*((1+Constants!$B$16)/(1+Constants!$B$15))^20</f>
        <v>#REF!</v>
      </c>
      <c r="O765" s="124" t="e">
        <f>O664*((1+Constants!$B$17)/(1+Constants!$B$15))^20</f>
        <v>#REF!</v>
      </c>
      <c r="P765" s="124" t="e">
        <f t="shared" si="463"/>
        <v>#REF!</v>
      </c>
    </row>
    <row r="766" spans="1:16" x14ac:dyDescent="0.2">
      <c r="A766" s="123" t="s">
        <v>50</v>
      </c>
      <c r="B766" s="124" t="e">
        <f>B665*((1+Constants!$B$16)/(1+Constants!$B$15))^20</f>
        <v>#REF!</v>
      </c>
      <c r="C766" s="124" t="e">
        <f>C665*((1+Constants!$B$17)/(1+Constants!$B$15))^20</f>
        <v>#REF!</v>
      </c>
      <c r="D766" s="124" t="e">
        <f t="shared" si="459"/>
        <v>#REF!</v>
      </c>
      <c r="E766" s="124" t="e">
        <f>E665*((1+Constants!$B$16)/(1+Constants!$B$15))^20</f>
        <v>#REF!</v>
      </c>
      <c r="F766" s="124" t="e">
        <f>F665*((1+Constants!$B$17)/(1+Constants!$B$15))^20</f>
        <v>#REF!</v>
      </c>
      <c r="G766" s="124" t="e">
        <f t="shared" si="460"/>
        <v>#REF!</v>
      </c>
      <c r="H766" s="124" t="e">
        <f>H665*((1+Constants!$B$16)/(1+Constants!$B$15))^20</f>
        <v>#REF!</v>
      </c>
      <c r="I766" s="124" t="e">
        <f>I665*((1+Constants!$B$17)/(1+Constants!$B$15))^20</f>
        <v>#REF!</v>
      </c>
      <c r="J766" s="124" t="e">
        <f t="shared" si="461"/>
        <v>#REF!</v>
      </c>
      <c r="K766" s="124" t="e">
        <f>K665*((1+Constants!$B$16)/(1+Constants!$B$15))^20</f>
        <v>#REF!</v>
      </c>
      <c r="L766" s="124" t="e">
        <f>L665*((1+Constants!$B$17)/(1+Constants!$B$15))^20</f>
        <v>#REF!</v>
      </c>
      <c r="M766" s="124" t="e">
        <f t="shared" si="462"/>
        <v>#REF!</v>
      </c>
      <c r="N766" s="124" t="e">
        <f>N665*((1+Constants!$B$16)/(1+Constants!$B$15))^20</f>
        <v>#REF!</v>
      </c>
      <c r="O766" s="124" t="e">
        <f>O665*((1+Constants!$B$17)/(1+Constants!$B$15))^20</f>
        <v>#REF!</v>
      </c>
      <c r="P766" s="124" t="e">
        <f t="shared" si="463"/>
        <v>#REF!</v>
      </c>
    </row>
    <row r="767" spans="1:16" x14ac:dyDescent="0.2">
      <c r="A767" s="126" t="s">
        <v>30</v>
      </c>
      <c r="B767" s="124" t="e">
        <f>B666*((1+Constants!$B$16)/(1+Constants!$B$15))^20</f>
        <v>#REF!</v>
      </c>
      <c r="C767" s="124" t="e">
        <f>C666*((1+Constants!$B$17)/(1+Constants!$B$15))^20</f>
        <v>#REF!</v>
      </c>
      <c r="D767" s="124" t="e">
        <f t="shared" si="459"/>
        <v>#REF!</v>
      </c>
      <c r="E767" s="124" t="e">
        <f>E666*((1+Constants!$B$16)/(1+Constants!$B$15))^20</f>
        <v>#REF!</v>
      </c>
      <c r="F767" s="124" t="e">
        <f>F666*((1+Constants!$B$17)/(1+Constants!$B$15))^20</f>
        <v>#REF!</v>
      </c>
      <c r="G767" s="124" t="e">
        <f t="shared" si="460"/>
        <v>#REF!</v>
      </c>
      <c r="H767" s="124" t="e">
        <f>H666*((1+Constants!$B$16)/(1+Constants!$B$15))^20</f>
        <v>#REF!</v>
      </c>
      <c r="I767" s="124" t="e">
        <f>I666*((1+Constants!$B$17)/(1+Constants!$B$15))^20</f>
        <v>#REF!</v>
      </c>
      <c r="J767" s="124" t="e">
        <f t="shared" si="461"/>
        <v>#REF!</v>
      </c>
      <c r="K767" s="124" t="e">
        <f>K666*((1+Constants!$B$16)/(1+Constants!$B$15))^20</f>
        <v>#REF!</v>
      </c>
      <c r="L767" s="124" t="e">
        <f>L666*((1+Constants!$B$17)/(1+Constants!$B$15))^20</f>
        <v>#REF!</v>
      </c>
      <c r="M767" s="124" t="e">
        <f t="shared" si="462"/>
        <v>#REF!</v>
      </c>
      <c r="N767" s="124" t="e">
        <f>N666*((1+Constants!$B$16)/(1+Constants!$B$15))^20</f>
        <v>#REF!</v>
      </c>
      <c r="O767" s="124" t="e">
        <f>O666*((1+Constants!$B$17)/(1+Constants!$B$15))^20</f>
        <v>#REF!</v>
      </c>
      <c r="P767" s="124" t="e">
        <f t="shared" si="463"/>
        <v>#REF!</v>
      </c>
    </row>
    <row r="768" spans="1:16" x14ac:dyDescent="0.2">
      <c r="A768" s="123" t="s">
        <v>6</v>
      </c>
      <c r="B768" s="124" t="e">
        <f>B667*((1+Constants!$B$16)/(1+Constants!$B$15))^20</f>
        <v>#REF!</v>
      </c>
      <c r="C768" s="124" t="e">
        <f>C667*((1+Constants!$B$17)/(1+Constants!$B$15))^20</f>
        <v>#REF!</v>
      </c>
      <c r="D768" s="124" t="e">
        <f t="shared" si="459"/>
        <v>#REF!</v>
      </c>
      <c r="E768" s="124" t="e">
        <f>E667*((1+Constants!$B$16)/(1+Constants!$B$15))^20</f>
        <v>#REF!</v>
      </c>
      <c r="F768" s="124" t="e">
        <f>F667*((1+Constants!$B$17)/(1+Constants!$B$15))^20</f>
        <v>#REF!</v>
      </c>
      <c r="G768" s="124" t="e">
        <f t="shared" si="460"/>
        <v>#REF!</v>
      </c>
      <c r="H768" s="124" t="e">
        <f>H667*((1+Constants!$B$16)/(1+Constants!$B$15))^20</f>
        <v>#REF!</v>
      </c>
      <c r="I768" s="124" t="e">
        <f>I667*((1+Constants!$B$17)/(1+Constants!$B$15))^20</f>
        <v>#REF!</v>
      </c>
      <c r="J768" s="124" t="e">
        <f t="shared" si="461"/>
        <v>#REF!</v>
      </c>
      <c r="K768" s="124" t="e">
        <f>K667*((1+Constants!$B$16)/(1+Constants!$B$15))^20</f>
        <v>#REF!</v>
      </c>
      <c r="L768" s="124" t="e">
        <f>L667*((1+Constants!$B$17)/(1+Constants!$B$15))^20</f>
        <v>#REF!</v>
      </c>
      <c r="M768" s="124" t="e">
        <f t="shared" si="462"/>
        <v>#REF!</v>
      </c>
      <c r="N768" s="124" t="e">
        <f>N667*((1+Constants!$B$16)/(1+Constants!$B$15))^20</f>
        <v>#REF!</v>
      </c>
      <c r="O768" s="124" t="e">
        <f>O667*((1+Constants!$B$17)/(1+Constants!$B$15))^20</f>
        <v>#REF!</v>
      </c>
      <c r="P768" s="124" t="e">
        <f t="shared" si="463"/>
        <v>#REF!</v>
      </c>
    </row>
    <row r="769" spans="1:16" x14ac:dyDescent="0.2">
      <c r="A769" s="123" t="s">
        <v>51</v>
      </c>
      <c r="B769" s="124" t="e">
        <f>B668*((1+Constants!$B$16)/(1+Constants!$B$15))^20</f>
        <v>#REF!</v>
      </c>
      <c r="C769" s="124" t="e">
        <f>C668*((1+Constants!$B$17)/(1+Constants!$B$15))^20</f>
        <v>#REF!</v>
      </c>
      <c r="D769" s="124" t="e">
        <f t="shared" si="459"/>
        <v>#REF!</v>
      </c>
      <c r="E769" s="124" t="e">
        <f>E668*((1+Constants!$B$16)/(1+Constants!$B$15))^20</f>
        <v>#REF!</v>
      </c>
      <c r="F769" s="124" t="e">
        <f>F668*((1+Constants!$B$17)/(1+Constants!$B$15))^20</f>
        <v>#REF!</v>
      </c>
      <c r="G769" s="124" t="e">
        <f t="shared" si="460"/>
        <v>#REF!</v>
      </c>
      <c r="H769" s="124" t="e">
        <f>H668*((1+Constants!$B$16)/(1+Constants!$B$15))^20</f>
        <v>#REF!</v>
      </c>
      <c r="I769" s="124" t="e">
        <f>I668*((1+Constants!$B$17)/(1+Constants!$B$15))^20</f>
        <v>#REF!</v>
      </c>
      <c r="J769" s="124" t="e">
        <f t="shared" si="461"/>
        <v>#REF!</v>
      </c>
      <c r="K769" s="124" t="e">
        <f>K668*((1+Constants!$B$16)/(1+Constants!$B$15))^20</f>
        <v>#REF!</v>
      </c>
      <c r="L769" s="124" t="e">
        <f>L668*((1+Constants!$B$17)/(1+Constants!$B$15))^20</f>
        <v>#REF!</v>
      </c>
      <c r="M769" s="124" t="e">
        <f t="shared" si="462"/>
        <v>#REF!</v>
      </c>
      <c r="N769" s="124" t="e">
        <f>N668*((1+Constants!$B$16)/(1+Constants!$B$15))^20</f>
        <v>#REF!</v>
      </c>
      <c r="O769" s="124" t="e">
        <f>O668*((1+Constants!$B$17)/(1+Constants!$B$15))^20</f>
        <v>#REF!</v>
      </c>
      <c r="P769" s="124" t="e">
        <f t="shared" si="463"/>
        <v>#REF!</v>
      </c>
    </row>
    <row r="770" spans="1:16" x14ac:dyDescent="0.2">
      <c r="A770" s="125" t="s">
        <v>52</v>
      </c>
      <c r="B770" s="124" t="e">
        <f>B669*((1+Constants!$B$16)/(1+Constants!$B$15))^20</f>
        <v>#REF!</v>
      </c>
      <c r="C770" s="124" t="e">
        <f>C669*((1+Constants!$B$17)/(1+Constants!$B$15))^20</f>
        <v>#REF!</v>
      </c>
      <c r="D770" s="124" t="e">
        <f t="shared" si="459"/>
        <v>#REF!</v>
      </c>
      <c r="E770" s="124" t="e">
        <f>E669*((1+Constants!$B$16)/(1+Constants!$B$15))^20</f>
        <v>#REF!</v>
      </c>
      <c r="F770" s="124" t="e">
        <f>F669*((1+Constants!$B$17)/(1+Constants!$B$15))^20</f>
        <v>#REF!</v>
      </c>
      <c r="G770" s="124" t="e">
        <f t="shared" si="460"/>
        <v>#REF!</v>
      </c>
      <c r="H770" s="124" t="e">
        <f>H669*((1+Constants!$B$16)/(1+Constants!$B$15))^20</f>
        <v>#REF!</v>
      </c>
      <c r="I770" s="124" t="e">
        <f>I669*((1+Constants!$B$17)/(1+Constants!$B$15))^20</f>
        <v>#REF!</v>
      </c>
      <c r="J770" s="124" t="e">
        <f t="shared" si="461"/>
        <v>#REF!</v>
      </c>
      <c r="K770" s="124" t="e">
        <f>K669*((1+Constants!$B$16)/(1+Constants!$B$15))^20</f>
        <v>#REF!</v>
      </c>
      <c r="L770" s="124" t="e">
        <f>L669*((1+Constants!$B$17)/(1+Constants!$B$15))^20</f>
        <v>#REF!</v>
      </c>
      <c r="M770" s="124" t="e">
        <f t="shared" si="462"/>
        <v>#REF!</v>
      </c>
      <c r="N770" s="124" t="e">
        <f>N669*((1+Constants!$B$16)/(1+Constants!$B$15))^20</f>
        <v>#REF!</v>
      </c>
      <c r="O770" s="124" t="e">
        <f>O669*((1+Constants!$B$17)/(1+Constants!$B$15))^20</f>
        <v>#REF!</v>
      </c>
      <c r="P770" s="124" t="e">
        <f t="shared" si="463"/>
        <v>#REF!</v>
      </c>
    </row>
    <row r="771" spans="1:16" x14ac:dyDescent="0.2">
      <c r="A771" s="125" t="s">
        <v>53</v>
      </c>
      <c r="B771" s="124" t="e">
        <f>B670*((1+Constants!$B$16)/(1+Constants!$B$15))^20</f>
        <v>#REF!</v>
      </c>
      <c r="C771" s="124" t="e">
        <f>C670*((1+Constants!$B$17)/(1+Constants!$B$15))^20</f>
        <v>#REF!</v>
      </c>
      <c r="D771" s="124" t="e">
        <f t="shared" si="459"/>
        <v>#REF!</v>
      </c>
      <c r="E771" s="124" t="e">
        <f>E670*((1+Constants!$B$16)/(1+Constants!$B$15))^20</f>
        <v>#REF!</v>
      </c>
      <c r="F771" s="124" t="e">
        <f>F670*((1+Constants!$B$17)/(1+Constants!$B$15))^20</f>
        <v>#REF!</v>
      </c>
      <c r="G771" s="124" t="e">
        <f t="shared" si="460"/>
        <v>#REF!</v>
      </c>
      <c r="H771" s="124" t="e">
        <f>H670*((1+Constants!$B$16)/(1+Constants!$B$15))^20</f>
        <v>#REF!</v>
      </c>
      <c r="I771" s="124" t="e">
        <f>I670*((1+Constants!$B$17)/(1+Constants!$B$15))^20</f>
        <v>#REF!</v>
      </c>
      <c r="J771" s="124" t="e">
        <f t="shared" si="461"/>
        <v>#REF!</v>
      </c>
      <c r="K771" s="124" t="e">
        <f>K670*((1+Constants!$B$16)/(1+Constants!$B$15))^20</f>
        <v>#REF!</v>
      </c>
      <c r="L771" s="124" t="e">
        <f>L670*((1+Constants!$B$17)/(1+Constants!$B$15))^20</f>
        <v>#REF!</v>
      </c>
      <c r="M771" s="124" t="e">
        <f t="shared" si="462"/>
        <v>#REF!</v>
      </c>
      <c r="N771" s="124" t="e">
        <f>N670*((1+Constants!$B$16)/(1+Constants!$B$15))^20</f>
        <v>#REF!</v>
      </c>
      <c r="O771" s="124" t="e">
        <f>O670*((1+Constants!$B$17)/(1+Constants!$B$15))^20</f>
        <v>#REF!</v>
      </c>
      <c r="P771" s="124" t="e">
        <f t="shared" si="463"/>
        <v>#REF!</v>
      </c>
    </row>
    <row r="772" spans="1:16" x14ac:dyDescent="0.2">
      <c r="A772" s="125" t="s">
        <v>54</v>
      </c>
      <c r="B772" s="124" t="e">
        <f>B671*((1+Constants!$B$16)/(1+Constants!$B$15))^20</f>
        <v>#REF!</v>
      </c>
      <c r="C772" s="124" t="e">
        <f>C671*((1+Constants!$B$17)/(1+Constants!$B$15))^20</f>
        <v>#REF!</v>
      </c>
      <c r="D772" s="124" t="e">
        <f t="shared" si="459"/>
        <v>#REF!</v>
      </c>
      <c r="E772" s="124" t="e">
        <f>E671*((1+Constants!$B$16)/(1+Constants!$B$15))^20</f>
        <v>#REF!</v>
      </c>
      <c r="F772" s="124" t="e">
        <f>F671*((1+Constants!$B$17)/(1+Constants!$B$15))^20</f>
        <v>#REF!</v>
      </c>
      <c r="G772" s="124" t="e">
        <f t="shared" si="460"/>
        <v>#REF!</v>
      </c>
      <c r="H772" s="124" t="e">
        <f>H671*((1+Constants!$B$16)/(1+Constants!$B$15))^20</f>
        <v>#REF!</v>
      </c>
      <c r="I772" s="124" t="e">
        <f>I671*((1+Constants!$B$17)/(1+Constants!$B$15))^20</f>
        <v>#REF!</v>
      </c>
      <c r="J772" s="124" t="e">
        <f t="shared" si="461"/>
        <v>#REF!</v>
      </c>
      <c r="K772" s="124" t="e">
        <f>K671*((1+Constants!$B$16)/(1+Constants!$B$15))^20</f>
        <v>#REF!</v>
      </c>
      <c r="L772" s="124" t="e">
        <f>L671*((1+Constants!$B$17)/(1+Constants!$B$15))^20</f>
        <v>#REF!</v>
      </c>
      <c r="M772" s="124" t="e">
        <f t="shared" si="462"/>
        <v>#REF!</v>
      </c>
      <c r="N772" s="124" t="e">
        <f>N671*((1+Constants!$B$16)/(1+Constants!$B$15))^20</f>
        <v>#REF!</v>
      </c>
      <c r="O772" s="124" t="e">
        <f>O671*((1+Constants!$B$17)/(1+Constants!$B$15))^20</f>
        <v>#REF!</v>
      </c>
      <c r="P772" s="124" t="e">
        <f t="shared" si="463"/>
        <v>#REF!</v>
      </c>
    </row>
    <row r="773" spans="1:16" x14ac:dyDescent="0.2">
      <c r="A773" s="125" t="s">
        <v>55</v>
      </c>
      <c r="B773" s="124" t="e">
        <f>B672*((1+Constants!$B$16)/(1+Constants!$B$15))^20</f>
        <v>#REF!</v>
      </c>
      <c r="C773" s="124" t="e">
        <f>C672*((1+Constants!$B$17)/(1+Constants!$B$15))^20</f>
        <v>#REF!</v>
      </c>
      <c r="D773" s="124" t="e">
        <f t="shared" si="459"/>
        <v>#REF!</v>
      </c>
      <c r="E773" s="124" t="e">
        <f>E672*((1+Constants!$B$16)/(1+Constants!$B$15))^20</f>
        <v>#REF!</v>
      </c>
      <c r="F773" s="124" t="e">
        <f>F672*((1+Constants!$B$17)/(1+Constants!$B$15))^20</f>
        <v>#REF!</v>
      </c>
      <c r="G773" s="124" t="e">
        <f t="shared" si="460"/>
        <v>#REF!</v>
      </c>
      <c r="H773" s="124" t="e">
        <f>H672*((1+Constants!$B$16)/(1+Constants!$B$15))^20</f>
        <v>#REF!</v>
      </c>
      <c r="I773" s="124" t="e">
        <f>I672*((1+Constants!$B$17)/(1+Constants!$B$15))^20</f>
        <v>#REF!</v>
      </c>
      <c r="J773" s="124" t="e">
        <f t="shared" si="461"/>
        <v>#REF!</v>
      </c>
      <c r="K773" s="124" t="e">
        <f>K672*((1+Constants!$B$16)/(1+Constants!$B$15))^20</f>
        <v>#REF!</v>
      </c>
      <c r="L773" s="124" t="e">
        <f>L672*((1+Constants!$B$17)/(1+Constants!$B$15))^20</f>
        <v>#REF!</v>
      </c>
      <c r="M773" s="124" t="e">
        <f t="shared" si="462"/>
        <v>#REF!</v>
      </c>
      <c r="N773" s="124" t="e">
        <f>N672*((1+Constants!$B$16)/(1+Constants!$B$15))^20</f>
        <v>#REF!</v>
      </c>
      <c r="O773" s="124" t="e">
        <f>O672*((1+Constants!$B$17)/(1+Constants!$B$15))^20</f>
        <v>#REF!</v>
      </c>
      <c r="P773" s="124" t="e">
        <f t="shared" si="463"/>
        <v>#REF!</v>
      </c>
    </row>
    <row r="774" spans="1:16" x14ac:dyDescent="0.2">
      <c r="A774" s="125" t="s">
        <v>21</v>
      </c>
      <c r="B774" s="124" t="e">
        <f>B673*((1+Constants!$B$16)/(1+Constants!$B$15))^20</f>
        <v>#REF!</v>
      </c>
      <c r="C774" s="124" t="e">
        <f>C673*((1+Constants!$B$17)/(1+Constants!$B$15))^20</f>
        <v>#REF!</v>
      </c>
      <c r="D774" s="124" t="e">
        <f t="shared" si="459"/>
        <v>#REF!</v>
      </c>
      <c r="E774" s="124" t="e">
        <f>E673*((1+Constants!$B$16)/(1+Constants!$B$15))^20</f>
        <v>#REF!</v>
      </c>
      <c r="F774" s="124" t="e">
        <f>F673*((1+Constants!$B$17)/(1+Constants!$B$15))^20</f>
        <v>#REF!</v>
      </c>
      <c r="G774" s="124" t="e">
        <f t="shared" si="460"/>
        <v>#REF!</v>
      </c>
      <c r="H774" s="124" t="e">
        <f>H673*((1+Constants!$B$16)/(1+Constants!$B$15))^20</f>
        <v>#REF!</v>
      </c>
      <c r="I774" s="124" t="e">
        <f>I673*((1+Constants!$B$17)/(1+Constants!$B$15))^20</f>
        <v>#REF!</v>
      </c>
      <c r="J774" s="124" t="e">
        <f t="shared" si="461"/>
        <v>#REF!</v>
      </c>
      <c r="K774" s="124" t="e">
        <f>K673*((1+Constants!$B$16)/(1+Constants!$B$15))^20</f>
        <v>#REF!</v>
      </c>
      <c r="L774" s="124" t="e">
        <f>L673*((1+Constants!$B$17)/(1+Constants!$B$15))^20</f>
        <v>#REF!</v>
      </c>
      <c r="M774" s="124" t="e">
        <f t="shared" si="462"/>
        <v>#REF!</v>
      </c>
      <c r="N774" s="124" t="e">
        <f>N673*((1+Constants!$B$16)/(1+Constants!$B$15))^20</f>
        <v>#REF!</v>
      </c>
      <c r="O774" s="124" t="e">
        <f>O673*((1+Constants!$B$17)/(1+Constants!$B$15))^20</f>
        <v>#REF!</v>
      </c>
      <c r="P774" s="124" t="e">
        <f t="shared" si="463"/>
        <v>#REF!</v>
      </c>
    </row>
    <row r="775" spans="1:16" x14ac:dyDescent="0.2">
      <c r="A775" s="125" t="s">
        <v>56</v>
      </c>
      <c r="B775" s="124" t="e">
        <f>B674*((1+Constants!$B$16)/(1+Constants!$B$15))^20</f>
        <v>#REF!</v>
      </c>
      <c r="C775" s="124" t="e">
        <f>C674*((1+Constants!$B$17)/(1+Constants!$B$15))^20</f>
        <v>#REF!</v>
      </c>
      <c r="D775" s="124" t="e">
        <f t="shared" si="459"/>
        <v>#REF!</v>
      </c>
      <c r="E775" s="124" t="e">
        <f>E674*((1+Constants!$B$16)/(1+Constants!$B$15))^20</f>
        <v>#REF!</v>
      </c>
      <c r="F775" s="124" t="e">
        <f>F674*((1+Constants!$B$17)/(1+Constants!$B$15))^20</f>
        <v>#REF!</v>
      </c>
      <c r="G775" s="124" t="e">
        <f t="shared" si="460"/>
        <v>#REF!</v>
      </c>
      <c r="H775" s="124" t="e">
        <f>H674*((1+Constants!$B$16)/(1+Constants!$B$15))^20</f>
        <v>#REF!</v>
      </c>
      <c r="I775" s="124" t="e">
        <f>I674*((1+Constants!$B$17)/(1+Constants!$B$15))^20</f>
        <v>#REF!</v>
      </c>
      <c r="J775" s="124" t="e">
        <f t="shared" si="461"/>
        <v>#REF!</v>
      </c>
      <c r="K775" s="124" t="e">
        <f>K674*((1+Constants!$B$16)/(1+Constants!$B$15))^20</f>
        <v>#REF!</v>
      </c>
      <c r="L775" s="124" t="e">
        <f>L674*((1+Constants!$B$17)/(1+Constants!$B$15))^20</f>
        <v>#REF!</v>
      </c>
      <c r="M775" s="124" t="e">
        <f t="shared" si="462"/>
        <v>#REF!</v>
      </c>
      <c r="N775" s="124" t="e">
        <f>N674*((1+Constants!$B$16)/(1+Constants!$B$15))^20</f>
        <v>#REF!</v>
      </c>
      <c r="O775" s="124" t="e">
        <f>O674*((1+Constants!$B$17)/(1+Constants!$B$15))^20</f>
        <v>#REF!</v>
      </c>
      <c r="P775" s="124" t="e">
        <f t="shared" si="463"/>
        <v>#REF!</v>
      </c>
    </row>
    <row r="776" spans="1:16" x14ac:dyDescent="0.2">
      <c r="A776" s="125" t="s">
        <v>57</v>
      </c>
      <c r="B776" s="124" t="e">
        <f>B675*((1+Constants!$B$16)/(1+Constants!$B$15))^20</f>
        <v>#REF!</v>
      </c>
      <c r="C776" s="124" t="e">
        <f>C675*((1+Constants!$B$17)/(1+Constants!$B$15))^20</f>
        <v>#REF!</v>
      </c>
      <c r="D776" s="124" t="e">
        <f t="shared" si="459"/>
        <v>#REF!</v>
      </c>
      <c r="E776" s="124" t="e">
        <f>E675*((1+Constants!$B$16)/(1+Constants!$B$15))^20</f>
        <v>#REF!</v>
      </c>
      <c r="F776" s="124" t="e">
        <f>F675*((1+Constants!$B$17)/(1+Constants!$B$15))^20</f>
        <v>#REF!</v>
      </c>
      <c r="G776" s="124" t="e">
        <f t="shared" si="460"/>
        <v>#REF!</v>
      </c>
      <c r="H776" s="124" t="e">
        <f>H675*((1+Constants!$B$16)/(1+Constants!$B$15))^20</f>
        <v>#REF!</v>
      </c>
      <c r="I776" s="124" t="e">
        <f>I675*((1+Constants!$B$17)/(1+Constants!$B$15))^20</f>
        <v>#REF!</v>
      </c>
      <c r="J776" s="124" t="e">
        <f t="shared" si="461"/>
        <v>#REF!</v>
      </c>
      <c r="K776" s="124" t="e">
        <f>K675*((1+Constants!$B$16)/(1+Constants!$B$15))^20</f>
        <v>#REF!</v>
      </c>
      <c r="L776" s="124" t="e">
        <f>L675*((1+Constants!$B$17)/(1+Constants!$B$15))^20</f>
        <v>#REF!</v>
      </c>
      <c r="M776" s="124" t="e">
        <f t="shared" si="462"/>
        <v>#REF!</v>
      </c>
      <c r="N776" s="124" t="e">
        <f>N675*((1+Constants!$B$16)/(1+Constants!$B$15))^20</f>
        <v>#REF!</v>
      </c>
      <c r="O776" s="124" t="e">
        <f>O675*((1+Constants!$B$17)/(1+Constants!$B$15))^20</f>
        <v>#REF!</v>
      </c>
      <c r="P776" s="124" t="e">
        <f t="shared" si="463"/>
        <v>#REF!</v>
      </c>
    </row>
    <row r="777" spans="1:16" x14ac:dyDescent="0.2">
      <c r="A777" s="125" t="s">
        <v>58</v>
      </c>
      <c r="B777" s="124" t="e">
        <f>B676*((1+Constants!$B$16)/(1+Constants!$B$15))^20</f>
        <v>#REF!</v>
      </c>
      <c r="C777" s="124" t="e">
        <f>C676*((1+Constants!$B$17)/(1+Constants!$B$15))^20</f>
        <v>#REF!</v>
      </c>
      <c r="D777" s="124" t="e">
        <f t="shared" si="459"/>
        <v>#REF!</v>
      </c>
      <c r="E777" s="124" t="e">
        <f>E676*((1+Constants!$B$16)/(1+Constants!$B$15))^20</f>
        <v>#REF!</v>
      </c>
      <c r="F777" s="124" t="e">
        <f>F676*((1+Constants!$B$17)/(1+Constants!$B$15))^20</f>
        <v>#REF!</v>
      </c>
      <c r="G777" s="124" t="e">
        <f t="shared" si="460"/>
        <v>#REF!</v>
      </c>
      <c r="H777" s="124" t="e">
        <f>H676*((1+Constants!$B$16)/(1+Constants!$B$15))^20</f>
        <v>#REF!</v>
      </c>
      <c r="I777" s="124" t="e">
        <f>I676*((1+Constants!$B$17)/(1+Constants!$B$15))^20</f>
        <v>#REF!</v>
      </c>
      <c r="J777" s="124" t="e">
        <f t="shared" si="461"/>
        <v>#REF!</v>
      </c>
      <c r="K777" s="124" t="e">
        <f>K676*((1+Constants!$B$16)/(1+Constants!$B$15))^20</f>
        <v>#REF!</v>
      </c>
      <c r="L777" s="124" t="e">
        <f>L676*((1+Constants!$B$17)/(1+Constants!$B$15))^20</f>
        <v>#REF!</v>
      </c>
      <c r="M777" s="124" t="e">
        <f t="shared" si="462"/>
        <v>#REF!</v>
      </c>
      <c r="N777" s="124" t="e">
        <f>N676*((1+Constants!$B$16)/(1+Constants!$B$15))^20</f>
        <v>#REF!</v>
      </c>
      <c r="O777" s="124" t="e">
        <f>O676*((1+Constants!$B$17)/(1+Constants!$B$15))^20</f>
        <v>#REF!</v>
      </c>
      <c r="P777" s="124" t="e">
        <f t="shared" si="463"/>
        <v>#REF!</v>
      </c>
    </row>
    <row r="779" spans="1:16" x14ac:dyDescent="0.2">
      <c r="A779" s="284" t="s">
        <v>161</v>
      </c>
      <c r="B779" s="282" t="s">
        <v>109</v>
      </c>
      <c r="C779" s="111"/>
      <c r="D779" s="111"/>
      <c r="E779" s="111"/>
      <c r="F779" s="111"/>
      <c r="G779" s="111"/>
      <c r="H779" s="111"/>
      <c r="I779" s="111"/>
      <c r="J779" s="111"/>
      <c r="K779" s="111"/>
      <c r="L779" s="111"/>
      <c r="M779" s="111"/>
      <c r="N779" s="111"/>
      <c r="O779" s="111"/>
      <c r="P779" s="111"/>
    </row>
    <row r="780" spans="1:16" x14ac:dyDescent="0.2">
      <c r="A780" s="284" t="s">
        <v>199</v>
      </c>
      <c r="B780" s="282" t="s">
        <v>150</v>
      </c>
      <c r="C780" s="282"/>
      <c r="D780" s="282"/>
      <c r="E780" s="282" t="s">
        <v>196</v>
      </c>
      <c r="F780" s="282"/>
      <c r="G780" s="282"/>
      <c r="H780" s="282" t="s">
        <v>41</v>
      </c>
      <c r="I780" s="282"/>
      <c r="J780" s="282"/>
      <c r="K780" s="282" t="s">
        <v>40</v>
      </c>
      <c r="L780" s="282"/>
      <c r="M780" s="282"/>
      <c r="N780" s="282" t="s">
        <v>197</v>
      </c>
      <c r="O780" s="282"/>
      <c r="P780" s="282"/>
    </row>
    <row r="781" spans="1:16" x14ac:dyDescent="0.2">
      <c r="A781" s="109" t="s">
        <v>14</v>
      </c>
      <c r="B781" s="283" t="s">
        <v>94</v>
      </c>
      <c r="C781" s="283" t="s">
        <v>95</v>
      </c>
      <c r="D781" s="283" t="s">
        <v>96</v>
      </c>
      <c r="E781" s="283" t="s">
        <v>94</v>
      </c>
      <c r="F781" s="283" t="s">
        <v>95</v>
      </c>
      <c r="G781" s="283" t="s">
        <v>96</v>
      </c>
      <c r="H781" s="283" t="s">
        <v>94</v>
      </c>
      <c r="I781" s="283" t="s">
        <v>95</v>
      </c>
      <c r="J781" s="283" t="s">
        <v>96</v>
      </c>
      <c r="K781" s="283" t="s">
        <v>94</v>
      </c>
      <c r="L781" s="283" t="s">
        <v>95</v>
      </c>
      <c r="M781" s="283" t="s">
        <v>96</v>
      </c>
      <c r="N781" s="283" t="s">
        <v>94</v>
      </c>
      <c r="O781" s="283" t="s">
        <v>95</v>
      </c>
      <c r="P781" s="283" t="s">
        <v>96</v>
      </c>
    </row>
    <row r="782" spans="1:16" x14ac:dyDescent="0.2">
      <c r="A782" s="11" t="s">
        <v>0</v>
      </c>
      <c r="B782" s="123"/>
      <c r="C782" s="123"/>
      <c r="D782" s="123"/>
      <c r="E782" s="123"/>
      <c r="F782" s="123"/>
      <c r="G782" s="123"/>
      <c r="H782" s="123"/>
      <c r="I782" s="123"/>
      <c r="J782" s="123"/>
      <c r="K782" s="123"/>
      <c r="L782" s="123"/>
      <c r="M782" s="123"/>
      <c r="N782" s="123"/>
      <c r="O782" s="123"/>
      <c r="P782" s="123"/>
    </row>
    <row r="783" spans="1:16" x14ac:dyDescent="0.2">
      <c r="A783" s="125" t="s">
        <v>48</v>
      </c>
      <c r="B783" s="124" t="e">
        <f>B411</f>
        <v>#REF!</v>
      </c>
      <c r="C783" s="124" t="e">
        <f t="shared" ref="C783:D783" si="464">C411</f>
        <v>#REF!</v>
      </c>
      <c r="D783" s="124" t="e">
        <f t="shared" si="464"/>
        <v>#REF!</v>
      </c>
      <c r="E783" s="124" t="e">
        <f>E411</f>
        <v>#REF!</v>
      </c>
      <c r="F783" s="124" t="e">
        <f t="shared" ref="F783:G783" si="465">F411</f>
        <v>#REF!</v>
      </c>
      <c r="G783" s="124" t="e">
        <f t="shared" si="465"/>
        <v>#REF!</v>
      </c>
      <c r="H783" s="124" t="e">
        <f>H411</f>
        <v>#REF!</v>
      </c>
      <c r="I783" s="124" t="e">
        <f t="shared" ref="I783:J783" si="466">I411</f>
        <v>#REF!</v>
      </c>
      <c r="J783" s="124" t="e">
        <f t="shared" si="466"/>
        <v>#REF!</v>
      </c>
      <c r="K783" s="124" t="e">
        <f>K411</f>
        <v>#REF!</v>
      </c>
      <c r="L783" s="124" t="e">
        <f t="shared" ref="L783:M783" si="467">L411</f>
        <v>#REF!</v>
      </c>
      <c r="M783" s="124" t="e">
        <f t="shared" si="467"/>
        <v>#REF!</v>
      </c>
      <c r="N783" s="124" t="e">
        <f>N411</f>
        <v>#REF!</v>
      </c>
      <c r="O783" s="124" t="e">
        <f t="shared" ref="O783:P783" si="468">O411</f>
        <v>#REF!</v>
      </c>
      <c r="P783" s="124" t="e">
        <f t="shared" si="468"/>
        <v>#REF!</v>
      </c>
    </row>
    <row r="784" spans="1:16" x14ac:dyDescent="0.2">
      <c r="A784" s="125" t="s">
        <v>49</v>
      </c>
      <c r="B784" s="124" t="e">
        <f>B412</f>
        <v>#REF!</v>
      </c>
      <c r="C784" s="124" t="e">
        <f t="shared" ref="C784:D784" si="469">C412</f>
        <v>#REF!</v>
      </c>
      <c r="D784" s="124" t="e">
        <f t="shared" si="469"/>
        <v>#REF!</v>
      </c>
      <c r="E784" s="124" t="e">
        <f>E412</f>
        <v>#REF!</v>
      </c>
      <c r="F784" s="124" t="e">
        <f t="shared" ref="F784:G784" si="470">F412</f>
        <v>#REF!</v>
      </c>
      <c r="G784" s="124" t="e">
        <f t="shared" si="470"/>
        <v>#REF!</v>
      </c>
      <c r="H784" s="124" t="e">
        <f>H412</f>
        <v>#REF!</v>
      </c>
      <c r="I784" s="124" t="e">
        <f t="shared" ref="I784:J784" si="471">I412</f>
        <v>#REF!</v>
      </c>
      <c r="J784" s="124" t="e">
        <f t="shared" si="471"/>
        <v>#REF!</v>
      </c>
      <c r="K784" s="124" t="e">
        <f>K412</f>
        <v>#REF!</v>
      </c>
      <c r="L784" s="124" t="e">
        <f t="shared" ref="L784:M784" si="472">L412</f>
        <v>#REF!</v>
      </c>
      <c r="M784" s="124" t="e">
        <f t="shared" si="472"/>
        <v>#REF!</v>
      </c>
      <c r="N784" s="124" t="e">
        <f>N412</f>
        <v>#REF!</v>
      </c>
      <c r="O784" s="124" t="e">
        <f t="shared" ref="O784:P784" si="473">O412</f>
        <v>#REF!</v>
      </c>
      <c r="P784" s="124" t="e">
        <f t="shared" si="473"/>
        <v>#REF!</v>
      </c>
    </row>
    <row r="785" spans="1:16" x14ac:dyDescent="0.2">
      <c r="A785" s="123" t="s">
        <v>50</v>
      </c>
      <c r="B785" s="124" t="e">
        <f>B413</f>
        <v>#REF!</v>
      </c>
      <c r="C785" s="124" t="e">
        <f t="shared" ref="C785:D785" si="474">C413</f>
        <v>#REF!</v>
      </c>
      <c r="D785" s="124" t="e">
        <f t="shared" si="474"/>
        <v>#REF!</v>
      </c>
      <c r="E785" s="124" t="e">
        <f>E413</f>
        <v>#REF!</v>
      </c>
      <c r="F785" s="124" t="e">
        <f t="shared" ref="F785:G785" si="475">F413</f>
        <v>#REF!</v>
      </c>
      <c r="G785" s="124" t="e">
        <f t="shared" si="475"/>
        <v>#REF!</v>
      </c>
      <c r="H785" s="124" t="e">
        <f>H413</f>
        <v>#REF!</v>
      </c>
      <c r="I785" s="124" t="e">
        <f t="shared" ref="I785:J785" si="476">I413</f>
        <v>#REF!</v>
      </c>
      <c r="J785" s="124" t="e">
        <f t="shared" si="476"/>
        <v>#REF!</v>
      </c>
      <c r="K785" s="124" t="e">
        <f>K413</f>
        <v>#REF!</v>
      </c>
      <c r="L785" s="124" t="e">
        <f t="shared" ref="L785:M785" si="477">L413</f>
        <v>#REF!</v>
      </c>
      <c r="M785" s="124" t="e">
        <f t="shared" si="477"/>
        <v>#REF!</v>
      </c>
      <c r="N785" s="124" t="e">
        <f>N413</f>
        <v>#REF!</v>
      </c>
      <c r="O785" s="124" t="e">
        <f t="shared" ref="O785:P785" si="478">O413</f>
        <v>#REF!</v>
      </c>
      <c r="P785" s="124" t="e">
        <f t="shared" si="478"/>
        <v>#REF!</v>
      </c>
    </row>
    <row r="786" spans="1:16" x14ac:dyDescent="0.2">
      <c r="A786" s="126" t="s">
        <v>30</v>
      </c>
      <c r="B786" s="124" t="e">
        <f>B414</f>
        <v>#REF!</v>
      </c>
      <c r="C786" s="124" t="e">
        <f t="shared" ref="C786:D786" si="479">C414</f>
        <v>#REF!</v>
      </c>
      <c r="D786" s="124" t="e">
        <f t="shared" si="479"/>
        <v>#REF!</v>
      </c>
      <c r="E786" s="124" t="e">
        <f>E414</f>
        <v>#REF!</v>
      </c>
      <c r="F786" s="124" t="e">
        <f t="shared" ref="F786:G786" si="480">F414</f>
        <v>#REF!</v>
      </c>
      <c r="G786" s="124" t="e">
        <f t="shared" si="480"/>
        <v>#REF!</v>
      </c>
      <c r="H786" s="124" t="e">
        <f>H414</f>
        <v>#REF!</v>
      </c>
      <c r="I786" s="124" t="e">
        <f t="shared" ref="I786:J786" si="481">I414</f>
        <v>#REF!</v>
      </c>
      <c r="J786" s="124" t="e">
        <f t="shared" si="481"/>
        <v>#REF!</v>
      </c>
      <c r="K786" s="124" t="e">
        <f>K414</f>
        <v>#REF!</v>
      </c>
      <c r="L786" s="124" t="e">
        <f t="shared" ref="L786:M786" si="482">L414</f>
        <v>#REF!</v>
      </c>
      <c r="M786" s="124" t="e">
        <f t="shared" si="482"/>
        <v>#REF!</v>
      </c>
      <c r="N786" s="124" t="e">
        <f>N414</f>
        <v>#REF!</v>
      </c>
      <c r="O786" s="124" t="e">
        <f t="shared" ref="O786:P786" si="483">O414</f>
        <v>#REF!</v>
      </c>
      <c r="P786" s="124" t="e">
        <f t="shared" si="483"/>
        <v>#REF!</v>
      </c>
    </row>
    <row r="787" spans="1:16" x14ac:dyDescent="0.2">
      <c r="A787" s="123" t="s">
        <v>51</v>
      </c>
      <c r="B787" s="124" t="e">
        <f>B416</f>
        <v>#REF!</v>
      </c>
      <c r="C787" s="124" t="e">
        <f t="shared" ref="C787:D787" si="484">C416</f>
        <v>#REF!</v>
      </c>
      <c r="D787" s="124" t="e">
        <f t="shared" si="484"/>
        <v>#REF!</v>
      </c>
      <c r="E787" s="124" t="e">
        <f>E416</f>
        <v>#REF!</v>
      </c>
      <c r="F787" s="124" t="e">
        <f t="shared" ref="F787:G787" si="485">F416</f>
        <v>#REF!</v>
      </c>
      <c r="G787" s="124" t="e">
        <f t="shared" si="485"/>
        <v>#REF!</v>
      </c>
      <c r="H787" s="124" t="e">
        <f>H416</f>
        <v>#REF!</v>
      </c>
      <c r="I787" s="124" t="e">
        <f t="shared" ref="I787:J787" si="486">I416</f>
        <v>#REF!</v>
      </c>
      <c r="J787" s="124" t="e">
        <f t="shared" si="486"/>
        <v>#REF!</v>
      </c>
      <c r="K787" s="124" t="e">
        <f>K416</f>
        <v>#REF!</v>
      </c>
      <c r="L787" s="124" t="e">
        <f t="shared" ref="L787:M787" si="487">L416</f>
        <v>#REF!</v>
      </c>
      <c r="M787" s="124" t="e">
        <f t="shared" si="487"/>
        <v>#REF!</v>
      </c>
      <c r="N787" s="124" t="e">
        <f>N416</f>
        <v>#REF!</v>
      </c>
      <c r="O787" s="124" t="e">
        <f t="shared" ref="O787:P787" si="488">O416</f>
        <v>#REF!</v>
      </c>
      <c r="P787" s="124" t="e">
        <f t="shared" si="488"/>
        <v>#REF!</v>
      </c>
    </row>
    <row r="788" spans="1:16" x14ac:dyDescent="0.2">
      <c r="A788" s="125" t="s">
        <v>52</v>
      </c>
      <c r="B788" s="124" t="e">
        <f>B417</f>
        <v>#REF!</v>
      </c>
      <c r="C788" s="124" t="e">
        <f t="shared" ref="C788:D788" si="489">C417</f>
        <v>#REF!</v>
      </c>
      <c r="D788" s="124" t="e">
        <f t="shared" si="489"/>
        <v>#REF!</v>
      </c>
      <c r="E788" s="124" t="e">
        <f>E417</f>
        <v>#REF!</v>
      </c>
      <c r="F788" s="124" t="e">
        <f t="shared" ref="F788:G788" si="490">F417</f>
        <v>#REF!</v>
      </c>
      <c r="G788" s="124" t="e">
        <f t="shared" si="490"/>
        <v>#REF!</v>
      </c>
      <c r="H788" s="124" t="e">
        <f>H417</f>
        <v>#REF!</v>
      </c>
      <c r="I788" s="124" t="e">
        <f t="shared" ref="I788:J788" si="491">I417</f>
        <v>#REF!</v>
      </c>
      <c r="J788" s="124" t="e">
        <f t="shared" si="491"/>
        <v>#REF!</v>
      </c>
      <c r="K788" s="124" t="e">
        <f>K417</f>
        <v>#REF!</v>
      </c>
      <c r="L788" s="124" t="e">
        <f t="shared" ref="L788:M788" si="492">L417</f>
        <v>#REF!</v>
      </c>
      <c r="M788" s="124" t="e">
        <f t="shared" si="492"/>
        <v>#REF!</v>
      </c>
      <c r="N788" s="124" t="e">
        <f>N417</f>
        <v>#REF!</v>
      </c>
      <c r="O788" s="124" t="e">
        <f t="shared" ref="O788:P788" si="493">O417</f>
        <v>#REF!</v>
      </c>
      <c r="P788" s="124" t="e">
        <f t="shared" si="493"/>
        <v>#REF!</v>
      </c>
    </row>
    <row r="789" spans="1:16" x14ac:dyDescent="0.2">
      <c r="A789" s="125" t="s">
        <v>53</v>
      </c>
      <c r="B789" s="124" t="e">
        <f>B418</f>
        <v>#REF!</v>
      </c>
      <c r="C789" s="124" t="e">
        <f t="shared" ref="C789:D789" si="494">C418</f>
        <v>#REF!</v>
      </c>
      <c r="D789" s="124" t="e">
        <f t="shared" si="494"/>
        <v>#REF!</v>
      </c>
      <c r="E789" s="124" t="e">
        <f>E418</f>
        <v>#REF!</v>
      </c>
      <c r="F789" s="124" t="e">
        <f t="shared" ref="F789:G789" si="495">F418</f>
        <v>#REF!</v>
      </c>
      <c r="G789" s="124" t="e">
        <f t="shared" si="495"/>
        <v>#REF!</v>
      </c>
      <c r="H789" s="124" t="e">
        <f>H418</f>
        <v>#REF!</v>
      </c>
      <c r="I789" s="124" t="e">
        <f t="shared" ref="I789:J789" si="496">I418</f>
        <v>#REF!</v>
      </c>
      <c r="J789" s="124" t="e">
        <f t="shared" si="496"/>
        <v>#REF!</v>
      </c>
      <c r="K789" s="124" t="e">
        <f>K418</f>
        <v>#REF!</v>
      </c>
      <c r="L789" s="124" t="e">
        <f t="shared" ref="L789:M789" si="497">L418</f>
        <v>#REF!</v>
      </c>
      <c r="M789" s="124" t="e">
        <f t="shared" si="497"/>
        <v>#REF!</v>
      </c>
      <c r="N789" s="124" t="e">
        <f>N418</f>
        <v>#REF!</v>
      </c>
      <c r="O789" s="124" t="e">
        <f t="shared" ref="O789:P789" si="498">O418</f>
        <v>#REF!</v>
      </c>
      <c r="P789" s="124" t="e">
        <f t="shared" si="498"/>
        <v>#REF!</v>
      </c>
    </row>
    <row r="790" spans="1:16" x14ac:dyDescent="0.2">
      <c r="A790" s="125" t="s">
        <v>54</v>
      </c>
      <c r="B790" s="124" t="e">
        <f>B419</f>
        <v>#REF!</v>
      </c>
      <c r="C790" s="124" t="e">
        <f t="shared" ref="C790:D790" si="499">C419</f>
        <v>#REF!</v>
      </c>
      <c r="D790" s="124" t="e">
        <f t="shared" si="499"/>
        <v>#REF!</v>
      </c>
      <c r="E790" s="124" t="e">
        <f>E419</f>
        <v>#REF!</v>
      </c>
      <c r="F790" s="124" t="e">
        <f t="shared" ref="F790:G790" si="500">F419</f>
        <v>#REF!</v>
      </c>
      <c r="G790" s="124" t="e">
        <f t="shared" si="500"/>
        <v>#REF!</v>
      </c>
      <c r="H790" s="124" t="e">
        <f>H419</f>
        <v>#REF!</v>
      </c>
      <c r="I790" s="124" t="e">
        <f t="shared" ref="I790:J790" si="501">I419</f>
        <v>#REF!</v>
      </c>
      <c r="J790" s="124" t="e">
        <f t="shared" si="501"/>
        <v>#REF!</v>
      </c>
      <c r="K790" s="124" t="e">
        <f>K419</f>
        <v>#REF!</v>
      </c>
      <c r="L790" s="124" t="e">
        <f t="shared" ref="L790:M790" si="502">L419</f>
        <v>#REF!</v>
      </c>
      <c r="M790" s="124" t="e">
        <f t="shared" si="502"/>
        <v>#REF!</v>
      </c>
      <c r="N790" s="124" t="e">
        <f>N419</f>
        <v>#REF!</v>
      </c>
      <c r="O790" s="124" t="e">
        <f t="shared" ref="O790:P790" si="503">O419</f>
        <v>#REF!</v>
      </c>
      <c r="P790" s="124" t="e">
        <f t="shared" si="503"/>
        <v>#REF!</v>
      </c>
    </row>
    <row r="791" spans="1:16" x14ac:dyDescent="0.2">
      <c r="A791" s="125" t="s">
        <v>56</v>
      </c>
      <c r="B791" s="124" t="e">
        <f>B422</f>
        <v>#REF!</v>
      </c>
      <c r="C791" s="124" t="e">
        <f t="shared" ref="C791:D791" si="504">C422</f>
        <v>#REF!</v>
      </c>
      <c r="D791" s="124" t="e">
        <f t="shared" si="504"/>
        <v>#REF!</v>
      </c>
      <c r="E791" s="124" t="e">
        <f>E422</f>
        <v>#REF!</v>
      </c>
      <c r="F791" s="124" t="e">
        <f t="shared" ref="F791:G791" si="505">F422</f>
        <v>#REF!</v>
      </c>
      <c r="G791" s="124" t="e">
        <f t="shared" si="505"/>
        <v>#REF!</v>
      </c>
      <c r="H791" s="124" t="e">
        <f>H422</f>
        <v>#REF!</v>
      </c>
      <c r="I791" s="124" t="e">
        <f t="shared" ref="I791:J791" si="506">I422</f>
        <v>#REF!</v>
      </c>
      <c r="J791" s="124" t="e">
        <f t="shared" si="506"/>
        <v>#REF!</v>
      </c>
      <c r="K791" s="124" t="e">
        <f>K422</f>
        <v>#REF!</v>
      </c>
      <c r="L791" s="124" t="e">
        <f t="shared" ref="L791:M791" si="507">L422</f>
        <v>#REF!</v>
      </c>
      <c r="M791" s="124" t="e">
        <f t="shared" si="507"/>
        <v>#REF!</v>
      </c>
      <c r="N791" s="124" t="e">
        <f>N422</f>
        <v>#REF!</v>
      </c>
      <c r="O791" s="124" t="e">
        <f t="shared" ref="O791:P791" si="508">O422</f>
        <v>#REF!</v>
      </c>
      <c r="P791" s="124" t="e">
        <f t="shared" si="508"/>
        <v>#REF!</v>
      </c>
    </row>
    <row r="792" spans="1:16" x14ac:dyDescent="0.2">
      <c r="A792" s="125" t="s">
        <v>57</v>
      </c>
      <c r="B792" s="124" t="e">
        <f t="shared" ref="B792:D793" si="509">B423</f>
        <v>#REF!</v>
      </c>
      <c r="C792" s="124" t="e">
        <f t="shared" si="509"/>
        <v>#REF!</v>
      </c>
      <c r="D792" s="124" t="e">
        <f t="shared" si="509"/>
        <v>#REF!</v>
      </c>
      <c r="E792" s="124" t="e">
        <f t="shared" ref="E792:P792" si="510">E423</f>
        <v>#REF!</v>
      </c>
      <c r="F792" s="124" t="e">
        <f t="shared" si="510"/>
        <v>#REF!</v>
      </c>
      <c r="G792" s="124" t="e">
        <f t="shared" si="510"/>
        <v>#REF!</v>
      </c>
      <c r="H792" s="124" t="e">
        <f t="shared" si="510"/>
        <v>#REF!</v>
      </c>
      <c r="I792" s="124" t="e">
        <f t="shared" si="510"/>
        <v>#REF!</v>
      </c>
      <c r="J792" s="124" t="e">
        <f t="shared" si="510"/>
        <v>#REF!</v>
      </c>
      <c r="K792" s="124" t="e">
        <f t="shared" si="510"/>
        <v>#REF!</v>
      </c>
      <c r="L792" s="124" t="e">
        <f t="shared" si="510"/>
        <v>#REF!</v>
      </c>
      <c r="M792" s="124" t="e">
        <f t="shared" si="510"/>
        <v>#REF!</v>
      </c>
      <c r="N792" s="124" t="e">
        <f t="shared" si="510"/>
        <v>#REF!</v>
      </c>
      <c r="O792" s="124" t="e">
        <f t="shared" si="510"/>
        <v>#REF!</v>
      </c>
      <c r="P792" s="124" t="e">
        <f t="shared" si="510"/>
        <v>#REF!</v>
      </c>
    </row>
    <row r="793" spans="1:16" x14ac:dyDescent="0.2">
      <c r="A793" s="125" t="s">
        <v>58</v>
      </c>
      <c r="B793" s="124" t="e">
        <f t="shared" si="509"/>
        <v>#REF!</v>
      </c>
      <c r="C793" s="124" t="e">
        <f t="shared" si="509"/>
        <v>#REF!</v>
      </c>
      <c r="D793" s="124" t="e">
        <f t="shared" si="509"/>
        <v>#REF!</v>
      </c>
      <c r="E793" s="124" t="e">
        <f t="shared" ref="E793:P793" si="511">E424</f>
        <v>#REF!</v>
      </c>
      <c r="F793" s="124" t="e">
        <f t="shared" si="511"/>
        <v>#REF!</v>
      </c>
      <c r="G793" s="124" t="e">
        <f t="shared" si="511"/>
        <v>#REF!</v>
      </c>
      <c r="H793" s="124" t="e">
        <f t="shared" si="511"/>
        <v>#REF!</v>
      </c>
      <c r="I793" s="124" t="e">
        <f t="shared" si="511"/>
        <v>#REF!</v>
      </c>
      <c r="J793" s="124" t="e">
        <f t="shared" si="511"/>
        <v>#REF!</v>
      </c>
      <c r="K793" s="124" t="e">
        <f t="shared" si="511"/>
        <v>#REF!</v>
      </c>
      <c r="L793" s="124" t="e">
        <f t="shared" si="511"/>
        <v>#REF!</v>
      </c>
      <c r="M793" s="124" t="e">
        <f t="shared" si="511"/>
        <v>#REF!</v>
      </c>
      <c r="N793" s="124" t="e">
        <f t="shared" si="511"/>
        <v>#REF!</v>
      </c>
      <c r="O793" s="124" t="e">
        <f t="shared" si="511"/>
        <v>#REF!</v>
      </c>
      <c r="P793" s="124" t="e">
        <f t="shared" si="511"/>
        <v>#REF!</v>
      </c>
    </row>
    <row r="795" spans="1:16" x14ac:dyDescent="0.2">
      <c r="A795" s="167" t="s">
        <v>1</v>
      </c>
      <c r="M795" s="105"/>
      <c r="N795" s="112" t="e">
        <f t="shared" ref="N795:O795" si="512">SUM(N783:N793)</f>
        <v>#REF!</v>
      </c>
      <c r="O795" s="112" t="e">
        <f t="shared" si="512"/>
        <v>#REF!</v>
      </c>
      <c r="P795" s="105" t="e">
        <f>SUM(P783:P793)</f>
        <v>#REF!</v>
      </c>
    </row>
  </sheetData>
  <pageMargins left="0.25" right="0.25" top="0.75" bottom="0.75" header="0.3" footer="0.3"/>
  <pageSetup paperSize="5" scale="10" orientation="landscape"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Q391"/>
  <sheetViews>
    <sheetView zoomScaleNormal="100" workbookViewId="0">
      <selection activeCell="AB22" sqref="AB22"/>
    </sheetView>
  </sheetViews>
  <sheetFormatPr defaultRowHeight="12.75" x14ac:dyDescent="0.2"/>
  <cols>
    <col min="1" max="1" width="32.28515625" customWidth="1"/>
    <col min="2" max="4" width="8.5703125" hidden="1" customWidth="1"/>
    <col min="5" max="5" width="10" customWidth="1"/>
    <col min="6" max="6" width="9.140625" style="79" customWidth="1"/>
    <col min="7" max="7" width="10.42578125" style="121" customWidth="1"/>
    <col min="8" max="10" width="8.5703125" hidden="1" customWidth="1"/>
    <col min="11" max="11" width="11.42578125" customWidth="1"/>
    <col min="12" max="13" width="10.7109375" style="79" customWidth="1"/>
    <col min="14" max="16" width="8.5703125" hidden="1" customWidth="1"/>
    <col min="17" max="17" width="8.42578125" customWidth="1"/>
    <col min="18" max="18" width="8.5703125" style="79" customWidth="1"/>
    <col min="19" max="19" width="10.85546875" style="79" customWidth="1"/>
    <col min="20" max="22" width="8.5703125" hidden="1" customWidth="1"/>
    <col min="23" max="23" width="8.5703125" customWidth="1"/>
    <col min="24" max="24" width="8.5703125" style="79" customWidth="1"/>
    <col min="25" max="25" width="9.5703125" style="79" customWidth="1"/>
  </cols>
  <sheetData>
    <row r="1" spans="1:25" ht="14.25" customHeight="1" x14ac:dyDescent="0.25">
      <c r="A1" s="82"/>
      <c r="B1" s="738" t="s">
        <v>76</v>
      </c>
      <c r="C1" s="739"/>
      <c r="D1" s="739"/>
      <c r="E1" s="739"/>
      <c r="F1" s="739"/>
      <c r="G1" s="739"/>
      <c r="H1" s="739"/>
      <c r="I1" s="739"/>
      <c r="J1" s="739"/>
      <c r="K1" s="739"/>
      <c r="L1" s="739"/>
      <c r="M1" s="739"/>
      <c r="N1" s="739"/>
      <c r="O1" s="739"/>
      <c r="P1" s="739"/>
      <c r="Q1" s="739"/>
      <c r="R1" s="739"/>
      <c r="S1" s="739"/>
      <c r="T1" s="739"/>
      <c r="U1" s="739"/>
      <c r="V1" s="739"/>
      <c r="W1" s="739"/>
      <c r="X1" s="739"/>
      <c r="Y1" s="740"/>
    </row>
    <row r="2" spans="1:25" x14ac:dyDescent="0.2">
      <c r="A2" s="75" t="s">
        <v>60</v>
      </c>
      <c r="B2" s="732" t="s">
        <v>39</v>
      </c>
      <c r="C2" s="732"/>
      <c r="D2" s="732"/>
      <c r="E2" s="732"/>
      <c r="F2" s="732"/>
      <c r="G2" s="737"/>
      <c r="H2" s="732" t="s">
        <v>42</v>
      </c>
      <c r="I2" s="732"/>
      <c r="J2" s="732"/>
      <c r="K2" s="732"/>
      <c r="L2" s="732"/>
      <c r="M2" s="732"/>
      <c r="N2" s="732" t="s">
        <v>41</v>
      </c>
      <c r="O2" s="732"/>
      <c r="P2" s="732"/>
      <c r="Q2" s="732"/>
      <c r="R2" s="732"/>
      <c r="S2" s="732"/>
      <c r="T2" s="732" t="s">
        <v>40</v>
      </c>
      <c r="U2" s="732"/>
      <c r="V2" s="732"/>
      <c r="W2" s="732"/>
      <c r="X2" s="732"/>
      <c r="Y2" s="732"/>
    </row>
    <row r="3" spans="1:25" ht="33.75" x14ac:dyDescent="0.2">
      <c r="A3" s="76" t="s">
        <v>14</v>
      </c>
      <c r="B3" s="77" t="s">
        <v>32</v>
      </c>
      <c r="C3" s="77" t="s">
        <v>33</v>
      </c>
      <c r="D3" s="77" t="s">
        <v>34</v>
      </c>
      <c r="E3" s="81" t="s">
        <v>200</v>
      </c>
      <c r="F3" s="81" t="s">
        <v>36</v>
      </c>
      <c r="G3" s="113" t="s">
        <v>101</v>
      </c>
      <c r="H3" s="81" t="s">
        <v>32</v>
      </c>
      <c r="I3" s="81" t="s">
        <v>33</v>
      </c>
      <c r="J3" s="81" t="s">
        <v>34</v>
      </c>
      <c r="K3" s="173" t="s">
        <v>200</v>
      </c>
      <c r="L3" s="81" t="s">
        <v>36</v>
      </c>
      <c r="M3" s="113" t="s">
        <v>101</v>
      </c>
      <c r="N3" s="81" t="s">
        <v>32</v>
      </c>
      <c r="O3" s="81" t="s">
        <v>33</v>
      </c>
      <c r="P3" s="81" t="s">
        <v>34</v>
      </c>
      <c r="Q3" s="173" t="s">
        <v>200</v>
      </c>
      <c r="R3" s="81" t="s">
        <v>36</v>
      </c>
      <c r="S3" s="113" t="s">
        <v>101</v>
      </c>
      <c r="T3" s="81" t="s">
        <v>32</v>
      </c>
      <c r="U3" s="81" t="s">
        <v>33</v>
      </c>
      <c r="V3" s="81" t="s">
        <v>34</v>
      </c>
      <c r="W3" s="173" t="s">
        <v>200</v>
      </c>
      <c r="X3" s="81" t="s">
        <v>36</v>
      </c>
      <c r="Y3" s="113" t="s">
        <v>101</v>
      </c>
    </row>
    <row r="4" spans="1:25" x14ac:dyDescent="0.2">
      <c r="A4" s="11" t="s">
        <v>0</v>
      </c>
      <c r="B4" s="13"/>
      <c r="C4" s="13"/>
      <c r="D4" s="13"/>
      <c r="E4" s="102"/>
      <c r="F4" s="103"/>
      <c r="G4" s="114"/>
      <c r="H4" s="102"/>
      <c r="I4" s="102"/>
      <c r="J4" s="102"/>
      <c r="K4" s="102"/>
      <c r="L4" s="103"/>
      <c r="M4" s="103"/>
      <c r="N4" s="102"/>
      <c r="O4" s="102"/>
      <c r="P4" s="102"/>
      <c r="Q4" s="102"/>
      <c r="R4" s="103"/>
      <c r="S4" s="103"/>
      <c r="T4" s="102"/>
      <c r="U4" s="102"/>
      <c r="V4" s="102"/>
      <c r="W4" s="102"/>
      <c r="X4" s="103"/>
      <c r="Y4" s="103"/>
    </row>
    <row r="5" spans="1:25" x14ac:dyDescent="0.2">
      <c r="A5" s="12" t="s">
        <v>45</v>
      </c>
      <c r="B5" s="9"/>
      <c r="C5" s="7"/>
      <c r="D5" s="9"/>
      <c r="E5" s="89">
        <f>'ecm$'!E5</f>
        <v>0</v>
      </c>
      <c r="F5" s="90">
        <f>IF(((BldgEUI!$D$4-BldgEUI!D5)+(BldgEUI!$E$4-BldgEUI!E5)+(BldgEUI!$F$4-BldgEUI!F5)+(BldgEUI!$G$4-BldgEUI!G5))=0,"n/a",E5/(((BldgEUI!$D$4-BldgEUI!D5)*Constants!$B$14)+(BldgEUI!$E$4-BldgEUI!E5)*Constants!$B$14+(BldgEUI!$F$4-BldgEUI!F5)*Constants!$B$13+(BldgEUI!$G$4-BldgEUI!G5)*Constants!$B$13))</f>
        <v>0</v>
      </c>
      <c r="G5" s="115" t="e">
        <f>E5*#REF!</f>
        <v>#REF!</v>
      </c>
      <c r="H5" s="101"/>
      <c r="I5" s="101"/>
      <c r="J5" s="101"/>
      <c r="K5" s="101">
        <f>'ecm$'!I5</f>
        <v>234.53880986154533</v>
      </c>
      <c r="L5" s="90">
        <f>IF(((BldgEUI!$J$4-BldgEUI!J5)+(BldgEUI!$K$4-BldgEUI!K5)+(BldgEUI!$L$4-BldgEUI!L5)+(BldgEUI!$M$4-BldgEUI!M5))=0,"n/a",K5/(((BldgEUI!$J$4-BldgEUI!J5)*Constants!$B$14)+(BldgEUI!$K$4-BldgEUI!K5)*Constants!$B$14+(BldgEUI!$L$4-BldgEUI!L5)*Constants!$B$13+(BldgEUI!$M$4-BldgEUI!M5)*Constants!$B$13))</f>
        <v>384.60631406183995</v>
      </c>
      <c r="M5" s="115" t="e">
        <f>K5*#REF!</f>
        <v>#REF!</v>
      </c>
      <c r="N5" s="101"/>
      <c r="O5" s="101"/>
      <c r="P5" s="101"/>
      <c r="Q5" s="101">
        <f>'ecm$'!M5</f>
        <v>234.53880986154533</v>
      </c>
      <c r="R5" s="90">
        <f>IF(((BldgEUI!$P$4-BldgEUI!P5)+(BldgEUI!$Q$4-BldgEUI!Q5)+(BldgEUI!$R$4-BldgEUI!R5)+(BldgEUI!$S$4-BldgEUI!S5))=0,"n/a",Q5/(((BldgEUI!$P$4-BldgEUI!P5)*Constants!$B$14)+(BldgEUI!$Q$4-BldgEUI!Q5)*Constants!$B$14+(BldgEUI!$R$4-BldgEUI!R5)*Constants!$B$13+(BldgEUI!$S$4-BldgEUI!S5)*Constants!$B$13))</f>
        <v>338.48353496512505</v>
      </c>
      <c r="S5" s="115" t="e">
        <f>Q5*#REF!</f>
        <v>#REF!</v>
      </c>
      <c r="T5" s="101"/>
      <c r="U5" s="101"/>
      <c r="V5" s="101"/>
      <c r="W5" s="101">
        <f>'ecm$'!Q5</f>
        <v>234.53880986154533</v>
      </c>
      <c r="X5" s="90">
        <f>IF(((BldgEUI!$V$4-BldgEUI!V5)+(BldgEUI!$W$4-BldgEUI!W5)+(BldgEUI!$X$4-BldgEUI!X5)+(BldgEUI!$Y$4-BldgEUI!Y5))=0,"n/a",W5/(((BldgEUI!$V$4-BldgEUI!V5)*Constants!$B$14)+(BldgEUI!$W$4-BldgEUI!W5)*Constants!$B$14+(BldgEUI!$X$4-BldgEUI!X5)*Constants!$B$13+(BldgEUI!$Y$4-BldgEUI!Y5)*Constants!$B$13))</f>
        <v>290.75580508622403</v>
      </c>
      <c r="Y5" s="115" t="e">
        <f>W5*#REF!</f>
        <v>#REF!</v>
      </c>
    </row>
    <row r="6" spans="1:25" x14ac:dyDescent="0.2">
      <c r="A6" s="12" t="s">
        <v>43</v>
      </c>
      <c r="B6" s="9"/>
      <c r="C6" s="7"/>
      <c r="D6" s="7"/>
      <c r="E6" s="89">
        <f>'ecm$'!E7</f>
        <v>0</v>
      </c>
      <c r="F6" s="90">
        <f>IF(((BldgEUI!$D$4-BldgEUI!D7)+(BldgEUI!$E$4-BldgEUI!E7)+(BldgEUI!$F$4-BldgEUI!F7)+(BldgEUI!$G$4-BldgEUI!G7))=0,"n/a",E6/(((BldgEUI!$D$4-BldgEUI!D7)*Constants!$B$14)+(BldgEUI!$E$4-BldgEUI!E7)*Constants!$B$14+(BldgEUI!$F$4-BldgEUI!F7)*Constants!$B$13+(BldgEUI!$G$4-BldgEUI!G7)*Constants!$B$13))</f>
        <v>0</v>
      </c>
      <c r="G6" s="115" t="e">
        <f>E6*#REF!</f>
        <v>#REF!</v>
      </c>
      <c r="H6" s="101"/>
      <c r="I6" s="101"/>
      <c r="J6" s="101"/>
      <c r="K6" s="101">
        <f>'ecm$'!I7</f>
        <v>149.87648574363556</v>
      </c>
      <c r="L6" s="90">
        <f>IF(((BldgEUI!$J$4-BldgEUI!J7)+(BldgEUI!$K$4-BldgEUI!K7)+(BldgEUI!$L$4-BldgEUI!L7)+(BldgEUI!$M$4-BldgEUI!M7))=0,"n/a",K6/(((BldgEUI!$J$4-BldgEUI!J7)*Constants!$B$14)+(BldgEUI!$K$4-BldgEUI!K7)*Constants!$B$14+(BldgEUI!$L$4-BldgEUI!L7)*Constants!$B$13+(BldgEUI!$M$4-BldgEUI!M7)*Constants!$B$13))</f>
        <v>245.7735791378411</v>
      </c>
      <c r="M6" s="115" t="e">
        <f>K6*#REF!</f>
        <v>#REF!</v>
      </c>
      <c r="N6" s="101"/>
      <c r="O6" s="101"/>
      <c r="P6" s="101"/>
      <c r="Q6" s="101">
        <f>'ecm$'!M7</f>
        <v>125.77356963823135</v>
      </c>
      <c r="R6" s="90">
        <f>IF(((BldgEUI!$P$4-BldgEUI!P7)+(BldgEUI!$Q$4-BldgEUI!Q7)+(BldgEUI!$R$4-BldgEUI!R7)+(BldgEUI!$S$4-BldgEUI!S7))=0,"n/a",Q6/(((BldgEUI!$P$4-BldgEUI!P7)*Constants!$B$14)+(BldgEUI!$Q$4-BldgEUI!Q7)*Constants!$B$14+(BldgEUI!$R$4-BldgEUI!R7)*Constants!$B$13+(BldgEUI!$S$4-BldgEUI!S7)*Constants!$B$13))</f>
        <v>181.51487372798749</v>
      </c>
      <c r="S6" s="115" t="e">
        <f>Q6*#REF!</f>
        <v>#REF!</v>
      </c>
      <c r="T6" s="101"/>
      <c r="U6" s="101"/>
      <c r="V6" s="101"/>
      <c r="W6" s="101">
        <f>'ecm$'!Q7</f>
        <v>125.77356963823135</v>
      </c>
      <c r="X6" s="90">
        <f>IF(((BldgEUI!$V$4-BldgEUI!V7)+(BldgEUI!$W$4-BldgEUI!W7)+(BldgEUI!$X$4-BldgEUI!X7)+(BldgEUI!$Y$4-BldgEUI!Y7))=0,"n/a",W6/(((BldgEUI!$V$4-BldgEUI!V7)*Constants!$B$14)+(BldgEUI!$W$4-BldgEUI!W7)*Constants!$B$14+(BldgEUI!$X$4-BldgEUI!X7)*Constants!$B$13+(BldgEUI!$Y$4-BldgEUI!Y7)*Constants!$B$13))</f>
        <v>155.92044455380383</v>
      </c>
      <c r="Y6" s="115" t="e">
        <f>W6*#REF!</f>
        <v>#REF!</v>
      </c>
    </row>
    <row r="7" spans="1:25" s="25" customFormat="1" x14ac:dyDescent="0.2">
      <c r="A7" s="23" t="s">
        <v>46</v>
      </c>
      <c r="B7" s="21"/>
      <c r="C7" s="21"/>
      <c r="D7" s="21"/>
      <c r="E7" s="89">
        <f>'ecm$'!E9</f>
        <v>87.388368771773116</v>
      </c>
      <c r="F7" s="90">
        <f>IF(((BldgEUI!$D$4-BldgEUI!D9)+(BldgEUI!$E$4-BldgEUI!E9)+(BldgEUI!$F$4-BldgEUI!F9)+(BldgEUI!$G$4-BldgEUI!G9))=0,"n/a",E7/(((BldgEUI!$D$4-BldgEUI!D9)*Constants!$B$14)+(BldgEUI!$E$4-BldgEUI!E9)*Constants!$B$14+(BldgEUI!$F$4-BldgEUI!F9)*Constants!$B$13+(BldgEUI!$G$4-BldgEUI!G9)*Constants!$B$13))</f>
        <v>165.11133959669937</v>
      </c>
      <c r="G7" s="115" t="e">
        <f>E7*#REF!</f>
        <v>#REF!</v>
      </c>
      <c r="H7" s="89"/>
      <c r="I7" s="89"/>
      <c r="J7" s="89"/>
      <c r="K7" s="101">
        <f>'ecm$'!I9</f>
        <v>87.388368771773116</v>
      </c>
      <c r="L7" s="90">
        <f>IF(((BldgEUI!$J$4-BldgEUI!J9)+(BldgEUI!$K$4-BldgEUI!K9)+(BldgEUI!$L$4-BldgEUI!L9)+(BldgEUI!$M$4-BldgEUI!M9))=0,"n/a",K7/(((BldgEUI!$J$4-BldgEUI!J9)*Constants!$B$14)+(BldgEUI!$K$4-BldgEUI!K9)*Constants!$B$14+(BldgEUI!$L$4-BldgEUI!L9)*Constants!$B$13+(BldgEUI!$M$4-BldgEUI!M9)*Constants!$B$13))</f>
        <v>165.78572609386873</v>
      </c>
      <c r="M7" s="115" t="e">
        <f>K7*#REF!</f>
        <v>#REF!</v>
      </c>
      <c r="N7" s="89"/>
      <c r="O7" s="89"/>
      <c r="P7" s="89"/>
      <c r="Q7" s="101">
        <f>'ecm$'!M9</f>
        <v>87.388368771773116</v>
      </c>
      <c r="R7" s="90">
        <f>IF(((BldgEUI!$P$4-BldgEUI!P9)+(BldgEUI!$Q$4-BldgEUI!Q9)+(BldgEUI!$R$4-BldgEUI!R9)+(BldgEUI!$S$4-BldgEUI!S9))=0,"n/a",Q7/(((BldgEUI!$P$4-BldgEUI!P9)*Constants!$B$14)+(BldgEUI!$Q$4-BldgEUI!Q9)*Constants!$B$14+(BldgEUI!$R$4-BldgEUI!R9)*Constants!$B$13+(BldgEUI!$S$4-BldgEUI!S9)*Constants!$B$13))</f>
        <v>165.40240552365691</v>
      </c>
      <c r="S7" s="115" t="e">
        <f>Q7*#REF!</f>
        <v>#REF!</v>
      </c>
      <c r="T7" s="89"/>
      <c r="U7" s="89"/>
      <c r="V7" s="89"/>
      <c r="W7" s="101">
        <f>'ecm$'!Q9</f>
        <v>87.388368771773116</v>
      </c>
      <c r="X7" s="90">
        <f>IF(((BldgEUI!$V$4-BldgEUI!V9)+(BldgEUI!$W$4-BldgEUI!W9)+(BldgEUI!$X$4-BldgEUI!X9)+(BldgEUI!$Y$4-BldgEUI!Y9))=0,"n/a",W7/(((BldgEUI!$V$4-BldgEUI!V9)*Constants!$B$14)+(BldgEUI!$W$4-BldgEUI!W9)*Constants!$B$14+(BldgEUI!$X$4-BldgEUI!X9)*Constants!$B$13+(BldgEUI!$Y$4-BldgEUI!Y9)*Constants!$B$13))</f>
        <v>175.10409019021398</v>
      </c>
      <c r="Y7" s="115" t="e">
        <f>W7*#REF!</f>
        <v>#REF!</v>
      </c>
    </row>
    <row r="8" spans="1:25" s="24" customFormat="1" x14ac:dyDescent="0.2">
      <c r="A8" s="23" t="s">
        <v>47</v>
      </c>
      <c r="B8" s="49"/>
      <c r="C8" s="49"/>
      <c r="D8" s="49"/>
      <c r="E8" s="89">
        <f>'ecm$'!E10</f>
        <v>0</v>
      </c>
      <c r="F8" s="90" t="str">
        <f>IF(((BldgEUI!$D$4-BldgEUI!D10)+(BldgEUI!$E$4-BldgEUI!E10)+(BldgEUI!$F$4-BldgEUI!F10)+(BldgEUI!$G$4-BldgEUI!G10))=0,"n/a",E8/(((BldgEUI!$D$4-BldgEUI!D10)*Constants!$B$14)+(BldgEUI!$E$4-BldgEUI!E10)*Constants!$B$14+(BldgEUI!$F$4-BldgEUI!F10)*Constants!$B$13+(BldgEUI!$G$4-BldgEUI!G10)*Constants!$B$13))</f>
        <v>n/a</v>
      </c>
      <c r="G8" s="115" t="e">
        <f>E8*#REF!</f>
        <v>#REF!</v>
      </c>
      <c r="H8" s="101"/>
      <c r="I8" s="89"/>
      <c r="J8" s="89"/>
      <c r="K8" s="101">
        <f>'ecm$'!I10</f>
        <v>14.784730236712818</v>
      </c>
      <c r="L8" s="90">
        <f>IF(((BldgEUI!$J$4-BldgEUI!J10)+(BldgEUI!$K$4-BldgEUI!K10)+(BldgEUI!$L$4-BldgEUI!L10)+(BldgEUI!$M$4-BldgEUI!M10))=0,"n/a",K8/(((BldgEUI!$J$4-BldgEUI!J10)*Constants!$B$14)+(BldgEUI!$K$4-BldgEUI!K10)*Constants!$B$14+(BldgEUI!$L$4-BldgEUI!L10)*Constants!$B$13+(BldgEUI!$M$4-BldgEUI!M10)*Constants!$B$13))</f>
        <v>19.095012138754559</v>
      </c>
      <c r="M8" s="115" t="e">
        <f>K8*#REF!</f>
        <v>#REF!</v>
      </c>
      <c r="N8" s="101"/>
      <c r="O8" s="89"/>
      <c r="P8" s="89"/>
      <c r="Q8" s="101">
        <f>'ecm$'!M10</f>
        <v>16.187662506476109</v>
      </c>
      <c r="R8" s="90">
        <f>IF(((BldgEUI!$P$4-BldgEUI!P10)+(BldgEUI!$Q$4-BldgEUI!Q10)+(BldgEUI!$R$4-BldgEUI!R10)+(BldgEUI!$S$4-BldgEUI!S10))=0,"n/a",Q8/(((BldgEUI!$P$4-BldgEUI!P10)*Constants!$B$14)+(BldgEUI!$Q$4-BldgEUI!Q10)*Constants!$B$14+(BldgEUI!$R$4-BldgEUI!R10)*Constants!$B$13+(BldgEUI!$S$4-BldgEUI!S10)*Constants!$B$13))</f>
        <v>21.991675259667982</v>
      </c>
      <c r="S8" s="115" t="e">
        <f>Q8*#REF!</f>
        <v>#REF!</v>
      </c>
      <c r="T8" s="101"/>
      <c r="U8" s="89"/>
      <c r="V8" s="89"/>
      <c r="W8" s="101">
        <f>'ecm$'!Q10</f>
        <v>16.187662506476109</v>
      </c>
      <c r="X8" s="90">
        <f>IF(((BldgEUI!$V$4-BldgEUI!V10)+(BldgEUI!$W$4-BldgEUI!W10)+(BldgEUI!$X$4-BldgEUI!X10)+(BldgEUI!$Y$4-BldgEUI!Y10))=0,"n/a",W8/(((BldgEUI!$V$4-BldgEUI!V10)*Constants!$B$14)+(BldgEUI!$W$4-BldgEUI!W10)*Constants!$B$14+(BldgEUI!$X$4-BldgEUI!X10)*Constants!$B$13+(BldgEUI!$Y$4-BldgEUI!Y10)*Constants!$B$13))</f>
        <v>17.338342232100615</v>
      </c>
      <c r="Y8" s="115" t="e">
        <f>W8*#REF!</f>
        <v>#REF!</v>
      </c>
    </row>
    <row r="9" spans="1:25" x14ac:dyDescent="0.2">
      <c r="A9" s="23" t="s">
        <v>48</v>
      </c>
      <c r="B9" s="9"/>
      <c r="C9" s="7"/>
      <c r="D9" s="7"/>
      <c r="E9" s="89">
        <f>'ecm$'!E11</f>
        <v>1.1929092711859866</v>
      </c>
      <c r="F9" s="90">
        <f>IF(((BldgEUI!$D$4-BldgEUI!D11)+(BldgEUI!$E$4-BldgEUI!E11)+(BldgEUI!$F$4-BldgEUI!F11)+(BldgEUI!$G$4-BldgEUI!G11))=0,"n/a",E9/(((BldgEUI!$D$4-BldgEUI!D11)*Constants!$B$14)+(BldgEUI!$E$4-BldgEUI!E11)*Constants!$B$14+(BldgEUI!$F$4-BldgEUI!F11)*Constants!$B$13+(BldgEUI!$G$4-BldgEUI!G11)*Constants!$B$13))</f>
        <v>1.9144440530661575</v>
      </c>
      <c r="G9" s="115" t="e">
        <f>E9*#REF!</f>
        <v>#REF!</v>
      </c>
      <c r="H9" s="101"/>
      <c r="I9" s="101"/>
      <c r="J9" s="101"/>
      <c r="K9" s="101">
        <f>'ecm$'!I11</f>
        <v>1.1929092711859866</v>
      </c>
      <c r="L9" s="90">
        <f>IF(((BldgEUI!$J$4-BldgEUI!J11)+(BldgEUI!$K$4-BldgEUI!K11)+(BldgEUI!$L$4-BldgEUI!L11)+(BldgEUI!$M$4-BldgEUI!M11))=0,"n/a",K9/(((BldgEUI!$J$4-BldgEUI!J11)*Constants!$B$14)+(BldgEUI!$K$4-BldgEUI!K11)*Constants!$B$14+(BldgEUI!$L$4-BldgEUI!L11)*Constants!$B$13+(BldgEUI!$M$4-BldgEUI!M11)*Constants!$B$13))</f>
        <v>1.5719948914215178</v>
      </c>
      <c r="M9" s="115" t="e">
        <f>K9*#REF!</f>
        <v>#REF!</v>
      </c>
      <c r="N9" s="101"/>
      <c r="O9" s="101"/>
      <c r="P9" s="101"/>
      <c r="Q9" s="101">
        <f>'ecm$'!M11</f>
        <v>1.1929092711859866</v>
      </c>
      <c r="R9" s="90">
        <f>IF(((BldgEUI!$P$4-BldgEUI!P11)+(BldgEUI!$Q$4-BldgEUI!Q11)+(BldgEUI!$R$4-BldgEUI!R11)+(BldgEUI!$S$4-BldgEUI!S11))=0,"n/a",Q9/(((BldgEUI!$P$4-BldgEUI!P11)*Constants!$B$14)+(BldgEUI!$Q$4-BldgEUI!Q11)*Constants!$B$14+(BldgEUI!$R$4-BldgEUI!R11)*Constants!$B$13+(BldgEUI!$S$4-BldgEUI!S11)*Constants!$B$13))</f>
        <v>1.3455465274390355</v>
      </c>
      <c r="S9" s="115" t="e">
        <f>Q9*#REF!</f>
        <v>#REF!</v>
      </c>
      <c r="T9" s="101"/>
      <c r="U9" s="101"/>
      <c r="V9" s="101"/>
      <c r="W9" s="101">
        <f>'ecm$'!Q11</f>
        <v>1.1929092711859866</v>
      </c>
      <c r="X9" s="90">
        <f>IF(((BldgEUI!$V$4-BldgEUI!V11)+(BldgEUI!$W$4-BldgEUI!W11)+(BldgEUI!$X$4-BldgEUI!X11)+(BldgEUI!$Y$4-BldgEUI!Y11))=0,"n/a",W9/(((BldgEUI!$V$4-BldgEUI!V11)*Constants!$B$14)+(BldgEUI!$W$4-BldgEUI!W11)*Constants!$B$14+(BldgEUI!$X$4-BldgEUI!X11)*Constants!$B$13+(BldgEUI!$Y$4-BldgEUI!Y11)*Constants!$B$13))</f>
        <v>1.4073812852001957</v>
      </c>
      <c r="Y9" s="115" t="e">
        <f>W9*#REF!</f>
        <v>#REF!</v>
      </c>
    </row>
    <row r="10" spans="1:25" s="19" customFormat="1" x14ac:dyDescent="0.2">
      <c r="A10" s="23" t="s">
        <v>49</v>
      </c>
      <c r="B10" s="21"/>
      <c r="C10" s="7"/>
      <c r="D10" s="21"/>
      <c r="E10" s="89">
        <f>'ecm$'!E12</f>
        <v>1.1929092711859866</v>
      </c>
      <c r="F10" s="90">
        <f>IF(((BldgEUI!$D$4-BldgEUI!D12)+(BldgEUI!$E$4-BldgEUI!E12)+(BldgEUI!$F$4-BldgEUI!F12)+(BldgEUI!$G$4-BldgEUI!G12))=0,"n/a",E10/(((BldgEUI!$D$4-BldgEUI!D12)*Constants!$B$14)+(BldgEUI!$E$4-BldgEUI!E12)*Constants!$B$14+(BldgEUI!$F$4-BldgEUI!F12)*Constants!$B$13+(BldgEUI!$G$4-BldgEUI!G12)*Constants!$B$13))</f>
        <v>1.9296889555224235</v>
      </c>
      <c r="G10" s="115" t="e">
        <f>E10*#REF!</f>
        <v>#REF!</v>
      </c>
      <c r="H10" s="94"/>
      <c r="I10" s="94"/>
      <c r="J10" s="94"/>
      <c r="K10" s="101">
        <f>'ecm$'!I12</f>
        <v>1.1929092711859866</v>
      </c>
      <c r="L10" s="90">
        <f>IF(((BldgEUI!$J$4-BldgEUI!J12)+(BldgEUI!$K$4-BldgEUI!K12)+(BldgEUI!$L$4-BldgEUI!L12)+(BldgEUI!$M$4-BldgEUI!M12))=0,"n/a",K10/(((BldgEUI!$J$4-BldgEUI!J12)*Constants!$B$14)+(BldgEUI!$K$4-BldgEUI!K12)*Constants!$B$14+(BldgEUI!$L$4-BldgEUI!L12)*Constants!$B$13+(BldgEUI!$M$4-BldgEUI!M12)*Constants!$B$13))</f>
        <v>1.813377480721504</v>
      </c>
      <c r="M10" s="115" t="e">
        <f>K10*#REF!</f>
        <v>#REF!</v>
      </c>
      <c r="N10" s="94"/>
      <c r="O10" s="94"/>
      <c r="P10" s="94"/>
      <c r="Q10" s="101">
        <f>'ecm$'!M12</f>
        <v>1.1929092711859866</v>
      </c>
      <c r="R10" s="90">
        <f>IF(((BldgEUI!$P$4-BldgEUI!P12)+(BldgEUI!$Q$4-BldgEUI!Q12)+(BldgEUI!$R$4-BldgEUI!R12)+(BldgEUI!$S$4-BldgEUI!S12))=0,"n/a",Q10/(((BldgEUI!$P$4-BldgEUI!P12)*Constants!$B$14)+(BldgEUI!$Q$4-BldgEUI!Q12)*Constants!$B$14+(BldgEUI!$R$4-BldgEUI!R12)*Constants!$B$13+(BldgEUI!$S$4-BldgEUI!S12)*Constants!$B$13))</f>
        <v>1.6297555367867276</v>
      </c>
      <c r="S10" s="115" t="e">
        <f>Q10*#REF!</f>
        <v>#REF!</v>
      </c>
      <c r="T10" s="94"/>
      <c r="U10" s="94"/>
      <c r="V10" s="94"/>
      <c r="W10" s="101">
        <f>'ecm$'!Q12</f>
        <v>1.1929092711859866</v>
      </c>
      <c r="X10" s="90">
        <f>IF(((BldgEUI!$V$4-BldgEUI!V12)+(BldgEUI!$W$4-BldgEUI!W12)+(BldgEUI!$X$4-BldgEUI!X12)+(BldgEUI!$Y$4-BldgEUI!Y12))=0,"n/a",W10/(((BldgEUI!$V$4-BldgEUI!V12)*Constants!$B$14)+(BldgEUI!$W$4-BldgEUI!W12)*Constants!$B$14+(BldgEUI!$X$4-BldgEUI!X12)*Constants!$B$13+(BldgEUI!$Y$4-BldgEUI!Y12)*Constants!$B$13))</f>
        <v>1.790963426854101</v>
      </c>
      <c r="Y10" s="115" t="e">
        <f>W10*#REF!</f>
        <v>#REF!</v>
      </c>
    </row>
    <row r="11" spans="1:25" x14ac:dyDescent="0.2">
      <c r="A11" s="12" t="s">
        <v>50</v>
      </c>
      <c r="B11" s="9"/>
      <c r="C11" s="7"/>
      <c r="D11" s="7"/>
      <c r="E11" s="89">
        <f>'ecm$'!E13</f>
        <v>18.477049065268048</v>
      </c>
      <c r="F11" s="90">
        <f>IF(((BldgEUI!$D$4-BldgEUI!D13)+(BldgEUI!$E$4-BldgEUI!E13)+(BldgEUI!$F$4-BldgEUI!F13)+(BldgEUI!$G$4-BldgEUI!G13))=0,"n/a",E11/(((BldgEUI!$D$4-BldgEUI!D13)*Constants!$B$14)+(BldgEUI!$E$4-BldgEUI!E13)*Constants!$B$14+(BldgEUI!$F$4-BldgEUI!F13)*Constants!$B$13+(BldgEUI!$G$4-BldgEUI!G13)*Constants!$B$13))</f>
        <v>9.553127324671717</v>
      </c>
      <c r="G11" s="115" t="e">
        <f>E11*#REF!</f>
        <v>#REF!</v>
      </c>
      <c r="H11" s="101"/>
      <c r="I11" s="101"/>
      <c r="J11" s="101"/>
      <c r="K11" s="101">
        <f>'ecm$'!I13</f>
        <v>18.477049065268048</v>
      </c>
      <c r="L11" s="90">
        <f>IF(((BldgEUI!$J$4-BldgEUI!J13)+(BldgEUI!$K$4-BldgEUI!K13)+(BldgEUI!$L$4-BldgEUI!L13)+(BldgEUI!$M$4-BldgEUI!M13))=0,"n/a",K11/(((BldgEUI!$J$4-BldgEUI!J13)*Constants!$B$14)+(BldgEUI!$K$4-BldgEUI!K13)*Constants!$B$14+(BldgEUI!$L$4-BldgEUI!L13)*Constants!$B$13+(BldgEUI!$M$4-BldgEUI!M13)*Constants!$B$13))</f>
        <v>10.129581083382199</v>
      </c>
      <c r="M11" s="115" t="e">
        <f>K11*#REF!</f>
        <v>#REF!</v>
      </c>
      <c r="N11" s="101"/>
      <c r="O11" s="101"/>
      <c r="P11" s="101"/>
      <c r="Q11" s="101">
        <f>'ecm$'!M13</f>
        <v>18.477049065268048</v>
      </c>
      <c r="R11" s="90">
        <f>IF(((BldgEUI!$P$4-BldgEUI!P13)+(BldgEUI!$Q$4-BldgEUI!Q13)+(BldgEUI!$R$4-BldgEUI!R13)+(BldgEUI!$S$4-BldgEUI!S13))=0,"n/a",Q11/(((BldgEUI!$P$4-BldgEUI!P13)*Constants!$B$14)+(BldgEUI!$Q$4-BldgEUI!Q13)*Constants!$B$14+(BldgEUI!$R$4-BldgEUI!R13)*Constants!$B$13+(BldgEUI!$S$4-BldgEUI!S13)*Constants!$B$13))</f>
        <v>10.369031914019626</v>
      </c>
      <c r="S11" s="115" t="e">
        <f>Q11*#REF!</f>
        <v>#REF!</v>
      </c>
      <c r="T11" s="101"/>
      <c r="U11" s="101"/>
      <c r="V11" s="101"/>
      <c r="W11" s="101">
        <f>'ecm$'!Q13</f>
        <v>18.477049065268048</v>
      </c>
      <c r="X11" s="90">
        <f>IF(((BldgEUI!$V$4-BldgEUI!V13)+(BldgEUI!$W$4-BldgEUI!W13)+(BldgEUI!$X$4-BldgEUI!X13)+(BldgEUI!$Y$4-BldgEUI!Y13))=0,"n/a",W11/(((BldgEUI!$V$4-BldgEUI!V13)*Constants!$B$14)+(BldgEUI!$W$4-BldgEUI!W13)*Constants!$B$14+(BldgEUI!$X$4-BldgEUI!X13)*Constants!$B$13+(BldgEUI!$Y$4-BldgEUI!Y13)*Constants!$B$13))</f>
        <v>10.119143829795574</v>
      </c>
      <c r="Y11" s="115" t="e">
        <f>W11*#REF!</f>
        <v>#REF!</v>
      </c>
    </row>
    <row r="12" spans="1:25" x14ac:dyDescent="0.2">
      <c r="A12" s="73" t="s">
        <v>30</v>
      </c>
      <c r="B12" s="36"/>
      <c r="C12" s="36"/>
      <c r="D12" s="36"/>
      <c r="E12" s="89">
        <f>'ecm$'!E14</f>
        <v>0.64761632529098079</v>
      </c>
      <c r="F12" s="90">
        <f>IF(((BldgEUI!$D$4-BldgEUI!D14)+(BldgEUI!$E$4-BldgEUI!E14)+(BldgEUI!$F$4-BldgEUI!F14)+(BldgEUI!$G$4-BldgEUI!G14))=0,"n/a",E12/(((BldgEUI!$D$4-BldgEUI!D14)*Constants!$B$14)+(BldgEUI!$E$4-BldgEUI!E14)*Constants!$B$14+(BldgEUI!$F$4-BldgEUI!F14)*Constants!$B$13+(BldgEUI!$G$4-BldgEUI!G14)*Constants!$B$13))</f>
        <v>0.60635510962226458</v>
      </c>
      <c r="G12" s="115" t="e">
        <f>E12*#REF!</f>
        <v>#REF!</v>
      </c>
      <c r="H12" s="100"/>
      <c r="I12" s="100"/>
      <c r="J12" s="100"/>
      <c r="K12" s="101">
        <f>'ecm$'!I14</f>
        <v>0.64761632529098079</v>
      </c>
      <c r="L12" s="90">
        <f>IF(((BldgEUI!$J$4-BldgEUI!J14)+(BldgEUI!$K$4-BldgEUI!K14)+(BldgEUI!$L$4-BldgEUI!L14)+(BldgEUI!$M$4-BldgEUI!M14))=0,"n/a",K12/(((BldgEUI!$J$4-BldgEUI!J14)*Constants!$B$14)+(BldgEUI!$K$4-BldgEUI!K14)*Constants!$B$14+(BldgEUI!$L$4-BldgEUI!L14)*Constants!$B$13+(BldgEUI!$M$4-BldgEUI!M14)*Constants!$B$13))</f>
        <v>0.37839161115352771</v>
      </c>
      <c r="M12" s="115" t="e">
        <f>K12*#REF!</f>
        <v>#REF!</v>
      </c>
      <c r="N12" s="100"/>
      <c r="O12" s="100"/>
      <c r="P12" s="100"/>
      <c r="Q12" s="101">
        <f>'ecm$'!M14</f>
        <v>0.64761632529098079</v>
      </c>
      <c r="R12" s="90">
        <f>IF(((BldgEUI!$P$4-BldgEUI!P14)+(BldgEUI!$Q$4-BldgEUI!Q14)+(BldgEUI!$R$4-BldgEUI!R14)+(BldgEUI!$S$4-BldgEUI!S14))=0,"n/a",Q12/(((BldgEUI!$P$4-BldgEUI!P14)*Constants!$B$14)+(BldgEUI!$Q$4-BldgEUI!Q14)*Constants!$B$14+(BldgEUI!$R$4-BldgEUI!R14)*Constants!$B$13+(BldgEUI!$S$4-BldgEUI!S14)*Constants!$B$13))</f>
        <v>0.37151470957674348</v>
      </c>
      <c r="S12" s="115" t="e">
        <f>Q12*#REF!</f>
        <v>#REF!</v>
      </c>
      <c r="T12" s="100"/>
      <c r="U12" s="100"/>
      <c r="V12" s="100"/>
      <c r="W12" s="101">
        <f>'ecm$'!Q14</f>
        <v>0.64761632529098079</v>
      </c>
      <c r="X12" s="90">
        <f>IF(((BldgEUI!$V$4-BldgEUI!V14)+(BldgEUI!$W$4-BldgEUI!W14)+(BldgEUI!$X$4-BldgEUI!X14)+(BldgEUI!$Y$4-BldgEUI!Y14))=0,"n/a",W12/(((BldgEUI!$V$4-BldgEUI!V14)*Constants!$B$14)+(BldgEUI!$W$4-BldgEUI!W14)*Constants!$B$14+(BldgEUI!$X$4-BldgEUI!X14)*Constants!$B$13+(BldgEUI!$Y$4-BldgEUI!Y14)*Constants!$B$13))</f>
        <v>0.59776446378934045</v>
      </c>
      <c r="Y12" s="115" t="e">
        <f>W12*#REF!</f>
        <v>#REF!</v>
      </c>
    </row>
    <row r="13" spans="1:25" x14ac:dyDescent="0.2">
      <c r="A13" s="12" t="s">
        <v>6</v>
      </c>
      <c r="B13" s="9"/>
      <c r="C13" s="7"/>
      <c r="D13" s="7"/>
      <c r="E13" s="89">
        <f>'ecm$'!E15</f>
        <v>71.538379083332586</v>
      </c>
      <c r="F13" s="90">
        <f>IF(((BldgEUI!$D$4-BldgEUI!D15)+(BldgEUI!$E$4-BldgEUI!E15)+(BldgEUI!$F$4-BldgEUI!F15)+(BldgEUI!$G$4-BldgEUI!G15))=0,"n/a",E13/(((BldgEUI!$D$4-BldgEUI!D15)*Constants!$B$14)+(BldgEUI!$E$4-BldgEUI!E15)*Constants!$B$14+(BldgEUI!$F$4-BldgEUI!F15)*Constants!$B$13+(BldgEUI!$G$4-BldgEUI!G15)*Constants!$B$13))</f>
        <v>70.230511776141029</v>
      </c>
      <c r="G13" s="115" t="e">
        <f>E13*#REF!</f>
        <v>#REF!</v>
      </c>
      <c r="H13" s="101"/>
      <c r="I13" s="101"/>
      <c r="J13" s="101"/>
      <c r="K13" s="101">
        <f>'ecm$'!I15</f>
        <v>71.538379083332586</v>
      </c>
      <c r="L13" s="90">
        <f>IF(((BldgEUI!$J$4-BldgEUI!J15)+(BldgEUI!$K$4-BldgEUI!K15)+(BldgEUI!$L$4-BldgEUI!L15)+(BldgEUI!$M$4-BldgEUI!M15))=0,"n/a",K13/(((BldgEUI!$J$4-BldgEUI!J15)*Constants!$B$14)+(BldgEUI!$K$4-BldgEUI!K15)*Constants!$B$14+(BldgEUI!$L$4-BldgEUI!L15)*Constants!$B$13+(BldgEUI!$M$4-BldgEUI!M15)*Constants!$B$13))</f>
        <v>59.441810187986626</v>
      </c>
      <c r="M13" s="115" t="e">
        <f>K13*#REF!</f>
        <v>#REF!</v>
      </c>
      <c r="N13" s="101"/>
      <c r="O13" s="101"/>
      <c r="P13" s="101"/>
      <c r="Q13" s="101">
        <f>'ecm$'!M15</f>
        <v>71.538379083332586</v>
      </c>
      <c r="R13" s="90">
        <f>IF(((BldgEUI!$P$4-BldgEUI!P15)+(BldgEUI!$Q$4-BldgEUI!Q15)+(BldgEUI!$R$4-BldgEUI!R15)+(BldgEUI!$S$4-BldgEUI!S15))=0,"n/a",Q13/(((BldgEUI!$P$4-BldgEUI!P15)*Constants!$B$14)+(BldgEUI!$Q$4-BldgEUI!Q15)*Constants!$B$14+(BldgEUI!$R$4-BldgEUI!R15)*Constants!$B$13+(BldgEUI!$S$4-BldgEUI!S15)*Constants!$B$13))</f>
        <v>142.93662547388067</v>
      </c>
      <c r="S13" s="115" t="e">
        <f>Q13*#REF!</f>
        <v>#REF!</v>
      </c>
      <c r="T13" s="101"/>
      <c r="U13" s="101"/>
      <c r="V13" s="101"/>
      <c r="W13" s="101">
        <f>'ecm$'!Q15</f>
        <v>71.538379083332586</v>
      </c>
      <c r="X13" s="90">
        <f>IF(((BldgEUI!$V$4-BldgEUI!V15)+(BldgEUI!$W$4-BldgEUI!W15)+(BldgEUI!$X$4-BldgEUI!X15)+(BldgEUI!$Y$4-BldgEUI!Y15))=0,"n/a",W13/(((BldgEUI!$V$4-BldgEUI!V15)*Constants!$B$14)+(BldgEUI!$W$4-BldgEUI!W15)*Constants!$B$14+(BldgEUI!$X$4-BldgEUI!X15)*Constants!$B$13+(BldgEUI!$Y$4-BldgEUI!Y15)*Constants!$B$13))</f>
        <v>153.33369983025759</v>
      </c>
      <c r="Y13" s="115" t="e">
        <f>W13*#REF!</f>
        <v>#REF!</v>
      </c>
    </row>
    <row r="14" spans="1:25" x14ac:dyDescent="0.2">
      <c r="A14" s="12" t="s">
        <v>51</v>
      </c>
      <c r="B14" s="9"/>
      <c r="C14" s="7"/>
      <c r="D14" s="7"/>
      <c r="E14" s="89">
        <f>'ecm$'!E16</f>
        <v>2.0412866573171713</v>
      </c>
      <c r="F14" s="90">
        <f>IF(((BldgEUI!$D$4-BldgEUI!D16)+(BldgEUI!$E$4-BldgEUI!E16)+(BldgEUI!$F$4-BldgEUI!F16)+(BldgEUI!$G$4-BldgEUI!G16))=0,"n/a",E14/(((BldgEUI!$D$4-BldgEUI!D16)*Constants!$B$14)+(BldgEUI!$E$4-BldgEUI!E16)*Constants!$B$14+(BldgEUI!$F$4-BldgEUI!F16)*Constants!$B$13+(BldgEUI!$G$4-BldgEUI!G16)*Constants!$B$13))</f>
        <v>1.7724602647273391</v>
      </c>
      <c r="G14" s="115" t="e">
        <f>E14*#REF!</f>
        <v>#REF!</v>
      </c>
      <c r="H14" s="101"/>
      <c r="I14" s="101"/>
      <c r="J14" s="101"/>
      <c r="K14" s="101">
        <f>'ecm$'!I16</f>
        <v>2.0412866573171713</v>
      </c>
      <c r="L14" s="90">
        <f>IF(((BldgEUI!$J$4-BldgEUI!J16)+(BldgEUI!$K$4-BldgEUI!K16)+(BldgEUI!$L$4-BldgEUI!L16)+(BldgEUI!$M$4-BldgEUI!M16))=0,"n/a",K14/(((BldgEUI!$J$4-BldgEUI!J16)*Constants!$B$14)+(BldgEUI!$K$4-BldgEUI!K16)*Constants!$B$14+(BldgEUI!$L$4-BldgEUI!L16)*Constants!$B$13+(BldgEUI!$M$4-BldgEUI!M16)*Constants!$B$13))</f>
        <v>1.6614523596930855</v>
      </c>
      <c r="M14" s="115" t="e">
        <f>K14*#REF!</f>
        <v>#REF!</v>
      </c>
      <c r="N14" s="101"/>
      <c r="O14" s="101"/>
      <c r="P14" s="101"/>
      <c r="Q14" s="101">
        <f>'ecm$'!M16</f>
        <v>2.0412866573171713</v>
      </c>
      <c r="R14" s="90">
        <f>IF(((BldgEUI!$P$4-BldgEUI!P16)+(BldgEUI!$Q$4-BldgEUI!Q16)+(BldgEUI!$R$4-BldgEUI!R16)+(BldgEUI!$S$4-BldgEUI!S16))=0,"n/a",Q14/(((BldgEUI!$P$4-BldgEUI!P16)*Constants!$B$14)+(BldgEUI!$Q$4-BldgEUI!Q16)*Constants!$B$14+(BldgEUI!$R$4-BldgEUI!R16)*Constants!$B$13+(BldgEUI!$S$4-BldgEUI!S16)*Constants!$B$13))</f>
        <v>4.1834499727419852</v>
      </c>
      <c r="S14" s="115" t="e">
        <f>Q14*#REF!</f>
        <v>#REF!</v>
      </c>
      <c r="T14" s="101"/>
      <c r="U14" s="101"/>
      <c r="V14" s="101"/>
      <c r="W14" s="101">
        <f>'ecm$'!Q16</f>
        <v>2.0412866573171713</v>
      </c>
      <c r="X14" s="90">
        <f>IF(((BldgEUI!$V$4-BldgEUI!V16)+(BldgEUI!$W$4-BldgEUI!W16)+(BldgEUI!$X$4-BldgEUI!X16)+(BldgEUI!$Y$4-BldgEUI!Y16))=0,"n/a",W14/(((BldgEUI!$V$4-BldgEUI!V16)*Constants!$B$14)+(BldgEUI!$W$4-BldgEUI!W16)*Constants!$B$14+(BldgEUI!$X$4-BldgEUI!X16)*Constants!$B$13+(BldgEUI!$Y$4-BldgEUI!Y16)*Constants!$B$13))</f>
        <v>4.2172456739589554</v>
      </c>
      <c r="Y14" s="115" t="e">
        <f>W14*#REF!</f>
        <v>#REF!</v>
      </c>
    </row>
    <row r="15" spans="1:25" s="52" customFormat="1" x14ac:dyDescent="0.2">
      <c r="A15" s="23" t="s">
        <v>52</v>
      </c>
      <c r="B15" s="8"/>
      <c r="C15" s="9"/>
      <c r="D15" s="9"/>
      <c r="E15" s="89">
        <f>'ecm$'!E17</f>
        <v>1.9840284415224791</v>
      </c>
      <c r="F15" s="90">
        <f>IF(((BldgEUI!$D$4-BldgEUI!D17)+(BldgEUI!$E$4-BldgEUI!E17)+(BldgEUI!$F$4-BldgEUI!F17)+(BldgEUI!$G$4-BldgEUI!G17))=0,"n/a",E15/(((BldgEUI!$D$4-BldgEUI!D17)*Constants!$B$14)+(BldgEUI!$E$4-BldgEUI!E17)*Constants!$B$14+(BldgEUI!$F$4-BldgEUI!F17)*Constants!$B$13+(BldgEUI!$G$4-BldgEUI!G17)*Constants!$B$13))</f>
        <v>4.173621654649474</v>
      </c>
      <c r="G15" s="115" t="e">
        <f>E15*#REF!</f>
        <v>#REF!</v>
      </c>
      <c r="H15" s="89"/>
      <c r="I15" s="89"/>
      <c r="J15" s="89"/>
      <c r="K15" s="101">
        <f>'ecm$'!I17</f>
        <v>1.9840284415224791</v>
      </c>
      <c r="L15" s="90">
        <f>IF(((BldgEUI!$J$4-BldgEUI!J17)+(BldgEUI!$K$4-BldgEUI!K17)+(BldgEUI!$L$4-BldgEUI!L17)+(BldgEUI!$M$4-BldgEUI!M17))=0,"n/a",K15/(((BldgEUI!$J$4-BldgEUI!J17)*Constants!$B$14)+(BldgEUI!$K$4-BldgEUI!K17)*Constants!$B$14+(BldgEUI!$L$4-BldgEUI!L17)*Constants!$B$13+(BldgEUI!$M$4-BldgEUI!M17)*Constants!$B$13))</f>
        <v>3.7555216827166609</v>
      </c>
      <c r="M15" s="115" t="e">
        <f>K15*#REF!</f>
        <v>#REF!</v>
      </c>
      <c r="N15" s="89"/>
      <c r="O15" s="89"/>
      <c r="P15" s="89"/>
      <c r="Q15" s="101">
        <f>'ecm$'!M17</f>
        <v>1.9840284415224791</v>
      </c>
      <c r="R15" s="90">
        <f>IF(((BldgEUI!$P$4-BldgEUI!P17)+(BldgEUI!$Q$4-BldgEUI!Q17)+(BldgEUI!$R$4-BldgEUI!R17)+(BldgEUI!$S$4-BldgEUI!S17))=0,"n/a",Q15/(((BldgEUI!$P$4-BldgEUI!P17)*Constants!$B$14)+(BldgEUI!$Q$4-BldgEUI!Q17)*Constants!$B$14+(BldgEUI!$R$4-BldgEUI!R17)*Constants!$B$13+(BldgEUI!$S$4-BldgEUI!S17)*Constants!$B$13))</f>
        <v>4.1277897050008763</v>
      </c>
      <c r="S15" s="115" t="e">
        <f>Q15*#REF!</f>
        <v>#REF!</v>
      </c>
      <c r="T15" s="89"/>
      <c r="U15" s="89"/>
      <c r="V15" s="89"/>
      <c r="W15" s="101">
        <f>'ecm$'!Q17</f>
        <v>1.9840284415224791</v>
      </c>
      <c r="X15" s="90">
        <f>IF(((BldgEUI!$V$4-BldgEUI!V17)+(BldgEUI!$W$4-BldgEUI!W17)+(BldgEUI!$X$4-BldgEUI!X17)+(BldgEUI!$Y$4-BldgEUI!Y17))=0,"n/a",W15/(((BldgEUI!$V$4-BldgEUI!V17)*Constants!$B$14)+(BldgEUI!$W$4-BldgEUI!W17)*Constants!$B$14+(BldgEUI!$X$4-BldgEUI!X17)*Constants!$B$13+(BldgEUI!$Y$4-BldgEUI!Y17)*Constants!$B$13))</f>
        <v>4.1255570530215868</v>
      </c>
      <c r="Y15" s="115" t="e">
        <f>W15*#REF!</f>
        <v>#REF!</v>
      </c>
    </row>
    <row r="16" spans="1:25" s="24" customFormat="1" x14ac:dyDescent="0.2">
      <c r="A16" s="23" t="s">
        <v>53</v>
      </c>
      <c r="B16" s="9"/>
      <c r="C16" s="7"/>
      <c r="D16" s="9"/>
      <c r="E16" s="89">
        <f>'ecm$'!E18</f>
        <v>0.94364398074123046</v>
      </c>
      <c r="F16" s="90" t="str">
        <f>IF(((BldgEUI!$D$4-BldgEUI!D18)+(BldgEUI!$E$4-BldgEUI!E18)+(BldgEUI!$F$4-BldgEUI!F18)+(BldgEUI!$G$4-BldgEUI!G18))=0,"n/a",E16/(((BldgEUI!$D$4-BldgEUI!D18)*Constants!$B$14)+(BldgEUI!$E$4-BldgEUI!E18)*Constants!$B$14+(BldgEUI!$F$4-BldgEUI!F18)*Constants!$B$13+(BldgEUI!$G$4-BldgEUI!G18)*Constants!$B$13))</f>
        <v>n/a</v>
      </c>
      <c r="G16" s="115" t="e">
        <f>E16*#REF!</f>
        <v>#REF!</v>
      </c>
      <c r="H16" s="101"/>
      <c r="I16" s="101"/>
      <c r="J16" s="89"/>
      <c r="K16" s="101">
        <f>'ecm$'!I18</f>
        <v>0.94364398074123046</v>
      </c>
      <c r="L16" s="90">
        <f>IF(((BldgEUI!$J$4-BldgEUI!J18)+(BldgEUI!$K$4-BldgEUI!K18)+(BldgEUI!$L$4-BldgEUI!L18)+(BldgEUI!$M$4-BldgEUI!M18))=0,"n/a",K16/(((BldgEUI!$J$4-BldgEUI!J18)*Constants!$B$14)+(BldgEUI!$K$4-BldgEUI!K18)*Constants!$B$14+(BldgEUI!$L$4-BldgEUI!L18)*Constants!$B$13+(BldgEUI!$M$4-BldgEUI!M18)*Constants!$B$13))</f>
        <v>1.8447517156416837</v>
      </c>
      <c r="M16" s="115" t="e">
        <f>K16*#REF!</f>
        <v>#REF!</v>
      </c>
      <c r="N16" s="101"/>
      <c r="O16" s="101"/>
      <c r="P16" s="89"/>
      <c r="Q16" s="101">
        <f>'ecm$'!M18</f>
        <v>0.94364398074123046</v>
      </c>
      <c r="R16" s="90">
        <f>IF(((BldgEUI!$P$4-BldgEUI!P18)+(BldgEUI!$Q$4-BldgEUI!Q18)+(BldgEUI!$R$4-BldgEUI!R18)+(BldgEUI!$S$4-BldgEUI!S18))=0,"n/a",Q16/(((BldgEUI!$P$4-BldgEUI!P18)*Constants!$B$14)+(BldgEUI!$Q$4-BldgEUI!Q18)*Constants!$B$14+(BldgEUI!$R$4-BldgEUI!R18)*Constants!$B$13+(BldgEUI!$S$4-BldgEUI!S18)*Constants!$B$13))</f>
        <v>1.9536917215253697</v>
      </c>
      <c r="S16" s="115" t="e">
        <f>Q16*#REF!</f>
        <v>#REF!</v>
      </c>
      <c r="T16" s="101"/>
      <c r="U16" s="101"/>
      <c r="V16" s="89"/>
      <c r="W16" s="101">
        <f>'ecm$'!Q18</f>
        <v>0.94364398074123046</v>
      </c>
      <c r="X16" s="90">
        <f>IF(((BldgEUI!$V$4-BldgEUI!V18)+(BldgEUI!$W$4-BldgEUI!W18)+(BldgEUI!$X$4-BldgEUI!X18)+(BldgEUI!$Y$4-BldgEUI!Y18))=0,"n/a",W16/(((BldgEUI!$V$4-BldgEUI!V18)*Constants!$B$14)+(BldgEUI!$W$4-BldgEUI!W18)*Constants!$B$14+(BldgEUI!$X$4-BldgEUI!X18)*Constants!$B$13+(BldgEUI!$Y$4-BldgEUI!Y18)*Constants!$B$13))</f>
        <v>1.9558258766566916</v>
      </c>
      <c r="Y16" s="115" t="e">
        <f>W16*#REF!</f>
        <v>#REF!</v>
      </c>
    </row>
    <row r="17" spans="1:25" s="24" customFormat="1" x14ac:dyDescent="0.2">
      <c r="A17" s="23" t="s">
        <v>54</v>
      </c>
      <c r="B17" s="9"/>
      <c r="C17" s="7"/>
      <c r="D17" s="9"/>
      <c r="E17" s="89">
        <f>'ecm$'!E19</f>
        <v>3.0964099723981455</v>
      </c>
      <c r="F17" s="90">
        <f>IF(((BldgEUI!$D$4-BldgEUI!D19)+(BldgEUI!$E$4-BldgEUI!E19)+(BldgEUI!$F$4-BldgEUI!F19)+(BldgEUI!$G$4-BldgEUI!G19))=0,"n/a",E17/(((BldgEUI!$D$4-BldgEUI!D19)*Constants!$B$14)+(BldgEUI!$E$4-BldgEUI!E19)*Constants!$B$14+(BldgEUI!$F$4-BldgEUI!F19)*Constants!$B$13+(BldgEUI!$G$4-BldgEUI!G19)*Constants!$B$13))</f>
        <v>1.4726230551399608</v>
      </c>
      <c r="G17" s="115" t="e">
        <f>E17*#REF!</f>
        <v>#REF!</v>
      </c>
      <c r="H17" s="101"/>
      <c r="I17" s="101"/>
      <c r="J17" s="89"/>
      <c r="K17" s="101">
        <f>'ecm$'!I19</f>
        <v>3.0964099723981455</v>
      </c>
      <c r="L17" s="90">
        <f>IF(((BldgEUI!$J$4-BldgEUI!J19)+(BldgEUI!$K$4-BldgEUI!K19)+(BldgEUI!$L$4-BldgEUI!L19)+(BldgEUI!$M$4-BldgEUI!M19))=0,"n/a",K17/(((BldgEUI!$J$4-BldgEUI!J19)*Constants!$B$14)+(BldgEUI!$K$4-BldgEUI!K19)*Constants!$B$14+(BldgEUI!$L$4-BldgEUI!L19)*Constants!$B$13+(BldgEUI!$M$4-BldgEUI!M19)*Constants!$B$13))</f>
        <v>0.64233113764799199</v>
      </c>
      <c r="M17" s="115" t="e">
        <f>K17*#REF!</f>
        <v>#REF!</v>
      </c>
      <c r="N17" s="101"/>
      <c r="O17" s="101"/>
      <c r="P17" s="89"/>
      <c r="Q17" s="101">
        <f>'ecm$'!M19</f>
        <v>3.0964099723981455</v>
      </c>
      <c r="R17" s="90">
        <f>IF(((BldgEUI!$P$4-BldgEUI!P19)+(BldgEUI!$Q$4-BldgEUI!Q19)+(BldgEUI!$R$4-BldgEUI!R19)+(BldgEUI!$S$4-BldgEUI!S19))=0,"n/a",Q17/(((BldgEUI!$P$4-BldgEUI!P19)*Constants!$B$14)+(BldgEUI!$Q$4-BldgEUI!Q19)*Constants!$B$14+(BldgEUI!$R$4-BldgEUI!R19)*Constants!$B$13+(BldgEUI!$S$4-BldgEUI!S19)*Constants!$B$13))</f>
        <v>0.5768584556394214</v>
      </c>
      <c r="S17" s="115" t="e">
        <f>Q17*#REF!</f>
        <v>#REF!</v>
      </c>
      <c r="T17" s="101"/>
      <c r="U17" s="101"/>
      <c r="V17" s="89"/>
      <c r="W17" s="101">
        <f>'ecm$'!Q19</f>
        <v>3.0964099723981455</v>
      </c>
      <c r="X17" s="90">
        <f>IF(((BldgEUI!$V$4-BldgEUI!V19)+(BldgEUI!$W$4-BldgEUI!W19)+(BldgEUI!$X$4-BldgEUI!X19)+(BldgEUI!$Y$4-BldgEUI!Y19))=0,"n/a",W17/(((BldgEUI!$V$4-BldgEUI!V19)*Constants!$B$14)+(BldgEUI!$W$4-BldgEUI!W19)*Constants!$B$14+(BldgEUI!$X$4-BldgEUI!X19)*Constants!$B$13+(BldgEUI!$Y$4-BldgEUI!Y19)*Constants!$B$13))</f>
        <v>6.445860822165276</v>
      </c>
      <c r="Y17" s="115" t="e">
        <f>W17*#REF!</f>
        <v>#REF!</v>
      </c>
    </row>
    <row r="18" spans="1:25" s="19" customFormat="1" x14ac:dyDescent="0.2">
      <c r="A18" s="23" t="s">
        <v>55</v>
      </c>
      <c r="B18" s="8">
        <f>[4]Sheet1!$U$10</f>
        <v>3.2736835523318653</v>
      </c>
      <c r="C18" s="9">
        <f>[4]Sheet1!$V$10</f>
        <v>3.3995944581907831</v>
      </c>
      <c r="D18" s="9">
        <f>[4]Sheet1!$W$10</f>
        <v>1.2591090585891789</v>
      </c>
      <c r="E18" s="89">
        <f>'ecm$'!E20</f>
        <v>7.9323870691118277</v>
      </c>
      <c r="F18" s="90">
        <f>IF(((BldgEUI!$D$4-BldgEUI!D20)+(BldgEUI!$E$4-BldgEUI!E20)+(BldgEUI!$F$4-BldgEUI!F20)+(BldgEUI!$G$4-BldgEUI!G20))=0,"n/a",E18/(((BldgEUI!$D$4-BldgEUI!D20)*Constants!$B$14)+(BldgEUI!$E$4-BldgEUI!E20)*Constants!$B$14+(BldgEUI!$F$4-BldgEUI!F20)*Constants!$B$13+(BldgEUI!$G$4-BldgEUI!G20)*Constants!$B$13))</f>
        <v>75.991394120731925</v>
      </c>
      <c r="G18" s="115" t="e">
        <f>E18*#REF!</f>
        <v>#REF!</v>
      </c>
      <c r="H18" s="89">
        <f>[4]Sheet1!$U$10</f>
        <v>3.2736835523318653</v>
      </c>
      <c r="I18" s="89">
        <f>[4]Sheet1!$V$10</f>
        <v>3.3995944581907831</v>
      </c>
      <c r="J18" s="89">
        <f>[4]Sheet1!$W$10</f>
        <v>1.2591090585891789</v>
      </c>
      <c r="K18" s="101">
        <f>'ecm$'!I20</f>
        <v>7.9323870691118277</v>
      </c>
      <c r="L18" s="90">
        <f>IF(((BldgEUI!$J$4-BldgEUI!J20)+(BldgEUI!$K$4-BldgEUI!K20)+(BldgEUI!$L$4-BldgEUI!L20)+(BldgEUI!$M$4-BldgEUI!M20))=0,"n/a",K18/(((BldgEUI!$J$4-BldgEUI!J20)*Constants!$B$14)+(BldgEUI!$K$4-BldgEUI!K20)*Constants!$B$14+(BldgEUI!$L$4-BldgEUI!L20)*Constants!$B$13+(BldgEUI!$M$4-BldgEUI!M20)*Constants!$B$13))</f>
        <v>75.787358374465867</v>
      </c>
      <c r="M18" s="115" t="e">
        <f>K18*#REF!</f>
        <v>#REF!</v>
      </c>
      <c r="N18" s="89">
        <f>[4]Sheet1!$U$10</f>
        <v>3.2736835523318653</v>
      </c>
      <c r="O18" s="89">
        <f>[4]Sheet1!$V$10</f>
        <v>3.3995944581907831</v>
      </c>
      <c r="P18" s="89">
        <f>[4]Sheet1!$W$10</f>
        <v>1.2591090585891789</v>
      </c>
      <c r="Q18" s="101">
        <f>'ecm$'!M20</f>
        <v>7.9323870691118277</v>
      </c>
      <c r="R18" s="90">
        <f>IF(((BldgEUI!$P$4-BldgEUI!P20)+(BldgEUI!$Q$4-BldgEUI!Q20)+(BldgEUI!$R$4-BldgEUI!R20)+(BldgEUI!$S$4-BldgEUI!S20))=0,"n/a",Q18/(((BldgEUI!$P$4-BldgEUI!P20)*Constants!$B$14)+(BldgEUI!$Q$4-BldgEUI!Q20)*Constants!$B$14+(BldgEUI!$R$4-BldgEUI!R20)*Constants!$B$13+(BldgEUI!$S$4-BldgEUI!S20)*Constants!$B$13))</f>
        <v>75.493370647067337</v>
      </c>
      <c r="S18" s="115" t="e">
        <f>Q18*#REF!</f>
        <v>#REF!</v>
      </c>
      <c r="T18" s="89">
        <f>[4]Sheet1!$U$10</f>
        <v>3.2736835523318653</v>
      </c>
      <c r="U18" s="89">
        <f>[4]Sheet1!$V$10</f>
        <v>3.3995944581907831</v>
      </c>
      <c r="V18" s="89">
        <f>[4]Sheet1!$W$10</f>
        <v>1.2591090585891789</v>
      </c>
      <c r="W18" s="101">
        <f>'ecm$'!Q20</f>
        <v>7.9323870691118277</v>
      </c>
      <c r="X18" s="90">
        <f>IF(((BldgEUI!$V$4-BldgEUI!V20)+(BldgEUI!$W$4-BldgEUI!W20)+(BldgEUI!$X$4-BldgEUI!X20)+(BldgEUI!$Y$4-BldgEUI!Y20))=0,"n/a",W18/(((BldgEUI!$V$4-BldgEUI!V20)*Constants!$B$14)+(BldgEUI!$W$4-BldgEUI!W20)*Constants!$B$14+(BldgEUI!$X$4-BldgEUI!X20)*Constants!$B$13+(BldgEUI!$Y$4-BldgEUI!Y20)*Constants!$B$13))</f>
        <v>76.159253627535946</v>
      </c>
      <c r="Y18" s="115" t="e">
        <f>W18*#REF!</f>
        <v>#REF!</v>
      </c>
    </row>
    <row r="19" spans="1:25" s="24" customFormat="1" x14ac:dyDescent="0.2">
      <c r="A19" s="23" t="s">
        <v>21</v>
      </c>
      <c r="B19" s="6"/>
      <c r="C19" s="7"/>
      <c r="D19" s="7"/>
      <c r="E19" s="89">
        <f>'ecm$'!E21</f>
        <v>5.2212931781436192</v>
      </c>
      <c r="F19" s="90">
        <f>IF(((BldgEUI!$D$4-BldgEUI!D21)+(BldgEUI!$E$4-BldgEUI!E21)+(BldgEUI!$F$4-BldgEUI!F21)+(BldgEUI!$G$4-BldgEUI!G21))=0,"n/a",E19/(((BldgEUI!$D$4-BldgEUI!D21)*Constants!$B$14)+(BldgEUI!$E$4-BldgEUI!E21)*Constants!$B$14+(BldgEUI!$F$4-BldgEUI!F21)*Constants!$B$13+(BldgEUI!$G$4-BldgEUI!G21)*Constants!$B$13))</f>
        <v>178.37564725774237</v>
      </c>
      <c r="G19" s="115" t="e">
        <f>E19*#REF!</f>
        <v>#REF!</v>
      </c>
      <c r="H19" s="101"/>
      <c r="I19" s="101"/>
      <c r="J19" s="101"/>
      <c r="K19" s="101">
        <f>'ecm$'!I21</f>
        <v>5.2212931781436192</v>
      </c>
      <c r="L19" s="90">
        <f>IF(((BldgEUI!$J$4-BldgEUI!J21)+(BldgEUI!$K$4-BldgEUI!K21)+(BldgEUI!$L$4-BldgEUI!L21)+(BldgEUI!$M$4-BldgEUI!M21))=0,"n/a",K19/(((BldgEUI!$J$4-BldgEUI!J21)*Constants!$B$14)+(BldgEUI!$K$4-BldgEUI!K21)*Constants!$B$14+(BldgEUI!$L$4-BldgEUI!L21)*Constants!$B$13+(BldgEUI!$M$4-BldgEUI!M21)*Constants!$B$13))</f>
        <v>176.67938755687345</v>
      </c>
      <c r="M19" s="115" t="e">
        <f>K19*#REF!</f>
        <v>#REF!</v>
      </c>
      <c r="N19" s="101"/>
      <c r="O19" s="101"/>
      <c r="P19" s="101"/>
      <c r="Q19" s="101">
        <f>'ecm$'!M21</f>
        <v>5.2212931781436192</v>
      </c>
      <c r="R19" s="90">
        <f>IF(((BldgEUI!$P$4-BldgEUI!P21)+(BldgEUI!$Q$4-BldgEUI!Q21)+(BldgEUI!$R$4-BldgEUI!R21)+(BldgEUI!$S$4-BldgEUI!S21))=0,"n/a",Q19/(((BldgEUI!$P$4-BldgEUI!P21)*Constants!$B$14)+(BldgEUI!$Q$4-BldgEUI!Q21)*Constants!$B$14+(BldgEUI!$R$4-BldgEUI!R21)*Constants!$B$13+(BldgEUI!$S$4-BldgEUI!S21)*Constants!$B$13))</f>
        <v>174.27573199768491</v>
      </c>
      <c r="S19" s="115" t="e">
        <f>Q19*#REF!</f>
        <v>#REF!</v>
      </c>
      <c r="T19" s="101"/>
      <c r="U19" s="101"/>
      <c r="V19" s="101"/>
      <c r="W19" s="101">
        <f>'ecm$'!Q21</f>
        <v>5.2212931781436192</v>
      </c>
      <c r="X19" s="90">
        <f>IF(((BldgEUI!$V$4-BldgEUI!V21)+(BldgEUI!$W$4-BldgEUI!W21)+(BldgEUI!$X$4-BldgEUI!X21)+(BldgEUI!$Y$4-BldgEUI!Y21))=0,"n/a",W19/(((BldgEUI!$V$4-BldgEUI!V21)*Constants!$B$14)+(BldgEUI!$W$4-BldgEUI!W21)*Constants!$B$14+(BldgEUI!$X$4-BldgEUI!X21)*Constants!$B$13+(BldgEUI!$Y$4-BldgEUI!Y21)*Constants!$B$13))</f>
        <v>179.78877953414718</v>
      </c>
      <c r="Y19" s="115" t="e">
        <f>W19*#REF!</f>
        <v>#REF!</v>
      </c>
    </row>
    <row r="20" spans="1:25" s="62" customFormat="1" x14ac:dyDescent="0.2">
      <c r="A20" s="23" t="s">
        <v>56</v>
      </c>
      <c r="B20" s="8"/>
      <c r="C20" s="9"/>
      <c r="D20" s="9"/>
      <c r="E20" s="89">
        <f>'ecm$'!E22</f>
        <v>0.79411160439128536</v>
      </c>
      <c r="F20" s="90">
        <f>IF(((BldgEUI!$D$4-BldgEUI!D22)+(BldgEUI!$E$4-BldgEUI!E22)+(BldgEUI!$F$4-BldgEUI!F22)+(BldgEUI!$G$4-BldgEUI!G22))=0,"n/a",E20/(((BldgEUI!$D$4-BldgEUI!D22)*Constants!$B$14)+(BldgEUI!$E$4-BldgEUI!E22)*Constants!$B$14+(BldgEUI!$F$4-BldgEUI!F22)*Constants!$B$13+(BldgEUI!$G$4-BldgEUI!G22)*Constants!$B$13))</f>
        <v>1.7496480696336814</v>
      </c>
      <c r="G20" s="115" t="e">
        <f>E20*#REF!</f>
        <v>#REF!</v>
      </c>
      <c r="H20" s="89"/>
      <c r="I20" s="89"/>
      <c r="J20" s="89"/>
      <c r="K20" s="101">
        <f>'ecm$'!I22</f>
        <v>0.79411160439128536</v>
      </c>
      <c r="L20" s="90">
        <f>IF(((BldgEUI!$J$4-BldgEUI!J22)+(BldgEUI!$K$4-BldgEUI!K22)+(BldgEUI!$L$4-BldgEUI!L22)+(BldgEUI!$M$4-BldgEUI!M22))=0,"n/a",K20/(((BldgEUI!$J$4-BldgEUI!J22)*Constants!$B$14)+(BldgEUI!$K$4-BldgEUI!K22)*Constants!$B$14+(BldgEUI!$L$4-BldgEUI!L22)*Constants!$B$13+(BldgEUI!$M$4-BldgEUI!M22)*Constants!$B$13))</f>
        <v>1.4331962047376143</v>
      </c>
      <c r="M20" s="115" t="e">
        <f>K20*#REF!</f>
        <v>#REF!</v>
      </c>
      <c r="N20" s="89"/>
      <c r="O20" s="89"/>
      <c r="P20" s="89"/>
      <c r="Q20" s="101">
        <f>'ecm$'!M22</f>
        <v>0.79411160439128536</v>
      </c>
      <c r="R20" s="90">
        <f>IF(((BldgEUI!$P$4-BldgEUI!P22)+(BldgEUI!$Q$4-BldgEUI!Q22)+(BldgEUI!$R$4-BldgEUI!R22)+(BldgEUI!$S$4-BldgEUI!S22))=0,"n/a",Q20/(((BldgEUI!$P$4-BldgEUI!P22)*Constants!$B$14)+(BldgEUI!$Q$4-BldgEUI!Q22)*Constants!$B$14+(BldgEUI!$R$4-BldgEUI!R22)*Constants!$B$13+(BldgEUI!$S$4-BldgEUI!S22)*Constants!$B$13))</f>
        <v>1.5950309427534144</v>
      </c>
      <c r="S20" s="115" t="e">
        <f>Q20*#REF!</f>
        <v>#REF!</v>
      </c>
      <c r="T20" s="89"/>
      <c r="U20" s="89"/>
      <c r="V20" s="89"/>
      <c r="W20" s="101">
        <f>'ecm$'!Q22</f>
        <v>0.79411160439128536</v>
      </c>
      <c r="X20" s="90">
        <f>IF(((BldgEUI!$V$4-BldgEUI!V22)+(BldgEUI!$W$4-BldgEUI!W22)+(BldgEUI!$X$4-BldgEUI!X22)+(BldgEUI!$Y$4-BldgEUI!Y22))=0,"n/a",W20/(((BldgEUI!$V$4-BldgEUI!V22)*Constants!$B$14)+(BldgEUI!$W$4-BldgEUI!W22)*Constants!$B$14+(BldgEUI!$X$4-BldgEUI!X22)*Constants!$B$13+(BldgEUI!$Y$4-BldgEUI!Y22)*Constants!$B$13))</f>
        <v>1.5845367437801301</v>
      </c>
      <c r="Y20" s="115" t="e">
        <f>W20*#REF!</f>
        <v>#REF!</v>
      </c>
    </row>
    <row r="21" spans="1:25" s="62" customFormat="1" x14ac:dyDescent="0.2">
      <c r="A21" s="23" t="s">
        <v>57</v>
      </c>
      <c r="B21" s="8"/>
      <c r="C21" s="9"/>
      <c r="D21" s="9"/>
      <c r="E21" s="89">
        <f>'ecm$'!E23</f>
        <v>1.0397591760533815</v>
      </c>
      <c r="F21" s="90" t="str">
        <f>IF(((BldgEUI!$D$4-BldgEUI!D23)+(BldgEUI!$E$4-BldgEUI!E23)+(BldgEUI!$F$4-BldgEUI!F23)+(BldgEUI!$G$4-BldgEUI!G23))=0,"n/a",E21/(((BldgEUI!$D$4-BldgEUI!D23)*Constants!$B$14)+(BldgEUI!$E$4-BldgEUI!E23)*Constants!$B$14+(BldgEUI!$F$4-BldgEUI!F23)*Constants!$B$13+(BldgEUI!$G$4-BldgEUI!G23)*Constants!$B$13))</f>
        <v>n/a</v>
      </c>
      <c r="G21" s="115" t="e">
        <f>E21*#REF!</f>
        <v>#REF!</v>
      </c>
      <c r="H21" s="89"/>
      <c r="I21" s="89"/>
      <c r="J21" s="89"/>
      <c r="K21" s="101">
        <f>'ecm$'!I23</f>
        <v>1.0397591760533815</v>
      </c>
      <c r="L21" s="90">
        <f>IF(((BldgEUI!$J$4-BldgEUI!J23)+(BldgEUI!$K$4-BldgEUI!K23)+(BldgEUI!$L$4-BldgEUI!L23)+(BldgEUI!$M$4-BldgEUI!M23))=0,"n/a",K21/(((BldgEUI!$J$4-BldgEUI!J23)*Constants!$B$14)+(BldgEUI!$K$4-BldgEUI!K23)*Constants!$B$14+(BldgEUI!$L$4-BldgEUI!L23)*Constants!$B$13+(BldgEUI!$M$4-BldgEUI!M23)*Constants!$B$13))</f>
        <v>1.4434035775221372</v>
      </c>
      <c r="M21" s="115" t="e">
        <f>K21*#REF!</f>
        <v>#REF!</v>
      </c>
      <c r="N21" s="89"/>
      <c r="O21" s="89"/>
      <c r="P21" s="89"/>
      <c r="Q21" s="101">
        <f>'ecm$'!M23</f>
        <v>1.0397591760533815</v>
      </c>
      <c r="R21" s="90">
        <f>IF(((BldgEUI!$P$4-BldgEUI!P23)+(BldgEUI!$Q$4-BldgEUI!Q23)+(BldgEUI!$R$4-BldgEUI!R23)+(BldgEUI!$S$4-BldgEUI!S23))=0,"n/a",Q21/(((BldgEUI!$P$4-BldgEUI!P23)*Constants!$B$14)+(BldgEUI!$Q$4-BldgEUI!Q23)*Constants!$B$14+(BldgEUI!$R$4-BldgEUI!R23)*Constants!$B$13+(BldgEUI!$S$4-BldgEUI!S23)*Constants!$B$13))</f>
        <v>2.0356383137234091</v>
      </c>
      <c r="S21" s="115" t="e">
        <f>Q21*#REF!</f>
        <v>#REF!</v>
      </c>
      <c r="T21" s="89"/>
      <c r="U21" s="89"/>
      <c r="V21" s="89"/>
      <c r="W21" s="101">
        <f>'ecm$'!Q23</f>
        <v>1.0397591760533815</v>
      </c>
      <c r="X21" s="90">
        <f>IF(((BldgEUI!$V$4-BldgEUI!V23)+(BldgEUI!$W$4-BldgEUI!W23)+(BldgEUI!$X$4-BldgEUI!X23)+(BldgEUI!$Y$4-BldgEUI!Y23))=0,"n/a",W21/(((BldgEUI!$V$4-BldgEUI!V23)*Constants!$B$14)+(BldgEUI!$W$4-BldgEUI!W23)*Constants!$B$14+(BldgEUI!$X$4-BldgEUI!X23)*Constants!$B$13+(BldgEUI!$Y$4-BldgEUI!Y23)*Constants!$B$13))</f>
        <v>2.093200987132835</v>
      </c>
      <c r="Y21" s="115" t="e">
        <f>W21*#REF!</f>
        <v>#REF!</v>
      </c>
    </row>
    <row r="22" spans="1:25" s="62" customFormat="1" x14ac:dyDescent="0.2">
      <c r="A22" s="72" t="s">
        <v>58</v>
      </c>
      <c r="B22" s="27"/>
      <c r="C22" s="28"/>
      <c r="D22" s="28"/>
      <c r="E22" s="95">
        <f>'ecm$'!E24</f>
        <v>1.6456600773566534</v>
      </c>
      <c r="F22" s="96">
        <f>IF(((BldgEUI!$D$4-BldgEUI!D24)+(BldgEUI!$E$4-BldgEUI!E24)+(BldgEUI!$F$4-BldgEUI!F24)+(BldgEUI!$G$4-BldgEUI!G24))=0,"n/a",E22/(((BldgEUI!$D$4-BldgEUI!D24)*Constants!$B$14)+(BldgEUI!$E$4-BldgEUI!E24)*Constants!$B$14+(BldgEUI!$F$4-BldgEUI!F24)*Constants!$B$13+(BldgEUI!$G$4-BldgEUI!G24)*Constants!$B$13))</f>
        <v>1.3099801174476884</v>
      </c>
      <c r="G22" s="154" t="e">
        <f>E22*#REF!</f>
        <v>#REF!</v>
      </c>
      <c r="H22" s="95"/>
      <c r="I22" s="95"/>
      <c r="J22" s="95"/>
      <c r="K22" s="288">
        <f>'ecm$'!I24</f>
        <v>1.6456600773566534</v>
      </c>
      <c r="L22" s="96">
        <f>IF(((BldgEUI!$J$4-BldgEUI!J24)+(BldgEUI!$K$4-BldgEUI!K24)+(BldgEUI!$L$4-BldgEUI!L24)+(BldgEUI!$M$4-BldgEUI!M24))=0,"n/a",K22/(((BldgEUI!$J$4-BldgEUI!J24)*Constants!$B$14)+(BldgEUI!$K$4-BldgEUI!K24)*Constants!$B$14+(BldgEUI!$L$4-BldgEUI!L24)*Constants!$B$13+(BldgEUI!$M$4-BldgEUI!M24)*Constants!$B$13))</f>
        <v>0.83276920738186111</v>
      </c>
      <c r="M22" s="154" t="e">
        <f>K22*#REF!</f>
        <v>#REF!</v>
      </c>
      <c r="N22" s="95"/>
      <c r="O22" s="95"/>
      <c r="P22" s="95"/>
      <c r="Q22" s="288">
        <f>'ecm$'!M24</f>
        <v>1.6456600773566534</v>
      </c>
      <c r="R22" s="96">
        <f>IF(((BldgEUI!$P$4-BldgEUI!P24)+(BldgEUI!$Q$4-BldgEUI!Q24)+(BldgEUI!$R$4-BldgEUI!R24)+(BldgEUI!$S$4-BldgEUI!S24))=0,"n/a",Q22/(((BldgEUI!$P$4-BldgEUI!P24)*Constants!$B$14)+(BldgEUI!$Q$4-BldgEUI!Q24)*Constants!$B$14+(BldgEUI!$R$4-BldgEUI!R24)*Constants!$B$13+(BldgEUI!$S$4-BldgEUI!S24)*Constants!$B$13))</f>
        <v>0.75439087073335986</v>
      </c>
      <c r="S22" s="154" t="e">
        <f>Q22*#REF!</f>
        <v>#REF!</v>
      </c>
      <c r="T22" s="95"/>
      <c r="U22" s="95"/>
      <c r="V22" s="95"/>
      <c r="W22" s="288">
        <f>'ecm$'!Q24</f>
        <v>1.6456600773566534</v>
      </c>
      <c r="X22" s="96">
        <f>IF(((BldgEUI!$V$4-BldgEUI!V24)+(BldgEUI!$W$4-BldgEUI!W24)+(BldgEUI!$X$4-BldgEUI!X24)+(BldgEUI!$Y$4-BldgEUI!Y24))=0,"n/a",W22/(((BldgEUI!$V$4-BldgEUI!V24)*Constants!$B$14)+(BldgEUI!$W$4-BldgEUI!W24)*Constants!$B$14+(BldgEUI!$X$4-BldgEUI!X24)*Constants!$B$13+(BldgEUI!$Y$4-BldgEUI!Y24)*Constants!$B$13))</f>
        <v>1.0052800634247039</v>
      </c>
      <c r="Y22" s="154" t="e">
        <f>W22*#REF!</f>
        <v>#REF!</v>
      </c>
    </row>
    <row r="23" spans="1:25" x14ac:dyDescent="0.2">
      <c r="A23" s="2"/>
      <c r="B23" s="10"/>
      <c r="C23" s="10"/>
      <c r="D23" s="10"/>
      <c r="E23" s="10"/>
      <c r="F23" s="78"/>
      <c r="G23" s="116"/>
      <c r="H23" s="10"/>
      <c r="I23" s="10"/>
      <c r="J23" s="10"/>
      <c r="K23" s="10"/>
      <c r="L23" s="78"/>
      <c r="M23" s="78"/>
      <c r="N23" s="10"/>
      <c r="O23" s="10"/>
      <c r="P23" s="10"/>
      <c r="Q23" s="10"/>
      <c r="R23" s="78"/>
      <c r="S23" s="78"/>
      <c r="T23" s="10"/>
      <c r="U23" s="10"/>
      <c r="V23" s="10"/>
      <c r="W23" s="10"/>
      <c r="X23" s="78"/>
      <c r="Y23" s="78"/>
    </row>
    <row r="24" spans="1:25" ht="18.75" x14ac:dyDescent="0.25">
      <c r="A24" s="82"/>
      <c r="B24" s="738" t="s">
        <v>77</v>
      </c>
      <c r="C24" s="739"/>
      <c r="D24" s="739"/>
      <c r="E24" s="739"/>
      <c r="F24" s="739"/>
      <c r="G24" s="739"/>
      <c r="H24" s="739"/>
      <c r="I24" s="739"/>
      <c r="J24" s="739"/>
      <c r="K24" s="739"/>
      <c r="L24" s="739"/>
      <c r="M24" s="739"/>
      <c r="N24" s="739"/>
      <c r="O24" s="739"/>
      <c r="P24" s="739"/>
      <c r="Q24" s="739"/>
      <c r="R24" s="739"/>
      <c r="S24" s="739"/>
      <c r="T24" s="739"/>
      <c r="U24" s="739"/>
      <c r="V24" s="739"/>
      <c r="W24" s="739"/>
      <c r="X24" s="739"/>
      <c r="Y24" s="740"/>
    </row>
    <row r="25" spans="1:25" x14ac:dyDescent="0.2">
      <c r="A25" s="75" t="s">
        <v>61</v>
      </c>
      <c r="B25" s="732" t="s">
        <v>39</v>
      </c>
      <c r="C25" s="732"/>
      <c r="D25" s="732"/>
      <c r="E25" s="732"/>
      <c r="F25" s="732"/>
      <c r="G25" s="737"/>
      <c r="H25" s="732" t="s">
        <v>42</v>
      </c>
      <c r="I25" s="732"/>
      <c r="J25" s="732"/>
      <c r="K25" s="732"/>
      <c r="L25" s="732"/>
      <c r="M25" s="732"/>
      <c r="N25" s="732" t="s">
        <v>41</v>
      </c>
      <c r="O25" s="732"/>
      <c r="P25" s="732"/>
      <c r="Q25" s="732"/>
      <c r="R25" s="732"/>
      <c r="S25" s="732"/>
      <c r="T25" s="732" t="s">
        <v>40</v>
      </c>
      <c r="U25" s="732"/>
      <c r="V25" s="732"/>
      <c r="W25" s="732"/>
      <c r="X25" s="732"/>
      <c r="Y25" s="732"/>
    </row>
    <row r="26" spans="1:25" ht="33.75" x14ac:dyDescent="0.2">
      <c r="A26" s="76" t="s">
        <v>14</v>
      </c>
      <c r="B26" s="77" t="s">
        <v>32</v>
      </c>
      <c r="C26" s="77" t="s">
        <v>33</v>
      </c>
      <c r="D26" s="77" t="s">
        <v>34</v>
      </c>
      <c r="E26" s="173" t="s">
        <v>200</v>
      </c>
      <c r="F26" s="173" t="s">
        <v>36</v>
      </c>
      <c r="G26" s="113" t="s">
        <v>101</v>
      </c>
      <c r="H26" s="173" t="s">
        <v>32</v>
      </c>
      <c r="I26" s="173" t="s">
        <v>33</v>
      </c>
      <c r="J26" s="173" t="s">
        <v>34</v>
      </c>
      <c r="K26" s="173" t="s">
        <v>200</v>
      </c>
      <c r="L26" s="173" t="s">
        <v>36</v>
      </c>
      <c r="M26" s="113" t="s">
        <v>101</v>
      </c>
      <c r="N26" s="173" t="s">
        <v>32</v>
      </c>
      <c r="O26" s="173" t="s">
        <v>33</v>
      </c>
      <c r="P26" s="173" t="s">
        <v>34</v>
      </c>
      <c r="Q26" s="173" t="s">
        <v>200</v>
      </c>
      <c r="R26" s="173" t="s">
        <v>36</v>
      </c>
      <c r="S26" s="113" t="s">
        <v>101</v>
      </c>
      <c r="T26" s="173" t="s">
        <v>32</v>
      </c>
      <c r="U26" s="173" t="s">
        <v>33</v>
      </c>
      <c r="V26" s="173" t="s">
        <v>34</v>
      </c>
      <c r="W26" s="173" t="s">
        <v>200</v>
      </c>
      <c r="X26" s="173" t="s">
        <v>36</v>
      </c>
      <c r="Y26" s="113" t="s">
        <v>101</v>
      </c>
    </row>
    <row r="27" spans="1:25" x14ac:dyDescent="0.2">
      <c r="A27" s="11" t="s">
        <v>0</v>
      </c>
      <c r="B27" s="13">
        <f>SUM(D27:G27)</f>
        <v>7.9414414414414409</v>
      </c>
      <c r="C27" s="13">
        <f>D27*Constants!$B$1+Constants!$B$2*E27+F27</f>
        <v>6.3531531531531531</v>
      </c>
      <c r="D27" s="13">
        <v>7.9414414414414409</v>
      </c>
      <c r="E27" s="102"/>
      <c r="F27" s="103"/>
      <c r="G27" s="114"/>
      <c r="H27" s="83"/>
      <c r="I27" s="83"/>
      <c r="J27" s="83"/>
      <c r="K27" s="83"/>
      <c r="L27" s="84"/>
      <c r="M27" s="84"/>
      <c r="N27" s="83"/>
      <c r="O27" s="83"/>
      <c r="P27" s="83"/>
      <c r="Q27" s="83"/>
      <c r="R27" s="84"/>
      <c r="S27" s="84"/>
      <c r="T27" s="102"/>
      <c r="U27" s="102"/>
      <c r="V27" s="102"/>
      <c r="W27" s="102"/>
      <c r="X27" s="103"/>
      <c r="Y27" s="103"/>
    </row>
    <row r="28" spans="1:25" x14ac:dyDescent="0.2">
      <c r="A28" s="12" t="s">
        <v>45</v>
      </c>
      <c r="B28" s="9" t="e">
        <f>SUM(D28:G28)</f>
        <v>#REF!</v>
      </c>
      <c r="C28" s="7">
        <f>D28*Constants!$B$1+Constants!$B$2*E28+F28</f>
        <v>6.3531531531531531</v>
      </c>
      <c r="D28" s="9">
        <v>7.9414414414414409</v>
      </c>
      <c r="E28" s="89">
        <f>'ecm$'!E30</f>
        <v>0</v>
      </c>
      <c r="F28" s="90">
        <f>IF(((BldgEUI!$D$29-BldgEUI!D30)+(BldgEUI!$E$29-BldgEUI!E30)+(BldgEUI!$F$29-BldgEUI!F30)+(BldgEUI!$G$29-BldgEUI!G30))=0,"n/a",E28/(((BldgEUI!$D$29-BldgEUI!D30)*Constants!$B$14)+(BldgEUI!$E$29-BldgEUI!E30)*Constants!$B$14+(BldgEUI!$F$29-BldgEUI!F30)*Constants!$B$13+(BldgEUI!$G$29-BldgEUI!G30)*Constants!$B$13))</f>
        <v>0</v>
      </c>
      <c r="G28" s="115" t="e">
        <f>E28*#REF!</f>
        <v>#REF!</v>
      </c>
      <c r="H28" s="89"/>
      <c r="I28" s="89"/>
      <c r="J28" s="89"/>
      <c r="K28" s="89">
        <f>'ecm$'!I30</f>
        <v>123.10346691891893</v>
      </c>
      <c r="L28" s="90">
        <f>IF(((BldgEUI!$J$29-BldgEUI!J30)+(BldgEUI!$K$29-BldgEUI!K30)+(BldgEUI!$L$29-BldgEUI!L30)+(BldgEUI!$M$29-BldgEUI!M30))=0,"n/a",K28/(((BldgEUI!$J$29-BldgEUI!J30)*Constants!$B$14)+(BldgEUI!$K$29-BldgEUI!K30)*Constants!$B$14+(BldgEUI!$L$29-BldgEUI!L30)*Constants!$B$13+(BldgEUI!$M$29-BldgEUI!M30)*Constants!$B$13))</f>
        <v>530.05634938349317</v>
      </c>
      <c r="M28" s="115" t="e">
        <f>K28*#REF!</f>
        <v>#REF!</v>
      </c>
      <c r="N28" s="89"/>
      <c r="O28" s="89"/>
      <c r="P28" s="89"/>
      <c r="Q28" s="89">
        <f>'ecm$'!M30</f>
        <v>123.10346691891893</v>
      </c>
      <c r="R28" s="90">
        <f>IF(((BldgEUI!$P$29-BldgEUI!P30)+(BldgEUI!$Q$29-BldgEUI!Q30)+(BldgEUI!$R$29-BldgEUI!R30)+(BldgEUI!$S$29-BldgEUI!S30))=0,"n/a",Q28/(((BldgEUI!$P$29-BldgEUI!P30)*Constants!$B$14)+(BldgEUI!$Q$29-BldgEUI!Q30)*Constants!$B$14+(BldgEUI!$R$29-BldgEUI!R30)*Constants!$B$13+(BldgEUI!$S$29-BldgEUI!S30)*Constants!$B$13))</f>
        <v>362.25440937102758</v>
      </c>
      <c r="S28" s="115" t="e">
        <f>Q28*#REF!</f>
        <v>#REF!</v>
      </c>
      <c r="T28" s="89"/>
      <c r="U28" s="101"/>
      <c r="V28" s="101"/>
      <c r="W28" s="101">
        <f>'ecm$'!Q30</f>
        <v>123.10346691891893</v>
      </c>
      <c r="X28" s="90">
        <f>IF(((BldgEUI!$V$29-BldgEUI!V30)+(BldgEUI!$W$29-BldgEUI!W30)+(BldgEUI!$X$29-BldgEUI!X30)+(BldgEUI!$Y$29-BldgEUI!Y30))=0,"n/a",W28/(((BldgEUI!$V$29-BldgEUI!V30)*Constants!$B$14)+(BldgEUI!$W$29-BldgEUI!W30)*Constants!$B$14+(BldgEUI!$X$29-BldgEUI!X30)*Constants!$B$13+(BldgEUI!$Y$29-BldgEUI!Y30)*Constants!$B$13))</f>
        <v>250.6086237045848</v>
      </c>
      <c r="Y28" s="115" t="e">
        <f>W28*#REF!</f>
        <v>#REF!</v>
      </c>
    </row>
    <row r="29" spans="1:25" x14ac:dyDescent="0.2">
      <c r="A29" s="12" t="s">
        <v>43</v>
      </c>
      <c r="B29" s="9"/>
      <c r="C29" s="7"/>
      <c r="D29" s="7"/>
      <c r="E29" s="89">
        <f>'ecm$'!E32</f>
        <v>0</v>
      </c>
      <c r="F29" s="90">
        <f>IF(((BldgEUI!$D$29-BldgEUI!D32)+(BldgEUI!$E$29-BldgEUI!E32)+(BldgEUI!$F$29-BldgEUI!F32)+(BldgEUI!$G$29-BldgEUI!G32))=0,"n/a",E29/(((BldgEUI!$D$29-BldgEUI!D32)*Constants!$B$14)+(BldgEUI!$E$29-BldgEUI!E32)*Constants!$B$14+(BldgEUI!$F$29-BldgEUI!F32)*Constants!$B$13+(BldgEUI!$G$29-BldgEUI!G32)*Constants!$B$13))</f>
        <v>0</v>
      </c>
      <c r="G29" s="115" t="e">
        <f>E29*#REF!</f>
        <v>#REF!</v>
      </c>
      <c r="H29" s="89"/>
      <c r="I29" s="89"/>
      <c r="J29" s="89"/>
      <c r="K29" s="89">
        <f>'ecm$'!I32</f>
        <v>106.32521627027027</v>
      </c>
      <c r="L29" s="90">
        <f>IF(((BldgEUI!$J$29-BldgEUI!J32)+(BldgEUI!$K$29-BldgEUI!K32)+(BldgEUI!$L$29-BldgEUI!L32)+(BldgEUI!$M$29-BldgEUI!M32))=0,"n/a",K29/(((BldgEUI!$J$29-BldgEUI!J32)*Constants!$B$14)+(BldgEUI!$K$29-BldgEUI!K32)*Constants!$B$14+(BldgEUI!$L$29-BldgEUI!L32)*Constants!$B$13+(BldgEUI!$M$29-BldgEUI!M32)*Constants!$B$13))</f>
        <v>457.81290644519225</v>
      </c>
      <c r="M29" s="115" t="e">
        <f>K29*#REF!</f>
        <v>#REF!</v>
      </c>
      <c r="N29" s="89"/>
      <c r="O29" s="89"/>
      <c r="P29" s="89"/>
      <c r="Q29" s="89">
        <f>'ecm$'!M32</f>
        <v>89.226151297297292</v>
      </c>
      <c r="R29" s="90">
        <f>IF(((BldgEUI!$P$29-BldgEUI!P32)+(BldgEUI!$Q$29-BldgEUI!Q32)+(BldgEUI!$R$29-BldgEUI!R32)+(BldgEUI!$S$29-BldgEUI!S32))=0,"n/a",Q29/(((BldgEUI!$P$29-BldgEUI!P32)*Constants!$B$14)+(BldgEUI!$Q$29-BldgEUI!Q32)*Constants!$B$14+(BldgEUI!$R$29-BldgEUI!R32)*Constants!$B$13+(BldgEUI!$S$29-BldgEUI!S32)*Constants!$B$13))</f>
        <v>262.56422786160334</v>
      </c>
      <c r="S29" s="115" t="e">
        <f>Q29*#REF!</f>
        <v>#REF!</v>
      </c>
      <c r="T29" s="89"/>
      <c r="U29" s="101"/>
      <c r="V29" s="101"/>
      <c r="W29" s="101">
        <f>'ecm$'!Q32</f>
        <v>89.226151297297292</v>
      </c>
      <c r="X29" s="90">
        <f>IF(((BldgEUI!$V$29-BldgEUI!V32)+(BldgEUI!$W$29-BldgEUI!W32)+(BldgEUI!$X$29-BldgEUI!X32)+(BldgEUI!$Y$29-BldgEUI!Y32))=0,"n/a",W29/(((BldgEUI!$V$29-BldgEUI!V32)*Constants!$B$14)+(BldgEUI!$W$29-BldgEUI!W32)*Constants!$B$14+(BldgEUI!$X$29-BldgEUI!X32)*Constants!$B$13+(BldgEUI!$Y$29-BldgEUI!Y32)*Constants!$B$13))</f>
        <v>181.64267453003993</v>
      </c>
      <c r="Y29" s="115" t="e">
        <f>W29*#REF!</f>
        <v>#REF!</v>
      </c>
    </row>
    <row r="30" spans="1:25" s="25" customFormat="1" x14ac:dyDescent="0.2">
      <c r="A30" s="23" t="s">
        <v>46</v>
      </c>
      <c r="B30" s="9" t="e">
        <f>SUM(D30:G30)</f>
        <v>#REF!</v>
      </c>
      <c r="C30" s="9">
        <f>D30*Constants!$B$1+Constants!$B$2*E30+F30</f>
        <v>3415.2500440613103</v>
      </c>
      <c r="D30" s="9">
        <v>7.9414414414414409</v>
      </c>
      <c r="E30" s="89">
        <f>'ecm$'!E34</f>
        <v>43.184917945945941</v>
      </c>
      <c r="F30" s="90">
        <f>IF(((BldgEUI!$D$29-BldgEUI!D34)+(BldgEUI!$E$29-BldgEUI!E34)+(BldgEUI!$F$29-BldgEUI!F34)+(BldgEUI!$G$29-BldgEUI!G34))=0,"n/a",E30/(((BldgEUI!$D$29-BldgEUI!D34)*Constants!$B$14)+(BldgEUI!$E$29-BldgEUI!E34)*Constants!$B$14+(BldgEUI!$F$29-BldgEUI!F34)*Constants!$B$13+(BldgEUI!$G$29-BldgEUI!G34)*Constants!$B$13))</f>
        <v>3374.3489565514005</v>
      </c>
      <c r="G30" s="115" t="e">
        <f>E30*#REF!</f>
        <v>#REF!</v>
      </c>
      <c r="H30" s="89"/>
      <c r="I30" s="89"/>
      <c r="J30" s="89"/>
      <c r="K30" s="89">
        <f>'ecm$'!I34</f>
        <v>43.184917945945941</v>
      </c>
      <c r="L30" s="90">
        <f>IF(((BldgEUI!$J$29-BldgEUI!J34)+(BldgEUI!$K$29-BldgEUI!K34)+(BldgEUI!$L$29-BldgEUI!L34)+(BldgEUI!$M$29-BldgEUI!M34))=0,"n/a",K30/(((BldgEUI!$J$29-BldgEUI!J34)*Constants!$B$14)+(BldgEUI!$K$29-BldgEUI!K34)*Constants!$B$14+(BldgEUI!$L$29-BldgEUI!L34)*Constants!$B$13+(BldgEUI!$M$29-BldgEUI!M34)*Constants!$B$13))</f>
        <v>1269.2487052065285</v>
      </c>
      <c r="M30" s="115" t="e">
        <f>K30*#REF!</f>
        <v>#REF!</v>
      </c>
      <c r="N30" s="89"/>
      <c r="O30" s="89"/>
      <c r="P30" s="89"/>
      <c r="Q30" s="89">
        <f>'ecm$'!M34</f>
        <v>43.184917945945941</v>
      </c>
      <c r="R30" s="90">
        <f>IF(((BldgEUI!$P$29-BldgEUI!P34)+(BldgEUI!$Q$29-BldgEUI!Q34)+(BldgEUI!$R$29-BldgEUI!R34)+(BldgEUI!$S$29-BldgEUI!S34))=0,"n/a",Q30/(((BldgEUI!$P$29-BldgEUI!P34)*Constants!$B$14)+(BldgEUI!$Q$29-BldgEUI!Q34)*Constants!$B$14+(BldgEUI!$R$29-BldgEUI!R34)*Constants!$B$13+(BldgEUI!$S$29-BldgEUI!S34)*Constants!$B$13))</f>
        <v>920.39467062970721</v>
      </c>
      <c r="S30" s="115" t="e">
        <f>Q30*#REF!</f>
        <v>#REF!</v>
      </c>
      <c r="T30" s="89"/>
      <c r="U30" s="89"/>
      <c r="V30" s="89"/>
      <c r="W30" s="101">
        <f>'ecm$'!Q34</f>
        <v>43.184917945945941</v>
      </c>
      <c r="X30" s="90">
        <f>IF(((BldgEUI!$V$29-BldgEUI!V34)+(BldgEUI!$W$29-BldgEUI!W34)+(BldgEUI!$X$29-BldgEUI!X34)+(BldgEUI!$Y$29-BldgEUI!Y34))=0,"n/a",W30/(((BldgEUI!$V$29-BldgEUI!V34)*Constants!$B$14)+(BldgEUI!$W$29-BldgEUI!W34)*Constants!$B$14+(BldgEUI!$X$29-BldgEUI!X34)*Constants!$B$13+(BldgEUI!$Y$29-BldgEUI!Y34)*Constants!$B$13))</f>
        <v>557.23912805422424</v>
      </c>
      <c r="Y30" s="115" t="e">
        <f>W30*#REF!</f>
        <v>#REF!</v>
      </c>
    </row>
    <row r="31" spans="1:25" s="19" customFormat="1" x14ac:dyDescent="0.2">
      <c r="A31" s="23" t="s">
        <v>47</v>
      </c>
      <c r="B31" s="6" t="e">
        <f>SUM(D31:G31)</f>
        <v>#REF!</v>
      </c>
      <c r="C31" s="7" t="e">
        <f>D31*Constants!$B$1+Constants!$B$2*E31+F31</f>
        <v>#VALUE!</v>
      </c>
      <c r="D31" s="7">
        <v>7.9414414414414409</v>
      </c>
      <c r="E31" s="89">
        <f>'ecm$'!E35</f>
        <v>0</v>
      </c>
      <c r="F31" s="90" t="str">
        <f>IF(((BldgEUI!$D$29-BldgEUI!D35)+(BldgEUI!$E$29-BldgEUI!E35)+(BldgEUI!$F$29-BldgEUI!F35)+(BldgEUI!$G$29-BldgEUI!G35))=0,"n/a",E31/(((BldgEUI!$D$29-BldgEUI!D35)*Constants!$B$14)+(BldgEUI!$E$29-BldgEUI!E35)*Constants!$B$14+(BldgEUI!$F$29-BldgEUI!F35)*Constants!$B$13+(BldgEUI!$G$29-BldgEUI!G35)*Constants!$B$13))</f>
        <v>n/a</v>
      </c>
      <c r="G31" s="115" t="e">
        <f>E31*#REF!</f>
        <v>#REF!</v>
      </c>
      <c r="H31" s="89"/>
      <c r="I31" s="89"/>
      <c r="J31" s="89"/>
      <c r="K31" s="89">
        <f>'ecm$'!I35</f>
        <v>24.936357326334601</v>
      </c>
      <c r="L31" s="90">
        <f>IF(((BldgEUI!$J$29-BldgEUI!J35)+(BldgEUI!$K$29-BldgEUI!K35)+(BldgEUI!$L$29-BldgEUI!L35)+(BldgEUI!$M$29-BldgEUI!M35))=0,"n/a",K31/(((BldgEUI!$J$29-BldgEUI!J35)*Constants!$B$14)+(BldgEUI!$K$29-BldgEUI!K35)*Constants!$B$14+(BldgEUI!$L$29-BldgEUI!L35)*Constants!$B$13+(BldgEUI!$M$29-BldgEUI!M35)*Constants!$B$13))</f>
        <v>34.108931069560938</v>
      </c>
      <c r="M31" s="115" t="e">
        <f>K31*#REF!</f>
        <v>#REF!</v>
      </c>
      <c r="N31" s="89"/>
      <c r="O31" s="89"/>
      <c r="P31" s="89"/>
      <c r="Q31" s="89">
        <f>'ecm$'!M35</f>
        <v>27.788500891221801</v>
      </c>
      <c r="R31" s="90">
        <f>IF(((BldgEUI!$P$29-BldgEUI!P35)+(BldgEUI!$Q$29-BldgEUI!Q35)+(BldgEUI!$R$29-BldgEUI!R35)+(BldgEUI!$S$29-BldgEUI!S35))=0,"n/a",Q31/(((BldgEUI!$P$29-BldgEUI!P35)*Constants!$B$14)+(BldgEUI!$Q$29-BldgEUI!Q35)*Constants!$B$14+(BldgEUI!$R$29-BldgEUI!R35)*Constants!$B$13+(BldgEUI!$S$29-BldgEUI!S35)*Constants!$B$13))</f>
        <v>14.424494877300459</v>
      </c>
      <c r="S31" s="115" t="e">
        <f>Q31*#REF!</f>
        <v>#REF!</v>
      </c>
      <c r="T31" s="89"/>
      <c r="U31" s="89"/>
      <c r="V31" s="89"/>
      <c r="W31" s="101">
        <f>'ecm$'!Q35</f>
        <v>27.788500891221801</v>
      </c>
      <c r="X31" s="90">
        <f>IF(((BldgEUI!$V$29-BldgEUI!V35)+(BldgEUI!$W$29-BldgEUI!W35)+(BldgEUI!$X$29-BldgEUI!X35)+(BldgEUI!$Y$29-BldgEUI!Y35))=0,"n/a",W31/(((BldgEUI!$V$29-BldgEUI!V35)*Constants!$B$14)+(BldgEUI!$W$29-BldgEUI!W35)*Constants!$B$14+(BldgEUI!$X$29-BldgEUI!X35)*Constants!$B$13+(BldgEUI!$Y$29-BldgEUI!Y35)*Constants!$B$13))</f>
        <v>8.6064378299896198</v>
      </c>
      <c r="Y31" s="115" t="e">
        <f>W31*#REF!</f>
        <v>#REF!</v>
      </c>
    </row>
    <row r="32" spans="1:25" s="19" customFormat="1" x14ac:dyDescent="0.2">
      <c r="A32" s="23" t="s">
        <v>48</v>
      </c>
      <c r="B32" s="9" t="e">
        <f t="shared" ref="B32:B33" si="0">SUM(D32:G32)</f>
        <v>#REF!</v>
      </c>
      <c r="C32" s="9">
        <f>D32*Constants!$B$1+Constants!$B$2*E32+F32</f>
        <v>18.564972617923445</v>
      </c>
      <c r="D32" s="9">
        <v>7.9414414414414409</v>
      </c>
      <c r="E32" s="89">
        <f>'ecm$'!E36</f>
        <v>4.9711690363349135</v>
      </c>
      <c r="F32" s="90">
        <f>IF(((BldgEUI!$D$29-BldgEUI!D36)+(BldgEUI!$E$29-BldgEUI!E36)+(BldgEUI!$F$29-BldgEUI!F36)+(BldgEUI!$G$29-BldgEUI!G36))=0,"n/a",E32/(((BldgEUI!$D$29-BldgEUI!D36)*Constants!$B$14)+(BldgEUI!$E$29-BldgEUI!E36)*Constants!$B$14+(BldgEUI!$F$29-BldgEUI!F36)*Constants!$B$13+(BldgEUI!$G$29-BldgEUI!G36)*Constants!$B$13))</f>
        <v>8.2348842357023599</v>
      </c>
      <c r="G32" s="115" t="e">
        <f>E32*#REF!</f>
        <v>#REF!</v>
      </c>
      <c r="H32" s="89"/>
      <c r="I32" s="89"/>
      <c r="J32" s="89"/>
      <c r="K32" s="89">
        <f>'ecm$'!I36</f>
        <v>4.9711690363349135</v>
      </c>
      <c r="L32" s="90">
        <f>IF(((BldgEUI!$J$29-BldgEUI!J36)+(BldgEUI!$K$29-BldgEUI!K36)+(BldgEUI!$L$29-BldgEUI!L36)+(BldgEUI!$M$29-BldgEUI!M36))=0,"n/a",K32/(((BldgEUI!$J$29-BldgEUI!J36)*Constants!$B$14)+(BldgEUI!$K$29-BldgEUI!K36)*Constants!$B$14+(BldgEUI!$L$29-BldgEUI!L36)*Constants!$B$13+(BldgEUI!$M$29-BldgEUI!M36)*Constants!$B$13))</f>
        <v>6.5914363782076464</v>
      </c>
      <c r="M32" s="115" t="e">
        <f>K32*#REF!</f>
        <v>#REF!</v>
      </c>
      <c r="N32" s="89"/>
      <c r="O32" s="89"/>
      <c r="P32" s="89"/>
      <c r="Q32" s="89">
        <f>'ecm$'!M36</f>
        <v>4.9711690363349135</v>
      </c>
      <c r="R32" s="90">
        <f>IF(((BldgEUI!$P$29-BldgEUI!P36)+(BldgEUI!$Q$29-BldgEUI!Q36)+(BldgEUI!$R$29-BldgEUI!R36)+(BldgEUI!$S$29-BldgEUI!S36))=0,"n/a",Q32/(((BldgEUI!$P$29-BldgEUI!P36)*Constants!$B$14)+(BldgEUI!$Q$29-BldgEUI!Q36)*Constants!$B$14+(BldgEUI!$R$29-BldgEUI!R36)*Constants!$B$13+(BldgEUI!$S$29-BldgEUI!S36)*Constants!$B$13))</f>
        <v>5.2899183568449617</v>
      </c>
      <c r="S32" s="115" t="e">
        <f>Q32*#REF!</f>
        <v>#REF!</v>
      </c>
      <c r="T32" s="89"/>
      <c r="U32" s="89"/>
      <c r="V32" s="89"/>
      <c r="W32" s="101">
        <f>'ecm$'!Q36</f>
        <v>4.9711690363349135</v>
      </c>
      <c r="X32" s="90">
        <f>IF(((BldgEUI!$V$29-BldgEUI!V36)+(BldgEUI!$W$29-BldgEUI!W36)+(BldgEUI!$X$29-BldgEUI!X36)+(BldgEUI!$Y$29-BldgEUI!Y36))=0,"n/a",W32/(((BldgEUI!$V$29-BldgEUI!V36)*Constants!$B$14)+(BldgEUI!$W$29-BldgEUI!W36)*Constants!$B$14+(BldgEUI!$X$29-BldgEUI!X36)*Constants!$B$13+(BldgEUI!$Y$29-BldgEUI!Y36)*Constants!$B$13))</f>
        <v>4.685750596029556</v>
      </c>
      <c r="Y32" s="115" t="e">
        <f>W32*#REF!</f>
        <v>#REF!</v>
      </c>
    </row>
    <row r="33" spans="1:25" x14ac:dyDescent="0.2">
      <c r="A33" s="23" t="s">
        <v>49</v>
      </c>
      <c r="B33" s="9" t="e">
        <f t="shared" si="0"/>
        <v>#REF!</v>
      </c>
      <c r="C33" s="9">
        <f>D33*Constants!$B$1+Constants!$B$2*E33+F33</f>
        <v>19.644137928684657</v>
      </c>
      <c r="D33" s="9">
        <v>7.9414414414414409</v>
      </c>
      <c r="E33" s="89">
        <f>'ecm$'!E37</f>
        <v>4.9711690363349135</v>
      </c>
      <c r="F33" s="90">
        <f>IF(((BldgEUI!$D$29-BldgEUI!D37)+(BldgEUI!$E$29-BldgEUI!E37)+(BldgEUI!$F$29-BldgEUI!F37)+(BldgEUI!$G$29-BldgEUI!G37))=0,"n/a",E33/(((BldgEUI!$D$29-BldgEUI!D37)*Constants!$B$14)+(BldgEUI!$E$29-BldgEUI!E37)*Constants!$B$14+(BldgEUI!$F$29-BldgEUI!F37)*Constants!$B$13+(BldgEUI!$G$29-BldgEUI!G37)*Constants!$B$13))</f>
        <v>9.3140495464635702</v>
      </c>
      <c r="G33" s="115" t="e">
        <f>E33*#REF!</f>
        <v>#REF!</v>
      </c>
      <c r="H33" s="89"/>
      <c r="I33" s="89"/>
      <c r="J33" s="89"/>
      <c r="K33" s="89">
        <f>'ecm$'!I37</f>
        <v>4.9711690363349135</v>
      </c>
      <c r="L33" s="90">
        <f>IF(((BldgEUI!$J$29-BldgEUI!J37)+(BldgEUI!$K$29-BldgEUI!K37)+(BldgEUI!$L$29-BldgEUI!L37)+(BldgEUI!$M$29-BldgEUI!M37))=0,"n/a",K33/(((BldgEUI!$J$29-BldgEUI!J37)*Constants!$B$14)+(BldgEUI!$K$29-BldgEUI!K37)*Constants!$B$14+(BldgEUI!$L$29-BldgEUI!L37)*Constants!$B$13+(BldgEUI!$M$29-BldgEUI!M37)*Constants!$B$13))</f>
        <v>7.4056177638430389</v>
      </c>
      <c r="M33" s="115" t="e">
        <f>K33*#REF!</f>
        <v>#REF!</v>
      </c>
      <c r="N33" s="89"/>
      <c r="O33" s="89"/>
      <c r="P33" s="89"/>
      <c r="Q33" s="89">
        <f>'ecm$'!M37</f>
        <v>4.9711690363349135</v>
      </c>
      <c r="R33" s="90">
        <f>IF(((BldgEUI!$P$29-BldgEUI!P37)+(BldgEUI!$Q$29-BldgEUI!Q37)+(BldgEUI!$R$29-BldgEUI!R37)+(BldgEUI!$S$29-BldgEUI!S37))=0,"n/a",Q33/(((BldgEUI!$P$29-BldgEUI!P37)*Constants!$B$14)+(BldgEUI!$Q$29-BldgEUI!Q37)*Constants!$B$14+(BldgEUI!$R$29-BldgEUI!R37)*Constants!$B$13+(BldgEUI!$S$29-BldgEUI!S37)*Constants!$B$13))</f>
        <v>6.1532289259198105</v>
      </c>
      <c r="S33" s="115" t="e">
        <f>Q33*#REF!</f>
        <v>#REF!</v>
      </c>
      <c r="T33" s="89"/>
      <c r="U33" s="101"/>
      <c r="V33" s="89"/>
      <c r="W33" s="101">
        <f>'ecm$'!Q37</f>
        <v>4.9711690363349135</v>
      </c>
      <c r="X33" s="90">
        <f>IF(((BldgEUI!$V$29-BldgEUI!V37)+(BldgEUI!$W$29-BldgEUI!W37)+(BldgEUI!$X$29-BldgEUI!X37)+(BldgEUI!$Y$29-BldgEUI!Y37))=0,"n/a",W33/(((BldgEUI!$V$29-BldgEUI!V37)*Constants!$B$14)+(BldgEUI!$W$29-BldgEUI!W37)*Constants!$B$14+(BldgEUI!$X$29-BldgEUI!X37)*Constants!$B$13+(BldgEUI!$Y$29-BldgEUI!Y37)*Constants!$B$13))</f>
        <v>3.2937319086902561</v>
      </c>
      <c r="Y33" s="115" t="e">
        <f>W33*#REF!</f>
        <v>#REF!</v>
      </c>
    </row>
    <row r="34" spans="1:25" x14ac:dyDescent="0.2">
      <c r="A34" s="12" t="s">
        <v>50</v>
      </c>
      <c r="B34" s="9" t="e">
        <f t="shared" ref="B34:B45" si="1">SUM(D34:G34)</f>
        <v>#REF!</v>
      </c>
      <c r="C34" s="7">
        <f>D34*Constants!$B$1+Constants!$B$2*E34+F34</f>
        <v>62.131333940799394</v>
      </c>
      <c r="D34" s="7">
        <v>7.9414414414414409</v>
      </c>
      <c r="E34" s="89">
        <f>'ecm$'!E38</f>
        <v>38.226245400413177</v>
      </c>
      <c r="F34" s="90">
        <f>IF(((BldgEUI!$D$29-BldgEUI!D38)+(BldgEUI!$E$29-BldgEUI!E38)+(BldgEUI!$F$29-BldgEUI!F38)+(BldgEUI!$G$29-BldgEUI!G38))=0,"n/a",E34/(((BldgEUI!$D$29-BldgEUI!D38)*Constants!$B$14)+(BldgEUI!$E$29-BldgEUI!E38)*Constants!$B$14+(BldgEUI!$F$29-BldgEUI!F38)*Constants!$B$13+(BldgEUI!$G$29-BldgEUI!G38)*Constants!$B$13))</f>
        <v>25.197184467315704</v>
      </c>
      <c r="G34" s="115" t="e">
        <f>E34*#REF!</f>
        <v>#REF!</v>
      </c>
      <c r="H34" s="89"/>
      <c r="I34" s="89"/>
      <c r="J34" s="89"/>
      <c r="K34" s="89">
        <f>'ecm$'!I38</f>
        <v>38.226245400413177</v>
      </c>
      <c r="L34" s="90">
        <f>IF(((BldgEUI!$J$29-BldgEUI!J38)+(BldgEUI!$K$29-BldgEUI!K38)+(BldgEUI!$L$29-BldgEUI!L38)+(BldgEUI!$M$29-BldgEUI!M38))=0,"n/a",K34/(((BldgEUI!$J$29-BldgEUI!J38)*Constants!$B$14)+(BldgEUI!$K$29-BldgEUI!K38)*Constants!$B$14+(BldgEUI!$L$29-BldgEUI!L38)*Constants!$B$13+(BldgEUI!$M$29-BldgEUI!M38)*Constants!$B$13))</f>
        <v>25.730975113564757</v>
      </c>
      <c r="M34" s="115" t="e">
        <f>K34*#REF!</f>
        <v>#REF!</v>
      </c>
      <c r="N34" s="89"/>
      <c r="O34" s="89"/>
      <c r="P34" s="89"/>
      <c r="Q34" s="89">
        <f>'ecm$'!M38</f>
        <v>38.226245400413177</v>
      </c>
      <c r="R34" s="90">
        <f>IF(((BldgEUI!$P$29-BldgEUI!P38)+(BldgEUI!$Q$29-BldgEUI!Q38)+(BldgEUI!$R$29-BldgEUI!R38)+(BldgEUI!$S$29-BldgEUI!S38))=0,"n/a",Q34/(((BldgEUI!$P$29-BldgEUI!P38)*Constants!$B$14)+(BldgEUI!$Q$29-BldgEUI!Q38)*Constants!$B$14+(BldgEUI!$R$29-BldgEUI!R38)*Constants!$B$13+(BldgEUI!$S$29-BldgEUI!S38)*Constants!$B$13))</f>
        <v>29.140610892640399</v>
      </c>
      <c r="S34" s="115" t="e">
        <f>Q34*#REF!</f>
        <v>#REF!</v>
      </c>
      <c r="T34" s="89"/>
      <c r="U34" s="101"/>
      <c r="V34" s="101"/>
      <c r="W34" s="101">
        <f>'ecm$'!Q38</f>
        <v>38.226245400413177</v>
      </c>
      <c r="X34" s="90">
        <f>IF(((BldgEUI!$V$29-BldgEUI!V38)+(BldgEUI!$W$29-BldgEUI!W38)+(BldgEUI!$X$29-BldgEUI!X38)+(BldgEUI!$Y$29-BldgEUI!Y38))=0,"n/a",W34/(((BldgEUI!$V$29-BldgEUI!V38)*Constants!$B$14)+(BldgEUI!$W$29-BldgEUI!W38)*Constants!$B$14+(BldgEUI!$X$29-BldgEUI!X38)*Constants!$B$13+(BldgEUI!$Y$29-BldgEUI!Y38)*Constants!$B$13))</f>
        <v>29.37588021057201</v>
      </c>
      <c r="Y34" s="115" t="e">
        <f>W34*#REF!</f>
        <v>#REF!</v>
      </c>
    </row>
    <row r="35" spans="1:25" x14ac:dyDescent="0.2">
      <c r="A35" s="73" t="s">
        <v>30</v>
      </c>
      <c r="B35" s="6" t="e">
        <f>SUM(D35:G35)</f>
        <v>#REF!</v>
      </c>
      <c r="C35" s="7">
        <f>D35*Constants!$B$1+Constants!$B$2*E35+F35</f>
        <v>13.561462667439073</v>
      </c>
      <c r="D35" s="7">
        <v>7.9414414414414409</v>
      </c>
      <c r="E35" s="89">
        <f>'ecm$'!E39</f>
        <v>2.6987888362295944</v>
      </c>
      <c r="F35" s="90">
        <f>IF(((BldgEUI!$D$29-BldgEUI!D39)+(BldgEUI!$E$29-BldgEUI!E39)+(BldgEUI!$F$29-BldgEUI!F39)+(BldgEUI!$G$29-BldgEUI!G39))=0,"n/a",E35/(((BldgEUI!$D$29-BldgEUI!D39)*Constants!$B$14)+(BldgEUI!$E$29-BldgEUI!E39)*Constants!$B$14+(BldgEUI!$F$29-BldgEUI!F39)*Constants!$B$13+(BldgEUI!$G$29-BldgEUI!G39)*Constants!$B$13))</f>
        <v>5.0492784453022432</v>
      </c>
      <c r="G35" s="115" t="e">
        <f>E35*#REF!</f>
        <v>#REF!</v>
      </c>
      <c r="H35" s="89"/>
      <c r="I35" s="89"/>
      <c r="J35" s="89"/>
      <c r="K35" s="89">
        <f>'ecm$'!I39</f>
        <v>2.7311743022643498</v>
      </c>
      <c r="L35" s="90">
        <f>IF(((BldgEUI!$J$29-BldgEUI!J39)+(BldgEUI!$K$29-BldgEUI!K39)+(BldgEUI!$L$29-BldgEUI!L39)+(BldgEUI!$M$29-BldgEUI!M39))=0,"n/a",K35/(((BldgEUI!$J$29-BldgEUI!J39)*Constants!$B$14)+(BldgEUI!$K$29-BldgEUI!K39)*Constants!$B$14+(BldgEUI!$L$29-BldgEUI!L39)*Constants!$B$13+(BldgEUI!$M$29-BldgEUI!M39)*Constants!$B$13))</f>
        <v>5.1315677475233361</v>
      </c>
      <c r="M35" s="115" t="e">
        <f>K35*#REF!</f>
        <v>#REF!</v>
      </c>
      <c r="N35" s="89"/>
      <c r="O35" s="89"/>
      <c r="P35" s="89"/>
      <c r="Q35" s="89">
        <f>'ecm$'!M39</f>
        <v>2.7311743022643498</v>
      </c>
      <c r="R35" s="90">
        <f>IF(((BldgEUI!$P$29-BldgEUI!P39)+(BldgEUI!$Q$29-BldgEUI!Q39)+(BldgEUI!$R$29-BldgEUI!R39)+(BldgEUI!$S$29-BldgEUI!S39))=0,"n/a",Q35/(((BldgEUI!$P$29-BldgEUI!P39)*Constants!$B$14)+(BldgEUI!$Q$29-BldgEUI!Q39)*Constants!$B$14+(BldgEUI!$R$29-BldgEUI!R39)*Constants!$B$13+(BldgEUI!$S$29-BldgEUI!S39)*Constants!$B$13))</f>
        <v>5.1206957819565435</v>
      </c>
      <c r="S35" s="115" t="e">
        <f>Q35*#REF!</f>
        <v>#REF!</v>
      </c>
      <c r="T35" s="101"/>
      <c r="U35" s="101"/>
      <c r="V35" s="101"/>
      <c r="W35" s="101">
        <f>'ecm$'!Q39</f>
        <v>2.7311743022643498</v>
      </c>
      <c r="X35" s="90">
        <f>IF(((BldgEUI!$V$29-BldgEUI!V39)+(BldgEUI!$W$29-BldgEUI!W39)+(BldgEUI!$X$29-BldgEUI!X39)+(BldgEUI!$Y$29-BldgEUI!Y39))=0,"n/a",W35/(((BldgEUI!$V$29-BldgEUI!V39)*Constants!$B$14)+(BldgEUI!$W$29-BldgEUI!W39)*Constants!$B$14+(BldgEUI!$X$29-BldgEUI!X39)*Constants!$B$13+(BldgEUI!$Y$29-BldgEUI!Y39)*Constants!$B$13))</f>
        <v>5.1098697866458629</v>
      </c>
      <c r="Y35" s="115" t="e">
        <f>W35*#REF!</f>
        <v>#REF!</v>
      </c>
    </row>
    <row r="36" spans="1:25" x14ac:dyDescent="0.2">
      <c r="A36" s="12" t="s">
        <v>6</v>
      </c>
      <c r="B36" s="9" t="e">
        <f t="shared" si="1"/>
        <v>#REF!</v>
      </c>
      <c r="C36" s="7">
        <f>D36*Constants!$B$1+Constants!$B$2*E36+F36</f>
        <v>126.42368754870313</v>
      </c>
      <c r="D36" s="7">
        <v>7.9414414414414409</v>
      </c>
      <c r="E36" s="89">
        <f>'ecm$'!E40</f>
        <v>62.342022116903635</v>
      </c>
      <c r="F36" s="90">
        <f>IF(((BldgEUI!$D$29-BldgEUI!D40)+(BldgEUI!$E$29-BldgEUI!E40)+(BldgEUI!$F$29-BldgEUI!F40)+(BldgEUI!$G$29-BldgEUI!G40))=0,"n/a",E36/(((BldgEUI!$D$29-BldgEUI!D40)*Constants!$B$14)+(BldgEUI!$E$29-BldgEUI!E40)*Constants!$B$14+(BldgEUI!$F$29-BldgEUI!F40)*Constants!$B$13+(BldgEUI!$G$29-BldgEUI!G40)*Constants!$B$13))</f>
        <v>70.196916702027067</v>
      </c>
      <c r="G36" s="115" t="e">
        <f>E36*#REF!</f>
        <v>#REF!</v>
      </c>
      <c r="H36" s="89"/>
      <c r="I36" s="89"/>
      <c r="J36" s="89"/>
      <c r="K36" s="89">
        <f>'ecm$'!I40</f>
        <v>62.342022116903635</v>
      </c>
      <c r="L36" s="90">
        <f>IF(((BldgEUI!$J$29-BldgEUI!J40)+(BldgEUI!$K$29-BldgEUI!K40)+(BldgEUI!$L$29-BldgEUI!L40)+(BldgEUI!$M$29-BldgEUI!M40))=0,"n/a",K36/(((BldgEUI!$J$29-BldgEUI!J40)*Constants!$B$14)+(BldgEUI!$K$29-BldgEUI!K40)*Constants!$B$14+(BldgEUI!$L$29-BldgEUI!L40)*Constants!$B$13+(BldgEUI!$M$29-BldgEUI!M40)*Constants!$B$13))</f>
        <v>65.110521490687603</v>
      </c>
      <c r="M36" s="115" t="e">
        <f>K36*#REF!</f>
        <v>#REF!</v>
      </c>
      <c r="N36" s="89"/>
      <c r="O36" s="89"/>
      <c r="P36" s="89"/>
      <c r="Q36" s="89">
        <f>'ecm$'!M40</f>
        <v>62.342022116903635</v>
      </c>
      <c r="R36" s="90">
        <f>IF(((BldgEUI!$P$29-BldgEUI!P40)+(BldgEUI!$Q$29-BldgEUI!Q40)+(BldgEUI!$R$29-BldgEUI!R40)+(BldgEUI!$S$29-BldgEUI!S40))=0,"n/a",Q36/(((BldgEUI!$P$29-BldgEUI!P40)*Constants!$B$14)+(BldgEUI!$Q$29-BldgEUI!Q40)*Constants!$B$14+(BldgEUI!$R$29-BldgEUI!R40)*Constants!$B$13+(BldgEUI!$S$29-BldgEUI!S40)*Constants!$B$13))</f>
        <v>63.89348368781102</v>
      </c>
      <c r="S36" s="115" t="e">
        <f>Q36*#REF!</f>
        <v>#REF!</v>
      </c>
      <c r="T36" s="89"/>
      <c r="U36" s="101"/>
      <c r="V36" s="101"/>
      <c r="W36" s="101">
        <f>'ecm$'!Q40</f>
        <v>62.342022116903635</v>
      </c>
      <c r="X36" s="90">
        <f>IF(((BldgEUI!$V$29-BldgEUI!V40)+(BldgEUI!$W$29-BldgEUI!W40)+(BldgEUI!$X$29-BldgEUI!X40)+(BldgEUI!$Y$29-BldgEUI!Y40))=0,"n/a",W36/(((BldgEUI!$V$29-BldgEUI!V40)*Constants!$B$14)+(BldgEUI!$W$29-BldgEUI!W40)*Constants!$B$14+(BldgEUI!$X$29-BldgEUI!X40)*Constants!$B$13+(BldgEUI!$Y$29-BldgEUI!Y40)*Constants!$B$13))</f>
        <v>63.555551823420018</v>
      </c>
      <c r="Y36" s="115" t="e">
        <f>W36*#REF!</f>
        <v>#REF!</v>
      </c>
    </row>
    <row r="37" spans="1:25" x14ac:dyDescent="0.2">
      <c r="A37" s="12" t="s">
        <v>51</v>
      </c>
      <c r="B37" s="9" t="e">
        <f t="shared" si="1"/>
        <v>#REF!</v>
      </c>
      <c r="C37" s="7">
        <f>D37*Constants!$B$1+Constants!$B$2*E37+F37</f>
        <v>30.091591599212535</v>
      </c>
      <c r="D37" s="7">
        <v>7.9414414414414409</v>
      </c>
      <c r="E37" s="89">
        <f>'ecm$'!E41</f>
        <v>8.5065824117956819</v>
      </c>
      <c r="F37" s="90">
        <f>IF(((BldgEUI!$D$29-BldgEUI!D41)+(BldgEUI!$E$29-BldgEUI!E41)+(BldgEUI!$F$29-BldgEUI!F41)+(BldgEUI!$G$29-BldgEUI!G41))=0,"n/a",E37/(((BldgEUI!$D$29-BldgEUI!D41)*Constants!$B$14)+(BldgEUI!$E$29-BldgEUI!E41)*Constants!$B$14+(BldgEUI!$F$29-BldgEUI!F41)*Constants!$B$13+(BldgEUI!$G$29-BldgEUI!G41)*Constants!$B$13))</f>
        <v>16.933172516622836</v>
      </c>
      <c r="G37" s="115" t="e">
        <f>E37*#REF!</f>
        <v>#REF!</v>
      </c>
      <c r="H37" s="89"/>
      <c r="I37" s="89"/>
      <c r="J37" s="89"/>
      <c r="K37" s="89">
        <f>'ecm$'!I41</f>
        <v>8.5065824117956819</v>
      </c>
      <c r="L37" s="90">
        <f>IF(((BldgEUI!$J$29-BldgEUI!J41)+(BldgEUI!$K$29-BldgEUI!K41)+(BldgEUI!$L$29-BldgEUI!L41)+(BldgEUI!$M$29-BldgEUI!M41))=0,"n/a",K37/(((BldgEUI!$J$29-BldgEUI!J41)*Constants!$B$14)+(BldgEUI!$K$29-BldgEUI!K41)*Constants!$B$14+(BldgEUI!$L$29-BldgEUI!L41)*Constants!$B$13+(BldgEUI!$M$29-BldgEUI!M41)*Constants!$B$13))</f>
        <v>11.694825829409224</v>
      </c>
      <c r="M37" s="115" t="e">
        <f>K37*#REF!</f>
        <v>#REF!</v>
      </c>
      <c r="N37" s="89"/>
      <c r="O37" s="89"/>
      <c r="P37" s="89"/>
      <c r="Q37" s="89">
        <f>'ecm$'!M41</f>
        <v>8.5065824117956819</v>
      </c>
      <c r="R37" s="90">
        <f>IF(((BldgEUI!$P$29-BldgEUI!P41)+(BldgEUI!$Q$29-BldgEUI!Q41)+(BldgEUI!$R$29-BldgEUI!R41)+(BldgEUI!$S$29-BldgEUI!S41))=0,"n/a",Q37/(((BldgEUI!$P$29-BldgEUI!P41)*Constants!$B$14)+(BldgEUI!$Q$29-BldgEUI!Q41)*Constants!$B$14+(BldgEUI!$R$29-BldgEUI!R41)*Constants!$B$13+(BldgEUI!$S$29-BldgEUI!S41)*Constants!$B$13))</f>
        <v>7.9475961819354355</v>
      </c>
      <c r="S37" s="115" t="e">
        <f>Q37*#REF!</f>
        <v>#REF!</v>
      </c>
      <c r="T37" s="89"/>
      <c r="U37" s="101"/>
      <c r="V37" s="101"/>
      <c r="W37" s="101">
        <f>'ecm$'!Q41</f>
        <v>8.5065824117956819</v>
      </c>
      <c r="X37" s="90">
        <f>IF(((BldgEUI!$V$29-BldgEUI!V41)+(BldgEUI!$W$29-BldgEUI!W41)+(BldgEUI!$X$29-BldgEUI!X41)+(BldgEUI!$Y$29-BldgEUI!Y41))=0,"n/a",W37/(((BldgEUI!$V$29-BldgEUI!V41)*Constants!$B$14)+(BldgEUI!$W$29-BldgEUI!W41)*Constants!$B$14+(BldgEUI!$X$29-BldgEUI!X41)*Constants!$B$13+(BldgEUI!$Y$29-BldgEUI!Y41)*Constants!$B$13))</f>
        <v>6.5173552441700817</v>
      </c>
      <c r="Y37" s="115" t="e">
        <f>W37*#REF!</f>
        <v>#REF!</v>
      </c>
    </row>
    <row r="38" spans="1:25" s="41" customFormat="1" x14ac:dyDescent="0.2">
      <c r="A38" s="23" t="s">
        <v>52</v>
      </c>
      <c r="B38" s="50" t="e">
        <f>SUM(D38:G38)</f>
        <v>#REF!</v>
      </c>
      <c r="C38" s="49">
        <f>D38*Constants!$B$1+Constants!$B$2*E38+F38</f>
        <v>24.038279451364676</v>
      </c>
      <c r="D38" s="49">
        <v>7.9414414414414409</v>
      </c>
      <c r="E38" s="89">
        <f>'ecm$'!E42</f>
        <v>3.3417588204318061</v>
      </c>
      <c r="F38" s="90">
        <f>IF(((BldgEUI!$D$29-BldgEUI!D42)+(BldgEUI!$E$29-BldgEUI!E42)+(BldgEUI!$F$29-BldgEUI!F42)+(BldgEUI!$G$29-BldgEUI!G42))=0,"n/a",E38/(((BldgEUI!$D$29-BldgEUI!D42)*Constants!$B$14)+(BldgEUI!$E$29-BldgEUI!E42)*Constants!$B$14+(BldgEUI!$F$29-BldgEUI!F42)*Constants!$B$13+(BldgEUI!$G$29-BldgEUI!G42)*Constants!$B$13))</f>
        <v>15.011719241866079</v>
      </c>
      <c r="G38" s="115" t="e">
        <f>E38*#REF!</f>
        <v>#REF!</v>
      </c>
      <c r="H38" s="92"/>
      <c r="I38" s="92"/>
      <c r="J38" s="92"/>
      <c r="K38" s="89">
        <f>'ecm$'!I42</f>
        <v>3.3417588204318061</v>
      </c>
      <c r="L38" s="90">
        <f>IF(((BldgEUI!$J$29-BldgEUI!J42)+(BldgEUI!$K$29-BldgEUI!K42)+(BldgEUI!$L$29-BldgEUI!L42)+(BldgEUI!$M$29-BldgEUI!M42))=0,"n/a",K38/(((BldgEUI!$J$29-BldgEUI!J42)*Constants!$B$14)+(BldgEUI!$K$29-BldgEUI!K42)*Constants!$B$14+(BldgEUI!$L$29-BldgEUI!L42)*Constants!$B$13+(BldgEUI!$M$29-BldgEUI!M42)*Constants!$B$13))</f>
        <v>14.08242233641716</v>
      </c>
      <c r="M38" s="115" t="e">
        <f>K38*#REF!</f>
        <v>#REF!</v>
      </c>
      <c r="N38" s="92"/>
      <c r="O38" s="92"/>
      <c r="P38" s="92"/>
      <c r="Q38" s="89">
        <f>'ecm$'!M42</f>
        <v>3.3417588204318061</v>
      </c>
      <c r="R38" s="90">
        <f>IF(((BldgEUI!$P$29-BldgEUI!P42)+(BldgEUI!$Q$29-BldgEUI!Q42)+(BldgEUI!$R$29-BldgEUI!R42)+(BldgEUI!$S$29-BldgEUI!S42))=0,"n/a",Q38/(((BldgEUI!$P$29-BldgEUI!P42)*Constants!$B$14)+(BldgEUI!$Q$29-BldgEUI!Q42)*Constants!$B$14+(BldgEUI!$R$29-BldgEUI!R42)*Constants!$B$13+(BldgEUI!$S$29-BldgEUI!S42)*Constants!$B$13))</f>
        <v>12.021580043282952</v>
      </c>
      <c r="S38" s="115" t="e">
        <f>Q38*#REF!</f>
        <v>#REF!</v>
      </c>
      <c r="T38" s="92"/>
      <c r="U38" s="92"/>
      <c r="V38" s="92"/>
      <c r="W38" s="101">
        <f>'ecm$'!Q42</f>
        <v>3.3417588204318061</v>
      </c>
      <c r="X38" s="90" t="str">
        <f>IF(((BldgEUI!$V$29-BldgEUI!V42)+(BldgEUI!$W$29-BldgEUI!W42)+(BldgEUI!$X$29-BldgEUI!X42)+(BldgEUI!$Y$29-BldgEUI!Y42))=0,"n/a",W38/(((BldgEUI!$V$29-BldgEUI!V42)*Constants!$B$14)+(BldgEUI!$W$29-BldgEUI!W42)*Constants!$B$14+(BldgEUI!$X$29-BldgEUI!X42)*Constants!$B$13+(BldgEUI!$Y$29-BldgEUI!Y42)*Constants!$B$13))</f>
        <v>n/a</v>
      </c>
      <c r="Y38" s="115" t="e">
        <f>W38*#REF!</f>
        <v>#REF!</v>
      </c>
    </row>
    <row r="39" spans="1:25" s="19" customFormat="1" x14ac:dyDescent="0.2">
      <c r="A39" s="23" t="s">
        <v>53</v>
      </c>
      <c r="B39" s="8" t="e">
        <f t="shared" ref="B39:B41" si="2">SUM(D39:G39)</f>
        <v>#REF!</v>
      </c>
      <c r="C39" s="9">
        <f>D39*Constants!$B$1+Constants!$B$2*E39+F39</f>
        <v>9.7230013924340604</v>
      </c>
      <c r="D39" s="9">
        <v>7.9414414414414409</v>
      </c>
      <c r="E39" s="89">
        <f>'ecm$'!E43</f>
        <v>1.8114797261716693</v>
      </c>
      <c r="F39" s="90">
        <f>IF(((BldgEUI!$D$29-BldgEUI!D43)+(BldgEUI!$E$29-BldgEUI!E43)+(BldgEUI!$F$29-BldgEUI!F43)+(BldgEUI!$G$29-BldgEUI!G43))=0,"n/a",E39/(((BldgEUI!$D$29-BldgEUI!D43)*Constants!$B$14)+(BldgEUI!$E$29-BldgEUI!E43)*Constants!$B$14+(BldgEUI!$F$29-BldgEUI!F43)*Constants!$B$13+(BldgEUI!$G$29-BldgEUI!G43)*Constants!$B$13))</f>
        <v>1.9206644583435715</v>
      </c>
      <c r="G39" s="115" t="e">
        <f>E39*#REF!</f>
        <v>#REF!</v>
      </c>
      <c r="H39" s="89"/>
      <c r="I39" s="89"/>
      <c r="J39" s="89"/>
      <c r="K39" s="89">
        <f>'ecm$'!I43</f>
        <v>1.8114797261716693</v>
      </c>
      <c r="L39" s="90">
        <f>IF(((BldgEUI!$J$29-BldgEUI!J43)+(BldgEUI!$K$29-BldgEUI!K43)+(BldgEUI!$L$29-BldgEUI!L43)+(BldgEUI!$M$29-BldgEUI!M43))=0,"n/a",K39/(((BldgEUI!$J$29-BldgEUI!J43)*Constants!$B$14)+(BldgEUI!$K$29-BldgEUI!K43)*Constants!$B$14+(BldgEUI!$L$29-BldgEUI!L43)*Constants!$B$13+(BldgEUI!$M$29-BldgEUI!M43)*Constants!$B$13))</f>
        <v>1.5298315743783089</v>
      </c>
      <c r="M39" s="115" t="e">
        <f>K39*#REF!</f>
        <v>#REF!</v>
      </c>
      <c r="N39" s="89"/>
      <c r="O39" s="89"/>
      <c r="P39" s="89"/>
      <c r="Q39" s="89">
        <f>'ecm$'!M43</f>
        <v>1.8114797261716693</v>
      </c>
      <c r="R39" s="90">
        <f>IF(((BldgEUI!$P$29-BldgEUI!P43)+(BldgEUI!$Q$29-BldgEUI!Q43)+(BldgEUI!$R$29-BldgEUI!R43)+(BldgEUI!$S$29-BldgEUI!S43))=0,"n/a",Q39/(((BldgEUI!$P$29-BldgEUI!P43)*Constants!$B$14)+(BldgEUI!$Q$29-BldgEUI!Q43)*Constants!$B$14+(BldgEUI!$R$29-BldgEUI!R43)*Constants!$B$13+(BldgEUI!$S$29-BldgEUI!S43)*Constants!$B$13))</f>
        <v>0.89742104851528337</v>
      </c>
      <c r="S39" s="115" t="e">
        <f>Q39*#REF!</f>
        <v>#REF!</v>
      </c>
      <c r="T39" s="89"/>
      <c r="U39" s="89"/>
      <c r="V39" s="89"/>
      <c r="W39" s="101">
        <f>'ecm$'!Q43</f>
        <v>1.8114797261716693</v>
      </c>
      <c r="X39" s="90">
        <f>IF(((BldgEUI!$V$29-BldgEUI!V43)+(BldgEUI!$W$29-BldgEUI!W43)+(BldgEUI!$X$29-BldgEUI!X43)+(BldgEUI!$Y$29-BldgEUI!Y43))=0,"n/a",W39/(((BldgEUI!$V$29-BldgEUI!V43)*Constants!$B$14)+(BldgEUI!$W$29-BldgEUI!W43)*Constants!$B$14+(BldgEUI!$X$29-BldgEUI!X43)*Constants!$B$13+(BldgEUI!$Y$29-BldgEUI!Y43)*Constants!$B$13))</f>
        <v>0.75811042384948235</v>
      </c>
      <c r="Y39" s="115" t="e">
        <f>W39*#REF!</f>
        <v>#REF!</v>
      </c>
    </row>
    <row r="40" spans="1:25" s="41" customFormat="1" x14ac:dyDescent="0.2">
      <c r="A40" s="23" t="s">
        <v>54</v>
      </c>
      <c r="B40" s="50" t="e">
        <f t="shared" si="2"/>
        <v>#REF!</v>
      </c>
      <c r="C40" s="49">
        <f>D40*Constants!$B$1+Constants!$B$2*E40+F40</f>
        <v>8.7028109896229751</v>
      </c>
      <c r="D40" s="49">
        <v>7.9414414414414409</v>
      </c>
      <c r="E40" s="89">
        <f>'ecm$'!E44</f>
        <v>1.9505002632964719</v>
      </c>
      <c r="F40" s="90">
        <f>IF(((BldgEUI!$D$29-BldgEUI!D44)+(BldgEUI!$E$29-BldgEUI!E44)+(BldgEUI!$F$29-BldgEUI!F44)+(BldgEUI!$G$29-BldgEUI!G44))=0,"n/a",E40/(((BldgEUI!$D$29-BldgEUI!D44)*Constants!$B$14)+(BldgEUI!$E$29-BldgEUI!E44)*Constants!$B$14+(BldgEUI!$F$29-BldgEUI!F44)*Constants!$B$13+(BldgEUI!$G$29-BldgEUI!G44)*Constants!$B$13))</f>
        <v>0.78925762583264425</v>
      </c>
      <c r="G40" s="115" t="e">
        <f>E40*#REF!</f>
        <v>#REF!</v>
      </c>
      <c r="H40" s="92"/>
      <c r="I40" s="92"/>
      <c r="J40" s="92"/>
      <c r="K40" s="89">
        <f>'ecm$'!I44</f>
        <v>1.9505002632964719</v>
      </c>
      <c r="L40" s="90">
        <f>IF(((BldgEUI!$J$29-BldgEUI!J44)+(BldgEUI!$K$29-BldgEUI!K44)+(BldgEUI!$L$29-BldgEUI!L44)+(BldgEUI!$M$29-BldgEUI!M44))=0,"n/a",K40/(((BldgEUI!$J$29-BldgEUI!J44)*Constants!$B$14)+(BldgEUI!$K$29-BldgEUI!K44)*Constants!$B$14+(BldgEUI!$L$29-BldgEUI!L44)*Constants!$B$13+(BldgEUI!$M$29-BldgEUI!M44)*Constants!$B$13))</f>
        <v>0.78920589158868526</v>
      </c>
      <c r="M40" s="115" t="e">
        <f>K40*#REF!</f>
        <v>#REF!</v>
      </c>
      <c r="N40" s="92"/>
      <c r="O40" s="92"/>
      <c r="P40" s="92"/>
      <c r="Q40" s="89">
        <f>'ecm$'!M44</f>
        <v>1.9505002632964719</v>
      </c>
      <c r="R40" s="90">
        <f>IF(((BldgEUI!$P$29-BldgEUI!P44)+(BldgEUI!$Q$29-BldgEUI!Q44)+(BldgEUI!$R$29-BldgEUI!R44)+(BldgEUI!$S$29-BldgEUI!S44))=0,"n/a",Q40/(((BldgEUI!$P$29-BldgEUI!P44)*Constants!$B$14)+(BldgEUI!$Q$29-BldgEUI!Q44)*Constants!$B$14+(BldgEUI!$R$29-BldgEUI!R44)*Constants!$B$13+(BldgEUI!$S$29-BldgEUI!S44)*Constants!$B$13))</f>
        <v>0.78925762583264392</v>
      </c>
      <c r="S40" s="115" t="e">
        <f>Q40*#REF!</f>
        <v>#REF!</v>
      </c>
      <c r="T40" s="92"/>
      <c r="U40" s="92"/>
      <c r="V40" s="92"/>
      <c r="W40" s="101">
        <f>'ecm$'!Q44</f>
        <v>1.9505002632964719</v>
      </c>
      <c r="X40" s="90">
        <f>IF(((BldgEUI!$V$29-BldgEUI!V44)+(BldgEUI!$W$29-BldgEUI!W44)+(BldgEUI!$X$29-BldgEUI!X44)+(BldgEUI!$Y$29-BldgEUI!Y44))=0,"n/a",W40/(((BldgEUI!$V$29-BldgEUI!V44)*Constants!$B$14)+(BldgEUI!$W$29-BldgEUI!W44)*Constants!$B$14+(BldgEUI!$X$29-BldgEUI!X44)*Constants!$B$13+(BldgEUI!$Y$29-BldgEUI!Y44)*Constants!$B$13))</f>
        <v>0.78925762583264392</v>
      </c>
      <c r="Y40" s="115" t="e">
        <f>W40*#REF!</f>
        <v>#REF!</v>
      </c>
    </row>
    <row r="41" spans="1:25" s="19" customFormat="1" x14ac:dyDescent="0.2">
      <c r="A41" s="23" t="s">
        <v>55</v>
      </c>
      <c r="B41" s="20" t="e">
        <f t="shared" si="2"/>
        <v>#REF!</v>
      </c>
      <c r="C41" s="21">
        <f>D41*Constants!$B$1+Constants!$B$2*E41+F41</f>
        <v>-46.205339802912462</v>
      </c>
      <c r="D41" s="21">
        <v>7.9414414414414409</v>
      </c>
      <c r="E41" s="89">
        <f>'ecm$'!E45</f>
        <v>2.6772511848341236</v>
      </c>
      <c r="F41" s="90">
        <f>IF(((BldgEUI!$D$29-BldgEUI!D45)+(BldgEUI!$E$29-BldgEUI!E45)+(BldgEUI!$F$29-BldgEUI!F45)+(BldgEUI!$G$29-BldgEUI!G45))=0,"n/a",E41/(((BldgEUI!$D$29-BldgEUI!D45)*Constants!$B$14)+(BldgEUI!$E$29-BldgEUI!E45)*Constants!$B$14+(BldgEUI!$F$29-BldgEUI!F45)*Constants!$B$13+(BldgEUI!$G$29-BldgEUI!G45)*Constants!$B$13))</f>
        <v>-54.700293903932916</v>
      </c>
      <c r="G41" s="115" t="e">
        <f>E41*#REF!</f>
        <v>#REF!</v>
      </c>
      <c r="H41" s="94"/>
      <c r="I41" s="94"/>
      <c r="J41" s="94"/>
      <c r="K41" s="89">
        <f>'ecm$'!I45</f>
        <v>2.6772511848341236</v>
      </c>
      <c r="L41" s="90">
        <f>IF(((BldgEUI!$J$29-BldgEUI!J45)+(BldgEUI!$K$29-BldgEUI!K45)+(BldgEUI!$L$29-BldgEUI!L45)+(BldgEUI!$M$29-BldgEUI!M45))=0,"n/a",K41/(((BldgEUI!$J$29-BldgEUI!J45)*Constants!$B$14)+(BldgEUI!$K$29-BldgEUI!K45)*Constants!$B$14+(BldgEUI!$L$29-BldgEUI!L45)*Constants!$B$13+(BldgEUI!$M$29-BldgEUI!M45)*Constants!$B$13))</f>
        <v>-54.700293903932916</v>
      </c>
      <c r="M41" s="115" t="e">
        <f>K41*#REF!</f>
        <v>#REF!</v>
      </c>
      <c r="N41" s="94"/>
      <c r="O41" s="94"/>
      <c r="P41" s="94"/>
      <c r="Q41" s="89">
        <f>'ecm$'!M45</f>
        <v>2.6772511848341236</v>
      </c>
      <c r="R41" s="90">
        <f>IF(((BldgEUI!$P$29-BldgEUI!P45)+(BldgEUI!$Q$29-BldgEUI!Q45)+(BldgEUI!$R$29-BldgEUI!R45)+(BldgEUI!$S$29-BldgEUI!S45))=0,"n/a",Q41/(((BldgEUI!$P$29-BldgEUI!P45)*Constants!$B$14)+(BldgEUI!$Q$29-BldgEUI!Q45)*Constants!$B$14+(BldgEUI!$R$29-BldgEUI!R45)*Constants!$B$13+(BldgEUI!$S$29-BldgEUI!S45)*Constants!$B$13))</f>
        <v>-54.700293903934195</v>
      </c>
      <c r="S41" s="115" t="e">
        <f>Q41*#REF!</f>
        <v>#REF!</v>
      </c>
      <c r="T41" s="94"/>
      <c r="U41" s="94"/>
      <c r="V41" s="94"/>
      <c r="W41" s="101">
        <f>'ecm$'!Q45</f>
        <v>2.6772511848341236</v>
      </c>
      <c r="X41" s="90">
        <f>IF(((BldgEUI!$V$29-BldgEUI!V45)+(BldgEUI!$W$29-BldgEUI!W45)+(BldgEUI!$X$29-BldgEUI!X45)+(BldgEUI!$Y$29-BldgEUI!Y45))=0,"n/a",W41/(((BldgEUI!$V$29-BldgEUI!V45)*Constants!$B$14)+(BldgEUI!$W$29-BldgEUI!W45)*Constants!$B$14+(BldgEUI!$X$29-BldgEUI!X45)*Constants!$B$13+(BldgEUI!$Y$29-BldgEUI!Y45)*Constants!$B$13))</f>
        <v>-54.700293903934195</v>
      </c>
      <c r="Y41" s="115" t="e">
        <f>W41*#REF!</f>
        <v>#REF!</v>
      </c>
    </row>
    <row r="42" spans="1:25" s="19" customFormat="1" x14ac:dyDescent="0.2">
      <c r="A42" s="23" t="s">
        <v>21</v>
      </c>
      <c r="B42" s="6" t="e">
        <f>SUM(D42:G42)</f>
        <v>#REF!</v>
      </c>
      <c r="C42" s="7">
        <f>D42*Constants!$B$1+Constants!$B$2*E42+F42</f>
        <v>194.50524349324857</v>
      </c>
      <c r="D42" s="7">
        <v>7.9414414414414409</v>
      </c>
      <c r="E42" s="89">
        <f>'ecm$'!E46</f>
        <v>9.7937427593470261</v>
      </c>
      <c r="F42" s="90">
        <f>IF(((BldgEUI!$D$29-BldgEUI!D46)+(BldgEUI!$E$29-BldgEUI!E46)+(BldgEUI!$F$29-BldgEUI!F46)+(BldgEUI!$G$29-BldgEUI!G46))=0,"n/a",E42/(((BldgEUI!$D$29-BldgEUI!D46)*Constants!$B$14)+(BldgEUI!$E$29-BldgEUI!E46)*Constants!$B$14+(BldgEUI!$F$29-BldgEUI!F46)*Constants!$B$13+(BldgEUI!$G$29-BldgEUI!G46)*Constants!$B$13))</f>
        <v>180.31709613261779</v>
      </c>
      <c r="G42" s="115" t="e">
        <f>E42*#REF!</f>
        <v>#REF!</v>
      </c>
      <c r="H42" s="89"/>
      <c r="I42" s="89"/>
      <c r="J42" s="89"/>
      <c r="K42" s="89">
        <f>'ecm$'!I46</f>
        <v>9.7937427593470261</v>
      </c>
      <c r="L42" s="90">
        <f>IF(((BldgEUI!$J$29-BldgEUI!J46)+(BldgEUI!$K$29-BldgEUI!K46)+(BldgEUI!$L$29-BldgEUI!L46)+(BldgEUI!$M$29-BldgEUI!M46))=0,"n/a",K42/(((BldgEUI!$J$29-BldgEUI!J46)*Constants!$B$14)+(BldgEUI!$K$29-BldgEUI!K46)*Constants!$B$14+(BldgEUI!$L$29-BldgEUI!L46)*Constants!$B$13+(BldgEUI!$M$29-BldgEUI!M46)*Constants!$B$13))</f>
        <v>180.31709613261779</v>
      </c>
      <c r="M42" s="115" t="e">
        <f>K42*#REF!</f>
        <v>#REF!</v>
      </c>
      <c r="N42" s="89"/>
      <c r="O42" s="89"/>
      <c r="P42" s="89"/>
      <c r="Q42" s="89">
        <f>'ecm$'!M46</f>
        <v>9.7937427593470261</v>
      </c>
      <c r="R42" s="90">
        <f>IF(((BldgEUI!$P$29-BldgEUI!P46)+(BldgEUI!$Q$29-BldgEUI!Q46)+(BldgEUI!$R$29-BldgEUI!R46)+(BldgEUI!$S$29-BldgEUI!S46))=0,"n/a",Q42/(((BldgEUI!$P$29-BldgEUI!P46)*Constants!$B$14)+(BldgEUI!$Q$29-BldgEUI!Q46)*Constants!$B$14+(BldgEUI!$R$29-BldgEUI!R46)*Constants!$B$13+(BldgEUI!$S$29-BldgEUI!S46)*Constants!$B$13))</f>
        <v>180.31709613261779</v>
      </c>
      <c r="S42" s="115" t="e">
        <f>Q42*#REF!</f>
        <v>#REF!</v>
      </c>
      <c r="T42" s="101"/>
      <c r="U42" s="101"/>
      <c r="V42" s="101"/>
      <c r="W42" s="101">
        <f>'ecm$'!Q46</f>
        <v>9.7937427593470261</v>
      </c>
      <c r="X42" s="90">
        <f>IF(((BldgEUI!$V$29-BldgEUI!V46)+(BldgEUI!$W$29-BldgEUI!W46)+(BldgEUI!$X$29-BldgEUI!X46)+(BldgEUI!$Y$29-BldgEUI!Y46))=0,"n/a",W42/(((BldgEUI!$V$29-BldgEUI!V46)*Constants!$B$14)+(BldgEUI!$W$29-BldgEUI!W46)*Constants!$B$14+(BldgEUI!$X$29-BldgEUI!X46)*Constants!$B$13+(BldgEUI!$Y$29-BldgEUI!Y46)*Constants!$B$13))</f>
        <v>180.31709613261779</v>
      </c>
      <c r="Y42" s="115" t="e">
        <f>W42*#REF!</f>
        <v>#REF!</v>
      </c>
    </row>
    <row r="43" spans="1:25" s="25" customFormat="1" x14ac:dyDescent="0.2">
      <c r="A43" s="23" t="s">
        <v>56</v>
      </c>
      <c r="B43" s="8" t="e">
        <f t="shared" si="1"/>
        <v>#REF!</v>
      </c>
      <c r="C43" s="9">
        <f>D43*Constants!$B$1+Constants!$B$2*E43+F43</f>
        <v>46.878826500871085</v>
      </c>
      <c r="D43" s="9">
        <v>7.9414414414414409</v>
      </c>
      <c r="E43" s="89">
        <f>'ecm$'!E47</f>
        <v>1.3375460768825698</v>
      </c>
      <c r="F43" s="90">
        <f>IF(((BldgEUI!$D$29-BldgEUI!D47)+(BldgEUI!$E$29-BldgEUI!E47)+(BldgEUI!$F$29-BldgEUI!F47)+(BldgEUI!$G$29-BldgEUI!G47))=0,"n/a",E43/(((BldgEUI!$D$29-BldgEUI!D47)*Constants!$B$14)+(BldgEUI!$E$29-BldgEUI!E47)*Constants!$B$14+(BldgEUI!$F$29-BldgEUI!F47)*Constants!$B$13+(BldgEUI!$G$29-BldgEUI!G47)*Constants!$B$13))</f>
        <v>39.455636486211873</v>
      </c>
      <c r="G43" s="115" t="e">
        <f>E43*#REF!</f>
        <v>#REF!</v>
      </c>
      <c r="H43" s="89"/>
      <c r="I43" s="89"/>
      <c r="J43" s="89"/>
      <c r="K43" s="89">
        <f>'ecm$'!I47</f>
        <v>1.3375460768825698</v>
      </c>
      <c r="L43" s="90">
        <f>IF(((BldgEUI!$J$29-BldgEUI!J47)+(BldgEUI!$K$29-BldgEUI!K47)+(BldgEUI!$L$29-BldgEUI!L47)+(BldgEUI!$M$29-BldgEUI!M47))=0,"n/a",K43/(((BldgEUI!$J$29-BldgEUI!J47)*Constants!$B$14)+(BldgEUI!$K$29-BldgEUI!K47)*Constants!$B$14+(BldgEUI!$L$29-BldgEUI!L47)*Constants!$B$13+(BldgEUI!$M$29-BldgEUI!M47)*Constants!$B$13))</f>
        <v>47.346763783453795</v>
      </c>
      <c r="M43" s="115" t="e">
        <f>K43*#REF!</f>
        <v>#REF!</v>
      </c>
      <c r="N43" s="89"/>
      <c r="O43" s="89"/>
      <c r="P43" s="89"/>
      <c r="Q43" s="89">
        <f>'ecm$'!M47</f>
        <v>1.3375460768825698</v>
      </c>
      <c r="R43" s="90">
        <f>IF(((BldgEUI!$P$29-BldgEUI!P47)+(BldgEUI!$Q$29-BldgEUI!Q47)+(BldgEUI!$R$29-BldgEUI!R47)+(BldgEUI!$S$29-BldgEUI!S47))=0,"n/a",Q43/(((BldgEUI!$P$29-BldgEUI!P47)*Constants!$B$14)+(BldgEUI!$Q$29-BldgEUI!Q47)*Constants!$B$14+(BldgEUI!$R$29-BldgEUI!R47)*Constants!$B$13+(BldgEUI!$S$29-BldgEUI!S47)*Constants!$B$13))</f>
        <v>118.36690945862439</v>
      </c>
      <c r="S43" s="115" t="e">
        <f>Q43*#REF!</f>
        <v>#REF!</v>
      </c>
      <c r="T43" s="89"/>
      <c r="U43" s="89"/>
      <c r="V43" s="89"/>
      <c r="W43" s="101">
        <f>'ecm$'!Q47</f>
        <v>1.3375460768825698</v>
      </c>
      <c r="X43" s="90">
        <f>IF(((BldgEUI!$V$29-BldgEUI!V47)+(BldgEUI!$W$29-BldgEUI!W47)+(BldgEUI!$X$29-BldgEUI!X47)+(BldgEUI!$Y$29-BldgEUI!Y47))=0,"n/a",W43/(((BldgEUI!$V$29-BldgEUI!V47)*Constants!$B$14)+(BldgEUI!$W$29-BldgEUI!W47)*Constants!$B$14+(BldgEUI!$X$29-BldgEUI!X47)*Constants!$B$13+(BldgEUI!$Y$29-BldgEUI!Y47)*Constants!$B$13))</f>
        <v>147.95863682326998</v>
      </c>
      <c r="Y43" s="115" t="e">
        <f>W43*#REF!</f>
        <v>#REF!</v>
      </c>
    </row>
    <row r="44" spans="1:25" s="19" customFormat="1" x14ac:dyDescent="0.2">
      <c r="A44" s="23" t="s">
        <v>57</v>
      </c>
      <c r="B44" s="8" t="e">
        <f t="shared" si="1"/>
        <v>#REF!</v>
      </c>
      <c r="C44" s="9" t="e">
        <f>D44*Constants!$B$1+Constants!$B$2*E44+F44</f>
        <v>#VALUE!</v>
      </c>
      <c r="D44" s="9">
        <v>7.9414414414414409</v>
      </c>
      <c r="E44" s="89">
        <f>'ecm$'!E48</f>
        <v>5.0131648235913637</v>
      </c>
      <c r="F44" s="90" t="str">
        <f>IF(((BldgEUI!$D$29-BldgEUI!D48)+(BldgEUI!$E$29-BldgEUI!E48)+(BldgEUI!$F$29-BldgEUI!F48)+(BldgEUI!$G$29-BldgEUI!G48))=0,"n/a",E44/(((BldgEUI!$D$29-BldgEUI!D48)*Constants!$B$14)+(BldgEUI!$E$29-BldgEUI!E48)*Constants!$B$14+(BldgEUI!$F$29-BldgEUI!F48)*Constants!$B$13+(BldgEUI!$G$29-BldgEUI!G48)*Constants!$B$13))</f>
        <v>n/a</v>
      </c>
      <c r="G44" s="115" t="e">
        <f>E44*#REF!</f>
        <v>#REF!</v>
      </c>
      <c r="H44" s="89"/>
      <c r="I44" s="89"/>
      <c r="J44" s="89"/>
      <c r="K44" s="89">
        <f>'ecm$'!I48</f>
        <v>5.0131648235913637</v>
      </c>
      <c r="L44" s="90">
        <f>IF(((BldgEUI!$J$29-BldgEUI!J48)+(BldgEUI!$K$29-BldgEUI!K48)+(BldgEUI!$L$29-BldgEUI!L48)+(BldgEUI!$M$29-BldgEUI!M48))=0,"n/a",K44/(((BldgEUI!$J$29-BldgEUI!J48)*Constants!$B$14)+(BldgEUI!$K$29-BldgEUI!K48)*Constants!$B$14+(BldgEUI!$L$29-BldgEUI!L48)*Constants!$B$13+(BldgEUI!$M$29-BldgEUI!M48)*Constants!$B$13))</f>
        <v>61.49462505325409</v>
      </c>
      <c r="M44" s="115" t="e">
        <f>K44*#REF!</f>
        <v>#REF!</v>
      </c>
      <c r="N44" s="89"/>
      <c r="O44" s="89"/>
      <c r="P44" s="89"/>
      <c r="Q44" s="89">
        <f>'ecm$'!M48</f>
        <v>5.0131648235913637</v>
      </c>
      <c r="R44" s="90">
        <f>IF(((BldgEUI!$P$29-BldgEUI!P48)+(BldgEUI!$Q$29-BldgEUI!Q48)+(BldgEUI!$R$29-BldgEUI!R48)+(BldgEUI!$S$29-BldgEUI!S48))=0,"n/a",Q44/(((BldgEUI!$P$29-BldgEUI!P48)*Constants!$B$14)+(BldgEUI!$Q$29-BldgEUI!Q48)*Constants!$B$14+(BldgEUI!$R$29-BldgEUI!R48)*Constants!$B$13+(BldgEUI!$S$29-BldgEUI!S48)*Constants!$B$13))</f>
        <v>29.774691593462812</v>
      </c>
      <c r="S44" s="115" t="e">
        <f>Q44*#REF!</f>
        <v>#REF!</v>
      </c>
      <c r="T44" s="89"/>
      <c r="U44" s="89"/>
      <c r="V44" s="89"/>
      <c r="W44" s="101">
        <f>'ecm$'!Q48</f>
        <v>5.0131648235913637</v>
      </c>
      <c r="X44" s="90">
        <f>IF(((BldgEUI!$V$29-BldgEUI!V48)+(BldgEUI!$W$29-BldgEUI!W48)+(BldgEUI!$X$29-BldgEUI!X48)+(BldgEUI!$Y$29-BldgEUI!Y48))=0,"n/a",W44/(((BldgEUI!$V$29-BldgEUI!V48)*Constants!$B$14)+(BldgEUI!$W$29-BldgEUI!W48)*Constants!$B$14+(BldgEUI!$X$29-BldgEUI!X48)*Constants!$B$13+(BldgEUI!$Y$29-BldgEUI!Y48)*Constants!$B$13))</f>
        <v>19.805486818865926</v>
      </c>
      <c r="Y44" s="115" t="e">
        <f>W44*#REF!</f>
        <v>#REF!</v>
      </c>
    </row>
    <row r="45" spans="1:25" s="71" customFormat="1" x14ac:dyDescent="0.2">
      <c r="A45" s="72" t="s">
        <v>58</v>
      </c>
      <c r="B45" s="27" t="e">
        <f t="shared" si="1"/>
        <v>#REF!</v>
      </c>
      <c r="C45" s="28">
        <f>D45*Constants!$B$1+Constants!$B$2*E45+F45</f>
        <v>18.630323760327755</v>
      </c>
      <c r="D45" s="28">
        <v>7.9414414414414409</v>
      </c>
      <c r="E45" s="95">
        <f>'ecm$'!E49</f>
        <v>4.0876777251184837</v>
      </c>
      <c r="F45" s="96">
        <f>IF(((BldgEUI!$D$29-BldgEUI!D49)+(BldgEUI!$E$29-BldgEUI!E49)+(BldgEUI!$F$29-BldgEUI!F49)+(BldgEUI!$G$29-BldgEUI!G49))=0,"n/a",E45/(((BldgEUI!$D$29-BldgEUI!D49)*Constants!$B$14)+(BldgEUI!$E$29-BldgEUI!E49)*Constants!$B$14+(BldgEUI!$F$29-BldgEUI!F49)*Constants!$B$13+(BldgEUI!$G$29-BldgEUI!G49)*Constants!$B$13))</f>
        <v>9.0070284270798169</v>
      </c>
      <c r="G45" s="154" t="e">
        <f>E45*#REF!</f>
        <v>#REF!</v>
      </c>
      <c r="H45" s="95"/>
      <c r="I45" s="95"/>
      <c r="J45" s="95"/>
      <c r="K45" s="95">
        <f>'ecm$'!I49</f>
        <v>4.0876777251184837</v>
      </c>
      <c r="L45" s="96">
        <f>IF(((BldgEUI!$J$29-BldgEUI!J49)+(BldgEUI!$K$29-BldgEUI!K49)+(BldgEUI!$L$29-BldgEUI!L49)+(BldgEUI!$M$29-BldgEUI!M49))=0,"n/a",K45/(((BldgEUI!$J$29-BldgEUI!J49)*Constants!$B$14)+(BldgEUI!$K$29-BldgEUI!K49)*Constants!$B$14+(BldgEUI!$L$29-BldgEUI!L49)*Constants!$B$13+(BldgEUI!$M$29-BldgEUI!M49)*Constants!$B$13))</f>
        <v>6.6029329883833503</v>
      </c>
      <c r="M45" s="154" t="e">
        <f>K45*#REF!</f>
        <v>#REF!</v>
      </c>
      <c r="N45" s="95"/>
      <c r="O45" s="95"/>
      <c r="P45" s="95"/>
      <c r="Q45" s="95">
        <f>'ecm$'!M49</f>
        <v>4.0876777251184837</v>
      </c>
      <c r="R45" s="96">
        <f>IF(((BldgEUI!$P$29-BldgEUI!P49)+(BldgEUI!$Q$29-BldgEUI!Q49)+(BldgEUI!$R$29-BldgEUI!R49)+(BldgEUI!$S$29-BldgEUI!S49))=0,"n/a",Q45/(((BldgEUI!$P$29-BldgEUI!P49)*Constants!$B$14)+(BldgEUI!$Q$29-BldgEUI!Q49)*Constants!$B$14+(BldgEUI!$R$29-BldgEUI!R49)*Constants!$B$13+(BldgEUI!$S$29-BldgEUI!S49)*Constants!$B$13))</f>
        <v>4.4194168300493057</v>
      </c>
      <c r="S45" s="154" t="e">
        <f>Q45*#REF!</f>
        <v>#REF!</v>
      </c>
      <c r="T45" s="95"/>
      <c r="U45" s="95"/>
      <c r="V45" s="95"/>
      <c r="W45" s="288">
        <f>'ecm$'!Q49</f>
        <v>4.0876777251184837</v>
      </c>
      <c r="X45" s="96">
        <f>IF(((BldgEUI!$V$29-BldgEUI!V49)+(BldgEUI!$W$29-BldgEUI!W49)+(BldgEUI!$X$29-BldgEUI!X49)+(BldgEUI!$Y$29-BldgEUI!Y49))=0,"n/a",W45/(((BldgEUI!$V$29-BldgEUI!V49)*Constants!$B$14)+(BldgEUI!$W$29-BldgEUI!W49)*Constants!$B$14+(BldgEUI!$X$29-BldgEUI!X49)*Constants!$B$13+(BldgEUI!$Y$29-BldgEUI!Y49)*Constants!$B$13))</f>
        <v>3.7942740976921439</v>
      </c>
      <c r="Y45" s="154" t="e">
        <f>W45*#REF!</f>
        <v>#REF!</v>
      </c>
    </row>
    <row r="46" spans="1:25" x14ac:dyDescent="0.2">
      <c r="A46" s="2"/>
      <c r="B46" s="7"/>
      <c r="C46" s="7"/>
      <c r="D46" s="7"/>
      <c r="E46" s="7"/>
      <c r="F46" s="3"/>
      <c r="G46" s="119"/>
      <c r="H46" s="7"/>
      <c r="I46" s="7"/>
      <c r="J46" s="7"/>
      <c r="K46" s="7"/>
      <c r="L46" s="3"/>
      <c r="M46" s="3"/>
      <c r="N46" s="7"/>
      <c r="O46" s="7"/>
      <c r="P46" s="7"/>
      <c r="Q46" s="7"/>
      <c r="R46" s="3"/>
      <c r="S46" s="3"/>
      <c r="T46" s="7"/>
      <c r="U46" s="7"/>
      <c r="V46" s="7"/>
      <c r="W46" s="7"/>
      <c r="X46" s="3"/>
      <c r="Y46" s="3"/>
    </row>
    <row r="47" spans="1:25" ht="18.75" x14ac:dyDescent="0.25">
      <c r="A47" s="82"/>
      <c r="B47" s="738" t="s">
        <v>78</v>
      </c>
      <c r="C47" s="739"/>
      <c r="D47" s="739"/>
      <c r="E47" s="739"/>
      <c r="F47" s="739"/>
      <c r="G47" s="739"/>
      <c r="H47" s="739"/>
      <c r="I47" s="739"/>
      <c r="J47" s="739"/>
      <c r="K47" s="739"/>
      <c r="L47" s="739"/>
      <c r="M47" s="739"/>
      <c r="N47" s="739"/>
      <c r="O47" s="739"/>
      <c r="P47" s="739"/>
      <c r="Q47" s="739"/>
      <c r="R47" s="739"/>
      <c r="S47" s="739"/>
      <c r="T47" s="739"/>
      <c r="U47" s="739"/>
      <c r="V47" s="739"/>
      <c r="W47" s="739"/>
      <c r="X47" s="739"/>
      <c r="Y47" s="740"/>
    </row>
    <row r="48" spans="1:25" x14ac:dyDescent="0.2">
      <c r="A48" s="75" t="s">
        <v>62</v>
      </c>
      <c r="B48" s="732" t="s">
        <v>39</v>
      </c>
      <c r="C48" s="732"/>
      <c r="D48" s="732"/>
      <c r="E48" s="732"/>
      <c r="F48" s="732"/>
      <c r="G48" s="737"/>
      <c r="H48" s="732" t="s">
        <v>42</v>
      </c>
      <c r="I48" s="732"/>
      <c r="J48" s="732"/>
      <c r="K48" s="732"/>
      <c r="L48" s="732"/>
      <c r="M48" s="732"/>
      <c r="N48" s="732" t="s">
        <v>41</v>
      </c>
      <c r="O48" s="732"/>
      <c r="P48" s="732"/>
      <c r="Q48" s="732"/>
      <c r="R48" s="732"/>
      <c r="S48" s="732"/>
      <c r="T48" s="732" t="s">
        <v>40</v>
      </c>
      <c r="U48" s="732"/>
      <c r="V48" s="732"/>
      <c r="W48" s="732"/>
      <c r="X48" s="732"/>
      <c r="Y48" s="732"/>
    </row>
    <row r="49" spans="1:25" ht="33.75" x14ac:dyDescent="0.2">
      <c r="A49" s="76" t="s">
        <v>14</v>
      </c>
      <c r="B49" s="77" t="s">
        <v>32</v>
      </c>
      <c r="C49" s="77" t="s">
        <v>33</v>
      </c>
      <c r="D49" s="77" t="s">
        <v>34</v>
      </c>
      <c r="E49" s="173" t="s">
        <v>200</v>
      </c>
      <c r="F49" s="173" t="s">
        <v>36</v>
      </c>
      <c r="G49" s="113" t="s">
        <v>101</v>
      </c>
      <c r="H49" s="173" t="s">
        <v>32</v>
      </c>
      <c r="I49" s="173" t="s">
        <v>33</v>
      </c>
      <c r="J49" s="173" t="s">
        <v>34</v>
      </c>
      <c r="K49" s="173" t="s">
        <v>200</v>
      </c>
      <c r="L49" s="173" t="s">
        <v>36</v>
      </c>
      <c r="M49" s="113" t="s">
        <v>101</v>
      </c>
      <c r="N49" s="173" t="s">
        <v>32</v>
      </c>
      <c r="O49" s="173" t="s">
        <v>33</v>
      </c>
      <c r="P49" s="173" t="s">
        <v>34</v>
      </c>
      <c r="Q49" s="173" t="s">
        <v>200</v>
      </c>
      <c r="R49" s="173" t="s">
        <v>36</v>
      </c>
      <c r="S49" s="113" t="s">
        <v>101</v>
      </c>
      <c r="T49" s="173" t="s">
        <v>32</v>
      </c>
      <c r="U49" s="173" t="s">
        <v>33</v>
      </c>
      <c r="V49" s="173" t="s">
        <v>34</v>
      </c>
      <c r="W49" s="173" t="s">
        <v>200</v>
      </c>
      <c r="X49" s="173" t="s">
        <v>36</v>
      </c>
      <c r="Y49" s="113" t="s">
        <v>101</v>
      </c>
    </row>
    <row r="50" spans="1:25" x14ac:dyDescent="0.2">
      <c r="A50" s="11" t="s">
        <v>0</v>
      </c>
      <c r="B50" s="16">
        <f>SUM(D50:G50)</f>
        <v>21.64</v>
      </c>
      <c r="C50" s="13">
        <f>D50*Constants!$B$1+Constants!$B$2*E50+F50</f>
        <v>17.312000000000001</v>
      </c>
      <c r="D50" s="13">
        <v>21.64</v>
      </c>
      <c r="E50" s="102"/>
      <c r="F50" s="103"/>
      <c r="G50" s="114"/>
      <c r="H50" s="102"/>
      <c r="I50" s="102"/>
      <c r="J50" s="102"/>
      <c r="K50" s="102"/>
      <c r="L50" s="103"/>
      <c r="M50" s="103"/>
      <c r="N50" s="102"/>
      <c r="O50" s="102"/>
      <c r="P50" s="102"/>
      <c r="Q50" s="102"/>
      <c r="R50" s="103"/>
      <c r="S50" s="103"/>
      <c r="T50" s="102"/>
      <c r="U50" s="102"/>
      <c r="V50" s="102"/>
      <c r="W50" s="102"/>
      <c r="X50" s="103"/>
      <c r="Y50" s="103"/>
    </row>
    <row r="51" spans="1:25" x14ac:dyDescent="0.2">
      <c r="A51" s="12" t="s">
        <v>45</v>
      </c>
      <c r="B51" s="6" t="e">
        <f>SUM(D51:G51)</f>
        <v>#REF!</v>
      </c>
      <c r="C51" s="7" t="e">
        <f>D51*Constants!$B$1+Constants!$B$2*E51+F51</f>
        <v>#REF!</v>
      </c>
      <c r="D51" s="9">
        <v>19.43</v>
      </c>
      <c r="E51" s="89">
        <f>'ecm$'!E55</f>
        <v>0</v>
      </c>
      <c r="F51" s="90" t="e">
        <f>IF(((BldgEUI!#REF!-BldgEUI!#REF!)+(BldgEUI!#REF!-BldgEUI!#REF!)+(BldgEUI!#REF!-BldgEUI!#REF!)+(BldgEUI!#REF!-BldgEUI!#REF!))=0,"n/a",E51/(((BldgEUI!#REF!-BldgEUI!#REF!)*Constants!$B$14)+(BldgEUI!#REF!-BldgEUI!#REF!)*Constants!$B$14+(BldgEUI!#REF!-BldgEUI!#REF!)*Constants!$B$13+(BldgEUI!#REF!-BldgEUI!#REF!)*Constants!$B$13))</f>
        <v>#REF!</v>
      </c>
      <c r="G51" s="115" t="e">
        <f>E51*#REF!</f>
        <v>#REF!</v>
      </c>
      <c r="H51" s="101"/>
      <c r="I51" s="101"/>
      <c r="J51" s="101"/>
      <c r="K51" s="101">
        <f>'ecm$'!I55</f>
        <v>154.48941259516204</v>
      </c>
      <c r="L51" s="90" t="e">
        <f>IF(((BldgEUI!#REF!-BldgEUI!#REF!)+(BldgEUI!#REF!-BldgEUI!#REF!)+(BldgEUI!#REF!-BldgEUI!#REF!)+(BldgEUI!#REF!-BldgEUI!#REF!))=0,"n/a",K51/(((BldgEUI!#REF!-BldgEUI!#REF!)*Constants!$B$14)+(BldgEUI!#REF!-BldgEUI!#REF!)*Constants!$B$14+(BldgEUI!#REF!-BldgEUI!#REF!)*Constants!$B$13+(BldgEUI!#REF!-BldgEUI!#REF!)*Constants!$B$13))</f>
        <v>#REF!</v>
      </c>
      <c r="M51" s="115" t="e">
        <f>K51*#REF!</f>
        <v>#REF!</v>
      </c>
      <c r="N51" s="101"/>
      <c r="O51" s="101"/>
      <c r="P51" s="101"/>
      <c r="Q51" s="101">
        <f>'ecm$'!M55</f>
        <v>154.48941259516204</v>
      </c>
      <c r="R51" s="90"/>
      <c r="S51" s="115" t="e">
        <f>Q51*#REF!</f>
        <v>#REF!</v>
      </c>
      <c r="T51" s="101"/>
      <c r="U51" s="101"/>
      <c r="V51" s="101"/>
      <c r="W51" s="101">
        <f>'ecm$'!Q55</f>
        <v>154.48941259516204</v>
      </c>
      <c r="X51" s="90" t="e">
        <f>IF(((BldgEUI!#REF!-BldgEUI!#REF!)+(BldgEUI!#REF!-BldgEUI!#REF!)+(BldgEUI!#REF!-BldgEUI!#REF!)+(BldgEUI!#REF!-BldgEUI!#REF!))=0,"n/a",W51/(((BldgEUI!#REF!-BldgEUI!#REF!)*Constants!$B$14)+(BldgEUI!#REF!-BldgEUI!#REF!)*Constants!$B$14+(BldgEUI!#REF!-BldgEUI!#REF!)*Constants!$B$13+(BldgEUI!#REF!-BldgEUI!#REF!)*Constants!$B$13))</f>
        <v>#REF!</v>
      </c>
      <c r="Y51" s="115" t="e">
        <f>W51*#REF!</f>
        <v>#REF!</v>
      </c>
    </row>
    <row r="52" spans="1:25" x14ac:dyDescent="0.2">
      <c r="A52" s="12" t="s">
        <v>43</v>
      </c>
      <c r="B52" s="6"/>
      <c r="C52" s="7"/>
      <c r="D52" s="7"/>
      <c r="E52" s="89">
        <f>'ecm$'!E57</f>
        <v>0</v>
      </c>
      <c r="F52" s="90" t="e">
        <f>IF(((BldgEUI!#REF!-BldgEUI!#REF!)+(BldgEUI!#REF!-BldgEUI!#REF!)+(BldgEUI!#REF!-BldgEUI!#REF!)+(BldgEUI!#REF!-BldgEUI!#REF!))=0,"n/a",E52/(((BldgEUI!#REF!-BldgEUI!#REF!)*Constants!$B$14)+(BldgEUI!#REF!-BldgEUI!#REF!)*Constants!$B$14+(BldgEUI!#REF!-BldgEUI!#REF!)*Constants!$B$13+(BldgEUI!#REF!-BldgEUI!#REF!)*Constants!$B$13))</f>
        <v>#REF!</v>
      </c>
      <c r="G52" s="115" t="e">
        <f>E52*#REF!</f>
        <v>#REF!</v>
      </c>
      <c r="H52" s="101"/>
      <c r="I52" s="101"/>
      <c r="J52" s="101"/>
      <c r="K52" s="101">
        <f>'ecm$'!I57</f>
        <v>153.01735838602193</v>
      </c>
      <c r="L52" s="90" t="e">
        <f>IF(((BldgEUI!#REF!-BldgEUI!#REF!)+(BldgEUI!#REF!-BldgEUI!#REF!)+(BldgEUI!#REF!-BldgEUI!#REF!)+(BldgEUI!#REF!-BldgEUI!#REF!))=0,"n/a",K52/(((BldgEUI!#REF!-BldgEUI!#REF!)*Constants!$B$14)+(BldgEUI!#REF!-BldgEUI!#REF!)*Constants!$B$14+(BldgEUI!#REF!-BldgEUI!#REF!)*Constants!$B$13+(BldgEUI!#REF!-BldgEUI!#REF!)*Constants!$B$13))</f>
        <v>#REF!</v>
      </c>
      <c r="M52" s="115" t="e">
        <f>K52*#REF!</f>
        <v>#REF!</v>
      </c>
      <c r="N52" s="101"/>
      <c r="O52" s="101"/>
      <c r="P52" s="101"/>
      <c r="Q52" s="101">
        <f>'ecm$'!M57</f>
        <v>128.40933175963386</v>
      </c>
      <c r="R52" s="90"/>
      <c r="S52" s="115" t="e">
        <f>Q52*#REF!</f>
        <v>#REF!</v>
      </c>
      <c r="T52" s="101"/>
      <c r="U52" s="101"/>
      <c r="V52" s="101"/>
      <c r="W52" s="101">
        <f>'ecm$'!Q57</f>
        <v>128.40933175963386</v>
      </c>
      <c r="X52" s="90" t="e">
        <f>IF(((BldgEUI!#REF!-BldgEUI!#REF!)+(BldgEUI!#REF!-BldgEUI!#REF!)+(BldgEUI!#REF!-BldgEUI!#REF!)+(BldgEUI!#REF!-BldgEUI!#REF!))=0,"n/a",W52/(((BldgEUI!#REF!-BldgEUI!#REF!)*Constants!$B$14)+(BldgEUI!#REF!-BldgEUI!#REF!)*Constants!$B$14+(BldgEUI!#REF!-BldgEUI!#REF!)*Constants!$B$13+(BldgEUI!#REF!-BldgEUI!#REF!)*Constants!$B$13))</f>
        <v>#REF!</v>
      </c>
      <c r="Y52" s="115" t="e">
        <f>W52*#REF!</f>
        <v>#REF!</v>
      </c>
    </row>
    <row r="53" spans="1:25" s="25" customFormat="1" x14ac:dyDescent="0.2">
      <c r="A53" s="23" t="s">
        <v>46</v>
      </c>
      <c r="B53" s="8" t="e">
        <f>SUM(D53:G53)</f>
        <v>#REF!</v>
      </c>
      <c r="C53" s="9" t="e">
        <f>D53*Constants!$B$1+Constants!$B$2*E53+F53</f>
        <v>#REF!</v>
      </c>
      <c r="D53" s="9">
        <v>21.4</v>
      </c>
      <c r="E53" s="89">
        <f>'ecm$'!E59</f>
        <v>8.4725301393811971</v>
      </c>
      <c r="F53" s="90" t="e">
        <f>IF(((BldgEUI!#REF!-BldgEUI!#REF!)+(BldgEUI!#REF!-BldgEUI!#REF!)+(BldgEUI!#REF!-BldgEUI!#REF!)+(BldgEUI!#REF!-BldgEUI!#REF!))=0,"n/a",E53/(((BldgEUI!#REF!-BldgEUI!#REF!)*Constants!$B$14)+(BldgEUI!#REF!-BldgEUI!#REF!)*Constants!$B$14+(BldgEUI!#REF!-BldgEUI!#REF!)*Constants!$B$13+(BldgEUI!#REF!-BldgEUI!#REF!)*Constants!$B$13))</f>
        <v>#REF!</v>
      </c>
      <c r="G53" s="115" t="e">
        <f>E53*#REF!</f>
        <v>#REF!</v>
      </c>
      <c r="H53" s="89"/>
      <c r="I53" s="89"/>
      <c r="J53" s="89"/>
      <c r="K53" s="101">
        <f>'ecm$'!I59</f>
        <v>8.4725301393811971</v>
      </c>
      <c r="L53" s="90" t="e">
        <f>IF(((BldgEUI!#REF!-BldgEUI!#REF!)+(BldgEUI!#REF!-BldgEUI!#REF!)+(BldgEUI!#REF!-BldgEUI!#REF!)+(BldgEUI!#REF!-BldgEUI!#REF!))=0,"n/a",K53/(((BldgEUI!#REF!-BldgEUI!#REF!)*Constants!$B$14)+(BldgEUI!#REF!-BldgEUI!#REF!)*Constants!$B$14+(BldgEUI!#REF!-BldgEUI!#REF!)*Constants!$B$13+(BldgEUI!#REF!-BldgEUI!#REF!)*Constants!$B$13))</f>
        <v>#REF!</v>
      </c>
      <c r="M53" s="115" t="e">
        <f>K53*#REF!</f>
        <v>#REF!</v>
      </c>
      <c r="N53" s="89"/>
      <c r="O53" s="89"/>
      <c r="P53" s="89"/>
      <c r="Q53" s="101">
        <f>'ecm$'!M59</f>
        <v>8.4725301393811971</v>
      </c>
      <c r="R53" s="90"/>
      <c r="S53" s="115" t="e">
        <f>Q53*#REF!</f>
        <v>#REF!</v>
      </c>
      <c r="T53" s="89"/>
      <c r="U53" s="89"/>
      <c r="V53" s="89"/>
      <c r="W53" s="101">
        <f>'ecm$'!Q59</f>
        <v>8.4725301393811971</v>
      </c>
      <c r="X53" s="90" t="e">
        <f>IF(((BldgEUI!#REF!-BldgEUI!#REF!)+(BldgEUI!#REF!-BldgEUI!#REF!)+(BldgEUI!#REF!-BldgEUI!#REF!)+(BldgEUI!#REF!-BldgEUI!#REF!))=0,"n/a",W53/(((BldgEUI!#REF!-BldgEUI!#REF!)*Constants!$B$14)+(BldgEUI!#REF!-BldgEUI!#REF!)*Constants!$B$14+(BldgEUI!#REF!-BldgEUI!#REF!)*Constants!$B$13+(BldgEUI!#REF!-BldgEUI!#REF!)*Constants!$B$13))</f>
        <v>#REF!</v>
      </c>
      <c r="Y53" s="115" t="e">
        <f>W53*#REF!</f>
        <v>#REF!</v>
      </c>
    </row>
    <row r="54" spans="1:25" s="19" customFormat="1" x14ac:dyDescent="0.2">
      <c r="A54" s="23" t="s">
        <v>47</v>
      </c>
      <c r="B54" s="8" t="e">
        <f t="shared" ref="B54:B64" si="3">SUM(D54:G54)</f>
        <v>#REF!</v>
      </c>
      <c r="C54" s="9" t="e">
        <f>D54*Constants!$B$1+Constants!$B$2*E54+F54</f>
        <v>#REF!</v>
      </c>
      <c r="D54" s="9">
        <v>21.64</v>
      </c>
      <c r="E54" s="89">
        <f>'ecm$'!E60</f>
        <v>0</v>
      </c>
      <c r="F54" s="90" t="e">
        <f>IF(((BldgEUI!#REF!-BldgEUI!#REF!)+(BldgEUI!#REF!-BldgEUI!#REF!)+(BldgEUI!#REF!-BldgEUI!#REF!)+(BldgEUI!#REF!-BldgEUI!#REF!))=0,"n/a",E54/(((BldgEUI!#REF!-BldgEUI!#REF!)*Constants!$B$14)+(BldgEUI!#REF!-BldgEUI!#REF!)*Constants!$B$14+(BldgEUI!#REF!-BldgEUI!#REF!)*Constants!$B$13+(BldgEUI!#REF!-BldgEUI!#REF!)*Constants!$B$13))</f>
        <v>#REF!</v>
      </c>
      <c r="G54" s="115" t="e">
        <f>E54*#REF!</f>
        <v>#REF!</v>
      </c>
      <c r="H54" s="89"/>
      <c r="I54" s="89"/>
      <c r="J54" s="89"/>
      <c r="K54" s="101">
        <f>'ecm$'!I60</f>
        <v>16.341614350750525</v>
      </c>
      <c r="L54" s="90" t="e">
        <f>IF(((BldgEUI!#REF!-BldgEUI!#REF!)+(BldgEUI!#REF!-BldgEUI!#REF!)+(BldgEUI!#REF!-BldgEUI!#REF!)+(BldgEUI!#REF!-BldgEUI!#REF!))=0,"n/a",K54/(((BldgEUI!#REF!-BldgEUI!#REF!)*Constants!$B$14)+(BldgEUI!#REF!-BldgEUI!#REF!)*Constants!$B$14+(BldgEUI!#REF!-BldgEUI!#REF!)*Constants!$B$13+(BldgEUI!#REF!-BldgEUI!#REF!)*Constants!$B$13))</f>
        <v>#REF!</v>
      </c>
      <c r="M54" s="115" t="e">
        <f>K54*#REF!</f>
        <v>#REF!</v>
      </c>
      <c r="N54" s="89"/>
      <c r="O54" s="89"/>
      <c r="P54" s="89"/>
      <c r="Q54" s="101">
        <f>'ecm$'!M60</f>
        <v>17.743198254591686</v>
      </c>
      <c r="R54" s="90"/>
      <c r="S54" s="115" t="e">
        <f>Q54*#REF!</f>
        <v>#REF!</v>
      </c>
      <c r="T54" s="89"/>
      <c r="U54" s="89"/>
      <c r="V54" s="89"/>
      <c r="W54" s="101">
        <f>'ecm$'!Q60</f>
        <v>17.743198254591686</v>
      </c>
      <c r="X54" s="90" t="e">
        <f>IF(((BldgEUI!#REF!-BldgEUI!#REF!)+(BldgEUI!#REF!-BldgEUI!#REF!)+(BldgEUI!#REF!-BldgEUI!#REF!)+(BldgEUI!#REF!-BldgEUI!#REF!))=0,"n/a",W54/(((BldgEUI!#REF!-BldgEUI!#REF!)*Constants!$B$14)+(BldgEUI!#REF!-BldgEUI!#REF!)*Constants!$B$14+(BldgEUI!#REF!-BldgEUI!#REF!)*Constants!$B$13+(BldgEUI!#REF!-BldgEUI!#REF!)*Constants!$B$13))</f>
        <v>#REF!</v>
      </c>
      <c r="Y54" s="115" t="e">
        <f>W54*#REF!</f>
        <v>#REF!</v>
      </c>
    </row>
    <row r="55" spans="1:25" s="19" customFormat="1" x14ac:dyDescent="0.2">
      <c r="A55" s="23" t="s">
        <v>48</v>
      </c>
      <c r="B55" s="8" t="e">
        <f t="shared" si="3"/>
        <v>#REF!</v>
      </c>
      <c r="C55" s="9" t="e">
        <f>D55*Constants!$B$1+Constants!$B$2*E55+F55</f>
        <v>#REF!</v>
      </c>
      <c r="D55" s="9">
        <v>15.54</v>
      </c>
      <c r="E55" s="89">
        <f>'ecm$'!E61</f>
        <v>0.81556596255000047</v>
      </c>
      <c r="F55" s="90" t="e">
        <f>IF(((BldgEUI!#REF!-BldgEUI!#REF!)+(BldgEUI!#REF!-BldgEUI!#REF!)+(BldgEUI!#REF!-BldgEUI!#REF!)+(BldgEUI!#REF!-BldgEUI!#REF!))=0,"n/a",E55/(((BldgEUI!#REF!-BldgEUI!#REF!)*Constants!$B$14)+(BldgEUI!#REF!-BldgEUI!#REF!)*Constants!$B$14+(BldgEUI!#REF!-BldgEUI!#REF!)*Constants!$B$13+(BldgEUI!#REF!-BldgEUI!#REF!)*Constants!$B$13))</f>
        <v>#REF!</v>
      </c>
      <c r="G55" s="115" t="e">
        <f>E55*#REF!</f>
        <v>#REF!</v>
      </c>
      <c r="H55" s="89"/>
      <c r="I55" s="89"/>
      <c r="J55" s="89"/>
      <c r="K55" s="101">
        <f>'ecm$'!I61</f>
        <v>0.81556596255000047</v>
      </c>
      <c r="L55" s="90" t="e">
        <f>IF(((BldgEUI!#REF!-BldgEUI!#REF!)+(BldgEUI!#REF!-BldgEUI!#REF!)+(BldgEUI!#REF!-BldgEUI!#REF!)+(BldgEUI!#REF!-BldgEUI!#REF!))=0,"n/a",K55/(((BldgEUI!#REF!-BldgEUI!#REF!)*Constants!$B$14)+(BldgEUI!#REF!-BldgEUI!#REF!)*Constants!$B$14+(BldgEUI!#REF!-BldgEUI!#REF!)*Constants!$B$13+(BldgEUI!#REF!-BldgEUI!#REF!)*Constants!$B$13))</f>
        <v>#REF!</v>
      </c>
      <c r="M55" s="115" t="e">
        <f>K55*#REF!</f>
        <v>#REF!</v>
      </c>
      <c r="N55" s="89"/>
      <c r="O55" s="89"/>
      <c r="P55" s="89"/>
      <c r="Q55" s="101">
        <f>'ecm$'!M61</f>
        <v>0.81556596255000047</v>
      </c>
      <c r="R55" s="90"/>
      <c r="S55" s="115" t="e">
        <f>Q55*#REF!</f>
        <v>#REF!</v>
      </c>
      <c r="T55" s="89"/>
      <c r="U55" s="89"/>
      <c r="V55" s="89"/>
      <c r="W55" s="101">
        <f>'ecm$'!Q61</f>
        <v>0.81556596255000047</v>
      </c>
      <c r="X55" s="90" t="e">
        <f>IF(((BldgEUI!#REF!-BldgEUI!#REF!)+(BldgEUI!#REF!-BldgEUI!#REF!)+(BldgEUI!#REF!-BldgEUI!#REF!)+(BldgEUI!#REF!-BldgEUI!#REF!))=0,"n/a",W55/(((BldgEUI!#REF!-BldgEUI!#REF!)*Constants!$B$14)+(BldgEUI!#REF!-BldgEUI!#REF!)*Constants!$B$14+(BldgEUI!#REF!-BldgEUI!#REF!)*Constants!$B$13+(BldgEUI!#REF!-BldgEUI!#REF!)*Constants!$B$13))</f>
        <v>#REF!</v>
      </c>
      <c r="Y55" s="115" t="e">
        <f>W55*#REF!</f>
        <v>#REF!</v>
      </c>
    </row>
    <row r="56" spans="1:25" s="52" customFormat="1" x14ac:dyDescent="0.2">
      <c r="A56" s="23" t="s">
        <v>49</v>
      </c>
      <c r="B56" s="50" t="e">
        <f>SUM(D56:G56)</f>
        <v>#REF!</v>
      </c>
      <c r="C56" s="49" t="e">
        <f>D56*Constants!$B$1+Constants!$B$2*E56+F56</f>
        <v>#REF!</v>
      </c>
      <c r="D56" s="49">
        <v>21.64</v>
      </c>
      <c r="E56" s="89">
        <f>'ecm$'!E62</f>
        <v>0.81556596255000047</v>
      </c>
      <c r="F56" s="166" t="e">
        <f>IF(((BldgEUI!#REF!-BldgEUI!#REF!)+(BldgEUI!#REF!-BldgEUI!#REF!)+(BldgEUI!#REF!-BldgEUI!#REF!)+(BldgEUI!#REF!-BldgEUI!#REF!))=0,"n/a",E56/(((BldgEUI!#REF!-BldgEUI!#REF!)*Constants!$B$14)+(BldgEUI!#REF!-BldgEUI!#REF!)*Constants!$B$14+(BldgEUI!#REF!-BldgEUI!#REF!)*Constants!$B$13+(BldgEUI!#REF!-BldgEUI!#REF!)*Constants!$B$13))</f>
        <v>#REF!</v>
      </c>
      <c r="G56" s="117" t="e">
        <f>E56*#REF!</f>
        <v>#REF!</v>
      </c>
      <c r="H56" s="92"/>
      <c r="I56" s="92"/>
      <c r="J56" s="92"/>
      <c r="K56" s="101">
        <f>'ecm$'!I62</f>
        <v>0.81556596255000047</v>
      </c>
      <c r="L56" s="166" t="e">
        <f>IF(((BldgEUI!#REF!-BldgEUI!#REF!)+(BldgEUI!#REF!-BldgEUI!#REF!)+(BldgEUI!#REF!-BldgEUI!#REF!)+(BldgEUI!#REF!-BldgEUI!#REF!))=0,"n/a",K56/(((BldgEUI!#REF!-BldgEUI!#REF!)*Constants!$B$14)+(BldgEUI!#REF!-BldgEUI!#REF!)*Constants!$B$14+(BldgEUI!#REF!-BldgEUI!#REF!)*Constants!$B$13+(BldgEUI!#REF!-BldgEUI!#REF!)*Constants!$B$13))</f>
        <v>#REF!</v>
      </c>
      <c r="M56" s="117" t="e">
        <f>K56*#REF!</f>
        <v>#REF!</v>
      </c>
      <c r="N56" s="92"/>
      <c r="O56" s="92"/>
      <c r="P56" s="92"/>
      <c r="Q56" s="101">
        <f>'ecm$'!M62</f>
        <v>0.81556596255000047</v>
      </c>
      <c r="R56" s="166"/>
      <c r="S56" s="117" t="e">
        <f>Q56*#REF!</f>
        <v>#REF!</v>
      </c>
      <c r="T56" s="92"/>
      <c r="U56" s="92"/>
      <c r="V56" s="92"/>
      <c r="W56" s="101">
        <f>'ecm$'!Q62</f>
        <v>0.81556596255000047</v>
      </c>
      <c r="X56" s="166" t="e">
        <f>IF(((BldgEUI!#REF!-BldgEUI!#REF!)+(BldgEUI!#REF!-BldgEUI!#REF!)+(BldgEUI!#REF!-BldgEUI!#REF!)+(BldgEUI!#REF!-BldgEUI!#REF!))=0,"n/a",W56/(((BldgEUI!#REF!-BldgEUI!#REF!)*Constants!$B$14)+(BldgEUI!#REF!-BldgEUI!#REF!)*Constants!$B$14+(BldgEUI!#REF!-BldgEUI!#REF!)*Constants!$B$13+(BldgEUI!#REF!-BldgEUI!#REF!)*Constants!$B$13))</f>
        <v>#REF!</v>
      </c>
      <c r="Y56" s="117" t="e">
        <f>W56*#REF!</f>
        <v>#REF!</v>
      </c>
    </row>
    <row r="57" spans="1:25" s="19" customFormat="1" x14ac:dyDescent="0.2">
      <c r="A57" s="12" t="s">
        <v>50</v>
      </c>
      <c r="B57" s="8" t="e">
        <f t="shared" si="3"/>
        <v>#REF!</v>
      </c>
      <c r="C57" s="9" t="e">
        <f>D57*Constants!$B$1+Constants!$B$2*E57+F57</f>
        <v>#REF!</v>
      </c>
      <c r="D57" s="9">
        <v>23.48</v>
      </c>
      <c r="E57" s="89">
        <f>'ecm$'!E63</f>
        <v>9.9548676767069324</v>
      </c>
      <c r="F57" s="90" t="e">
        <f>IF(((BldgEUI!#REF!-BldgEUI!#REF!)+(BldgEUI!#REF!-BldgEUI!#REF!)+(BldgEUI!#REF!-BldgEUI!#REF!)+(BldgEUI!#REF!-BldgEUI!#REF!))=0,"n/a",E57/(((BldgEUI!#REF!-BldgEUI!#REF!)*Constants!$B$14)+(BldgEUI!#REF!-BldgEUI!#REF!)*Constants!$B$14+(BldgEUI!#REF!-BldgEUI!#REF!)*Constants!$B$13+(BldgEUI!#REF!-BldgEUI!#REF!)*Constants!$B$13))</f>
        <v>#REF!</v>
      </c>
      <c r="G57" s="115" t="e">
        <f>E57*#REF!</f>
        <v>#REF!</v>
      </c>
      <c r="H57" s="89"/>
      <c r="I57" s="89"/>
      <c r="J57" s="89"/>
      <c r="K57" s="101">
        <f>'ecm$'!I63</f>
        <v>9.9548676767069324</v>
      </c>
      <c r="L57" s="90" t="e">
        <f>IF(((BldgEUI!#REF!-BldgEUI!#REF!)+(BldgEUI!#REF!-BldgEUI!#REF!)+(BldgEUI!#REF!-BldgEUI!#REF!)+(BldgEUI!#REF!-BldgEUI!#REF!))=0,"n/a",K57/(((BldgEUI!#REF!-BldgEUI!#REF!)*Constants!$B$14)+(BldgEUI!#REF!-BldgEUI!#REF!)*Constants!$B$14+(BldgEUI!#REF!-BldgEUI!#REF!)*Constants!$B$13+(BldgEUI!#REF!-BldgEUI!#REF!)*Constants!$B$13))</f>
        <v>#REF!</v>
      </c>
      <c r="M57" s="115" t="e">
        <f>K57*#REF!</f>
        <v>#REF!</v>
      </c>
      <c r="N57" s="89"/>
      <c r="O57" s="89"/>
      <c r="P57" s="89"/>
      <c r="Q57" s="101">
        <f>'ecm$'!M63</f>
        <v>9.9548676767069324</v>
      </c>
      <c r="R57" s="90"/>
      <c r="S57" s="115" t="e">
        <f>Q57*#REF!</f>
        <v>#REF!</v>
      </c>
      <c r="T57" s="89"/>
      <c r="U57" s="89"/>
      <c r="V57" s="89"/>
      <c r="W57" s="101">
        <f>'ecm$'!Q63</f>
        <v>9.9548676767069324</v>
      </c>
      <c r="X57" s="90" t="e">
        <f>IF(((BldgEUI!#REF!-BldgEUI!#REF!)+(BldgEUI!#REF!-BldgEUI!#REF!)+(BldgEUI!#REF!-BldgEUI!#REF!)+(BldgEUI!#REF!-BldgEUI!#REF!))=0,"n/a",W57/(((BldgEUI!#REF!-BldgEUI!#REF!)*Constants!$B$14)+(BldgEUI!#REF!-BldgEUI!#REF!)*Constants!$B$14+(BldgEUI!#REF!-BldgEUI!#REF!)*Constants!$B$13+(BldgEUI!#REF!-BldgEUI!#REF!)*Constants!$B$13))</f>
        <v>#REF!</v>
      </c>
      <c r="Y57" s="115" t="e">
        <f>W57*#REF!</f>
        <v>#REF!</v>
      </c>
    </row>
    <row r="58" spans="1:25" s="19" customFormat="1" x14ac:dyDescent="0.2">
      <c r="A58" s="73" t="s">
        <v>30</v>
      </c>
      <c r="B58" s="6" t="e">
        <f>SUM(D58:G58)</f>
        <v>#REF!</v>
      </c>
      <c r="C58" s="7" t="e">
        <f>D58*Constants!$B$1+Constants!$B$2*E58+F58</f>
        <v>#REF!</v>
      </c>
      <c r="D58" s="7">
        <v>21.64</v>
      </c>
      <c r="E58" s="89">
        <f>'ecm$'!E64</f>
        <v>0.44276110887622172</v>
      </c>
      <c r="F58" s="90" t="e">
        <f>IF(((BldgEUI!#REF!-BldgEUI!#REF!)+(BldgEUI!#REF!-BldgEUI!#REF!)+(BldgEUI!#REF!-BldgEUI!#REF!)+(BldgEUI!#REF!-BldgEUI!#REF!))=0,"n/a",E58/(((BldgEUI!#REF!-BldgEUI!#REF!)*Constants!$B$14)+(BldgEUI!#REF!-BldgEUI!#REF!)*Constants!$B$14+(BldgEUI!#REF!-BldgEUI!#REF!)*Constants!$B$13+(BldgEUI!#REF!-BldgEUI!#REF!)*Constants!$B$13))</f>
        <v>#REF!</v>
      </c>
      <c r="G58" s="115" t="e">
        <f>E58*#REF!</f>
        <v>#REF!</v>
      </c>
      <c r="H58" s="101"/>
      <c r="I58" s="101"/>
      <c r="J58" s="101"/>
      <c r="K58" s="101">
        <f>'ecm$'!I64</f>
        <v>0.44276110887622172</v>
      </c>
      <c r="L58" s="90" t="e">
        <f>IF(((BldgEUI!#REF!-BldgEUI!#REF!)+(BldgEUI!#REF!-BldgEUI!#REF!)+(BldgEUI!#REF!-BldgEUI!#REF!)+(BldgEUI!#REF!-BldgEUI!#REF!))=0,"n/a",K58/(((BldgEUI!#REF!-BldgEUI!#REF!)*Constants!$B$14)+(BldgEUI!#REF!-BldgEUI!#REF!)*Constants!$B$14+(BldgEUI!#REF!-BldgEUI!#REF!)*Constants!$B$13+(BldgEUI!#REF!-BldgEUI!#REF!)*Constants!$B$13))</f>
        <v>#REF!</v>
      </c>
      <c r="M58" s="115" t="e">
        <f>K58*#REF!</f>
        <v>#REF!</v>
      </c>
      <c r="N58" s="101"/>
      <c r="O58" s="101"/>
      <c r="P58" s="101"/>
      <c r="Q58" s="101">
        <f>'ecm$'!M64</f>
        <v>0.44276110887622172</v>
      </c>
      <c r="R58" s="90"/>
      <c r="S58" s="115" t="e">
        <f>Q58*#REF!</f>
        <v>#REF!</v>
      </c>
      <c r="T58" s="101"/>
      <c r="U58" s="101"/>
      <c r="V58" s="101"/>
      <c r="W58" s="101">
        <f>'ecm$'!Q64</f>
        <v>0.44276110887622172</v>
      </c>
      <c r="X58" s="90" t="e">
        <f>IF(((BldgEUI!#REF!-BldgEUI!#REF!)+(BldgEUI!#REF!-BldgEUI!#REF!)+(BldgEUI!#REF!-BldgEUI!#REF!)+(BldgEUI!#REF!-BldgEUI!#REF!))=0,"n/a",W58/(((BldgEUI!#REF!-BldgEUI!#REF!)*Constants!$B$14)+(BldgEUI!#REF!-BldgEUI!#REF!)*Constants!$B$14+(BldgEUI!#REF!-BldgEUI!#REF!)*Constants!$B$13+(BldgEUI!#REF!-BldgEUI!#REF!)*Constants!$B$13))</f>
        <v>#REF!</v>
      </c>
      <c r="Y58" s="115" t="e">
        <f>W58*#REF!</f>
        <v>#REF!</v>
      </c>
    </row>
    <row r="59" spans="1:25" x14ac:dyDescent="0.2">
      <c r="A59" s="12" t="s">
        <v>6</v>
      </c>
      <c r="B59" s="6" t="e">
        <f t="shared" si="3"/>
        <v>#REF!</v>
      </c>
      <c r="C59" s="7" t="e">
        <f>D59*Constants!$B$1+Constants!$B$2*E59+F59</f>
        <v>#REF!</v>
      </c>
      <c r="D59" s="7">
        <v>19.36</v>
      </c>
      <c r="E59" s="89">
        <f>'ecm$'!E65</f>
        <v>0</v>
      </c>
      <c r="F59" s="90" t="e">
        <f>IF(((BldgEUI!#REF!-BldgEUI!#REF!)+(BldgEUI!#REF!-BldgEUI!#REF!)+(BldgEUI!#REF!-BldgEUI!#REF!)+(BldgEUI!#REF!-BldgEUI!#REF!))=0,"n/a",E59/(((BldgEUI!#REF!-BldgEUI!#REF!)*Constants!$B$14)+(BldgEUI!#REF!-BldgEUI!#REF!)*Constants!$B$14+(BldgEUI!#REF!-BldgEUI!#REF!)*Constants!$B$13+(BldgEUI!#REF!-BldgEUI!#REF!)*Constants!$B$13))</f>
        <v>#REF!</v>
      </c>
      <c r="G59" s="115" t="e">
        <f>E59*#REF!</f>
        <v>#REF!</v>
      </c>
      <c r="H59" s="101"/>
      <c r="I59" s="101"/>
      <c r="J59" s="101"/>
      <c r="K59" s="101">
        <f>'ecm$'!I65</f>
        <v>0</v>
      </c>
      <c r="L59" s="90" t="e">
        <f>IF(((BldgEUI!#REF!-BldgEUI!#REF!)+(BldgEUI!#REF!-BldgEUI!#REF!)+(BldgEUI!#REF!-BldgEUI!#REF!)+(BldgEUI!#REF!-BldgEUI!#REF!))=0,"n/a",K59/(((BldgEUI!#REF!-BldgEUI!#REF!)*Constants!$B$14)+(BldgEUI!#REF!-BldgEUI!#REF!)*Constants!$B$14+(BldgEUI!#REF!-BldgEUI!#REF!)*Constants!$B$13+(BldgEUI!#REF!-BldgEUI!#REF!)*Constants!$B$13))</f>
        <v>#REF!</v>
      </c>
      <c r="M59" s="115" t="e">
        <f>K59*#REF!</f>
        <v>#REF!</v>
      </c>
      <c r="N59" s="101"/>
      <c r="O59" s="101"/>
      <c r="P59" s="101"/>
      <c r="Q59" s="101">
        <f>'ecm$'!M65</f>
        <v>0</v>
      </c>
      <c r="R59" s="90"/>
      <c r="S59" s="115" t="e">
        <f>Q59*#REF!</f>
        <v>#REF!</v>
      </c>
      <c r="T59" s="101"/>
      <c r="U59" s="101"/>
      <c r="V59" s="101"/>
      <c r="W59" s="101">
        <f>'ecm$'!Q65</f>
        <v>0</v>
      </c>
      <c r="X59" s="90" t="e">
        <f>IF(((BldgEUI!#REF!-BldgEUI!#REF!)+(BldgEUI!#REF!-BldgEUI!#REF!)+(BldgEUI!#REF!-BldgEUI!#REF!)+(BldgEUI!#REF!-BldgEUI!#REF!))=0,"n/a",W59/(((BldgEUI!#REF!-BldgEUI!#REF!)*Constants!$B$14)+(BldgEUI!#REF!-BldgEUI!#REF!)*Constants!$B$14+(BldgEUI!#REF!-BldgEUI!#REF!)*Constants!$B$13+(BldgEUI!#REF!-BldgEUI!#REF!)*Constants!$B$13))</f>
        <v>#REF!</v>
      </c>
      <c r="Y59" s="115" t="e">
        <f>W59*#REF!</f>
        <v>#REF!</v>
      </c>
    </row>
    <row r="60" spans="1:25" x14ac:dyDescent="0.2">
      <c r="A60" s="12" t="s">
        <v>51</v>
      </c>
      <c r="B60" s="6" t="e">
        <f t="shared" si="3"/>
        <v>#REF!</v>
      </c>
      <c r="C60" s="7" t="e">
        <f>D60*Constants!$B$1+Constants!$B$2*E60+F60</f>
        <v>#REF!</v>
      </c>
      <c r="D60" s="7">
        <v>18.79</v>
      </c>
      <c r="E60" s="89">
        <f>'ecm$'!E66</f>
        <v>1.3955830151778508</v>
      </c>
      <c r="F60" s="90" t="e">
        <f>IF(((BldgEUI!#REF!-BldgEUI!#REF!)+(BldgEUI!#REF!-BldgEUI!#REF!)+(BldgEUI!#REF!-BldgEUI!#REF!)+(BldgEUI!#REF!-BldgEUI!#REF!))=0,"n/a",E60/(((BldgEUI!#REF!-BldgEUI!#REF!)*Constants!$B$14)+(BldgEUI!#REF!-BldgEUI!#REF!)*Constants!$B$14+(BldgEUI!#REF!-BldgEUI!#REF!)*Constants!$B$13+(BldgEUI!#REF!-BldgEUI!#REF!)*Constants!$B$13))</f>
        <v>#REF!</v>
      </c>
      <c r="G60" s="115" t="e">
        <f>E60*#REF!</f>
        <v>#REF!</v>
      </c>
      <c r="H60" s="101"/>
      <c r="I60" s="101"/>
      <c r="J60" s="101"/>
      <c r="K60" s="101">
        <f>'ecm$'!I66</f>
        <v>1.3955830151778508</v>
      </c>
      <c r="L60" s="90" t="e">
        <f>IF(((BldgEUI!#REF!-BldgEUI!#REF!)+(BldgEUI!#REF!-BldgEUI!#REF!)+(BldgEUI!#REF!-BldgEUI!#REF!)+(BldgEUI!#REF!-BldgEUI!#REF!))=0,"n/a",K60/(((BldgEUI!#REF!-BldgEUI!#REF!)*Constants!$B$14)+(BldgEUI!#REF!-BldgEUI!#REF!)*Constants!$B$14+(BldgEUI!#REF!-BldgEUI!#REF!)*Constants!$B$13+(BldgEUI!#REF!-BldgEUI!#REF!)*Constants!$B$13))</f>
        <v>#REF!</v>
      </c>
      <c r="M60" s="115" t="e">
        <f>K60*#REF!</f>
        <v>#REF!</v>
      </c>
      <c r="N60" s="101"/>
      <c r="O60" s="101"/>
      <c r="P60" s="101"/>
      <c r="Q60" s="101">
        <f>'ecm$'!M66</f>
        <v>1.3955830151778508</v>
      </c>
      <c r="R60" s="90"/>
      <c r="S60" s="115" t="e">
        <f>Q60*#REF!</f>
        <v>#REF!</v>
      </c>
      <c r="T60" s="101"/>
      <c r="U60" s="101"/>
      <c r="V60" s="101"/>
      <c r="W60" s="101">
        <f>'ecm$'!Q66</f>
        <v>1.3955830151778508</v>
      </c>
      <c r="X60" s="90" t="e">
        <f>IF(((BldgEUI!#REF!-BldgEUI!#REF!)+(BldgEUI!#REF!-BldgEUI!#REF!)+(BldgEUI!#REF!-BldgEUI!#REF!)+(BldgEUI!#REF!-BldgEUI!#REF!))=0,"n/a",W60/(((BldgEUI!#REF!-BldgEUI!#REF!)*Constants!$B$14)+(BldgEUI!#REF!-BldgEUI!#REF!)*Constants!$B$14+(BldgEUI!#REF!-BldgEUI!#REF!)*Constants!$B$13+(BldgEUI!#REF!-BldgEUI!#REF!)*Constants!$B$13))</f>
        <v>#REF!</v>
      </c>
      <c r="Y60" s="115" t="e">
        <f>W60*#REF!</f>
        <v>#REF!</v>
      </c>
    </row>
    <row r="61" spans="1:25" s="52" customFormat="1" x14ac:dyDescent="0.2">
      <c r="A61" s="23" t="s">
        <v>52</v>
      </c>
      <c r="B61" s="50" t="e">
        <f t="shared" si="3"/>
        <v>#REF!</v>
      </c>
      <c r="C61" s="49" t="e">
        <f>D61*Constants!$B$1+Constants!$B$2*E61+F61</f>
        <v>#REF!</v>
      </c>
      <c r="D61" s="49">
        <v>21.64</v>
      </c>
      <c r="E61" s="89">
        <f>'ecm$'!E67</f>
        <v>2.094892560854352</v>
      </c>
      <c r="F61" s="90" t="e">
        <f>IF(((BldgEUI!#REF!-BldgEUI!#REF!)+(BldgEUI!#REF!-BldgEUI!#REF!)+(BldgEUI!#REF!-BldgEUI!#REF!)+(BldgEUI!#REF!-BldgEUI!#REF!))=0,"n/a",E61/(((BldgEUI!#REF!-BldgEUI!#REF!)*Constants!$B$14)+(BldgEUI!#REF!-BldgEUI!#REF!)*Constants!$B$14+(BldgEUI!#REF!-BldgEUI!#REF!)*Constants!$B$13+(BldgEUI!#REF!-BldgEUI!#REF!)*Constants!$B$13))</f>
        <v>#REF!</v>
      </c>
      <c r="G61" s="115" t="e">
        <f>E61*#REF!</f>
        <v>#REF!</v>
      </c>
      <c r="H61" s="92"/>
      <c r="I61" s="92"/>
      <c r="J61" s="92"/>
      <c r="K61" s="101">
        <f>'ecm$'!I67</f>
        <v>2.094892560854352</v>
      </c>
      <c r="L61" s="90" t="e">
        <f>IF(((BldgEUI!#REF!-BldgEUI!#REF!)+(BldgEUI!#REF!-BldgEUI!#REF!)+(BldgEUI!#REF!-BldgEUI!#REF!)+(BldgEUI!#REF!-BldgEUI!#REF!))=0,"n/a",K61/(((BldgEUI!#REF!-BldgEUI!#REF!)*Constants!$B$14)+(BldgEUI!#REF!-BldgEUI!#REF!)*Constants!$B$14+(BldgEUI!#REF!-BldgEUI!#REF!)*Constants!$B$13+(BldgEUI!#REF!-BldgEUI!#REF!)*Constants!$B$13))</f>
        <v>#REF!</v>
      </c>
      <c r="M61" s="115" t="e">
        <f>K61*#REF!</f>
        <v>#REF!</v>
      </c>
      <c r="N61" s="92"/>
      <c r="O61" s="92"/>
      <c r="P61" s="92"/>
      <c r="Q61" s="101">
        <f>'ecm$'!M67</f>
        <v>2.094892560854352</v>
      </c>
      <c r="R61" s="90"/>
      <c r="S61" s="115" t="e">
        <f>Q61*#REF!</f>
        <v>#REF!</v>
      </c>
      <c r="T61" s="92"/>
      <c r="U61" s="92"/>
      <c r="V61" s="92"/>
      <c r="W61" s="101">
        <f>'ecm$'!Q67</f>
        <v>2.094892560854352</v>
      </c>
      <c r="X61" s="90" t="e">
        <f>IF(((BldgEUI!#REF!-BldgEUI!#REF!)+(BldgEUI!#REF!-BldgEUI!#REF!)+(BldgEUI!#REF!-BldgEUI!#REF!)+(BldgEUI!#REF!-BldgEUI!#REF!))=0,"n/a",W61/(((BldgEUI!#REF!-BldgEUI!#REF!)*Constants!$B$14)+(BldgEUI!#REF!-BldgEUI!#REF!)*Constants!$B$14+(BldgEUI!#REF!-BldgEUI!#REF!)*Constants!$B$13+(BldgEUI!#REF!-BldgEUI!#REF!)*Constants!$B$13))</f>
        <v>#REF!</v>
      </c>
      <c r="Y61" s="115" t="e">
        <f>W61*#REF!</f>
        <v>#REF!</v>
      </c>
    </row>
    <row r="62" spans="1:25" s="19" customFormat="1" x14ac:dyDescent="0.2">
      <c r="A62" s="23" t="s">
        <v>53</v>
      </c>
      <c r="B62" s="8" t="e">
        <f t="shared" si="3"/>
        <v>#REF!</v>
      </c>
      <c r="C62" s="9" t="e">
        <f>D62*Constants!$B$1+Constants!$B$2*E62+F62</f>
        <v>#REF!</v>
      </c>
      <c r="D62" s="9">
        <v>27.16</v>
      </c>
      <c r="E62" s="89">
        <f>'ecm$'!E68</f>
        <v>0</v>
      </c>
      <c r="F62" s="90" t="e">
        <f>IF(((BldgEUI!#REF!-BldgEUI!#REF!)+(BldgEUI!#REF!-BldgEUI!#REF!)+(BldgEUI!#REF!-BldgEUI!#REF!)+(BldgEUI!#REF!-BldgEUI!#REF!))=0,"n/a",E62/(((BldgEUI!#REF!-BldgEUI!#REF!)*Constants!$B$14)+(BldgEUI!#REF!-BldgEUI!#REF!)*Constants!$B$14+(BldgEUI!#REF!-BldgEUI!#REF!)*Constants!$B$13+(BldgEUI!#REF!-BldgEUI!#REF!)*Constants!$B$13))</f>
        <v>#REF!</v>
      </c>
      <c r="G62" s="115" t="e">
        <f>E62*#REF!</f>
        <v>#REF!</v>
      </c>
      <c r="H62" s="89"/>
      <c r="I62" s="89"/>
      <c r="J62" s="89"/>
      <c r="K62" s="101">
        <f>'ecm$'!I68</f>
        <v>0</v>
      </c>
      <c r="L62" s="90" t="e">
        <f>IF(((BldgEUI!#REF!-BldgEUI!#REF!)+(BldgEUI!#REF!-BldgEUI!#REF!)+(BldgEUI!#REF!-BldgEUI!#REF!)+(BldgEUI!#REF!-BldgEUI!#REF!))=0,"n/a",K62/(((BldgEUI!#REF!-BldgEUI!#REF!)*Constants!$B$14)+(BldgEUI!#REF!-BldgEUI!#REF!)*Constants!$B$14+(BldgEUI!#REF!-BldgEUI!#REF!)*Constants!$B$13+(BldgEUI!#REF!-BldgEUI!#REF!)*Constants!$B$13))</f>
        <v>#REF!</v>
      </c>
      <c r="M62" s="115" t="e">
        <f>K62*#REF!</f>
        <v>#REF!</v>
      </c>
      <c r="N62" s="89"/>
      <c r="O62" s="89"/>
      <c r="P62" s="89"/>
      <c r="Q62" s="101">
        <f>'ecm$'!M68</f>
        <v>0</v>
      </c>
      <c r="R62" s="90"/>
      <c r="S62" s="115" t="e">
        <f>Q62*#REF!</f>
        <v>#REF!</v>
      </c>
      <c r="T62" s="89"/>
      <c r="U62" s="89"/>
      <c r="V62" s="89"/>
      <c r="W62" s="101">
        <f>'ecm$'!Q68</f>
        <v>0</v>
      </c>
      <c r="X62" s="90" t="e">
        <f>IF(((BldgEUI!#REF!-BldgEUI!#REF!)+(BldgEUI!#REF!-BldgEUI!#REF!)+(BldgEUI!#REF!-BldgEUI!#REF!)+(BldgEUI!#REF!-BldgEUI!#REF!))=0,"n/a",W62/(((BldgEUI!#REF!-BldgEUI!#REF!)*Constants!$B$14)+(BldgEUI!#REF!-BldgEUI!#REF!)*Constants!$B$14+(BldgEUI!#REF!-BldgEUI!#REF!)*Constants!$B$13+(BldgEUI!#REF!-BldgEUI!#REF!)*Constants!$B$13))</f>
        <v>#REF!</v>
      </c>
      <c r="Y62" s="115" t="e">
        <f>W62*#REF!</f>
        <v>#REF!</v>
      </c>
    </row>
    <row r="63" spans="1:25" s="52" customFormat="1" x14ac:dyDescent="0.2">
      <c r="A63" s="23" t="s">
        <v>54</v>
      </c>
      <c r="B63" s="50" t="e">
        <f t="shared" si="3"/>
        <v>#REF!</v>
      </c>
      <c r="C63" s="49" t="e">
        <f>D63*Constants!$B$1+Constants!$B$2*E63+F63</f>
        <v>#REF!</v>
      </c>
      <c r="D63" s="49">
        <v>21.64</v>
      </c>
      <c r="E63" s="89">
        <f>'ecm$'!E69</f>
        <v>0</v>
      </c>
      <c r="F63" s="166" t="e">
        <f>IF(((BldgEUI!#REF!-BldgEUI!#REF!)+(BldgEUI!#REF!-BldgEUI!#REF!)+(BldgEUI!#REF!-BldgEUI!#REF!)+(BldgEUI!#REF!-BldgEUI!#REF!))=0,"n/a",E63/(((BldgEUI!#REF!-BldgEUI!#REF!)*Constants!$B$14)+(BldgEUI!#REF!-BldgEUI!#REF!)*Constants!$B$14+(BldgEUI!#REF!-BldgEUI!#REF!)*Constants!$B$13+(BldgEUI!#REF!-BldgEUI!#REF!)*Constants!$B$13))</f>
        <v>#REF!</v>
      </c>
      <c r="G63" s="117" t="e">
        <f>E63*#REF!</f>
        <v>#REF!</v>
      </c>
      <c r="H63" s="92"/>
      <c r="I63" s="92"/>
      <c r="J63" s="92"/>
      <c r="K63" s="101">
        <f>'ecm$'!I69</f>
        <v>0</v>
      </c>
      <c r="L63" s="166" t="e">
        <f>IF(((BldgEUI!#REF!-BldgEUI!#REF!)+(BldgEUI!#REF!-BldgEUI!#REF!)+(BldgEUI!#REF!-BldgEUI!#REF!)+(BldgEUI!#REF!-BldgEUI!#REF!))=0,"n/a",K63/(((BldgEUI!#REF!-BldgEUI!#REF!)*Constants!$B$14)+(BldgEUI!#REF!-BldgEUI!#REF!)*Constants!$B$14+(BldgEUI!#REF!-BldgEUI!#REF!)*Constants!$B$13+(BldgEUI!#REF!-BldgEUI!#REF!)*Constants!$B$13))</f>
        <v>#REF!</v>
      </c>
      <c r="M63" s="117" t="e">
        <f>K63*#REF!</f>
        <v>#REF!</v>
      </c>
      <c r="N63" s="92"/>
      <c r="O63" s="92"/>
      <c r="P63" s="92"/>
      <c r="Q63" s="101">
        <f>'ecm$'!M69</f>
        <v>0</v>
      </c>
      <c r="R63" s="166"/>
      <c r="S63" s="117" t="e">
        <f>Q63*#REF!</f>
        <v>#REF!</v>
      </c>
      <c r="T63" s="92"/>
      <c r="U63" s="92"/>
      <c r="V63" s="92"/>
      <c r="W63" s="101">
        <f>'ecm$'!Q69</f>
        <v>0</v>
      </c>
      <c r="X63" s="166" t="e">
        <f>IF(((BldgEUI!#REF!-BldgEUI!#REF!)+(BldgEUI!#REF!-BldgEUI!#REF!)+(BldgEUI!#REF!-BldgEUI!#REF!)+(BldgEUI!#REF!-BldgEUI!#REF!))=0,"n/a",W63/(((BldgEUI!#REF!-BldgEUI!#REF!)*Constants!$B$14)+(BldgEUI!#REF!-BldgEUI!#REF!)*Constants!$B$14+(BldgEUI!#REF!-BldgEUI!#REF!)*Constants!$B$13+(BldgEUI!#REF!-BldgEUI!#REF!)*Constants!$B$13))</f>
        <v>#REF!</v>
      </c>
      <c r="Y63" s="117" t="e">
        <f>W63*#REF!</f>
        <v>#REF!</v>
      </c>
    </row>
    <row r="64" spans="1:25" s="19" customFormat="1" x14ac:dyDescent="0.2">
      <c r="A64" s="23" t="s">
        <v>55</v>
      </c>
      <c r="B64" s="20" t="e">
        <f t="shared" si="3"/>
        <v>#REF!</v>
      </c>
      <c r="C64" s="21" t="e">
        <f>D64*Constants!$B$1+Constants!$B$2*E64+F64</f>
        <v>#REF!</v>
      </c>
      <c r="D64" s="21">
        <v>21.64</v>
      </c>
      <c r="E64" s="89">
        <f>'ecm$'!E70</f>
        <v>3.0871429764172786</v>
      </c>
      <c r="F64" s="90" t="e">
        <f>IF(((BldgEUI!#REF!-BldgEUI!#REF!)+(BldgEUI!#REF!-BldgEUI!#REF!)+(BldgEUI!#REF!-BldgEUI!#REF!)+(BldgEUI!#REF!-BldgEUI!#REF!))=0,"n/a",E64/(((BldgEUI!#REF!-BldgEUI!#REF!)*Constants!$B$14)+(BldgEUI!#REF!-BldgEUI!#REF!)*Constants!$B$14+(BldgEUI!#REF!-BldgEUI!#REF!)*Constants!$B$13+(BldgEUI!#REF!-BldgEUI!#REF!)*Constants!$B$13))</f>
        <v>#REF!</v>
      </c>
      <c r="G64" s="115" t="e">
        <f>E64*#REF!</f>
        <v>#REF!</v>
      </c>
      <c r="H64" s="94"/>
      <c r="I64" s="94"/>
      <c r="J64" s="94"/>
      <c r="K64" s="101">
        <f>'ecm$'!I70</f>
        <v>3.0871429764172786</v>
      </c>
      <c r="L64" s="90" t="e">
        <f>IF(((BldgEUI!#REF!-BldgEUI!#REF!)+(BldgEUI!#REF!-BldgEUI!#REF!)+(BldgEUI!#REF!-BldgEUI!#REF!)+(BldgEUI!#REF!-BldgEUI!#REF!))=0,"n/a",K64/(((BldgEUI!#REF!-BldgEUI!#REF!)*Constants!$B$14)+(BldgEUI!#REF!-BldgEUI!#REF!)*Constants!$B$14+(BldgEUI!#REF!-BldgEUI!#REF!)*Constants!$B$13+(BldgEUI!#REF!-BldgEUI!#REF!)*Constants!$B$13))</f>
        <v>#REF!</v>
      </c>
      <c r="M64" s="115" t="e">
        <f>K64*#REF!</f>
        <v>#REF!</v>
      </c>
      <c r="N64" s="94"/>
      <c r="O64" s="94"/>
      <c r="P64" s="94"/>
      <c r="Q64" s="101">
        <f>'ecm$'!M70</f>
        <v>3.0871429764172786</v>
      </c>
      <c r="R64" s="90"/>
      <c r="S64" s="115" t="e">
        <f>Q64*#REF!</f>
        <v>#REF!</v>
      </c>
      <c r="T64" s="94"/>
      <c r="U64" s="94"/>
      <c r="V64" s="94"/>
      <c r="W64" s="101">
        <f>'ecm$'!Q70</f>
        <v>3.0871429764172786</v>
      </c>
      <c r="X64" s="90" t="e">
        <f>IF(((BldgEUI!#REF!-BldgEUI!#REF!)+(BldgEUI!#REF!-BldgEUI!#REF!)+(BldgEUI!#REF!-BldgEUI!#REF!)+(BldgEUI!#REF!-BldgEUI!#REF!))=0,"n/a",W64/(((BldgEUI!#REF!-BldgEUI!#REF!)*Constants!$B$14)+(BldgEUI!#REF!-BldgEUI!#REF!)*Constants!$B$14+(BldgEUI!#REF!-BldgEUI!#REF!)*Constants!$B$13+(BldgEUI!#REF!-BldgEUI!#REF!)*Constants!$B$13))</f>
        <v>#REF!</v>
      </c>
      <c r="Y64" s="115" t="e">
        <f>W64*#REF!</f>
        <v>#REF!</v>
      </c>
    </row>
    <row r="65" spans="1:25" s="19" customFormat="1" x14ac:dyDescent="0.2">
      <c r="A65" s="23" t="s">
        <v>21</v>
      </c>
      <c r="B65" s="6" t="e">
        <f>SUM(D65:G65)</f>
        <v>#REF!</v>
      </c>
      <c r="C65" s="7" t="e">
        <f>D65*Constants!$B$1+Constants!$B$2*E65+F65</f>
        <v>#REF!</v>
      </c>
      <c r="D65" s="7">
        <v>21.64</v>
      </c>
      <c r="E65" s="89">
        <f>'ecm$'!E71</f>
        <v>2.3381328637535517</v>
      </c>
      <c r="F65" s="90" t="e">
        <f>IF(((BldgEUI!#REF!-BldgEUI!#REF!)+(BldgEUI!#REF!-BldgEUI!#REF!)+(BldgEUI!#REF!-BldgEUI!#REF!)+(BldgEUI!#REF!-BldgEUI!#REF!))=0,"n/a",E65/(((BldgEUI!#REF!-BldgEUI!#REF!)*Constants!$B$14)+(BldgEUI!#REF!-BldgEUI!#REF!)*Constants!$B$14+(BldgEUI!#REF!-BldgEUI!#REF!)*Constants!$B$13+(BldgEUI!#REF!-BldgEUI!#REF!)*Constants!$B$13))</f>
        <v>#REF!</v>
      </c>
      <c r="G65" s="115" t="e">
        <f>E65*#REF!</f>
        <v>#REF!</v>
      </c>
      <c r="H65" s="101"/>
      <c r="I65" s="101"/>
      <c r="J65" s="101"/>
      <c r="K65" s="101">
        <f>'ecm$'!I71</f>
        <v>2.3381328637535517</v>
      </c>
      <c r="L65" s="90" t="e">
        <f>IF(((BldgEUI!#REF!-BldgEUI!#REF!)+(BldgEUI!#REF!-BldgEUI!#REF!)+(BldgEUI!#REF!-BldgEUI!#REF!)+(BldgEUI!#REF!-BldgEUI!#REF!))=0,"n/a",K65/(((BldgEUI!#REF!-BldgEUI!#REF!)*Constants!$B$14)+(BldgEUI!#REF!-BldgEUI!#REF!)*Constants!$B$14+(BldgEUI!#REF!-BldgEUI!#REF!)*Constants!$B$13+(BldgEUI!#REF!-BldgEUI!#REF!)*Constants!$B$13))</f>
        <v>#REF!</v>
      </c>
      <c r="M65" s="115" t="e">
        <f>K65*#REF!</f>
        <v>#REF!</v>
      </c>
      <c r="N65" s="101"/>
      <c r="O65" s="101"/>
      <c r="P65" s="101"/>
      <c r="Q65" s="101">
        <f>'ecm$'!M71</f>
        <v>2.3381328637535517</v>
      </c>
      <c r="R65" s="90"/>
      <c r="S65" s="115" t="e">
        <f>Q65*#REF!</f>
        <v>#REF!</v>
      </c>
      <c r="T65" s="101"/>
      <c r="U65" s="101"/>
      <c r="V65" s="101"/>
      <c r="W65" s="101">
        <f>'ecm$'!Q71</f>
        <v>2.3381328637535517</v>
      </c>
      <c r="X65" s="90" t="e">
        <f>IF(((BldgEUI!#REF!-BldgEUI!#REF!)+(BldgEUI!#REF!-BldgEUI!#REF!)+(BldgEUI!#REF!-BldgEUI!#REF!)+(BldgEUI!#REF!-BldgEUI!#REF!))=0,"n/a",W65/(((BldgEUI!#REF!-BldgEUI!#REF!)*Constants!$B$14)+(BldgEUI!#REF!-BldgEUI!#REF!)*Constants!$B$14+(BldgEUI!#REF!-BldgEUI!#REF!)*Constants!$B$13+(BldgEUI!#REF!-BldgEUI!#REF!)*Constants!$B$13))</f>
        <v>#REF!</v>
      </c>
      <c r="Y65" s="115" t="e">
        <f>W65*#REF!</f>
        <v>#REF!</v>
      </c>
    </row>
    <row r="66" spans="1:25" s="25" customFormat="1" x14ac:dyDescent="0.2">
      <c r="A66" s="23" t="s">
        <v>56</v>
      </c>
      <c r="B66" s="8" t="e">
        <f>SUM(D66:G66)</f>
        <v>#REF!</v>
      </c>
      <c r="C66" s="9" t="e">
        <f>D66*Constants!$B$1+Constants!$B$2*E66+F66</f>
        <v>#REF!</v>
      </c>
      <c r="D66" s="9">
        <v>21.7</v>
      </c>
      <c r="E66" s="89">
        <f>'ecm$'!E72</f>
        <v>0.8379570243417408</v>
      </c>
      <c r="F66" s="90" t="e">
        <f>IF(((BldgEUI!#REF!-BldgEUI!#REF!)+(BldgEUI!#REF!-BldgEUI!#REF!)+(BldgEUI!#REF!-BldgEUI!#REF!)+(BldgEUI!#REF!-BldgEUI!#REF!))=0,"n/a",E66/(((BldgEUI!#REF!-BldgEUI!#REF!)*Constants!$B$14)+(BldgEUI!#REF!-BldgEUI!#REF!)*Constants!$B$14+(BldgEUI!#REF!-BldgEUI!#REF!)*Constants!$B$13+(BldgEUI!#REF!-BldgEUI!#REF!)*Constants!$B$13))</f>
        <v>#REF!</v>
      </c>
      <c r="G66" s="115" t="e">
        <f>E66*#REF!</f>
        <v>#REF!</v>
      </c>
      <c r="H66" s="89"/>
      <c r="I66" s="89"/>
      <c r="J66" s="89"/>
      <c r="K66" s="101">
        <f>'ecm$'!I72</f>
        <v>0.8379570243417408</v>
      </c>
      <c r="L66" s="90" t="e">
        <f>IF(((BldgEUI!#REF!-BldgEUI!#REF!)+(BldgEUI!#REF!-BldgEUI!#REF!)+(BldgEUI!#REF!-BldgEUI!#REF!)+(BldgEUI!#REF!-BldgEUI!#REF!))=0,"n/a",K66/(((BldgEUI!#REF!-BldgEUI!#REF!)*Constants!$B$14)+(BldgEUI!#REF!-BldgEUI!#REF!)*Constants!$B$14+(BldgEUI!#REF!-BldgEUI!#REF!)*Constants!$B$13+(BldgEUI!#REF!-BldgEUI!#REF!)*Constants!$B$13))</f>
        <v>#REF!</v>
      </c>
      <c r="M66" s="115" t="e">
        <f>K66*#REF!</f>
        <v>#REF!</v>
      </c>
      <c r="N66" s="89"/>
      <c r="O66" s="89"/>
      <c r="P66" s="89"/>
      <c r="Q66" s="101">
        <f>'ecm$'!M72</f>
        <v>0.8379570243417408</v>
      </c>
      <c r="R66" s="90"/>
      <c r="S66" s="115" t="e">
        <f>Q66*#REF!</f>
        <v>#REF!</v>
      </c>
      <c r="T66" s="89"/>
      <c r="U66" s="89"/>
      <c r="V66" s="89"/>
      <c r="W66" s="101">
        <f>'ecm$'!Q72</f>
        <v>0.8379570243417408</v>
      </c>
      <c r="X66" s="90" t="e">
        <f>IF(((BldgEUI!#REF!-BldgEUI!#REF!)+(BldgEUI!#REF!-BldgEUI!#REF!)+(BldgEUI!#REF!-BldgEUI!#REF!)+(BldgEUI!#REF!-BldgEUI!#REF!))=0,"n/a",W66/(((BldgEUI!#REF!-BldgEUI!#REF!)*Constants!$B$14)+(BldgEUI!#REF!-BldgEUI!#REF!)*Constants!$B$14+(BldgEUI!#REF!-BldgEUI!#REF!)*Constants!$B$13+(BldgEUI!#REF!-BldgEUI!#REF!)*Constants!$B$13))</f>
        <v>#REF!</v>
      </c>
      <c r="Y66" s="115" t="e">
        <f>W66*#REF!</f>
        <v>#REF!</v>
      </c>
    </row>
    <row r="67" spans="1:25" s="25" customFormat="1" x14ac:dyDescent="0.2">
      <c r="A67" s="23" t="s">
        <v>57</v>
      </c>
      <c r="B67" s="6" t="e">
        <f>SUM(D67:G67)</f>
        <v>#REF!</v>
      </c>
      <c r="C67" s="7" t="e">
        <f>D67*Constants!$B$1+Constants!$B$2*E67+F67</f>
        <v>#REF!</v>
      </c>
      <c r="D67" s="7">
        <v>21.64</v>
      </c>
      <c r="E67" s="89">
        <f>'ecm$'!E73</f>
        <v>1.047446280427176</v>
      </c>
      <c r="F67" s="90" t="e">
        <f>IF(((BldgEUI!#REF!-BldgEUI!#REF!)+(BldgEUI!#REF!-BldgEUI!#REF!)+(BldgEUI!#REF!-BldgEUI!#REF!)+(BldgEUI!#REF!-BldgEUI!#REF!))=0,"n/a",E67/(((BldgEUI!#REF!-BldgEUI!#REF!)*Constants!$B$14)+(BldgEUI!#REF!-BldgEUI!#REF!)*Constants!$B$14+(BldgEUI!#REF!-BldgEUI!#REF!)*Constants!$B$13+(BldgEUI!#REF!-BldgEUI!#REF!)*Constants!$B$13))</f>
        <v>#REF!</v>
      </c>
      <c r="G67" s="115" t="e">
        <f>E67*#REF!</f>
        <v>#REF!</v>
      </c>
      <c r="H67" s="89"/>
      <c r="I67" s="89"/>
      <c r="J67" s="89"/>
      <c r="K67" s="101">
        <f>'ecm$'!I73</f>
        <v>1.047446280427176</v>
      </c>
      <c r="L67" s="90" t="e">
        <f>IF(((BldgEUI!#REF!-BldgEUI!#REF!)+(BldgEUI!#REF!-BldgEUI!#REF!)+(BldgEUI!#REF!-BldgEUI!#REF!)+(BldgEUI!#REF!-BldgEUI!#REF!))=0,"n/a",K67/(((BldgEUI!#REF!-BldgEUI!#REF!)*Constants!$B$14)+(BldgEUI!#REF!-BldgEUI!#REF!)*Constants!$B$14+(BldgEUI!#REF!-BldgEUI!#REF!)*Constants!$B$13+(BldgEUI!#REF!-BldgEUI!#REF!)*Constants!$B$13))</f>
        <v>#REF!</v>
      </c>
      <c r="M67" s="115" t="e">
        <f>K67*#REF!</f>
        <v>#REF!</v>
      </c>
      <c r="N67" s="89"/>
      <c r="O67" s="89"/>
      <c r="P67" s="89"/>
      <c r="Q67" s="101">
        <f>'ecm$'!M73</f>
        <v>1.047446280427176</v>
      </c>
      <c r="R67" s="90"/>
      <c r="S67" s="115" t="e">
        <f>Q67*#REF!</f>
        <v>#REF!</v>
      </c>
      <c r="T67" s="89"/>
      <c r="U67" s="89"/>
      <c r="V67" s="89"/>
      <c r="W67" s="101">
        <f>'ecm$'!Q73</f>
        <v>1.047446280427176</v>
      </c>
      <c r="X67" s="90" t="e">
        <f>IF(((BldgEUI!#REF!-BldgEUI!#REF!)+(BldgEUI!#REF!-BldgEUI!#REF!)+(BldgEUI!#REF!-BldgEUI!#REF!)+(BldgEUI!#REF!-BldgEUI!#REF!))=0,"n/a",W67/(((BldgEUI!#REF!-BldgEUI!#REF!)*Constants!$B$14)+(BldgEUI!#REF!-BldgEUI!#REF!)*Constants!$B$14+(BldgEUI!#REF!-BldgEUI!#REF!)*Constants!$B$13+(BldgEUI!#REF!-BldgEUI!#REF!)*Constants!$B$13))</f>
        <v>#REF!</v>
      </c>
      <c r="Y67" s="115" t="e">
        <f>W67*#REF!</f>
        <v>#REF!</v>
      </c>
    </row>
    <row r="68" spans="1:25" s="25" customFormat="1" x14ac:dyDescent="0.2">
      <c r="A68" s="72" t="s">
        <v>58</v>
      </c>
      <c r="B68" s="27" t="e">
        <f t="shared" ref="B68" si="4">SUM(D68:G68)</f>
        <v>#REF!</v>
      </c>
      <c r="C68" s="28" t="e">
        <f>D68*Constants!$B$1+Constants!$B$2*E68+F68</f>
        <v>#REF!</v>
      </c>
      <c r="D68" s="28">
        <v>19.47</v>
      </c>
      <c r="E68" s="95">
        <f>'ecm$'!E74</f>
        <v>1.4140524785766875</v>
      </c>
      <c r="F68" s="96" t="e">
        <f>IF(((BldgEUI!#REF!-BldgEUI!#REF!)+(BldgEUI!#REF!-BldgEUI!#REF!)+(BldgEUI!#REF!-BldgEUI!#REF!)+(BldgEUI!#REF!-BldgEUI!#REF!))=0,"n/a",E68/(((BldgEUI!#REF!-BldgEUI!#REF!)*Constants!$B$14)+(BldgEUI!#REF!-BldgEUI!#REF!)*Constants!$B$14+(BldgEUI!#REF!-BldgEUI!#REF!)*Constants!$B$13+(BldgEUI!#REF!-BldgEUI!#REF!)*Constants!$B$13))</f>
        <v>#REF!</v>
      </c>
      <c r="G68" s="154" t="e">
        <f>E68*#REF!</f>
        <v>#REF!</v>
      </c>
      <c r="H68" s="95"/>
      <c r="I68" s="95"/>
      <c r="J68" s="95"/>
      <c r="K68" s="288">
        <f>'ecm$'!I74</f>
        <v>1.4140524785766875</v>
      </c>
      <c r="L68" s="96" t="e">
        <f>IF(((BldgEUI!#REF!-BldgEUI!#REF!)+(BldgEUI!#REF!-BldgEUI!#REF!)+(BldgEUI!#REF!-BldgEUI!#REF!)+(BldgEUI!#REF!-BldgEUI!#REF!))=0,"n/a",K68/(((BldgEUI!#REF!-BldgEUI!#REF!)*Constants!$B$14)+(BldgEUI!#REF!-BldgEUI!#REF!)*Constants!$B$14+(BldgEUI!#REF!-BldgEUI!#REF!)*Constants!$B$13+(BldgEUI!#REF!-BldgEUI!#REF!)*Constants!$B$13))</f>
        <v>#REF!</v>
      </c>
      <c r="M68" s="154" t="e">
        <f>K68*#REF!</f>
        <v>#REF!</v>
      </c>
      <c r="N68" s="95"/>
      <c r="O68" s="95"/>
      <c r="P68" s="95"/>
      <c r="Q68" s="288">
        <f>'ecm$'!M74</f>
        <v>1.4140524785766875</v>
      </c>
      <c r="R68" s="96"/>
      <c r="S68" s="154" t="e">
        <f>Q68*#REF!</f>
        <v>#REF!</v>
      </c>
      <c r="T68" s="95"/>
      <c r="U68" s="95"/>
      <c r="V68" s="95"/>
      <c r="W68" s="288">
        <f>'ecm$'!Q74</f>
        <v>1.4140524785766875</v>
      </c>
      <c r="X68" s="96" t="e">
        <f>IF(((BldgEUI!#REF!-BldgEUI!#REF!)+(BldgEUI!#REF!-BldgEUI!#REF!)+(BldgEUI!#REF!-BldgEUI!#REF!)+(BldgEUI!#REF!-BldgEUI!#REF!))=0,"n/a",W68/(((BldgEUI!#REF!-BldgEUI!#REF!)*Constants!$B$14)+(BldgEUI!#REF!-BldgEUI!#REF!)*Constants!$B$14+(BldgEUI!#REF!-BldgEUI!#REF!)*Constants!$B$13+(BldgEUI!#REF!-BldgEUI!#REF!)*Constants!$B$13))</f>
        <v>#REF!</v>
      </c>
      <c r="Y68" s="154" t="e">
        <f>W68*#REF!</f>
        <v>#REF!</v>
      </c>
    </row>
    <row r="69" spans="1:25" x14ac:dyDescent="0.2">
      <c r="A69" s="2"/>
      <c r="B69" s="7"/>
      <c r="C69" s="7"/>
      <c r="D69" s="7"/>
      <c r="E69" s="7"/>
      <c r="F69" s="3"/>
      <c r="G69" s="119"/>
      <c r="H69" s="7"/>
      <c r="I69" s="7"/>
      <c r="J69" s="7"/>
      <c r="K69" s="7"/>
      <c r="L69" s="3"/>
      <c r="M69" s="3"/>
      <c r="N69" s="7"/>
      <c r="O69" s="7"/>
      <c r="P69" s="7"/>
      <c r="Q69" s="7"/>
      <c r="R69" s="3"/>
      <c r="S69" s="3"/>
      <c r="T69" s="7"/>
      <c r="U69" s="7"/>
      <c r="V69" s="7"/>
      <c r="W69" s="7"/>
      <c r="X69" s="3"/>
      <c r="Y69" s="3"/>
    </row>
    <row r="70" spans="1:25" ht="18.75" x14ac:dyDescent="0.25">
      <c r="A70" s="82"/>
      <c r="B70" s="738" t="s">
        <v>79</v>
      </c>
      <c r="C70" s="739"/>
      <c r="D70" s="739"/>
      <c r="E70" s="739"/>
      <c r="F70" s="739"/>
      <c r="G70" s="739"/>
      <c r="H70" s="739"/>
      <c r="I70" s="739"/>
      <c r="J70" s="739"/>
      <c r="K70" s="739"/>
      <c r="L70" s="739"/>
      <c r="M70" s="739"/>
      <c r="N70" s="739"/>
      <c r="O70" s="739"/>
      <c r="P70" s="739"/>
      <c r="Q70" s="739"/>
      <c r="R70" s="739"/>
      <c r="S70" s="739"/>
      <c r="T70" s="739"/>
      <c r="U70" s="739"/>
      <c r="V70" s="739"/>
      <c r="W70" s="739"/>
      <c r="X70" s="739"/>
      <c r="Y70" s="740"/>
    </row>
    <row r="71" spans="1:25" x14ac:dyDescent="0.2">
      <c r="A71" s="75" t="s">
        <v>63</v>
      </c>
      <c r="B71" s="732" t="s">
        <v>39</v>
      </c>
      <c r="C71" s="732"/>
      <c r="D71" s="732"/>
      <c r="E71" s="732"/>
      <c r="F71" s="732"/>
      <c r="G71" s="737"/>
      <c r="H71" s="732" t="s">
        <v>42</v>
      </c>
      <c r="I71" s="732"/>
      <c r="J71" s="732"/>
      <c r="K71" s="732"/>
      <c r="L71" s="732"/>
      <c r="M71" s="732"/>
      <c r="N71" s="732" t="s">
        <v>41</v>
      </c>
      <c r="O71" s="732"/>
      <c r="P71" s="732"/>
      <c r="Q71" s="732"/>
      <c r="R71" s="732"/>
      <c r="S71" s="732"/>
      <c r="T71" s="732" t="s">
        <v>40</v>
      </c>
      <c r="U71" s="732"/>
      <c r="V71" s="732"/>
      <c r="W71" s="732"/>
      <c r="X71" s="732"/>
      <c r="Y71" s="732"/>
    </row>
    <row r="72" spans="1:25" ht="33.75" x14ac:dyDescent="0.2">
      <c r="A72" s="76" t="s">
        <v>14</v>
      </c>
      <c r="B72" s="77" t="s">
        <v>32</v>
      </c>
      <c r="C72" s="77" t="s">
        <v>33</v>
      </c>
      <c r="D72" s="77" t="s">
        <v>34</v>
      </c>
      <c r="E72" s="173" t="s">
        <v>200</v>
      </c>
      <c r="F72" s="173" t="s">
        <v>36</v>
      </c>
      <c r="G72" s="113" t="s">
        <v>101</v>
      </c>
      <c r="H72" s="173" t="s">
        <v>32</v>
      </c>
      <c r="I72" s="173" t="s">
        <v>33</v>
      </c>
      <c r="J72" s="173" t="s">
        <v>34</v>
      </c>
      <c r="K72" s="173" t="s">
        <v>200</v>
      </c>
      <c r="L72" s="173" t="s">
        <v>36</v>
      </c>
      <c r="M72" s="113" t="s">
        <v>101</v>
      </c>
      <c r="N72" s="173" t="s">
        <v>32</v>
      </c>
      <c r="O72" s="173" t="s">
        <v>33</v>
      </c>
      <c r="P72" s="173" t="s">
        <v>34</v>
      </c>
      <c r="Q72" s="173" t="s">
        <v>200</v>
      </c>
      <c r="R72" s="173" t="s">
        <v>36</v>
      </c>
      <c r="S72" s="113" t="s">
        <v>101</v>
      </c>
      <c r="T72" s="173" t="s">
        <v>32</v>
      </c>
      <c r="U72" s="173" t="s">
        <v>33</v>
      </c>
      <c r="V72" s="173" t="s">
        <v>34</v>
      </c>
      <c r="W72" s="173" t="s">
        <v>200</v>
      </c>
      <c r="X72" s="173" t="s">
        <v>36</v>
      </c>
      <c r="Y72" s="113" t="s">
        <v>101</v>
      </c>
    </row>
    <row r="73" spans="1:25" x14ac:dyDescent="0.2">
      <c r="A73" s="11" t="s">
        <v>0</v>
      </c>
      <c r="B73" s="16">
        <f>SUM(D73:G73)</f>
        <v>0</v>
      </c>
      <c r="C73" s="13">
        <f>D73*Constants!$B$1+Constants!$B$2*E73+F73</f>
        <v>0</v>
      </c>
      <c r="D73" s="13">
        <v>0</v>
      </c>
      <c r="E73" s="102"/>
      <c r="F73" s="103"/>
      <c r="G73" s="114"/>
      <c r="H73" s="102"/>
      <c r="I73" s="102"/>
      <c r="J73" s="102"/>
      <c r="K73" s="102"/>
      <c r="L73" s="103"/>
      <c r="M73" s="103"/>
      <c r="N73" s="102"/>
      <c r="O73" s="102"/>
      <c r="P73" s="102"/>
      <c r="Q73" s="102"/>
      <c r="R73" s="103"/>
      <c r="S73" s="103"/>
      <c r="T73" s="102"/>
      <c r="U73" s="102"/>
      <c r="V73" s="102"/>
      <c r="W73" s="102"/>
      <c r="X73" s="103"/>
      <c r="Y73" s="103"/>
    </row>
    <row r="74" spans="1:25" x14ac:dyDescent="0.2">
      <c r="A74" s="12" t="s">
        <v>45</v>
      </c>
      <c r="B74" s="6" t="e">
        <f>SUM(D74:G74)</f>
        <v>#REF!</v>
      </c>
      <c r="C74" s="7">
        <f>D74*Constants!$B$1+Constants!$B$2*E74+F74</f>
        <v>0</v>
      </c>
      <c r="D74" s="9">
        <v>0</v>
      </c>
      <c r="E74" s="89">
        <f>'ecm$'!E80</f>
        <v>0</v>
      </c>
      <c r="F74" s="90">
        <f>IF(((BldgEUI!$D$54-BldgEUI!D55)+(BldgEUI!$E$54-BldgEUI!E55)+(BldgEUI!$F$54-BldgEUI!F55)+(BldgEUI!$G$54-BldgEUI!G55))=0,"n/a",E74/(((BldgEUI!$D$54-BldgEUI!D55)*Constants!$B$14)+(BldgEUI!$E$54-BldgEUI!E55)*Constants!$B$14+(BldgEUI!$F$54-BldgEUI!F55)*Constants!$B$13+(BldgEUI!$G$54-BldgEUI!G55)*Constants!$B$13))</f>
        <v>0</v>
      </c>
      <c r="G74" s="115" t="e">
        <f>E74*#REF!</f>
        <v>#REF!</v>
      </c>
      <c r="H74" s="101"/>
      <c r="I74" s="101"/>
      <c r="J74" s="101"/>
      <c r="K74" s="101">
        <f>'ecm$'!I80</f>
        <v>301.42262028334966</v>
      </c>
      <c r="L74" s="90">
        <f>IF(((BldgEUI!$J$54-BldgEUI!J55)+(BldgEUI!$K$54-BldgEUI!K55)+(BldgEUI!$L$54-BldgEUI!L55)+(BldgEUI!$M$54-BldgEUI!M55))=0,"n/a",K74/(((BldgEUI!$J$54-BldgEUI!J55)*Constants!$B$14)+(BldgEUI!$K$54-BldgEUI!K55)*Constants!$B$14+(BldgEUI!$L$54-BldgEUI!L55)*Constants!$B$13+(BldgEUI!$M$54-BldgEUI!M55)*Constants!$B$13))</f>
        <v>1764.7306828151916</v>
      </c>
      <c r="M74" s="115" t="e">
        <f>K74*#REF!</f>
        <v>#REF!</v>
      </c>
      <c r="N74" s="101"/>
      <c r="O74" s="101"/>
      <c r="P74" s="101"/>
      <c r="Q74" s="101">
        <f>'ecm$'!M80</f>
        <v>301.42262028334966</v>
      </c>
      <c r="R74" s="90">
        <f>IF(((BldgEUI!$P$54-BldgEUI!P55)+(BldgEUI!$Q$54-BldgEUI!Q55)+(BldgEUI!$R$54-BldgEUI!R55)+(BldgEUI!$S$54-BldgEUI!S55))=0,"n/a",Q74/(((BldgEUI!$P$54-BldgEUI!P55)*Constants!$B$14)+(BldgEUI!$Q$54-BldgEUI!Q55)*Constants!$B$14+(BldgEUI!$R$54-BldgEUI!R55)*Constants!$B$13+(BldgEUI!$S$54-BldgEUI!S55)*Constants!$B$13))</f>
        <v>1409.5390428866031</v>
      </c>
      <c r="S74" s="115" t="e">
        <f>Q74*#REF!</f>
        <v>#REF!</v>
      </c>
      <c r="T74" s="101"/>
      <c r="U74" s="101"/>
      <c r="V74" s="101"/>
      <c r="W74" s="101">
        <f>'ecm$'!Q80</f>
        <v>301.42262028334966</v>
      </c>
      <c r="X74" s="90">
        <f>IF(((BldgEUI!$V$54-BldgEUI!V55)+(BldgEUI!$W$54-BldgEUI!W55)+(BldgEUI!$X$54-BldgEUI!X55)+(BldgEUI!$Y$54-BldgEUI!Y55))=0,"n/a",W74/(((BldgEUI!$V$54-BldgEUI!V55)*Constants!$B$14)+(BldgEUI!$W$54-BldgEUI!W55)*Constants!$B$14+(BldgEUI!$X$54-BldgEUI!X55)*Constants!$B$13+(BldgEUI!$Y$54-BldgEUI!Y55)*Constants!$B$13))</f>
        <v>782.61456985007464</v>
      </c>
      <c r="Y74" s="115" t="e">
        <f>W74*#REF!</f>
        <v>#REF!</v>
      </c>
    </row>
    <row r="75" spans="1:25" x14ac:dyDescent="0.2">
      <c r="A75" s="12" t="s">
        <v>43</v>
      </c>
      <c r="B75" s="6"/>
      <c r="C75" s="7"/>
      <c r="D75" s="9"/>
      <c r="E75" s="89">
        <f>'ecm$'!E82</f>
        <v>0</v>
      </c>
      <c r="F75" s="90">
        <f>IF(((BldgEUI!$D$54-BldgEUI!D57)+(BldgEUI!$E$54-BldgEUI!E57)+(BldgEUI!$F$54-BldgEUI!F57)+(BldgEUI!$G$54-BldgEUI!G57))=0,"n/a",E75/(((BldgEUI!$D$54-BldgEUI!D57)*Constants!$B$14)+(BldgEUI!$E$54-BldgEUI!E57)*Constants!$B$14+(BldgEUI!$F$54-BldgEUI!F57)*Constants!$B$13+(BldgEUI!$G$54-BldgEUI!G57)*Constants!$B$13))</f>
        <v>0</v>
      </c>
      <c r="G75" s="115" t="e">
        <f>E75*#REF!</f>
        <v>#REF!</v>
      </c>
      <c r="H75" s="101"/>
      <c r="I75" s="101"/>
      <c r="J75" s="101"/>
      <c r="K75" s="101">
        <f>'ecm$'!I82</f>
        <v>168.28780789732079</v>
      </c>
      <c r="L75" s="90">
        <f>IF(((BldgEUI!$J$54-BldgEUI!J57)+(BldgEUI!$K$54-BldgEUI!K57)+(BldgEUI!$L$54-BldgEUI!L57)+(BldgEUI!$M$54-BldgEUI!M57))=0,"n/a",K75/(((BldgEUI!$J$54-BldgEUI!J57)*Constants!$B$14)+(BldgEUI!$K$54-BldgEUI!K57)*Constants!$B$14+(BldgEUI!$L$54-BldgEUI!L57)*Constants!$B$13+(BldgEUI!$M$54-BldgEUI!M57)*Constants!$B$13))</f>
        <v>985.26997695439968</v>
      </c>
      <c r="M75" s="115" t="e">
        <f>K75*#REF!</f>
        <v>#REF!</v>
      </c>
      <c r="N75" s="101"/>
      <c r="O75" s="101"/>
      <c r="P75" s="101"/>
      <c r="Q75" s="101">
        <f>'ecm$'!M82</f>
        <v>141.22401002945713</v>
      </c>
      <c r="R75" s="90">
        <f>IF(((BldgEUI!$P$54-BldgEUI!P57)+(BldgEUI!$Q$54-BldgEUI!Q57)+(BldgEUI!$R$54-BldgEUI!R57)+(BldgEUI!$S$54-BldgEUI!S57))=0,"n/a",Q75/(((BldgEUI!$P$54-BldgEUI!P57)*Constants!$B$14)+(BldgEUI!$Q$54-BldgEUI!Q57)*Constants!$B$14+(BldgEUI!$R$54-BldgEUI!R57)*Constants!$B$13+(BldgEUI!$S$54-BldgEUI!S57)*Constants!$B$13))</f>
        <v>660.40417186475179</v>
      </c>
      <c r="S75" s="115" t="e">
        <f>Q75*#REF!</f>
        <v>#REF!</v>
      </c>
      <c r="T75" s="101"/>
      <c r="U75" s="101"/>
      <c r="V75" s="101"/>
      <c r="W75" s="101">
        <f>'ecm$'!Q82</f>
        <v>141.22401002945713</v>
      </c>
      <c r="X75" s="90">
        <f>IF(((BldgEUI!$V$54-BldgEUI!V57)+(BldgEUI!$W$54-BldgEUI!W57)+(BldgEUI!$X$54-BldgEUI!X57)+(BldgEUI!$Y$54-BldgEUI!Y57))=0,"n/a",W75/(((BldgEUI!$V$54-BldgEUI!V57)*Constants!$B$14)+(BldgEUI!$W$54-BldgEUI!W57)*Constants!$B$14+(BldgEUI!$X$54-BldgEUI!X57)*Constants!$B$13+(BldgEUI!$Y$54-BldgEUI!Y57)*Constants!$B$13))</f>
        <v>366.67443126136033</v>
      </c>
      <c r="Y75" s="115" t="e">
        <f>W75*#REF!</f>
        <v>#REF!</v>
      </c>
    </row>
    <row r="76" spans="1:25" s="25" customFormat="1" x14ac:dyDescent="0.2">
      <c r="A76" s="23" t="s">
        <v>46</v>
      </c>
      <c r="B76" s="20" t="e">
        <f>SUM(D76:G76)</f>
        <v>#REF!</v>
      </c>
      <c r="C76" s="21" t="e">
        <f>D76*Constants!$B$1+Constants!$B$2*E76+F76</f>
        <v>#VALUE!</v>
      </c>
      <c r="D76" s="21">
        <v>0</v>
      </c>
      <c r="E76" s="89">
        <f>'ecm$'!E84</f>
        <v>0</v>
      </c>
      <c r="F76" s="90" t="str">
        <f>IF(((BldgEUI!$D$54-BldgEUI!D59)+(BldgEUI!$E$54-BldgEUI!E59)+(BldgEUI!$F$54-BldgEUI!F59)+(BldgEUI!$G$54-BldgEUI!G59))=0,"n/a",E76/(((BldgEUI!$D$54-BldgEUI!D59)*Constants!$B$14)+(BldgEUI!$E$54-BldgEUI!E59)*Constants!$B$14+(BldgEUI!$F$54-BldgEUI!F59)*Constants!$B$13+(BldgEUI!$G$54-BldgEUI!G59)*Constants!$B$13))</f>
        <v>n/a</v>
      </c>
      <c r="G76" s="115" t="e">
        <f>E76*#REF!</f>
        <v>#REF!</v>
      </c>
      <c r="H76" s="94"/>
      <c r="I76" s="94"/>
      <c r="J76" s="94"/>
      <c r="K76" s="101">
        <f>'ecm$'!I84</f>
        <v>0</v>
      </c>
      <c r="L76" s="90" t="str">
        <f>IF(((BldgEUI!$J$54-BldgEUI!J59)+(BldgEUI!$K$54-BldgEUI!K59)+(BldgEUI!$L$54-BldgEUI!L59)+(BldgEUI!$M$54-BldgEUI!M59))=0,"n/a",K76/(((BldgEUI!$J$54-BldgEUI!J59)*Constants!$B$14)+(BldgEUI!$K$54-BldgEUI!K59)*Constants!$B$14+(BldgEUI!$L$54-BldgEUI!L59)*Constants!$B$13+(BldgEUI!$M$54-BldgEUI!M59)*Constants!$B$13))</f>
        <v>n/a</v>
      </c>
      <c r="M76" s="115" t="e">
        <f>K76*#REF!</f>
        <v>#REF!</v>
      </c>
      <c r="N76" s="94"/>
      <c r="O76" s="94"/>
      <c r="P76" s="94"/>
      <c r="Q76" s="101">
        <f>'ecm$'!M84</f>
        <v>0</v>
      </c>
      <c r="R76" s="90" t="str">
        <f>IF(((BldgEUI!$P$54-BldgEUI!P59)+(BldgEUI!$Q$54-BldgEUI!Q59)+(BldgEUI!$R$54-BldgEUI!R59)+(BldgEUI!$S$54-BldgEUI!S59))=0,"n/a",Q76/(((BldgEUI!$P$54-BldgEUI!P59)*Constants!$B$14)+(BldgEUI!$Q$54-BldgEUI!Q59)*Constants!$B$14+(BldgEUI!$R$54-BldgEUI!R59)*Constants!$B$13+(BldgEUI!$S$54-BldgEUI!S59)*Constants!$B$13))</f>
        <v>n/a</v>
      </c>
      <c r="S76" s="115" t="e">
        <f>Q76*#REF!</f>
        <v>#REF!</v>
      </c>
      <c r="T76" s="94"/>
      <c r="U76" s="94"/>
      <c r="V76" s="94"/>
      <c r="W76" s="101">
        <f>'ecm$'!Q84</f>
        <v>0</v>
      </c>
      <c r="X76" s="90" t="str">
        <f>IF(((BldgEUI!$V$54-BldgEUI!V59)+(BldgEUI!$W$54-BldgEUI!W59)+(BldgEUI!$X$54-BldgEUI!X59)+(BldgEUI!$Y$54-BldgEUI!Y59))=0,"n/a",W76/(((BldgEUI!$V$54-BldgEUI!V59)*Constants!$B$14)+(BldgEUI!$W$54-BldgEUI!W59)*Constants!$B$14+(BldgEUI!$X$54-BldgEUI!X59)*Constants!$B$13+(BldgEUI!$Y$54-BldgEUI!Y59)*Constants!$B$13))</f>
        <v>n/a</v>
      </c>
      <c r="Y76" s="115" t="e">
        <f>W76*#REF!</f>
        <v>#REF!</v>
      </c>
    </row>
    <row r="77" spans="1:25" s="19" customFormat="1" x14ac:dyDescent="0.2">
      <c r="A77" s="23" t="s">
        <v>47</v>
      </c>
      <c r="B77" s="20" t="e">
        <f t="shared" ref="B77:B87" si="5">SUM(D77:G77)</f>
        <v>#REF!</v>
      </c>
      <c r="C77" s="21" t="e">
        <f>D77*Constants!$B$1+Constants!$B$2*E77+F77</f>
        <v>#VALUE!</v>
      </c>
      <c r="D77" s="21">
        <v>0</v>
      </c>
      <c r="E77" s="89">
        <f>'ecm$'!E85</f>
        <v>0</v>
      </c>
      <c r="F77" s="90" t="str">
        <f>IF(((BldgEUI!$D$54-BldgEUI!D60)+(BldgEUI!$E$54-BldgEUI!E60)+(BldgEUI!$F$54-BldgEUI!F60)+(BldgEUI!$G$54-BldgEUI!G60))=0,"n/a",E77/(((BldgEUI!$D$54-BldgEUI!D60)*Constants!$B$14)+(BldgEUI!$E$54-BldgEUI!E60)*Constants!$B$14+(BldgEUI!$F$54-BldgEUI!F60)*Constants!$B$13+(BldgEUI!$G$54-BldgEUI!G60)*Constants!$B$13))</f>
        <v>n/a</v>
      </c>
      <c r="G77" s="115" t="e">
        <f>E77*#REF!</f>
        <v>#REF!</v>
      </c>
      <c r="H77" s="94"/>
      <c r="I77" s="94"/>
      <c r="J77" s="94"/>
      <c r="K77" s="101">
        <f>'ecm$'!I85</f>
        <v>87.112848926918204</v>
      </c>
      <c r="L77" s="90" t="str">
        <f>IF(((BldgEUI!$J$54-BldgEUI!J60)+(BldgEUI!$K$54-BldgEUI!K60)+(BldgEUI!$L$54-BldgEUI!L60)+(BldgEUI!$M$54-BldgEUI!M60))=0,"n/a",K77/(((BldgEUI!$J$54-BldgEUI!J60)*Constants!$B$14)+(BldgEUI!$K$54-BldgEUI!K60)*Constants!$B$14+(BldgEUI!$L$54-BldgEUI!L60)*Constants!$B$13+(BldgEUI!$M$54-BldgEUI!M60)*Constants!$B$13))</f>
        <v>n/a</v>
      </c>
      <c r="M77" s="115" t="e">
        <f>K77*#REF!</f>
        <v>#REF!</v>
      </c>
      <c r="N77" s="94"/>
      <c r="O77" s="94"/>
      <c r="P77" s="94"/>
      <c r="Q77" s="101">
        <f>'ecm$'!M85</f>
        <v>92.311207743021455</v>
      </c>
      <c r="R77" s="90" t="str">
        <f>IF(((BldgEUI!$P$54-BldgEUI!P60)+(BldgEUI!$Q$54-BldgEUI!Q60)+(BldgEUI!$R$54-BldgEUI!R60)+(BldgEUI!$S$54-BldgEUI!S60))=0,"n/a",Q77/(((BldgEUI!$P$54-BldgEUI!P60)*Constants!$B$14)+(BldgEUI!$Q$54-BldgEUI!Q60)*Constants!$B$14+(BldgEUI!$R$54-BldgEUI!R60)*Constants!$B$13+(BldgEUI!$S$54-BldgEUI!S60)*Constants!$B$13))</f>
        <v>n/a</v>
      </c>
      <c r="S77" s="115" t="e">
        <f>Q77*#REF!</f>
        <v>#REF!</v>
      </c>
      <c r="T77" s="94"/>
      <c r="U77" s="94"/>
      <c r="V77" s="94"/>
      <c r="W77" s="101">
        <f>'ecm$'!Q85</f>
        <v>92.311207743021455</v>
      </c>
      <c r="X77" s="90" t="str">
        <f>IF(((BldgEUI!$V$54-BldgEUI!V60)+(BldgEUI!$W$54-BldgEUI!W60)+(BldgEUI!$X$54-BldgEUI!X60)+(BldgEUI!$Y$54-BldgEUI!Y60))=0,"n/a",W77/(((BldgEUI!$V$54-BldgEUI!V60)*Constants!$B$14)+(BldgEUI!$W$54-BldgEUI!W60)*Constants!$B$14+(BldgEUI!$X$54-BldgEUI!X60)*Constants!$B$13+(BldgEUI!$Y$54-BldgEUI!Y60)*Constants!$B$13))</f>
        <v>n/a</v>
      </c>
      <c r="Y77" s="115" t="e">
        <f>W77*#REF!</f>
        <v>#REF!</v>
      </c>
    </row>
    <row r="78" spans="1:25" s="24" customFormat="1" x14ac:dyDescent="0.2">
      <c r="A78" s="23" t="s">
        <v>48</v>
      </c>
      <c r="B78" s="8" t="e">
        <f t="shared" si="5"/>
        <v>#REF!</v>
      </c>
      <c r="C78" s="7">
        <f>D78*Constants!$B$1+Constants!$B$2*E78+F78</f>
        <v>6.8183886880658449</v>
      </c>
      <c r="D78" s="9">
        <v>0</v>
      </c>
      <c r="E78" s="89">
        <f>'ecm$'!E86</f>
        <v>1.6148828727731799</v>
      </c>
      <c r="F78" s="90">
        <f>IF(((BldgEUI!$D$54-BldgEUI!D61)+(BldgEUI!$E$54-BldgEUI!E61)+(BldgEUI!$F$54-BldgEUI!F61)+(BldgEUI!$G$54-BldgEUI!G61))=0,"n/a",E78/(((BldgEUI!$D$54-BldgEUI!D61)*Constants!$B$14)+(BldgEUI!$E$54-BldgEUI!E61)*Constants!$B$14+(BldgEUI!$F$54-BldgEUI!F61)*Constants!$B$13+(BldgEUI!$G$54-BldgEUI!G61)*Constants!$B$13))</f>
        <v>5.5264823898473008</v>
      </c>
      <c r="G78" s="115" t="e">
        <f>E78*#REF!</f>
        <v>#REF!</v>
      </c>
      <c r="H78" s="101"/>
      <c r="I78" s="101"/>
      <c r="J78" s="89"/>
      <c r="K78" s="101">
        <f>'ecm$'!I86</f>
        <v>1.6148828727731799</v>
      </c>
      <c r="L78" s="90">
        <f>IF(((BldgEUI!$J$54-BldgEUI!J61)+(BldgEUI!$K$54-BldgEUI!K61)+(BldgEUI!$L$54-BldgEUI!L61)+(BldgEUI!$M$54-BldgEUI!M61))=0,"n/a",K78/(((BldgEUI!$J$54-BldgEUI!J61)*Constants!$B$14)+(BldgEUI!$K$54-BldgEUI!K61)*Constants!$B$14+(BldgEUI!$L$54-BldgEUI!L61)*Constants!$B$13+(BldgEUI!$M$54-BldgEUI!M61)*Constants!$B$13))</f>
        <v>4.8133589624730444</v>
      </c>
      <c r="M78" s="115" t="e">
        <f>K78*#REF!</f>
        <v>#REF!</v>
      </c>
      <c r="N78" s="101"/>
      <c r="O78" s="101"/>
      <c r="P78" s="89"/>
      <c r="Q78" s="101">
        <f>'ecm$'!M86</f>
        <v>1.6148828727731799</v>
      </c>
      <c r="R78" s="90">
        <f>IF(((BldgEUI!$P$54-BldgEUI!P61)+(BldgEUI!$Q$54-BldgEUI!Q61)+(BldgEUI!$R$54-BldgEUI!R61)+(BldgEUI!$S$54-BldgEUI!S61))=0,"n/a",Q78/(((BldgEUI!$P$54-BldgEUI!P61)*Constants!$B$14)+(BldgEUI!$Q$54-BldgEUI!Q61)*Constants!$B$14+(BldgEUI!$R$54-BldgEUI!R61)*Constants!$B$13+(BldgEUI!$S$54-BldgEUI!S61)*Constants!$B$13))</f>
        <v>4.1691359441854399</v>
      </c>
      <c r="S78" s="115" t="e">
        <f>Q78*#REF!</f>
        <v>#REF!</v>
      </c>
      <c r="T78" s="101"/>
      <c r="U78" s="101"/>
      <c r="V78" s="89"/>
      <c r="W78" s="101">
        <f>'ecm$'!Q86</f>
        <v>1.6148828727731799</v>
      </c>
      <c r="X78" s="90">
        <f>IF(((BldgEUI!$V$54-BldgEUI!V61)+(BldgEUI!$W$54-BldgEUI!W61)+(BldgEUI!$X$54-BldgEUI!X61)+(BldgEUI!$Y$54-BldgEUI!Y61))=0,"n/a",W78/(((BldgEUI!$V$54-BldgEUI!V61)*Constants!$B$14)+(BldgEUI!$W$54-BldgEUI!W61)*Constants!$B$14+(BldgEUI!$X$54-BldgEUI!X61)*Constants!$B$13+(BldgEUI!$Y$54-BldgEUI!Y61)*Constants!$B$13))</f>
        <v>3.6938287659382354</v>
      </c>
      <c r="Y78" s="115" t="e">
        <f>W78*#REF!</f>
        <v>#REF!</v>
      </c>
    </row>
    <row r="79" spans="1:25" s="52" customFormat="1" x14ac:dyDescent="0.2">
      <c r="A79" s="23" t="s">
        <v>49</v>
      </c>
      <c r="B79" s="50" t="e">
        <f t="shared" si="5"/>
        <v>#REF!</v>
      </c>
      <c r="C79" s="49" t="e">
        <f>D79*Constants!$B$1+Constants!$B$2*E79+F79</f>
        <v>#VALUE!</v>
      </c>
      <c r="D79" s="49">
        <v>0</v>
      </c>
      <c r="E79" s="89">
        <f>'ecm$'!E87</f>
        <v>1.6148828727731799</v>
      </c>
      <c r="F79" s="90" t="str">
        <f>IF(((BldgEUI!$D$54-BldgEUI!D62)+(BldgEUI!$E$54-BldgEUI!E62)+(BldgEUI!$F$54-BldgEUI!F62)+(BldgEUI!$G$54-BldgEUI!G62))=0,"n/a",E79/(((BldgEUI!$D$54-BldgEUI!D62)*Constants!$B$14)+(BldgEUI!$E$54-BldgEUI!E62)*Constants!$B$14+(BldgEUI!$F$54-BldgEUI!F62)*Constants!$B$13+(BldgEUI!$G$54-BldgEUI!G62)*Constants!$B$13))</f>
        <v>n/a</v>
      </c>
      <c r="G79" s="115" t="e">
        <f>E79*#REF!</f>
        <v>#REF!</v>
      </c>
      <c r="H79" s="92"/>
      <c r="I79" s="92"/>
      <c r="J79" s="92"/>
      <c r="K79" s="101">
        <f>'ecm$'!I87</f>
        <v>1.6148828727731799</v>
      </c>
      <c r="L79" s="90" t="str">
        <f>IF(((BldgEUI!$J$54-BldgEUI!J62)+(BldgEUI!$K$54-BldgEUI!K62)+(BldgEUI!$L$54-BldgEUI!L62)+(BldgEUI!$M$54-BldgEUI!M62))=0,"n/a",K79/(((BldgEUI!$J$54-BldgEUI!J62)*Constants!$B$14)+(BldgEUI!$K$54-BldgEUI!K62)*Constants!$B$14+(BldgEUI!$L$54-BldgEUI!L62)*Constants!$B$13+(BldgEUI!$M$54-BldgEUI!M62)*Constants!$B$13))</f>
        <v>n/a</v>
      </c>
      <c r="M79" s="115" t="e">
        <f>K79*#REF!</f>
        <v>#REF!</v>
      </c>
      <c r="N79" s="92"/>
      <c r="O79" s="92"/>
      <c r="P79" s="92"/>
      <c r="Q79" s="101">
        <f>'ecm$'!M87</f>
        <v>1.6148828727731799</v>
      </c>
      <c r="R79" s="90" t="str">
        <f>IF(((BldgEUI!$P$54-BldgEUI!P62)+(BldgEUI!$Q$54-BldgEUI!Q62)+(BldgEUI!$R$54-BldgEUI!R62)+(BldgEUI!$S$54-BldgEUI!S62))=0,"n/a",Q79/(((BldgEUI!$P$54-BldgEUI!P62)*Constants!$B$14)+(BldgEUI!$Q$54-BldgEUI!Q62)*Constants!$B$14+(BldgEUI!$R$54-BldgEUI!R62)*Constants!$B$13+(BldgEUI!$S$54-BldgEUI!S62)*Constants!$B$13))</f>
        <v>n/a</v>
      </c>
      <c r="S79" s="115" t="e">
        <f>Q79*#REF!</f>
        <v>#REF!</v>
      </c>
      <c r="T79" s="92"/>
      <c r="U79" s="92"/>
      <c r="V79" s="92"/>
      <c r="W79" s="101">
        <f>'ecm$'!Q87</f>
        <v>1.6148828727731799</v>
      </c>
      <c r="X79" s="90" t="str">
        <f>IF(((BldgEUI!$V$54-BldgEUI!V62)+(BldgEUI!$W$54-BldgEUI!W62)+(BldgEUI!$X$54-BldgEUI!X62)+(BldgEUI!$Y$54-BldgEUI!Y62))=0,"n/a",W79/(((BldgEUI!$V$54-BldgEUI!V62)*Constants!$B$14)+(BldgEUI!$W$54-BldgEUI!W62)*Constants!$B$14+(BldgEUI!$X$54-BldgEUI!X62)*Constants!$B$13+(BldgEUI!$Y$54-BldgEUI!Y62)*Constants!$B$13))</f>
        <v>n/a</v>
      </c>
      <c r="Y79" s="115" t="e">
        <f>W79*#REF!</f>
        <v>#REF!</v>
      </c>
    </row>
    <row r="80" spans="1:25" s="24" customFormat="1" x14ac:dyDescent="0.2">
      <c r="A80" s="12" t="s">
        <v>50</v>
      </c>
      <c r="B80" s="8" t="e">
        <f t="shared" si="5"/>
        <v>#REF!</v>
      </c>
      <c r="C80" s="7">
        <f>D80*Constants!$B$1+Constants!$B$2*E80+F80</f>
        <v>29.441943174414703</v>
      </c>
      <c r="D80" s="9">
        <v>0</v>
      </c>
      <c r="E80" s="89">
        <f>'ecm$'!E88</f>
        <v>7.8991092153392959</v>
      </c>
      <c r="F80" s="90">
        <f>IF(((BldgEUI!$D$54-BldgEUI!D63)+(BldgEUI!$E$54-BldgEUI!E63)+(BldgEUI!$F$54-BldgEUI!F63)+(BldgEUI!$G$54-BldgEUI!G63))=0,"n/a",E80/(((BldgEUI!$D$54-BldgEUI!D63)*Constants!$B$14)+(BldgEUI!$E$54-BldgEUI!E63)*Constants!$B$14+(BldgEUI!$F$54-BldgEUI!F63)*Constants!$B$13+(BldgEUI!$G$54-BldgEUI!G63)*Constants!$B$13))</f>
        <v>23.122655802143267</v>
      </c>
      <c r="G80" s="115" t="e">
        <f>E80*#REF!</f>
        <v>#REF!</v>
      </c>
      <c r="H80" s="101"/>
      <c r="I80" s="101"/>
      <c r="J80" s="89"/>
      <c r="K80" s="101">
        <f>'ecm$'!I88</f>
        <v>7.8991092153392959</v>
      </c>
      <c r="L80" s="90">
        <f>IF(((BldgEUI!$J$54-BldgEUI!J63)+(BldgEUI!$K$54-BldgEUI!K63)+(BldgEUI!$L$54-BldgEUI!L63)+(BldgEUI!$M$54-BldgEUI!M63))=0,"n/a",K80/(((BldgEUI!$J$54-BldgEUI!J63)*Constants!$B$14)+(BldgEUI!$K$54-BldgEUI!K63)*Constants!$B$14+(BldgEUI!$L$54-BldgEUI!L63)*Constants!$B$13+(BldgEUI!$M$54-BldgEUI!M63)*Constants!$B$13))</f>
        <v>23.072611558694341</v>
      </c>
      <c r="M80" s="115" t="e">
        <f>K80*#REF!</f>
        <v>#REF!</v>
      </c>
      <c r="N80" s="101"/>
      <c r="O80" s="101"/>
      <c r="P80" s="89"/>
      <c r="Q80" s="101">
        <f>'ecm$'!M88</f>
        <v>7.8991092153392959</v>
      </c>
      <c r="R80" s="90">
        <f>IF(((BldgEUI!$P$54-BldgEUI!P63)+(BldgEUI!$Q$54-BldgEUI!Q63)+(BldgEUI!$R$54-BldgEUI!R63)+(BldgEUI!$S$54-BldgEUI!S63))=0,"n/a",Q80/(((BldgEUI!$P$54-BldgEUI!P63)*Constants!$B$14)+(BldgEUI!$Q$54-BldgEUI!Q63)*Constants!$B$14+(BldgEUI!$R$54-BldgEUI!R63)*Constants!$B$13+(BldgEUI!$S$54-BldgEUI!S63)*Constants!$B$13))</f>
        <v>23.019960575512208</v>
      </c>
      <c r="S80" s="115" t="e">
        <f>Q80*#REF!</f>
        <v>#REF!</v>
      </c>
      <c r="T80" s="101"/>
      <c r="U80" s="101"/>
      <c r="V80" s="89"/>
      <c r="W80" s="101">
        <f>'ecm$'!Q88</f>
        <v>7.8991092153392959</v>
      </c>
      <c r="X80" s="90">
        <f>IF(((BldgEUI!$V$54-BldgEUI!V63)+(BldgEUI!$W$54-BldgEUI!W63)+(BldgEUI!$X$54-BldgEUI!X63)+(BldgEUI!$Y$54-BldgEUI!Y63))=0,"n/a",W80/(((BldgEUI!$V$54-BldgEUI!V63)*Constants!$B$14)+(BldgEUI!$W$54-BldgEUI!W63)*Constants!$B$14+(BldgEUI!$X$54-BldgEUI!X63)*Constants!$B$13+(BldgEUI!$Y$54-BldgEUI!Y63)*Constants!$B$13))</f>
        <v>22.509123429880898</v>
      </c>
      <c r="Y80" s="115" t="e">
        <f>W80*#REF!</f>
        <v>#REF!</v>
      </c>
    </row>
    <row r="81" spans="1:25" s="24" customFormat="1" x14ac:dyDescent="0.2">
      <c r="A81" s="73" t="s">
        <v>30</v>
      </c>
      <c r="B81" s="20" t="e">
        <f>SUM(D81:G81)</f>
        <v>#REF!</v>
      </c>
      <c r="C81" s="21" t="e">
        <f>D81*Constants!$B$1+Constants!$B$2*E81+F81</f>
        <v>#VALUE!</v>
      </c>
      <c r="D81" s="21">
        <v>0</v>
      </c>
      <c r="E81" s="89">
        <f>'ecm$'!E89</f>
        <v>0.87670079955112912</v>
      </c>
      <c r="F81" s="90" t="str">
        <f>IF(((BldgEUI!$D$54-BldgEUI!D64)+(BldgEUI!$E$54-BldgEUI!E64)+(BldgEUI!$F$54-BldgEUI!F64)+(BldgEUI!$G$54-BldgEUI!G64))=0,"n/a",E81/(((BldgEUI!$D$54-BldgEUI!D64)*Constants!$B$14)+(BldgEUI!$E$54-BldgEUI!E64)*Constants!$B$14+(BldgEUI!$F$54-BldgEUI!F64)*Constants!$B$13+(BldgEUI!$G$54-BldgEUI!G64)*Constants!$B$13))</f>
        <v>n/a</v>
      </c>
      <c r="G81" s="115" t="e">
        <f>E81*#REF!</f>
        <v>#REF!</v>
      </c>
      <c r="H81" s="94"/>
      <c r="I81" s="94"/>
      <c r="J81" s="94"/>
      <c r="K81" s="101">
        <f>'ecm$'!I89</f>
        <v>0.87670079955112912</v>
      </c>
      <c r="L81" s="90" t="str">
        <f>IF(((BldgEUI!$J$54-BldgEUI!J64)+(BldgEUI!$K$54-BldgEUI!K64)+(BldgEUI!$L$54-BldgEUI!L64)+(BldgEUI!$M$54-BldgEUI!M64))=0,"n/a",K81/(((BldgEUI!$J$54-BldgEUI!J64)*Constants!$B$14)+(BldgEUI!$K$54-BldgEUI!K64)*Constants!$B$14+(BldgEUI!$L$54-BldgEUI!L64)*Constants!$B$13+(BldgEUI!$M$54-BldgEUI!M64)*Constants!$B$13))</f>
        <v>n/a</v>
      </c>
      <c r="M81" s="115" t="e">
        <f>K81*#REF!</f>
        <v>#REF!</v>
      </c>
      <c r="N81" s="94"/>
      <c r="O81" s="94"/>
      <c r="P81" s="94"/>
      <c r="Q81" s="101">
        <f>'ecm$'!M89</f>
        <v>0.87670079955112912</v>
      </c>
      <c r="R81" s="90" t="str">
        <f>IF(((BldgEUI!$P$54-BldgEUI!P64)+(BldgEUI!$Q$54-BldgEUI!Q64)+(BldgEUI!$R$54-BldgEUI!R64)+(BldgEUI!$S$54-BldgEUI!S64))=0,"n/a",Q81/(((BldgEUI!$P$54-BldgEUI!P64)*Constants!$B$14)+(BldgEUI!$Q$54-BldgEUI!Q64)*Constants!$B$14+(BldgEUI!$R$54-BldgEUI!R64)*Constants!$B$13+(BldgEUI!$S$54-BldgEUI!S64)*Constants!$B$13))</f>
        <v>n/a</v>
      </c>
      <c r="S81" s="115" t="e">
        <f>Q81*#REF!</f>
        <v>#REF!</v>
      </c>
      <c r="T81" s="94"/>
      <c r="U81" s="94"/>
      <c r="V81" s="94"/>
      <c r="W81" s="101">
        <f>'ecm$'!Q89</f>
        <v>0.87670079955112912</v>
      </c>
      <c r="X81" s="90" t="str">
        <f>IF(((BldgEUI!$V$54-BldgEUI!V64)+(BldgEUI!$W$54-BldgEUI!W64)+(BldgEUI!$X$54-BldgEUI!X64)+(BldgEUI!$Y$54-BldgEUI!Y64))=0,"n/a",W81/(((BldgEUI!$V$54-BldgEUI!V64)*Constants!$B$14)+(BldgEUI!$W$54-BldgEUI!W64)*Constants!$B$14+(BldgEUI!$X$54-BldgEUI!X64)*Constants!$B$13+(BldgEUI!$Y$54-BldgEUI!Y64)*Constants!$B$13))</f>
        <v>n/a</v>
      </c>
      <c r="Y81" s="115" t="e">
        <f>W81*#REF!</f>
        <v>#REF!</v>
      </c>
    </row>
    <row r="82" spans="1:25" s="19" customFormat="1" x14ac:dyDescent="0.2">
      <c r="A82" s="12" t="s">
        <v>6</v>
      </c>
      <c r="B82" s="20" t="e">
        <f t="shared" si="5"/>
        <v>#REF!</v>
      </c>
      <c r="C82" s="21" t="e">
        <f>D82*Constants!$B$1+Constants!$B$2*E82+F82</f>
        <v>#VALUE!</v>
      </c>
      <c r="D82" s="21">
        <v>0</v>
      </c>
      <c r="E82" s="89">
        <f>'ecm$'!E90</f>
        <v>0</v>
      </c>
      <c r="F82" s="90" t="str">
        <f>IF(((BldgEUI!$D$54-BldgEUI!D65)+(BldgEUI!$E$54-BldgEUI!E65)+(BldgEUI!$F$54-BldgEUI!F65)+(BldgEUI!$G$54-BldgEUI!G65))=0,"n/a",E82/(((BldgEUI!$D$54-BldgEUI!D65)*Constants!$B$14)+(BldgEUI!$E$54-BldgEUI!E65)*Constants!$B$14+(BldgEUI!$F$54-BldgEUI!F65)*Constants!$B$13+(BldgEUI!$G$54-BldgEUI!G65)*Constants!$B$13))</f>
        <v>n/a</v>
      </c>
      <c r="G82" s="115" t="e">
        <f>E82*#REF!</f>
        <v>#REF!</v>
      </c>
      <c r="H82" s="94"/>
      <c r="I82" s="94"/>
      <c r="J82" s="94"/>
      <c r="K82" s="101">
        <f>'ecm$'!I90</f>
        <v>0</v>
      </c>
      <c r="L82" s="90" t="str">
        <f>IF(((BldgEUI!$J$54-BldgEUI!J65)+(BldgEUI!$K$54-BldgEUI!K65)+(BldgEUI!$L$54-BldgEUI!L65)+(BldgEUI!$M$54-BldgEUI!M65))=0,"n/a",K82/(((BldgEUI!$J$54-BldgEUI!J65)*Constants!$B$14)+(BldgEUI!$K$54-BldgEUI!K65)*Constants!$B$14+(BldgEUI!$L$54-BldgEUI!L65)*Constants!$B$13+(BldgEUI!$M$54-BldgEUI!M65)*Constants!$B$13))</f>
        <v>n/a</v>
      </c>
      <c r="M82" s="115" t="e">
        <f>K82*#REF!</f>
        <v>#REF!</v>
      </c>
      <c r="N82" s="94"/>
      <c r="O82" s="94"/>
      <c r="P82" s="94"/>
      <c r="Q82" s="101">
        <f>'ecm$'!M90</f>
        <v>0</v>
      </c>
      <c r="R82" s="90" t="str">
        <f>IF(((BldgEUI!$P$54-BldgEUI!P65)+(BldgEUI!$Q$54-BldgEUI!Q65)+(BldgEUI!$R$54-BldgEUI!R65)+(BldgEUI!$S$54-BldgEUI!S65))=0,"n/a",Q82/(((BldgEUI!$P$54-BldgEUI!P65)*Constants!$B$14)+(BldgEUI!$Q$54-BldgEUI!Q65)*Constants!$B$14+(BldgEUI!$R$54-BldgEUI!R65)*Constants!$B$13+(BldgEUI!$S$54-BldgEUI!S65)*Constants!$B$13))</f>
        <v>n/a</v>
      </c>
      <c r="S82" s="115" t="e">
        <f>Q82*#REF!</f>
        <v>#REF!</v>
      </c>
      <c r="T82" s="94"/>
      <c r="U82" s="94"/>
      <c r="V82" s="94"/>
      <c r="W82" s="101">
        <f>'ecm$'!Q90</f>
        <v>0</v>
      </c>
      <c r="X82" s="90" t="str">
        <f>IF(((BldgEUI!$V$54-BldgEUI!V65)+(BldgEUI!$W$54-BldgEUI!W65)+(BldgEUI!$X$54-BldgEUI!X65)+(BldgEUI!$Y$54-BldgEUI!Y65))=0,"n/a",W82/(((BldgEUI!$V$54-BldgEUI!V65)*Constants!$B$14)+(BldgEUI!$W$54-BldgEUI!W65)*Constants!$B$14+(BldgEUI!$X$54-BldgEUI!X65)*Constants!$B$13+(BldgEUI!$Y$54-BldgEUI!Y65)*Constants!$B$13))</f>
        <v>n/a</v>
      </c>
      <c r="Y82" s="115" t="e">
        <f>W82*#REF!</f>
        <v>#REF!</v>
      </c>
    </row>
    <row r="83" spans="1:25" s="19" customFormat="1" x14ac:dyDescent="0.2">
      <c r="A83" s="12" t="s">
        <v>51</v>
      </c>
      <c r="B83" s="20" t="e">
        <f t="shared" si="5"/>
        <v>#REF!</v>
      </c>
      <c r="C83" s="21">
        <f>D83*Constants!$B$1+Constants!$B$2*E83+F83</f>
        <v>25.95709411800647</v>
      </c>
      <c r="D83" s="21">
        <v>0</v>
      </c>
      <c r="E83" s="89">
        <f>'ecm$'!E91</f>
        <v>2.7633609201851588</v>
      </c>
      <c r="F83" s="90">
        <f>IF(((BldgEUI!$D$54-BldgEUI!D66)+(BldgEUI!$E$54-BldgEUI!E66)+(BldgEUI!$F$54-BldgEUI!F66)+(BldgEUI!$G$54-BldgEUI!G66))=0,"n/a",E83/(((BldgEUI!$D$54-BldgEUI!D66)*Constants!$B$14)+(BldgEUI!$E$54-BldgEUI!E66)*Constants!$B$14+(BldgEUI!$F$54-BldgEUI!F66)*Constants!$B$13+(BldgEUI!$G$54-BldgEUI!G66)*Constants!$B$13))</f>
        <v>23.746405381858342</v>
      </c>
      <c r="G83" s="115" t="e">
        <f>E83*#REF!</f>
        <v>#REF!</v>
      </c>
      <c r="H83" s="94"/>
      <c r="I83" s="94"/>
      <c r="J83" s="94"/>
      <c r="K83" s="101">
        <f>'ecm$'!I91</f>
        <v>2.7633609201851588</v>
      </c>
      <c r="L83" s="90">
        <f>IF(((BldgEUI!$J$54-BldgEUI!J66)+(BldgEUI!$K$54-BldgEUI!K66)+(BldgEUI!$L$54-BldgEUI!L66)+(BldgEUI!$M$54-BldgEUI!M66))=0,"n/a",K83/(((BldgEUI!$J$54-BldgEUI!J66)*Constants!$B$14)+(BldgEUI!$K$54-BldgEUI!K66)*Constants!$B$14+(BldgEUI!$L$54-BldgEUI!L66)*Constants!$B$13+(BldgEUI!$M$54-BldgEUI!M66)*Constants!$B$13))</f>
        <v>16.802881227744006</v>
      </c>
      <c r="M83" s="115" t="e">
        <f>K83*#REF!</f>
        <v>#REF!</v>
      </c>
      <c r="N83" s="94"/>
      <c r="O83" s="94"/>
      <c r="P83" s="94"/>
      <c r="Q83" s="101">
        <f>'ecm$'!M91</f>
        <v>2.7633609201851588</v>
      </c>
      <c r="R83" s="90">
        <f>IF(((BldgEUI!$P$54-BldgEUI!P66)+(BldgEUI!$Q$54-BldgEUI!Q66)+(BldgEUI!$R$54-BldgEUI!R66)+(BldgEUI!$S$54-BldgEUI!S66))=0,"n/a",Q83/(((BldgEUI!$P$54-BldgEUI!P66)*Constants!$B$14)+(BldgEUI!$Q$54-BldgEUI!Q66)*Constants!$B$14+(BldgEUI!$R$54-BldgEUI!R66)*Constants!$B$13+(BldgEUI!$S$54-BldgEUI!S66)*Constants!$B$13))</f>
        <v>11.069334963348531</v>
      </c>
      <c r="S83" s="115" t="e">
        <f>Q83*#REF!</f>
        <v>#REF!</v>
      </c>
      <c r="T83" s="94"/>
      <c r="U83" s="94"/>
      <c r="V83" s="94"/>
      <c r="W83" s="101">
        <f>'ecm$'!Q91</f>
        <v>2.7633609201851588</v>
      </c>
      <c r="X83" s="90">
        <f>IF(((BldgEUI!$V$54-BldgEUI!V66)+(BldgEUI!$W$54-BldgEUI!W66)+(BldgEUI!$X$54-BldgEUI!X66)+(BldgEUI!$Y$54-BldgEUI!Y66))=0,"n/a",W83/(((BldgEUI!$V$54-BldgEUI!V66)*Constants!$B$14)+(BldgEUI!$W$54-BldgEUI!W66)*Constants!$B$14+(BldgEUI!$X$54-BldgEUI!X66)*Constants!$B$13+(BldgEUI!$Y$54-BldgEUI!Y66)*Constants!$B$13))</f>
        <v>8.5327785478383067</v>
      </c>
      <c r="Y83" s="115" t="e">
        <f>W83*#REF!</f>
        <v>#REF!</v>
      </c>
    </row>
    <row r="84" spans="1:25" s="52" customFormat="1" x14ac:dyDescent="0.2">
      <c r="A84" s="23" t="s">
        <v>52</v>
      </c>
      <c r="B84" s="50" t="e">
        <f t="shared" si="5"/>
        <v>#REF!</v>
      </c>
      <c r="C84" s="49">
        <f>D84*Constants!$B$1+Constants!$B$2*E84+F84</f>
        <v>133.92858962660176</v>
      </c>
      <c r="D84" s="49">
        <v>0</v>
      </c>
      <c r="E84" s="89">
        <f>'ecm$'!E92</f>
        <v>11.12708654790293</v>
      </c>
      <c r="F84" s="90">
        <f>IF(((BldgEUI!$D$54-BldgEUI!D67)+(BldgEUI!$E$54-BldgEUI!E67)+(BldgEUI!$F$54-BldgEUI!F67)+(BldgEUI!$G$54-BldgEUI!G67))=0,"n/a",E84/(((BldgEUI!$D$54-BldgEUI!D67)*Constants!$B$14)+(BldgEUI!$E$54-BldgEUI!E67)*Constants!$B$14+(BldgEUI!$F$54-BldgEUI!F67)*Constants!$B$13+(BldgEUI!$G$54-BldgEUI!G67)*Constants!$B$13))</f>
        <v>125.02692038827941</v>
      </c>
      <c r="G84" s="115" t="e">
        <f>E84*#REF!</f>
        <v>#REF!</v>
      </c>
      <c r="H84" s="92"/>
      <c r="I84" s="92"/>
      <c r="J84" s="92"/>
      <c r="K84" s="101">
        <f>'ecm$'!I92</f>
        <v>11.12708654790293</v>
      </c>
      <c r="L84" s="90">
        <f>IF(((BldgEUI!$J$54-BldgEUI!J67)+(BldgEUI!$K$54-BldgEUI!K67)+(BldgEUI!$L$54-BldgEUI!L67)+(BldgEUI!$M$54-BldgEUI!M67))=0,"n/a",K84/(((BldgEUI!$J$54-BldgEUI!J67)*Constants!$B$14)+(BldgEUI!$K$54-BldgEUI!K67)*Constants!$B$14+(BldgEUI!$L$54-BldgEUI!L67)*Constants!$B$13+(BldgEUI!$M$54-BldgEUI!M67)*Constants!$B$13))</f>
        <v>129.10728186065464</v>
      </c>
      <c r="M84" s="115" t="e">
        <f>K84*#REF!</f>
        <v>#REF!</v>
      </c>
      <c r="N84" s="92"/>
      <c r="O84" s="92"/>
      <c r="P84" s="92"/>
      <c r="Q84" s="101">
        <f>'ecm$'!M92</f>
        <v>11.12708654790293</v>
      </c>
      <c r="R84" s="90">
        <f>IF(((BldgEUI!$P$54-BldgEUI!P67)+(BldgEUI!$Q$54-BldgEUI!Q67)+(BldgEUI!$R$54-BldgEUI!R67)+(BldgEUI!$S$54-BldgEUI!S67))=0,"n/a",Q84/(((BldgEUI!$P$54-BldgEUI!P67)*Constants!$B$14)+(BldgEUI!$Q$54-BldgEUI!Q67)*Constants!$B$14+(BldgEUI!$R$54-BldgEUI!R67)*Constants!$B$13+(BldgEUI!$S$54-BldgEUI!S67)*Constants!$B$13))</f>
        <v>121.23403825698531</v>
      </c>
      <c r="S84" s="115" t="e">
        <f>Q84*#REF!</f>
        <v>#REF!</v>
      </c>
      <c r="T84" s="92"/>
      <c r="U84" s="92"/>
      <c r="V84" s="92"/>
      <c r="W84" s="101">
        <f>'ecm$'!Q92</f>
        <v>11.12708654790293</v>
      </c>
      <c r="X84" s="90">
        <f>IF(((BldgEUI!$V$54-BldgEUI!V67)+(BldgEUI!$W$54-BldgEUI!W67)+(BldgEUI!$X$54-BldgEUI!X67)+(BldgEUI!$Y$54-BldgEUI!Y67))=0,"n/a",W84/(((BldgEUI!$V$54-BldgEUI!V67)*Constants!$B$14)+(BldgEUI!$W$54-BldgEUI!W67)*Constants!$B$14+(BldgEUI!$X$54-BldgEUI!X67)*Constants!$B$13+(BldgEUI!$Y$54-BldgEUI!Y67)*Constants!$B$13))</f>
        <v>109.41088051035346</v>
      </c>
      <c r="Y84" s="115" t="e">
        <f>W84*#REF!</f>
        <v>#REF!</v>
      </c>
    </row>
    <row r="85" spans="1:25" s="19" customFormat="1" x14ac:dyDescent="0.2">
      <c r="A85" s="23" t="s">
        <v>53</v>
      </c>
      <c r="B85" s="20" t="e">
        <f t="shared" si="5"/>
        <v>#REF!</v>
      </c>
      <c r="C85" s="21" t="e">
        <f>D85*Constants!$B$1+Constants!$B$2*E85+F85</f>
        <v>#VALUE!</v>
      </c>
      <c r="D85" s="21">
        <v>0</v>
      </c>
      <c r="E85" s="89">
        <f>'ecm$'!E93</f>
        <v>3.2402861551409732</v>
      </c>
      <c r="F85" s="90" t="str">
        <f>IF(((BldgEUI!$D$54-BldgEUI!D68)+(BldgEUI!$E$54-BldgEUI!E68)+(BldgEUI!$F$54-BldgEUI!F68)+(BldgEUI!$G$54-BldgEUI!G68))=0,"n/a",E85/(((BldgEUI!$D$54-BldgEUI!D68)*Constants!$B$14)+(BldgEUI!$E$54-BldgEUI!E68)*Constants!$B$14+(BldgEUI!$F$54-BldgEUI!F68)*Constants!$B$13+(BldgEUI!$G$54-BldgEUI!G68)*Constants!$B$13))</f>
        <v>n/a</v>
      </c>
      <c r="G85" s="115" t="e">
        <f>E85*#REF!</f>
        <v>#REF!</v>
      </c>
      <c r="H85" s="94"/>
      <c r="I85" s="94"/>
      <c r="J85" s="94"/>
      <c r="K85" s="101">
        <f>'ecm$'!I93</f>
        <v>3.2402861551409732</v>
      </c>
      <c r="L85" s="90" t="str">
        <f>IF(((BldgEUI!$J$54-BldgEUI!J68)+(BldgEUI!$K$54-BldgEUI!K68)+(BldgEUI!$L$54-BldgEUI!L68)+(BldgEUI!$M$54-BldgEUI!M68))=0,"n/a",K85/(((BldgEUI!$J$54-BldgEUI!J68)*Constants!$B$14)+(BldgEUI!$K$54-BldgEUI!K68)*Constants!$B$14+(BldgEUI!$L$54-BldgEUI!L68)*Constants!$B$13+(BldgEUI!$M$54-BldgEUI!M68)*Constants!$B$13))</f>
        <v>n/a</v>
      </c>
      <c r="M85" s="115" t="e">
        <f>K85*#REF!</f>
        <v>#REF!</v>
      </c>
      <c r="N85" s="94"/>
      <c r="O85" s="94"/>
      <c r="P85" s="94"/>
      <c r="Q85" s="101">
        <f>'ecm$'!M93</f>
        <v>3.2402861551409732</v>
      </c>
      <c r="R85" s="90" t="str">
        <f>IF(((BldgEUI!$P$54-BldgEUI!P68)+(BldgEUI!$Q$54-BldgEUI!Q68)+(BldgEUI!$R$54-BldgEUI!R68)+(BldgEUI!$S$54-BldgEUI!S68))=0,"n/a",Q85/(((BldgEUI!$P$54-BldgEUI!P68)*Constants!$B$14)+(BldgEUI!$Q$54-BldgEUI!Q68)*Constants!$B$14+(BldgEUI!$R$54-BldgEUI!R68)*Constants!$B$13+(BldgEUI!$S$54-BldgEUI!S68)*Constants!$B$13))</f>
        <v>n/a</v>
      </c>
      <c r="S85" s="115" t="e">
        <f>Q85*#REF!</f>
        <v>#REF!</v>
      </c>
      <c r="T85" s="94"/>
      <c r="U85" s="94"/>
      <c r="V85" s="94"/>
      <c r="W85" s="101">
        <f>'ecm$'!Q93</f>
        <v>3.2402861551409732</v>
      </c>
      <c r="X85" s="90" t="str">
        <f>IF(((BldgEUI!$V$54-BldgEUI!V68)+(BldgEUI!$W$54-BldgEUI!W68)+(BldgEUI!$X$54-BldgEUI!X68)+(BldgEUI!$Y$54-BldgEUI!Y68))=0,"n/a",W85/(((BldgEUI!$V$54-BldgEUI!V68)*Constants!$B$14)+(BldgEUI!$W$54-BldgEUI!W68)*Constants!$B$14+(BldgEUI!$X$54-BldgEUI!X68)*Constants!$B$13+(BldgEUI!$Y$54-BldgEUI!Y68)*Constants!$B$13))</f>
        <v>n/a</v>
      </c>
      <c r="Y85" s="115" t="e">
        <f>W85*#REF!</f>
        <v>#REF!</v>
      </c>
    </row>
    <row r="86" spans="1:25" s="52" customFormat="1" x14ac:dyDescent="0.2">
      <c r="A86" s="23" t="s">
        <v>54</v>
      </c>
      <c r="B86" s="50" t="e">
        <f t="shared" si="5"/>
        <v>#REF!</v>
      </c>
      <c r="C86" s="49" t="e">
        <f>D86*Constants!$B$1+Constants!$B$2*E86+F86</f>
        <v>#VALUE!</v>
      </c>
      <c r="D86" s="49">
        <v>0</v>
      </c>
      <c r="E86" s="89">
        <f>'ecm$'!E94</f>
        <v>0</v>
      </c>
      <c r="F86" s="90" t="str">
        <f>IF(((BldgEUI!$D$54-BldgEUI!D69)+(BldgEUI!$E$54-BldgEUI!E69)+(BldgEUI!$F$54-BldgEUI!F69)+(BldgEUI!$G$54-BldgEUI!G69))=0,"n/a",E86/(((BldgEUI!$D$54-BldgEUI!D69)*Constants!$B$14)+(BldgEUI!$E$54-BldgEUI!E69)*Constants!$B$14+(BldgEUI!$F$54-BldgEUI!F69)*Constants!$B$13+(BldgEUI!$G$54-BldgEUI!G69)*Constants!$B$13))</f>
        <v>n/a</v>
      </c>
      <c r="G86" s="115" t="e">
        <f>E86*#REF!</f>
        <v>#REF!</v>
      </c>
      <c r="H86" s="92"/>
      <c r="I86" s="92"/>
      <c r="J86" s="92"/>
      <c r="K86" s="101">
        <f>'ecm$'!I94</f>
        <v>0</v>
      </c>
      <c r="L86" s="90" t="str">
        <f>IF(((BldgEUI!$J$54-BldgEUI!J69)+(BldgEUI!$K$54-BldgEUI!K69)+(BldgEUI!$L$54-BldgEUI!L69)+(BldgEUI!$M$54-BldgEUI!M69))=0,"n/a",K86/(((BldgEUI!$J$54-BldgEUI!J69)*Constants!$B$14)+(BldgEUI!$K$54-BldgEUI!K69)*Constants!$B$14+(BldgEUI!$L$54-BldgEUI!L69)*Constants!$B$13+(BldgEUI!$M$54-BldgEUI!M69)*Constants!$B$13))</f>
        <v>n/a</v>
      </c>
      <c r="M86" s="115" t="e">
        <f>K86*#REF!</f>
        <v>#REF!</v>
      </c>
      <c r="N86" s="92"/>
      <c r="O86" s="92"/>
      <c r="P86" s="92"/>
      <c r="Q86" s="101">
        <f>'ecm$'!M94</f>
        <v>0</v>
      </c>
      <c r="R86" s="90" t="str">
        <f>IF(((BldgEUI!$P$54-BldgEUI!P69)+(BldgEUI!$Q$54-BldgEUI!Q69)+(BldgEUI!$R$54-BldgEUI!R69)+(BldgEUI!$S$54-BldgEUI!S69))=0,"n/a",Q86/(((BldgEUI!$P$54-BldgEUI!P69)*Constants!$B$14)+(BldgEUI!$Q$54-BldgEUI!Q69)*Constants!$B$14+(BldgEUI!$R$54-BldgEUI!R69)*Constants!$B$13+(BldgEUI!$S$54-BldgEUI!S69)*Constants!$B$13))</f>
        <v>n/a</v>
      </c>
      <c r="S86" s="115" t="e">
        <f>Q86*#REF!</f>
        <v>#REF!</v>
      </c>
      <c r="T86" s="92"/>
      <c r="U86" s="92"/>
      <c r="V86" s="92"/>
      <c r="W86" s="101">
        <f>'ecm$'!Q94</f>
        <v>0</v>
      </c>
      <c r="X86" s="90" t="str">
        <f>IF(((BldgEUI!$V$54-BldgEUI!V69)+(BldgEUI!$W$54-BldgEUI!W69)+(BldgEUI!$X$54-BldgEUI!X69)+(BldgEUI!$Y$54-BldgEUI!Y69))=0,"n/a",W86/(((BldgEUI!$V$54-BldgEUI!V69)*Constants!$B$14)+(BldgEUI!$W$54-BldgEUI!W69)*Constants!$B$14+(BldgEUI!$X$54-BldgEUI!X69)*Constants!$B$13+(BldgEUI!$Y$54-BldgEUI!Y69)*Constants!$B$13))</f>
        <v>n/a</v>
      </c>
      <c r="Y86" s="115" t="e">
        <f>W86*#REF!</f>
        <v>#REF!</v>
      </c>
    </row>
    <row r="87" spans="1:25" s="19" customFormat="1" x14ac:dyDescent="0.2">
      <c r="A87" s="23" t="s">
        <v>55</v>
      </c>
      <c r="B87" s="20" t="e">
        <f t="shared" si="5"/>
        <v>#REF!</v>
      </c>
      <c r="C87" s="21">
        <f>D87*Constants!$B$1+Constants!$B$2*E87+F87</f>
        <v>166.43790642190373</v>
      </c>
      <c r="D87" s="21">
        <v>0</v>
      </c>
      <c r="E87" s="89">
        <f>'ecm$'!E95</f>
        <v>7.1315752559966326</v>
      </c>
      <c r="F87" s="90">
        <f>IF(((BldgEUI!$D$54-BldgEUI!D70)+(BldgEUI!$E$54-BldgEUI!E70)+(BldgEUI!$F$54-BldgEUI!F70)+(BldgEUI!$G$54-BldgEUI!G70))=0,"n/a",E87/(((BldgEUI!$D$54-BldgEUI!D70)*Constants!$B$14)+(BldgEUI!$E$54-BldgEUI!E70)*Constants!$B$14+(BldgEUI!$F$54-BldgEUI!F70)*Constants!$B$13+(BldgEUI!$G$54-BldgEUI!G70)*Constants!$B$13))</f>
        <v>160.73264621710643</v>
      </c>
      <c r="G87" s="115" t="e">
        <f>E87*#REF!</f>
        <v>#REF!</v>
      </c>
      <c r="H87" s="94"/>
      <c r="I87" s="94"/>
      <c r="J87" s="94"/>
      <c r="K87" s="101">
        <f>'ecm$'!I95</f>
        <v>7.1315752559966326</v>
      </c>
      <c r="L87" s="90">
        <f>IF(((BldgEUI!$J$54-BldgEUI!J70)+(BldgEUI!$K$54-BldgEUI!K70)+(BldgEUI!$L$54-BldgEUI!L70)+(BldgEUI!$M$54-BldgEUI!M70))=0,"n/a",K87/(((BldgEUI!$J$54-BldgEUI!J70)*Constants!$B$14)+(BldgEUI!$K$54-BldgEUI!K70)*Constants!$B$14+(BldgEUI!$L$54-BldgEUI!L70)*Constants!$B$13+(BldgEUI!$M$54-BldgEUI!M70)*Constants!$B$13))</f>
        <v>158.76037044873584</v>
      </c>
      <c r="M87" s="115" t="e">
        <f>K87*#REF!</f>
        <v>#REF!</v>
      </c>
      <c r="N87" s="94"/>
      <c r="O87" s="94"/>
      <c r="P87" s="94"/>
      <c r="Q87" s="101">
        <f>'ecm$'!M95</f>
        <v>7.1315752559966326</v>
      </c>
      <c r="R87" s="90">
        <f>IF(((BldgEUI!$P$54-BldgEUI!P70)+(BldgEUI!$Q$54-BldgEUI!Q70)+(BldgEUI!$R$54-BldgEUI!R70)+(BldgEUI!$S$54-BldgEUI!S70))=0,"n/a",Q87/(((BldgEUI!$P$54-BldgEUI!P70)*Constants!$B$14)+(BldgEUI!$Q$54-BldgEUI!Q70)*Constants!$B$14+(BldgEUI!$R$54-BldgEUI!R70)*Constants!$B$13+(BldgEUI!$S$54-BldgEUI!S70)*Constants!$B$13))</f>
        <v>158.47605120098092</v>
      </c>
      <c r="S87" s="115" t="e">
        <f>Q87*#REF!</f>
        <v>#REF!</v>
      </c>
      <c r="T87" s="94"/>
      <c r="U87" s="94"/>
      <c r="V87" s="94"/>
      <c r="W87" s="101">
        <f>'ecm$'!Q95</f>
        <v>7.1315752559966326</v>
      </c>
      <c r="X87" s="90">
        <f>IF(((BldgEUI!$V$54-BldgEUI!V70)+(BldgEUI!$W$54-BldgEUI!W70)+(BldgEUI!$X$54-BldgEUI!X70)+(BldgEUI!$Y$54-BldgEUI!Y70))=0,"n/a",W87/(((BldgEUI!$V$54-BldgEUI!V70)*Constants!$B$14)+(BldgEUI!$W$54-BldgEUI!W70)*Constants!$B$14+(BldgEUI!$X$54-BldgEUI!X70)*Constants!$B$13+(BldgEUI!$Y$54-BldgEUI!Y70)*Constants!$B$13))</f>
        <v>159.89214072009841</v>
      </c>
      <c r="Y87" s="115" t="e">
        <f>W87*#REF!</f>
        <v>#REF!</v>
      </c>
    </row>
    <row r="88" spans="1:25" s="52" customFormat="1" x14ac:dyDescent="0.2">
      <c r="A88" s="23" t="s">
        <v>21</v>
      </c>
      <c r="B88" s="50" t="e">
        <f>SUM(D88:G88)</f>
        <v>#REF!</v>
      </c>
      <c r="C88" s="49" t="e">
        <f>D88*Constants!$B$1+Constants!$B$2*E88+F88</f>
        <v>#VALUE!</v>
      </c>
      <c r="D88" s="49">
        <v>0</v>
      </c>
      <c r="E88" s="89">
        <f>'ecm$'!E96</f>
        <v>0</v>
      </c>
      <c r="F88" s="90" t="str">
        <f>IF(((BldgEUI!$D$54-BldgEUI!D71)+(BldgEUI!$E$54-BldgEUI!E71)+(BldgEUI!$F$54-BldgEUI!F71)+(BldgEUI!$G$54-BldgEUI!G71))=0,"n/a",E88/(((BldgEUI!$D$54-BldgEUI!D71)*Constants!$B$14)+(BldgEUI!$E$54-BldgEUI!E71)*Constants!$B$14+(BldgEUI!$F$54-BldgEUI!F71)*Constants!$B$13+(BldgEUI!$G$54-BldgEUI!G71)*Constants!$B$13))</f>
        <v>n/a</v>
      </c>
      <c r="G88" s="115" t="e">
        <f>E88*#REF!</f>
        <v>#REF!</v>
      </c>
      <c r="H88" s="92"/>
      <c r="I88" s="92"/>
      <c r="J88" s="92"/>
      <c r="K88" s="101">
        <f>'ecm$'!I96</f>
        <v>0</v>
      </c>
      <c r="L88" s="90" t="str">
        <f>IF(((BldgEUI!$J$54-BldgEUI!J71)+(BldgEUI!$K$54-BldgEUI!K71)+(BldgEUI!$L$54-BldgEUI!L71)+(BldgEUI!$M$54-BldgEUI!M71))=0,"n/a",K88/(((BldgEUI!$J$54-BldgEUI!J71)*Constants!$B$14)+(BldgEUI!$K$54-BldgEUI!K71)*Constants!$B$14+(BldgEUI!$L$54-BldgEUI!L71)*Constants!$B$13+(BldgEUI!$M$54-BldgEUI!M71)*Constants!$B$13))</f>
        <v>n/a</v>
      </c>
      <c r="M88" s="115" t="e">
        <f>K88*#REF!</f>
        <v>#REF!</v>
      </c>
      <c r="N88" s="92"/>
      <c r="O88" s="92"/>
      <c r="P88" s="92"/>
      <c r="Q88" s="101">
        <f>'ecm$'!M96</f>
        <v>0</v>
      </c>
      <c r="R88" s="90" t="str">
        <f>IF(((BldgEUI!$P$54-BldgEUI!P71)+(BldgEUI!$Q$54-BldgEUI!Q71)+(BldgEUI!$R$54-BldgEUI!R71)+(BldgEUI!$S$54-BldgEUI!S71))=0,"n/a",Q88/(((BldgEUI!$P$54-BldgEUI!P71)*Constants!$B$14)+(BldgEUI!$Q$54-BldgEUI!Q71)*Constants!$B$14+(BldgEUI!$R$54-BldgEUI!R71)*Constants!$B$13+(BldgEUI!$S$54-BldgEUI!S71)*Constants!$B$13))</f>
        <v>n/a</v>
      </c>
      <c r="S88" s="115" t="e">
        <f>Q88*#REF!</f>
        <v>#REF!</v>
      </c>
      <c r="T88" s="92"/>
      <c r="U88" s="92"/>
      <c r="V88" s="92"/>
      <c r="W88" s="101">
        <f>'ecm$'!Q96</f>
        <v>0</v>
      </c>
      <c r="X88" s="90" t="str">
        <f>IF(((BldgEUI!$V$54-BldgEUI!V71)+(BldgEUI!$W$54-BldgEUI!W71)+(BldgEUI!$X$54-BldgEUI!X71)+(BldgEUI!$Y$54-BldgEUI!Y71))=0,"n/a",W88/(((BldgEUI!$V$54-BldgEUI!V71)*Constants!$B$14)+(BldgEUI!$W$54-BldgEUI!W71)*Constants!$B$14+(BldgEUI!$X$54-BldgEUI!X71)*Constants!$B$13+(BldgEUI!$Y$54-BldgEUI!Y71)*Constants!$B$13))</f>
        <v>n/a</v>
      </c>
      <c r="Y88" s="115" t="e">
        <f>W88*#REF!</f>
        <v>#REF!</v>
      </c>
    </row>
    <row r="89" spans="1:25" s="25" customFormat="1" x14ac:dyDescent="0.2">
      <c r="A89" s="23" t="s">
        <v>56</v>
      </c>
      <c r="B89" s="20" t="e">
        <f>SUM(D89:G89)</f>
        <v>#REF!</v>
      </c>
      <c r="C89" s="21" t="e">
        <f>D89*Constants!$B$1+Constants!$B$2*E89+F89</f>
        <v>#VALUE!</v>
      </c>
      <c r="D89" s="21">
        <v>0</v>
      </c>
      <c r="E89" s="89">
        <f>'ecm$'!E97</f>
        <v>4.453640061719736</v>
      </c>
      <c r="F89" s="90" t="str">
        <f>IF(((BldgEUI!$D$54-BldgEUI!D72)+(BldgEUI!$E$54-BldgEUI!E72)+(BldgEUI!$F$54-BldgEUI!F72)+(BldgEUI!$G$54-BldgEUI!G72))=0,"n/a",E89/(((BldgEUI!$D$54-BldgEUI!D72)*Constants!$B$14)+(BldgEUI!$E$54-BldgEUI!E72)*Constants!$B$14+(BldgEUI!$F$54-BldgEUI!F72)*Constants!$B$13+(BldgEUI!$G$54-BldgEUI!G72)*Constants!$B$13))</f>
        <v>n/a</v>
      </c>
      <c r="G89" s="115" t="e">
        <f>E89*#REF!</f>
        <v>#REF!</v>
      </c>
      <c r="H89" s="94"/>
      <c r="I89" s="94"/>
      <c r="J89" s="94"/>
      <c r="K89" s="101">
        <f>'ecm$'!I97</f>
        <v>4.453640061719736</v>
      </c>
      <c r="L89" s="90" t="str">
        <f>IF(((BldgEUI!$J$54-BldgEUI!J72)+(BldgEUI!$K$54-BldgEUI!K72)+(BldgEUI!$L$54-BldgEUI!L72)+(BldgEUI!$M$54-BldgEUI!M72))=0,"n/a",K89/(((BldgEUI!$J$54-BldgEUI!J72)*Constants!$B$14)+(BldgEUI!$K$54-BldgEUI!K72)*Constants!$B$14+(BldgEUI!$L$54-BldgEUI!L72)*Constants!$B$13+(BldgEUI!$M$54-BldgEUI!M72)*Constants!$B$13))</f>
        <v>n/a</v>
      </c>
      <c r="M89" s="115" t="e">
        <f>K89*#REF!</f>
        <v>#REF!</v>
      </c>
      <c r="N89" s="94"/>
      <c r="O89" s="94"/>
      <c r="P89" s="94"/>
      <c r="Q89" s="101">
        <f>'ecm$'!M97</f>
        <v>4.453640061719736</v>
      </c>
      <c r="R89" s="90" t="str">
        <f>IF(((BldgEUI!$P$54-BldgEUI!P72)+(BldgEUI!$Q$54-BldgEUI!Q72)+(BldgEUI!$R$54-BldgEUI!R72)+(BldgEUI!$S$54-BldgEUI!S72))=0,"n/a",Q89/(((BldgEUI!$P$54-BldgEUI!P72)*Constants!$B$14)+(BldgEUI!$Q$54-BldgEUI!Q72)*Constants!$B$14+(BldgEUI!$R$54-BldgEUI!R72)*Constants!$B$13+(BldgEUI!$S$54-BldgEUI!S72)*Constants!$B$13))</f>
        <v>n/a</v>
      </c>
      <c r="S89" s="115" t="e">
        <f>Q89*#REF!</f>
        <v>#REF!</v>
      </c>
      <c r="T89" s="94"/>
      <c r="U89" s="94"/>
      <c r="V89" s="94"/>
      <c r="W89" s="101">
        <f>'ecm$'!Q97</f>
        <v>4.453640061719736</v>
      </c>
      <c r="X89" s="90" t="str">
        <f>IF(((BldgEUI!$V$54-BldgEUI!V72)+(BldgEUI!$W$54-BldgEUI!W72)+(BldgEUI!$X$54-BldgEUI!X72)+(BldgEUI!$Y$54-BldgEUI!Y72))=0,"n/a",W89/(((BldgEUI!$V$54-BldgEUI!V72)*Constants!$B$14)+(BldgEUI!$W$54-BldgEUI!W72)*Constants!$B$14+(BldgEUI!$X$54-BldgEUI!X72)*Constants!$B$13+(BldgEUI!$Y$54-BldgEUI!Y72)*Constants!$B$13))</f>
        <v>n/a</v>
      </c>
      <c r="Y89" s="115" t="e">
        <f>W89*#REF!</f>
        <v>#REF!</v>
      </c>
    </row>
    <row r="90" spans="1:25" s="19" customFormat="1" x14ac:dyDescent="0.2">
      <c r="A90" s="23" t="s">
        <v>57</v>
      </c>
      <c r="B90" s="20" t="e">
        <f>SUM(D90:G90)</f>
        <v>#REF!</v>
      </c>
      <c r="C90" s="21" t="e">
        <f>D90*Constants!$B$1+Constants!$B$2*E90+F90</f>
        <v>#VALUE!</v>
      </c>
      <c r="D90" s="21">
        <v>0</v>
      </c>
      <c r="E90" s="89">
        <f>'ecm$'!E98</f>
        <v>0</v>
      </c>
      <c r="F90" s="90" t="str">
        <f>IF(((BldgEUI!$D$54-BldgEUI!D73)+(BldgEUI!$E$54-BldgEUI!E73)+(BldgEUI!$F$54-BldgEUI!F73)+(BldgEUI!$G$54-BldgEUI!G73))=0,"n/a",E90/(((BldgEUI!$D$54-BldgEUI!D73)*Constants!$B$14)+(BldgEUI!$E$54-BldgEUI!E73)*Constants!$B$14+(BldgEUI!$F$54-BldgEUI!F73)*Constants!$B$13+(BldgEUI!$G$54-BldgEUI!G73)*Constants!$B$13))</f>
        <v>n/a</v>
      </c>
      <c r="G90" s="115" t="e">
        <f>E90*#REF!</f>
        <v>#REF!</v>
      </c>
      <c r="H90" s="94"/>
      <c r="I90" s="94"/>
      <c r="J90" s="94"/>
      <c r="K90" s="101">
        <f>'ecm$'!I98</f>
        <v>0</v>
      </c>
      <c r="L90" s="90" t="str">
        <f>IF(((BldgEUI!$J$54-BldgEUI!J73)+(BldgEUI!$K$54-BldgEUI!K73)+(BldgEUI!$L$54-BldgEUI!L73)+(BldgEUI!$M$54-BldgEUI!M73))=0,"n/a",K90/(((BldgEUI!$J$54-BldgEUI!J73)*Constants!$B$14)+(BldgEUI!$K$54-BldgEUI!K73)*Constants!$B$14+(BldgEUI!$L$54-BldgEUI!L73)*Constants!$B$13+(BldgEUI!$M$54-BldgEUI!M73)*Constants!$B$13))</f>
        <v>n/a</v>
      </c>
      <c r="M90" s="115" t="e">
        <f>K90*#REF!</f>
        <v>#REF!</v>
      </c>
      <c r="N90" s="94"/>
      <c r="O90" s="94"/>
      <c r="P90" s="94"/>
      <c r="Q90" s="101">
        <f>'ecm$'!M98</f>
        <v>0</v>
      </c>
      <c r="R90" s="90" t="str">
        <f>IF(((BldgEUI!$P$54-BldgEUI!P73)+(BldgEUI!$Q$54-BldgEUI!Q73)+(BldgEUI!$R$54-BldgEUI!R73)+(BldgEUI!$S$54-BldgEUI!S73))=0,"n/a",Q90/(((BldgEUI!$P$54-BldgEUI!P73)*Constants!$B$14)+(BldgEUI!$Q$54-BldgEUI!Q73)*Constants!$B$14+(BldgEUI!$R$54-BldgEUI!R73)*Constants!$B$13+(BldgEUI!$S$54-BldgEUI!S73)*Constants!$B$13))</f>
        <v>n/a</v>
      </c>
      <c r="S90" s="115" t="e">
        <f>Q90*#REF!</f>
        <v>#REF!</v>
      </c>
      <c r="T90" s="94"/>
      <c r="U90" s="94"/>
      <c r="V90" s="94"/>
      <c r="W90" s="101">
        <f>'ecm$'!Q98</f>
        <v>0</v>
      </c>
      <c r="X90" s="90" t="str">
        <f>IF(((BldgEUI!$V$54-BldgEUI!V73)+(BldgEUI!$W$54-BldgEUI!W73)+(BldgEUI!$X$54-BldgEUI!X73)+(BldgEUI!$Y$54-BldgEUI!Y73))=0,"n/a",W90/(((BldgEUI!$V$54-BldgEUI!V73)*Constants!$B$14)+(BldgEUI!$W$54-BldgEUI!W73)*Constants!$B$14+(BldgEUI!$X$54-BldgEUI!X73)*Constants!$B$13+(BldgEUI!$Y$54-BldgEUI!Y73)*Constants!$B$13))</f>
        <v>n/a</v>
      </c>
      <c r="Y90" s="115" t="e">
        <f>W90*#REF!</f>
        <v>#REF!</v>
      </c>
    </row>
    <row r="91" spans="1:25" s="25" customFormat="1" x14ac:dyDescent="0.2">
      <c r="A91" s="72" t="s">
        <v>58</v>
      </c>
      <c r="B91" s="17" t="e">
        <f>SUM(D91:G91)</f>
        <v>#REF!</v>
      </c>
      <c r="C91" s="18" t="e">
        <f>D91*Constants!$B$1+Constants!$B$2*E91+F91</f>
        <v>#VALUE!</v>
      </c>
      <c r="D91" s="18">
        <v>0</v>
      </c>
      <c r="E91" s="95">
        <f>'ecm$'!E99</f>
        <v>7.2590826202833494</v>
      </c>
      <c r="F91" s="96" t="str">
        <f>IF(((BldgEUI!$D$54-BldgEUI!D74)+(BldgEUI!$E$54-BldgEUI!E74)+(BldgEUI!$F$54-BldgEUI!F74)+(BldgEUI!$G$54-BldgEUI!G74))=0,"n/a",E91/(((BldgEUI!$D$54-BldgEUI!D74)*Constants!$B$14)+(BldgEUI!$E$54-BldgEUI!E74)*Constants!$B$14+(BldgEUI!$F$54-BldgEUI!F74)*Constants!$B$13+(BldgEUI!$G$54-BldgEUI!G74)*Constants!$B$13))</f>
        <v>n/a</v>
      </c>
      <c r="G91" s="154" t="e">
        <f>E91*#REF!</f>
        <v>#REF!</v>
      </c>
      <c r="H91" s="104"/>
      <c r="I91" s="104"/>
      <c r="J91" s="104"/>
      <c r="K91" s="288">
        <f>'ecm$'!I99</f>
        <v>7.2590826202833494</v>
      </c>
      <c r="L91" s="96" t="str">
        <f>IF(((BldgEUI!$J$54-BldgEUI!J74)+(BldgEUI!$K$54-BldgEUI!K74)+(BldgEUI!$L$54-BldgEUI!L74)+(BldgEUI!$M$54-BldgEUI!M74))=0,"n/a",K91/(((BldgEUI!$J$54-BldgEUI!J74)*Constants!$B$14)+(BldgEUI!$K$54-BldgEUI!K74)*Constants!$B$14+(BldgEUI!$L$54-BldgEUI!L74)*Constants!$B$13+(BldgEUI!$M$54-BldgEUI!M74)*Constants!$B$13))</f>
        <v>n/a</v>
      </c>
      <c r="M91" s="154" t="e">
        <f>K91*#REF!</f>
        <v>#REF!</v>
      </c>
      <c r="N91" s="104"/>
      <c r="O91" s="104"/>
      <c r="P91" s="104"/>
      <c r="Q91" s="288">
        <f>'ecm$'!M99</f>
        <v>7.2590826202833494</v>
      </c>
      <c r="R91" s="96" t="str">
        <f>IF(((BldgEUI!$P$54-BldgEUI!P74)+(BldgEUI!$Q$54-BldgEUI!Q74)+(BldgEUI!$R$54-BldgEUI!R74)+(BldgEUI!$S$54-BldgEUI!S74))=0,"n/a",Q91/(((BldgEUI!$P$54-BldgEUI!P74)*Constants!$B$14)+(BldgEUI!$Q$54-BldgEUI!Q74)*Constants!$B$14+(BldgEUI!$R$54-BldgEUI!R74)*Constants!$B$13+(BldgEUI!$S$54-BldgEUI!S74)*Constants!$B$13))</f>
        <v>n/a</v>
      </c>
      <c r="S91" s="154" t="e">
        <f>Q91*#REF!</f>
        <v>#REF!</v>
      </c>
      <c r="T91" s="104"/>
      <c r="U91" s="104"/>
      <c r="V91" s="104"/>
      <c r="W91" s="288">
        <f>'ecm$'!Q99</f>
        <v>7.2590826202833494</v>
      </c>
      <c r="X91" s="96" t="str">
        <f>IF(((BldgEUI!$V$54-BldgEUI!V74)+(BldgEUI!$W$54-BldgEUI!W74)+(BldgEUI!$X$54-BldgEUI!X74)+(BldgEUI!$Y$54-BldgEUI!Y74))=0,"n/a",W91/(((BldgEUI!$V$54-BldgEUI!V74)*Constants!$B$14)+(BldgEUI!$W$54-BldgEUI!W74)*Constants!$B$14+(BldgEUI!$X$54-BldgEUI!X74)*Constants!$B$13+(BldgEUI!$Y$54-BldgEUI!Y74)*Constants!$B$13))</f>
        <v>n/a</v>
      </c>
      <c r="Y91" s="154" t="e">
        <f>W91*#REF!</f>
        <v>#REF!</v>
      </c>
    </row>
    <row r="93" spans="1:25" ht="18.75" x14ac:dyDescent="0.25">
      <c r="A93" s="82"/>
      <c r="B93" s="738" t="s">
        <v>80</v>
      </c>
      <c r="C93" s="739"/>
      <c r="D93" s="739"/>
      <c r="E93" s="739"/>
      <c r="F93" s="739"/>
      <c r="G93" s="739"/>
      <c r="H93" s="739"/>
      <c r="I93" s="739"/>
      <c r="J93" s="739"/>
      <c r="K93" s="739"/>
      <c r="L93" s="739"/>
      <c r="M93" s="739"/>
      <c r="N93" s="739"/>
      <c r="O93" s="739"/>
      <c r="P93" s="739"/>
      <c r="Q93" s="739"/>
      <c r="R93" s="739"/>
      <c r="S93" s="739"/>
      <c r="T93" s="739"/>
      <c r="U93" s="739"/>
      <c r="V93" s="739"/>
      <c r="W93" s="739"/>
      <c r="X93" s="739"/>
      <c r="Y93" s="740"/>
    </row>
    <row r="94" spans="1:25" x14ac:dyDescent="0.2">
      <c r="A94" s="75" t="s">
        <v>64</v>
      </c>
      <c r="B94" s="732" t="s">
        <v>39</v>
      </c>
      <c r="C94" s="732"/>
      <c r="D94" s="732"/>
      <c r="E94" s="732"/>
      <c r="F94" s="732"/>
      <c r="G94" s="737"/>
      <c r="H94" s="732" t="s">
        <v>42</v>
      </c>
      <c r="I94" s="732"/>
      <c r="J94" s="732"/>
      <c r="K94" s="732"/>
      <c r="L94" s="732"/>
      <c r="M94" s="732"/>
      <c r="N94" s="732" t="s">
        <v>41</v>
      </c>
      <c r="O94" s="732"/>
      <c r="P94" s="732"/>
      <c r="Q94" s="732"/>
      <c r="R94" s="732"/>
      <c r="S94" s="732"/>
      <c r="T94" s="732" t="s">
        <v>40</v>
      </c>
      <c r="U94" s="732"/>
      <c r="V94" s="732"/>
      <c r="W94" s="732"/>
      <c r="X94" s="732"/>
      <c r="Y94" s="732"/>
    </row>
    <row r="95" spans="1:25" ht="33.75" x14ac:dyDescent="0.2">
      <c r="A95" s="76" t="s">
        <v>14</v>
      </c>
      <c r="B95" s="77" t="s">
        <v>32</v>
      </c>
      <c r="C95" s="77" t="s">
        <v>33</v>
      </c>
      <c r="D95" s="77" t="s">
        <v>34</v>
      </c>
      <c r="E95" s="173" t="s">
        <v>200</v>
      </c>
      <c r="F95" s="173" t="s">
        <v>36</v>
      </c>
      <c r="G95" s="113" t="s">
        <v>101</v>
      </c>
      <c r="H95" s="173" t="s">
        <v>32</v>
      </c>
      <c r="I95" s="173" t="s">
        <v>33</v>
      </c>
      <c r="J95" s="173" t="s">
        <v>34</v>
      </c>
      <c r="K95" s="173" t="s">
        <v>200</v>
      </c>
      <c r="L95" s="173" t="s">
        <v>36</v>
      </c>
      <c r="M95" s="113" t="s">
        <v>101</v>
      </c>
      <c r="N95" s="173" t="s">
        <v>32</v>
      </c>
      <c r="O95" s="173" t="s">
        <v>33</v>
      </c>
      <c r="P95" s="173" t="s">
        <v>34</v>
      </c>
      <c r="Q95" s="173" t="s">
        <v>200</v>
      </c>
      <c r="R95" s="173" t="s">
        <v>36</v>
      </c>
      <c r="S95" s="113" t="s">
        <v>101</v>
      </c>
      <c r="T95" s="173" t="s">
        <v>32</v>
      </c>
      <c r="U95" s="173" t="s">
        <v>33</v>
      </c>
      <c r="V95" s="173" t="s">
        <v>34</v>
      </c>
      <c r="W95" s="173" t="s">
        <v>200</v>
      </c>
      <c r="X95" s="173" t="s">
        <v>36</v>
      </c>
      <c r="Y95" s="113" t="s">
        <v>101</v>
      </c>
    </row>
    <row r="96" spans="1:25" s="24" customFormat="1" x14ac:dyDescent="0.2">
      <c r="A96" s="11" t="s">
        <v>0</v>
      </c>
      <c r="B96" s="57">
        <f>SUM(D96:G96)</f>
        <v>0</v>
      </c>
      <c r="C96" s="58">
        <f>D96*Constants!$B$1+Constants!$B$2*E96+F96</f>
        <v>0</v>
      </c>
      <c r="D96" s="58">
        <v>0</v>
      </c>
      <c r="E96" s="85"/>
      <c r="F96" s="86"/>
      <c r="G96" s="120"/>
      <c r="H96" s="83"/>
      <c r="I96" s="83"/>
      <c r="J96" s="83"/>
      <c r="K96" s="83"/>
      <c r="L96" s="84"/>
      <c r="M96" s="84"/>
      <c r="N96" s="85"/>
      <c r="O96" s="85"/>
      <c r="P96" s="85"/>
      <c r="Q96" s="85"/>
      <c r="R96" s="86"/>
      <c r="S96" s="86"/>
      <c r="T96" s="85"/>
      <c r="U96" s="85"/>
      <c r="V96" s="85"/>
      <c r="W96" s="85"/>
      <c r="X96" s="86"/>
      <c r="Y96" s="86"/>
    </row>
    <row r="97" spans="1:25" s="24" customFormat="1" x14ac:dyDescent="0.2">
      <c r="A97" s="12" t="s">
        <v>45</v>
      </c>
      <c r="B97" s="50" t="e">
        <f>SUM(D97:G97)</f>
        <v>#REF!</v>
      </c>
      <c r="C97" s="49" t="e">
        <f>D97*Constants!$B$1+Constants!$B$2*E97+F97</f>
        <v>#REF!</v>
      </c>
      <c r="D97" s="49">
        <v>0</v>
      </c>
      <c r="E97" s="92">
        <f>'ecm$'!E105</f>
        <v>0</v>
      </c>
      <c r="F97" s="90" t="e">
        <f>IF(((BldgEUI!#REF!-BldgEUI!#REF!)+(BldgEUI!#REF!-BldgEUI!#REF!)+(BldgEUI!#REF!-BldgEUI!#REF!)+(BldgEUI!#REF!-BldgEUI!#REF!))=0,"n/a",E97/(((BldgEUI!#REF!-BldgEUI!#REF!)*Constants!$B$14)+(BldgEUI!#REF!-BldgEUI!#REF!)*Constants!$B$14+(BldgEUI!#REF!-BldgEUI!#REF!)*Constants!$B$13+(BldgEUI!#REF!-BldgEUI!#REF!)*Constants!$B$13))</f>
        <v>#REF!</v>
      </c>
      <c r="G97" s="117" t="e">
        <f>E97*#REF!</f>
        <v>#REF!</v>
      </c>
      <c r="H97" s="89"/>
      <c r="I97" s="89"/>
      <c r="J97" s="89"/>
      <c r="K97" s="89">
        <f>'ecm$'!I105</f>
        <v>83.148142440993112</v>
      </c>
      <c r="L97" s="90" t="e">
        <f>IF(((BldgEUI!#REF!-BldgEUI!#REF!)+(BldgEUI!#REF!-BldgEUI!#REF!)+(BldgEUI!#REF!-BldgEUI!#REF!)+(BldgEUI!#REF!-BldgEUI!#REF!))=0,"n/a",K97/(((BldgEUI!#REF!-BldgEUI!#REF!)*Constants!$B$14)+(BldgEUI!#REF!-BldgEUI!#REF!)*Constants!$B$14+(BldgEUI!#REF!-BldgEUI!#REF!)*Constants!$B$13+(BldgEUI!#REF!-BldgEUI!#REF!)*Constants!$B$13))</f>
        <v>#REF!</v>
      </c>
      <c r="M97" s="117" t="e">
        <f>K97*#REF!</f>
        <v>#REF!</v>
      </c>
      <c r="N97" s="92"/>
      <c r="O97" s="92"/>
      <c r="P97" s="92"/>
      <c r="Q97" s="92">
        <f>'ecm$'!M105</f>
        <v>83.148142440993112</v>
      </c>
      <c r="R97" s="90" t="e">
        <f>IF(((BldgEUI!#REF!-BldgEUI!#REF!)+(BldgEUI!#REF!-BldgEUI!#REF!)+(BldgEUI!#REF!-BldgEUI!#REF!)+(BldgEUI!#REF!-BldgEUI!#REF!))=0,"n/a",Q97/(((BldgEUI!#REF!-BldgEUI!#REF!)*Constants!$B$14)+(BldgEUI!#REF!-BldgEUI!#REF!)*Constants!$B$14+(BldgEUI!#REF!-BldgEUI!#REF!)*Constants!$B$13+(BldgEUI!#REF!-BldgEUI!#REF!)*Constants!$B$13))</f>
        <v>#REF!</v>
      </c>
      <c r="S97" s="117" t="e">
        <f>Q97*#REF!</f>
        <v>#REF!</v>
      </c>
      <c r="T97" s="92"/>
      <c r="U97" s="92"/>
      <c r="V97" s="92"/>
      <c r="W97" s="92">
        <f>'ecm$'!Q105</f>
        <v>83.148142440993112</v>
      </c>
      <c r="X97" s="90" t="e">
        <f>IF(((BldgEUI!#REF!-BldgEUI!#REF!)+(BldgEUI!#REF!-BldgEUI!#REF!)+(BldgEUI!#REF!-BldgEUI!#REF!)+(BldgEUI!#REF!-BldgEUI!#REF!))=0,"n/a",W97/(((BldgEUI!#REF!-BldgEUI!#REF!)*Constants!$B$14)+(BldgEUI!#REF!-BldgEUI!#REF!)*Constants!$B$14+(BldgEUI!#REF!-BldgEUI!#REF!)*Constants!$B$13+(BldgEUI!#REF!-BldgEUI!#REF!)*Constants!$B$13))</f>
        <v>#REF!</v>
      </c>
      <c r="Y97" s="117" t="e">
        <f>W97*#REF!</f>
        <v>#REF!</v>
      </c>
    </row>
    <row r="98" spans="1:25" s="24" customFormat="1" x14ac:dyDescent="0.2">
      <c r="A98" s="12" t="s">
        <v>43</v>
      </c>
      <c r="B98" s="50"/>
      <c r="C98" s="49"/>
      <c r="D98" s="49"/>
      <c r="E98" s="92">
        <f>'ecm$'!E107</f>
        <v>0</v>
      </c>
      <c r="F98" s="90" t="e">
        <f>IF(((BldgEUI!#REF!-BldgEUI!#REF!)+(BldgEUI!#REF!-BldgEUI!#REF!)+(BldgEUI!#REF!-BldgEUI!#REF!)+(BldgEUI!#REF!-BldgEUI!#REF!))=0,"n/a",E98/(((BldgEUI!#REF!-BldgEUI!#REF!)*Constants!$B$14)+(BldgEUI!#REF!-BldgEUI!#REF!)*Constants!$B$14+(BldgEUI!#REF!-BldgEUI!#REF!)*Constants!$B$13+(BldgEUI!#REF!-BldgEUI!#REF!)*Constants!$B$13))</f>
        <v>#REF!</v>
      </c>
      <c r="G98" s="117" t="e">
        <f>E98*#REF!</f>
        <v>#REF!</v>
      </c>
      <c r="H98" s="89"/>
      <c r="I98" s="89"/>
      <c r="J98" s="89"/>
      <c r="K98" s="89">
        <f>'ecm$'!I107</f>
        <v>79.668446995869914</v>
      </c>
      <c r="L98" s="90" t="e">
        <f>IF(((BldgEUI!#REF!-BldgEUI!#REF!)+(BldgEUI!#REF!-BldgEUI!#REF!)+(BldgEUI!#REF!-BldgEUI!#REF!)+(BldgEUI!#REF!-BldgEUI!#REF!))=0,"n/a",K98/(((BldgEUI!#REF!-BldgEUI!#REF!)*Constants!$B$14)+(BldgEUI!#REF!-BldgEUI!#REF!)*Constants!$B$14+(BldgEUI!#REF!-BldgEUI!#REF!)*Constants!$B$13+(BldgEUI!#REF!-BldgEUI!#REF!)*Constants!$B$13))</f>
        <v>#REF!</v>
      </c>
      <c r="M98" s="117" t="e">
        <f>K98*#REF!</f>
        <v>#REF!</v>
      </c>
      <c r="N98" s="92"/>
      <c r="O98" s="92"/>
      <c r="P98" s="92"/>
      <c r="Q98" s="92">
        <f>'ecm$'!M107</f>
        <v>66.856284469762414</v>
      </c>
      <c r="R98" s="90" t="e">
        <f>IF(((BldgEUI!#REF!-BldgEUI!#REF!)+(BldgEUI!#REF!-BldgEUI!#REF!)+(BldgEUI!#REF!-BldgEUI!#REF!)+(BldgEUI!#REF!-BldgEUI!#REF!))=0,"n/a",Q98/(((BldgEUI!#REF!-BldgEUI!#REF!)*Constants!$B$14)+(BldgEUI!#REF!-BldgEUI!#REF!)*Constants!$B$14+(BldgEUI!#REF!-BldgEUI!#REF!)*Constants!$B$13+(BldgEUI!#REF!-BldgEUI!#REF!)*Constants!$B$13))</f>
        <v>#REF!</v>
      </c>
      <c r="S98" s="117" t="e">
        <f>Q98*#REF!</f>
        <v>#REF!</v>
      </c>
      <c r="T98" s="92"/>
      <c r="U98" s="92"/>
      <c r="V98" s="92"/>
      <c r="W98" s="92">
        <f>'ecm$'!Q107</f>
        <v>66.856284469762414</v>
      </c>
      <c r="X98" s="90" t="e">
        <f>IF(((BldgEUI!#REF!-BldgEUI!#REF!)+(BldgEUI!#REF!-BldgEUI!#REF!)+(BldgEUI!#REF!-BldgEUI!#REF!)+(BldgEUI!#REF!-BldgEUI!#REF!))=0,"n/a",W98/(((BldgEUI!#REF!-BldgEUI!#REF!)*Constants!$B$14)+(BldgEUI!#REF!-BldgEUI!#REF!)*Constants!$B$14+(BldgEUI!#REF!-BldgEUI!#REF!)*Constants!$B$13+(BldgEUI!#REF!-BldgEUI!#REF!)*Constants!$B$13))</f>
        <v>#REF!</v>
      </c>
      <c r="Y98" s="117" t="e">
        <f>W98*#REF!</f>
        <v>#REF!</v>
      </c>
    </row>
    <row r="99" spans="1:25" s="25" customFormat="1" x14ac:dyDescent="0.2">
      <c r="A99" s="23" t="s">
        <v>46</v>
      </c>
      <c r="B99" s="50" t="e">
        <f>SUM(D99:G99)</f>
        <v>#REF!</v>
      </c>
      <c r="C99" s="49" t="e">
        <f>D99*Constants!$B$1+Constants!$B$2*E99+F99</f>
        <v>#REF!</v>
      </c>
      <c r="D99" s="49">
        <v>0</v>
      </c>
      <c r="E99" s="92">
        <f>'ecm$'!E109</f>
        <v>74.090467579578828</v>
      </c>
      <c r="F99" s="90" t="e">
        <f>IF(((BldgEUI!#REF!-BldgEUI!#REF!)+(BldgEUI!#REF!-BldgEUI!#REF!)+(BldgEUI!#REF!-BldgEUI!#REF!)+(BldgEUI!#REF!-BldgEUI!#REF!))=0,"n/a",E99/(((BldgEUI!#REF!-BldgEUI!#REF!)*Constants!$B$14)+(BldgEUI!#REF!-BldgEUI!#REF!)*Constants!$B$14+(BldgEUI!#REF!-BldgEUI!#REF!)*Constants!$B$13+(BldgEUI!#REF!-BldgEUI!#REF!)*Constants!$B$13))</f>
        <v>#REF!</v>
      </c>
      <c r="G99" s="117" t="e">
        <f>E99*#REF!</f>
        <v>#REF!</v>
      </c>
      <c r="H99" s="89"/>
      <c r="I99" s="89"/>
      <c r="J99" s="89"/>
      <c r="K99" s="89">
        <f>'ecm$'!I109</f>
        <v>74.090467579578828</v>
      </c>
      <c r="L99" s="90" t="e">
        <f>IF(((BldgEUI!#REF!-BldgEUI!#REF!)+(BldgEUI!#REF!-BldgEUI!#REF!)+(BldgEUI!#REF!-BldgEUI!#REF!)+(BldgEUI!#REF!-BldgEUI!#REF!))=0,"n/a",K99/(((BldgEUI!#REF!-BldgEUI!#REF!)*Constants!$B$14)+(BldgEUI!#REF!-BldgEUI!#REF!)*Constants!$B$14+(BldgEUI!#REF!-BldgEUI!#REF!)*Constants!$B$13+(BldgEUI!#REF!-BldgEUI!#REF!)*Constants!$B$13))</f>
        <v>#REF!</v>
      </c>
      <c r="M99" s="117" t="e">
        <f>K99*#REF!</f>
        <v>#REF!</v>
      </c>
      <c r="N99" s="92"/>
      <c r="O99" s="92"/>
      <c r="P99" s="92"/>
      <c r="Q99" s="92">
        <f>'ecm$'!M109</f>
        <v>74.090467579578828</v>
      </c>
      <c r="R99" s="90" t="e">
        <f>IF(((BldgEUI!#REF!-BldgEUI!#REF!)+(BldgEUI!#REF!-BldgEUI!#REF!)+(BldgEUI!#REF!-BldgEUI!#REF!)+(BldgEUI!#REF!-BldgEUI!#REF!))=0,"n/a",Q99/(((BldgEUI!#REF!-BldgEUI!#REF!)*Constants!$B$14)+(BldgEUI!#REF!-BldgEUI!#REF!)*Constants!$B$14+(BldgEUI!#REF!-BldgEUI!#REF!)*Constants!$B$13+(BldgEUI!#REF!-BldgEUI!#REF!)*Constants!$B$13))</f>
        <v>#REF!</v>
      </c>
      <c r="S99" s="117" t="e">
        <f>Q99*#REF!</f>
        <v>#REF!</v>
      </c>
      <c r="T99" s="92"/>
      <c r="U99" s="92"/>
      <c r="V99" s="92"/>
      <c r="W99" s="92">
        <f>'ecm$'!Q109</f>
        <v>74.090467579578828</v>
      </c>
      <c r="X99" s="90" t="e">
        <f>IF(((BldgEUI!#REF!-BldgEUI!#REF!)+(BldgEUI!#REF!-BldgEUI!#REF!)+(BldgEUI!#REF!-BldgEUI!#REF!)+(BldgEUI!#REF!-BldgEUI!#REF!))=0,"n/a",W99/(((BldgEUI!#REF!-BldgEUI!#REF!)*Constants!$B$14)+(BldgEUI!#REF!-BldgEUI!#REF!)*Constants!$B$14+(BldgEUI!#REF!-BldgEUI!#REF!)*Constants!$B$13+(BldgEUI!#REF!-BldgEUI!#REF!)*Constants!$B$13))</f>
        <v>#REF!</v>
      </c>
      <c r="Y99" s="117" t="e">
        <f>W99*#REF!</f>
        <v>#REF!</v>
      </c>
    </row>
    <row r="100" spans="1:25" s="19" customFormat="1" x14ac:dyDescent="0.2">
      <c r="A100" s="23" t="s">
        <v>47</v>
      </c>
      <c r="B100" s="50" t="e">
        <f t="shared" ref="B100:B111" si="6">SUM(D100:G100)</f>
        <v>#REF!</v>
      </c>
      <c r="C100" s="49" t="e">
        <f>D100*Constants!$B$1+Constants!$B$2*E100+F100</f>
        <v>#REF!</v>
      </c>
      <c r="D100" s="49">
        <v>0</v>
      </c>
      <c r="E100" s="92">
        <f>'ecm$'!E110</f>
        <v>0</v>
      </c>
      <c r="F100" s="90" t="e">
        <f>IF(((BldgEUI!#REF!-BldgEUI!#REF!)+(BldgEUI!#REF!-BldgEUI!#REF!)+(BldgEUI!#REF!-BldgEUI!#REF!)+(BldgEUI!#REF!-BldgEUI!#REF!))=0,"n/a",E100/(((BldgEUI!#REF!-BldgEUI!#REF!)*Constants!$B$14)+(BldgEUI!#REF!-BldgEUI!#REF!)*Constants!$B$14+(BldgEUI!#REF!-BldgEUI!#REF!)*Constants!$B$13+(BldgEUI!#REF!-BldgEUI!#REF!)*Constants!$B$13))</f>
        <v>#REF!</v>
      </c>
      <c r="G100" s="117" t="e">
        <f>E100*#REF!</f>
        <v>#REF!</v>
      </c>
      <c r="H100" s="89"/>
      <c r="I100" s="89"/>
      <c r="J100" s="89"/>
      <c r="K100" s="89">
        <f>'ecm$'!I110</f>
        <v>22.660764377062893</v>
      </c>
      <c r="L100" s="90" t="e">
        <f>IF(((BldgEUI!#REF!-BldgEUI!#REF!)+(BldgEUI!#REF!-BldgEUI!#REF!)+(BldgEUI!#REF!-BldgEUI!#REF!)+(BldgEUI!#REF!-BldgEUI!#REF!))=0,"n/a",K100/(((BldgEUI!#REF!-BldgEUI!#REF!)*Constants!$B$14)+(BldgEUI!#REF!-BldgEUI!#REF!)*Constants!$B$14+(BldgEUI!#REF!-BldgEUI!#REF!)*Constants!$B$13+(BldgEUI!#REF!-BldgEUI!#REF!)*Constants!$B$13))</f>
        <v>#REF!</v>
      </c>
      <c r="M100" s="117" t="e">
        <f>K100*#REF!</f>
        <v>#REF!</v>
      </c>
      <c r="N100" s="92"/>
      <c r="O100" s="92"/>
      <c r="P100" s="92"/>
      <c r="Q100" s="92">
        <f>'ecm$'!M110</f>
        <v>24.8947336508385</v>
      </c>
      <c r="R100" s="90" t="e">
        <f>IF(((BldgEUI!#REF!-BldgEUI!#REF!)+(BldgEUI!#REF!-BldgEUI!#REF!)+(BldgEUI!#REF!-BldgEUI!#REF!)+(BldgEUI!#REF!-BldgEUI!#REF!))=0,"n/a",Q100/(((BldgEUI!#REF!-BldgEUI!#REF!)*Constants!$B$14)+(BldgEUI!#REF!-BldgEUI!#REF!)*Constants!$B$14+(BldgEUI!#REF!-BldgEUI!#REF!)*Constants!$B$13+(BldgEUI!#REF!-BldgEUI!#REF!)*Constants!$B$13))</f>
        <v>#REF!</v>
      </c>
      <c r="S100" s="117" t="e">
        <f>Q100*#REF!</f>
        <v>#REF!</v>
      </c>
      <c r="T100" s="92"/>
      <c r="U100" s="92"/>
      <c r="V100" s="92"/>
      <c r="W100" s="92">
        <f>'ecm$'!Q110</f>
        <v>24.8947336508385</v>
      </c>
      <c r="X100" s="90" t="e">
        <f>IF(((BldgEUI!#REF!-BldgEUI!#REF!)+(BldgEUI!#REF!-BldgEUI!#REF!)+(BldgEUI!#REF!-BldgEUI!#REF!)+(BldgEUI!#REF!-BldgEUI!#REF!))=0,"n/a",W100/(((BldgEUI!#REF!-BldgEUI!#REF!)*Constants!$B$14)+(BldgEUI!#REF!-BldgEUI!#REF!)*Constants!$B$14+(BldgEUI!#REF!-BldgEUI!#REF!)*Constants!$B$13+(BldgEUI!#REF!-BldgEUI!#REF!)*Constants!$B$13))</f>
        <v>#REF!</v>
      </c>
      <c r="Y100" s="117" t="e">
        <f>W100*#REF!</f>
        <v>#REF!</v>
      </c>
    </row>
    <row r="101" spans="1:25" s="24" customFormat="1" x14ac:dyDescent="0.2">
      <c r="A101" s="23" t="s">
        <v>48</v>
      </c>
      <c r="B101" s="50" t="e">
        <f t="shared" si="6"/>
        <v>#REF!</v>
      </c>
      <c r="C101" s="49" t="e">
        <f>D101*Constants!$B$1+Constants!$B$2*E101+F101</f>
        <v>#REF!</v>
      </c>
      <c r="D101" s="49">
        <v>0</v>
      </c>
      <c r="E101" s="92">
        <f>'ecm$'!E111</f>
        <v>11.131957817011095</v>
      </c>
      <c r="F101" s="90" t="e">
        <f>IF(((BldgEUI!#REF!-BldgEUI!#REF!)+(BldgEUI!#REF!-BldgEUI!#REF!)+(BldgEUI!#REF!-BldgEUI!#REF!)+(BldgEUI!#REF!-BldgEUI!#REF!))=0,"n/a",E101/(((BldgEUI!#REF!-BldgEUI!#REF!)*Constants!$B$14)+(BldgEUI!#REF!-BldgEUI!#REF!)*Constants!$B$14+(BldgEUI!#REF!-BldgEUI!#REF!)*Constants!$B$13+(BldgEUI!#REF!-BldgEUI!#REF!)*Constants!$B$13))</f>
        <v>#REF!</v>
      </c>
      <c r="G101" s="117" t="e">
        <f>E101*#REF!</f>
        <v>#REF!</v>
      </c>
      <c r="H101" s="89"/>
      <c r="I101" s="89"/>
      <c r="J101" s="89"/>
      <c r="K101" s="89">
        <f>'ecm$'!I111</f>
        <v>11.131957817011095</v>
      </c>
      <c r="L101" s="90" t="e">
        <f>IF(((BldgEUI!#REF!-BldgEUI!#REF!)+(BldgEUI!#REF!-BldgEUI!#REF!)+(BldgEUI!#REF!-BldgEUI!#REF!)+(BldgEUI!#REF!-BldgEUI!#REF!))=0,"n/a",K101/(((BldgEUI!#REF!-BldgEUI!#REF!)*Constants!$B$14)+(BldgEUI!#REF!-BldgEUI!#REF!)*Constants!$B$14+(BldgEUI!#REF!-BldgEUI!#REF!)*Constants!$B$13+(BldgEUI!#REF!-BldgEUI!#REF!)*Constants!$B$13))</f>
        <v>#REF!</v>
      </c>
      <c r="M101" s="117" t="e">
        <f>K101*#REF!</f>
        <v>#REF!</v>
      </c>
      <c r="N101" s="92"/>
      <c r="O101" s="92"/>
      <c r="P101" s="92"/>
      <c r="Q101" s="92">
        <f>'ecm$'!M111</f>
        <v>11.131957817011095</v>
      </c>
      <c r="R101" s="90" t="e">
        <f>IF(((BldgEUI!#REF!-BldgEUI!#REF!)+(BldgEUI!#REF!-BldgEUI!#REF!)+(BldgEUI!#REF!-BldgEUI!#REF!)+(BldgEUI!#REF!-BldgEUI!#REF!))=0,"n/a",Q101/(((BldgEUI!#REF!-BldgEUI!#REF!)*Constants!$B$14)+(BldgEUI!#REF!-BldgEUI!#REF!)*Constants!$B$14+(BldgEUI!#REF!-BldgEUI!#REF!)*Constants!$B$13+(BldgEUI!#REF!-BldgEUI!#REF!)*Constants!$B$13))</f>
        <v>#REF!</v>
      </c>
      <c r="S101" s="117" t="e">
        <f>Q101*#REF!</f>
        <v>#REF!</v>
      </c>
      <c r="T101" s="92"/>
      <c r="U101" s="92"/>
      <c r="V101" s="92"/>
      <c r="W101" s="92">
        <f>'ecm$'!Q111</f>
        <v>11.131957817011095</v>
      </c>
      <c r="X101" s="90" t="e">
        <f>IF(((BldgEUI!#REF!-BldgEUI!#REF!)+(BldgEUI!#REF!-BldgEUI!#REF!)+(BldgEUI!#REF!-BldgEUI!#REF!)+(BldgEUI!#REF!-BldgEUI!#REF!))=0,"n/a",W101/(((BldgEUI!#REF!-BldgEUI!#REF!)*Constants!$B$14)+(BldgEUI!#REF!-BldgEUI!#REF!)*Constants!$B$14+(BldgEUI!#REF!-BldgEUI!#REF!)*Constants!$B$13+(BldgEUI!#REF!-BldgEUI!#REF!)*Constants!$B$13))</f>
        <v>#REF!</v>
      </c>
      <c r="Y101" s="117" t="e">
        <f>W101*#REF!</f>
        <v>#REF!</v>
      </c>
    </row>
    <row r="102" spans="1:25" s="24" customFormat="1" x14ac:dyDescent="0.2">
      <c r="A102" s="23" t="s">
        <v>49</v>
      </c>
      <c r="B102" s="50" t="e">
        <f t="shared" si="6"/>
        <v>#REF!</v>
      </c>
      <c r="C102" s="49" t="e">
        <f>D102*Constants!$B$1+Constants!$B$2*E102+F102</f>
        <v>#REF!</v>
      </c>
      <c r="D102" s="49">
        <v>0</v>
      </c>
      <c r="E102" s="92">
        <f>'ecm$'!E112</f>
        <v>11.131957817011095</v>
      </c>
      <c r="F102" s="90" t="e">
        <f>IF(((BldgEUI!#REF!-BldgEUI!#REF!)+(BldgEUI!#REF!-BldgEUI!#REF!)+(BldgEUI!#REF!-BldgEUI!#REF!)+(BldgEUI!#REF!-BldgEUI!#REF!))=0,"n/a",E102/(((BldgEUI!#REF!-BldgEUI!#REF!)*Constants!$B$14)+(BldgEUI!#REF!-BldgEUI!#REF!)*Constants!$B$14+(BldgEUI!#REF!-BldgEUI!#REF!)*Constants!$B$13+(BldgEUI!#REF!-BldgEUI!#REF!)*Constants!$B$13))</f>
        <v>#REF!</v>
      </c>
      <c r="G102" s="117" t="e">
        <f>E102*#REF!</f>
        <v>#REF!</v>
      </c>
      <c r="H102" s="89"/>
      <c r="I102" s="89"/>
      <c r="J102" s="89"/>
      <c r="K102" s="89">
        <f>'ecm$'!I112</f>
        <v>11.131957817011095</v>
      </c>
      <c r="L102" s="90" t="e">
        <f>IF(((BldgEUI!#REF!-BldgEUI!#REF!)+(BldgEUI!#REF!-BldgEUI!#REF!)+(BldgEUI!#REF!-BldgEUI!#REF!)+(BldgEUI!#REF!-BldgEUI!#REF!))=0,"n/a",K102/(((BldgEUI!#REF!-BldgEUI!#REF!)*Constants!$B$14)+(BldgEUI!#REF!-BldgEUI!#REF!)*Constants!$B$14+(BldgEUI!#REF!-BldgEUI!#REF!)*Constants!$B$13+(BldgEUI!#REF!-BldgEUI!#REF!)*Constants!$B$13))</f>
        <v>#REF!</v>
      </c>
      <c r="M102" s="117" t="e">
        <f>K102*#REF!</f>
        <v>#REF!</v>
      </c>
      <c r="N102" s="92"/>
      <c r="O102" s="92"/>
      <c r="P102" s="92"/>
      <c r="Q102" s="92">
        <f>'ecm$'!M112</f>
        <v>11.131957817011095</v>
      </c>
      <c r="R102" s="90" t="e">
        <f>IF(((BldgEUI!#REF!-BldgEUI!#REF!)+(BldgEUI!#REF!-BldgEUI!#REF!)+(BldgEUI!#REF!-BldgEUI!#REF!)+(BldgEUI!#REF!-BldgEUI!#REF!))=0,"n/a",Q102/(((BldgEUI!#REF!-BldgEUI!#REF!)*Constants!$B$14)+(BldgEUI!#REF!-BldgEUI!#REF!)*Constants!$B$14+(BldgEUI!#REF!-BldgEUI!#REF!)*Constants!$B$13+(BldgEUI!#REF!-BldgEUI!#REF!)*Constants!$B$13))</f>
        <v>#REF!</v>
      </c>
      <c r="S102" s="117" t="e">
        <f>Q102*#REF!</f>
        <v>#REF!</v>
      </c>
      <c r="T102" s="92"/>
      <c r="U102" s="92"/>
      <c r="V102" s="92"/>
      <c r="W102" s="92">
        <f>'ecm$'!Q112</f>
        <v>11.131957817011095</v>
      </c>
      <c r="X102" s="90" t="e">
        <f>IF(((BldgEUI!#REF!-BldgEUI!#REF!)+(BldgEUI!#REF!-BldgEUI!#REF!)+(BldgEUI!#REF!-BldgEUI!#REF!)+(BldgEUI!#REF!-BldgEUI!#REF!))=0,"n/a",W102/(((BldgEUI!#REF!-BldgEUI!#REF!)*Constants!$B$14)+(BldgEUI!#REF!-BldgEUI!#REF!)*Constants!$B$14+(BldgEUI!#REF!-BldgEUI!#REF!)*Constants!$B$13+(BldgEUI!#REF!-BldgEUI!#REF!)*Constants!$B$13))</f>
        <v>#REF!</v>
      </c>
      <c r="Y102" s="117" t="e">
        <f>W102*#REF!</f>
        <v>#REF!</v>
      </c>
    </row>
    <row r="103" spans="1:25" s="24" customFormat="1" x14ac:dyDescent="0.2">
      <c r="A103" s="12" t="s">
        <v>50</v>
      </c>
      <c r="B103" s="50" t="e">
        <f t="shared" si="6"/>
        <v>#REF!</v>
      </c>
      <c r="C103" s="49" t="e">
        <f>D103*Constants!$B$1+Constants!$B$2*E103+F103</f>
        <v>#REF!</v>
      </c>
      <c r="D103" s="49">
        <v>0</v>
      </c>
      <c r="E103" s="92">
        <f>'ecm$'!E113</f>
        <v>18.423720512235892</v>
      </c>
      <c r="F103" s="90" t="e">
        <f>IF(((BldgEUI!#REF!-BldgEUI!#REF!)+(BldgEUI!#REF!-BldgEUI!#REF!)+(BldgEUI!#REF!-BldgEUI!#REF!)+(BldgEUI!#REF!-BldgEUI!#REF!))=0,"n/a",E103/(((BldgEUI!#REF!-BldgEUI!#REF!)*Constants!$B$14)+(BldgEUI!#REF!-BldgEUI!#REF!)*Constants!$B$14+(BldgEUI!#REF!-BldgEUI!#REF!)*Constants!$B$13+(BldgEUI!#REF!-BldgEUI!#REF!)*Constants!$B$13))</f>
        <v>#REF!</v>
      </c>
      <c r="G103" s="117" t="e">
        <f>E103*#REF!</f>
        <v>#REF!</v>
      </c>
      <c r="H103" s="89"/>
      <c r="I103" s="89"/>
      <c r="J103" s="89"/>
      <c r="K103" s="89">
        <f>'ecm$'!I113</f>
        <v>18.423720512235892</v>
      </c>
      <c r="L103" s="90" t="e">
        <f>IF(((BldgEUI!#REF!-BldgEUI!#REF!)+(BldgEUI!#REF!-BldgEUI!#REF!)+(BldgEUI!#REF!-BldgEUI!#REF!)+(BldgEUI!#REF!-BldgEUI!#REF!))=0,"n/a",K103/(((BldgEUI!#REF!-BldgEUI!#REF!)*Constants!$B$14)+(BldgEUI!#REF!-BldgEUI!#REF!)*Constants!$B$14+(BldgEUI!#REF!-BldgEUI!#REF!)*Constants!$B$13+(BldgEUI!#REF!-BldgEUI!#REF!)*Constants!$B$13))</f>
        <v>#REF!</v>
      </c>
      <c r="M103" s="117" t="e">
        <f>K103*#REF!</f>
        <v>#REF!</v>
      </c>
      <c r="N103" s="92"/>
      <c r="O103" s="92"/>
      <c r="P103" s="92"/>
      <c r="Q103" s="92">
        <f>'ecm$'!M113</f>
        <v>18.423720512235892</v>
      </c>
      <c r="R103" s="90" t="e">
        <f>IF(((BldgEUI!#REF!-BldgEUI!#REF!)+(BldgEUI!#REF!-BldgEUI!#REF!)+(BldgEUI!#REF!-BldgEUI!#REF!)+(BldgEUI!#REF!-BldgEUI!#REF!))=0,"n/a",Q103/(((BldgEUI!#REF!-BldgEUI!#REF!)*Constants!$B$14)+(BldgEUI!#REF!-BldgEUI!#REF!)*Constants!$B$14+(BldgEUI!#REF!-BldgEUI!#REF!)*Constants!$B$13+(BldgEUI!#REF!-BldgEUI!#REF!)*Constants!$B$13))</f>
        <v>#REF!</v>
      </c>
      <c r="S103" s="117" t="e">
        <f>Q103*#REF!</f>
        <v>#REF!</v>
      </c>
      <c r="T103" s="92"/>
      <c r="U103" s="92"/>
      <c r="V103" s="92"/>
      <c r="W103" s="92">
        <f>'ecm$'!Q113</f>
        <v>18.423720512235892</v>
      </c>
      <c r="X103" s="90" t="e">
        <f>IF(((BldgEUI!#REF!-BldgEUI!#REF!)+(BldgEUI!#REF!-BldgEUI!#REF!)+(BldgEUI!#REF!-BldgEUI!#REF!)+(BldgEUI!#REF!-BldgEUI!#REF!))=0,"n/a",W103/(((BldgEUI!#REF!-BldgEUI!#REF!)*Constants!$B$14)+(BldgEUI!#REF!-BldgEUI!#REF!)*Constants!$B$14+(BldgEUI!#REF!-BldgEUI!#REF!)*Constants!$B$13+(BldgEUI!#REF!-BldgEUI!#REF!)*Constants!$B$13))</f>
        <v>#REF!</v>
      </c>
      <c r="Y103" s="117" t="e">
        <f>W103*#REF!</f>
        <v>#REF!</v>
      </c>
    </row>
    <row r="104" spans="1:25" s="24" customFormat="1" x14ac:dyDescent="0.2">
      <c r="A104" s="73" t="s">
        <v>30</v>
      </c>
      <c r="B104" s="50" t="e">
        <f t="shared" si="6"/>
        <v>#REF!</v>
      </c>
      <c r="C104" s="49" t="e">
        <f>D104*Constants!$B$1+Constants!$B$2*E104+F104</f>
        <v>#REF!</v>
      </c>
      <c r="D104" s="49">
        <v>0</v>
      </c>
      <c r="E104" s="92">
        <f>'ecm$'!E114</f>
        <v>6.043408152557598</v>
      </c>
      <c r="F104" s="90" t="e">
        <f>IF(((BldgEUI!#REF!-BldgEUI!#REF!)+(BldgEUI!#REF!-BldgEUI!#REF!)+(BldgEUI!#REF!-BldgEUI!#REF!)+(BldgEUI!#REF!-BldgEUI!#REF!))=0,"n/a",E104/(((BldgEUI!#REF!-BldgEUI!#REF!)*Constants!$B$14)+(BldgEUI!#REF!-BldgEUI!#REF!)*Constants!$B$14+(BldgEUI!#REF!-BldgEUI!#REF!)*Constants!$B$13+(BldgEUI!#REF!-BldgEUI!#REF!)*Constants!$B$13))</f>
        <v>#REF!</v>
      </c>
      <c r="G104" s="117" t="e">
        <f>E104*#REF!</f>
        <v>#REF!</v>
      </c>
      <c r="H104" s="89"/>
      <c r="I104" s="89"/>
      <c r="J104" s="89"/>
      <c r="K104" s="89">
        <f>'ecm$'!I114</f>
        <v>6.043408152557598</v>
      </c>
      <c r="L104" s="90" t="e">
        <f>IF(((BldgEUI!#REF!-BldgEUI!#REF!)+(BldgEUI!#REF!-BldgEUI!#REF!)+(BldgEUI!#REF!-BldgEUI!#REF!)+(BldgEUI!#REF!-BldgEUI!#REF!))=0,"n/a",K104/(((BldgEUI!#REF!-BldgEUI!#REF!)*Constants!$B$14)+(BldgEUI!#REF!-BldgEUI!#REF!)*Constants!$B$14+(BldgEUI!#REF!-BldgEUI!#REF!)*Constants!$B$13+(BldgEUI!#REF!-BldgEUI!#REF!)*Constants!$B$13))</f>
        <v>#REF!</v>
      </c>
      <c r="M104" s="117" t="e">
        <f>K104*#REF!</f>
        <v>#REF!</v>
      </c>
      <c r="N104" s="92"/>
      <c r="O104" s="92"/>
      <c r="P104" s="92"/>
      <c r="Q104" s="92">
        <f>'ecm$'!M114</f>
        <v>6.043408152557598</v>
      </c>
      <c r="R104" s="90" t="e">
        <f>IF(((BldgEUI!#REF!-BldgEUI!#REF!)+(BldgEUI!#REF!-BldgEUI!#REF!)+(BldgEUI!#REF!-BldgEUI!#REF!)+(BldgEUI!#REF!-BldgEUI!#REF!))=0,"n/a",Q104/(((BldgEUI!#REF!-BldgEUI!#REF!)*Constants!$B$14)+(BldgEUI!#REF!-BldgEUI!#REF!)*Constants!$B$14+(BldgEUI!#REF!-BldgEUI!#REF!)*Constants!$B$13+(BldgEUI!#REF!-BldgEUI!#REF!)*Constants!$B$13))</f>
        <v>#REF!</v>
      </c>
      <c r="S104" s="117" t="e">
        <f>Q104*#REF!</f>
        <v>#REF!</v>
      </c>
      <c r="T104" s="92"/>
      <c r="U104" s="92"/>
      <c r="V104" s="92"/>
      <c r="W104" s="92">
        <f>'ecm$'!Q114</f>
        <v>6.043408152557598</v>
      </c>
      <c r="X104" s="90" t="e">
        <f>IF(((BldgEUI!#REF!-BldgEUI!#REF!)+(BldgEUI!#REF!-BldgEUI!#REF!)+(BldgEUI!#REF!-BldgEUI!#REF!)+(BldgEUI!#REF!-BldgEUI!#REF!))=0,"n/a",W104/(((BldgEUI!#REF!-BldgEUI!#REF!)*Constants!$B$14)+(BldgEUI!#REF!-BldgEUI!#REF!)*Constants!$B$14+(BldgEUI!#REF!-BldgEUI!#REF!)*Constants!$B$13+(BldgEUI!#REF!-BldgEUI!#REF!)*Constants!$B$13))</f>
        <v>#REF!</v>
      </c>
      <c r="Y104" s="117" t="e">
        <f>W104*#REF!</f>
        <v>#REF!</v>
      </c>
    </row>
    <row r="105" spans="1:25" s="24" customFormat="1" x14ac:dyDescent="0.2">
      <c r="A105" s="12" t="s">
        <v>6</v>
      </c>
      <c r="B105" s="50" t="e">
        <f t="shared" si="6"/>
        <v>#REF!</v>
      </c>
      <c r="C105" s="49" t="e">
        <f>D105*Constants!$B$1+Constants!$B$2*E105+F105</f>
        <v>#REF!</v>
      </c>
      <c r="D105" s="49">
        <v>0</v>
      </c>
      <c r="E105" s="92">
        <f>'ecm$'!E115</f>
        <v>65.04218024190115</v>
      </c>
      <c r="F105" s="90" t="e">
        <f>IF(((BldgEUI!#REF!-BldgEUI!#REF!)+(BldgEUI!#REF!-BldgEUI!#REF!)+(BldgEUI!#REF!-BldgEUI!#REF!)+(BldgEUI!#REF!-BldgEUI!#REF!))=0,"n/a",E105/(((BldgEUI!#REF!-BldgEUI!#REF!)*Constants!$B$14)+(BldgEUI!#REF!-BldgEUI!#REF!)*Constants!$B$14+(BldgEUI!#REF!-BldgEUI!#REF!)*Constants!$B$13+(BldgEUI!#REF!-BldgEUI!#REF!)*Constants!$B$13))</f>
        <v>#REF!</v>
      </c>
      <c r="G105" s="117" t="e">
        <f>E105*#REF!</f>
        <v>#REF!</v>
      </c>
      <c r="H105" s="89"/>
      <c r="I105" s="89"/>
      <c r="J105" s="89"/>
      <c r="K105" s="89">
        <f>'ecm$'!I115</f>
        <v>65.04218024190115</v>
      </c>
      <c r="L105" s="90" t="e">
        <f>IF(((BldgEUI!#REF!-BldgEUI!#REF!)+(BldgEUI!#REF!-BldgEUI!#REF!)+(BldgEUI!#REF!-BldgEUI!#REF!)+(BldgEUI!#REF!-BldgEUI!#REF!))=0,"n/a",K105/(((BldgEUI!#REF!-BldgEUI!#REF!)*Constants!$B$14)+(BldgEUI!#REF!-BldgEUI!#REF!)*Constants!$B$14+(BldgEUI!#REF!-BldgEUI!#REF!)*Constants!$B$13+(BldgEUI!#REF!-BldgEUI!#REF!)*Constants!$B$13))</f>
        <v>#REF!</v>
      </c>
      <c r="M105" s="117" t="e">
        <f>K105*#REF!</f>
        <v>#REF!</v>
      </c>
      <c r="N105" s="92"/>
      <c r="O105" s="92"/>
      <c r="P105" s="92"/>
      <c r="Q105" s="92">
        <f>'ecm$'!M115</f>
        <v>65.04218024190115</v>
      </c>
      <c r="R105" s="90" t="e">
        <f>IF(((BldgEUI!#REF!-BldgEUI!#REF!)+(BldgEUI!#REF!-BldgEUI!#REF!)+(BldgEUI!#REF!-BldgEUI!#REF!)+(BldgEUI!#REF!-BldgEUI!#REF!))=0,"n/a",Q105/(((BldgEUI!#REF!-BldgEUI!#REF!)*Constants!$B$14)+(BldgEUI!#REF!-BldgEUI!#REF!)*Constants!$B$14+(BldgEUI!#REF!-BldgEUI!#REF!)*Constants!$B$13+(BldgEUI!#REF!-BldgEUI!#REF!)*Constants!$B$13))</f>
        <v>#REF!</v>
      </c>
      <c r="S105" s="117" t="e">
        <f>Q105*#REF!</f>
        <v>#REF!</v>
      </c>
      <c r="T105" s="92"/>
      <c r="U105" s="92"/>
      <c r="V105" s="92"/>
      <c r="W105" s="92">
        <f>'ecm$'!Q115</f>
        <v>65.04218024190115</v>
      </c>
      <c r="X105" s="90" t="e">
        <f>IF(((BldgEUI!#REF!-BldgEUI!#REF!)+(BldgEUI!#REF!-BldgEUI!#REF!)+(BldgEUI!#REF!-BldgEUI!#REF!)+(BldgEUI!#REF!-BldgEUI!#REF!))=0,"n/a",W105/(((BldgEUI!#REF!-BldgEUI!#REF!)*Constants!$B$14)+(BldgEUI!#REF!-BldgEUI!#REF!)*Constants!$B$14+(BldgEUI!#REF!-BldgEUI!#REF!)*Constants!$B$13+(BldgEUI!#REF!-BldgEUI!#REF!)*Constants!$B$13))</f>
        <v>#REF!</v>
      </c>
      <c r="Y105" s="117" t="e">
        <f>W105*#REF!</f>
        <v>#REF!</v>
      </c>
    </row>
    <row r="106" spans="1:25" s="24" customFormat="1" x14ac:dyDescent="0.2">
      <c r="A106" s="12" t="s">
        <v>51</v>
      </c>
      <c r="B106" s="50" t="e">
        <f t="shared" si="6"/>
        <v>#REF!</v>
      </c>
      <c r="C106" s="49" t="e">
        <f>D106*Constants!$B$1+Constants!$B$2*E106+F106</f>
        <v>#REF!</v>
      </c>
      <c r="D106" s="49">
        <v>0</v>
      </c>
      <c r="E106" s="92">
        <f>'ecm$'!E116</f>
        <v>19.048822496861547</v>
      </c>
      <c r="F106" s="90" t="e">
        <f>IF(((BldgEUI!#REF!-BldgEUI!#REF!)+(BldgEUI!#REF!-BldgEUI!#REF!)+(BldgEUI!#REF!-BldgEUI!#REF!)+(BldgEUI!#REF!-BldgEUI!#REF!))=0,"n/a",E106/(((BldgEUI!#REF!-BldgEUI!#REF!)*Constants!$B$14)+(BldgEUI!#REF!-BldgEUI!#REF!)*Constants!$B$14+(BldgEUI!#REF!-BldgEUI!#REF!)*Constants!$B$13+(BldgEUI!#REF!-BldgEUI!#REF!)*Constants!$B$13))</f>
        <v>#REF!</v>
      </c>
      <c r="G106" s="117" t="e">
        <f>E106*#REF!</f>
        <v>#REF!</v>
      </c>
      <c r="H106" s="89"/>
      <c r="I106" s="89"/>
      <c r="J106" s="89"/>
      <c r="K106" s="89">
        <f>'ecm$'!I116</f>
        <v>19.048822496861547</v>
      </c>
      <c r="L106" s="90" t="e">
        <f>IF(((BldgEUI!#REF!-BldgEUI!#REF!)+(BldgEUI!#REF!-BldgEUI!#REF!)+(BldgEUI!#REF!-BldgEUI!#REF!)+(BldgEUI!#REF!-BldgEUI!#REF!))=0,"n/a",K106/(((BldgEUI!#REF!-BldgEUI!#REF!)*Constants!$B$14)+(BldgEUI!#REF!-BldgEUI!#REF!)*Constants!$B$14+(BldgEUI!#REF!-BldgEUI!#REF!)*Constants!$B$13+(BldgEUI!#REF!-BldgEUI!#REF!)*Constants!$B$13))</f>
        <v>#REF!</v>
      </c>
      <c r="M106" s="117" t="e">
        <f>K106*#REF!</f>
        <v>#REF!</v>
      </c>
      <c r="N106" s="92"/>
      <c r="O106" s="92"/>
      <c r="P106" s="92"/>
      <c r="Q106" s="92">
        <f>'ecm$'!M116</f>
        <v>19.048822496861547</v>
      </c>
      <c r="R106" s="90" t="e">
        <f>IF(((BldgEUI!#REF!-BldgEUI!#REF!)+(BldgEUI!#REF!-BldgEUI!#REF!)+(BldgEUI!#REF!-BldgEUI!#REF!)+(BldgEUI!#REF!-BldgEUI!#REF!))=0,"n/a",Q106/(((BldgEUI!#REF!-BldgEUI!#REF!)*Constants!$B$14)+(BldgEUI!#REF!-BldgEUI!#REF!)*Constants!$B$14+(BldgEUI!#REF!-BldgEUI!#REF!)*Constants!$B$13+(BldgEUI!#REF!-BldgEUI!#REF!)*Constants!$B$13))</f>
        <v>#REF!</v>
      </c>
      <c r="S106" s="117" t="e">
        <f>Q106*#REF!</f>
        <v>#REF!</v>
      </c>
      <c r="T106" s="92"/>
      <c r="U106" s="92"/>
      <c r="V106" s="92"/>
      <c r="W106" s="92">
        <f>'ecm$'!Q116</f>
        <v>19.048822496861547</v>
      </c>
      <c r="X106" s="90" t="e">
        <f>IF(((BldgEUI!#REF!-BldgEUI!#REF!)+(BldgEUI!#REF!-BldgEUI!#REF!)+(BldgEUI!#REF!-BldgEUI!#REF!)+(BldgEUI!#REF!-BldgEUI!#REF!))=0,"n/a",W106/(((BldgEUI!#REF!-BldgEUI!#REF!)*Constants!$B$14)+(BldgEUI!#REF!-BldgEUI!#REF!)*Constants!$B$14+(BldgEUI!#REF!-BldgEUI!#REF!)*Constants!$B$13+(BldgEUI!#REF!-BldgEUI!#REF!)*Constants!$B$13))</f>
        <v>#REF!</v>
      </c>
      <c r="Y106" s="117" t="e">
        <f>W106*#REF!</f>
        <v>#REF!</v>
      </c>
    </row>
    <row r="107" spans="1:25" s="24" customFormat="1" x14ac:dyDescent="0.2">
      <c r="A107" s="23" t="s">
        <v>52</v>
      </c>
      <c r="B107" s="50" t="e">
        <f t="shared" si="6"/>
        <v>#REF!</v>
      </c>
      <c r="C107" s="49" t="e">
        <f>D107*Constants!$B$1+Constants!$B$2*E107+F107</f>
        <v>#REF!</v>
      </c>
      <c r="D107" s="49">
        <v>0</v>
      </c>
      <c r="E107" s="92">
        <f>'ecm$'!E117</f>
        <v>0.8716242758211481</v>
      </c>
      <c r="F107" s="90" t="e">
        <f>IF(((BldgEUI!#REF!-BldgEUI!#REF!)+(BldgEUI!#REF!-BldgEUI!#REF!)+(BldgEUI!#REF!-BldgEUI!#REF!)+(BldgEUI!#REF!-BldgEUI!#REF!))=0,"n/a",E107/(((BldgEUI!#REF!-BldgEUI!#REF!)*Constants!$B$14)+(BldgEUI!#REF!-BldgEUI!#REF!)*Constants!$B$14+(BldgEUI!#REF!-BldgEUI!#REF!)*Constants!$B$13+(BldgEUI!#REF!-BldgEUI!#REF!)*Constants!$B$13))</f>
        <v>#REF!</v>
      </c>
      <c r="G107" s="117" t="e">
        <f>E107*#REF!</f>
        <v>#REF!</v>
      </c>
      <c r="H107" s="94"/>
      <c r="I107" s="94"/>
      <c r="J107" s="94"/>
      <c r="K107" s="89">
        <f>'ecm$'!I117</f>
        <v>0.8716242758211481</v>
      </c>
      <c r="L107" s="90" t="e">
        <f>IF(((BldgEUI!#REF!-BldgEUI!#REF!)+(BldgEUI!#REF!-BldgEUI!#REF!)+(BldgEUI!#REF!-BldgEUI!#REF!)+(BldgEUI!#REF!-BldgEUI!#REF!))=0,"n/a",K107/(((BldgEUI!#REF!-BldgEUI!#REF!)*Constants!$B$14)+(BldgEUI!#REF!-BldgEUI!#REF!)*Constants!$B$14+(BldgEUI!#REF!-BldgEUI!#REF!)*Constants!$B$13+(BldgEUI!#REF!-BldgEUI!#REF!)*Constants!$B$13))</f>
        <v>#REF!</v>
      </c>
      <c r="M107" s="117" t="e">
        <f>K107*#REF!</f>
        <v>#REF!</v>
      </c>
      <c r="N107" s="92"/>
      <c r="O107" s="92"/>
      <c r="P107" s="92"/>
      <c r="Q107" s="92">
        <f>'ecm$'!M117</f>
        <v>0.8716242758211481</v>
      </c>
      <c r="R107" s="90" t="e">
        <f>IF(((BldgEUI!#REF!-BldgEUI!#REF!)+(BldgEUI!#REF!-BldgEUI!#REF!)+(BldgEUI!#REF!-BldgEUI!#REF!)+(BldgEUI!#REF!-BldgEUI!#REF!))=0,"n/a",Q107/(((BldgEUI!#REF!-BldgEUI!#REF!)*Constants!$B$14)+(BldgEUI!#REF!-BldgEUI!#REF!)*Constants!$B$14+(BldgEUI!#REF!-BldgEUI!#REF!)*Constants!$B$13+(BldgEUI!#REF!-BldgEUI!#REF!)*Constants!$B$13))</f>
        <v>#REF!</v>
      </c>
      <c r="S107" s="117" t="e">
        <f>Q107*#REF!</f>
        <v>#REF!</v>
      </c>
      <c r="T107" s="92"/>
      <c r="U107" s="92"/>
      <c r="V107" s="92"/>
      <c r="W107" s="92">
        <f>'ecm$'!Q117</f>
        <v>0.8716242758211481</v>
      </c>
      <c r="X107" s="90" t="e">
        <f>IF(((BldgEUI!#REF!-BldgEUI!#REF!)+(BldgEUI!#REF!-BldgEUI!#REF!)+(BldgEUI!#REF!-BldgEUI!#REF!)+(BldgEUI!#REF!-BldgEUI!#REF!))=0,"n/a",W107/(((BldgEUI!#REF!-BldgEUI!#REF!)*Constants!$B$14)+(BldgEUI!#REF!-BldgEUI!#REF!)*Constants!$B$14+(BldgEUI!#REF!-BldgEUI!#REF!)*Constants!$B$13+(BldgEUI!#REF!-BldgEUI!#REF!)*Constants!$B$13))</f>
        <v>#REF!</v>
      </c>
      <c r="Y107" s="117" t="e">
        <f>W107*#REF!</f>
        <v>#REF!</v>
      </c>
    </row>
    <row r="108" spans="1:25" s="19" customFormat="1" x14ac:dyDescent="0.2">
      <c r="A108" s="23" t="s">
        <v>53</v>
      </c>
      <c r="B108" s="50" t="e">
        <f t="shared" si="6"/>
        <v>#REF!</v>
      </c>
      <c r="C108" s="49" t="e">
        <f>D108*Constants!$B$1+Constants!$B$2*E108+F108</f>
        <v>#REF!</v>
      </c>
      <c r="D108" s="49">
        <v>0</v>
      </c>
      <c r="E108" s="92">
        <f>'ecm$'!E118</f>
        <v>0.68345452198015022</v>
      </c>
      <c r="F108" s="90" t="e">
        <f>IF(((BldgEUI!#REF!-BldgEUI!#REF!)+(BldgEUI!#REF!-BldgEUI!#REF!)+(BldgEUI!#REF!-BldgEUI!#REF!)+(BldgEUI!#REF!-BldgEUI!#REF!))=0,"n/a",E108/(((BldgEUI!#REF!-BldgEUI!#REF!)*Constants!$B$14)+(BldgEUI!#REF!-BldgEUI!#REF!)*Constants!$B$14+(BldgEUI!#REF!-BldgEUI!#REF!)*Constants!$B$13+(BldgEUI!#REF!-BldgEUI!#REF!)*Constants!$B$13))</f>
        <v>#REF!</v>
      </c>
      <c r="G108" s="117" t="e">
        <f>E108*#REF!</f>
        <v>#REF!</v>
      </c>
      <c r="H108" s="89"/>
      <c r="I108" s="89"/>
      <c r="J108" s="89"/>
      <c r="K108" s="89">
        <f>'ecm$'!I118</f>
        <v>0.68345452198015022</v>
      </c>
      <c r="L108" s="90" t="e">
        <f>IF(((BldgEUI!#REF!-BldgEUI!#REF!)+(BldgEUI!#REF!-BldgEUI!#REF!)+(BldgEUI!#REF!-BldgEUI!#REF!)+(BldgEUI!#REF!-BldgEUI!#REF!))=0,"n/a",K108/(((BldgEUI!#REF!-BldgEUI!#REF!)*Constants!$B$14)+(BldgEUI!#REF!-BldgEUI!#REF!)*Constants!$B$14+(BldgEUI!#REF!-BldgEUI!#REF!)*Constants!$B$13+(BldgEUI!#REF!-BldgEUI!#REF!)*Constants!$B$13))</f>
        <v>#REF!</v>
      </c>
      <c r="M108" s="117" t="e">
        <f>K108*#REF!</f>
        <v>#REF!</v>
      </c>
      <c r="N108" s="92"/>
      <c r="O108" s="92"/>
      <c r="P108" s="92"/>
      <c r="Q108" s="92">
        <f>'ecm$'!M118</f>
        <v>0.68345452198015022</v>
      </c>
      <c r="R108" s="90" t="e">
        <f>IF(((BldgEUI!#REF!-BldgEUI!#REF!)+(BldgEUI!#REF!-BldgEUI!#REF!)+(BldgEUI!#REF!-BldgEUI!#REF!)+(BldgEUI!#REF!-BldgEUI!#REF!))=0,"n/a",Q108/(((BldgEUI!#REF!-BldgEUI!#REF!)*Constants!$B$14)+(BldgEUI!#REF!-BldgEUI!#REF!)*Constants!$B$14+(BldgEUI!#REF!-BldgEUI!#REF!)*Constants!$B$13+(BldgEUI!#REF!-BldgEUI!#REF!)*Constants!$B$13))</f>
        <v>#REF!</v>
      </c>
      <c r="S108" s="117" t="e">
        <f>Q108*#REF!</f>
        <v>#REF!</v>
      </c>
      <c r="T108" s="92"/>
      <c r="U108" s="92"/>
      <c r="V108" s="92"/>
      <c r="W108" s="92">
        <f>'ecm$'!Q118</f>
        <v>0.68345452198015022</v>
      </c>
      <c r="X108" s="90" t="e">
        <f>IF(((BldgEUI!#REF!-BldgEUI!#REF!)+(BldgEUI!#REF!-BldgEUI!#REF!)+(BldgEUI!#REF!-BldgEUI!#REF!)+(BldgEUI!#REF!-BldgEUI!#REF!))=0,"n/a",W108/(((BldgEUI!#REF!-BldgEUI!#REF!)*Constants!$B$14)+(BldgEUI!#REF!-BldgEUI!#REF!)*Constants!$B$14+(BldgEUI!#REF!-BldgEUI!#REF!)*Constants!$B$13+(BldgEUI!#REF!-BldgEUI!#REF!)*Constants!$B$13))</f>
        <v>#REF!</v>
      </c>
      <c r="Y108" s="117" t="e">
        <f>W108*#REF!</f>
        <v>#REF!</v>
      </c>
    </row>
    <row r="109" spans="1:25" s="19" customFormat="1" x14ac:dyDescent="0.2">
      <c r="A109" s="23" t="s">
        <v>54</v>
      </c>
      <c r="B109" s="50" t="e">
        <f t="shared" si="6"/>
        <v>#REF!</v>
      </c>
      <c r="C109" s="49" t="e">
        <f>D109*Constants!$B$1+Constants!$B$2*E109+F109</f>
        <v>#REF!</v>
      </c>
      <c r="D109" s="49">
        <v>0</v>
      </c>
      <c r="E109" s="92">
        <f>'ecm$'!E119</f>
        <v>2.8892984976636735</v>
      </c>
      <c r="F109" s="90" t="e">
        <f>IF(((BldgEUI!#REF!-BldgEUI!#REF!)+(BldgEUI!#REF!-BldgEUI!#REF!)+(BldgEUI!#REF!-BldgEUI!#REF!)+(BldgEUI!#REF!-BldgEUI!#REF!))=0,"n/a",E109/(((BldgEUI!#REF!-BldgEUI!#REF!)*Constants!$B$14)+(BldgEUI!#REF!-BldgEUI!#REF!)*Constants!$B$14+(BldgEUI!#REF!-BldgEUI!#REF!)*Constants!$B$13+(BldgEUI!#REF!-BldgEUI!#REF!)*Constants!$B$13))</f>
        <v>#REF!</v>
      </c>
      <c r="G109" s="117" t="e">
        <f>E109*#REF!</f>
        <v>#REF!</v>
      </c>
      <c r="H109" s="94"/>
      <c r="I109" s="94"/>
      <c r="J109" s="94"/>
      <c r="K109" s="89">
        <f>'ecm$'!I119</f>
        <v>2.8892984976636735</v>
      </c>
      <c r="L109" s="90" t="e">
        <f>IF(((BldgEUI!#REF!-BldgEUI!#REF!)+(BldgEUI!#REF!-BldgEUI!#REF!)+(BldgEUI!#REF!-BldgEUI!#REF!)+(BldgEUI!#REF!-BldgEUI!#REF!))=0,"n/a",K109/(((BldgEUI!#REF!-BldgEUI!#REF!)*Constants!$B$14)+(BldgEUI!#REF!-BldgEUI!#REF!)*Constants!$B$14+(BldgEUI!#REF!-BldgEUI!#REF!)*Constants!$B$13+(BldgEUI!#REF!-BldgEUI!#REF!)*Constants!$B$13))</f>
        <v>#REF!</v>
      </c>
      <c r="M109" s="117" t="e">
        <f>K109*#REF!</f>
        <v>#REF!</v>
      </c>
      <c r="N109" s="92"/>
      <c r="O109" s="92"/>
      <c r="P109" s="92"/>
      <c r="Q109" s="92">
        <f>'ecm$'!M119</f>
        <v>2.8892984976636735</v>
      </c>
      <c r="R109" s="90" t="e">
        <f>IF(((BldgEUI!#REF!-BldgEUI!#REF!)+(BldgEUI!#REF!-BldgEUI!#REF!)+(BldgEUI!#REF!-BldgEUI!#REF!)+(BldgEUI!#REF!-BldgEUI!#REF!))=0,"n/a",Q109/(((BldgEUI!#REF!-BldgEUI!#REF!)*Constants!$B$14)+(BldgEUI!#REF!-BldgEUI!#REF!)*Constants!$B$14+(BldgEUI!#REF!-BldgEUI!#REF!)*Constants!$B$13+(BldgEUI!#REF!-BldgEUI!#REF!)*Constants!$B$13))</f>
        <v>#REF!</v>
      </c>
      <c r="S109" s="117" t="e">
        <f>Q109*#REF!</f>
        <v>#REF!</v>
      </c>
      <c r="T109" s="92"/>
      <c r="U109" s="92"/>
      <c r="V109" s="92"/>
      <c r="W109" s="92">
        <f>'ecm$'!Q119</f>
        <v>2.8892984976636735</v>
      </c>
      <c r="X109" s="90" t="e">
        <f>IF(((BldgEUI!#REF!-BldgEUI!#REF!)+(BldgEUI!#REF!-BldgEUI!#REF!)+(BldgEUI!#REF!-BldgEUI!#REF!)+(BldgEUI!#REF!-BldgEUI!#REF!))=0,"n/a",W109/(((BldgEUI!#REF!-BldgEUI!#REF!)*Constants!$B$14)+(BldgEUI!#REF!-BldgEUI!#REF!)*Constants!$B$14+(BldgEUI!#REF!-BldgEUI!#REF!)*Constants!$B$13+(BldgEUI!#REF!-BldgEUI!#REF!)*Constants!$B$13))</f>
        <v>#REF!</v>
      </c>
      <c r="Y109" s="117" t="e">
        <f>W109*#REF!</f>
        <v>#REF!</v>
      </c>
    </row>
    <row r="110" spans="1:25" s="24" customFormat="1" x14ac:dyDescent="0.2">
      <c r="A110" s="23" t="s">
        <v>55</v>
      </c>
      <c r="B110" s="50" t="e">
        <f t="shared" si="6"/>
        <v>#REF!</v>
      </c>
      <c r="C110" s="49" t="e">
        <f>D110*Constants!$B$1+Constants!$B$2*E110+F110</f>
        <v>#REF!</v>
      </c>
      <c r="D110" s="49">
        <v>0</v>
      </c>
      <c r="E110" s="92">
        <f>'ecm$'!E120</f>
        <v>4.5622402364620793</v>
      </c>
      <c r="F110" s="90" t="e">
        <f>IF(((BldgEUI!#REF!-BldgEUI!#REF!)+(BldgEUI!#REF!-BldgEUI!#REF!)+(BldgEUI!#REF!-BldgEUI!#REF!)+(BldgEUI!#REF!-BldgEUI!#REF!))=0,"n/a",E110/(((BldgEUI!#REF!-BldgEUI!#REF!)*Constants!$B$14)+(BldgEUI!#REF!-BldgEUI!#REF!)*Constants!$B$14+(BldgEUI!#REF!-BldgEUI!#REF!)*Constants!$B$13+(BldgEUI!#REF!-BldgEUI!#REF!)*Constants!$B$13))</f>
        <v>#REF!</v>
      </c>
      <c r="G110" s="117" t="e">
        <f>E110*#REF!</f>
        <v>#REF!</v>
      </c>
      <c r="H110" s="94"/>
      <c r="I110" s="94"/>
      <c r="J110" s="94"/>
      <c r="K110" s="89">
        <f>'ecm$'!I120</f>
        <v>4.5622402364620793</v>
      </c>
      <c r="L110" s="90" t="e">
        <f>IF(((BldgEUI!#REF!-BldgEUI!#REF!)+(BldgEUI!#REF!-BldgEUI!#REF!)+(BldgEUI!#REF!-BldgEUI!#REF!)+(BldgEUI!#REF!-BldgEUI!#REF!))=0,"n/a",K110/(((BldgEUI!#REF!-BldgEUI!#REF!)*Constants!$B$14)+(BldgEUI!#REF!-BldgEUI!#REF!)*Constants!$B$14+(BldgEUI!#REF!-BldgEUI!#REF!)*Constants!$B$13+(BldgEUI!#REF!-BldgEUI!#REF!)*Constants!$B$13))</f>
        <v>#REF!</v>
      </c>
      <c r="M110" s="117" t="e">
        <f>K110*#REF!</f>
        <v>#REF!</v>
      </c>
      <c r="N110" s="92"/>
      <c r="O110" s="92"/>
      <c r="P110" s="92"/>
      <c r="Q110" s="92">
        <f>'ecm$'!M120</f>
        <v>4.5622402364620793</v>
      </c>
      <c r="R110" s="90" t="e">
        <f>IF(((BldgEUI!#REF!-BldgEUI!#REF!)+(BldgEUI!#REF!-BldgEUI!#REF!)+(BldgEUI!#REF!-BldgEUI!#REF!)+(BldgEUI!#REF!-BldgEUI!#REF!))=0,"n/a",Q110/(((BldgEUI!#REF!-BldgEUI!#REF!)*Constants!$B$14)+(BldgEUI!#REF!-BldgEUI!#REF!)*Constants!$B$14+(BldgEUI!#REF!-BldgEUI!#REF!)*Constants!$B$13+(BldgEUI!#REF!-BldgEUI!#REF!)*Constants!$B$13))</f>
        <v>#REF!</v>
      </c>
      <c r="S110" s="117" t="e">
        <f>Q110*#REF!</f>
        <v>#REF!</v>
      </c>
      <c r="T110" s="92"/>
      <c r="U110" s="92"/>
      <c r="V110" s="92"/>
      <c r="W110" s="92">
        <f>'ecm$'!Q120</f>
        <v>4.5622402364620793</v>
      </c>
      <c r="X110" s="90" t="e">
        <f>IF(((BldgEUI!#REF!-BldgEUI!#REF!)+(BldgEUI!#REF!-BldgEUI!#REF!)+(BldgEUI!#REF!-BldgEUI!#REF!)+(BldgEUI!#REF!-BldgEUI!#REF!))=0,"n/a",W110/(((BldgEUI!#REF!-BldgEUI!#REF!)*Constants!$B$14)+(BldgEUI!#REF!-BldgEUI!#REF!)*Constants!$B$14+(BldgEUI!#REF!-BldgEUI!#REF!)*Constants!$B$13+(BldgEUI!#REF!-BldgEUI!#REF!)*Constants!$B$13))</f>
        <v>#REF!</v>
      </c>
      <c r="Y110" s="117" t="e">
        <f>W110*#REF!</f>
        <v>#REF!</v>
      </c>
    </row>
    <row r="111" spans="1:25" s="24" customFormat="1" x14ac:dyDescent="0.2">
      <c r="A111" s="23" t="s">
        <v>21</v>
      </c>
      <c r="B111" s="50" t="e">
        <f t="shared" si="6"/>
        <v>#REF!</v>
      </c>
      <c r="C111" s="49" t="e">
        <f>D111*Constants!$B$1+Constants!$B$2*E111+F111</f>
        <v>#REF!</v>
      </c>
      <c r="D111" s="49">
        <v>0</v>
      </c>
      <c r="E111" s="92">
        <f>'ecm$'!E121</f>
        <v>102.17929418486787</v>
      </c>
      <c r="F111" s="90" t="e">
        <f>IF(((BldgEUI!#REF!-BldgEUI!#REF!)+(BldgEUI!#REF!-BldgEUI!#REF!)+(BldgEUI!#REF!-BldgEUI!#REF!)+(BldgEUI!#REF!-BldgEUI!#REF!))=0,"n/a",E111/(((BldgEUI!#REF!-BldgEUI!#REF!)*Constants!$B$14)+(BldgEUI!#REF!-BldgEUI!#REF!)*Constants!$B$14+(BldgEUI!#REF!-BldgEUI!#REF!)*Constants!$B$13+(BldgEUI!#REF!-BldgEUI!#REF!)*Constants!$B$13))</f>
        <v>#REF!</v>
      </c>
      <c r="G111" s="117" t="e">
        <f>E111*#REF!</f>
        <v>#REF!</v>
      </c>
      <c r="H111" s="89"/>
      <c r="I111" s="89"/>
      <c r="J111" s="89"/>
      <c r="K111" s="89">
        <f>'ecm$'!I121</f>
        <v>102.17929418486787</v>
      </c>
      <c r="L111" s="90" t="e">
        <f>IF(((BldgEUI!#REF!-BldgEUI!#REF!)+(BldgEUI!#REF!-BldgEUI!#REF!)+(BldgEUI!#REF!-BldgEUI!#REF!)+(BldgEUI!#REF!-BldgEUI!#REF!))=0,"n/a",K111/(((BldgEUI!#REF!-BldgEUI!#REF!)*Constants!$B$14)+(BldgEUI!#REF!-BldgEUI!#REF!)*Constants!$B$14+(BldgEUI!#REF!-BldgEUI!#REF!)*Constants!$B$13+(BldgEUI!#REF!-BldgEUI!#REF!)*Constants!$B$13))</f>
        <v>#REF!</v>
      </c>
      <c r="M111" s="117" t="e">
        <f>K111*#REF!</f>
        <v>#REF!</v>
      </c>
      <c r="N111" s="92"/>
      <c r="O111" s="92"/>
      <c r="P111" s="92"/>
      <c r="Q111" s="92">
        <f>'ecm$'!M121</f>
        <v>102.17929418486787</v>
      </c>
      <c r="R111" s="90" t="e">
        <f>IF(((BldgEUI!#REF!-BldgEUI!#REF!)+(BldgEUI!#REF!-BldgEUI!#REF!)+(BldgEUI!#REF!-BldgEUI!#REF!)+(BldgEUI!#REF!-BldgEUI!#REF!))=0,"n/a",Q111/(((BldgEUI!#REF!-BldgEUI!#REF!)*Constants!$B$14)+(BldgEUI!#REF!-BldgEUI!#REF!)*Constants!$B$14+(BldgEUI!#REF!-BldgEUI!#REF!)*Constants!$B$13+(BldgEUI!#REF!-BldgEUI!#REF!)*Constants!$B$13))</f>
        <v>#REF!</v>
      </c>
      <c r="S111" s="117" t="e">
        <f>Q111*#REF!</f>
        <v>#REF!</v>
      </c>
      <c r="T111" s="92"/>
      <c r="U111" s="92"/>
      <c r="V111" s="92"/>
      <c r="W111" s="92">
        <f>'ecm$'!Q121</f>
        <v>102.17929418486787</v>
      </c>
      <c r="X111" s="90" t="e">
        <f>IF(((BldgEUI!#REF!-BldgEUI!#REF!)+(BldgEUI!#REF!-BldgEUI!#REF!)+(BldgEUI!#REF!-BldgEUI!#REF!)+(BldgEUI!#REF!-BldgEUI!#REF!))=0,"n/a",W111/(((BldgEUI!#REF!-BldgEUI!#REF!)*Constants!$B$14)+(BldgEUI!#REF!-BldgEUI!#REF!)*Constants!$B$14+(BldgEUI!#REF!-BldgEUI!#REF!)*Constants!$B$13+(BldgEUI!#REF!-BldgEUI!#REF!)*Constants!$B$13))</f>
        <v>#REF!</v>
      </c>
      <c r="Y111" s="117" t="e">
        <f>W111*#REF!</f>
        <v>#REF!</v>
      </c>
    </row>
    <row r="112" spans="1:25" s="26" customFormat="1" x14ac:dyDescent="0.2">
      <c r="A112" s="23" t="s">
        <v>56</v>
      </c>
      <c r="B112" s="50" t="e">
        <f>SUM(D112:G112)</f>
        <v>#REF!</v>
      </c>
      <c r="C112" s="49" t="e">
        <f>D112*Constants!$B$1+Constants!$B$2*E112+F112</f>
        <v>#REF!</v>
      </c>
      <c r="D112" s="49">
        <v>0</v>
      </c>
      <c r="E112" s="92">
        <f>'ecm$'!E122</f>
        <v>0.34886947062491586</v>
      </c>
      <c r="F112" s="90" t="e">
        <f>IF(((BldgEUI!#REF!-BldgEUI!#REF!)+(BldgEUI!#REF!-BldgEUI!#REF!)+(BldgEUI!#REF!-BldgEUI!#REF!)+(BldgEUI!#REF!-BldgEUI!#REF!))=0,"n/a",E112/(((BldgEUI!#REF!-BldgEUI!#REF!)*Constants!$B$14)+(BldgEUI!#REF!-BldgEUI!#REF!)*Constants!$B$14+(BldgEUI!#REF!-BldgEUI!#REF!)*Constants!$B$13+(BldgEUI!#REF!-BldgEUI!#REF!)*Constants!$B$13))</f>
        <v>#REF!</v>
      </c>
      <c r="G112" s="117" t="e">
        <f>E112*#REF!</f>
        <v>#REF!</v>
      </c>
      <c r="H112" s="89"/>
      <c r="I112" s="89"/>
      <c r="J112" s="89"/>
      <c r="K112" s="89">
        <f>'ecm$'!I122</f>
        <v>0.34886947062491586</v>
      </c>
      <c r="L112" s="90" t="e">
        <f>IF(((BldgEUI!#REF!-BldgEUI!#REF!)+(BldgEUI!#REF!-BldgEUI!#REF!)+(BldgEUI!#REF!-BldgEUI!#REF!)+(BldgEUI!#REF!-BldgEUI!#REF!))=0,"n/a",K112/(((BldgEUI!#REF!-BldgEUI!#REF!)*Constants!$B$14)+(BldgEUI!#REF!-BldgEUI!#REF!)*Constants!$B$14+(BldgEUI!#REF!-BldgEUI!#REF!)*Constants!$B$13+(BldgEUI!#REF!-BldgEUI!#REF!)*Constants!$B$13))</f>
        <v>#REF!</v>
      </c>
      <c r="M112" s="117" t="e">
        <f>K112*#REF!</f>
        <v>#REF!</v>
      </c>
      <c r="N112" s="92"/>
      <c r="O112" s="92"/>
      <c r="P112" s="92"/>
      <c r="Q112" s="92">
        <f>'ecm$'!M122</f>
        <v>0.34886947062491586</v>
      </c>
      <c r="R112" s="90" t="e">
        <f>IF(((BldgEUI!#REF!-BldgEUI!#REF!)+(BldgEUI!#REF!-BldgEUI!#REF!)+(BldgEUI!#REF!-BldgEUI!#REF!)+(BldgEUI!#REF!-BldgEUI!#REF!))=0,"n/a",Q112/(((BldgEUI!#REF!-BldgEUI!#REF!)*Constants!$B$14)+(BldgEUI!#REF!-BldgEUI!#REF!)*Constants!$B$14+(BldgEUI!#REF!-BldgEUI!#REF!)*Constants!$B$13+(BldgEUI!#REF!-BldgEUI!#REF!)*Constants!$B$13))</f>
        <v>#REF!</v>
      </c>
      <c r="S112" s="117" t="e">
        <f>Q112*#REF!</f>
        <v>#REF!</v>
      </c>
      <c r="T112" s="92"/>
      <c r="U112" s="92"/>
      <c r="V112" s="92"/>
      <c r="W112" s="92">
        <f>'ecm$'!Q122</f>
        <v>0.34886947062491586</v>
      </c>
      <c r="X112" s="90" t="e">
        <f>IF(((BldgEUI!#REF!-BldgEUI!#REF!)+(BldgEUI!#REF!-BldgEUI!#REF!)+(BldgEUI!#REF!-BldgEUI!#REF!)+(BldgEUI!#REF!-BldgEUI!#REF!))=0,"n/a",W112/(((BldgEUI!#REF!-BldgEUI!#REF!)*Constants!$B$14)+(BldgEUI!#REF!-BldgEUI!#REF!)*Constants!$B$14+(BldgEUI!#REF!-BldgEUI!#REF!)*Constants!$B$13+(BldgEUI!#REF!-BldgEUI!#REF!)*Constants!$B$13))</f>
        <v>#REF!</v>
      </c>
      <c r="Y112" s="117" t="e">
        <f>W112*#REF!</f>
        <v>#REF!</v>
      </c>
    </row>
    <row r="113" spans="1:25" s="24" customFormat="1" x14ac:dyDescent="0.2">
      <c r="A113" s="23" t="s">
        <v>57</v>
      </c>
      <c r="B113" s="50" t="e">
        <f>SUM(D113:G113)</f>
        <v>#REF!</v>
      </c>
      <c r="C113" s="49" t="e">
        <f>D113*Constants!$B$1+Constants!$B$2*E113+F113</f>
        <v>#REF!</v>
      </c>
      <c r="D113" s="49">
        <v>0</v>
      </c>
      <c r="E113" s="92">
        <f>'ecm$'!E123</f>
        <v>3.1975123134441108</v>
      </c>
      <c r="F113" s="90" t="e">
        <f>IF(((BldgEUI!#REF!-BldgEUI!#REF!)+(BldgEUI!#REF!-BldgEUI!#REF!)+(BldgEUI!#REF!-BldgEUI!#REF!)+(BldgEUI!#REF!-BldgEUI!#REF!))=0,"n/a",E113/(((BldgEUI!#REF!-BldgEUI!#REF!)*Constants!$B$14)+(BldgEUI!#REF!-BldgEUI!#REF!)*Constants!$B$14+(BldgEUI!#REF!-BldgEUI!#REF!)*Constants!$B$13+(BldgEUI!#REF!-BldgEUI!#REF!)*Constants!$B$13))</f>
        <v>#REF!</v>
      </c>
      <c r="G113" s="117" t="e">
        <f>E113*#REF!</f>
        <v>#REF!</v>
      </c>
      <c r="H113" s="89"/>
      <c r="I113" s="89"/>
      <c r="J113" s="89"/>
      <c r="K113" s="89">
        <f>'ecm$'!I123</f>
        <v>3.1975123134441108</v>
      </c>
      <c r="L113" s="90" t="e">
        <f>IF(((BldgEUI!#REF!-BldgEUI!#REF!)+(BldgEUI!#REF!-BldgEUI!#REF!)+(BldgEUI!#REF!-BldgEUI!#REF!)+(BldgEUI!#REF!-BldgEUI!#REF!))=0,"n/a",K113/(((BldgEUI!#REF!-BldgEUI!#REF!)*Constants!$B$14)+(BldgEUI!#REF!-BldgEUI!#REF!)*Constants!$B$14+(BldgEUI!#REF!-BldgEUI!#REF!)*Constants!$B$13+(BldgEUI!#REF!-BldgEUI!#REF!)*Constants!$B$13))</f>
        <v>#REF!</v>
      </c>
      <c r="M113" s="117" t="e">
        <f>K113*#REF!</f>
        <v>#REF!</v>
      </c>
      <c r="N113" s="92"/>
      <c r="O113" s="92"/>
      <c r="P113" s="92"/>
      <c r="Q113" s="92">
        <f>'ecm$'!M123</f>
        <v>3.1975123134441108</v>
      </c>
      <c r="R113" s="90" t="e">
        <f>IF(((BldgEUI!#REF!-BldgEUI!#REF!)+(BldgEUI!#REF!-BldgEUI!#REF!)+(BldgEUI!#REF!-BldgEUI!#REF!)+(BldgEUI!#REF!-BldgEUI!#REF!))=0,"n/a",Q113/(((BldgEUI!#REF!-BldgEUI!#REF!)*Constants!$B$14)+(BldgEUI!#REF!-BldgEUI!#REF!)*Constants!$B$14+(BldgEUI!#REF!-BldgEUI!#REF!)*Constants!$B$13+(BldgEUI!#REF!-BldgEUI!#REF!)*Constants!$B$13))</f>
        <v>#REF!</v>
      </c>
      <c r="S113" s="117" t="e">
        <f>Q113*#REF!</f>
        <v>#REF!</v>
      </c>
      <c r="T113" s="92"/>
      <c r="U113" s="92"/>
      <c r="V113" s="92"/>
      <c r="W113" s="92">
        <f>'ecm$'!Q123</f>
        <v>3.1975123134441108</v>
      </c>
      <c r="X113" s="90" t="e">
        <f>IF(((BldgEUI!#REF!-BldgEUI!#REF!)+(BldgEUI!#REF!-BldgEUI!#REF!)+(BldgEUI!#REF!-BldgEUI!#REF!)+(BldgEUI!#REF!-BldgEUI!#REF!))=0,"n/a",W113/(((BldgEUI!#REF!-BldgEUI!#REF!)*Constants!$B$14)+(BldgEUI!#REF!-BldgEUI!#REF!)*Constants!$B$14+(BldgEUI!#REF!-BldgEUI!#REF!)*Constants!$B$13+(BldgEUI!#REF!-BldgEUI!#REF!)*Constants!$B$13))</f>
        <v>#REF!</v>
      </c>
      <c r="Y113" s="117" t="e">
        <f>W113*#REF!</f>
        <v>#REF!</v>
      </c>
    </row>
    <row r="114" spans="1:25" s="26" customFormat="1" x14ac:dyDescent="0.2">
      <c r="A114" s="72" t="s">
        <v>58</v>
      </c>
      <c r="B114" s="53" t="e">
        <f>SUM(D114:G114)</f>
        <v>#REF!</v>
      </c>
      <c r="C114" s="54" t="e">
        <f>D114*Constants!$B$1+Constants!$B$2*E114+F114</f>
        <v>#REF!</v>
      </c>
      <c r="D114" s="54">
        <v>0</v>
      </c>
      <c r="E114" s="97">
        <f>'ecm$'!E124</f>
        <v>11.486321295047427</v>
      </c>
      <c r="F114" s="96" t="e">
        <f>IF(((BldgEUI!#REF!-BldgEUI!#REF!)+(BldgEUI!#REF!-BldgEUI!#REF!)+(BldgEUI!#REF!-BldgEUI!#REF!)+(BldgEUI!#REF!-BldgEUI!#REF!))=0,"n/a",E114/(((BldgEUI!#REF!-BldgEUI!#REF!)*Constants!$B$14)+(BldgEUI!#REF!-BldgEUI!#REF!)*Constants!$B$14+(BldgEUI!#REF!-BldgEUI!#REF!)*Constants!$B$13+(BldgEUI!#REF!-BldgEUI!#REF!)*Constants!$B$13))</f>
        <v>#REF!</v>
      </c>
      <c r="G114" s="286" t="e">
        <f>E114*#REF!</f>
        <v>#REF!</v>
      </c>
      <c r="H114" s="95"/>
      <c r="I114" s="95"/>
      <c r="J114" s="95"/>
      <c r="K114" s="95">
        <f>'ecm$'!I124</f>
        <v>11.486321295047427</v>
      </c>
      <c r="L114" s="96" t="e">
        <f>IF(((BldgEUI!#REF!-BldgEUI!#REF!)+(BldgEUI!#REF!-BldgEUI!#REF!)+(BldgEUI!#REF!-BldgEUI!#REF!)+(BldgEUI!#REF!-BldgEUI!#REF!))=0,"n/a",K114/(((BldgEUI!#REF!-BldgEUI!#REF!)*Constants!$B$14)+(BldgEUI!#REF!-BldgEUI!#REF!)*Constants!$B$14+(BldgEUI!#REF!-BldgEUI!#REF!)*Constants!$B$13+(BldgEUI!#REF!-BldgEUI!#REF!)*Constants!$B$13))</f>
        <v>#REF!</v>
      </c>
      <c r="M114" s="286" t="e">
        <f>K114*#REF!</f>
        <v>#REF!</v>
      </c>
      <c r="N114" s="97"/>
      <c r="O114" s="97"/>
      <c r="P114" s="97"/>
      <c r="Q114" s="97">
        <f>'ecm$'!M124</f>
        <v>11.486321295047427</v>
      </c>
      <c r="R114" s="96" t="e">
        <f>IF(((BldgEUI!#REF!-BldgEUI!#REF!)+(BldgEUI!#REF!-BldgEUI!#REF!)+(BldgEUI!#REF!-BldgEUI!#REF!)+(BldgEUI!#REF!-BldgEUI!#REF!))=0,"n/a",Q114/(((BldgEUI!#REF!-BldgEUI!#REF!)*Constants!$B$14)+(BldgEUI!#REF!-BldgEUI!#REF!)*Constants!$B$14+(BldgEUI!#REF!-BldgEUI!#REF!)*Constants!$B$13+(BldgEUI!#REF!-BldgEUI!#REF!)*Constants!$B$13))</f>
        <v>#REF!</v>
      </c>
      <c r="S114" s="286" t="e">
        <f>Q114*#REF!</f>
        <v>#REF!</v>
      </c>
      <c r="T114" s="97"/>
      <c r="U114" s="97"/>
      <c r="V114" s="97"/>
      <c r="W114" s="97">
        <f>'ecm$'!Q124</f>
        <v>11.486321295047427</v>
      </c>
      <c r="X114" s="96" t="e">
        <f>IF(((BldgEUI!#REF!-BldgEUI!#REF!)+(BldgEUI!#REF!-BldgEUI!#REF!)+(BldgEUI!#REF!-BldgEUI!#REF!)+(BldgEUI!#REF!-BldgEUI!#REF!))=0,"n/a",W114/(((BldgEUI!#REF!-BldgEUI!#REF!)*Constants!$B$14)+(BldgEUI!#REF!-BldgEUI!#REF!)*Constants!$B$14+(BldgEUI!#REF!-BldgEUI!#REF!)*Constants!$B$13+(BldgEUI!#REF!-BldgEUI!#REF!)*Constants!$B$13))</f>
        <v>#REF!</v>
      </c>
      <c r="Y114" s="286" t="e">
        <f>W114*#REF!</f>
        <v>#REF!</v>
      </c>
    </row>
    <row r="115" spans="1:25" x14ac:dyDescent="0.2">
      <c r="J115" s="68"/>
      <c r="M115" s="80"/>
    </row>
    <row r="116" spans="1:25" ht="18.75" x14ac:dyDescent="0.25">
      <c r="A116" s="82"/>
      <c r="B116" s="738" t="s">
        <v>81</v>
      </c>
      <c r="C116" s="739"/>
      <c r="D116" s="739"/>
      <c r="E116" s="739"/>
      <c r="F116" s="739"/>
      <c r="G116" s="739"/>
      <c r="H116" s="739"/>
      <c r="I116" s="739"/>
      <c r="J116" s="739"/>
      <c r="K116" s="739"/>
      <c r="L116" s="739"/>
      <c r="M116" s="739"/>
      <c r="N116" s="739"/>
      <c r="O116" s="739"/>
      <c r="P116" s="739"/>
      <c r="Q116" s="739"/>
      <c r="R116" s="739"/>
      <c r="S116" s="739"/>
      <c r="T116" s="739"/>
      <c r="U116" s="739"/>
      <c r="V116" s="739"/>
      <c r="W116" s="739"/>
      <c r="X116" s="739"/>
      <c r="Y116" s="740"/>
    </row>
    <row r="117" spans="1:25" x14ac:dyDescent="0.2">
      <c r="A117" s="75" t="s">
        <v>65</v>
      </c>
      <c r="B117" s="732" t="s">
        <v>39</v>
      </c>
      <c r="C117" s="732"/>
      <c r="D117" s="732"/>
      <c r="E117" s="732"/>
      <c r="F117" s="732"/>
      <c r="G117" s="737"/>
      <c r="H117" s="732" t="s">
        <v>42</v>
      </c>
      <c r="I117" s="732"/>
      <c r="J117" s="732"/>
      <c r="K117" s="732"/>
      <c r="L117" s="732"/>
      <c r="M117" s="732"/>
      <c r="N117" s="732" t="s">
        <v>41</v>
      </c>
      <c r="O117" s="732"/>
      <c r="P117" s="732"/>
      <c r="Q117" s="732"/>
      <c r="R117" s="732"/>
      <c r="S117" s="732"/>
      <c r="T117" s="732" t="s">
        <v>40</v>
      </c>
      <c r="U117" s="732"/>
      <c r="V117" s="732"/>
      <c r="W117" s="732"/>
      <c r="X117" s="732"/>
      <c r="Y117" s="732"/>
    </row>
    <row r="118" spans="1:25" ht="33.75" x14ac:dyDescent="0.2">
      <c r="A118" s="76" t="s">
        <v>14</v>
      </c>
      <c r="B118" s="77" t="s">
        <v>32</v>
      </c>
      <c r="C118" s="77" t="s">
        <v>33</v>
      </c>
      <c r="D118" s="77" t="s">
        <v>34</v>
      </c>
      <c r="E118" s="173" t="s">
        <v>200</v>
      </c>
      <c r="F118" s="173" t="s">
        <v>36</v>
      </c>
      <c r="G118" s="113" t="s">
        <v>101</v>
      </c>
      <c r="H118" s="173" t="s">
        <v>32</v>
      </c>
      <c r="I118" s="173" t="s">
        <v>33</v>
      </c>
      <c r="J118" s="173" t="s">
        <v>34</v>
      </c>
      <c r="K118" s="173" t="s">
        <v>200</v>
      </c>
      <c r="L118" s="173" t="s">
        <v>36</v>
      </c>
      <c r="M118" s="113" t="s">
        <v>101</v>
      </c>
      <c r="N118" s="173" t="s">
        <v>32</v>
      </c>
      <c r="O118" s="173" t="s">
        <v>33</v>
      </c>
      <c r="P118" s="173" t="s">
        <v>34</v>
      </c>
      <c r="Q118" s="173" t="s">
        <v>200</v>
      </c>
      <c r="R118" s="173" t="s">
        <v>36</v>
      </c>
      <c r="S118" s="113" t="s">
        <v>101</v>
      </c>
      <c r="T118" s="173" t="s">
        <v>32</v>
      </c>
      <c r="U118" s="173" t="s">
        <v>33</v>
      </c>
      <c r="V118" s="173" t="s">
        <v>34</v>
      </c>
      <c r="W118" s="173" t="s">
        <v>200</v>
      </c>
      <c r="X118" s="173" t="s">
        <v>36</v>
      </c>
      <c r="Y118" s="113" t="s">
        <v>101</v>
      </c>
    </row>
    <row r="119" spans="1:25" x14ac:dyDescent="0.2">
      <c r="A119" s="11" t="s">
        <v>0</v>
      </c>
      <c r="B119" s="37">
        <f>SUM(D119:G119)</f>
        <v>0</v>
      </c>
      <c r="C119" s="29">
        <f>D119*Constants!$B$1+Constants!$B$2*E119+F119</f>
        <v>0</v>
      </c>
      <c r="D119" s="29">
        <v>0</v>
      </c>
      <c r="E119" s="83"/>
      <c r="F119" s="84"/>
      <c r="G119" s="122"/>
      <c r="H119" s="83"/>
      <c r="I119" s="83"/>
      <c r="J119" s="83"/>
      <c r="K119" s="83"/>
      <c r="L119" s="84"/>
      <c r="M119" s="84"/>
      <c r="N119" s="83"/>
      <c r="O119" s="83"/>
      <c r="P119" s="83"/>
      <c r="Q119" s="83"/>
      <c r="R119" s="84"/>
      <c r="S119" s="84"/>
      <c r="T119" s="83"/>
      <c r="U119" s="83"/>
      <c r="V119" s="83"/>
      <c r="W119" s="83"/>
      <c r="X119" s="84"/>
      <c r="Y119" s="84"/>
    </row>
    <row r="120" spans="1:25" x14ac:dyDescent="0.2">
      <c r="A120" s="12" t="s">
        <v>45</v>
      </c>
      <c r="B120" s="20" t="e">
        <f>SUM(D120:G120)</f>
        <v>#REF!</v>
      </c>
      <c r="C120" s="21" t="e">
        <f>D120*Constants!$B$1+Constants!$B$2*E120+F120</f>
        <v>#REF!</v>
      </c>
      <c r="D120" s="21">
        <v>0</v>
      </c>
      <c r="E120" s="94">
        <f>'ecm$'!E130</f>
        <v>0</v>
      </c>
      <c r="F120" s="90" t="e">
        <f>IF(((BldgEUI!#REF!-BldgEUI!#REF!)+(BldgEUI!#REF!-BldgEUI!#REF!)+(BldgEUI!#REF!-BldgEUI!#REF!)+(BldgEUI!#REF!-BldgEUI!#REF!))=0,"n/a",E120/(((BldgEUI!#REF!-BldgEUI!#REF!)*Constants!$B$14)+(BldgEUI!#REF!-BldgEUI!#REF!)*Constants!$B$14+(BldgEUI!#REF!-BldgEUI!#REF!)*Constants!$B$13+(BldgEUI!#REF!-BldgEUI!#REF!)*Constants!$B$13))</f>
        <v>#REF!</v>
      </c>
      <c r="G120" s="118" t="e">
        <f>E120*#REF!</f>
        <v>#REF!</v>
      </c>
      <c r="H120" s="89"/>
      <c r="I120" s="89"/>
      <c r="J120" s="89"/>
      <c r="K120" s="89">
        <f>'ecm$'!I130</f>
        <v>175.50886648807469</v>
      </c>
      <c r="L120" s="90" t="e">
        <f>IF(((BldgEUI!#REF!-BldgEUI!#REF!)+(BldgEUI!#REF!-BldgEUI!#REF!)+(BldgEUI!#REF!-BldgEUI!#REF!)+(BldgEUI!#REF!-BldgEUI!#REF!))=0,"n/a",K120/(((BldgEUI!#REF!-BldgEUI!#REF!)*Constants!$B$14)+(BldgEUI!#REF!-BldgEUI!#REF!)*Constants!$B$14+(BldgEUI!#REF!-BldgEUI!#REF!)*Constants!$B$13+(BldgEUI!#REF!-BldgEUI!#REF!)*Constants!$B$13))</f>
        <v>#REF!</v>
      </c>
      <c r="M120" s="118" t="e">
        <f>K120*#REF!</f>
        <v>#REF!</v>
      </c>
      <c r="N120" s="89"/>
      <c r="O120" s="89"/>
      <c r="P120" s="89"/>
      <c r="Q120" s="89">
        <f>'ecm$'!M130</f>
        <v>175.50886648807469</v>
      </c>
      <c r="R120" s="90" t="e">
        <f>IF(((BldgEUI!#REF!-BldgEUI!#REF!)+(BldgEUI!#REF!-BldgEUI!#REF!)+(BldgEUI!#REF!-BldgEUI!#REF!)+(BldgEUI!#REF!-BldgEUI!#REF!))=0,"n/a",Q120/(((BldgEUI!#REF!-BldgEUI!#REF!)*Constants!$B$14)+(BldgEUI!#REF!-BldgEUI!#REF!)*Constants!$B$14+(BldgEUI!#REF!-BldgEUI!#REF!)*Constants!$B$13+(BldgEUI!#REF!-BldgEUI!#REF!)*Constants!$B$13))</f>
        <v>#REF!</v>
      </c>
      <c r="S120" s="118" t="e">
        <f>Q120*#REF!</f>
        <v>#REF!</v>
      </c>
      <c r="T120" s="89"/>
      <c r="U120" s="89"/>
      <c r="V120" s="89"/>
      <c r="W120" s="89">
        <f>'ecm$'!Q130</f>
        <v>175.50886648807469</v>
      </c>
      <c r="X120" s="90" t="e">
        <f>IF(((BldgEUI!#REF!-BldgEUI!#REF!)+(BldgEUI!#REF!-BldgEUI!#REF!)+(BldgEUI!#REF!-BldgEUI!#REF!)+(BldgEUI!#REF!-BldgEUI!#REF!))=0,"n/a",W120/(((BldgEUI!#REF!-BldgEUI!#REF!)*Constants!$B$14)+(BldgEUI!#REF!-BldgEUI!#REF!)*Constants!$B$14+(BldgEUI!#REF!-BldgEUI!#REF!)*Constants!$B$13+(BldgEUI!#REF!-BldgEUI!#REF!)*Constants!$B$13))</f>
        <v>#REF!</v>
      </c>
      <c r="Y120" s="118" t="e">
        <f>W120*#REF!</f>
        <v>#REF!</v>
      </c>
    </row>
    <row r="121" spans="1:25" ht="13.5" customHeight="1" x14ac:dyDescent="0.2">
      <c r="A121" s="12" t="s">
        <v>43</v>
      </c>
      <c r="B121" s="20"/>
      <c r="C121" s="21"/>
      <c r="D121" s="21"/>
      <c r="E121" s="94">
        <f>'ecm$'!E132</f>
        <v>0</v>
      </c>
      <c r="F121" s="90" t="e">
        <f>IF(((BldgEUI!#REF!-BldgEUI!#REF!)+(BldgEUI!#REF!-BldgEUI!#REF!)+(BldgEUI!#REF!-BldgEUI!#REF!)+(BldgEUI!#REF!-BldgEUI!#REF!))=0,"n/a",E121/(((BldgEUI!#REF!-BldgEUI!#REF!)*Constants!$B$14)+(BldgEUI!#REF!-BldgEUI!#REF!)*Constants!$B$14+(BldgEUI!#REF!-BldgEUI!#REF!)*Constants!$B$13+(BldgEUI!#REF!-BldgEUI!#REF!)*Constants!$B$13))</f>
        <v>#REF!</v>
      </c>
      <c r="G121" s="118" t="e">
        <f>E121*#REF!</f>
        <v>#REF!</v>
      </c>
      <c r="H121" s="89"/>
      <c r="I121" s="89"/>
      <c r="J121" s="89"/>
      <c r="K121" s="89">
        <f>'ecm$'!I132</f>
        <v>53.103562780850325</v>
      </c>
      <c r="L121" s="90" t="e">
        <f>IF(((BldgEUI!#REF!-BldgEUI!#REF!)+(BldgEUI!#REF!-BldgEUI!#REF!)+(BldgEUI!#REF!-BldgEUI!#REF!)+(BldgEUI!#REF!-BldgEUI!#REF!))=0,"n/a",K121/(((BldgEUI!#REF!-BldgEUI!#REF!)*Constants!$B$14)+(BldgEUI!#REF!-BldgEUI!#REF!)*Constants!$B$14+(BldgEUI!#REF!-BldgEUI!#REF!)*Constants!$B$13+(BldgEUI!#REF!-BldgEUI!#REF!)*Constants!$B$13))</f>
        <v>#REF!</v>
      </c>
      <c r="M121" s="118" t="e">
        <f>K121*#REF!</f>
        <v>#REF!</v>
      </c>
      <c r="N121" s="89"/>
      <c r="O121" s="89"/>
      <c r="P121" s="89"/>
      <c r="Q121" s="89">
        <f>'ecm$'!M132</f>
        <v>44.563525881437954</v>
      </c>
      <c r="R121" s="90" t="e">
        <f>IF(((BldgEUI!#REF!-BldgEUI!#REF!)+(BldgEUI!#REF!-BldgEUI!#REF!)+(BldgEUI!#REF!-BldgEUI!#REF!)+(BldgEUI!#REF!-BldgEUI!#REF!))=0,"n/a",Q121/(((BldgEUI!#REF!-BldgEUI!#REF!)*Constants!$B$14)+(BldgEUI!#REF!-BldgEUI!#REF!)*Constants!$B$14+(BldgEUI!#REF!-BldgEUI!#REF!)*Constants!$B$13+(BldgEUI!#REF!-BldgEUI!#REF!)*Constants!$B$13))</f>
        <v>#REF!</v>
      </c>
      <c r="S121" s="118" t="e">
        <f>Q121*#REF!</f>
        <v>#REF!</v>
      </c>
      <c r="T121" s="89"/>
      <c r="U121" s="89"/>
      <c r="V121" s="89"/>
      <c r="W121" s="89">
        <f>'ecm$'!Q132</f>
        <v>44.563525881437954</v>
      </c>
      <c r="X121" s="90" t="e">
        <f>IF(((BldgEUI!#REF!-BldgEUI!#REF!)+(BldgEUI!#REF!-BldgEUI!#REF!)+(BldgEUI!#REF!-BldgEUI!#REF!)+(BldgEUI!#REF!-BldgEUI!#REF!))=0,"n/a",W121/(((BldgEUI!#REF!-BldgEUI!#REF!)*Constants!$B$14)+(BldgEUI!#REF!-BldgEUI!#REF!)*Constants!$B$14+(BldgEUI!#REF!-BldgEUI!#REF!)*Constants!$B$13+(BldgEUI!#REF!-BldgEUI!#REF!)*Constants!$B$13))</f>
        <v>#REF!</v>
      </c>
      <c r="Y121" s="118" t="e">
        <f>W121*#REF!</f>
        <v>#REF!</v>
      </c>
    </row>
    <row r="122" spans="1:25" x14ac:dyDescent="0.2">
      <c r="A122" s="23" t="s">
        <v>46</v>
      </c>
      <c r="B122" s="50" t="e">
        <f>SUM(D122:G122)</f>
        <v>#REF!</v>
      </c>
      <c r="C122" s="49" t="e">
        <f>D122*Constants!$B$1+Constants!$B$2*E122+F122</f>
        <v>#REF!</v>
      </c>
      <c r="D122" s="49">
        <v>0</v>
      </c>
      <c r="E122" s="94">
        <f>'ecm$'!E134</f>
        <v>128.84637037677149</v>
      </c>
      <c r="F122" s="90" t="e">
        <f>IF(((BldgEUI!#REF!-BldgEUI!#REF!)+(BldgEUI!#REF!-BldgEUI!#REF!)+(BldgEUI!#REF!-BldgEUI!#REF!)+(BldgEUI!#REF!-BldgEUI!#REF!))=0,"n/a",E122/(((BldgEUI!#REF!-BldgEUI!#REF!)*Constants!$B$14)+(BldgEUI!#REF!-BldgEUI!#REF!)*Constants!$B$14+(BldgEUI!#REF!-BldgEUI!#REF!)*Constants!$B$13+(BldgEUI!#REF!-BldgEUI!#REF!)*Constants!$B$13))</f>
        <v>#REF!</v>
      </c>
      <c r="G122" s="118" t="e">
        <f>E122*#REF!</f>
        <v>#REF!</v>
      </c>
      <c r="H122" s="89"/>
      <c r="I122" s="89"/>
      <c r="J122" s="89"/>
      <c r="K122" s="89">
        <f>'ecm$'!I134</f>
        <v>128.84637037677149</v>
      </c>
      <c r="L122" s="90" t="e">
        <f>IF(((BldgEUI!#REF!-BldgEUI!#REF!)+(BldgEUI!#REF!-BldgEUI!#REF!)+(BldgEUI!#REF!-BldgEUI!#REF!)+(BldgEUI!#REF!-BldgEUI!#REF!))=0,"n/a",K122/(((BldgEUI!#REF!-BldgEUI!#REF!)*Constants!$B$14)+(BldgEUI!#REF!-BldgEUI!#REF!)*Constants!$B$14+(BldgEUI!#REF!-BldgEUI!#REF!)*Constants!$B$13+(BldgEUI!#REF!-BldgEUI!#REF!)*Constants!$B$13))</f>
        <v>#REF!</v>
      </c>
      <c r="M122" s="118" t="e">
        <f>K122*#REF!</f>
        <v>#REF!</v>
      </c>
      <c r="N122" s="89"/>
      <c r="O122" s="89"/>
      <c r="P122" s="89"/>
      <c r="Q122" s="89">
        <f>'ecm$'!M134</f>
        <v>128.84637037677149</v>
      </c>
      <c r="R122" s="90" t="e">
        <f>IF(((BldgEUI!#REF!-BldgEUI!#REF!)+(BldgEUI!#REF!-BldgEUI!#REF!)+(BldgEUI!#REF!-BldgEUI!#REF!)+(BldgEUI!#REF!-BldgEUI!#REF!))=0,"n/a",Q122/(((BldgEUI!#REF!-BldgEUI!#REF!)*Constants!$B$14)+(BldgEUI!#REF!-BldgEUI!#REF!)*Constants!$B$14+(BldgEUI!#REF!-BldgEUI!#REF!)*Constants!$B$13+(BldgEUI!#REF!-BldgEUI!#REF!)*Constants!$B$13))</f>
        <v>#REF!</v>
      </c>
      <c r="S122" s="118" t="e">
        <f>Q122*#REF!</f>
        <v>#REF!</v>
      </c>
      <c r="T122" s="89"/>
      <c r="U122" s="89"/>
      <c r="V122" s="89"/>
      <c r="W122" s="89">
        <f>'ecm$'!Q134</f>
        <v>128.84637037677149</v>
      </c>
      <c r="X122" s="90" t="e">
        <f>IF(((BldgEUI!#REF!-BldgEUI!#REF!)+(BldgEUI!#REF!-BldgEUI!#REF!)+(BldgEUI!#REF!-BldgEUI!#REF!)+(BldgEUI!#REF!-BldgEUI!#REF!))=0,"n/a",W122/(((BldgEUI!#REF!-BldgEUI!#REF!)*Constants!$B$14)+(BldgEUI!#REF!-BldgEUI!#REF!)*Constants!$B$14+(BldgEUI!#REF!-BldgEUI!#REF!)*Constants!$B$13+(BldgEUI!#REF!-BldgEUI!#REF!)*Constants!$B$13))</f>
        <v>#REF!</v>
      </c>
      <c r="Y122" s="118" t="e">
        <f>W122*#REF!</f>
        <v>#REF!</v>
      </c>
    </row>
    <row r="123" spans="1:25" x14ac:dyDescent="0.2">
      <c r="A123" s="23" t="s">
        <v>47</v>
      </c>
      <c r="B123" s="50" t="e">
        <f t="shared" ref="B123:B133" si="7">SUM(D123:G123)</f>
        <v>#REF!</v>
      </c>
      <c r="C123" s="9" t="e">
        <f>D123*Constants!$B$1+Constants!$B$2*E123+F123</f>
        <v>#REF!</v>
      </c>
      <c r="D123" s="49">
        <v>0</v>
      </c>
      <c r="E123" s="94">
        <f>'ecm$'!E135</f>
        <v>0</v>
      </c>
      <c r="F123" s="90" t="e">
        <f>IF(((BldgEUI!#REF!-BldgEUI!#REF!)+(BldgEUI!#REF!-BldgEUI!#REF!)+(BldgEUI!#REF!-BldgEUI!#REF!)+(BldgEUI!#REF!-BldgEUI!#REF!))=0,"n/a",E123/(((BldgEUI!#REF!-BldgEUI!#REF!)*Constants!$B$14)+(BldgEUI!#REF!-BldgEUI!#REF!)*Constants!$B$14+(BldgEUI!#REF!-BldgEUI!#REF!)*Constants!$B$13+(BldgEUI!#REF!-BldgEUI!#REF!)*Constants!$B$13))</f>
        <v>#REF!</v>
      </c>
      <c r="G123" s="118" t="e">
        <f>E123*#REF!</f>
        <v>#REF!</v>
      </c>
      <c r="H123" s="89"/>
      <c r="I123" s="89"/>
      <c r="J123" s="89"/>
      <c r="K123" s="89">
        <f>'ecm$'!I135</f>
        <v>31.481753331519322</v>
      </c>
      <c r="L123" s="90" t="e">
        <f>IF(((BldgEUI!#REF!-BldgEUI!#REF!)+(BldgEUI!#REF!-BldgEUI!#REF!)+(BldgEUI!#REF!-BldgEUI!#REF!)+(BldgEUI!#REF!-BldgEUI!#REF!))=0,"n/a",K123/(((BldgEUI!#REF!-BldgEUI!#REF!)*Constants!$B$14)+(BldgEUI!#REF!-BldgEUI!#REF!)*Constants!$B$14+(BldgEUI!#REF!-BldgEUI!#REF!)*Constants!$B$13+(BldgEUI!#REF!-BldgEUI!#REF!)*Constants!$B$13))</f>
        <v>#REF!</v>
      </c>
      <c r="M123" s="118" t="e">
        <f>K123*#REF!</f>
        <v>#REF!</v>
      </c>
      <c r="N123" s="89"/>
      <c r="O123" s="89"/>
      <c r="P123" s="89"/>
      <c r="Q123" s="89">
        <f>'ecm$'!M135</f>
        <v>34.652790695385178</v>
      </c>
      <c r="R123" s="90" t="e">
        <f>IF(((BldgEUI!#REF!-BldgEUI!#REF!)+(BldgEUI!#REF!-BldgEUI!#REF!)+(BldgEUI!#REF!-BldgEUI!#REF!)+(BldgEUI!#REF!-BldgEUI!#REF!))=0,"n/a",Q123/(((BldgEUI!#REF!-BldgEUI!#REF!)*Constants!$B$14)+(BldgEUI!#REF!-BldgEUI!#REF!)*Constants!$B$14+(BldgEUI!#REF!-BldgEUI!#REF!)*Constants!$B$13+(BldgEUI!#REF!-BldgEUI!#REF!)*Constants!$B$13))</f>
        <v>#REF!</v>
      </c>
      <c r="S123" s="118" t="e">
        <f>Q123*#REF!</f>
        <v>#REF!</v>
      </c>
      <c r="T123" s="89"/>
      <c r="U123" s="89"/>
      <c r="V123" s="89"/>
      <c r="W123" s="89">
        <f>'ecm$'!Q135</f>
        <v>34.652790695385178</v>
      </c>
      <c r="X123" s="90" t="e">
        <f>IF(((BldgEUI!#REF!-BldgEUI!#REF!)+(BldgEUI!#REF!-BldgEUI!#REF!)+(BldgEUI!#REF!-BldgEUI!#REF!)+(BldgEUI!#REF!-BldgEUI!#REF!))=0,"n/a",W123/(((BldgEUI!#REF!-BldgEUI!#REF!)*Constants!$B$14)+(BldgEUI!#REF!-BldgEUI!#REF!)*Constants!$B$14+(BldgEUI!#REF!-BldgEUI!#REF!)*Constants!$B$13+(BldgEUI!#REF!-BldgEUI!#REF!)*Constants!$B$13))</f>
        <v>#REF!</v>
      </c>
      <c r="Y123" s="118" t="e">
        <f>W123*#REF!</f>
        <v>#REF!</v>
      </c>
    </row>
    <row r="124" spans="1:25" x14ac:dyDescent="0.2">
      <c r="A124" s="23" t="s">
        <v>48</v>
      </c>
      <c r="B124" s="8" t="e">
        <f t="shared" si="7"/>
        <v>#REF!</v>
      </c>
      <c r="C124" s="9" t="e">
        <f>D124*Constants!$B$1+Constants!$B$2*E124+F124</f>
        <v>#REF!</v>
      </c>
      <c r="D124" s="9">
        <v>0</v>
      </c>
      <c r="E124" s="94">
        <f>'ecm$'!E136</f>
        <v>14.325959211890771</v>
      </c>
      <c r="F124" s="90" t="e">
        <f>IF(((BldgEUI!#REF!-BldgEUI!#REF!)+(BldgEUI!#REF!-BldgEUI!#REF!)+(BldgEUI!#REF!-BldgEUI!#REF!)+(BldgEUI!#REF!-BldgEUI!#REF!))=0,"n/a",E124/(((BldgEUI!#REF!-BldgEUI!#REF!)*Constants!$B$14)+(BldgEUI!#REF!-BldgEUI!#REF!)*Constants!$B$14+(BldgEUI!#REF!-BldgEUI!#REF!)*Constants!$B$13+(BldgEUI!#REF!-BldgEUI!#REF!)*Constants!$B$13))</f>
        <v>#REF!</v>
      </c>
      <c r="G124" s="118" t="e">
        <f>E124*#REF!</f>
        <v>#REF!</v>
      </c>
      <c r="H124" s="89"/>
      <c r="I124" s="89"/>
      <c r="J124" s="89"/>
      <c r="K124" s="89">
        <f>'ecm$'!I136</f>
        <v>14.325959211890771</v>
      </c>
      <c r="L124" s="90" t="e">
        <f>IF(((BldgEUI!#REF!-BldgEUI!#REF!)+(BldgEUI!#REF!-BldgEUI!#REF!)+(BldgEUI!#REF!-BldgEUI!#REF!)+(BldgEUI!#REF!-BldgEUI!#REF!))=0,"n/a",K124/(((BldgEUI!#REF!-BldgEUI!#REF!)*Constants!$B$14)+(BldgEUI!#REF!-BldgEUI!#REF!)*Constants!$B$14+(BldgEUI!#REF!-BldgEUI!#REF!)*Constants!$B$13+(BldgEUI!#REF!-BldgEUI!#REF!)*Constants!$B$13))</f>
        <v>#REF!</v>
      </c>
      <c r="M124" s="118" t="e">
        <f>K124*#REF!</f>
        <v>#REF!</v>
      </c>
      <c r="N124" s="89"/>
      <c r="O124" s="89"/>
      <c r="P124" s="89"/>
      <c r="Q124" s="89">
        <f>'ecm$'!M136</f>
        <v>14.325959211890771</v>
      </c>
      <c r="R124" s="90" t="e">
        <f>IF(((BldgEUI!#REF!-BldgEUI!#REF!)+(BldgEUI!#REF!-BldgEUI!#REF!)+(BldgEUI!#REF!-BldgEUI!#REF!)+(BldgEUI!#REF!-BldgEUI!#REF!))=0,"n/a",Q124/(((BldgEUI!#REF!-BldgEUI!#REF!)*Constants!$B$14)+(BldgEUI!#REF!-BldgEUI!#REF!)*Constants!$B$14+(BldgEUI!#REF!-BldgEUI!#REF!)*Constants!$B$13+(BldgEUI!#REF!-BldgEUI!#REF!)*Constants!$B$13))</f>
        <v>#REF!</v>
      </c>
      <c r="S124" s="118" t="e">
        <f>Q124*#REF!</f>
        <v>#REF!</v>
      </c>
      <c r="T124" s="89"/>
      <c r="U124" s="89"/>
      <c r="V124" s="89"/>
      <c r="W124" s="89">
        <f>'ecm$'!Q136</f>
        <v>14.325959211890771</v>
      </c>
      <c r="X124" s="90" t="e">
        <f>IF(((BldgEUI!#REF!-BldgEUI!#REF!)+(BldgEUI!#REF!-BldgEUI!#REF!)+(BldgEUI!#REF!-BldgEUI!#REF!)+(BldgEUI!#REF!-BldgEUI!#REF!))=0,"n/a",W124/(((BldgEUI!#REF!-BldgEUI!#REF!)*Constants!$B$14)+(BldgEUI!#REF!-BldgEUI!#REF!)*Constants!$B$14+(BldgEUI!#REF!-BldgEUI!#REF!)*Constants!$B$13+(BldgEUI!#REF!-BldgEUI!#REF!)*Constants!$B$13))</f>
        <v>#REF!</v>
      </c>
      <c r="Y124" s="118" t="e">
        <f>W124*#REF!</f>
        <v>#REF!</v>
      </c>
    </row>
    <row r="125" spans="1:25" s="25" customFormat="1" x14ac:dyDescent="0.2">
      <c r="A125" s="23" t="s">
        <v>49</v>
      </c>
      <c r="B125" s="20" t="e">
        <f>SUM(D125:G125)</f>
        <v>#REF!</v>
      </c>
      <c r="C125" s="21" t="e">
        <f>D125*Constants!$B$1+Constants!$B$2*E125+F125</f>
        <v>#REF!</v>
      </c>
      <c r="D125" s="21">
        <v>0</v>
      </c>
      <c r="E125" s="94">
        <f>'ecm$'!E137</f>
        <v>14.325959211890771</v>
      </c>
      <c r="F125" s="90" t="e">
        <f>IF(((BldgEUI!#REF!-BldgEUI!#REF!)+(BldgEUI!#REF!-BldgEUI!#REF!)+(BldgEUI!#REF!-BldgEUI!#REF!)+(BldgEUI!#REF!-BldgEUI!#REF!))=0,"n/a",E125/(((BldgEUI!#REF!-BldgEUI!#REF!)*Constants!$B$14)+(BldgEUI!#REF!-BldgEUI!#REF!)*Constants!$B$14+(BldgEUI!#REF!-BldgEUI!#REF!)*Constants!$B$13+(BldgEUI!#REF!-BldgEUI!#REF!)*Constants!$B$13))</f>
        <v>#REF!</v>
      </c>
      <c r="G125" s="118" t="e">
        <f>E125*#REF!</f>
        <v>#REF!</v>
      </c>
      <c r="H125" s="94"/>
      <c r="I125" s="94"/>
      <c r="J125" s="94"/>
      <c r="K125" s="89">
        <f>'ecm$'!I137</f>
        <v>14.325959211890771</v>
      </c>
      <c r="L125" s="90" t="e">
        <f>IF(((BldgEUI!#REF!-BldgEUI!#REF!)+(BldgEUI!#REF!-BldgEUI!#REF!)+(BldgEUI!#REF!-BldgEUI!#REF!)+(BldgEUI!#REF!-BldgEUI!#REF!))=0,"n/a",K125/(((BldgEUI!#REF!-BldgEUI!#REF!)*Constants!$B$14)+(BldgEUI!#REF!-BldgEUI!#REF!)*Constants!$B$14+(BldgEUI!#REF!-BldgEUI!#REF!)*Constants!$B$13+(BldgEUI!#REF!-BldgEUI!#REF!)*Constants!$B$13))</f>
        <v>#REF!</v>
      </c>
      <c r="M125" s="118" t="e">
        <f>K125*#REF!</f>
        <v>#REF!</v>
      </c>
      <c r="N125" s="94"/>
      <c r="O125" s="94"/>
      <c r="P125" s="94"/>
      <c r="Q125" s="89">
        <f>'ecm$'!M137</f>
        <v>14.325959211890771</v>
      </c>
      <c r="R125" s="90" t="e">
        <f>IF(((BldgEUI!#REF!-BldgEUI!#REF!)+(BldgEUI!#REF!-BldgEUI!#REF!)+(BldgEUI!#REF!-BldgEUI!#REF!)+(BldgEUI!#REF!-BldgEUI!#REF!))=0,"n/a",Q125/(((BldgEUI!#REF!-BldgEUI!#REF!)*Constants!$B$14)+(BldgEUI!#REF!-BldgEUI!#REF!)*Constants!$B$14+(BldgEUI!#REF!-BldgEUI!#REF!)*Constants!$B$13+(BldgEUI!#REF!-BldgEUI!#REF!)*Constants!$B$13))</f>
        <v>#REF!</v>
      </c>
      <c r="S125" s="118" t="e">
        <f>Q125*#REF!</f>
        <v>#REF!</v>
      </c>
      <c r="T125" s="94"/>
      <c r="U125" s="94"/>
      <c r="V125" s="94"/>
      <c r="W125" s="89">
        <f>'ecm$'!Q137</f>
        <v>14.325959211890771</v>
      </c>
      <c r="X125" s="90" t="e">
        <f>IF(((BldgEUI!#REF!-BldgEUI!#REF!)+(BldgEUI!#REF!-BldgEUI!#REF!)+(BldgEUI!#REF!-BldgEUI!#REF!)+(BldgEUI!#REF!-BldgEUI!#REF!))=0,"n/a",W125/(((BldgEUI!#REF!-BldgEUI!#REF!)*Constants!$B$14)+(BldgEUI!#REF!-BldgEUI!#REF!)*Constants!$B$14+(BldgEUI!#REF!-BldgEUI!#REF!)*Constants!$B$13+(BldgEUI!#REF!-BldgEUI!#REF!)*Constants!$B$13))</f>
        <v>#REF!</v>
      </c>
      <c r="Y125" s="118" t="e">
        <f>W125*#REF!</f>
        <v>#REF!</v>
      </c>
    </row>
    <row r="126" spans="1:25" x14ac:dyDescent="0.2">
      <c r="A126" s="12" t="s">
        <v>50</v>
      </c>
      <c r="B126" s="8" t="e">
        <f t="shared" si="7"/>
        <v>#REF!</v>
      </c>
      <c r="C126" s="9" t="e">
        <f>D126*Constants!$B$1+Constants!$B$2*E126+F126</f>
        <v>#REF!</v>
      </c>
      <c r="D126" s="9">
        <v>0</v>
      </c>
      <c r="E126" s="94">
        <f>'ecm$'!E138</f>
        <v>18.082536214735832</v>
      </c>
      <c r="F126" s="90" t="e">
        <f>IF(((BldgEUI!#REF!-BldgEUI!#REF!)+(BldgEUI!#REF!-BldgEUI!#REF!)+(BldgEUI!#REF!-BldgEUI!#REF!)+(BldgEUI!#REF!-BldgEUI!#REF!))=0,"n/a",E126/(((BldgEUI!#REF!-BldgEUI!#REF!)*Constants!$B$14)+(BldgEUI!#REF!-BldgEUI!#REF!)*Constants!$B$14+(BldgEUI!#REF!-BldgEUI!#REF!)*Constants!$B$13+(BldgEUI!#REF!-BldgEUI!#REF!)*Constants!$B$13))</f>
        <v>#REF!</v>
      </c>
      <c r="G126" s="118" t="e">
        <f>E126*#REF!</f>
        <v>#REF!</v>
      </c>
      <c r="H126" s="89"/>
      <c r="I126" s="89"/>
      <c r="J126" s="89"/>
      <c r="K126" s="89">
        <f>'ecm$'!I138</f>
        <v>18.082536214735832</v>
      </c>
      <c r="L126" s="90" t="e">
        <f>IF(((BldgEUI!#REF!-BldgEUI!#REF!)+(BldgEUI!#REF!-BldgEUI!#REF!)+(BldgEUI!#REF!-BldgEUI!#REF!)+(BldgEUI!#REF!-BldgEUI!#REF!))=0,"n/a",K126/(((BldgEUI!#REF!-BldgEUI!#REF!)*Constants!$B$14)+(BldgEUI!#REF!-BldgEUI!#REF!)*Constants!$B$14+(BldgEUI!#REF!-BldgEUI!#REF!)*Constants!$B$13+(BldgEUI!#REF!-BldgEUI!#REF!)*Constants!$B$13))</f>
        <v>#REF!</v>
      </c>
      <c r="M126" s="118" t="e">
        <f>K126*#REF!</f>
        <v>#REF!</v>
      </c>
      <c r="N126" s="89"/>
      <c r="O126" s="89"/>
      <c r="P126" s="89"/>
      <c r="Q126" s="89">
        <f>'ecm$'!M138</f>
        <v>18.082536214735832</v>
      </c>
      <c r="R126" s="90" t="e">
        <f>IF(((BldgEUI!#REF!-BldgEUI!#REF!)+(BldgEUI!#REF!-BldgEUI!#REF!)+(BldgEUI!#REF!-BldgEUI!#REF!)+(BldgEUI!#REF!-BldgEUI!#REF!))=0,"n/a",Q126/(((BldgEUI!#REF!-BldgEUI!#REF!)*Constants!$B$14)+(BldgEUI!#REF!-BldgEUI!#REF!)*Constants!$B$14+(BldgEUI!#REF!-BldgEUI!#REF!)*Constants!$B$13+(BldgEUI!#REF!-BldgEUI!#REF!)*Constants!$B$13))</f>
        <v>#REF!</v>
      </c>
      <c r="S126" s="118" t="e">
        <f>Q126*#REF!</f>
        <v>#REF!</v>
      </c>
      <c r="T126" s="89"/>
      <c r="U126" s="89"/>
      <c r="V126" s="89"/>
      <c r="W126" s="89">
        <f>'ecm$'!Q138</f>
        <v>18.082536214735832</v>
      </c>
      <c r="X126" s="90" t="e">
        <f>IF(((BldgEUI!#REF!-BldgEUI!#REF!)+(BldgEUI!#REF!-BldgEUI!#REF!)+(BldgEUI!#REF!-BldgEUI!#REF!)+(BldgEUI!#REF!-BldgEUI!#REF!))=0,"n/a",W126/(((BldgEUI!#REF!-BldgEUI!#REF!)*Constants!$B$14)+(BldgEUI!#REF!-BldgEUI!#REF!)*Constants!$B$14+(BldgEUI!#REF!-BldgEUI!#REF!)*Constants!$B$13+(BldgEUI!#REF!-BldgEUI!#REF!)*Constants!$B$13))</f>
        <v>#REF!</v>
      </c>
      <c r="Y126" s="118" t="e">
        <f>W126*#REF!</f>
        <v>#REF!</v>
      </c>
    </row>
    <row r="127" spans="1:25" x14ac:dyDescent="0.2">
      <c r="A127" s="73" t="s">
        <v>30</v>
      </c>
      <c r="B127" s="8" t="e">
        <f>SUM(D127:G127)</f>
        <v>#REF!</v>
      </c>
      <c r="C127" s="9" t="e">
        <f>D127*Constants!$B$1+Constants!$B$2*E127+F127</f>
        <v>#REF!</v>
      </c>
      <c r="D127" s="9">
        <v>0</v>
      </c>
      <c r="E127" s="94">
        <f>'ecm$'!E139</f>
        <v>7.7773937089526441</v>
      </c>
      <c r="F127" s="90" t="e">
        <f>IF(((BldgEUI!#REF!-BldgEUI!#REF!)+(BldgEUI!#REF!-BldgEUI!#REF!)+(BldgEUI!#REF!-BldgEUI!#REF!)+(BldgEUI!#REF!-BldgEUI!#REF!))=0,"n/a",E127/(((BldgEUI!#REF!-BldgEUI!#REF!)*Constants!$B$14)+(BldgEUI!#REF!-BldgEUI!#REF!)*Constants!$B$14+(BldgEUI!#REF!-BldgEUI!#REF!)*Constants!$B$13+(BldgEUI!#REF!-BldgEUI!#REF!)*Constants!$B$13))</f>
        <v>#REF!</v>
      </c>
      <c r="G127" s="118" t="e">
        <f>E127*#REF!</f>
        <v>#REF!</v>
      </c>
      <c r="H127" s="89"/>
      <c r="I127" s="89"/>
      <c r="J127" s="89"/>
      <c r="K127" s="89">
        <f>'ecm$'!I139</f>
        <v>7.7773937089526441</v>
      </c>
      <c r="L127" s="90" t="e">
        <f>IF(((BldgEUI!#REF!-BldgEUI!#REF!)+(BldgEUI!#REF!-BldgEUI!#REF!)+(BldgEUI!#REF!-BldgEUI!#REF!)+(BldgEUI!#REF!-BldgEUI!#REF!))=0,"n/a",K127/(((BldgEUI!#REF!-BldgEUI!#REF!)*Constants!$B$14)+(BldgEUI!#REF!-BldgEUI!#REF!)*Constants!$B$14+(BldgEUI!#REF!-BldgEUI!#REF!)*Constants!$B$13+(BldgEUI!#REF!-BldgEUI!#REF!)*Constants!$B$13))</f>
        <v>#REF!</v>
      </c>
      <c r="M127" s="118" t="e">
        <f>K127*#REF!</f>
        <v>#REF!</v>
      </c>
      <c r="N127" s="89"/>
      <c r="O127" s="89"/>
      <c r="P127" s="89"/>
      <c r="Q127" s="89">
        <f>'ecm$'!M139</f>
        <v>7.7773937089526441</v>
      </c>
      <c r="R127" s="90" t="e">
        <f>IF(((BldgEUI!#REF!-BldgEUI!#REF!)+(BldgEUI!#REF!-BldgEUI!#REF!)+(BldgEUI!#REF!-BldgEUI!#REF!)+(BldgEUI!#REF!-BldgEUI!#REF!))=0,"n/a",Q127/(((BldgEUI!#REF!-BldgEUI!#REF!)*Constants!$B$14)+(BldgEUI!#REF!-BldgEUI!#REF!)*Constants!$B$14+(BldgEUI!#REF!-BldgEUI!#REF!)*Constants!$B$13+(BldgEUI!#REF!-BldgEUI!#REF!)*Constants!$B$13))</f>
        <v>#REF!</v>
      </c>
      <c r="S127" s="118" t="e">
        <f>Q127*#REF!</f>
        <v>#REF!</v>
      </c>
      <c r="T127" s="89"/>
      <c r="U127" s="89"/>
      <c r="V127" s="89"/>
      <c r="W127" s="89">
        <f>'ecm$'!Q139</f>
        <v>7.7773937089526441</v>
      </c>
      <c r="X127" s="90" t="e">
        <f>IF(((BldgEUI!#REF!-BldgEUI!#REF!)+(BldgEUI!#REF!-BldgEUI!#REF!)+(BldgEUI!#REF!-BldgEUI!#REF!)+(BldgEUI!#REF!-BldgEUI!#REF!))=0,"n/a",W127/(((BldgEUI!#REF!-BldgEUI!#REF!)*Constants!$B$14)+(BldgEUI!#REF!-BldgEUI!#REF!)*Constants!$B$14+(BldgEUI!#REF!-BldgEUI!#REF!)*Constants!$B$13+(BldgEUI!#REF!-BldgEUI!#REF!)*Constants!$B$13))</f>
        <v>#REF!</v>
      </c>
      <c r="Y127" s="118" t="e">
        <f>W127*#REF!</f>
        <v>#REF!</v>
      </c>
    </row>
    <row r="128" spans="1:25" s="52" customFormat="1" x14ac:dyDescent="0.2">
      <c r="A128" s="12" t="s">
        <v>6</v>
      </c>
      <c r="B128" s="50" t="e">
        <f t="shared" si="7"/>
        <v>#REF!</v>
      </c>
      <c r="C128" s="49" t="e">
        <f>D128*Constants!$B$1+Constants!$B$2*E128+F128</f>
        <v>#REF!</v>
      </c>
      <c r="D128" s="49">
        <v>0</v>
      </c>
      <c r="E128" s="94">
        <f>'ecm$'!E140</f>
        <v>0</v>
      </c>
      <c r="F128" s="90" t="e">
        <f>IF(((BldgEUI!#REF!-BldgEUI!#REF!)+(BldgEUI!#REF!-BldgEUI!#REF!)+(BldgEUI!#REF!-BldgEUI!#REF!)+(BldgEUI!#REF!-BldgEUI!#REF!))=0,"n/a",E128/(((BldgEUI!#REF!-BldgEUI!#REF!)*Constants!$B$14)+(BldgEUI!#REF!-BldgEUI!#REF!)*Constants!$B$14+(BldgEUI!#REF!-BldgEUI!#REF!)*Constants!$B$13+(BldgEUI!#REF!-BldgEUI!#REF!)*Constants!$B$13))</f>
        <v>#REF!</v>
      </c>
      <c r="G128" s="118" t="e">
        <f>E128*#REF!</f>
        <v>#REF!</v>
      </c>
      <c r="H128" s="92"/>
      <c r="I128" s="92"/>
      <c r="J128" s="92"/>
      <c r="K128" s="89">
        <f>'ecm$'!I140</f>
        <v>0</v>
      </c>
      <c r="L128" s="90" t="e">
        <f>IF(((BldgEUI!#REF!-BldgEUI!#REF!)+(BldgEUI!#REF!-BldgEUI!#REF!)+(BldgEUI!#REF!-BldgEUI!#REF!)+(BldgEUI!#REF!-BldgEUI!#REF!))=0,"n/a",K128/(((BldgEUI!#REF!-BldgEUI!#REF!)*Constants!$B$14)+(BldgEUI!#REF!-BldgEUI!#REF!)*Constants!$B$14+(BldgEUI!#REF!-BldgEUI!#REF!)*Constants!$B$13+(BldgEUI!#REF!-BldgEUI!#REF!)*Constants!$B$13))</f>
        <v>#REF!</v>
      </c>
      <c r="M128" s="118" t="e">
        <f>K128*#REF!</f>
        <v>#REF!</v>
      </c>
      <c r="N128" s="92"/>
      <c r="O128" s="92"/>
      <c r="P128" s="92"/>
      <c r="Q128" s="89">
        <f>'ecm$'!M140</f>
        <v>0</v>
      </c>
      <c r="R128" s="90" t="e">
        <f>IF(((BldgEUI!#REF!-BldgEUI!#REF!)+(BldgEUI!#REF!-BldgEUI!#REF!)+(BldgEUI!#REF!-BldgEUI!#REF!)+(BldgEUI!#REF!-BldgEUI!#REF!))=0,"n/a",Q128/(((BldgEUI!#REF!-BldgEUI!#REF!)*Constants!$B$14)+(BldgEUI!#REF!-BldgEUI!#REF!)*Constants!$B$14+(BldgEUI!#REF!-BldgEUI!#REF!)*Constants!$B$13+(BldgEUI!#REF!-BldgEUI!#REF!)*Constants!$B$13))</f>
        <v>#REF!</v>
      </c>
      <c r="S128" s="118" t="e">
        <f>Q128*#REF!</f>
        <v>#REF!</v>
      </c>
      <c r="T128" s="92"/>
      <c r="U128" s="92"/>
      <c r="V128" s="92"/>
      <c r="W128" s="89">
        <f>'ecm$'!Q140</f>
        <v>0</v>
      </c>
      <c r="X128" s="90" t="e">
        <f>IF(((BldgEUI!#REF!-BldgEUI!#REF!)+(BldgEUI!#REF!-BldgEUI!#REF!)+(BldgEUI!#REF!-BldgEUI!#REF!)+(BldgEUI!#REF!-BldgEUI!#REF!))=0,"n/a",W128/(((BldgEUI!#REF!-BldgEUI!#REF!)*Constants!$B$14)+(BldgEUI!#REF!-BldgEUI!#REF!)*Constants!$B$14+(BldgEUI!#REF!-BldgEUI!#REF!)*Constants!$B$13+(BldgEUI!#REF!-BldgEUI!#REF!)*Constants!$B$13))</f>
        <v>#REF!</v>
      </c>
      <c r="Y128" s="118" t="e">
        <f>W128*#REF!</f>
        <v>#REF!</v>
      </c>
    </row>
    <row r="129" spans="1:25" s="52" customFormat="1" x14ac:dyDescent="0.2">
      <c r="A129" s="12" t="s">
        <v>51</v>
      </c>
      <c r="B129" s="50" t="e">
        <f t="shared" si="7"/>
        <v>#REF!</v>
      </c>
      <c r="C129" s="49" t="e">
        <f>D129*Constants!$B$1+Constants!$B$2*E129+F129</f>
        <v>#REF!</v>
      </c>
      <c r="D129" s="49">
        <v>0</v>
      </c>
      <c r="E129" s="94">
        <f>'ecm$'!E141</f>
        <v>24.514344970618733</v>
      </c>
      <c r="F129" s="90" t="e">
        <f>IF(((BldgEUI!#REF!-BldgEUI!#REF!)+(BldgEUI!#REF!-BldgEUI!#REF!)+(BldgEUI!#REF!-BldgEUI!#REF!)+(BldgEUI!#REF!-BldgEUI!#REF!))=0,"n/a",E129/(((BldgEUI!#REF!-BldgEUI!#REF!)*Constants!$B$14)+(BldgEUI!#REF!-BldgEUI!#REF!)*Constants!$B$14+(BldgEUI!#REF!-BldgEUI!#REF!)*Constants!$B$13+(BldgEUI!#REF!-BldgEUI!#REF!)*Constants!$B$13))</f>
        <v>#REF!</v>
      </c>
      <c r="G129" s="118" t="e">
        <f>E129*#REF!</f>
        <v>#REF!</v>
      </c>
      <c r="H129" s="92"/>
      <c r="I129" s="92"/>
      <c r="J129" s="92"/>
      <c r="K129" s="89">
        <f>'ecm$'!I141</f>
        <v>24.514344970618733</v>
      </c>
      <c r="L129" s="90" t="e">
        <f>IF(((BldgEUI!#REF!-BldgEUI!#REF!)+(BldgEUI!#REF!-BldgEUI!#REF!)+(BldgEUI!#REF!-BldgEUI!#REF!)+(BldgEUI!#REF!-BldgEUI!#REF!))=0,"n/a",K129/(((BldgEUI!#REF!-BldgEUI!#REF!)*Constants!$B$14)+(BldgEUI!#REF!-BldgEUI!#REF!)*Constants!$B$14+(BldgEUI!#REF!-BldgEUI!#REF!)*Constants!$B$13+(BldgEUI!#REF!-BldgEUI!#REF!)*Constants!$B$13))</f>
        <v>#REF!</v>
      </c>
      <c r="M129" s="118" t="e">
        <f>K129*#REF!</f>
        <v>#REF!</v>
      </c>
      <c r="N129" s="92"/>
      <c r="O129" s="92"/>
      <c r="P129" s="92"/>
      <c r="Q129" s="89">
        <f>'ecm$'!M141</f>
        <v>24.514344970618733</v>
      </c>
      <c r="R129" s="90" t="e">
        <f>IF(((BldgEUI!#REF!-BldgEUI!#REF!)+(BldgEUI!#REF!-BldgEUI!#REF!)+(BldgEUI!#REF!-BldgEUI!#REF!)+(BldgEUI!#REF!-BldgEUI!#REF!))=0,"n/a",Q129/(((BldgEUI!#REF!-BldgEUI!#REF!)*Constants!$B$14)+(BldgEUI!#REF!-BldgEUI!#REF!)*Constants!$B$14+(BldgEUI!#REF!-BldgEUI!#REF!)*Constants!$B$13+(BldgEUI!#REF!-BldgEUI!#REF!)*Constants!$B$13))</f>
        <v>#REF!</v>
      </c>
      <c r="S129" s="118" t="e">
        <f>Q129*#REF!</f>
        <v>#REF!</v>
      </c>
      <c r="T129" s="92"/>
      <c r="U129" s="92"/>
      <c r="V129" s="92"/>
      <c r="W129" s="89">
        <f>'ecm$'!Q141</f>
        <v>24.514344970618733</v>
      </c>
      <c r="X129" s="90" t="e">
        <f>IF(((BldgEUI!#REF!-BldgEUI!#REF!)+(BldgEUI!#REF!-BldgEUI!#REF!)+(BldgEUI!#REF!-BldgEUI!#REF!)+(BldgEUI!#REF!-BldgEUI!#REF!))=0,"n/a",W129/(((BldgEUI!#REF!-BldgEUI!#REF!)*Constants!$B$14)+(BldgEUI!#REF!-BldgEUI!#REF!)*Constants!$B$14+(BldgEUI!#REF!-BldgEUI!#REF!)*Constants!$B$13+(BldgEUI!#REF!-BldgEUI!#REF!)*Constants!$B$13))</f>
        <v>#REF!</v>
      </c>
      <c r="Y129" s="118" t="e">
        <f>W129*#REF!</f>
        <v>#REF!</v>
      </c>
    </row>
    <row r="130" spans="1:25" s="52" customFormat="1" x14ac:dyDescent="0.2">
      <c r="A130" s="23" t="s">
        <v>52</v>
      </c>
      <c r="B130" s="50" t="e">
        <f t="shared" si="7"/>
        <v>#REF!</v>
      </c>
      <c r="C130" s="49" t="e">
        <f>D130*Constants!$B$1+Constants!$B$2*E130+F130</f>
        <v>#REF!</v>
      </c>
      <c r="D130" s="49">
        <v>0</v>
      </c>
      <c r="E130" s="94">
        <f>'ecm$'!E142</f>
        <v>1.3709816799170411</v>
      </c>
      <c r="F130" s="90" t="e">
        <f>IF(((BldgEUI!#REF!-BldgEUI!#REF!)+(BldgEUI!#REF!-BldgEUI!#REF!)+(BldgEUI!#REF!-BldgEUI!#REF!)+(BldgEUI!#REF!-BldgEUI!#REF!))=0,"n/a",E130/(((BldgEUI!#REF!-BldgEUI!#REF!)*Constants!$B$14)+(BldgEUI!#REF!-BldgEUI!#REF!)*Constants!$B$14+(BldgEUI!#REF!-BldgEUI!#REF!)*Constants!$B$13+(BldgEUI!#REF!-BldgEUI!#REF!)*Constants!$B$13))</f>
        <v>#REF!</v>
      </c>
      <c r="G130" s="118" t="e">
        <f>E130*#REF!</f>
        <v>#REF!</v>
      </c>
      <c r="H130" s="92"/>
      <c r="I130" s="92"/>
      <c r="J130" s="92"/>
      <c r="K130" s="89">
        <f>'ecm$'!I142</f>
        <v>1.3709816799170411</v>
      </c>
      <c r="L130" s="90" t="e">
        <f>IF(((BldgEUI!#REF!-BldgEUI!#REF!)+(BldgEUI!#REF!-BldgEUI!#REF!)+(BldgEUI!#REF!-BldgEUI!#REF!)+(BldgEUI!#REF!-BldgEUI!#REF!))=0,"n/a",K130/(((BldgEUI!#REF!-BldgEUI!#REF!)*Constants!$B$14)+(BldgEUI!#REF!-BldgEUI!#REF!)*Constants!$B$14+(BldgEUI!#REF!-BldgEUI!#REF!)*Constants!$B$13+(BldgEUI!#REF!-BldgEUI!#REF!)*Constants!$B$13))</f>
        <v>#REF!</v>
      </c>
      <c r="M130" s="118" t="e">
        <f>K130*#REF!</f>
        <v>#REF!</v>
      </c>
      <c r="N130" s="92"/>
      <c r="O130" s="92"/>
      <c r="P130" s="92"/>
      <c r="Q130" s="89">
        <f>'ecm$'!M142</f>
        <v>1.3709816799170411</v>
      </c>
      <c r="R130" s="90" t="e">
        <f>IF(((BldgEUI!#REF!-BldgEUI!#REF!)+(BldgEUI!#REF!-BldgEUI!#REF!)+(BldgEUI!#REF!-BldgEUI!#REF!)+(BldgEUI!#REF!-BldgEUI!#REF!))=0,"n/a",Q130/(((BldgEUI!#REF!-BldgEUI!#REF!)*Constants!$B$14)+(BldgEUI!#REF!-BldgEUI!#REF!)*Constants!$B$14+(BldgEUI!#REF!-BldgEUI!#REF!)*Constants!$B$13+(BldgEUI!#REF!-BldgEUI!#REF!)*Constants!$B$13))</f>
        <v>#REF!</v>
      </c>
      <c r="S130" s="118" t="e">
        <f>Q130*#REF!</f>
        <v>#REF!</v>
      </c>
      <c r="T130" s="92"/>
      <c r="U130" s="92"/>
      <c r="V130" s="92"/>
      <c r="W130" s="89">
        <f>'ecm$'!Q142</f>
        <v>1.3709816799170411</v>
      </c>
      <c r="X130" s="90" t="e">
        <f>IF(((BldgEUI!#REF!-BldgEUI!#REF!)+(BldgEUI!#REF!-BldgEUI!#REF!)+(BldgEUI!#REF!-BldgEUI!#REF!)+(BldgEUI!#REF!-BldgEUI!#REF!))=0,"n/a",W130/(((BldgEUI!#REF!-BldgEUI!#REF!)*Constants!$B$14)+(BldgEUI!#REF!-BldgEUI!#REF!)*Constants!$B$14+(BldgEUI!#REF!-BldgEUI!#REF!)*Constants!$B$13+(BldgEUI!#REF!-BldgEUI!#REF!)*Constants!$B$13))</f>
        <v>#REF!</v>
      </c>
      <c r="Y130" s="118" t="e">
        <f>W130*#REF!</f>
        <v>#REF!</v>
      </c>
    </row>
    <row r="131" spans="1:25" s="19" customFormat="1" x14ac:dyDescent="0.2">
      <c r="A131" s="23" t="s">
        <v>53</v>
      </c>
      <c r="B131" s="20" t="e">
        <f t="shared" si="7"/>
        <v>#REF!</v>
      </c>
      <c r="C131" s="21" t="e">
        <f>D131*Constants!$B$1+Constants!$B$2*E131+F131</f>
        <v>#REF!</v>
      </c>
      <c r="D131" s="21">
        <v>0</v>
      </c>
      <c r="E131" s="94">
        <f>'ecm$'!E143</f>
        <v>0</v>
      </c>
      <c r="F131" s="90" t="e">
        <f>IF(((BldgEUI!#REF!-BldgEUI!#REF!)+(BldgEUI!#REF!-BldgEUI!#REF!)+(BldgEUI!#REF!-BldgEUI!#REF!)+(BldgEUI!#REF!-BldgEUI!#REF!))=0,"n/a",E131/(((BldgEUI!#REF!-BldgEUI!#REF!)*Constants!$B$14)+(BldgEUI!#REF!-BldgEUI!#REF!)*Constants!$B$14+(BldgEUI!#REF!-BldgEUI!#REF!)*Constants!$B$13+(BldgEUI!#REF!-BldgEUI!#REF!)*Constants!$B$13))</f>
        <v>#REF!</v>
      </c>
      <c r="G131" s="118" t="e">
        <f>E131*#REF!</f>
        <v>#REF!</v>
      </c>
      <c r="H131" s="94"/>
      <c r="I131" s="94"/>
      <c r="J131" s="94"/>
      <c r="K131" s="89">
        <f>'ecm$'!I143</f>
        <v>0</v>
      </c>
      <c r="L131" s="90" t="e">
        <f>IF(((BldgEUI!#REF!-BldgEUI!#REF!)+(BldgEUI!#REF!-BldgEUI!#REF!)+(BldgEUI!#REF!-BldgEUI!#REF!)+(BldgEUI!#REF!-BldgEUI!#REF!))=0,"n/a",K131/(((BldgEUI!#REF!-BldgEUI!#REF!)*Constants!$B$14)+(BldgEUI!#REF!-BldgEUI!#REF!)*Constants!$B$14+(BldgEUI!#REF!-BldgEUI!#REF!)*Constants!$B$13+(BldgEUI!#REF!-BldgEUI!#REF!)*Constants!$B$13))</f>
        <v>#REF!</v>
      </c>
      <c r="M131" s="118" t="e">
        <f>K131*#REF!</f>
        <v>#REF!</v>
      </c>
      <c r="N131" s="94"/>
      <c r="O131" s="94"/>
      <c r="P131" s="94"/>
      <c r="Q131" s="89">
        <f>'ecm$'!M143</f>
        <v>0</v>
      </c>
      <c r="R131" s="90" t="e">
        <f>IF(((BldgEUI!#REF!-BldgEUI!#REF!)+(BldgEUI!#REF!-BldgEUI!#REF!)+(BldgEUI!#REF!-BldgEUI!#REF!)+(BldgEUI!#REF!-BldgEUI!#REF!))=0,"n/a",Q131/(((BldgEUI!#REF!-BldgEUI!#REF!)*Constants!$B$14)+(BldgEUI!#REF!-BldgEUI!#REF!)*Constants!$B$14+(BldgEUI!#REF!-BldgEUI!#REF!)*Constants!$B$13+(BldgEUI!#REF!-BldgEUI!#REF!)*Constants!$B$13))</f>
        <v>#REF!</v>
      </c>
      <c r="S131" s="118" t="e">
        <f>Q131*#REF!</f>
        <v>#REF!</v>
      </c>
      <c r="T131" s="94"/>
      <c r="U131" s="94"/>
      <c r="V131" s="94"/>
      <c r="W131" s="89">
        <f>'ecm$'!Q143</f>
        <v>0</v>
      </c>
      <c r="X131" s="90" t="e">
        <f>IF(((BldgEUI!#REF!-BldgEUI!#REF!)+(BldgEUI!#REF!-BldgEUI!#REF!)+(BldgEUI!#REF!-BldgEUI!#REF!)+(BldgEUI!#REF!-BldgEUI!#REF!))=0,"n/a",W131/(((BldgEUI!#REF!-BldgEUI!#REF!)*Constants!$B$14)+(BldgEUI!#REF!-BldgEUI!#REF!)*Constants!$B$14+(BldgEUI!#REF!-BldgEUI!#REF!)*Constants!$B$13+(BldgEUI!#REF!-BldgEUI!#REF!)*Constants!$B$13))</f>
        <v>#REF!</v>
      </c>
      <c r="Y131" s="118" t="e">
        <f>W131*#REF!</f>
        <v>#REF!</v>
      </c>
    </row>
    <row r="132" spans="1:25" s="52" customFormat="1" x14ac:dyDescent="0.2">
      <c r="A132" s="23" t="s">
        <v>54</v>
      </c>
      <c r="B132" s="50" t="e">
        <f t="shared" si="7"/>
        <v>#REF!</v>
      </c>
      <c r="C132" s="49" t="e">
        <f>D132*Constants!$B$1+Constants!$B$2*E132+F132</f>
        <v>#REF!</v>
      </c>
      <c r="D132" s="49">
        <v>0</v>
      </c>
      <c r="E132" s="94">
        <f>'ecm$'!E144</f>
        <v>0</v>
      </c>
      <c r="F132" s="90" t="e">
        <f>IF(((BldgEUI!#REF!-BldgEUI!#REF!)+(BldgEUI!#REF!-BldgEUI!#REF!)+(BldgEUI!#REF!-BldgEUI!#REF!)+(BldgEUI!#REF!-BldgEUI!#REF!))=0,"n/a",E132/(((BldgEUI!#REF!-BldgEUI!#REF!)*Constants!$B$14)+(BldgEUI!#REF!-BldgEUI!#REF!)*Constants!$B$14+(BldgEUI!#REF!-BldgEUI!#REF!)*Constants!$B$13+(BldgEUI!#REF!-BldgEUI!#REF!)*Constants!$B$13))</f>
        <v>#REF!</v>
      </c>
      <c r="G132" s="118" t="e">
        <f>E132*#REF!</f>
        <v>#REF!</v>
      </c>
      <c r="H132" s="92"/>
      <c r="I132" s="92"/>
      <c r="J132" s="92"/>
      <c r="K132" s="89">
        <f>'ecm$'!I144</f>
        <v>0</v>
      </c>
      <c r="L132" s="90" t="e">
        <f>IF(((BldgEUI!#REF!-BldgEUI!#REF!)+(BldgEUI!#REF!-BldgEUI!#REF!)+(BldgEUI!#REF!-BldgEUI!#REF!)+(BldgEUI!#REF!-BldgEUI!#REF!))=0,"n/a",K132/(((BldgEUI!#REF!-BldgEUI!#REF!)*Constants!$B$14)+(BldgEUI!#REF!-BldgEUI!#REF!)*Constants!$B$14+(BldgEUI!#REF!-BldgEUI!#REF!)*Constants!$B$13+(BldgEUI!#REF!-BldgEUI!#REF!)*Constants!$B$13))</f>
        <v>#REF!</v>
      </c>
      <c r="M132" s="118" t="e">
        <f>K132*#REF!</f>
        <v>#REF!</v>
      </c>
      <c r="N132" s="92"/>
      <c r="O132" s="92"/>
      <c r="P132" s="92"/>
      <c r="Q132" s="89">
        <f>'ecm$'!M144</f>
        <v>0</v>
      </c>
      <c r="R132" s="90" t="e">
        <f>IF(((BldgEUI!#REF!-BldgEUI!#REF!)+(BldgEUI!#REF!-BldgEUI!#REF!)+(BldgEUI!#REF!-BldgEUI!#REF!)+(BldgEUI!#REF!-BldgEUI!#REF!))=0,"n/a",Q132/(((BldgEUI!#REF!-BldgEUI!#REF!)*Constants!$B$14)+(BldgEUI!#REF!-BldgEUI!#REF!)*Constants!$B$14+(BldgEUI!#REF!-BldgEUI!#REF!)*Constants!$B$13+(BldgEUI!#REF!-BldgEUI!#REF!)*Constants!$B$13))</f>
        <v>#REF!</v>
      </c>
      <c r="S132" s="118" t="e">
        <f>Q132*#REF!</f>
        <v>#REF!</v>
      </c>
      <c r="T132" s="92"/>
      <c r="U132" s="92"/>
      <c r="V132" s="92"/>
      <c r="W132" s="89">
        <f>'ecm$'!Q144</f>
        <v>0</v>
      </c>
      <c r="X132" s="90" t="e">
        <f>IF(((BldgEUI!#REF!-BldgEUI!#REF!)+(BldgEUI!#REF!-BldgEUI!#REF!)+(BldgEUI!#REF!-BldgEUI!#REF!)+(BldgEUI!#REF!-BldgEUI!#REF!))=0,"n/a",W132/(((BldgEUI!#REF!-BldgEUI!#REF!)*Constants!$B$14)+(BldgEUI!#REF!-BldgEUI!#REF!)*Constants!$B$14+(BldgEUI!#REF!-BldgEUI!#REF!)*Constants!$B$13+(BldgEUI!#REF!-BldgEUI!#REF!)*Constants!$B$13))</f>
        <v>#REF!</v>
      </c>
      <c r="Y132" s="118" t="e">
        <f>W132*#REF!</f>
        <v>#REF!</v>
      </c>
    </row>
    <row r="133" spans="1:25" s="52" customFormat="1" x14ac:dyDescent="0.2">
      <c r="A133" s="23" t="s">
        <v>55</v>
      </c>
      <c r="B133" s="20" t="e">
        <f t="shared" si="7"/>
        <v>#REF!</v>
      </c>
      <c r="C133" s="21" t="e">
        <f>D133*Constants!$B$1+Constants!$B$2*E133+F133</f>
        <v>#REF!</v>
      </c>
      <c r="D133" s="21">
        <v>0</v>
      </c>
      <c r="E133" s="94">
        <f>'ecm$'!E145</f>
        <v>0</v>
      </c>
      <c r="F133" s="90" t="e">
        <f>IF(((BldgEUI!#REF!-BldgEUI!#REF!)+(BldgEUI!#REF!-BldgEUI!#REF!)+(BldgEUI!#REF!-BldgEUI!#REF!)+(BldgEUI!#REF!-BldgEUI!#REF!))=0,"n/a",E133/(((BldgEUI!#REF!-BldgEUI!#REF!)*Constants!$B$14)+(BldgEUI!#REF!-BldgEUI!#REF!)*Constants!$B$14+(BldgEUI!#REF!-BldgEUI!#REF!)*Constants!$B$13+(BldgEUI!#REF!-BldgEUI!#REF!)*Constants!$B$13))</f>
        <v>#REF!</v>
      </c>
      <c r="G133" s="118" t="e">
        <f>E133*#REF!</f>
        <v>#REF!</v>
      </c>
      <c r="H133" s="94"/>
      <c r="I133" s="94"/>
      <c r="J133" s="94"/>
      <c r="K133" s="89">
        <f>'ecm$'!I145</f>
        <v>0</v>
      </c>
      <c r="L133" s="90" t="e">
        <f>IF(((BldgEUI!#REF!-BldgEUI!#REF!)+(BldgEUI!#REF!-BldgEUI!#REF!)+(BldgEUI!#REF!-BldgEUI!#REF!)+(BldgEUI!#REF!-BldgEUI!#REF!))=0,"n/a",K133/(((BldgEUI!#REF!-BldgEUI!#REF!)*Constants!$B$14)+(BldgEUI!#REF!-BldgEUI!#REF!)*Constants!$B$14+(BldgEUI!#REF!-BldgEUI!#REF!)*Constants!$B$13+(BldgEUI!#REF!-BldgEUI!#REF!)*Constants!$B$13))</f>
        <v>#REF!</v>
      </c>
      <c r="M133" s="118" t="e">
        <f>K133*#REF!</f>
        <v>#REF!</v>
      </c>
      <c r="N133" s="94"/>
      <c r="O133" s="94"/>
      <c r="P133" s="94"/>
      <c r="Q133" s="89">
        <f>'ecm$'!M145</f>
        <v>0</v>
      </c>
      <c r="R133" s="90" t="e">
        <f>IF(((BldgEUI!#REF!-BldgEUI!#REF!)+(BldgEUI!#REF!-BldgEUI!#REF!)+(BldgEUI!#REF!-BldgEUI!#REF!)+(BldgEUI!#REF!-BldgEUI!#REF!))=0,"n/a",Q133/(((BldgEUI!#REF!-BldgEUI!#REF!)*Constants!$B$14)+(BldgEUI!#REF!-BldgEUI!#REF!)*Constants!$B$14+(BldgEUI!#REF!-BldgEUI!#REF!)*Constants!$B$13+(BldgEUI!#REF!-BldgEUI!#REF!)*Constants!$B$13))</f>
        <v>#REF!</v>
      </c>
      <c r="S133" s="118" t="e">
        <f>Q133*#REF!</f>
        <v>#REF!</v>
      </c>
      <c r="T133" s="94"/>
      <c r="U133" s="94"/>
      <c r="V133" s="94"/>
      <c r="W133" s="89">
        <f>'ecm$'!Q145</f>
        <v>0</v>
      </c>
      <c r="X133" s="90" t="e">
        <f>IF(((BldgEUI!#REF!-BldgEUI!#REF!)+(BldgEUI!#REF!-BldgEUI!#REF!)+(BldgEUI!#REF!-BldgEUI!#REF!)+(BldgEUI!#REF!-BldgEUI!#REF!))=0,"n/a",W133/(((BldgEUI!#REF!-BldgEUI!#REF!)*Constants!$B$14)+(BldgEUI!#REF!-BldgEUI!#REF!)*Constants!$B$14+(BldgEUI!#REF!-BldgEUI!#REF!)*Constants!$B$13+(BldgEUI!#REF!-BldgEUI!#REF!)*Constants!$B$13))</f>
        <v>#REF!</v>
      </c>
      <c r="Y133" s="118" t="e">
        <f>W133*#REF!</f>
        <v>#REF!</v>
      </c>
    </row>
    <row r="134" spans="1:25" s="52" customFormat="1" x14ac:dyDescent="0.2">
      <c r="A134" s="23" t="s">
        <v>21</v>
      </c>
      <c r="B134" s="8" t="e">
        <f>SUM(D134:G134)</f>
        <v>#REF!</v>
      </c>
      <c r="C134" s="9" t="e">
        <f>D134*Constants!$B$1+Constants!$B$2*E134+F134</f>
        <v>#REF!</v>
      </c>
      <c r="D134" s="9">
        <v>0</v>
      </c>
      <c r="E134" s="94">
        <f>'ecm$'!E146</f>
        <v>50.511454372623575</v>
      </c>
      <c r="F134" s="90" t="e">
        <f>IF(((BldgEUI!#REF!-BldgEUI!#REF!)+(BldgEUI!#REF!-BldgEUI!#REF!)+(BldgEUI!#REF!-BldgEUI!#REF!)+(BldgEUI!#REF!-BldgEUI!#REF!))=0,"n/a",E134/(((BldgEUI!#REF!-BldgEUI!#REF!)*Constants!$B$14)+(BldgEUI!#REF!-BldgEUI!#REF!)*Constants!$B$14+(BldgEUI!#REF!-BldgEUI!#REF!)*Constants!$B$13+(BldgEUI!#REF!-BldgEUI!#REF!)*Constants!$B$13))</f>
        <v>#REF!</v>
      </c>
      <c r="G134" s="118" t="e">
        <f>E134*#REF!</f>
        <v>#REF!</v>
      </c>
      <c r="H134" s="89"/>
      <c r="I134" s="89"/>
      <c r="J134" s="89"/>
      <c r="K134" s="89">
        <f>'ecm$'!I146</f>
        <v>50.511454372623575</v>
      </c>
      <c r="L134" s="90" t="e">
        <f>IF(((BldgEUI!#REF!-BldgEUI!#REF!)+(BldgEUI!#REF!-BldgEUI!#REF!)+(BldgEUI!#REF!-BldgEUI!#REF!)+(BldgEUI!#REF!-BldgEUI!#REF!))=0,"n/a",K134/(((BldgEUI!#REF!-BldgEUI!#REF!)*Constants!$B$14)+(BldgEUI!#REF!-BldgEUI!#REF!)*Constants!$B$14+(BldgEUI!#REF!-BldgEUI!#REF!)*Constants!$B$13+(BldgEUI!#REF!-BldgEUI!#REF!)*Constants!$B$13))</f>
        <v>#REF!</v>
      </c>
      <c r="M134" s="118" t="e">
        <f>K134*#REF!</f>
        <v>#REF!</v>
      </c>
      <c r="N134" s="89"/>
      <c r="O134" s="89"/>
      <c r="P134" s="89"/>
      <c r="Q134" s="89">
        <f>'ecm$'!M146</f>
        <v>50.511454372623575</v>
      </c>
      <c r="R134" s="90" t="e">
        <f>IF(((BldgEUI!#REF!-BldgEUI!#REF!)+(BldgEUI!#REF!-BldgEUI!#REF!)+(BldgEUI!#REF!-BldgEUI!#REF!)+(BldgEUI!#REF!-BldgEUI!#REF!))=0,"n/a",Q134/(((BldgEUI!#REF!-BldgEUI!#REF!)*Constants!$B$14)+(BldgEUI!#REF!-BldgEUI!#REF!)*Constants!$B$14+(BldgEUI!#REF!-BldgEUI!#REF!)*Constants!$B$13+(BldgEUI!#REF!-BldgEUI!#REF!)*Constants!$B$13))</f>
        <v>#REF!</v>
      </c>
      <c r="S134" s="118" t="e">
        <f>Q134*#REF!</f>
        <v>#REF!</v>
      </c>
      <c r="T134" s="89"/>
      <c r="U134" s="89"/>
      <c r="V134" s="89"/>
      <c r="W134" s="89">
        <f>'ecm$'!Q146</f>
        <v>50.511454372623575</v>
      </c>
      <c r="X134" s="90" t="e">
        <f>IF(((BldgEUI!#REF!-BldgEUI!#REF!)+(BldgEUI!#REF!-BldgEUI!#REF!)+(BldgEUI!#REF!-BldgEUI!#REF!)+(BldgEUI!#REF!-BldgEUI!#REF!))=0,"n/a",W134/(((BldgEUI!#REF!-BldgEUI!#REF!)*Constants!$B$14)+(BldgEUI!#REF!-BldgEUI!#REF!)*Constants!$B$14+(BldgEUI!#REF!-BldgEUI!#REF!)*Constants!$B$13+(BldgEUI!#REF!-BldgEUI!#REF!)*Constants!$B$13))</f>
        <v>#REF!</v>
      </c>
      <c r="Y134" s="118" t="e">
        <f>W134*#REF!</f>
        <v>#REF!</v>
      </c>
    </row>
    <row r="135" spans="1:25" s="62" customFormat="1" x14ac:dyDescent="0.2">
      <c r="A135" s="23" t="s">
        <v>56</v>
      </c>
      <c r="B135" s="50" t="e">
        <f>SUM(D135:G135)</f>
        <v>#REF!</v>
      </c>
      <c r="C135" s="49" t="e">
        <f>D135*Constants!$B$1+Constants!$B$2*E135+F135</f>
        <v>#REF!</v>
      </c>
      <c r="D135" s="49">
        <v>0</v>
      </c>
      <c r="E135" s="94">
        <f>'ecm$'!E147</f>
        <v>0.5487383339094366</v>
      </c>
      <c r="F135" s="90" t="e">
        <f>IF(((BldgEUI!#REF!-BldgEUI!#REF!)+(BldgEUI!#REF!-BldgEUI!#REF!)+(BldgEUI!#REF!-BldgEUI!#REF!)+(BldgEUI!#REF!-BldgEUI!#REF!))=0,"n/a",E135/(((BldgEUI!#REF!-BldgEUI!#REF!)*Constants!$B$14)+(BldgEUI!#REF!-BldgEUI!#REF!)*Constants!$B$14+(BldgEUI!#REF!-BldgEUI!#REF!)*Constants!$B$13+(BldgEUI!#REF!-BldgEUI!#REF!)*Constants!$B$13))</f>
        <v>#REF!</v>
      </c>
      <c r="G135" s="118" t="e">
        <f>E135*#REF!</f>
        <v>#REF!</v>
      </c>
      <c r="H135" s="92"/>
      <c r="I135" s="92"/>
      <c r="J135" s="92"/>
      <c r="K135" s="89">
        <f>'ecm$'!I147</f>
        <v>0.5487383339094366</v>
      </c>
      <c r="L135" s="90" t="e">
        <f>IF(((BldgEUI!#REF!-BldgEUI!#REF!)+(BldgEUI!#REF!-BldgEUI!#REF!)+(BldgEUI!#REF!-BldgEUI!#REF!)+(BldgEUI!#REF!-BldgEUI!#REF!))=0,"n/a",K135/(((BldgEUI!#REF!-BldgEUI!#REF!)*Constants!$B$14)+(BldgEUI!#REF!-BldgEUI!#REF!)*Constants!$B$14+(BldgEUI!#REF!-BldgEUI!#REF!)*Constants!$B$13+(BldgEUI!#REF!-BldgEUI!#REF!)*Constants!$B$13))</f>
        <v>#REF!</v>
      </c>
      <c r="M135" s="118" t="e">
        <f>K135*#REF!</f>
        <v>#REF!</v>
      </c>
      <c r="N135" s="92"/>
      <c r="O135" s="92"/>
      <c r="P135" s="92"/>
      <c r="Q135" s="89">
        <f>'ecm$'!M147</f>
        <v>0.5487383339094366</v>
      </c>
      <c r="R135" s="90" t="e">
        <f>IF(((BldgEUI!#REF!-BldgEUI!#REF!)+(BldgEUI!#REF!-BldgEUI!#REF!)+(BldgEUI!#REF!-BldgEUI!#REF!)+(BldgEUI!#REF!-BldgEUI!#REF!))=0,"n/a",Q135/(((BldgEUI!#REF!-BldgEUI!#REF!)*Constants!$B$14)+(BldgEUI!#REF!-BldgEUI!#REF!)*Constants!$B$14+(BldgEUI!#REF!-BldgEUI!#REF!)*Constants!$B$13+(BldgEUI!#REF!-BldgEUI!#REF!)*Constants!$B$13))</f>
        <v>#REF!</v>
      </c>
      <c r="S135" s="118" t="e">
        <f>Q135*#REF!</f>
        <v>#REF!</v>
      </c>
      <c r="T135" s="92"/>
      <c r="U135" s="92"/>
      <c r="V135" s="92"/>
      <c r="W135" s="89">
        <f>'ecm$'!Q147</f>
        <v>0.5487383339094366</v>
      </c>
      <c r="X135" s="90" t="e">
        <f>IF(((BldgEUI!#REF!-BldgEUI!#REF!)+(BldgEUI!#REF!-BldgEUI!#REF!)+(BldgEUI!#REF!-BldgEUI!#REF!)+(BldgEUI!#REF!-BldgEUI!#REF!))=0,"n/a",W135/(((BldgEUI!#REF!-BldgEUI!#REF!)*Constants!$B$14)+(BldgEUI!#REF!-BldgEUI!#REF!)*Constants!$B$14+(BldgEUI!#REF!-BldgEUI!#REF!)*Constants!$B$13+(BldgEUI!#REF!-BldgEUI!#REF!)*Constants!$B$13))</f>
        <v>#REF!</v>
      </c>
      <c r="Y135" s="118" t="e">
        <f>W135*#REF!</f>
        <v>#REF!</v>
      </c>
    </row>
    <row r="136" spans="1:25" s="52" customFormat="1" x14ac:dyDescent="0.2">
      <c r="A136" s="23" t="s">
        <v>57</v>
      </c>
      <c r="B136" s="8" t="e">
        <f t="shared" ref="B136:B137" si="8">SUM(D136:G136)</f>
        <v>#REF!</v>
      </c>
      <c r="C136" s="9" t="e">
        <f>D136*Constants!$B$1+Constants!$B$2*E136+F136</f>
        <v>#REF!</v>
      </c>
      <c r="D136" s="9">
        <v>0</v>
      </c>
      <c r="E136" s="94">
        <f>'ecm$'!E148</f>
        <v>0</v>
      </c>
      <c r="F136" s="90" t="e">
        <f>IF(((BldgEUI!#REF!-BldgEUI!#REF!)+(BldgEUI!#REF!-BldgEUI!#REF!)+(BldgEUI!#REF!-BldgEUI!#REF!)+(BldgEUI!#REF!-BldgEUI!#REF!))=0,"n/a",E136/(((BldgEUI!#REF!-BldgEUI!#REF!)*Constants!$B$14)+(BldgEUI!#REF!-BldgEUI!#REF!)*Constants!$B$14+(BldgEUI!#REF!-BldgEUI!#REF!)*Constants!$B$13+(BldgEUI!#REF!-BldgEUI!#REF!)*Constants!$B$13))</f>
        <v>#REF!</v>
      </c>
      <c r="G136" s="118" t="e">
        <f>E136*#REF!</f>
        <v>#REF!</v>
      </c>
      <c r="H136" s="89"/>
      <c r="I136" s="89"/>
      <c r="J136" s="89"/>
      <c r="K136" s="89">
        <f>'ecm$'!I148</f>
        <v>0</v>
      </c>
      <c r="L136" s="90" t="e">
        <f>IF(((BldgEUI!#REF!-BldgEUI!#REF!)+(BldgEUI!#REF!-BldgEUI!#REF!)+(BldgEUI!#REF!-BldgEUI!#REF!)+(BldgEUI!#REF!-BldgEUI!#REF!))=0,"n/a",K136/(((BldgEUI!#REF!-BldgEUI!#REF!)*Constants!$B$14)+(BldgEUI!#REF!-BldgEUI!#REF!)*Constants!$B$14+(BldgEUI!#REF!-BldgEUI!#REF!)*Constants!$B$13+(BldgEUI!#REF!-BldgEUI!#REF!)*Constants!$B$13))</f>
        <v>#REF!</v>
      </c>
      <c r="M136" s="118" t="e">
        <f>K136*#REF!</f>
        <v>#REF!</v>
      </c>
      <c r="N136" s="89"/>
      <c r="O136" s="89"/>
      <c r="P136" s="89"/>
      <c r="Q136" s="89">
        <f>'ecm$'!M148</f>
        <v>0</v>
      </c>
      <c r="R136" s="90" t="e">
        <f>IF(((BldgEUI!#REF!-BldgEUI!#REF!)+(BldgEUI!#REF!-BldgEUI!#REF!)+(BldgEUI!#REF!-BldgEUI!#REF!)+(BldgEUI!#REF!-BldgEUI!#REF!))=0,"n/a",Q136/(((BldgEUI!#REF!-BldgEUI!#REF!)*Constants!$B$14)+(BldgEUI!#REF!-BldgEUI!#REF!)*Constants!$B$14+(BldgEUI!#REF!-BldgEUI!#REF!)*Constants!$B$13+(BldgEUI!#REF!-BldgEUI!#REF!)*Constants!$B$13))</f>
        <v>#REF!</v>
      </c>
      <c r="S136" s="118" t="e">
        <f>Q136*#REF!</f>
        <v>#REF!</v>
      </c>
      <c r="T136" s="89"/>
      <c r="U136" s="89"/>
      <c r="V136" s="89"/>
      <c r="W136" s="89">
        <f>'ecm$'!Q148</f>
        <v>0</v>
      </c>
      <c r="X136" s="90" t="e">
        <f>IF(((BldgEUI!#REF!-BldgEUI!#REF!)+(BldgEUI!#REF!-BldgEUI!#REF!)+(BldgEUI!#REF!-BldgEUI!#REF!)+(BldgEUI!#REF!-BldgEUI!#REF!))=0,"n/a",W136/(((BldgEUI!#REF!-BldgEUI!#REF!)*Constants!$B$14)+(BldgEUI!#REF!-BldgEUI!#REF!)*Constants!$B$14+(BldgEUI!#REF!-BldgEUI!#REF!)*Constants!$B$13+(BldgEUI!#REF!-BldgEUI!#REF!)*Constants!$B$13))</f>
        <v>#REF!</v>
      </c>
      <c r="Y136" s="118" t="e">
        <f>W136*#REF!</f>
        <v>#REF!</v>
      </c>
    </row>
    <row r="137" spans="1:25" s="62" customFormat="1" x14ac:dyDescent="0.2">
      <c r="A137" s="72" t="s">
        <v>58</v>
      </c>
      <c r="B137" s="27" t="e">
        <f t="shared" si="8"/>
        <v>#REF!</v>
      </c>
      <c r="C137" s="28" t="e">
        <f>D137*Constants!$B$1+Constants!$B$2*E137+F137</f>
        <v>#REF!</v>
      </c>
      <c r="D137" s="28">
        <v>0</v>
      </c>
      <c r="E137" s="104">
        <f>'ecm$'!E149</f>
        <v>10.017283097131006</v>
      </c>
      <c r="F137" s="96" t="e">
        <f>IF(((BldgEUI!#REF!-BldgEUI!#REF!)+(BldgEUI!#REF!-BldgEUI!#REF!)+(BldgEUI!#REF!-BldgEUI!#REF!)+(BldgEUI!#REF!-BldgEUI!#REF!))=0,"n/a",E137/(((BldgEUI!#REF!-BldgEUI!#REF!)*Constants!$B$14)+(BldgEUI!#REF!-BldgEUI!#REF!)*Constants!$B$14+(BldgEUI!#REF!-BldgEUI!#REF!)*Constants!$B$13+(BldgEUI!#REF!-BldgEUI!#REF!)*Constants!$B$13))</f>
        <v>#REF!</v>
      </c>
      <c r="G137" s="289" t="e">
        <f>E137*#REF!</f>
        <v>#REF!</v>
      </c>
      <c r="H137" s="95"/>
      <c r="I137" s="95"/>
      <c r="J137" s="95"/>
      <c r="K137" s="95">
        <f>'ecm$'!I149</f>
        <v>10.017283097131006</v>
      </c>
      <c r="L137" s="96" t="e">
        <f>IF(((BldgEUI!#REF!-BldgEUI!#REF!)+(BldgEUI!#REF!-BldgEUI!#REF!)+(BldgEUI!#REF!-BldgEUI!#REF!)+(BldgEUI!#REF!-BldgEUI!#REF!))=0,"n/a",K137/(((BldgEUI!#REF!-BldgEUI!#REF!)*Constants!$B$14)+(BldgEUI!#REF!-BldgEUI!#REF!)*Constants!$B$14+(BldgEUI!#REF!-BldgEUI!#REF!)*Constants!$B$13+(BldgEUI!#REF!-BldgEUI!#REF!)*Constants!$B$13))</f>
        <v>#REF!</v>
      </c>
      <c r="M137" s="289" t="e">
        <f>K137*#REF!</f>
        <v>#REF!</v>
      </c>
      <c r="N137" s="95"/>
      <c r="O137" s="95"/>
      <c r="P137" s="95"/>
      <c r="Q137" s="95">
        <f>'ecm$'!M149</f>
        <v>10.017283097131006</v>
      </c>
      <c r="R137" s="96" t="e">
        <f>IF(((BldgEUI!#REF!-BldgEUI!#REF!)+(BldgEUI!#REF!-BldgEUI!#REF!)+(BldgEUI!#REF!-BldgEUI!#REF!)+(BldgEUI!#REF!-BldgEUI!#REF!))=0,"n/a",Q137/(((BldgEUI!#REF!-BldgEUI!#REF!)*Constants!$B$14)+(BldgEUI!#REF!-BldgEUI!#REF!)*Constants!$B$14+(BldgEUI!#REF!-BldgEUI!#REF!)*Constants!$B$13+(BldgEUI!#REF!-BldgEUI!#REF!)*Constants!$B$13))</f>
        <v>#REF!</v>
      </c>
      <c r="S137" s="289" t="e">
        <f>Q137*#REF!</f>
        <v>#REF!</v>
      </c>
      <c r="T137" s="95"/>
      <c r="U137" s="95"/>
      <c r="V137" s="95"/>
      <c r="W137" s="95">
        <f>'ecm$'!Q149</f>
        <v>10.017283097131006</v>
      </c>
      <c r="X137" s="96" t="e">
        <f>IF(((BldgEUI!#REF!-BldgEUI!#REF!)+(BldgEUI!#REF!-BldgEUI!#REF!)+(BldgEUI!#REF!-BldgEUI!#REF!)+(BldgEUI!#REF!-BldgEUI!#REF!))=0,"n/a",W137/(((BldgEUI!#REF!-BldgEUI!#REF!)*Constants!$B$14)+(BldgEUI!#REF!-BldgEUI!#REF!)*Constants!$B$14+(BldgEUI!#REF!-BldgEUI!#REF!)*Constants!$B$13+(BldgEUI!#REF!-BldgEUI!#REF!)*Constants!$B$13))</f>
        <v>#REF!</v>
      </c>
      <c r="Y137" s="289" t="e">
        <f>W137*#REF!</f>
        <v>#REF!</v>
      </c>
    </row>
    <row r="139" spans="1:25" ht="18.75" x14ac:dyDescent="0.25">
      <c r="A139" s="82"/>
      <c r="B139" s="738" t="s">
        <v>82</v>
      </c>
      <c r="C139" s="739"/>
      <c r="D139" s="739"/>
      <c r="E139" s="739"/>
      <c r="F139" s="739"/>
      <c r="G139" s="739"/>
      <c r="H139" s="739"/>
      <c r="I139" s="739"/>
      <c r="J139" s="739"/>
      <c r="K139" s="739"/>
      <c r="L139" s="739"/>
      <c r="M139" s="739"/>
      <c r="N139" s="739"/>
      <c r="O139" s="739"/>
      <c r="P139" s="739"/>
      <c r="Q139" s="739"/>
      <c r="R139" s="739"/>
      <c r="S139" s="739"/>
      <c r="T139" s="739"/>
      <c r="U139" s="739"/>
      <c r="V139" s="739"/>
      <c r="W139" s="739"/>
      <c r="X139" s="739"/>
      <c r="Y139" s="740"/>
    </row>
    <row r="140" spans="1:25" x14ac:dyDescent="0.2">
      <c r="A140" s="75" t="s">
        <v>66</v>
      </c>
      <c r="B140" s="732" t="s">
        <v>39</v>
      </c>
      <c r="C140" s="732"/>
      <c r="D140" s="732"/>
      <c r="E140" s="732"/>
      <c r="F140" s="732"/>
      <c r="G140" s="737"/>
      <c r="H140" s="732" t="s">
        <v>42</v>
      </c>
      <c r="I140" s="732"/>
      <c r="J140" s="732"/>
      <c r="K140" s="732"/>
      <c r="L140" s="732"/>
      <c r="M140" s="732"/>
      <c r="N140" s="732" t="s">
        <v>41</v>
      </c>
      <c r="O140" s="732"/>
      <c r="P140" s="732"/>
      <c r="Q140" s="732"/>
      <c r="R140" s="732"/>
      <c r="S140" s="732"/>
      <c r="T140" s="732" t="s">
        <v>40</v>
      </c>
      <c r="U140" s="732"/>
      <c r="V140" s="732"/>
      <c r="W140" s="732"/>
      <c r="X140" s="732"/>
      <c r="Y140" s="732"/>
    </row>
    <row r="141" spans="1:25" ht="33.75" x14ac:dyDescent="0.2">
      <c r="A141" s="76" t="s">
        <v>14</v>
      </c>
      <c r="B141" s="77" t="s">
        <v>32</v>
      </c>
      <c r="C141" s="77" t="s">
        <v>33</v>
      </c>
      <c r="D141" s="77" t="s">
        <v>34</v>
      </c>
      <c r="E141" s="173" t="s">
        <v>200</v>
      </c>
      <c r="F141" s="173" t="s">
        <v>36</v>
      </c>
      <c r="G141" s="113" t="s">
        <v>101</v>
      </c>
      <c r="H141" s="173" t="s">
        <v>32</v>
      </c>
      <c r="I141" s="173" t="s">
        <v>33</v>
      </c>
      <c r="J141" s="173" t="s">
        <v>34</v>
      </c>
      <c r="K141" s="173" t="s">
        <v>200</v>
      </c>
      <c r="L141" s="173" t="s">
        <v>36</v>
      </c>
      <c r="M141" s="113" t="s">
        <v>101</v>
      </c>
      <c r="N141" s="173" t="s">
        <v>32</v>
      </c>
      <c r="O141" s="173" t="s">
        <v>33</v>
      </c>
      <c r="P141" s="173" t="s">
        <v>34</v>
      </c>
      <c r="Q141" s="173" t="s">
        <v>200</v>
      </c>
      <c r="R141" s="173" t="s">
        <v>36</v>
      </c>
      <c r="S141" s="113" t="s">
        <v>101</v>
      </c>
      <c r="T141" s="173" t="s">
        <v>32</v>
      </c>
      <c r="U141" s="173" t="s">
        <v>33</v>
      </c>
      <c r="V141" s="173" t="s">
        <v>34</v>
      </c>
      <c r="W141" s="173" t="s">
        <v>200</v>
      </c>
      <c r="X141" s="173" t="s">
        <v>36</v>
      </c>
      <c r="Y141" s="113" t="s">
        <v>101</v>
      </c>
    </row>
    <row r="142" spans="1:25" x14ac:dyDescent="0.2">
      <c r="A142" s="11" t="s">
        <v>0</v>
      </c>
      <c r="B142" s="57">
        <f>SUM(D142:G142)</f>
        <v>0</v>
      </c>
      <c r="C142" s="58">
        <f>D142*Constants!$B$1+Constants!$B$2*E142+F142</f>
        <v>0</v>
      </c>
      <c r="D142" s="58">
        <v>0</v>
      </c>
      <c r="E142" s="85"/>
      <c r="F142" s="86"/>
      <c r="G142" s="120"/>
      <c r="H142" s="83"/>
      <c r="I142" s="83"/>
      <c r="J142" s="83"/>
      <c r="K142" s="83"/>
      <c r="L142" s="84"/>
      <c r="M142" s="84"/>
      <c r="N142" s="83"/>
      <c r="O142" s="83"/>
      <c r="P142" s="83"/>
      <c r="Q142" s="83"/>
      <c r="R142" s="84"/>
      <c r="S142" s="84"/>
      <c r="T142" s="85"/>
      <c r="U142" s="85"/>
      <c r="V142" s="85"/>
      <c r="W142" s="85"/>
      <c r="X142" s="86"/>
      <c r="Y142" s="86"/>
    </row>
    <row r="143" spans="1:25" x14ac:dyDescent="0.2">
      <c r="A143" s="12" t="s">
        <v>45</v>
      </c>
      <c r="B143" s="50" t="e">
        <f>SUM(D143:G143)</f>
        <v>#REF!</v>
      </c>
      <c r="C143" s="49" t="e">
        <f>D143*Constants!$B$1+Constants!$B$2*E143+F143</f>
        <v>#VALUE!</v>
      </c>
      <c r="D143" s="49">
        <v>0</v>
      </c>
      <c r="E143" s="92">
        <f>'ecm$'!E155</f>
        <v>0</v>
      </c>
      <c r="F143" s="90" t="str">
        <f>IF(((BldgEUI!$D$79-BldgEUI!D80)+(BldgEUI!$E$79-BldgEUI!E80)+(BldgEUI!$F$79-BldgEUI!F80)+(BldgEUI!$G$79-BldgEUI!G80))=0,"n/a",E143/(((BldgEUI!$D$79-BldgEUI!D80)*Constants!$B$14)+(BldgEUI!$E$79-BldgEUI!E80)*Constants!$B$14+(BldgEUI!$F$79-BldgEUI!F80)*Constants!$B$13+(BldgEUI!$G$79-BldgEUI!G80)*Constants!$B$13))</f>
        <v>n/a</v>
      </c>
      <c r="G143" s="117" t="e">
        <f>E143*#REF!</f>
        <v>#REF!</v>
      </c>
      <c r="H143" s="89"/>
      <c r="I143" s="89"/>
      <c r="J143" s="89"/>
      <c r="K143" s="89">
        <f>'ecm$'!I155</f>
        <v>238.15485080500898</v>
      </c>
      <c r="L143" s="90">
        <f>IF(((BldgEUI!$J$79-BldgEUI!J80)+(BldgEUI!$K$79-BldgEUI!K80)+(BldgEUI!$L$79-BldgEUI!L80)+(BldgEUI!$M$79-BldgEUI!M80))=0,"n/a",K143/(((BldgEUI!$J$79-BldgEUI!J80)*Constants!$B$14)+(BldgEUI!$K$79-BldgEUI!K80)*Constants!$B$14+(BldgEUI!$L$79-BldgEUI!L80)*Constants!$B$13+(BldgEUI!$M$79-BldgEUI!M80)*Constants!$B$13))</f>
        <v>636.09395998154116</v>
      </c>
      <c r="M143" s="117" t="e">
        <f>K143*#REF!</f>
        <v>#REF!</v>
      </c>
      <c r="N143" s="89"/>
      <c r="O143" s="89"/>
      <c r="P143" s="89"/>
      <c r="Q143" s="89">
        <f>'ecm$'!M155</f>
        <v>238.15485080500898</v>
      </c>
      <c r="R143" s="90">
        <f>IF(((BldgEUI!$P$79-BldgEUI!P80)+(BldgEUI!$Q$79-BldgEUI!Q80)+(BldgEUI!$R$79-BldgEUI!R80)+(BldgEUI!$S$79-BldgEUI!S80))=0,"n/a",Q143/(((BldgEUI!$P$79-BldgEUI!P80)*Constants!$B$14)+(BldgEUI!$Q$79-BldgEUI!Q80)*Constants!$B$14+(BldgEUI!$R$79-BldgEUI!R80)*Constants!$B$13+(BldgEUI!$S$79-BldgEUI!S80)*Constants!$B$13))</f>
        <v>481.71453873462031</v>
      </c>
      <c r="S143" s="117" t="e">
        <f>Q143*#REF!</f>
        <v>#REF!</v>
      </c>
      <c r="T143" s="92"/>
      <c r="U143" s="92"/>
      <c r="V143" s="92"/>
      <c r="W143" s="92">
        <f>'ecm$'!Q155</f>
        <v>238.15485080500898</v>
      </c>
      <c r="X143" s="90" t="str">
        <f>IF(((BldgEUI!$V$79-BldgEUI!V80)+(BldgEUI!$W$79-BldgEUI!W80)+(BldgEUI!$X$79-BldgEUI!X80)+(BldgEUI!$Y$79-BldgEUI!Y80))=0,"n/a",W143/(((BldgEUI!$V$79-BldgEUI!V80)*Constants!$B$14)+(BldgEUI!$W$79-BldgEUI!W80)*Constants!$B$14+(BldgEUI!$X$79-BldgEUI!X80)*Constants!$B$13+(BldgEUI!$Y$79-BldgEUI!Y80)*Constants!$B$13))</f>
        <v>n/a</v>
      </c>
      <c r="Y143" s="117" t="e">
        <f>W143*#REF!</f>
        <v>#REF!</v>
      </c>
    </row>
    <row r="144" spans="1:25" x14ac:dyDescent="0.2">
      <c r="A144" s="12" t="s">
        <v>43</v>
      </c>
      <c r="B144" s="50"/>
      <c r="C144" s="49"/>
      <c r="D144" s="49"/>
      <c r="E144" s="92">
        <f>'ecm$'!E157</f>
        <v>0</v>
      </c>
      <c r="F144" s="90" t="str">
        <f>IF(((BldgEUI!$D$79-BldgEUI!D82)+(BldgEUI!$E$79-BldgEUI!E82)+(BldgEUI!$F$79-BldgEUI!F82)+(BldgEUI!$G$79-BldgEUI!G82))=0,"n/a",E144/(((BldgEUI!$D$79-BldgEUI!D82)*Constants!$B$14)+(BldgEUI!$E$79-BldgEUI!E82)*Constants!$B$14+(BldgEUI!$F$79-BldgEUI!F82)*Constants!$B$13+(BldgEUI!$G$79-BldgEUI!G82)*Constants!$B$13))</f>
        <v>n/a</v>
      </c>
      <c r="G144" s="117" t="e">
        <f>E144*#REF!</f>
        <v>#REF!</v>
      </c>
      <c r="H144" s="89"/>
      <c r="I144" s="89"/>
      <c r="J144" s="89"/>
      <c r="K144" s="89">
        <f>'ecm$'!I157</f>
        <v>159.31</v>
      </c>
      <c r="L144" s="90">
        <f>IF(((BldgEUI!$J$79-BldgEUI!J82)+(BldgEUI!$K$79-BldgEUI!K82)+(BldgEUI!$L$79-BldgEUI!L82)+(BldgEUI!$M$79-BldgEUI!M82))=0,"n/a",K144/(((BldgEUI!$J$79-BldgEUI!J82)*Constants!$B$14)+(BldgEUI!$K$79-BldgEUI!K82)*Constants!$B$14+(BldgEUI!$L$79-BldgEUI!L82)*Constants!$B$13+(BldgEUI!$M$79-BldgEUI!M82)*Constants!$B$13))</f>
        <v>218.79394831677936</v>
      </c>
      <c r="M144" s="117" t="e">
        <f>K144*#REF!</f>
        <v>#REF!</v>
      </c>
      <c r="N144" s="89"/>
      <c r="O144" s="89"/>
      <c r="P144" s="89"/>
      <c r="Q144" s="89">
        <f>'ecm$'!M157</f>
        <v>133.69</v>
      </c>
      <c r="R144" s="90">
        <f>IF(((BldgEUI!$P$79-BldgEUI!P82)+(BldgEUI!$Q$79-BldgEUI!Q82)+(BldgEUI!$R$79-BldgEUI!R82)+(BldgEUI!$S$79-BldgEUI!S82))=0,"n/a",Q144/(((BldgEUI!$P$79-BldgEUI!P82)*Constants!$B$14)+(BldgEUI!$Q$79-BldgEUI!Q82)*Constants!$B$14+(BldgEUI!$R$79-BldgEUI!R82)*Constants!$B$13+(BldgEUI!$S$79-BldgEUI!S82)*Constants!$B$13))</f>
        <v>53.534545378826273</v>
      </c>
      <c r="S144" s="117" t="e">
        <f>Q144*#REF!</f>
        <v>#REF!</v>
      </c>
      <c r="T144" s="92"/>
      <c r="U144" s="92"/>
      <c r="V144" s="92"/>
      <c r="W144" s="92">
        <f>'ecm$'!Q157</f>
        <v>133.69</v>
      </c>
      <c r="X144" s="90" t="str">
        <f>IF(((BldgEUI!$V$79-BldgEUI!V82)+(BldgEUI!$W$79-BldgEUI!W82)+(BldgEUI!$X$79-BldgEUI!X82)+(BldgEUI!$Y$79-BldgEUI!Y82))=0,"n/a",W144/(((BldgEUI!$V$79-BldgEUI!V82)*Constants!$B$14)+(BldgEUI!$W$79-BldgEUI!W82)*Constants!$B$14+(BldgEUI!$X$79-BldgEUI!X82)*Constants!$B$13+(BldgEUI!$Y$79-BldgEUI!Y82)*Constants!$B$13))</f>
        <v>n/a</v>
      </c>
      <c r="Y144" s="117" t="e">
        <f>W144*#REF!</f>
        <v>#REF!</v>
      </c>
    </row>
    <row r="145" spans="1:25" s="19" customFormat="1" x14ac:dyDescent="0.2">
      <c r="A145" s="23" t="s">
        <v>46</v>
      </c>
      <c r="B145" s="50" t="e">
        <f>SUM(D145:G145)</f>
        <v>#REF!</v>
      </c>
      <c r="C145" s="49" t="e">
        <f>D145*Constants!$B$1+Constants!$B$2*E145+F145</f>
        <v>#VALUE!</v>
      </c>
      <c r="D145" s="49">
        <v>0</v>
      </c>
      <c r="E145" s="92">
        <f>'ecm$'!E159</f>
        <v>66.768126511627898</v>
      </c>
      <c r="F145" s="90" t="str">
        <f>IF(((BldgEUI!$D$79-BldgEUI!D84)+(BldgEUI!$E$79-BldgEUI!E84)+(BldgEUI!$F$79-BldgEUI!F84)+(BldgEUI!$G$79-BldgEUI!G84))=0,"n/a",E145/(((BldgEUI!$D$79-BldgEUI!D84)*Constants!$B$14)+(BldgEUI!$E$79-BldgEUI!E84)*Constants!$B$14+(BldgEUI!$F$79-BldgEUI!F84)*Constants!$B$13+(BldgEUI!$G$79-BldgEUI!G84)*Constants!$B$13))</f>
        <v>n/a</v>
      </c>
      <c r="G145" s="117" t="e">
        <f>E145*#REF!</f>
        <v>#REF!</v>
      </c>
      <c r="H145" s="89"/>
      <c r="I145" s="89"/>
      <c r="J145" s="89"/>
      <c r="K145" s="89">
        <f>'ecm$'!I159</f>
        <v>66.768126511627898</v>
      </c>
      <c r="L145" s="90">
        <f>IF(((BldgEUI!$J$79-BldgEUI!J84)+(BldgEUI!$K$79-BldgEUI!K84)+(BldgEUI!$L$79-BldgEUI!L84)+(BldgEUI!$M$79-BldgEUI!M84))=0,"n/a",K145/(((BldgEUI!$J$79-BldgEUI!J84)*Constants!$B$14)+(BldgEUI!$K$79-BldgEUI!K84)*Constants!$B$14+(BldgEUI!$L$79-BldgEUI!L84)*Constants!$B$13+(BldgEUI!$M$79-BldgEUI!M84)*Constants!$B$13))</f>
        <v>997.07494342672828</v>
      </c>
      <c r="M145" s="117" t="e">
        <f>K145*#REF!</f>
        <v>#REF!</v>
      </c>
      <c r="N145" s="89"/>
      <c r="O145" s="89"/>
      <c r="P145" s="89"/>
      <c r="Q145" s="89">
        <f>'ecm$'!M159</f>
        <v>66.768126511627898</v>
      </c>
      <c r="R145" s="90">
        <f>IF(((BldgEUI!$P$79-BldgEUI!P84)+(BldgEUI!$Q$79-BldgEUI!Q84)+(BldgEUI!$R$79-BldgEUI!R84)+(BldgEUI!$S$79-BldgEUI!S84))=0,"n/a",Q145/(((BldgEUI!$P$79-BldgEUI!P84)*Constants!$B$14)+(BldgEUI!$Q$79-BldgEUI!Q84)*Constants!$B$14+(BldgEUI!$R$79-BldgEUI!R84)*Constants!$B$13+(BldgEUI!$S$79-BldgEUI!S84)*Constants!$B$13))</f>
        <v>1092.053099634059</v>
      </c>
      <c r="S145" s="117" t="e">
        <f>Q145*#REF!</f>
        <v>#REF!</v>
      </c>
      <c r="T145" s="92"/>
      <c r="U145" s="92"/>
      <c r="V145" s="92"/>
      <c r="W145" s="92">
        <f>'ecm$'!Q159</f>
        <v>66.768126511627898</v>
      </c>
      <c r="X145" s="90" t="str">
        <f>IF(((BldgEUI!$V$79-BldgEUI!V84)+(BldgEUI!$W$79-BldgEUI!W84)+(BldgEUI!$X$79-BldgEUI!X84)+(BldgEUI!$Y$79-BldgEUI!Y84))=0,"n/a",W145/(((BldgEUI!$V$79-BldgEUI!V84)*Constants!$B$14)+(BldgEUI!$W$79-BldgEUI!W84)*Constants!$B$14+(BldgEUI!$X$79-BldgEUI!X84)*Constants!$B$13+(BldgEUI!$Y$79-BldgEUI!Y84)*Constants!$B$13))</f>
        <v>n/a</v>
      </c>
      <c r="Y145" s="117" t="e">
        <f>W145*#REF!</f>
        <v>#REF!</v>
      </c>
    </row>
    <row r="146" spans="1:25" s="19" customFormat="1" x14ac:dyDescent="0.2">
      <c r="A146" s="23" t="s">
        <v>47</v>
      </c>
      <c r="B146" s="50" t="e">
        <f t="shared" ref="B146:B160" si="9">SUM(D146:G146)</f>
        <v>#REF!</v>
      </c>
      <c r="C146" s="49" t="e">
        <f>D146*Constants!$B$1+Constants!$B$2*E146+F146</f>
        <v>#VALUE!</v>
      </c>
      <c r="D146" s="49">
        <v>0</v>
      </c>
      <c r="E146" s="92">
        <f>'ecm$'!E160</f>
        <v>0</v>
      </c>
      <c r="F146" s="90" t="str">
        <f>IF(((BldgEUI!$D$79-BldgEUI!D85)+(BldgEUI!$E$79-BldgEUI!E85)+(BldgEUI!$F$79-BldgEUI!F85)+(BldgEUI!$G$79-BldgEUI!G85))=0,"n/a",E146/(((BldgEUI!$D$79-BldgEUI!D85)*Constants!$B$14)+(BldgEUI!$E$79-BldgEUI!E85)*Constants!$B$14+(BldgEUI!$F$79-BldgEUI!F85)*Constants!$B$13+(BldgEUI!$G$79-BldgEUI!G85)*Constants!$B$13))</f>
        <v>n/a</v>
      </c>
      <c r="G146" s="117" t="e">
        <f>E146*#REF!</f>
        <v>#REF!</v>
      </c>
      <c r="H146" s="89"/>
      <c r="I146" s="89"/>
      <c r="J146" s="89"/>
      <c r="K146" s="89">
        <f>'ecm$'!I160</f>
        <v>59.866169156190296</v>
      </c>
      <c r="L146" s="90">
        <f>IF(((BldgEUI!$J$79-BldgEUI!J85)+(BldgEUI!$K$79-BldgEUI!K85)+(BldgEUI!$L$79-BldgEUI!L85)+(BldgEUI!$M$79-BldgEUI!M85))=0,"n/a",K146/(((BldgEUI!$J$79-BldgEUI!J85)*Constants!$B$14)+(BldgEUI!$K$79-BldgEUI!K85)*Constants!$B$14+(BldgEUI!$L$79-BldgEUI!L85)*Constants!$B$13+(BldgEUI!$M$79-BldgEUI!M85)*Constants!$B$13))</f>
        <v>52.354822737973251</v>
      </c>
      <c r="M146" s="117" t="e">
        <f>K146*#REF!</f>
        <v>#REF!</v>
      </c>
      <c r="N146" s="89"/>
      <c r="O146" s="89"/>
      <c r="P146" s="89"/>
      <c r="Q146" s="89">
        <f>'ecm$'!M160</f>
        <v>66.553661099530032</v>
      </c>
      <c r="R146" s="90">
        <f>IF(((BldgEUI!$P$79-BldgEUI!P85)+(BldgEUI!$Q$79-BldgEUI!Q85)+(BldgEUI!$R$79-BldgEUI!R85)+(BldgEUI!$S$79-BldgEUI!S85))=0,"n/a",Q146/(((BldgEUI!$P$79-BldgEUI!P85)*Constants!$B$14)+(BldgEUI!$Q$79-BldgEUI!Q85)*Constants!$B$14+(BldgEUI!$R$79-BldgEUI!R85)*Constants!$B$13+(BldgEUI!$S$79-BldgEUI!S85)*Constants!$B$13))</f>
        <v>28.97436860662939</v>
      </c>
      <c r="S146" s="117" t="e">
        <f>Q146*#REF!</f>
        <v>#REF!</v>
      </c>
      <c r="T146" s="92"/>
      <c r="U146" s="92"/>
      <c r="V146" s="92"/>
      <c r="W146" s="92">
        <f>'ecm$'!Q160</f>
        <v>66.553661099530032</v>
      </c>
      <c r="X146" s="90" t="str">
        <f>IF(((BldgEUI!$V$79-BldgEUI!V85)+(BldgEUI!$W$79-BldgEUI!W85)+(BldgEUI!$X$79-BldgEUI!X85)+(BldgEUI!$Y$79-BldgEUI!Y85))=0,"n/a",W146/(((BldgEUI!$V$79-BldgEUI!V85)*Constants!$B$14)+(BldgEUI!$W$79-BldgEUI!W85)*Constants!$B$14+(BldgEUI!$X$79-BldgEUI!X85)*Constants!$B$13+(BldgEUI!$Y$79-BldgEUI!Y85)*Constants!$B$13))</f>
        <v>n/a</v>
      </c>
      <c r="Y146" s="117" t="e">
        <f>W146*#REF!</f>
        <v>#REF!</v>
      </c>
    </row>
    <row r="147" spans="1:25" s="19" customFormat="1" x14ac:dyDescent="0.2">
      <c r="A147" s="23" t="s">
        <v>48</v>
      </c>
      <c r="B147" s="50" t="e">
        <f t="shared" si="9"/>
        <v>#REF!</v>
      </c>
      <c r="C147" s="49" t="e">
        <f>D147*Constants!$B$1+Constants!$B$2*E147+F147</f>
        <v>#VALUE!</v>
      </c>
      <c r="D147" s="49">
        <v>0</v>
      </c>
      <c r="E147" s="92">
        <f>'ecm$'!E161</f>
        <v>2.8288412808108734</v>
      </c>
      <c r="F147" s="90" t="str">
        <f>IF(((BldgEUI!$D$79-BldgEUI!D86)+(BldgEUI!$E$79-BldgEUI!E86)+(BldgEUI!$F$79-BldgEUI!F86)+(BldgEUI!$G$79-BldgEUI!G86))=0,"n/a",E147/(((BldgEUI!$D$79-BldgEUI!D86)*Constants!$B$14)+(BldgEUI!$E$79-BldgEUI!E86)*Constants!$B$14+(BldgEUI!$F$79-BldgEUI!F86)*Constants!$B$13+(BldgEUI!$G$79-BldgEUI!G86)*Constants!$B$13))</f>
        <v>n/a</v>
      </c>
      <c r="G147" s="117" t="e">
        <f>E147*#REF!</f>
        <v>#REF!</v>
      </c>
      <c r="H147" s="89"/>
      <c r="I147" s="89"/>
      <c r="J147" s="89"/>
      <c r="K147" s="89">
        <f>'ecm$'!I161</f>
        <v>2.8288412808108734</v>
      </c>
      <c r="L147" s="90">
        <f>IF(((BldgEUI!$J$79-BldgEUI!J86)+(BldgEUI!$K$79-BldgEUI!K86)+(BldgEUI!$L$79-BldgEUI!L86)+(BldgEUI!$M$79-BldgEUI!M86))=0,"n/a",K147/(((BldgEUI!$J$79-BldgEUI!J86)*Constants!$B$14)+(BldgEUI!$K$79-BldgEUI!K86)*Constants!$B$14+(BldgEUI!$L$79-BldgEUI!L86)*Constants!$B$13+(BldgEUI!$M$79-BldgEUI!M86)*Constants!$B$13))</f>
        <v>3.2414076459928407</v>
      </c>
      <c r="M147" s="117" t="e">
        <f>K147*#REF!</f>
        <v>#REF!</v>
      </c>
      <c r="N147" s="89"/>
      <c r="O147" s="89"/>
      <c r="P147" s="89"/>
      <c r="Q147" s="89">
        <f>'ecm$'!M161</f>
        <v>2.8288412808108734</v>
      </c>
      <c r="R147" s="90">
        <f>IF(((BldgEUI!$P$79-BldgEUI!P86)+(BldgEUI!$Q$79-BldgEUI!Q86)+(BldgEUI!$R$79-BldgEUI!R86)+(BldgEUI!$S$79-BldgEUI!S86))=0,"n/a",Q147/(((BldgEUI!$P$79-BldgEUI!P86)*Constants!$B$14)+(BldgEUI!$Q$79-BldgEUI!Q86)*Constants!$B$14+(BldgEUI!$R$79-BldgEUI!R86)*Constants!$B$13+(BldgEUI!$S$79-BldgEUI!S86)*Constants!$B$13))</f>
        <v>2.2597900017341774</v>
      </c>
      <c r="S147" s="117" t="e">
        <f>Q147*#REF!</f>
        <v>#REF!</v>
      </c>
      <c r="T147" s="92"/>
      <c r="U147" s="92"/>
      <c r="V147" s="92"/>
      <c r="W147" s="92">
        <f>'ecm$'!Q161</f>
        <v>2.8288412808108734</v>
      </c>
      <c r="X147" s="90" t="str">
        <f>IF(((BldgEUI!$V$79-BldgEUI!V86)+(BldgEUI!$W$79-BldgEUI!W86)+(BldgEUI!$X$79-BldgEUI!X86)+(BldgEUI!$Y$79-BldgEUI!Y86))=0,"n/a",W147/(((BldgEUI!$V$79-BldgEUI!V86)*Constants!$B$14)+(BldgEUI!$W$79-BldgEUI!W86)*Constants!$B$14+(BldgEUI!$X$79-BldgEUI!X86)*Constants!$B$13+(BldgEUI!$Y$79-BldgEUI!Y86)*Constants!$B$13))</f>
        <v>n/a</v>
      </c>
      <c r="Y147" s="117" t="e">
        <f>W147*#REF!</f>
        <v>#REF!</v>
      </c>
    </row>
    <row r="148" spans="1:25" x14ac:dyDescent="0.2">
      <c r="A148" s="23" t="s">
        <v>49</v>
      </c>
      <c r="B148" s="50" t="e">
        <f t="shared" si="9"/>
        <v>#REF!</v>
      </c>
      <c r="C148" s="49" t="e">
        <f>D148*Constants!$B$1+Constants!$B$2*E148+F148</f>
        <v>#VALUE!</v>
      </c>
      <c r="D148" s="49">
        <v>0</v>
      </c>
      <c r="E148" s="92">
        <f>'ecm$'!E162</f>
        <v>2.8288412808108734</v>
      </c>
      <c r="F148" s="90" t="str">
        <f>IF(((BldgEUI!$D$79-BldgEUI!D87)+(BldgEUI!$E$79-BldgEUI!E87)+(BldgEUI!$F$79-BldgEUI!F87)+(BldgEUI!$G$79-BldgEUI!G87))=0,"n/a",E148/(((BldgEUI!$D$79-BldgEUI!D87)*Constants!$B$14)+(BldgEUI!$E$79-BldgEUI!E87)*Constants!$B$14+(BldgEUI!$F$79-BldgEUI!F87)*Constants!$B$13+(BldgEUI!$G$79-BldgEUI!G87)*Constants!$B$13))</f>
        <v>n/a</v>
      </c>
      <c r="G148" s="117" t="e">
        <f>E148*#REF!</f>
        <v>#REF!</v>
      </c>
      <c r="H148" s="89"/>
      <c r="I148" s="89"/>
      <c r="J148" s="89"/>
      <c r="K148" s="89">
        <f>'ecm$'!I162</f>
        <v>2.8288412808108734</v>
      </c>
      <c r="L148" s="90">
        <f>IF(((BldgEUI!$J$79-BldgEUI!J87)+(BldgEUI!$K$79-BldgEUI!K87)+(BldgEUI!$L$79-BldgEUI!L87)+(BldgEUI!$M$79-BldgEUI!M87))=0,"n/a",K148/(((BldgEUI!$J$79-BldgEUI!J87)*Constants!$B$14)+(BldgEUI!$K$79-BldgEUI!K87)*Constants!$B$14+(BldgEUI!$L$79-BldgEUI!L87)*Constants!$B$13+(BldgEUI!$M$79-BldgEUI!M87)*Constants!$B$13))</f>
        <v>3.656732929520075</v>
      </c>
      <c r="M148" s="117" t="e">
        <f>K148*#REF!</f>
        <v>#REF!</v>
      </c>
      <c r="N148" s="89"/>
      <c r="O148" s="89"/>
      <c r="P148" s="89"/>
      <c r="Q148" s="89">
        <f>'ecm$'!M162</f>
        <v>2.8288412808108734</v>
      </c>
      <c r="R148" s="90">
        <f>IF(((BldgEUI!$P$79-BldgEUI!P87)+(BldgEUI!$Q$79-BldgEUI!Q87)+(BldgEUI!$R$79-BldgEUI!R87)+(BldgEUI!$S$79-BldgEUI!S87))=0,"n/a",Q148/(((BldgEUI!$P$79-BldgEUI!P87)*Constants!$B$14)+(BldgEUI!$Q$79-BldgEUI!Q87)*Constants!$B$14+(BldgEUI!$R$79-BldgEUI!R87)*Constants!$B$13+(BldgEUI!$S$79-BldgEUI!S87)*Constants!$B$13))</f>
        <v>2.592916953083694</v>
      </c>
      <c r="S148" s="117" t="e">
        <f>Q148*#REF!</f>
        <v>#REF!</v>
      </c>
      <c r="T148" s="92"/>
      <c r="U148" s="92"/>
      <c r="V148" s="92"/>
      <c r="W148" s="92">
        <f>'ecm$'!Q162</f>
        <v>2.8288412808108734</v>
      </c>
      <c r="X148" s="90" t="str">
        <f>IF(((BldgEUI!$V$79-BldgEUI!V87)+(BldgEUI!$W$79-BldgEUI!W87)+(BldgEUI!$X$79-BldgEUI!X87)+(BldgEUI!$Y$79-BldgEUI!Y87))=0,"n/a",W148/(((BldgEUI!$V$79-BldgEUI!V87)*Constants!$B$14)+(BldgEUI!$W$79-BldgEUI!W87)*Constants!$B$14+(BldgEUI!$X$79-BldgEUI!X87)*Constants!$B$13+(BldgEUI!$Y$79-BldgEUI!Y87)*Constants!$B$13))</f>
        <v>n/a</v>
      </c>
      <c r="Y148" s="117" t="e">
        <f>W148*#REF!</f>
        <v>#REF!</v>
      </c>
    </row>
    <row r="149" spans="1:25" s="19" customFormat="1" x14ac:dyDescent="0.2">
      <c r="A149" s="12" t="s">
        <v>50</v>
      </c>
      <c r="B149" s="50" t="e">
        <f t="shared" si="9"/>
        <v>#REF!</v>
      </c>
      <c r="C149" s="49" t="e">
        <f>D149*Constants!$B$1+Constants!$B$2*E149+F149</f>
        <v>#VALUE!</v>
      </c>
      <c r="D149" s="49">
        <v>0</v>
      </c>
      <c r="E149" s="92">
        <f>'ecm$'!E163</f>
        <v>18.457303350876263</v>
      </c>
      <c r="F149" s="90" t="str">
        <f>IF(((BldgEUI!$D$79-BldgEUI!D88)+(BldgEUI!$E$79-BldgEUI!E88)+(BldgEUI!$F$79-BldgEUI!F88)+(BldgEUI!$G$79-BldgEUI!G88))=0,"n/a",E149/(((BldgEUI!$D$79-BldgEUI!D88)*Constants!$B$14)+(BldgEUI!$E$79-BldgEUI!E88)*Constants!$B$14+(BldgEUI!$F$79-BldgEUI!F88)*Constants!$B$13+(BldgEUI!$G$79-BldgEUI!G88)*Constants!$B$13))</f>
        <v>n/a</v>
      </c>
      <c r="G149" s="117" t="e">
        <f>E149*#REF!</f>
        <v>#REF!</v>
      </c>
      <c r="H149" s="89"/>
      <c r="I149" s="89"/>
      <c r="J149" s="89"/>
      <c r="K149" s="89">
        <f>'ecm$'!I163</f>
        <v>18.457303350876263</v>
      </c>
      <c r="L149" s="90">
        <f>IF(((BldgEUI!$J$79-BldgEUI!J88)+(BldgEUI!$K$79-BldgEUI!K88)+(BldgEUI!$L$79-BldgEUI!L88)+(BldgEUI!$M$79-BldgEUI!M88))=0,"n/a",K149/(((BldgEUI!$J$79-BldgEUI!J88)*Constants!$B$14)+(BldgEUI!$K$79-BldgEUI!K88)*Constants!$B$14+(BldgEUI!$L$79-BldgEUI!L88)*Constants!$B$13+(BldgEUI!$M$79-BldgEUI!M88)*Constants!$B$13))</f>
        <v>17.369389037877813</v>
      </c>
      <c r="M149" s="117" t="e">
        <f>K149*#REF!</f>
        <v>#REF!</v>
      </c>
      <c r="N149" s="89"/>
      <c r="O149" s="89"/>
      <c r="P149" s="89"/>
      <c r="Q149" s="89">
        <f>'ecm$'!M163</f>
        <v>18.457303350876263</v>
      </c>
      <c r="R149" s="90">
        <f>IF(((BldgEUI!$P$79-BldgEUI!P88)+(BldgEUI!$Q$79-BldgEUI!Q88)+(BldgEUI!$R$79-BldgEUI!R88)+(BldgEUI!$S$79-BldgEUI!S88))=0,"n/a",Q149/(((BldgEUI!$P$79-BldgEUI!P88)*Constants!$B$14)+(BldgEUI!$Q$79-BldgEUI!Q88)*Constants!$B$14+(BldgEUI!$R$79-BldgEUI!R88)*Constants!$B$13+(BldgEUI!$S$79-BldgEUI!S88)*Constants!$B$13))</f>
        <v>17.449193637654407</v>
      </c>
      <c r="S149" s="117" t="e">
        <f>Q149*#REF!</f>
        <v>#REF!</v>
      </c>
      <c r="T149" s="92"/>
      <c r="U149" s="92"/>
      <c r="V149" s="92"/>
      <c r="W149" s="92">
        <f>'ecm$'!Q163</f>
        <v>18.457303350876263</v>
      </c>
      <c r="X149" s="90" t="str">
        <f>IF(((BldgEUI!$V$79-BldgEUI!V88)+(BldgEUI!$W$79-BldgEUI!W88)+(BldgEUI!$X$79-BldgEUI!X88)+(BldgEUI!$Y$79-BldgEUI!Y88))=0,"n/a",W149/(((BldgEUI!$V$79-BldgEUI!V88)*Constants!$B$14)+(BldgEUI!$W$79-BldgEUI!W88)*Constants!$B$14+(BldgEUI!$X$79-BldgEUI!X88)*Constants!$B$13+(BldgEUI!$Y$79-BldgEUI!Y88)*Constants!$B$13))</f>
        <v>n/a</v>
      </c>
      <c r="Y149" s="117" t="e">
        <f>W149*#REF!</f>
        <v>#REF!</v>
      </c>
    </row>
    <row r="150" spans="1:25" s="19" customFormat="1" x14ac:dyDescent="0.2">
      <c r="A150" s="73" t="s">
        <v>30</v>
      </c>
      <c r="B150" s="50" t="e">
        <f t="shared" si="9"/>
        <v>#REF!</v>
      </c>
      <c r="C150" s="49" t="e">
        <f>D150*Constants!$B$1+Constants!$B$2*E150+F150</f>
        <v>#VALUE!</v>
      </c>
      <c r="D150" s="49">
        <v>0</v>
      </c>
      <c r="E150" s="92">
        <f>'ecm$'!E164</f>
        <v>1.5357444521231667</v>
      </c>
      <c r="F150" s="90" t="str">
        <f>IF(((BldgEUI!$D$79-BldgEUI!D89)+(BldgEUI!$E$79-BldgEUI!E89)+(BldgEUI!$F$79-BldgEUI!F89)+(BldgEUI!$G$79-BldgEUI!G89))=0,"n/a",E150/(((BldgEUI!$D$79-BldgEUI!D89)*Constants!$B$14)+(BldgEUI!$E$79-BldgEUI!E89)*Constants!$B$14+(BldgEUI!$F$79-BldgEUI!F89)*Constants!$B$13+(BldgEUI!$G$79-BldgEUI!G89)*Constants!$B$13))</f>
        <v>n/a</v>
      </c>
      <c r="G150" s="117" t="e">
        <f>E150*#REF!</f>
        <v>#REF!</v>
      </c>
      <c r="H150" s="89"/>
      <c r="I150" s="89"/>
      <c r="J150" s="89"/>
      <c r="K150" s="89">
        <f>'ecm$'!I164</f>
        <v>1.5357444521231667</v>
      </c>
      <c r="L150" s="90">
        <f>IF(((BldgEUI!$J$79-BldgEUI!J89)+(BldgEUI!$K$79-BldgEUI!K89)+(BldgEUI!$L$79-BldgEUI!L89)+(BldgEUI!$M$79-BldgEUI!M89))=0,"n/a",K150/(((BldgEUI!$J$79-BldgEUI!J89)*Constants!$B$14)+(BldgEUI!$K$79-BldgEUI!K89)*Constants!$B$14+(BldgEUI!$L$79-BldgEUI!L89)*Constants!$B$13+(BldgEUI!$M$79-BldgEUI!M89)*Constants!$B$13))</f>
        <v>3.2513537962551693</v>
      </c>
      <c r="M150" s="117" t="e">
        <f>K150*#REF!</f>
        <v>#REF!</v>
      </c>
      <c r="N150" s="89"/>
      <c r="O150" s="89"/>
      <c r="P150" s="89"/>
      <c r="Q150" s="89">
        <f>'ecm$'!M164</f>
        <v>1.5357444521231667</v>
      </c>
      <c r="R150" s="90">
        <f>IF(((BldgEUI!$P$79-BldgEUI!P89)+(BldgEUI!$Q$79-BldgEUI!Q89)+(BldgEUI!$R$79-BldgEUI!R89)+(BldgEUI!$S$79-BldgEUI!S89))=0,"n/a",Q150/(((BldgEUI!$P$79-BldgEUI!P89)*Constants!$B$14)+(BldgEUI!$Q$79-BldgEUI!Q89)*Constants!$B$14+(BldgEUI!$R$79-BldgEUI!R89)*Constants!$B$13+(BldgEUI!$S$79-BldgEUI!S89)*Constants!$B$13))</f>
        <v>3.2435940019920322</v>
      </c>
      <c r="S150" s="117" t="e">
        <f>Q150*#REF!</f>
        <v>#REF!</v>
      </c>
      <c r="T150" s="92"/>
      <c r="U150" s="92"/>
      <c r="V150" s="92"/>
      <c r="W150" s="92">
        <f>'ecm$'!Q164</f>
        <v>1.5357444521231667</v>
      </c>
      <c r="X150" s="90" t="str">
        <f>IF(((BldgEUI!$V$79-BldgEUI!V89)+(BldgEUI!$W$79-BldgEUI!W89)+(BldgEUI!$X$79-BldgEUI!X89)+(BldgEUI!$Y$79-BldgEUI!Y89))=0,"n/a",W150/(((BldgEUI!$V$79-BldgEUI!V89)*Constants!$B$14)+(BldgEUI!$W$79-BldgEUI!W89)*Constants!$B$14+(BldgEUI!$X$79-BldgEUI!X89)*Constants!$B$13+(BldgEUI!$Y$79-BldgEUI!Y89)*Constants!$B$13))</f>
        <v>n/a</v>
      </c>
      <c r="Y150" s="117" t="e">
        <f>W150*#REF!</f>
        <v>#REF!</v>
      </c>
    </row>
    <row r="151" spans="1:25" x14ac:dyDescent="0.2">
      <c r="A151" s="12" t="s">
        <v>6</v>
      </c>
      <c r="B151" s="50" t="e">
        <f t="shared" si="9"/>
        <v>#REF!</v>
      </c>
      <c r="C151" s="49" t="e">
        <f>D151*Constants!$B$1+Constants!$B$2*E151+F151</f>
        <v>#VALUE!</v>
      </c>
      <c r="D151" s="49">
        <v>0</v>
      </c>
      <c r="E151" s="92">
        <f>'ecm$'!E165</f>
        <v>0</v>
      </c>
      <c r="F151" s="90" t="str">
        <f>IF(((BldgEUI!$D$79-BldgEUI!D90)+(BldgEUI!$E$79-BldgEUI!E90)+(BldgEUI!$F$79-BldgEUI!F90)+(BldgEUI!$G$79-BldgEUI!G90))=0,"n/a",E151/(((BldgEUI!$D$79-BldgEUI!D90)*Constants!$B$14)+(BldgEUI!$E$79-BldgEUI!E90)*Constants!$B$14+(BldgEUI!$F$79-BldgEUI!F90)*Constants!$B$13+(BldgEUI!$G$79-BldgEUI!G90)*Constants!$B$13))</f>
        <v>n/a</v>
      </c>
      <c r="G151" s="117" t="e">
        <f>E151*#REF!</f>
        <v>#REF!</v>
      </c>
      <c r="H151" s="89"/>
      <c r="I151" s="89"/>
      <c r="J151" s="89"/>
      <c r="K151" s="89">
        <f>'ecm$'!I165</f>
        <v>0</v>
      </c>
      <c r="L151" s="90">
        <f>IF(((BldgEUI!$J$79-BldgEUI!J90)+(BldgEUI!$K$79-BldgEUI!K90)+(BldgEUI!$L$79-BldgEUI!L90)+(BldgEUI!$M$79-BldgEUI!M90))=0,"n/a",K151/(((BldgEUI!$J$79-BldgEUI!J90)*Constants!$B$14)+(BldgEUI!$K$79-BldgEUI!K90)*Constants!$B$14+(BldgEUI!$L$79-BldgEUI!L90)*Constants!$B$13+(BldgEUI!$M$79-BldgEUI!M90)*Constants!$B$13))</f>
        <v>0</v>
      </c>
      <c r="M151" s="117" t="e">
        <f>K151*#REF!</f>
        <v>#REF!</v>
      </c>
      <c r="N151" s="89"/>
      <c r="O151" s="89"/>
      <c r="P151" s="89"/>
      <c r="Q151" s="89">
        <f>'ecm$'!M165</f>
        <v>0</v>
      </c>
      <c r="R151" s="90">
        <f>IF(((BldgEUI!$P$79-BldgEUI!P90)+(BldgEUI!$Q$79-BldgEUI!Q90)+(BldgEUI!$R$79-BldgEUI!R90)+(BldgEUI!$S$79-BldgEUI!S90))=0,"n/a",Q151/(((BldgEUI!$P$79-BldgEUI!P90)*Constants!$B$14)+(BldgEUI!$Q$79-BldgEUI!Q90)*Constants!$B$14+(BldgEUI!$R$79-BldgEUI!R90)*Constants!$B$13+(BldgEUI!$S$79-BldgEUI!S90)*Constants!$B$13))</f>
        <v>0</v>
      </c>
      <c r="S151" s="117" t="e">
        <f>Q151*#REF!</f>
        <v>#REF!</v>
      </c>
      <c r="T151" s="92"/>
      <c r="U151" s="92"/>
      <c r="V151" s="92"/>
      <c r="W151" s="92">
        <f>'ecm$'!Q165</f>
        <v>0</v>
      </c>
      <c r="X151" s="90" t="str">
        <f>IF(((BldgEUI!$V$79-BldgEUI!V90)+(BldgEUI!$W$79-BldgEUI!W90)+(BldgEUI!$X$79-BldgEUI!X90)+(BldgEUI!$Y$79-BldgEUI!Y90))=0,"n/a",W151/(((BldgEUI!$V$79-BldgEUI!V90)*Constants!$B$14)+(BldgEUI!$W$79-BldgEUI!W90)*Constants!$B$14+(BldgEUI!$X$79-BldgEUI!X90)*Constants!$B$13+(BldgEUI!$Y$79-BldgEUI!Y90)*Constants!$B$13))</f>
        <v>n/a</v>
      </c>
      <c r="Y151" s="117" t="e">
        <f>W151*#REF!</f>
        <v>#REF!</v>
      </c>
    </row>
    <row r="152" spans="1:25" x14ac:dyDescent="0.2">
      <c r="A152" s="12" t="s">
        <v>51</v>
      </c>
      <c r="B152" s="50" t="e">
        <f t="shared" si="9"/>
        <v>#REF!</v>
      </c>
      <c r="C152" s="49" t="e">
        <f>D152*Constants!$B$1+Constants!$B$2*E152+F152</f>
        <v>#VALUE!</v>
      </c>
      <c r="D152" s="49">
        <v>0</v>
      </c>
      <c r="E152" s="92">
        <f>'ecm$'!E166</f>
        <v>4.8406665130922217</v>
      </c>
      <c r="F152" s="90" t="str">
        <f>IF(((BldgEUI!$D$79-BldgEUI!D91)+(BldgEUI!$E$79-BldgEUI!E91)+(BldgEUI!$F$79-BldgEUI!F91)+(BldgEUI!$G$79-BldgEUI!G91))=0,"n/a",E152/(((BldgEUI!$D$79-BldgEUI!D91)*Constants!$B$14)+(BldgEUI!$E$79-BldgEUI!E91)*Constants!$B$14+(BldgEUI!$F$79-BldgEUI!F91)*Constants!$B$13+(BldgEUI!$G$79-BldgEUI!G91)*Constants!$B$13))</f>
        <v>n/a</v>
      </c>
      <c r="G152" s="117" t="e">
        <f>E152*#REF!</f>
        <v>#REF!</v>
      </c>
      <c r="H152" s="89"/>
      <c r="I152" s="89"/>
      <c r="J152" s="89"/>
      <c r="K152" s="89">
        <f>'ecm$'!I166</f>
        <v>4.8406665130922217</v>
      </c>
      <c r="L152" s="90">
        <f>IF(((BldgEUI!$J$79-BldgEUI!J91)+(BldgEUI!$K$79-BldgEUI!K91)+(BldgEUI!$L$79-BldgEUI!L91)+(BldgEUI!$M$79-BldgEUI!M91))=0,"n/a",K152/(((BldgEUI!$J$79-BldgEUI!J91)*Constants!$B$14)+(BldgEUI!$K$79-BldgEUI!K91)*Constants!$B$14+(BldgEUI!$L$79-BldgEUI!L91)*Constants!$B$13+(BldgEUI!$M$79-BldgEUI!M91)*Constants!$B$13))</f>
        <v>10.166947086840288</v>
      </c>
      <c r="M152" s="117" t="e">
        <f>K152*#REF!</f>
        <v>#REF!</v>
      </c>
      <c r="N152" s="89"/>
      <c r="O152" s="89"/>
      <c r="P152" s="89"/>
      <c r="Q152" s="89">
        <f>'ecm$'!M166</f>
        <v>4.8406665130922217</v>
      </c>
      <c r="R152" s="90">
        <f>IF(((BldgEUI!$P$79-BldgEUI!P91)+(BldgEUI!$Q$79-BldgEUI!Q91)+(BldgEUI!$R$79-BldgEUI!R91)+(BldgEUI!$S$79-BldgEUI!S91))=0,"n/a",Q152/(((BldgEUI!$P$79-BldgEUI!P91)*Constants!$B$14)+(BldgEUI!$Q$79-BldgEUI!Q91)*Constants!$B$14+(BldgEUI!$R$79-BldgEUI!R91)*Constants!$B$13+(BldgEUI!$S$79-BldgEUI!S91)*Constants!$B$13))</f>
        <v>10.205142584775807</v>
      </c>
      <c r="S152" s="117" t="e">
        <f>Q152*#REF!</f>
        <v>#REF!</v>
      </c>
      <c r="T152" s="92"/>
      <c r="U152" s="92"/>
      <c r="V152" s="92"/>
      <c r="W152" s="92">
        <f>'ecm$'!Q166</f>
        <v>4.8406665130922217</v>
      </c>
      <c r="X152" s="90" t="str">
        <f>IF(((BldgEUI!$V$79-BldgEUI!V91)+(BldgEUI!$W$79-BldgEUI!W91)+(BldgEUI!$X$79-BldgEUI!X91)+(BldgEUI!$Y$79-BldgEUI!Y91))=0,"n/a",W152/(((BldgEUI!$V$79-BldgEUI!V91)*Constants!$B$14)+(BldgEUI!$W$79-BldgEUI!W91)*Constants!$B$14+(BldgEUI!$X$79-BldgEUI!X91)*Constants!$B$13+(BldgEUI!$Y$79-BldgEUI!Y91)*Constants!$B$13))</f>
        <v>n/a</v>
      </c>
      <c r="Y152" s="117" t="e">
        <f>W152*#REF!</f>
        <v>#REF!</v>
      </c>
    </row>
    <row r="153" spans="1:25" s="52" customFormat="1" x14ac:dyDescent="0.2">
      <c r="A153" s="23" t="s">
        <v>52</v>
      </c>
      <c r="B153" s="50" t="e">
        <f t="shared" si="9"/>
        <v>#REF!</v>
      </c>
      <c r="C153" s="49" t="e">
        <f>D153*Constants!$B$1+Constants!$B$2*E153+F153</f>
        <v>#VALUE!</v>
      </c>
      <c r="D153" s="49">
        <v>0</v>
      </c>
      <c r="E153" s="92">
        <f>'ecm$'!E167</f>
        <v>4.8729171465868077</v>
      </c>
      <c r="F153" s="90" t="str">
        <f>IF(((BldgEUI!$D$79-BldgEUI!D92)+(BldgEUI!$E$79-BldgEUI!E92)+(BldgEUI!$F$79-BldgEUI!F92)+(BldgEUI!$G$79-BldgEUI!G92))=0,"n/a",E153/(((BldgEUI!$D$79-BldgEUI!D92)*Constants!$B$14)+(BldgEUI!$E$79-BldgEUI!E92)*Constants!$B$14+(BldgEUI!$F$79-BldgEUI!F92)*Constants!$B$13+(BldgEUI!$G$79-BldgEUI!G92)*Constants!$B$13))</f>
        <v>n/a</v>
      </c>
      <c r="G153" s="117" t="e">
        <f>E153*#REF!</f>
        <v>#REF!</v>
      </c>
      <c r="H153" s="92"/>
      <c r="I153" s="92"/>
      <c r="J153" s="92"/>
      <c r="K153" s="89">
        <f>'ecm$'!I167</f>
        <v>4.8729171465868077</v>
      </c>
      <c r="L153" s="90" t="str">
        <f>IF(((BldgEUI!$J$79-BldgEUI!J92)+(BldgEUI!$K$79-BldgEUI!K92)+(BldgEUI!$L$79-BldgEUI!L92)+(BldgEUI!$M$79-BldgEUI!M92))=0,"n/a",K153/(((BldgEUI!$J$79-BldgEUI!J92)*Constants!$B$14)+(BldgEUI!$K$79-BldgEUI!K92)*Constants!$B$14+(BldgEUI!$L$79-BldgEUI!L92)*Constants!$B$13+(BldgEUI!$M$79-BldgEUI!M92)*Constants!$B$13))</f>
        <v>n/a</v>
      </c>
      <c r="M153" s="117" t="e">
        <f>K153*#REF!</f>
        <v>#REF!</v>
      </c>
      <c r="N153" s="92"/>
      <c r="O153" s="92"/>
      <c r="P153" s="92"/>
      <c r="Q153" s="89">
        <f>'ecm$'!M167</f>
        <v>4.8729171465868077</v>
      </c>
      <c r="R153" s="90" t="str">
        <f>IF(((BldgEUI!$P$79-BldgEUI!P92)+(BldgEUI!$Q$79-BldgEUI!Q92)+(BldgEUI!$R$79-BldgEUI!R92)+(BldgEUI!$S$79-BldgEUI!S92))=0,"n/a",Q153/(((BldgEUI!$P$79-BldgEUI!P92)*Constants!$B$14)+(BldgEUI!$Q$79-BldgEUI!Q92)*Constants!$B$14+(BldgEUI!$R$79-BldgEUI!R92)*Constants!$B$13+(BldgEUI!$S$79-BldgEUI!S92)*Constants!$B$13))</f>
        <v>n/a</v>
      </c>
      <c r="S153" s="117" t="e">
        <f>Q153*#REF!</f>
        <v>#REF!</v>
      </c>
      <c r="T153" s="92"/>
      <c r="U153" s="92"/>
      <c r="V153" s="92"/>
      <c r="W153" s="92">
        <f>'ecm$'!Q167</f>
        <v>4.8729171465868077</v>
      </c>
      <c r="X153" s="90" t="str">
        <f>IF(((BldgEUI!$V$79-BldgEUI!V92)+(BldgEUI!$W$79-BldgEUI!W92)+(BldgEUI!$X$79-BldgEUI!X92)+(BldgEUI!$Y$79-BldgEUI!Y92))=0,"n/a",W153/(((BldgEUI!$V$79-BldgEUI!V92)*Constants!$B$14)+(BldgEUI!$W$79-BldgEUI!W92)*Constants!$B$14+(BldgEUI!$X$79-BldgEUI!X92)*Constants!$B$13+(BldgEUI!$Y$79-BldgEUI!Y92)*Constants!$B$13))</f>
        <v>n/a</v>
      </c>
      <c r="Y153" s="117" t="e">
        <f>W153*#REF!</f>
        <v>#REF!</v>
      </c>
    </row>
    <row r="154" spans="1:25" s="19" customFormat="1" x14ac:dyDescent="0.2">
      <c r="A154" s="23" t="s">
        <v>53</v>
      </c>
      <c r="B154" s="50" t="e">
        <f t="shared" si="9"/>
        <v>#REF!</v>
      </c>
      <c r="C154" s="49" t="e">
        <f>D154*Constants!$B$1+Constants!$B$2*E154+F154</f>
        <v>#VALUE!</v>
      </c>
      <c r="D154" s="49">
        <v>0</v>
      </c>
      <c r="E154" s="92">
        <f>'ecm$'!E168</f>
        <v>0</v>
      </c>
      <c r="F154" s="90" t="str">
        <f>IF(((BldgEUI!$D$79-BldgEUI!D93)+(BldgEUI!$E$79-BldgEUI!E93)+(BldgEUI!$F$79-BldgEUI!F93)+(BldgEUI!$G$79-BldgEUI!G93))=0,"n/a",E154/(((BldgEUI!$D$79-BldgEUI!D93)*Constants!$B$14)+(BldgEUI!$E$79-BldgEUI!E93)*Constants!$B$14+(BldgEUI!$F$79-BldgEUI!F93)*Constants!$B$13+(BldgEUI!$G$79-BldgEUI!G93)*Constants!$B$13))</f>
        <v>n/a</v>
      </c>
      <c r="G154" s="117" t="e">
        <f>E154*#REF!</f>
        <v>#REF!</v>
      </c>
      <c r="H154" s="89"/>
      <c r="I154" s="89"/>
      <c r="J154" s="89"/>
      <c r="K154" s="89">
        <f>'ecm$'!I168</f>
        <v>0</v>
      </c>
      <c r="L154" s="90">
        <f>IF(((BldgEUI!$J$79-BldgEUI!J93)+(BldgEUI!$K$79-BldgEUI!K93)+(BldgEUI!$L$79-BldgEUI!L93)+(BldgEUI!$M$79-BldgEUI!M93))=0,"n/a",K154/(((BldgEUI!$J$79-BldgEUI!J93)*Constants!$B$14)+(BldgEUI!$K$79-BldgEUI!K93)*Constants!$B$14+(BldgEUI!$L$79-BldgEUI!L93)*Constants!$B$13+(BldgEUI!$M$79-BldgEUI!M93)*Constants!$B$13))</f>
        <v>0</v>
      </c>
      <c r="M154" s="117" t="e">
        <f>K154*#REF!</f>
        <v>#REF!</v>
      </c>
      <c r="N154" s="89"/>
      <c r="O154" s="89"/>
      <c r="P154" s="89"/>
      <c r="Q154" s="89">
        <f>'ecm$'!M168</f>
        <v>0</v>
      </c>
      <c r="R154" s="90">
        <f>IF(((BldgEUI!$P$79-BldgEUI!P93)+(BldgEUI!$Q$79-BldgEUI!Q93)+(BldgEUI!$R$79-BldgEUI!R93)+(BldgEUI!$S$79-BldgEUI!S93))=0,"n/a",Q154/(((BldgEUI!$P$79-BldgEUI!P93)*Constants!$B$14)+(BldgEUI!$Q$79-BldgEUI!Q93)*Constants!$B$14+(BldgEUI!$R$79-BldgEUI!R93)*Constants!$B$13+(BldgEUI!$S$79-BldgEUI!S93)*Constants!$B$13))</f>
        <v>0</v>
      </c>
      <c r="S154" s="117" t="e">
        <f>Q154*#REF!</f>
        <v>#REF!</v>
      </c>
      <c r="T154" s="92"/>
      <c r="U154" s="92"/>
      <c r="V154" s="92"/>
      <c r="W154" s="92">
        <f>'ecm$'!Q168</f>
        <v>0</v>
      </c>
      <c r="X154" s="90" t="str">
        <f>IF(((BldgEUI!$V$79-BldgEUI!V93)+(BldgEUI!$W$79-BldgEUI!W93)+(BldgEUI!$X$79-BldgEUI!X93)+(BldgEUI!$Y$79-BldgEUI!Y93))=0,"n/a",W154/(((BldgEUI!$V$79-BldgEUI!V93)*Constants!$B$14)+(BldgEUI!$W$79-BldgEUI!W93)*Constants!$B$14+(BldgEUI!$X$79-BldgEUI!X93)*Constants!$B$13+(BldgEUI!$Y$79-BldgEUI!Y93)*Constants!$B$13))</f>
        <v>n/a</v>
      </c>
      <c r="Y154" s="117" t="e">
        <f>W154*#REF!</f>
        <v>#REF!</v>
      </c>
    </row>
    <row r="155" spans="1:25" s="52" customFormat="1" x14ac:dyDescent="0.2">
      <c r="A155" s="23" t="s">
        <v>54</v>
      </c>
      <c r="B155" s="50" t="e">
        <f t="shared" si="9"/>
        <v>#REF!</v>
      </c>
      <c r="C155" s="49" t="e">
        <f>D155*Constants!$B$1+Constants!$B$2*E155+F155</f>
        <v>#VALUE!</v>
      </c>
      <c r="D155" s="49">
        <v>0</v>
      </c>
      <c r="E155" s="92">
        <f>'ecm$'!E169</f>
        <v>0</v>
      </c>
      <c r="F155" s="90" t="str">
        <f>IF(((BldgEUI!$D$79-BldgEUI!D94)+(BldgEUI!$E$79-BldgEUI!E94)+(BldgEUI!$F$79-BldgEUI!F94)+(BldgEUI!$G$79-BldgEUI!G94))=0,"n/a",E155/(((BldgEUI!$D$79-BldgEUI!D94)*Constants!$B$14)+(BldgEUI!$E$79-BldgEUI!E94)*Constants!$B$14+(BldgEUI!$F$79-BldgEUI!F94)*Constants!$B$13+(BldgEUI!$G$79-BldgEUI!G94)*Constants!$B$13))</f>
        <v>n/a</v>
      </c>
      <c r="G155" s="117" t="e">
        <f>E155*#REF!</f>
        <v>#REF!</v>
      </c>
      <c r="H155" s="92"/>
      <c r="I155" s="92"/>
      <c r="J155" s="92"/>
      <c r="K155" s="89">
        <f>'ecm$'!I169</f>
        <v>0</v>
      </c>
      <c r="L155" s="90" t="str">
        <f>IF(((BldgEUI!$J$79-BldgEUI!J94)+(BldgEUI!$K$79-BldgEUI!K94)+(BldgEUI!$L$79-BldgEUI!L94)+(BldgEUI!$M$79-BldgEUI!M94))=0,"n/a",K155/(((BldgEUI!$J$79-BldgEUI!J94)*Constants!$B$14)+(BldgEUI!$K$79-BldgEUI!K94)*Constants!$B$14+(BldgEUI!$L$79-BldgEUI!L94)*Constants!$B$13+(BldgEUI!$M$79-BldgEUI!M94)*Constants!$B$13))</f>
        <v>n/a</v>
      </c>
      <c r="M155" s="117" t="e">
        <f>K155*#REF!</f>
        <v>#REF!</v>
      </c>
      <c r="N155" s="92"/>
      <c r="O155" s="92"/>
      <c r="P155" s="92"/>
      <c r="Q155" s="89">
        <f>'ecm$'!M169</f>
        <v>0</v>
      </c>
      <c r="R155" s="90" t="str">
        <f>IF(((BldgEUI!$P$79-BldgEUI!P94)+(BldgEUI!$Q$79-BldgEUI!Q94)+(BldgEUI!$R$79-BldgEUI!R94)+(BldgEUI!$S$79-BldgEUI!S94))=0,"n/a",Q155/(((BldgEUI!$P$79-BldgEUI!P94)*Constants!$B$14)+(BldgEUI!$Q$79-BldgEUI!Q94)*Constants!$B$14+(BldgEUI!$R$79-BldgEUI!R94)*Constants!$B$13+(BldgEUI!$S$79-BldgEUI!S94)*Constants!$B$13))</f>
        <v>n/a</v>
      </c>
      <c r="S155" s="117" t="e">
        <f>Q155*#REF!</f>
        <v>#REF!</v>
      </c>
      <c r="T155" s="92"/>
      <c r="U155" s="92"/>
      <c r="V155" s="92"/>
      <c r="W155" s="92">
        <f>'ecm$'!Q169</f>
        <v>0</v>
      </c>
      <c r="X155" s="90" t="str">
        <f>IF(((BldgEUI!$V$79-BldgEUI!V94)+(BldgEUI!$W$79-BldgEUI!W94)+(BldgEUI!$X$79-BldgEUI!X94)+(BldgEUI!$Y$79-BldgEUI!Y94))=0,"n/a",W155/(((BldgEUI!$V$79-BldgEUI!V94)*Constants!$B$14)+(BldgEUI!$W$79-BldgEUI!W94)*Constants!$B$14+(BldgEUI!$X$79-BldgEUI!X94)*Constants!$B$13+(BldgEUI!$Y$79-BldgEUI!Y94)*Constants!$B$13))</f>
        <v>n/a</v>
      </c>
      <c r="Y155" s="117" t="e">
        <f>W155*#REF!</f>
        <v>#REF!</v>
      </c>
    </row>
    <row r="156" spans="1:25" s="19" customFormat="1" x14ac:dyDescent="0.2">
      <c r="A156" s="23" t="s">
        <v>55</v>
      </c>
      <c r="B156" s="50" t="e">
        <f t="shared" si="9"/>
        <v>#REF!</v>
      </c>
      <c r="C156" s="49" t="e">
        <f>D156*Constants!$B$1+Constants!$B$2*E156+F156</f>
        <v>#VALUE!</v>
      </c>
      <c r="D156" s="49">
        <v>0</v>
      </c>
      <c r="E156" s="92">
        <f>'ecm$'!E170</f>
        <v>6.2463026952315133</v>
      </c>
      <c r="F156" s="90" t="str">
        <f>IF(((BldgEUI!$D$79-BldgEUI!D95)+(BldgEUI!$E$79-BldgEUI!E95)+(BldgEUI!$F$79-BldgEUI!F95)+(BldgEUI!$G$79-BldgEUI!G95))=0,"n/a",E156/(((BldgEUI!$D$79-BldgEUI!D95)*Constants!$B$14)+(BldgEUI!$E$79-BldgEUI!E95)*Constants!$B$14+(BldgEUI!$F$79-BldgEUI!F95)*Constants!$B$13+(BldgEUI!$G$79-BldgEUI!G95)*Constants!$B$13))</f>
        <v>n/a</v>
      </c>
      <c r="G156" s="117" t="e">
        <f>E156*#REF!</f>
        <v>#REF!</v>
      </c>
      <c r="H156" s="94"/>
      <c r="I156" s="94"/>
      <c r="J156" s="94"/>
      <c r="K156" s="89">
        <f>'ecm$'!I170</f>
        <v>6.2463026952315133</v>
      </c>
      <c r="L156" s="90">
        <f>IF(((BldgEUI!$J$79-BldgEUI!J95)+(BldgEUI!$K$79-BldgEUI!K95)+(BldgEUI!$L$79-BldgEUI!L95)+(BldgEUI!$M$79-BldgEUI!M95))&lt;=0,"n/a",K156/(((BldgEUI!$J$79-BldgEUI!J95)*Constants!$B$14)+(BldgEUI!$K$79-BldgEUI!K95)*Constants!$B$14+(BldgEUI!$L$79-BldgEUI!L95)*Constants!$B$13+(BldgEUI!$M$79-BldgEUI!M95)*Constants!$B$13))</f>
        <v>-25.152018970740091</v>
      </c>
      <c r="M156" s="117" t="e">
        <f>K156*#REF!</f>
        <v>#REF!</v>
      </c>
      <c r="N156" s="94"/>
      <c r="O156" s="94"/>
      <c r="P156" s="94"/>
      <c r="Q156" s="89">
        <f>'ecm$'!M170</f>
        <v>6.2463026952315133</v>
      </c>
      <c r="R156" s="90">
        <f>IF(((BldgEUI!$P$79-BldgEUI!P95)+(BldgEUI!$Q$79-BldgEUI!Q95)+(BldgEUI!$R$79-BldgEUI!R95)+(BldgEUI!$S$79-BldgEUI!S95))&lt;=0,"n/a",Q156/(((BldgEUI!$P$79-BldgEUI!P95)*Constants!$B$14)+(BldgEUI!$Q$79-BldgEUI!Q95)*Constants!$B$14+(BldgEUI!$R$79-BldgEUI!R95)*Constants!$B$13+(BldgEUI!$S$79-BldgEUI!S95)*Constants!$B$13))</f>
        <v>-25.152018970740052</v>
      </c>
      <c r="S156" s="117" t="e">
        <f>Q156*#REF!</f>
        <v>#REF!</v>
      </c>
      <c r="T156" s="92"/>
      <c r="U156" s="92"/>
      <c r="V156" s="92"/>
      <c r="W156" s="92">
        <f>'ecm$'!Q170</f>
        <v>6.2463026952315133</v>
      </c>
      <c r="X156" s="90" t="str">
        <f>IF(((BldgEUI!$V$79-BldgEUI!V95)+(BldgEUI!$W$79-BldgEUI!W95)+(BldgEUI!$X$79-BldgEUI!X95)+(BldgEUI!$Y$79-BldgEUI!Y95))=0,"n/a",W156/(((BldgEUI!$V$79-BldgEUI!V95)*Constants!$B$14)+(BldgEUI!$W$79-BldgEUI!W95)*Constants!$B$14+(BldgEUI!$X$79-BldgEUI!X95)*Constants!$B$13+(BldgEUI!$Y$79-BldgEUI!Y95)*Constants!$B$13))</f>
        <v>n/a</v>
      </c>
      <c r="Y156" s="117" t="e">
        <f>W156*#REF!</f>
        <v>#REF!</v>
      </c>
    </row>
    <row r="157" spans="1:25" s="19" customFormat="1" x14ac:dyDescent="0.2">
      <c r="A157" s="23" t="s">
        <v>21</v>
      </c>
      <c r="B157" s="50" t="e">
        <f t="shared" si="9"/>
        <v>#REF!</v>
      </c>
      <c r="C157" s="49" t="e">
        <f>D157*Constants!$B$1+Constants!$B$2*E157+F157</f>
        <v>#VALUE!</v>
      </c>
      <c r="D157" s="49">
        <v>0</v>
      </c>
      <c r="E157" s="92">
        <f>'ecm$'!E171</f>
        <v>81.606465484143428</v>
      </c>
      <c r="F157" s="90" t="str">
        <f>IF(((BldgEUI!$D$79-BldgEUI!D96)+(BldgEUI!$E$79-BldgEUI!E96)+(BldgEUI!$F$79-BldgEUI!F96)+(BldgEUI!$G$79-BldgEUI!G96))=0,"n/a",E157/(((BldgEUI!$D$79-BldgEUI!D96)*Constants!$B$14)+(BldgEUI!$E$79-BldgEUI!E96)*Constants!$B$14+(BldgEUI!$F$79-BldgEUI!F96)*Constants!$B$13+(BldgEUI!$G$79-BldgEUI!G96)*Constants!$B$13))</f>
        <v>n/a</v>
      </c>
      <c r="G157" s="117" t="e">
        <f>E157*#REF!</f>
        <v>#REF!</v>
      </c>
      <c r="H157" s="89"/>
      <c r="I157" s="89"/>
      <c r="J157" s="89"/>
      <c r="K157" s="89">
        <f>'ecm$'!I171</f>
        <v>81.606465484143428</v>
      </c>
      <c r="L157" s="90">
        <f>IF(((BldgEUI!$J$79-BldgEUI!J96)+(BldgEUI!$K$79-BldgEUI!K96)+(BldgEUI!$L$79-BldgEUI!L96)+(BldgEUI!$M$79-BldgEUI!M96))=0,"n/a",K157/(((BldgEUI!$J$79-BldgEUI!J96)*Constants!$B$14)+(BldgEUI!$K$79-BldgEUI!K96)*Constants!$B$14+(BldgEUI!$L$79-BldgEUI!L96)*Constants!$B$13+(BldgEUI!$M$79-BldgEUI!M96)*Constants!$B$13))</f>
        <v>227.51378770447656</v>
      </c>
      <c r="M157" s="117" t="e">
        <f>K157*#REF!</f>
        <v>#REF!</v>
      </c>
      <c r="N157" s="89"/>
      <c r="O157" s="89"/>
      <c r="P157" s="89"/>
      <c r="Q157" s="89">
        <f>'ecm$'!M171</f>
        <v>81.606465484143428</v>
      </c>
      <c r="R157" s="90">
        <f>IF(((BldgEUI!$P$79-BldgEUI!P96)+(BldgEUI!$Q$79-BldgEUI!Q96)+(BldgEUI!$R$79-BldgEUI!R96)+(BldgEUI!$S$79-BldgEUI!S96))=0,"n/a",Q157/(((BldgEUI!$P$79-BldgEUI!P96)*Constants!$B$14)+(BldgEUI!$Q$79-BldgEUI!Q96)*Constants!$B$14+(BldgEUI!$R$79-BldgEUI!R96)*Constants!$B$13+(BldgEUI!$S$79-BldgEUI!S96)*Constants!$B$13))</f>
        <v>227.5137877044765</v>
      </c>
      <c r="S157" s="117" t="e">
        <f>Q157*#REF!</f>
        <v>#REF!</v>
      </c>
      <c r="T157" s="92"/>
      <c r="U157" s="92"/>
      <c r="V157" s="92"/>
      <c r="W157" s="92">
        <f>'ecm$'!Q171</f>
        <v>81.606465484143428</v>
      </c>
      <c r="X157" s="90" t="str">
        <f>IF(((BldgEUI!$V$79-BldgEUI!V96)+(BldgEUI!$W$79-BldgEUI!W96)+(BldgEUI!$X$79-BldgEUI!X96)+(BldgEUI!$Y$79-BldgEUI!Y96))=0,"n/a",W157/(((BldgEUI!$V$79-BldgEUI!V96)*Constants!$B$14)+(BldgEUI!$W$79-BldgEUI!W96)*Constants!$B$14+(BldgEUI!$X$79-BldgEUI!X96)*Constants!$B$13+(BldgEUI!$Y$79-BldgEUI!Y96)*Constants!$B$13))</f>
        <v>n/a</v>
      </c>
      <c r="Y157" s="117" t="e">
        <f>W157*#REF!</f>
        <v>#REF!</v>
      </c>
    </row>
    <row r="158" spans="1:25" s="19" customFormat="1" x14ac:dyDescent="0.2">
      <c r="A158" s="23" t="s">
        <v>56</v>
      </c>
      <c r="B158" s="50" t="e">
        <f t="shared" si="9"/>
        <v>#REF!</v>
      </c>
      <c r="C158" s="49" t="e">
        <f>D158*Constants!$B$1+Constants!$B$2*E158+F158</f>
        <v>#VALUE!</v>
      </c>
      <c r="D158" s="49">
        <v>0</v>
      </c>
      <c r="E158" s="92">
        <f>'ecm$'!E172</f>
        <v>1.9503954541964217</v>
      </c>
      <c r="F158" s="90" t="str">
        <f>IF(((BldgEUI!$D$79-BldgEUI!D97)+(BldgEUI!$E$79-BldgEUI!E97)+(BldgEUI!$F$79-BldgEUI!F97)+(BldgEUI!$G$79-BldgEUI!G97))=0,"n/a",E158/(((BldgEUI!$D$79-BldgEUI!D97)*Constants!$B$14)+(BldgEUI!$E$79-BldgEUI!E97)*Constants!$B$14+(BldgEUI!$F$79-BldgEUI!F97)*Constants!$B$13+(BldgEUI!$G$79-BldgEUI!G97)*Constants!$B$13))</f>
        <v>n/a</v>
      </c>
      <c r="G158" s="117" t="e">
        <f>E158*#REF!</f>
        <v>#REF!</v>
      </c>
      <c r="H158" s="92"/>
      <c r="I158" s="92"/>
      <c r="J158" s="92"/>
      <c r="K158" s="89">
        <f>'ecm$'!I172</f>
        <v>1.9503954541964217</v>
      </c>
      <c r="L158" s="90" t="str">
        <f>IF(((BldgEUI!$J$79-BldgEUI!J97)+(BldgEUI!$K$79-BldgEUI!K97)+(BldgEUI!$L$79-BldgEUI!L97)+(BldgEUI!$M$79-BldgEUI!M97))=0,"n/a",K158/(((BldgEUI!$J$79-BldgEUI!J97)*Constants!$B$14)+(BldgEUI!$K$79-BldgEUI!K97)*Constants!$B$14+(BldgEUI!$L$79-BldgEUI!L97)*Constants!$B$13+(BldgEUI!$M$79-BldgEUI!M97)*Constants!$B$13))</f>
        <v>n/a</v>
      </c>
      <c r="M158" s="117" t="e">
        <f>K158*#REF!</f>
        <v>#REF!</v>
      </c>
      <c r="N158" s="92"/>
      <c r="O158" s="92"/>
      <c r="P158" s="92"/>
      <c r="Q158" s="89">
        <f>'ecm$'!M172</f>
        <v>1.9503954541964217</v>
      </c>
      <c r="R158" s="90" t="str">
        <f>IF(((BldgEUI!$P$79-BldgEUI!P97)+(BldgEUI!$Q$79-BldgEUI!Q97)+(BldgEUI!$R$79-BldgEUI!R97)+(BldgEUI!$S$79-BldgEUI!S97))=0,"n/a",Q158/(((BldgEUI!$P$79-BldgEUI!P97)*Constants!$B$14)+(BldgEUI!$Q$79-BldgEUI!Q97)*Constants!$B$14+(BldgEUI!$R$79-BldgEUI!R97)*Constants!$B$13+(BldgEUI!$S$79-BldgEUI!S97)*Constants!$B$13))</f>
        <v>n/a</v>
      </c>
      <c r="S158" s="117" t="e">
        <f>Q158*#REF!</f>
        <v>#REF!</v>
      </c>
      <c r="T158" s="92"/>
      <c r="U158" s="92"/>
      <c r="V158" s="92"/>
      <c r="W158" s="92">
        <f>'ecm$'!Q172</f>
        <v>1.9503954541964217</v>
      </c>
      <c r="X158" s="90" t="str">
        <f>IF(((BldgEUI!$V$79-BldgEUI!V97)+(BldgEUI!$W$79-BldgEUI!W97)+(BldgEUI!$X$79-BldgEUI!X97)+(BldgEUI!$Y$79-BldgEUI!Y97))=0,"n/a",W158/(((BldgEUI!$V$79-BldgEUI!V97)*Constants!$B$14)+(BldgEUI!$W$79-BldgEUI!W97)*Constants!$B$14+(BldgEUI!$X$79-BldgEUI!X97)*Constants!$B$13+(BldgEUI!$Y$79-BldgEUI!Y97)*Constants!$B$13))</f>
        <v>n/a</v>
      </c>
      <c r="Y158" s="117" t="e">
        <f>W158*#REF!</f>
        <v>#REF!</v>
      </c>
    </row>
    <row r="159" spans="1:25" s="25" customFormat="1" x14ac:dyDescent="0.2">
      <c r="A159" s="23" t="s">
        <v>57</v>
      </c>
      <c r="B159" s="50" t="e">
        <f t="shared" si="9"/>
        <v>#REF!</v>
      </c>
      <c r="C159" s="49" t="e">
        <f>D159*Constants!$B$1+Constants!$B$2*E159+F159</f>
        <v>#VALUE!</v>
      </c>
      <c r="D159" s="49">
        <v>0</v>
      </c>
      <c r="E159" s="92">
        <f>'ecm$'!E173</f>
        <v>0</v>
      </c>
      <c r="F159" s="90" t="str">
        <f>IF(((BldgEUI!$D$79-BldgEUI!D98)+(BldgEUI!$E$79-BldgEUI!E98)+(BldgEUI!$F$79-BldgEUI!F98)+(BldgEUI!$G$79-BldgEUI!G98))=0,"n/a",E159/(((BldgEUI!$D$79-BldgEUI!D98)*Constants!$B$14)+(BldgEUI!$E$79-BldgEUI!E98)*Constants!$B$14+(BldgEUI!$F$79-BldgEUI!F98)*Constants!$B$13+(BldgEUI!$G$79-BldgEUI!G98)*Constants!$B$13))</f>
        <v>n/a</v>
      </c>
      <c r="G159" s="117" t="e">
        <f>E159*#REF!</f>
        <v>#REF!</v>
      </c>
      <c r="H159" s="92"/>
      <c r="I159" s="92"/>
      <c r="J159" s="92"/>
      <c r="K159" s="89">
        <f>'ecm$'!I173</f>
        <v>0</v>
      </c>
      <c r="L159" s="90" t="str">
        <f>IF(((BldgEUI!$J$79-BldgEUI!J98)+(BldgEUI!$K$79-BldgEUI!K98)+(BldgEUI!$L$79-BldgEUI!L98)+(BldgEUI!$M$79-BldgEUI!M98))=0,"n/a",K159/(((BldgEUI!$J$79-BldgEUI!J98)*Constants!$B$14)+(BldgEUI!$K$79-BldgEUI!K98)*Constants!$B$14+(BldgEUI!$L$79-BldgEUI!L98)*Constants!$B$13+(BldgEUI!$M$79-BldgEUI!M98)*Constants!$B$13))</f>
        <v>n/a</v>
      </c>
      <c r="M159" s="117" t="e">
        <f>K159*#REF!</f>
        <v>#REF!</v>
      </c>
      <c r="N159" s="92"/>
      <c r="O159" s="92"/>
      <c r="P159" s="92"/>
      <c r="Q159" s="89">
        <f>'ecm$'!M173</f>
        <v>0</v>
      </c>
      <c r="R159" s="90" t="str">
        <f>IF(((BldgEUI!$P$79-BldgEUI!P98)+(BldgEUI!$Q$79-BldgEUI!Q98)+(BldgEUI!$R$79-BldgEUI!R98)+(BldgEUI!$S$79-BldgEUI!S98))=0,"n/a",Q159/(((BldgEUI!$P$79-BldgEUI!P98)*Constants!$B$14)+(BldgEUI!$Q$79-BldgEUI!Q98)*Constants!$B$14+(BldgEUI!$R$79-BldgEUI!R98)*Constants!$B$13+(BldgEUI!$S$79-BldgEUI!S98)*Constants!$B$13))</f>
        <v>n/a</v>
      </c>
      <c r="S159" s="117" t="e">
        <f>Q159*#REF!</f>
        <v>#REF!</v>
      </c>
      <c r="T159" s="92"/>
      <c r="U159" s="92"/>
      <c r="V159" s="92"/>
      <c r="W159" s="92">
        <f>'ecm$'!Q173</f>
        <v>0</v>
      </c>
      <c r="X159" s="90" t="str">
        <f>IF(((BldgEUI!$V$79-BldgEUI!V98)+(BldgEUI!$W$79-BldgEUI!W98)+(BldgEUI!$X$79-BldgEUI!X98)+(BldgEUI!$Y$79-BldgEUI!Y98))=0,"n/a",W159/(((BldgEUI!$V$79-BldgEUI!V98)*Constants!$B$14)+(BldgEUI!$W$79-BldgEUI!W98)*Constants!$B$14+(BldgEUI!$X$79-BldgEUI!X98)*Constants!$B$13+(BldgEUI!$Y$79-BldgEUI!Y98)*Constants!$B$13))</f>
        <v>n/a</v>
      </c>
      <c r="Y159" s="117" t="e">
        <f>W159*#REF!</f>
        <v>#REF!</v>
      </c>
    </row>
    <row r="160" spans="1:25" s="25" customFormat="1" x14ac:dyDescent="0.2">
      <c r="A160" s="72" t="s">
        <v>58</v>
      </c>
      <c r="B160" s="53" t="e">
        <f t="shared" si="9"/>
        <v>#REF!</v>
      </c>
      <c r="C160" s="54" t="e">
        <f>D160*Constants!$B$1+Constants!$B$2*E160+F160</f>
        <v>#VALUE!</v>
      </c>
      <c r="D160" s="54">
        <v>0</v>
      </c>
      <c r="E160" s="97">
        <f>'ecm$'!E174</f>
        <v>4.1326883206634415</v>
      </c>
      <c r="F160" s="96" t="str">
        <f>IF(((BldgEUI!$D$79-BldgEUI!D99)+(BldgEUI!$E$79-BldgEUI!E99)+(BldgEUI!$F$79-BldgEUI!F99)+(BldgEUI!$G$79-BldgEUI!G99))=0,"n/a",E160/(((BldgEUI!$D$79-BldgEUI!D99)*Constants!$B$14)+(BldgEUI!$E$79-BldgEUI!E99)*Constants!$B$14+(BldgEUI!$F$79-BldgEUI!F99)*Constants!$B$13+(BldgEUI!$G$79-BldgEUI!G99)*Constants!$B$13))</f>
        <v>n/a</v>
      </c>
      <c r="G160" s="286" t="e">
        <f>E160*#REF!</f>
        <v>#REF!</v>
      </c>
      <c r="H160" s="95"/>
      <c r="I160" s="95"/>
      <c r="J160" s="95"/>
      <c r="K160" s="95">
        <f>'ecm$'!I174</f>
        <v>4.1326883206634415</v>
      </c>
      <c r="L160" s="96">
        <f>IF(((BldgEUI!$J$79-BldgEUI!J99)+(BldgEUI!$K$79-BldgEUI!K99)+(BldgEUI!$L$79-BldgEUI!L99)+(BldgEUI!$M$79-BldgEUI!M99))=0,"n/a",K160/(((BldgEUI!$J$79-BldgEUI!J99)*Constants!$B$14)+(BldgEUI!$K$79-BldgEUI!K99)*Constants!$B$14+(BldgEUI!$L$79-BldgEUI!L99)*Constants!$B$13+(BldgEUI!$M$79-BldgEUI!M99)*Constants!$B$13))</f>
        <v>7.5956806681752127</v>
      </c>
      <c r="M160" s="286" t="e">
        <f>K160*#REF!</f>
        <v>#REF!</v>
      </c>
      <c r="N160" s="95"/>
      <c r="O160" s="95"/>
      <c r="P160" s="95"/>
      <c r="Q160" s="95">
        <f>'ecm$'!M174</f>
        <v>4.1326883206634415</v>
      </c>
      <c r="R160" s="96">
        <f>IF(((BldgEUI!$P$79-BldgEUI!P99)+(BldgEUI!$Q$79-BldgEUI!Q99)+(BldgEUI!$R$79-BldgEUI!R99)+(BldgEUI!$S$79-BldgEUI!S99))=0,"n/a",Q160/(((BldgEUI!$P$79-BldgEUI!P99)*Constants!$B$14)+(BldgEUI!$Q$79-BldgEUI!Q99)*Constants!$B$14+(BldgEUI!$R$79-BldgEUI!R99)*Constants!$B$13+(BldgEUI!$S$79-BldgEUI!S99)*Constants!$B$13))</f>
        <v>4.7591329970674199</v>
      </c>
      <c r="S160" s="286" t="e">
        <f>Q160*#REF!</f>
        <v>#REF!</v>
      </c>
      <c r="T160" s="97"/>
      <c r="U160" s="97"/>
      <c r="V160" s="97"/>
      <c r="W160" s="97">
        <f>'ecm$'!Q174</f>
        <v>4.1326883206634415</v>
      </c>
      <c r="X160" s="96" t="str">
        <f>IF(((BldgEUI!$V$79-BldgEUI!V99)+(BldgEUI!$W$79-BldgEUI!W99)+(BldgEUI!$X$79-BldgEUI!X99)+(BldgEUI!$Y$79-BldgEUI!Y99))=0,"n/a",W160/(((BldgEUI!$V$79-BldgEUI!V99)*Constants!$B$14)+(BldgEUI!$W$79-BldgEUI!W99)*Constants!$B$14+(BldgEUI!$X$79-BldgEUI!X99)*Constants!$B$13+(BldgEUI!$Y$79-BldgEUI!Y99)*Constants!$B$13))</f>
        <v>n/a</v>
      </c>
      <c r="Y160" s="286" t="e">
        <f>W160*#REF!</f>
        <v>#REF!</v>
      </c>
    </row>
    <row r="161" spans="1:25" x14ac:dyDescent="0.2">
      <c r="J161" s="68"/>
      <c r="M161" s="80"/>
      <c r="P161" s="68"/>
      <c r="S161" s="80"/>
    </row>
    <row r="162" spans="1:25" ht="18.75" x14ac:dyDescent="0.25">
      <c r="A162" s="82"/>
      <c r="B162" s="738" t="s">
        <v>83</v>
      </c>
      <c r="C162" s="739"/>
      <c r="D162" s="739"/>
      <c r="E162" s="739"/>
      <c r="F162" s="739"/>
      <c r="G162" s="739"/>
      <c r="H162" s="739"/>
      <c r="I162" s="739"/>
      <c r="J162" s="739"/>
      <c r="K162" s="739"/>
      <c r="L162" s="739"/>
      <c r="M162" s="739"/>
      <c r="N162" s="739"/>
      <c r="O162" s="739"/>
      <c r="P162" s="739"/>
      <c r="Q162" s="739"/>
      <c r="R162" s="739"/>
      <c r="S162" s="739"/>
      <c r="T162" s="739"/>
      <c r="U162" s="739"/>
      <c r="V162" s="739"/>
      <c r="W162" s="739"/>
      <c r="X162" s="739"/>
      <c r="Y162" s="740"/>
    </row>
    <row r="163" spans="1:25" x14ac:dyDescent="0.2">
      <c r="A163" s="75" t="s">
        <v>67</v>
      </c>
      <c r="B163" s="732" t="s">
        <v>39</v>
      </c>
      <c r="C163" s="732"/>
      <c r="D163" s="732"/>
      <c r="E163" s="732"/>
      <c r="F163" s="732"/>
      <c r="G163" s="737"/>
      <c r="H163" s="732" t="s">
        <v>42</v>
      </c>
      <c r="I163" s="732"/>
      <c r="J163" s="732"/>
      <c r="K163" s="732"/>
      <c r="L163" s="732"/>
      <c r="M163" s="732"/>
      <c r="N163" s="732" t="s">
        <v>41</v>
      </c>
      <c r="O163" s="732"/>
      <c r="P163" s="732"/>
      <c r="Q163" s="732"/>
      <c r="R163" s="732"/>
      <c r="S163" s="732"/>
      <c r="T163" s="732" t="s">
        <v>40</v>
      </c>
      <c r="U163" s="732"/>
      <c r="V163" s="732"/>
      <c r="W163" s="732"/>
      <c r="X163" s="732"/>
      <c r="Y163" s="732"/>
    </row>
    <row r="164" spans="1:25" ht="33.75" x14ac:dyDescent="0.2">
      <c r="A164" s="76" t="s">
        <v>14</v>
      </c>
      <c r="B164" s="77" t="s">
        <v>32</v>
      </c>
      <c r="C164" s="77" t="s">
        <v>33</v>
      </c>
      <c r="D164" s="77" t="s">
        <v>34</v>
      </c>
      <c r="E164" s="81" t="s">
        <v>35</v>
      </c>
      <c r="F164" s="81" t="s">
        <v>36</v>
      </c>
      <c r="G164" s="113" t="s">
        <v>101</v>
      </c>
      <c r="H164" s="81" t="s">
        <v>32</v>
      </c>
      <c r="I164" s="81" t="s">
        <v>33</v>
      </c>
      <c r="J164" s="81" t="s">
        <v>34</v>
      </c>
      <c r="K164" s="81" t="s">
        <v>35</v>
      </c>
      <c r="L164" s="81" t="s">
        <v>36</v>
      </c>
      <c r="M164" s="113" t="s">
        <v>101</v>
      </c>
      <c r="N164" s="81" t="s">
        <v>32</v>
      </c>
      <c r="O164" s="81" t="s">
        <v>33</v>
      </c>
      <c r="P164" s="81" t="s">
        <v>34</v>
      </c>
      <c r="Q164" s="81" t="s">
        <v>35</v>
      </c>
      <c r="R164" s="81" t="s">
        <v>36</v>
      </c>
      <c r="S164" s="113" t="s">
        <v>101</v>
      </c>
      <c r="T164" s="81" t="s">
        <v>32</v>
      </c>
      <c r="U164" s="81" t="s">
        <v>33</v>
      </c>
      <c r="V164" s="81" t="s">
        <v>34</v>
      </c>
      <c r="W164" s="81" t="s">
        <v>35</v>
      </c>
      <c r="X164" s="81" t="s">
        <v>36</v>
      </c>
      <c r="Y164" s="113" t="s">
        <v>101</v>
      </c>
    </row>
    <row r="165" spans="1:25" x14ac:dyDescent="0.2">
      <c r="A165" s="11" t="s">
        <v>0</v>
      </c>
      <c r="B165" s="57">
        <f>SUM(D165:G165)</f>
        <v>0</v>
      </c>
      <c r="C165" s="58">
        <f>D165*Constants!$B$1+Constants!$B$2*E165+F165</f>
        <v>0</v>
      </c>
      <c r="D165" s="58">
        <v>0</v>
      </c>
      <c r="E165" s="85"/>
      <c r="F165" s="86"/>
      <c r="G165" s="120"/>
      <c r="H165" s="83"/>
      <c r="I165" s="83"/>
      <c r="J165" s="83"/>
      <c r="K165" s="83"/>
      <c r="L165" s="84"/>
      <c r="M165" s="84"/>
      <c r="N165" s="85"/>
      <c r="O165" s="85"/>
      <c r="P165" s="85"/>
      <c r="Q165" s="85"/>
      <c r="R165" s="86"/>
      <c r="S165" s="86"/>
      <c r="T165" s="85"/>
      <c r="U165" s="85"/>
      <c r="V165" s="85"/>
      <c r="W165" s="85"/>
      <c r="X165" s="86"/>
      <c r="Y165" s="86"/>
    </row>
    <row r="166" spans="1:25" x14ac:dyDescent="0.2">
      <c r="A166" s="12" t="s">
        <v>45</v>
      </c>
      <c r="B166" s="50" t="e">
        <f>SUM(D166:G166)</f>
        <v>#REF!</v>
      </c>
      <c r="C166" s="49" t="e">
        <f>D166*Constants!$B$1+Constants!$B$2*E166+F166</f>
        <v>#REF!</v>
      </c>
      <c r="D166" s="49">
        <v>0</v>
      </c>
      <c r="E166" s="92">
        <f>'ecm$'!E180</f>
        <v>0</v>
      </c>
      <c r="F166" s="90" t="e">
        <f>IF(((BldgEUI!#REF!-BldgEUI!#REF!)+(BldgEUI!#REF!-BldgEUI!#REF!)+(BldgEUI!#REF!-BldgEUI!#REF!)+(BldgEUI!#REF!-BldgEUI!#REF!))=0,"n/a",E166/(((BldgEUI!#REF!-BldgEUI!#REF!)*Constants!$B$14)+(BldgEUI!#REF!-BldgEUI!#REF!)*Constants!$B$14+(BldgEUI!#REF!-BldgEUI!#REF!)*Constants!$B$13+(BldgEUI!#REF!-BldgEUI!#REF!)*Constants!$B$13))</f>
        <v>#REF!</v>
      </c>
      <c r="G166" s="117" t="e">
        <f>E166*#REF!</f>
        <v>#REF!</v>
      </c>
      <c r="H166" s="89"/>
      <c r="I166" s="89"/>
      <c r="J166" s="89"/>
      <c r="K166" s="89">
        <f>'ecm$'!I180</f>
        <v>379.41905055012694</v>
      </c>
      <c r="L166" s="90" t="e">
        <f>IF(((BldgEUI!#REF!-BldgEUI!#REF!)+(BldgEUI!#REF!-BldgEUI!#REF!)+(BldgEUI!#REF!-BldgEUI!#REF!)+(BldgEUI!#REF!-BldgEUI!#REF!))=0,"n/a",K166/(((BldgEUI!#REF!-BldgEUI!#REF!)*Constants!$B$14)+(BldgEUI!#REF!-BldgEUI!#REF!)*Constants!$B$14+(BldgEUI!#REF!-BldgEUI!#REF!)*Constants!$B$13+(BldgEUI!#REF!-BldgEUI!#REF!)*Constants!$B$13))</f>
        <v>#REF!</v>
      </c>
      <c r="M166" s="117" t="e">
        <f>K166*#REF!</f>
        <v>#REF!</v>
      </c>
      <c r="N166" s="92"/>
      <c r="O166" s="92"/>
      <c r="P166" s="92"/>
      <c r="Q166" s="92">
        <f>'ecm$'!M180</f>
        <v>379.41905055012694</v>
      </c>
      <c r="R166" s="90" t="e">
        <f>IF(((BldgEUI!#REF!-BldgEUI!#REF!)+(BldgEUI!#REF!-BldgEUI!#REF!)+(BldgEUI!#REF!-BldgEUI!#REF!)+(BldgEUI!#REF!-BldgEUI!#REF!))=0,"n/a",Q166/(((BldgEUI!#REF!-BldgEUI!#REF!)*Constants!$B$14)+(BldgEUI!#REF!-BldgEUI!#REF!)*Constants!$B$14+(BldgEUI!#REF!-BldgEUI!#REF!)*Constants!$B$13+(BldgEUI!#REF!-BldgEUI!#REF!)*Constants!$B$13))</f>
        <v>#REF!</v>
      </c>
      <c r="S166" s="117" t="e">
        <f>Q166*#REF!</f>
        <v>#REF!</v>
      </c>
      <c r="T166" s="92"/>
      <c r="U166" s="92"/>
      <c r="V166" s="92"/>
      <c r="W166" s="92">
        <f>'ecm$'!Q180</f>
        <v>379.41905055012694</v>
      </c>
      <c r="X166" s="90" t="e">
        <f>IF(((BldgEUI!#REF!-BldgEUI!#REF!)+(BldgEUI!#REF!-BldgEUI!#REF!)+(BldgEUI!#REF!-BldgEUI!#REF!)+(BldgEUI!#REF!-BldgEUI!#REF!))=0,"n/a",W166/(((BldgEUI!#REF!-BldgEUI!#REF!)*Constants!$B$14)+(BldgEUI!#REF!-BldgEUI!#REF!)*Constants!$B$14+(BldgEUI!#REF!-BldgEUI!#REF!)*Constants!$B$13+(BldgEUI!#REF!-BldgEUI!#REF!)*Constants!$B$13))</f>
        <v>#REF!</v>
      </c>
      <c r="Y166" s="117" t="e">
        <f>W166*#REF!</f>
        <v>#REF!</v>
      </c>
    </row>
    <row r="167" spans="1:25" x14ac:dyDescent="0.2">
      <c r="A167" s="12" t="s">
        <v>43</v>
      </c>
      <c r="B167" s="50"/>
      <c r="C167" s="49"/>
      <c r="D167" s="49"/>
      <c r="E167" s="92">
        <f>'ecm$'!E182</f>
        <v>0</v>
      </c>
      <c r="F167" s="90" t="e">
        <f>IF(((BldgEUI!#REF!-BldgEUI!#REF!)+(BldgEUI!#REF!-BldgEUI!#REF!)+(BldgEUI!#REF!-BldgEUI!#REF!)+(BldgEUI!#REF!-BldgEUI!#REF!))=0,"n/a",E167/(((BldgEUI!#REF!-BldgEUI!#REF!)*Constants!$B$14)+(BldgEUI!#REF!-BldgEUI!#REF!)*Constants!$B$14+(BldgEUI!#REF!-BldgEUI!#REF!)*Constants!$B$13+(BldgEUI!#REF!-BldgEUI!#REF!)*Constants!$B$13))</f>
        <v>#REF!</v>
      </c>
      <c r="G167" s="117" t="e">
        <f>E167*#REF!</f>
        <v>#REF!</v>
      </c>
      <c r="H167" s="89"/>
      <c r="I167" s="89"/>
      <c r="J167" s="89"/>
      <c r="K167" s="89">
        <f>'ecm$'!I182</f>
        <v>175.86980687851042</v>
      </c>
      <c r="L167" s="90" t="e">
        <f>IF(((BldgEUI!#REF!-BldgEUI!#REF!)+(BldgEUI!#REF!-BldgEUI!#REF!)+(BldgEUI!#REF!-BldgEUI!#REF!)+(BldgEUI!#REF!-BldgEUI!#REF!))=0,"n/a",K167/(((BldgEUI!#REF!-BldgEUI!#REF!)*Constants!$B$14)+(BldgEUI!#REF!-BldgEUI!#REF!)*Constants!$B$14+(BldgEUI!#REF!-BldgEUI!#REF!)*Constants!$B$13+(BldgEUI!#REF!-BldgEUI!#REF!)*Constants!$B$13))</f>
        <v>#REF!</v>
      </c>
      <c r="M167" s="117" t="e">
        <f>K167*#REF!</f>
        <v>#REF!</v>
      </c>
      <c r="N167" s="92"/>
      <c r="O167" s="92"/>
      <c r="P167" s="92"/>
      <c r="Q167" s="92">
        <f>'ecm$'!M182</f>
        <v>175.86980687851042</v>
      </c>
      <c r="R167" s="90" t="e">
        <f>IF(((BldgEUI!#REF!-BldgEUI!#REF!)+(BldgEUI!#REF!-BldgEUI!#REF!)+(BldgEUI!#REF!-BldgEUI!#REF!)+(BldgEUI!#REF!-BldgEUI!#REF!))=0,"n/a",Q167/(((BldgEUI!#REF!-BldgEUI!#REF!)*Constants!$B$14)+(BldgEUI!#REF!-BldgEUI!#REF!)*Constants!$B$14+(BldgEUI!#REF!-BldgEUI!#REF!)*Constants!$B$13+(BldgEUI!#REF!-BldgEUI!#REF!)*Constants!$B$13))</f>
        <v>#REF!</v>
      </c>
      <c r="S167" s="117" t="e">
        <f>Q167*#REF!</f>
        <v>#REF!</v>
      </c>
      <c r="T167" s="92"/>
      <c r="U167" s="92"/>
      <c r="V167" s="92"/>
      <c r="W167" s="92">
        <f>'ecm$'!Q182</f>
        <v>147.58668308071091</v>
      </c>
      <c r="X167" s="90" t="e">
        <f>IF(((BldgEUI!#REF!-BldgEUI!#REF!)+(BldgEUI!#REF!-BldgEUI!#REF!)+(BldgEUI!#REF!-BldgEUI!#REF!)+(BldgEUI!#REF!-BldgEUI!#REF!))=0,"n/a",W167/(((BldgEUI!#REF!-BldgEUI!#REF!)*Constants!$B$14)+(BldgEUI!#REF!-BldgEUI!#REF!)*Constants!$B$14+(BldgEUI!#REF!-BldgEUI!#REF!)*Constants!$B$13+(BldgEUI!#REF!-BldgEUI!#REF!)*Constants!$B$13))</f>
        <v>#REF!</v>
      </c>
      <c r="Y167" s="117" t="e">
        <f>W167*#REF!</f>
        <v>#REF!</v>
      </c>
    </row>
    <row r="168" spans="1:25" s="19" customFormat="1" x14ac:dyDescent="0.2">
      <c r="A168" s="23" t="s">
        <v>46</v>
      </c>
      <c r="B168" s="50" t="e">
        <f>SUM(D168:G168)</f>
        <v>#REF!</v>
      </c>
      <c r="C168" s="49" t="e">
        <f>D168*Constants!$B$1+Constants!$B$2*E168+F168</f>
        <v>#REF!</v>
      </c>
      <c r="D168" s="49">
        <v>0</v>
      </c>
      <c r="E168" s="92">
        <f>'ecm$'!E184</f>
        <v>111.27258444256367</v>
      </c>
      <c r="F168" s="90" t="e">
        <f>IF(((BldgEUI!#REF!-BldgEUI!#REF!)+(BldgEUI!#REF!-BldgEUI!#REF!)+(BldgEUI!#REF!-BldgEUI!#REF!)+(BldgEUI!#REF!-BldgEUI!#REF!))=0,"n/a",E168/(((BldgEUI!#REF!-BldgEUI!#REF!)*Constants!$B$14)+(BldgEUI!#REF!-BldgEUI!#REF!)*Constants!$B$14+(BldgEUI!#REF!-BldgEUI!#REF!)*Constants!$B$13+(BldgEUI!#REF!-BldgEUI!#REF!)*Constants!$B$13))</f>
        <v>#REF!</v>
      </c>
      <c r="G168" s="117" t="e">
        <f>E168*#REF!</f>
        <v>#REF!</v>
      </c>
      <c r="H168" s="89"/>
      <c r="I168" s="89"/>
      <c r="J168" s="89"/>
      <c r="K168" s="89">
        <f>'ecm$'!I184</f>
        <v>111.27258444256367</v>
      </c>
      <c r="L168" s="90" t="e">
        <f>IF(((BldgEUI!#REF!-BldgEUI!#REF!)+(BldgEUI!#REF!-BldgEUI!#REF!)+(BldgEUI!#REF!-BldgEUI!#REF!)+(BldgEUI!#REF!-BldgEUI!#REF!))=0,"n/a",K168/(((BldgEUI!#REF!-BldgEUI!#REF!)*Constants!$B$14)+(BldgEUI!#REF!-BldgEUI!#REF!)*Constants!$B$14+(BldgEUI!#REF!-BldgEUI!#REF!)*Constants!$B$13+(BldgEUI!#REF!-BldgEUI!#REF!)*Constants!$B$13))</f>
        <v>#REF!</v>
      </c>
      <c r="M168" s="117" t="e">
        <f>K168*#REF!</f>
        <v>#REF!</v>
      </c>
      <c r="N168" s="92"/>
      <c r="O168" s="92"/>
      <c r="P168" s="92"/>
      <c r="Q168" s="92">
        <f>'ecm$'!M184</f>
        <v>111.27258444256367</v>
      </c>
      <c r="R168" s="90" t="e">
        <f>IF(((BldgEUI!#REF!-BldgEUI!#REF!)+(BldgEUI!#REF!-BldgEUI!#REF!)+(BldgEUI!#REF!-BldgEUI!#REF!)+(BldgEUI!#REF!-BldgEUI!#REF!))=0,"n/a",Q168/(((BldgEUI!#REF!-BldgEUI!#REF!)*Constants!$B$14)+(BldgEUI!#REF!-BldgEUI!#REF!)*Constants!$B$14+(BldgEUI!#REF!-BldgEUI!#REF!)*Constants!$B$13+(BldgEUI!#REF!-BldgEUI!#REF!)*Constants!$B$13))</f>
        <v>#REF!</v>
      </c>
      <c r="S168" s="117" t="e">
        <f>Q168*#REF!</f>
        <v>#REF!</v>
      </c>
      <c r="T168" s="92"/>
      <c r="U168" s="92"/>
      <c r="V168" s="92"/>
      <c r="W168" s="92">
        <f>'ecm$'!Q184</f>
        <v>111.27258444256367</v>
      </c>
      <c r="X168" s="90" t="e">
        <f>IF(((BldgEUI!#REF!-BldgEUI!#REF!)+(BldgEUI!#REF!-BldgEUI!#REF!)+(BldgEUI!#REF!-BldgEUI!#REF!)+(BldgEUI!#REF!-BldgEUI!#REF!))=0,"n/a",W168/(((BldgEUI!#REF!-BldgEUI!#REF!)*Constants!$B$14)+(BldgEUI!#REF!-BldgEUI!#REF!)*Constants!$B$14+(BldgEUI!#REF!-BldgEUI!#REF!)*Constants!$B$13+(BldgEUI!#REF!-BldgEUI!#REF!)*Constants!$B$13))</f>
        <v>#REF!</v>
      </c>
      <c r="Y168" s="117" t="e">
        <f>W168*#REF!</f>
        <v>#REF!</v>
      </c>
    </row>
    <row r="169" spans="1:25" s="19" customFormat="1" x14ac:dyDescent="0.2">
      <c r="A169" s="23" t="s">
        <v>47</v>
      </c>
      <c r="B169" s="50" t="e">
        <f t="shared" ref="B169:B183" si="10">SUM(D169:G169)</f>
        <v>#REF!</v>
      </c>
      <c r="C169" s="49" t="e">
        <f>D169*Constants!$B$1+Constants!$B$2*E169+F169</f>
        <v>#REF!</v>
      </c>
      <c r="D169" s="49">
        <v>0</v>
      </c>
      <c r="E169" s="92">
        <f>'ecm$'!E185</f>
        <v>0</v>
      </c>
      <c r="F169" s="90" t="e">
        <f>IF(((BldgEUI!#REF!-BldgEUI!#REF!)+(BldgEUI!#REF!-BldgEUI!#REF!)+(BldgEUI!#REF!-BldgEUI!#REF!)+(BldgEUI!#REF!-BldgEUI!#REF!))=0,"n/a",E169/(((BldgEUI!#REF!-BldgEUI!#REF!)*Constants!$B$14)+(BldgEUI!#REF!-BldgEUI!#REF!)*Constants!$B$14+(BldgEUI!#REF!-BldgEUI!#REF!)*Constants!$B$13+(BldgEUI!#REF!-BldgEUI!#REF!)*Constants!$B$13))</f>
        <v>#REF!</v>
      </c>
      <c r="G169" s="117" t="e">
        <f>E169*#REF!</f>
        <v>#REF!</v>
      </c>
      <c r="H169" s="89"/>
      <c r="I169" s="89"/>
      <c r="J169" s="89"/>
      <c r="K169" s="89">
        <f>'ecm$'!I185</f>
        <v>111.08008157635869</v>
      </c>
      <c r="L169" s="90" t="e">
        <f>IF(((BldgEUI!#REF!-BldgEUI!#REF!)+(BldgEUI!#REF!-BldgEUI!#REF!)+(BldgEUI!#REF!-BldgEUI!#REF!)+(BldgEUI!#REF!-BldgEUI!#REF!))=0,"n/a",K169/(((BldgEUI!#REF!-BldgEUI!#REF!)*Constants!$B$14)+(BldgEUI!#REF!-BldgEUI!#REF!)*Constants!$B$14+(BldgEUI!#REF!-BldgEUI!#REF!)*Constants!$B$13+(BldgEUI!#REF!-BldgEUI!#REF!)*Constants!$B$13))</f>
        <v>#REF!</v>
      </c>
      <c r="M169" s="117" t="e">
        <f>K169*#REF!</f>
        <v>#REF!</v>
      </c>
      <c r="N169" s="92"/>
      <c r="O169" s="92"/>
      <c r="P169" s="92"/>
      <c r="Q169" s="92">
        <f>'ecm$'!M185</f>
        <v>121.20779102234019</v>
      </c>
      <c r="R169" s="90" t="e">
        <f>IF(((BldgEUI!#REF!-BldgEUI!#REF!)+(BldgEUI!#REF!-BldgEUI!#REF!)+(BldgEUI!#REF!-BldgEUI!#REF!)+(BldgEUI!#REF!-BldgEUI!#REF!))=0,"n/a",Q169/(((BldgEUI!#REF!-BldgEUI!#REF!)*Constants!$B$14)+(BldgEUI!#REF!-BldgEUI!#REF!)*Constants!$B$14+(BldgEUI!#REF!-BldgEUI!#REF!)*Constants!$B$13+(BldgEUI!#REF!-BldgEUI!#REF!)*Constants!$B$13))</f>
        <v>#REF!</v>
      </c>
      <c r="S169" s="117" t="e">
        <f>Q169*#REF!</f>
        <v>#REF!</v>
      </c>
      <c r="T169" s="92"/>
      <c r="U169" s="92"/>
      <c r="V169" s="92"/>
      <c r="W169" s="92">
        <f>'ecm$'!Q185</f>
        <v>121.20779102234019</v>
      </c>
      <c r="X169" s="90" t="e">
        <f>IF(((BldgEUI!#REF!-BldgEUI!#REF!)+(BldgEUI!#REF!-BldgEUI!#REF!)+(BldgEUI!#REF!-BldgEUI!#REF!)+(BldgEUI!#REF!-BldgEUI!#REF!))=0,"n/a",W169/(((BldgEUI!#REF!-BldgEUI!#REF!)*Constants!$B$14)+(BldgEUI!#REF!-BldgEUI!#REF!)*Constants!$B$14+(BldgEUI!#REF!-BldgEUI!#REF!)*Constants!$B$13+(BldgEUI!#REF!-BldgEUI!#REF!)*Constants!$B$13))</f>
        <v>#REF!</v>
      </c>
      <c r="Y169" s="117" t="e">
        <f>W169*#REF!</f>
        <v>#REF!</v>
      </c>
    </row>
    <row r="170" spans="1:25" x14ac:dyDescent="0.2">
      <c r="A170" s="23" t="s">
        <v>48</v>
      </c>
      <c r="B170" s="50" t="e">
        <f t="shared" si="10"/>
        <v>#REF!</v>
      </c>
      <c r="C170" s="49" t="e">
        <f>D170*Constants!$B$1+Constants!$B$2*E170+F170</f>
        <v>#REF!</v>
      </c>
      <c r="D170" s="49">
        <v>0</v>
      </c>
      <c r="E170" s="92">
        <f>'ecm$'!E186</f>
        <v>31.797606260549333</v>
      </c>
      <c r="F170" s="90" t="e">
        <f>IF(((BldgEUI!#REF!-BldgEUI!#REF!)+(BldgEUI!#REF!-BldgEUI!#REF!)+(BldgEUI!#REF!-BldgEUI!#REF!)+(BldgEUI!#REF!-BldgEUI!#REF!))=0,"n/a",E170/(((BldgEUI!#REF!-BldgEUI!#REF!)*Constants!$B$14)+(BldgEUI!#REF!-BldgEUI!#REF!)*Constants!$B$14+(BldgEUI!#REF!-BldgEUI!#REF!)*Constants!$B$13+(BldgEUI!#REF!-BldgEUI!#REF!)*Constants!$B$13))</f>
        <v>#REF!</v>
      </c>
      <c r="G170" s="117" t="e">
        <f>E170*#REF!</f>
        <v>#REF!</v>
      </c>
      <c r="H170" s="89"/>
      <c r="I170" s="89"/>
      <c r="J170" s="89"/>
      <c r="K170" s="89">
        <f>'ecm$'!I186</f>
        <v>31.797606260549333</v>
      </c>
      <c r="L170" s="90" t="e">
        <f>IF(((BldgEUI!#REF!-BldgEUI!#REF!)+(BldgEUI!#REF!-BldgEUI!#REF!)+(BldgEUI!#REF!-BldgEUI!#REF!)+(BldgEUI!#REF!-BldgEUI!#REF!))=0,"n/a",K170/(((BldgEUI!#REF!-BldgEUI!#REF!)*Constants!$B$14)+(BldgEUI!#REF!-BldgEUI!#REF!)*Constants!$B$14+(BldgEUI!#REF!-BldgEUI!#REF!)*Constants!$B$13+(BldgEUI!#REF!-BldgEUI!#REF!)*Constants!$B$13))</f>
        <v>#REF!</v>
      </c>
      <c r="M170" s="117" t="e">
        <f>K170*#REF!</f>
        <v>#REF!</v>
      </c>
      <c r="N170" s="92"/>
      <c r="O170" s="92"/>
      <c r="P170" s="92"/>
      <c r="Q170" s="92">
        <f>'ecm$'!M186</f>
        <v>31.797606260549333</v>
      </c>
      <c r="R170" s="90" t="e">
        <f>IF(((BldgEUI!#REF!-BldgEUI!#REF!)+(BldgEUI!#REF!-BldgEUI!#REF!)+(BldgEUI!#REF!-BldgEUI!#REF!)+(BldgEUI!#REF!-BldgEUI!#REF!))=0,"n/a",Q170/(((BldgEUI!#REF!-BldgEUI!#REF!)*Constants!$B$14)+(BldgEUI!#REF!-BldgEUI!#REF!)*Constants!$B$14+(BldgEUI!#REF!-BldgEUI!#REF!)*Constants!$B$13+(BldgEUI!#REF!-BldgEUI!#REF!)*Constants!$B$13))</f>
        <v>#REF!</v>
      </c>
      <c r="S170" s="117" t="e">
        <f>Q170*#REF!</f>
        <v>#REF!</v>
      </c>
      <c r="T170" s="92"/>
      <c r="U170" s="92"/>
      <c r="V170" s="92"/>
      <c r="W170" s="92">
        <f>'ecm$'!Q186</f>
        <v>31.797606260549333</v>
      </c>
      <c r="X170" s="90" t="e">
        <f>IF(((BldgEUI!#REF!-BldgEUI!#REF!)+(BldgEUI!#REF!-BldgEUI!#REF!)+(BldgEUI!#REF!-BldgEUI!#REF!)+(BldgEUI!#REF!-BldgEUI!#REF!))=0,"n/a",W170/(((BldgEUI!#REF!-BldgEUI!#REF!)*Constants!$B$14)+(BldgEUI!#REF!-BldgEUI!#REF!)*Constants!$B$14+(BldgEUI!#REF!-BldgEUI!#REF!)*Constants!$B$13+(BldgEUI!#REF!-BldgEUI!#REF!)*Constants!$B$13))</f>
        <v>#REF!</v>
      </c>
      <c r="Y170" s="117" t="e">
        <f>W170*#REF!</f>
        <v>#REF!</v>
      </c>
    </row>
    <row r="171" spans="1:25" x14ac:dyDescent="0.2">
      <c r="A171" s="23" t="s">
        <v>49</v>
      </c>
      <c r="B171" s="50" t="e">
        <f>SUM(D171:G171)</f>
        <v>#REF!</v>
      </c>
      <c r="C171" s="49" t="e">
        <f>D171*Constants!$B$1+Constants!$B$2*E171+F171</f>
        <v>#REF!</v>
      </c>
      <c r="D171" s="49">
        <v>0</v>
      </c>
      <c r="E171" s="92">
        <f>'ecm$'!E187</f>
        <v>31.797606260549333</v>
      </c>
      <c r="F171" s="90" t="e">
        <f>IF(((BldgEUI!#REF!-BldgEUI!#REF!)+(BldgEUI!#REF!-BldgEUI!#REF!)+(BldgEUI!#REF!-BldgEUI!#REF!)+(BldgEUI!#REF!-BldgEUI!#REF!))=0,"n/a",E171/(((BldgEUI!#REF!-BldgEUI!#REF!)*Constants!$B$14)+(BldgEUI!#REF!-BldgEUI!#REF!)*Constants!$B$14+(BldgEUI!#REF!-BldgEUI!#REF!)*Constants!$B$13+(BldgEUI!#REF!-BldgEUI!#REF!)*Constants!$B$13))</f>
        <v>#REF!</v>
      </c>
      <c r="G171" s="117" t="e">
        <f>E171*#REF!</f>
        <v>#REF!</v>
      </c>
      <c r="H171" s="89"/>
      <c r="I171" s="89"/>
      <c r="J171" s="89"/>
      <c r="K171" s="89">
        <f>'ecm$'!I187</f>
        <v>31.797606260549333</v>
      </c>
      <c r="L171" s="90" t="e">
        <f>IF(((BldgEUI!#REF!-BldgEUI!#REF!)+(BldgEUI!#REF!-BldgEUI!#REF!)+(BldgEUI!#REF!-BldgEUI!#REF!)+(BldgEUI!#REF!-BldgEUI!#REF!))=0,"n/a",K171/(((BldgEUI!#REF!-BldgEUI!#REF!)*Constants!$B$14)+(BldgEUI!#REF!-BldgEUI!#REF!)*Constants!$B$14+(BldgEUI!#REF!-BldgEUI!#REF!)*Constants!$B$13+(BldgEUI!#REF!-BldgEUI!#REF!)*Constants!$B$13))</f>
        <v>#REF!</v>
      </c>
      <c r="M171" s="117" t="e">
        <f>K171*#REF!</f>
        <v>#REF!</v>
      </c>
      <c r="N171" s="92"/>
      <c r="O171" s="92"/>
      <c r="P171" s="92"/>
      <c r="Q171" s="92">
        <f>'ecm$'!M187</f>
        <v>31.797606260549333</v>
      </c>
      <c r="R171" s="90" t="e">
        <f>IF(((BldgEUI!#REF!-BldgEUI!#REF!)+(BldgEUI!#REF!-BldgEUI!#REF!)+(BldgEUI!#REF!-BldgEUI!#REF!)+(BldgEUI!#REF!-BldgEUI!#REF!))=0,"n/a",Q171/(((BldgEUI!#REF!-BldgEUI!#REF!)*Constants!$B$14)+(BldgEUI!#REF!-BldgEUI!#REF!)*Constants!$B$14+(BldgEUI!#REF!-BldgEUI!#REF!)*Constants!$B$13+(BldgEUI!#REF!-BldgEUI!#REF!)*Constants!$B$13))</f>
        <v>#REF!</v>
      </c>
      <c r="S171" s="117" t="e">
        <f>Q171*#REF!</f>
        <v>#REF!</v>
      </c>
      <c r="T171" s="92"/>
      <c r="U171" s="92"/>
      <c r="V171" s="92"/>
      <c r="W171" s="92">
        <f>'ecm$'!Q187</f>
        <v>31.797606260549333</v>
      </c>
      <c r="X171" s="90" t="e">
        <f>IF(((BldgEUI!#REF!-BldgEUI!#REF!)+(BldgEUI!#REF!-BldgEUI!#REF!)+(BldgEUI!#REF!-BldgEUI!#REF!)+(BldgEUI!#REF!-BldgEUI!#REF!))=0,"n/a",W171/(((BldgEUI!#REF!-BldgEUI!#REF!)*Constants!$B$14)+(BldgEUI!#REF!-BldgEUI!#REF!)*Constants!$B$14+(BldgEUI!#REF!-BldgEUI!#REF!)*Constants!$B$13+(BldgEUI!#REF!-BldgEUI!#REF!)*Constants!$B$13))</f>
        <v>#REF!</v>
      </c>
      <c r="Y171" s="117" t="e">
        <f>W171*#REF!</f>
        <v>#REF!</v>
      </c>
    </row>
    <row r="172" spans="1:25" s="19" customFormat="1" x14ac:dyDescent="0.2">
      <c r="A172" s="12" t="s">
        <v>50</v>
      </c>
      <c r="B172" s="50" t="e">
        <f>SUM(D172:G172)</f>
        <v>#REF!</v>
      </c>
      <c r="C172" s="49" t="e">
        <f>D172*Constants!$B$1+Constants!$B$2*E172+F172</f>
        <v>#REF!</v>
      </c>
      <c r="D172" s="49">
        <v>0</v>
      </c>
      <c r="E172" s="92">
        <f>'ecm$'!E188</f>
        <v>18.58637055747689</v>
      </c>
      <c r="F172" s="90" t="e">
        <f>IF(((BldgEUI!#REF!-BldgEUI!#REF!)+(BldgEUI!#REF!-BldgEUI!#REF!)+(BldgEUI!#REF!-BldgEUI!#REF!)+(BldgEUI!#REF!-BldgEUI!#REF!))=0,"n/a",E172/(((BldgEUI!#REF!-BldgEUI!#REF!)*Constants!$B$14)+(BldgEUI!#REF!-BldgEUI!#REF!)*Constants!$B$14+(BldgEUI!#REF!-BldgEUI!#REF!)*Constants!$B$13+(BldgEUI!#REF!-BldgEUI!#REF!)*Constants!$B$13))</f>
        <v>#REF!</v>
      </c>
      <c r="G172" s="117" t="e">
        <f>E172*#REF!</f>
        <v>#REF!</v>
      </c>
      <c r="H172" s="89"/>
      <c r="I172" s="89"/>
      <c r="J172" s="89"/>
      <c r="K172" s="89">
        <f>'ecm$'!I188</f>
        <v>18.58637055747689</v>
      </c>
      <c r="L172" s="90" t="e">
        <f>IF(((BldgEUI!#REF!-BldgEUI!#REF!)+(BldgEUI!#REF!-BldgEUI!#REF!)+(BldgEUI!#REF!-BldgEUI!#REF!)+(BldgEUI!#REF!-BldgEUI!#REF!))=0,"n/a",K172/(((BldgEUI!#REF!-BldgEUI!#REF!)*Constants!$B$14)+(BldgEUI!#REF!-BldgEUI!#REF!)*Constants!$B$14+(BldgEUI!#REF!-BldgEUI!#REF!)*Constants!$B$13+(BldgEUI!#REF!-BldgEUI!#REF!)*Constants!$B$13))</f>
        <v>#REF!</v>
      </c>
      <c r="M172" s="117" t="e">
        <f>K172*#REF!</f>
        <v>#REF!</v>
      </c>
      <c r="N172" s="92"/>
      <c r="O172" s="92"/>
      <c r="P172" s="92"/>
      <c r="Q172" s="92">
        <f>'ecm$'!M188</f>
        <v>18.58637055747689</v>
      </c>
      <c r="R172" s="90" t="e">
        <f>IF(((BldgEUI!#REF!-BldgEUI!#REF!)+(BldgEUI!#REF!-BldgEUI!#REF!)+(BldgEUI!#REF!-BldgEUI!#REF!)+(BldgEUI!#REF!-BldgEUI!#REF!))=0,"n/a",Q172/(((BldgEUI!#REF!-BldgEUI!#REF!)*Constants!$B$14)+(BldgEUI!#REF!-BldgEUI!#REF!)*Constants!$B$14+(BldgEUI!#REF!-BldgEUI!#REF!)*Constants!$B$13+(BldgEUI!#REF!-BldgEUI!#REF!)*Constants!$B$13))</f>
        <v>#REF!</v>
      </c>
      <c r="S172" s="117" t="e">
        <f>Q172*#REF!</f>
        <v>#REF!</v>
      </c>
      <c r="T172" s="92"/>
      <c r="U172" s="92"/>
      <c r="V172" s="92"/>
      <c r="W172" s="92">
        <f>'ecm$'!Q188</f>
        <v>18.58637055747689</v>
      </c>
      <c r="X172" s="90" t="e">
        <f>IF(((BldgEUI!#REF!-BldgEUI!#REF!)+(BldgEUI!#REF!-BldgEUI!#REF!)+(BldgEUI!#REF!-BldgEUI!#REF!)+(BldgEUI!#REF!-BldgEUI!#REF!))=0,"n/a",W172/(((BldgEUI!#REF!-BldgEUI!#REF!)*Constants!$B$14)+(BldgEUI!#REF!-BldgEUI!#REF!)*Constants!$B$14+(BldgEUI!#REF!-BldgEUI!#REF!)*Constants!$B$13+(BldgEUI!#REF!-BldgEUI!#REF!)*Constants!$B$13))</f>
        <v>#REF!</v>
      </c>
      <c r="Y172" s="117" t="e">
        <f>W172*#REF!</f>
        <v>#REF!</v>
      </c>
    </row>
    <row r="173" spans="1:25" s="19" customFormat="1" x14ac:dyDescent="0.2">
      <c r="A173" s="73" t="s">
        <v>30</v>
      </c>
      <c r="B173" s="50" t="e">
        <f>SUM(D173:G173)</f>
        <v>#REF!</v>
      </c>
      <c r="C173" s="49" t="e">
        <f>D173*Constants!$B$1+Constants!$B$2*E173+F173</f>
        <v>#REF!</v>
      </c>
      <c r="D173" s="49">
        <v>0</v>
      </c>
      <c r="E173" s="92">
        <f>'ecm$'!E189</f>
        <v>17.262544115390515</v>
      </c>
      <c r="F173" s="90" t="e">
        <f>IF(((BldgEUI!#REF!-BldgEUI!#REF!)+(BldgEUI!#REF!-BldgEUI!#REF!)+(BldgEUI!#REF!-BldgEUI!#REF!)+(BldgEUI!#REF!-BldgEUI!#REF!))=0,"n/a",E173/(((BldgEUI!#REF!-BldgEUI!#REF!)*Constants!$B$14)+(BldgEUI!#REF!-BldgEUI!#REF!)*Constants!$B$14+(BldgEUI!#REF!-BldgEUI!#REF!)*Constants!$B$13+(BldgEUI!#REF!-BldgEUI!#REF!)*Constants!$B$13))</f>
        <v>#REF!</v>
      </c>
      <c r="G173" s="117" t="e">
        <f>E173*#REF!</f>
        <v>#REF!</v>
      </c>
      <c r="H173" s="89"/>
      <c r="I173" s="89"/>
      <c r="J173" s="89"/>
      <c r="K173" s="89">
        <f>'ecm$'!I189</f>
        <v>17.262544115390515</v>
      </c>
      <c r="L173" s="90" t="e">
        <f>IF(((BldgEUI!#REF!-BldgEUI!#REF!)+(BldgEUI!#REF!-BldgEUI!#REF!)+(BldgEUI!#REF!-BldgEUI!#REF!)+(BldgEUI!#REF!-BldgEUI!#REF!))=0,"n/a",K173/(((BldgEUI!#REF!-BldgEUI!#REF!)*Constants!$B$14)+(BldgEUI!#REF!-BldgEUI!#REF!)*Constants!$B$14+(BldgEUI!#REF!-BldgEUI!#REF!)*Constants!$B$13+(BldgEUI!#REF!-BldgEUI!#REF!)*Constants!$B$13))</f>
        <v>#REF!</v>
      </c>
      <c r="M173" s="117" t="e">
        <f>K173*#REF!</f>
        <v>#REF!</v>
      </c>
      <c r="N173" s="92"/>
      <c r="O173" s="92"/>
      <c r="P173" s="92"/>
      <c r="Q173" s="92">
        <f>'ecm$'!M189</f>
        <v>17.262544115390515</v>
      </c>
      <c r="R173" s="90" t="e">
        <f>IF(((BldgEUI!#REF!-BldgEUI!#REF!)+(BldgEUI!#REF!-BldgEUI!#REF!)+(BldgEUI!#REF!-BldgEUI!#REF!)+(BldgEUI!#REF!-BldgEUI!#REF!))=0,"n/a",Q173/(((BldgEUI!#REF!-BldgEUI!#REF!)*Constants!$B$14)+(BldgEUI!#REF!-BldgEUI!#REF!)*Constants!$B$14+(BldgEUI!#REF!-BldgEUI!#REF!)*Constants!$B$13+(BldgEUI!#REF!-BldgEUI!#REF!)*Constants!$B$13))</f>
        <v>#REF!</v>
      </c>
      <c r="S173" s="117" t="e">
        <f>Q173*#REF!</f>
        <v>#REF!</v>
      </c>
      <c r="T173" s="92"/>
      <c r="U173" s="92"/>
      <c r="V173" s="92"/>
      <c r="W173" s="92">
        <f>'ecm$'!Q189</f>
        <v>17.262544115390515</v>
      </c>
      <c r="X173" s="90" t="e">
        <f>IF(((BldgEUI!#REF!-BldgEUI!#REF!)+(BldgEUI!#REF!-BldgEUI!#REF!)+(BldgEUI!#REF!-BldgEUI!#REF!)+(BldgEUI!#REF!-BldgEUI!#REF!))=0,"n/a",W173/(((BldgEUI!#REF!-BldgEUI!#REF!)*Constants!$B$14)+(BldgEUI!#REF!-BldgEUI!#REF!)*Constants!$B$14+(BldgEUI!#REF!-BldgEUI!#REF!)*Constants!$B$13+(BldgEUI!#REF!-BldgEUI!#REF!)*Constants!$B$13))</f>
        <v>#REF!</v>
      </c>
      <c r="Y173" s="117" t="e">
        <f>W173*#REF!</f>
        <v>#REF!</v>
      </c>
    </row>
    <row r="174" spans="1:25" x14ac:dyDescent="0.2">
      <c r="A174" s="12" t="s">
        <v>6</v>
      </c>
      <c r="B174" s="50" t="e">
        <f>SUM(D174:G174)</f>
        <v>#REF!</v>
      </c>
      <c r="C174" s="49" t="e">
        <f>D174*Constants!$B$1+Constants!$B$2*E174+F174</f>
        <v>#REF!</v>
      </c>
      <c r="D174" s="49">
        <v>0</v>
      </c>
      <c r="E174" s="92">
        <f>'ecm$'!E190</f>
        <v>468.77397575571581</v>
      </c>
      <c r="F174" s="90" t="e">
        <f>IF(((BldgEUI!#REF!-BldgEUI!#REF!)+(BldgEUI!#REF!-BldgEUI!#REF!)+(BldgEUI!#REF!-BldgEUI!#REF!)+(BldgEUI!#REF!-BldgEUI!#REF!))=0,"n/a",E174/(((BldgEUI!#REF!-BldgEUI!#REF!)*Constants!$B$14)+(BldgEUI!#REF!-BldgEUI!#REF!)*Constants!$B$14+(BldgEUI!#REF!-BldgEUI!#REF!)*Constants!$B$13+(BldgEUI!#REF!-BldgEUI!#REF!)*Constants!$B$13))</f>
        <v>#REF!</v>
      </c>
      <c r="G174" s="117" t="e">
        <f>E174*#REF!</f>
        <v>#REF!</v>
      </c>
      <c r="H174" s="89"/>
      <c r="I174" s="89"/>
      <c r="J174" s="89"/>
      <c r="K174" s="89">
        <f>'ecm$'!I190</f>
        <v>468.77397575571581</v>
      </c>
      <c r="L174" s="90" t="e">
        <f>IF(((BldgEUI!#REF!-BldgEUI!#REF!)+(BldgEUI!#REF!-BldgEUI!#REF!)+(BldgEUI!#REF!-BldgEUI!#REF!)+(BldgEUI!#REF!-BldgEUI!#REF!))=0,"n/a",K174/(((BldgEUI!#REF!-BldgEUI!#REF!)*Constants!$B$14)+(BldgEUI!#REF!-BldgEUI!#REF!)*Constants!$B$14+(BldgEUI!#REF!-BldgEUI!#REF!)*Constants!$B$13+(BldgEUI!#REF!-BldgEUI!#REF!)*Constants!$B$13))</f>
        <v>#REF!</v>
      </c>
      <c r="M174" s="117" t="e">
        <f>K174*#REF!</f>
        <v>#REF!</v>
      </c>
      <c r="N174" s="92"/>
      <c r="O174" s="92"/>
      <c r="P174" s="92"/>
      <c r="Q174" s="92">
        <f>'ecm$'!M190</f>
        <v>468.77397575571581</v>
      </c>
      <c r="R174" s="90" t="e">
        <f>IF(((BldgEUI!#REF!-BldgEUI!#REF!)+(BldgEUI!#REF!-BldgEUI!#REF!)+(BldgEUI!#REF!-BldgEUI!#REF!)+(BldgEUI!#REF!-BldgEUI!#REF!))=0,"n/a",Q174/(((BldgEUI!#REF!-BldgEUI!#REF!)*Constants!$B$14)+(BldgEUI!#REF!-BldgEUI!#REF!)*Constants!$B$14+(BldgEUI!#REF!-BldgEUI!#REF!)*Constants!$B$13+(BldgEUI!#REF!-BldgEUI!#REF!)*Constants!$B$13))</f>
        <v>#REF!</v>
      </c>
      <c r="S174" s="117" t="e">
        <f>Q174*#REF!</f>
        <v>#REF!</v>
      </c>
      <c r="T174" s="92"/>
      <c r="U174" s="92"/>
      <c r="V174" s="92"/>
      <c r="W174" s="92">
        <f>'ecm$'!Q190</f>
        <v>468.77397575571581</v>
      </c>
      <c r="X174" s="90" t="e">
        <f>IF(((BldgEUI!#REF!-BldgEUI!#REF!)+(BldgEUI!#REF!-BldgEUI!#REF!)+(BldgEUI!#REF!-BldgEUI!#REF!)+(BldgEUI!#REF!-BldgEUI!#REF!))=0,"n/a",W174/(((BldgEUI!#REF!-BldgEUI!#REF!)*Constants!$B$14)+(BldgEUI!#REF!-BldgEUI!#REF!)*Constants!$B$14+(BldgEUI!#REF!-BldgEUI!#REF!)*Constants!$B$13+(BldgEUI!#REF!-BldgEUI!#REF!)*Constants!$B$13))</f>
        <v>#REF!</v>
      </c>
      <c r="Y174" s="117" t="e">
        <f>W174*#REF!</f>
        <v>#REF!</v>
      </c>
    </row>
    <row r="175" spans="1:25" x14ac:dyDescent="0.2">
      <c r="A175" s="12" t="s">
        <v>51</v>
      </c>
      <c r="B175" s="50" t="e">
        <f t="shared" si="10"/>
        <v>#REF!</v>
      </c>
      <c r="C175" s="49" t="e">
        <f>D175*Constants!$B$1+Constants!$B$2*E175+F175</f>
        <v>#REF!</v>
      </c>
      <c r="D175" s="49">
        <v>0</v>
      </c>
      <c r="E175" s="92">
        <f>'ecm$'!E191</f>
        <v>54.411539051710911</v>
      </c>
      <c r="F175" s="90" t="e">
        <f>IF(((BldgEUI!#REF!-BldgEUI!#REF!)+(BldgEUI!#REF!-BldgEUI!#REF!)+(BldgEUI!#REF!-BldgEUI!#REF!)+(BldgEUI!#REF!-BldgEUI!#REF!))=0,"n/a",E175/(((BldgEUI!#REF!-BldgEUI!#REF!)*Constants!$B$14)+(BldgEUI!#REF!-BldgEUI!#REF!)*Constants!$B$14+(BldgEUI!#REF!-BldgEUI!#REF!)*Constants!$B$13+(BldgEUI!#REF!-BldgEUI!#REF!)*Constants!$B$13))</f>
        <v>#REF!</v>
      </c>
      <c r="G175" s="117" t="e">
        <f>E175*#REF!</f>
        <v>#REF!</v>
      </c>
      <c r="H175" s="89"/>
      <c r="I175" s="89"/>
      <c r="J175" s="89"/>
      <c r="K175" s="89">
        <f>'ecm$'!I191</f>
        <v>54.411539051710911</v>
      </c>
      <c r="L175" s="90" t="e">
        <f>IF(((BldgEUI!#REF!-BldgEUI!#REF!)+(BldgEUI!#REF!-BldgEUI!#REF!)+(BldgEUI!#REF!-BldgEUI!#REF!)+(BldgEUI!#REF!-BldgEUI!#REF!))=0,"n/a",K175/(((BldgEUI!#REF!-BldgEUI!#REF!)*Constants!$B$14)+(BldgEUI!#REF!-BldgEUI!#REF!)*Constants!$B$14+(BldgEUI!#REF!-BldgEUI!#REF!)*Constants!$B$13+(BldgEUI!#REF!-BldgEUI!#REF!)*Constants!$B$13))</f>
        <v>#REF!</v>
      </c>
      <c r="M175" s="117" t="e">
        <f>K175*#REF!</f>
        <v>#REF!</v>
      </c>
      <c r="N175" s="92"/>
      <c r="O175" s="92"/>
      <c r="P175" s="92"/>
      <c r="Q175" s="92">
        <f>'ecm$'!M191</f>
        <v>54.411539051710911</v>
      </c>
      <c r="R175" s="90" t="e">
        <f>IF(((BldgEUI!#REF!-BldgEUI!#REF!)+(BldgEUI!#REF!-BldgEUI!#REF!)+(BldgEUI!#REF!-BldgEUI!#REF!)+(BldgEUI!#REF!-BldgEUI!#REF!))=0,"n/a",Q175/(((BldgEUI!#REF!-BldgEUI!#REF!)*Constants!$B$14)+(BldgEUI!#REF!-BldgEUI!#REF!)*Constants!$B$14+(BldgEUI!#REF!-BldgEUI!#REF!)*Constants!$B$13+(BldgEUI!#REF!-BldgEUI!#REF!)*Constants!$B$13))</f>
        <v>#REF!</v>
      </c>
      <c r="S175" s="117" t="e">
        <f>Q175*#REF!</f>
        <v>#REF!</v>
      </c>
      <c r="T175" s="92"/>
      <c r="U175" s="92"/>
      <c r="V175" s="92"/>
      <c r="W175" s="92">
        <f>'ecm$'!Q191</f>
        <v>54.411539051710911</v>
      </c>
      <c r="X175" s="90" t="e">
        <f>IF(((BldgEUI!#REF!-BldgEUI!#REF!)+(BldgEUI!#REF!-BldgEUI!#REF!)+(BldgEUI!#REF!-BldgEUI!#REF!)+(BldgEUI!#REF!-BldgEUI!#REF!))=0,"n/a",W175/(((BldgEUI!#REF!-BldgEUI!#REF!)*Constants!$B$14)+(BldgEUI!#REF!-BldgEUI!#REF!)*Constants!$B$14+(BldgEUI!#REF!-BldgEUI!#REF!)*Constants!$B$13+(BldgEUI!#REF!-BldgEUI!#REF!)*Constants!$B$13))</f>
        <v>#REF!</v>
      </c>
      <c r="Y175" s="117" t="e">
        <f>W175*#REF!</f>
        <v>#REF!</v>
      </c>
    </row>
    <row r="176" spans="1:25" s="52" customFormat="1" x14ac:dyDescent="0.2">
      <c r="A176" s="23" t="s">
        <v>52</v>
      </c>
      <c r="B176" s="50" t="e">
        <f t="shared" si="10"/>
        <v>#REF!</v>
      </c>
      <c r="C176" s="49" t="e">
        <f>D176*Constants!$B$1+Constants!$B$2*E176+F176</f>
        <v>#REF!</v>
      </c>
      <c r="D176" s="49">
        <v>0</v>
      </c>
      <c r="E176" s="92">
        <f>'ecm$'!E192</f>
        <v>24.344023323615161</v>
      </c>
      <c r="F176" s="90" t="e">
        <f>IF(((BldgEUI!#REF!-BldgEUI!#REF!)+(BldgEUI!#REF!-BldgEUI!#REF!)+(BldgEUI!#REF!-BldgEUI!#REF!)+(BldgEUI!#REF!-BldgEUI!#REF!))=0,"n/a",E176/(((BldgEUI!#REF!-BldgEUI!#REF!)*Constants!$B$14)+(BldgEUI!#REF!-BldgEUI!#REF!)*Constants!$B$14+(BldgEUI!#REF!-BldgEUI!#REF!)*Constants!$B$13+(BldgEUI!#REF!-BldgEUI!#REF!)*Constants!$B$13))</f>
        <v>#REF!</v>
      </c>
      <c r="G176" s="117" t="e">
        <f>E176*#REF!</f>
        <v>#REF!</v>
      </c>
      <c r="H176" s="92"/>
      <c r="I176" s="92"/>
      <c r="J176" s="92"/>
      <c r="K176" s="89">
        <f>'ecm$'!I192</f>
        <v>24.344023323615161</v>
      </c>
      <c r="L176" s="90" t="e">
        <f>IF(((BldgEUI!#REF!-BldgEUI!#REF!)+(BldgEUI!#REF!-BldgEUI!#REF!)+(BldgEUI!#REF!-BldgEUI!#REF!)+(BldgEUI!#REF!-BldgEUI!#REF!))=0,"n/a",K176/(((BldgEUI!#REF!-BldgEUI!#REF!)*Constants!$B$14)+(BldgEUI!#REF!-BldgEUI!#REF!)*Constants!$B$14+(BldgEUI!#REF!-BldgEUI!#REF!)*Constants!$B$13+(BldgEUI!#REF!-BldgEUI!#REF!)*Constants!$B$13))</f>
        <v>#REF!</v>
      </c>
      <c r="M176" s="117" t="e">
        <f>K176*#REF!</f>
        <v>#REF!</v>
      </c>
      <c r="N176" s="92"/>
      <c r="O176" s="92"/>
      <c r="P176" s="92"/>
      <c r="Q176" s="92">
        <f>'ecm$'!M192</f>
        <v>24.344023323615161</v>
      </c>
      <c r="R176" s="90" t="e">
        <f>IF(((BldgEUI!#REF!-BldgEUI!#REF!)+(BldgEUI!#REF!-BldgEUI!#REF!)+(BldgEUI!#REF!-BldgEUI!#REF!)+(BldgEUI!#REF!-BldgEUI!#REF!))=0,"n/a",Q176/(((BldgEUI!#REF!-BldgEUI!#REF!)*Constants!$B$14)+(BldgEUI!#REF!-BldgEUI!#REF!)*Constants!$B$14+(BldgEUI!#REF!-BldgEUI!#REF!)*Constants!$B$13+(BldgEUI!#REF!-BldgEUI!#REF!)*Constants!$B$13))</f>
        <v>#REF!</v>
      </c>
      <c r="S176" s="117" t="e">
        <f>Q176*#REF!</f>
        <v>#REF!</v>
      </c>
      <c r="T176" s="92"/>
      <c r="U176" s="92"/>
      <c r="V176" s="92"/>
      <c r="W176" s="92">
        <f>'ecm$'!Q192</f>
        <v>24.344023323615161</v>
      </c>
      <c r="X176" s="90" t="e">
        <f>IF(((BldgEUI!#REF!-BldgEUI!#REF!)+(BldgEUI!#REF!-BldgEUI!#REF!)+(BldgEUI!#REF!-BldgEUI!#REF!)+(BldgEUI!#REF!-BldgEUI!#REF!))=0,"n/a",W176/(((BldgEUI!#REF!-BldgEUI!#REF!)*Constants!$B$14)+(BldgEUI!#REF!-BldgEUI!#REF!)*Constants!$B$14+(BldgEUI!#REF!-BldgEUI!#REF!)*Constants!$B$13+(BldgEUI!#REF!-BldgEUI!#REF!)*Constants!$B$13))</f>
        <v>#REF!</v>
      </c>
      <c r="Y176" s="117" t="e">
        <f>W176*#REF!</f>
        <v>#REF!</v>
      </c>
    </row>
    <row r="177" spans="1:25" s="19" customFormat="1" x14ac:dyDescent="0.2">
      <c r="A177" s="23" t="s">
        <v>53</v>
      </c>
      <c r="B177" s="50" t="e">
        <f t="shared" si="10"/>
        <v>#REF!</v>
      </c>
      <c r="C177" s="49" t="e">
        <f>D177*Constants!$B$1+Constants!$B$2*E177+F177</f>
        <v>#REF!</v>
      </c>
      <c r="D177" s="49">
        <v>0</v>
      </c>
      <c r="E177" s="92">
        <f>'ecm$'!E193</f>
        <v>13.196255945987417</v>
      </c>
      <c r="F177" s="90" t="e">
        <f>IF(((BldgEUI!#REF!-BldgEUI!#REF!)+(BldgEUI!#REF!-BldgEUI!#REF!)+(BldgEUI!#REF!-BldgEUI!#REF!)+(BldgEUI!#REF!-BldgEUI!#REF!))=0,"n/a",E177/(((BldgEUI!#REF!-BldgEUI!#REF!)*Constants!$B$14)+(BldgEUI!#REF!-BldgEUI!#REF!)*Constants!$B$14+(BldgEUI!#REF!-BldgEUI!#REF!)*Constants!$B$13+(BldgEUI!#REF!-BldgEUI!#REF!)*Constants!$B$13))</f>
        <v>#REF!</v>
      </c>
      <c r="G177" s="117" t="e">
        <f>E177*#REF!</f>
        <v>#REF!</v>
      </c>
      <c r="H177" s="94"/>
      <c r="I177" s="94"/>
      <c r="J177" s="94"/>
      <c r="K177" s="89">
        <f>'ecm$'!I193</f>
        <v>13.196255945987417</v>
      </c>
      <c r="L177" s="90" t="e">
        <f>IF(((BldgEUI!#REF!-BldgEUI!#REF!)+(BldgEUI!#REF!-BldgEUI!#REF!)+(BldgEUI!#REF!-BldgEUI!#REF!)+(BldgEUI!#REF!-BldgEUI!#REF!))=0,"n/a",K177/(((BldgEUI!#REF!-BldgEUI!#REF!)*Constants!$B$14)+(BldgEUI!#REF!-BldgEUI!#REF!)*Constants!$B$14+(BldgEUI!#REF!-BldgEUI!#REF!)*Constants!$B$13+(BldgEUI!#REF!-BldgEUI!#REF!)*Constants!$B$13))</f>
        <v>#REF!</v>
      </c>
      <c r="M177" s="117" t="e">
        <f>K177*#REF!</f>
        <v>#REF!</v>
      </c>
      <c r="N177" s="92"/>
      <c r="O177" s="92"/>
      <c r="P177" s="92"/>
      <c r="Q177" s="92">
        <f>'ecm$'!M193</f>
        <v>13.196255945987417</v>
      </c>
      <c r="R177" s="90" t="e">
        <f>IF(((BldgEUI!#REF!-BldgEUI!#REF!)+(BldgEUI!#REF!-BldgEUI!#REF!)+(BldgEUI!#REF!-BldgEUI!#REF!)+(BldgEUI!#REF!-BldgEUI!#REF!))=0,"n/a",Q177/(((BldgEUI!#REF!-BldgEUI!#REF!)*Constants!$B$14)+(BldgEUI!#REF!-BldgEUI!#REF!)*Constants!$B$14+(BldgEUI!#REF!-BldgEUI!#REF!)*Constants!$B$13+(BldgEUI!#REF!-BldgEUI!#REF!)*Constants!$B$13))</f>
        <v>#REF!</v>
      </c>
      <c r="S177" s="117" t="e">
        <f>Q177*#REF!</f>
        <v>#REF!</v>
      </c>
      <c r="T177" s="92"/>
      <c r="U177" s="92"/>
      <c r="V177" s="92"/>
      <c r="W177" s="92">
        <f>'ecm$'!Q193</f>
        <v>13.196255945987417</v>
      </c>
      <c r="X177" s="90" t="e">
        <f>IF(((BldgEUI!#REF!-BldgEUI!#REF!)+(BldgEUI!#REF!-BldgEUI!#REF!)+(BldgEUI!#REF!-BldgEUI!#REF!)+(BldgEUI!#REF!-BldgEUI!#REF!))=0,"n/a",W177/(((BldgEUI!#REF!-BldgEUI!#REF!)*Constants!$B$14)+(BldgEUI!#REF!-BldgEUI!#REF!)*Constants!$B$14+(BldgEUI!#REF!-BldgEUI!#REF!)*Constants!$B$13+(BldgEUI!#REF!-BldgEUI!#REF!)*Constants!$B$13))</f>
        <v>#REF!</v>
      </c>
      <c r="Y177" s="117" t="e">
        <f>W177*#REF!</f>
        <v>#REF!</v>
      </c>
    </row>
    <row r="178" spans="1:25" s="52" customFormat="1" x14ac:dyDescent="0.2">
      <c r="A178" s="23" t="s">
        <v>54</v>
      </c>
      <c r="B178" s="50" t="e">
        <f t="shared" si="10"/>
        <v>#REF!</v>
      </c>
      <c r="C178" s="49" t="e">
        <f>D178*Constants!$B$1+Constants!$B$2*E178+F178</f>
        <v>#REF!</v>
      </c>
      <c r="D178" s="49">
        <v>0</v>
      </c>
      <c r="E178" s="92">
        <f>'ecm$'!E194</f>
        <v>0</v>
      </c>
      <c r="F178" s="90" t="e">
        <f>IF(((BldgEUI!#REF!-BldgEUI!#REF!)+(BldgEUI!#REF!-BldgEUI!#REF!)+(BldgEUI!#REF!-BldgEUI!#REF!)+(BldgEUI!#REF!-BldgEUI!#REF!))=0,"n/a",E178/(((BldgEUI!#REF!-BldgEUI!#REF!)*Constants!$B$14)+(BldgEUI!#REF!-BldgEUI!#REF!)*Constants!$B$14+(BldgEUI!#REF!-BldgEUI!#REF!)*Constants!$B$13+(BldgEUI!#REF!-BldgEUI!#REF!)*Constants!$B$13))</f>
        <v>#REF!</v>
      </c>
      <c r="G178" s="117" t="e">
        <f>E178*#REF!</f>
        <v>#REF!</v>
      </c>
      <c r="H178" s="92"/>
      <c r="I178" s="92"/>
      <c r="J178" s="92"/>
      <c r="K178" s="89">
        <f>'ecm$'!I194</f>
        <v>0</v>
      </c>
      <c r="L178" s="90" t="e">
        <f>IF(((BldgEUI!#REF!-BldgEUI!#REF!)+(BldgEUI!#REF!-BldgEUI!#REF!)+(BldgEUI!#REF!-BldgEUI!#REF!)+(BldgEUI!#REF!-BldgEUI!#REF!))=0,"n/a",K178/(((BldgEUI!#REF!-BldgEUI!#REF!)*Constants!$B$14)+(BldgEUI!#REF!-BldgEUI!#REF!)*Constants!$B$14+(BldgEUI!#REF!-BldgEUI!#REF!)*Constants!$B$13+(BldgEUI!#REF!-BldgEUI!#REF!)*Constants!$B$13))</f>
        <v>#REF!</v>
      </c>
      <c r="M178" s="117" t="e">
        <f>K178*#REF!</f>
        <v>#REF!</v>
      </c>
      <c r="N178" s="92"/>
      <c r="O178" s="92"/>
      <c r="P178" s="92"/>
      <c r="Q178" s="92">
        <f>'ecm$'!M194</f>
        <v>0</v>
      </c>
      <c r="R178" s="90" t="e">
        <f>IF(((BldgEUI!#REF!-BldgEUI!#REF!)+(BldgEUI!#REF!-BldgEUI!#REF!)+(BldgEUI!#REF!-BldgEUI!#REF!)+(BldgEUI!#REF!-BldgEUI!#REF!))=0,"n/a",Q178/(((BldgEUI!#REF!-BldgEUI!#REF!)*Constants!$B$14)+(BldgEUI!#REF!-BldgEUI!#REF!)*Constants!$B$14+(BldgEUI!#REF!-BldgEUI!#REF!)*Constants!$B$13+(BldgEUI!#REF!-BldgEUI!#REF!)*Constants!$B$13))</f>
        <v>#REF!</v>
      </c>
      <c r="S178" s="117" t="e">
        <f>Q178*#REF!</f>
        <v>#REF!</v>
      </c>
      <c r="T178" s="92"/>
      <c r="U178" s="92"/>
      <c r="V178" s="92"/>
      <c r="W178" s="92">
        <f>'ecm$'!Q194</f>
        <v>0</v>
      </c>
      <c r="X178" s="90" t="e">
        <f>IF(((BldgEUI!#REF!-BldgEUI!#REF!)+(BldgEUI!#REF!-BldgEUI!#REF!)+(BldgEUI!#REF!-BldgEUI!#REF!)+(BldgEUI!#REF!-BldgEUI!#REF!))=0,"n/a",W178/(((BldgEUI!#REF!-BldgEUI!#REF!)*Constants!$B$14)+(BldgEUI!#REF!-BldgEUI!#REF!)*Constants!$B$14+(BldgEUI!#REF!-BldgEUI!#REF!)*Constants!$B$13+(BldgEUI!#REF!-BldgEUI!#REF!)*Constants!$B$13))</f>
        <v>#REF!</v>
      </c>
      <c r="Y178" s="117" t="e">
        <f>W178*#REF!</f>
        <v>#REF!</v>
      </c>
    </row>
    <row r="179" spans="1:25" s="19" customFormat="1" ht="13.5" customHeight="1" x14ac:dyDescent="0.2">
      <c r="A179" s="23" t="s">
        <v>55</v>
      </c>
      <c r="B179" s="50" t="e">
        <f t="shared" si="10"/>
        <v>#REF!</v>
      </c>
      <c r="C179" s="49" t="e">
        <f>D179*Constants!$B$1+Constants!$B$2*E179+F179</f>
        <v>#REF!</v>
      </c>
      <c r="D179" s="49">
        <v>0</v>
      </c>
      <c r="E179" s="92">
        <f>'ecm$'!E195</f>
        <v>28.084640171858219</v>
      </c>
      <c r="F179" s="90" t="e">
        <f>IF(((BldgEUI!#REF!-BldgEUI!#REF!)+(BldgEUI!#REF!-BldgEUI!#REF!)+(BldgEUI!#REF!-BldgEUI!#REF!)+(BldgEUI!#REF!-BldgEUI!#REF!))=0,"n/a",E179/(((BldgEUI!#REF!-BldgEUI!#REF!)*Constants!$B$14)+(BldgEUI!#REF!-BldgEUI!#REF!)*Constants!$B$14+(BldgEUI!#REF!-BldgEUI!#REF!)*Constants!$B$13+(BldgEUI!#REF!-BldgEUI!#REF!)*Constants!$B$13))</f>
        <v>#REF!</v>
      </c>
      <c r="G179" s="117" t="e">
        <f>E179*#REF!</f>
        <v>#REF!</v>
      </c>
      <c r="H179" s="94"/>
      <c r="I179" s="94"/>
      <c r="J179" s="94"/>
      <c r="K179" s="89">
        <f>'ecm$'!I195</f>
        <v>28.084640171858219</v>
      </c>
      <c r="L179" s="90" t="e">
        <f>IF(((BldgEUI!#REF!-BldgEUI!#REF!)+(BldgEUI!#REF!-BldgEUI!#REF!)+(BldgEUI!#REF!-BldgEUI!#REF!)+(BldgEUI!#REF!-BldgEUI!#REF!))=0,"n/a",K179/(((BldgEUI!#REF!-BldgEUI!#REF!)*Constants!$B$14)+(BldgEUI!#REF!-BldgEUI!#REF!)*Constants!$B$14+(BldgEUI!#REF!-BldgEUI!#REF!)*Constants!$B$13+(BldgEUI!#REF!-BldgEUI!#REF!)*Constants!$B$13))</f>
        <v>#REF!</v>
      </c>
      <c r="M179" s="117" t="e">
        <f>K179*#REF!</f>
        <v>#REF!</v>
      </c>
      <c r="N179" s="92"/>
      <c r="O179" s="92"/>
      <c r="P179" s="92"/>
      <c r="Q179" s="92">
        <f>'ecm$'!M195</f>
        <v>28.084640171858219</v>
      </c>
      <c r="R179" s="90" t="e">
        <f>IF(((BldgEUI!#REF!-BldgEUI!#REF!)+(BldgEUI!#REF!-BldgEUI!#REF!)+(BldgEUI!#REF!-BldgEUI!#REF!)+(BldgEUI!#REF!-BldgEUI!#REF!))=0,"n/a",Q179/(((BldgEUI!#REF!-BldgEUI!#REF!)*Constants!$B$14)+(BldgEUI!#REF!-BldgEUI!#REF!)*Constants!$B$14+(BldgEUI!#REF!-BldgEUI!#REF!)*Constants!$B$13+(BldgEUI!#REF!-BldgEUI!#REF!)*Constants!$B$13))</f>
        <v>#REF!</v>
      </c>
      <c r="S179" s="117" t="e">
        <f>Q179*#REF!</f>
        <v>#REF!</v>
      </c>
      <c r="T179" s="92"/>
      <c r="U179" s="92"/>
      <c r="V179" s="92"/>
      <c r="W179" s="92">
        <f>'ecm$'!Q195</f>
        <v>28.084640171858219</v>
      </c>
      <c r="X179" s="90" t="e">
        <f>IF(((BldgEUI!#REF!-BldgEUI!#REF!)+(BldgEUI!#REF!-BldgEUI!#REF!)+(BldgEUI!#REF!-BldgEUI!#REF!)+(BldgEUI!#REF!-BldgEUI!#REF!))=0,"n/a",W179/(((BldgEUI!#REF!-BldgEUI!#REF!)*Constants!$B$14)+(BldgEUI!#REF!-BldgEUI!#REF!)*Constants!$B$14+(BldgEUI!#REF!-BldgEUI!#REF!)*Constants!$B$13+(BldgEUI!#REF!-BldgEUI!#REF!)*Constants!$B$13))</f>
        <v>#REF!</v>
      </c>
      <c r="Y179" s="117" t="e">
        <f>W179*#REF!</f>
        <v>#REF!</v>
      </c>
    </row>
    <row r="180" spans="1:25" s="19" customFormat="1" ht="13.5" customHeight="1" x14ac:dyDescent="0.2">
      <c r="A180" s="23" t="s">
        <v>21</v>
      </c>
      <c r="B180" s="50" t="e">
        <f t="shared" si="10"/>
        <v>#REF!</v>
      </c>
      <c r="C180" s="49" t="e">
        <f>D180*Constants!$B$1+Constants!$B$2*E180+F180</f>
        <v>#REF!</v>
      </c>
      <c r="D180" s="49">
        <v>0</v>
      </c>
      <c r="E180" s="92">
        <f>'ecm$'!E196</f>
        <v>122.3063909774436</v>
      </c>
      <c r="F180" s="90" t="e">
        <f>IF(((BldgEUI!#REF!-BldgEUI!#REF!)+(BldgEUI!#REF!-BldgEUI!#REF!)+(BldgEUI!#REF!-BldgEUI!#REF!)+(BldgEUI!#REF!-BldgEUI!#REF!))=0,"n/a",E180/(((BldgEUI!#REF!-BldgEUI!#REF!)*Constants!$B$14)+(BldgEUI!#REF!-BldgEUI!#REF!)*Constants!$B$14+(BldgEUI!#REF!-BldgEUI!#REF!)*Constants!$B$13+(BldgEUI!#REF!-BldgEUI!#REF!)*Constants!$B$13))</f>
        <v>#REF!</v>
      </c>
      <c r="G180" s="117" t="e">
        <f>E180*#REF!</f>
        <v>#REF!</v>
      </c>
      <c r="H180" s="89"/>
      <c r="I180" s="89"/>
      <c r="J180" s="89"/>
      <c r="K180" s="89">
        <f>'ecm$'!I196</f>
        <v>122.3063909774436</v>
      </c>
      <c r="L180" s="90" t="e">
        <f>IF(((BldgEUI!#REF!-BldgEUI!#REF!)+(BldgEUI!#REF!-BldgEUI!#REF!)+(BldgEUI!#REF!-BldgEUI!#REF!)+(BldgEUI!#REF!-BldgEUI!#REF!))=0,"n/a",K180/(((BldgEUI!#REF!-BldgEUI!#REF!)*Constants!$B$14)+(BldgEUI!#REF!-BldgEUI!#REF!)*Constants!$B$14+(BldgEUI!#REF!-BldgEUI!#REF!)*Constants!$B$13+(BldgEUI!#REF!-BldgEUI!#REF!)*Constants!$B$13))</f>
        <v>#REF!</v>
      </c>
      <c r="M180" s="117" t="e">
        <f>K180*#REF!</f>
        <v>#REF!</v>
      </c>
      <c r="N180" s="92"/>
      <c r="O180" s="92"/>
      <c r="P180" s="92"/>
      <c r="Q180" s="92">
        <f>'ecm$'!M196</f>
        <v>122.3063909774436</v>
      </c>
      <c r="R180" s="90" t="e">
        <f>IF(((BldgEUI!#REF!-BldgEUI!#REF!)+(BldgEUI!#REF!-BldgEUI!#REF!)+(BldgEUI!#REF!-BldgEUI!#REF!)+(BldgEUI!#REF!-BldgEUI!#REF!))=0,"n/a",Q180/(((BldgEUI!#REF!-BldgEUI!#REF!)*Constants!$B$14)+(BldgEUI!#REF!-BldgEUI!#REF!)*Constants!$B$14+(BldgEUI!#REF!-BldgEUI!#REF!)*Constants!$B$13+(BldgEUI!#REF!-BldgEUI!#REF!)*Constants!$B$13))</f>
        <v>#REF!</v>
      </c>
      <c r="S180" s="117" t="e">
        <f>Q180*#REF!</f>
        <v>#REF!</v>
      </c>
      <c r="T180" s="92"/>
      <c r="U180" s="92"/>
      <c r="V180" s="92"/>
      <c r="W180" s="92">
        <f>'ecm$'!Q196</f>
        <v>122.3063909774436</v>
      </c>
      <c r="X180" s="90" t="e">
        <f>IF(((BldgEUI!#REF!-BldgEUI!#REF!)+(BldgEUI!#REF!-BldgEUI!#REF!)+(BldgEUI!#REF!-BldgEUI!#REF!)+(BldgEUI!#REF!-BldgEUI!#REF!))=0,"n/a",W180/(((BldgEUI!#REF!-BldgEUI!#REF!)*Constants!$B$14)+(BldgEUI!#REF!-BldgEUI!#REF!)*Constants!$B$14+(BldgEUI!#REF!-BldgEUI!#REF!)*Constants!$B$13+(BldgEUI!#REF!-BldgEUI!#REF!)*Constants!$B$13))</f>
        <v>#REF!</v>
      </c>
      <c r="Y180" s="117" t="e">
        <f>W180*#REF!</f>
        <v>#REF!</v>
      </c>
    </row>
    <row r="181" spans="1:25" s="19" customFormat="1" x14ac:dyDescent="0.2">
      <c r="A181" s="23" t="s">
        <v>56</v>
      </c>
      <c r="B181" s="50" t="e">
        <f t="shared" si="10"/>
        <v>#REF!</v>
      </c>
      <c r="C181" s="49" t="e">
        <f>D181*Constants!$B$1+Constants!$B$2*E181+F181</f>
        <v>#REF!</v>
      </c>
      <c r="D181" s="49">
        <v>0</v>
      </c>
      <c r="E181" s="92">
        <f>'ecm$'!E197</f>
        <v>9.7437471229093138</v>
      </c>
      <c r="F181" s="90" t="e">
        <f>IF(((BldgEUI!#REF!-BldgEUI!#REF!)+(BldgEUI!#REF!-BldgEUI!#REF!)+(BldgEUI!#REF!-BldgEUI!#REF!)+(BldgEUI!#REF!-BldgEUI!#REF!))=0,"n/a",E181/(((BldgEUI!#REF!-BldgEUI!#REF!)*Constants!$B$14)+(BldgEUI!#REF!-BldgEUI!#REF!)*Constants!$B$14+(BldgEUI!#REF!-BldgEUI!#REF!)*Constants!$B$13+(BldgEUI!#REF!-BldgEUI!#REF!)*Constants!$B$13))</f>
        <v>#REF!</v>
      </c>
      <c r="G181" s="117" t="e">
        <f>E181*#REF!</f>
        <v>#REF!</v>
      </c>
      <c r="H181" s="89"/>
      <c r="I181" s="89"/>
      <c r="J181" s="89"/>
      <c r="K181" s="89">
        <f>'ecm$'!I197</f>
        <v>9.7437471229093138</v>
      </c>
      <c r="L181" s="90" t="e">
        <f>IF(((BldgEUI!#REF!-BldgEUI!#REF!)+(BldgEUI!#REF!-BldgEUI!#REF!)+(BldgEUI!#REF!-BldgEUI!#REF!)+(BldgEUI!#REF!-BldgEUI!#REF!))=0,"n/a",K181/(((BldgEUI!#REF!-BldgEUI!#REF!)*Constants!$B$14)+(BldgEUI!#REF!-BldgEUI!#REF!)*Constants!$B$14+(BldgEUI!#REF!-BldgEUI!#REF!)*Constants!$B$13+(BldgEUI!#REF!-BldgEUI!#REF!)*Constants!$B$13))</f>
        <v>#REF!</v>
      </c>
      <c r="M181" s="117" t="e">
        <f>K181*#REF!</f>
        <v>#REF!</v>
      </c>
      <c r="N181" s="92"/>
      <c r="O181" s="92"/>
      <c r="P181" s="92"/>
      <c r="Q181" s="92">
        <f>'ecm$'!M197</f>
        <v>9.7437471229093138</v>
      </c>
      <c r="R181" s="90" t="e">
        <f>IF(((BldgEUI!#REF!-BldgEUI!#REF!)+(BldgEUI!#REF!-BldgEUI!#REF!)+(BldgEUI!#REF!-BldgEUI!#REF!)+(BldgEUI!#REF!-BldgEUI!#REF!))=0,"n/a",Q181/(((BldgEUI!#REF!-BldgEUI!#REF!)*Constants!$B$14)+(BldgEUI!#REF!-BldgEUI!#REF!)*Constants!$B$14+(BldgEUI!#REF!-BldgEUI!#REF!)*Constants!$B$13+(BldgEUI!#REF!-BldgEUI!#REF!)*Constants!$B$13))</f>
        <v>#REF!</v>
      </c>
      <c r="S181" s="117" t="e">
        <f>Q181*#REF!</f>
        <v>#REF!</v>
      </c>
      <c r="T181" s="92"/>
      <c r="U181" s="92"/>
      <c r="V181" s="92"/>
      <c r="W181" s="92">
        <f>'ecm$'!Q197</f>
        <v>9.7437471229093138</v>
      </c>
      <c r="X181" s="90" t="e">
        <f>IF(((BldgEUI!#REF!-BldgEUI!#REF!)+(BldgEUI!#REF!-BldgEUI!#REF!)+(BldgEUI!#REF!-BldgEUI!#REF!)+(BldgEUI!#REF!-BldgEUI!#REF!))=0,"n/a",W181/(((BldgEUI!#REF!-BldgEUI!#REF!)*Constants!$B$14)+(BldgEUI!#REF!-BldgEUI!#REF!)*Constants!$B$14+(BldgEUI!#REF!-BldgEUI!#REF!)*Constants!$B$13+(BldgEUI!#REF!-BldgEUI!#REF!)*Constants!$B$13))</f>
        <v>#REF!</v>
      </c>
      <c r="Y181" s="117" t="e">
        <f>W181*#REF!</f>
        <v>#REF!</v>
      </c>
    </row>
    <row r="182" spans="1:25" s="25" customFormat="1" x14ac:dyDescent="0.2">
      <c r="A182" s="23" t="s">
        <v>57</v>
      </c>
      <c r="B182" s="50" t="e">
        <f t="shared" si="10"/>
        <v>#REF!</v>
      </c>
      <c r="C182" s="49" t="e">
        <f>D182*Constants!$B$1+Constants!$B$2*E182+F182</f>
        <v>#REF!</v>
      </c>
      <c r="D182" s="49">
        <v>0</v>
      </c>
      <c r="E182" s="92">
        <f>'ecm$'!E198</f>
        <v>36.51987110633727</v>
      </c>
      <c r="F182" s="90" t="e">
        <f>IF(((BldgEUI!#REF!-BldgEUI!#REF!)+(BldgEUI!#REF!-BldgEUI!#REF!)+(BldgEUI!#REF!-BldgEUI!#REF!)+(BldgEUI!#REF!-BldgEUI!#REF!))=0,"n/a",E182/(((BldgEUI!#REF!-BldgEUI!#REF!)*Constants!$B$14)+(BldgEUI!#REF!-BldgEUI!#REF!)*Constants!$B$14+(BldgEUI!#REF!-BldgEUI!#REF!)*Constants!$B$13+(BldgEUI!#REF!-BldgEUI!#REF!)*Constants!$B$13))</f>
        <v>#REF!</v>
      </c>
      <c r="G182" s="117" t="e">
        <f>E182*#REF!</f>
        <v>#REF!</v>
      </c>
      <c r="H182" s="89"/>
      <c r="I182" s="89"/>
      <c r="J182" s="89"/>
      <c r="K182" s="89">
        <f>'ecm$'!I198</f>
        <v>36.51987110633727</v>
      </c>
      <c r="L182" s="90" t="e">
        <f>IF(((BldgEUI!#REF!-BldgEUI!#REF!)+(BldgEUI!#REF!-BldgEUI!#REF!)+(BldgEUI!#REF!-BldgEUI!#REF!)+(BldgEUI!#REF!-BldgEUI!#REF!))=0,"n/a",K182/(((BldgEUI!#REF!-BldgEUI!#REF!)*Constants!$B$14)+(BldgEUI!#REF!-BldgEUI!#REF!)*Constants!$B$14+(BldgEUI!#REF!-BldgEUI!#REF!)*Constants!$B$13+(BldgEUI!#REF!-BldgEUI!#REF!)*Constants!$B$13))</f>
        <v>#REF!</v>
      </c>
      <c r="M182" s="117" t="e">
        <f>K182*#REF!</f>
        <v>#REF!</v>
      </c>
      <c r="N182" s="92"/>
      <c r="O182" s="92"/>
      <c r="P182" s="92"/>
      <c r="Q182" s="92">
        <f>'ecm$'!M198</f>
        <v>36.51987110633727</v>
      </c>
      <c r="R182" s="90" t="e">
        <f>IF(((BldgEUI!#REF!-BldgEUI!#REF!)+(BldgEUI!#REF!-BldgEUI!#REF!)+(BldgEUI!#REF!-BldgEUI!#REF!)+(BldgEUI!#REF!-BldgEUI!#REF!))=0,"n/a",Q182/(((BldgEUI!#REF!-BldgEUI!#REF!)*Constants!$B$14)+(BldgEUI!#REF!-BldgEUI!#REF!)*Constants!$B$14+(BldgEUI!#REF!-BldgEUI!#REF!)*Constants!$B$13+(BldgEUI!#REF!-BldgEUI!#REF!)*Constants!$B$13))</f>
        <v>#REF!</v>
      </c>
      <c r="S182" s="117" t="e">
        <f>Q182*#REF!</f>
        <v>#REF!</v>
      </c>
      <c r="T182" s="92"/>
      <c r="U182" s="92"/>
      <c r="V182" s="92"/>
      <c r="W182" s="92">
        <f>'ecm$'!Q198</f>
        <v>36.51987110633727</v>
      </c>
      <c r="X182" s="90" t="e">
        <f>IF(((BldgEUI!#REF!-BldgEUI!#REF!)+(BldgEUI!#REF!-BldgEUI!#REF!)+(BldgEUI!#REF!-BldgEUI!#REF!)+(BldgEUI!#REF!-BldgEUI!#REF!))=0,"n/a",W182/(((BldgEUI!#REF!-BldgEUI!#REF!)*Constants!$B$14)+(BldgEUI!#REF!-BldgEUI!#REF!)*Constants!$B$14+(BldgEUI!#REF!-BldgEUI!#REF!)*Constants!$B$13+(BldgEUI!#REF!-BldgEUI!#REF!)*Constants!$B$13))</f>
        <v>#REF!</v>
      </c>
      <c r="Y182" s="117" t="e">
        <f>W182*#REF!</f>
        <v>#REF!</v>
      </c>
    </row>
    <row r="183" spans="1:25" s="25" customFormat="1" x14ac:dyDescent="0.2">
      <c r="A183" s="72" t="s">
        <v>58</v>
      </c>
      <c r="B183" s="53" t="e">
        <f t="shared" si="10"/>
        <v>#REF!</v>
      </c>
      <c r="C183" s="54" t="e">
        <f>D183*Constants!$B$1+Constants!$B$2*E183+F183</f>
        <v>#REF!</v>
      </c>
      <c r="D183" s="54">
        <v>0</v>
      </c>
      <c r="E183" s="97">
        <f>'ecm$'!E199</f>
        <v>26.998618996470768</v>
      </c>
      <c r="F183" s="96" t="e">
        <f>IF(((BldgEUI!#REF!-BldgEUI!#REF!)+(BldgEUI!#REF!-BldgEUI!#REF!)+(BldgEUI!#REF!-BldgEUI!#REF!)+(BldgEUI!#REF!-BldgEUI!#REF!))=0,"n/a",E183/(((BldgEUI!#REF!-BldgEUI!#REF!)*Constants!$B$14)+(BldgEUI!#REF!-BldgEUI!#REF!)*Constants!$B$14+(BldgEUI!#REF!-BldgEUI!#REF!)*Constants!$B$13+(BldgEUI!#REF!-BldgEUI!#REF!)*Constants!$B$13))</f>
        <v>#REF!</v>
      </c>
      <c r="G183" s="286" t="e">
        <f>E183*#REF!</f>
        <v>#REF!</v>
      </c>
      <c r="H183" s="95"/>
      <c r="I183" s="95"/>
      <c r="J183" s="95"/>
      <c r="K183" s="95">
        <f>'ecm$'!I199</f>
        <v>26.998618996470768</v>
      </c>
      <c r="L183" s="96" t="e">
        <f>IF(((BldgEUI!#REF!-BldgEUI!#REF!)+(BldgEUI!#REF!-BldgEUI!#REF!)+(BldgEUI!#REF!-BldgEUI!#REF!)+(BldgEUI!#REF!-BldgEUI!#REF!))=0,"n/a",K183/(((BldgEUI!#REF!-BldgEUI!#REF!)*Constants!$B$14)+(BldgEUI!#REF!-BldgEUI!#REF!)*Constants!$B$14+(BldgEUI!#REF!-BldgEUI!#REF!)*Constants!$B$13+(BldgEUI!#REF!-BldgEUI!#REF!)*Constants!$B$13))</f>
        <v>#REF!</v>
      </c>
      <c r="M183" s="286" t="e">
        <f>K183*#REF!</f>
        <v>#REF!</v>
      </c>
      <c r="N183" s="97"/>
      <c r="O183" s="97"/>
      <c r="P183" s="97"/>
      <c r="Q183" s="97">
        <f>'ecm$'!M199</f>
        <v>26.998618996470768</v>
      </c>
      <c r="R183" s="96" t="e">
        <f>IF(((BldgEUI!#REF!-BldgEUI!#REF!)+(BldgEUI!#REF!-BldgEUI!#REF!)+(BldgEUI!#REF!-BldgEUI!#REF!)+(BldgEUI!#REF!-BldgEUI!#REF!))=0,"n/a",Q183/(((BldgEUI!#REF!-BldgEUI!#REF!)*Constants!$B$14)+(BldgEUI!#REF!-BldgEUI!#REF!)*Constants!$B$14+(BldgEUI!#REF!-BldgEUI!#REF!)*Constants!$B$13+(BldgEUI!#REF!-BldgEUI!#REF!)*Constants!$B$13))</f>
        <v>#REF!</v>
      </c>
      <c r="S183" s="286" t="e">
        <f>Q183*#REF!</f>
        <v>#REF!</v>
      </c>
      <c r="T183" s="97"/>
      <c r="U183" s="97"/>
      <c r="V183" s="97"/>
      <c r="W183" s="97">
        <f>'ecm$'!Q199</f>
        <v>26.998618996470768</v>
      </c>
      <c r="X183" s="96" t="e">
        <f>IF(((BldgEUI!#REF!-BldgEUI!#REF!)+(BldgEUI!#REF!-BldgEUI!#REF!)+(BldgEUI!#REF!-BldgEUI!#REF!)+(BldgEUI!#REF!-BldgEUI!#REF!))=0,"n/a",W183/(((BldgEUI!#REF!-BldgEUI!#REF!)*Constants!$B$14)+(BldgEUI!#REF!-BldgEUI!#REF!)*Constants!$B$14+(BldgEUI!#REF!-BldgEUI!#REF!)*Constants!$B$13+(BldgEUI!#REF!-BldgEUI!#REF!)*Constants!$B$13))</f>
        <v>#REF!</v>
      </c>
      <c r="Y183" s="286" t="e">
        <f>W183*#REF!</f>
        <v>#REF!</v>
      </c>
    </row>
    <row r="184" spans="1:25" x14ac:dyDescent="0.2">
      <c r="J184" s="68"/>
      <c r="M184" s="80"/>
    </row>
    <row r="185" spans="1:25" ht="18.75" x14ac:dyDescent="0.25">
      <c r="A185" s="82"/>
      <c r="B185" s="738" t="s">
        <v>84</v>
      </c>
      <c r="C185" s="739"/>
      <c r="D185" s="739"/>
      <c r="E185" s="739"/>
      <c r="F185" s="739"/>
      <c r="G185" s="739"/>
      <c r="H185" s="739"/>
      <c r="I185" s="739"/>
      <c r="J185" s="739"/>
      <c r="K185" s="739"/>
      <c r="L185" s="739"/>
      <c r="M185" s="739"/>
      <c r="N185" s="739"/>
      <c r="O185" s="739"/>
      <c r="P185" s="739"/>
      <c r="Q185" s="739"/>
      <c r="R185" s="739"/>
      <c r="S185" s="739"/>
      <c r="T185" s="739"/>
      <c r="U185" s="739"/>
      <c r="V185" s="739"/>
      <c r="W185" s="739"/>
      <c r="X185" s="739"/>
      <c r="Y185" s="740"/>
    </row>
    <row r="186" spans="1:25" x14ac:dyDescent="0.2">
      <c r="A186" s="75" t="s">
        <v>68</v>
      </c>
      <c r="B186" s="732" t="s">
        <v>39</v>
      </c>
      <c r="C186" s="732"/>
      <c r="D186" s="732"/>
      <c r="E186" s="732"/>
      <c r="F186" s="732"/>
      <c r="G186" s="737"/>
      <c r="H186" s="732" t="s">
        <v>42</v>
      </c>
      <c r="I186" s="732"/>
      <c r="J186" s="732"/>
      <c r="K186" s="732"/>
      <c r="L186" s="732"/>
      <c r="M186" s="732"/>
      <c r="N186" s="732" t="s">
        <v>41</v>
      </c>
      <c r="O186" s="732"/>
      <c r="P186" s="732"/>
      <c r="Q186" s="732"/>
      <c r="R186" s="732"/>
      <c r="S186" s="732"/>
      <c r="T186" s="732" t="s">
        <v>40</v>
      </c>
      <c r="U186" s="732"/>
      <c r="V186" s="732"/>
      <c r="W186" s="732"/>
      <c r="X186" s="732"/>
      <c r="Y186" s="732"/>
    </row>
    <row r="187" spans="1:25" ht="33.75" x14ac:dyDescent="0.2">
      <c r="A187" s="76" t="s">
        <v>14</v>
      </c>
      <c r="B187" s="77" t="s">
        <v>32</v>
      </c>
      <c r="C187" s="77" t="s">
        <v>33</v>
      </c>
      <c r="D187" s="77" t="s">
        <v>34</v>
      </c>
      <c r="E187" s="173" t="s">
        <v>200</v>
      </c>
      <c r="F187" s="173" t="s">
        <v>36</v>
      </c>
      <c r="G187" s="113" t="s">
        <v>101</v>
      </c>
      <c r="H187" s="173" t="s">
        <v>32</v>
      </c>
      <c r="I187" s="173" t="s">
        <v>33</v>
      </c>
      <c r="J187" s="173" t="s">
        <v>34</v>
      </c>
      <c r="K187" s="173" t="s">
        <v>200</v>
      </c>
      <c r="L187" s="173" t="s">
        <v>36</v>
      </c>
      <c r="M187" s="113" t="s">
        <v>101</v>
      </c>
      <c r="N187" s="173" t="s">
        <v>32</v>
      </c>
      <c r="O187" s="173" t="s">
        <v>33</v>
      </c>
      <c r="P187" s="173" t="s">
        <v>34</v>
      </c>
      <c r="Q187" s="173" t="s">
        <v>200</v>
      </c>
      <c r="R187" s="173" t="s">
        <v>36</v>
      </c>
      <c r="S187" s="113" t="s">
        <v>101</v>
      </c>
      <c r="T187" s="173" t="s">
        <v>32</v>
      </c>
      <c r="U187" s="173" t="s">
        <v>33</v>
      </c>
      <c r="V187" s="173" t="s">
        <v>34</v>
      </c>
      <c r="W187" s="173" t="s">
        <v>200</v>
      </c>
      <c r="X187" s="173" t="s">
        <v>36</v>
      </c>
      <c r="Y187" s="113" t="s">
        <v>101</v>
      </c>
    </row>
    <row r="188" spans="1:25" x14ac:dyDescent="0.2">
      <c r="A188" s="11" t="s">
        <v>0</v>
      </c>
      <c r="B188" s="57">
        <f>SUM(D188:G188)</f>
        <v>0</v>
      </c>
      <c r="C188" s="58">
        <f>D188*Constants!$B$1+Constants!$B$2*E188+F188</f>
        <v>0</v>
      </c>
      <c r="D188" s="58">
        <v>0</v>
      </c>
      <c r="E188" s="85"/>
      <c r="F188" s="86"/>
      <c r="G188" s="120"/>
      <c r="H188" s="83"/>
      <c r="I188" s="83"/>
      <c r="J188" s="83"/>
      <c r="K188" s="83"/>
      <c r="L188" s="84"/>
      <c r="M188" s="84"/>
      <c r="N188" s="85"/>
      <c r="O188" s="85"/>
      <c r="P188" s="85"/>
      <c r="Q188" s="85"/>
      <c r="R188" s="86"/>
      <c r="S188" s="86"/>
      <c r="T188" s="83"/>
      <c r="U188" s="83"/>
      <c r="V188" s="83"/>
      <c r="W188" s="83"/>
      <c r="X188" s="84"/>
      <c r="Y188" s="84"/>
    </row>
    <row r="189" spans="1:25" x14ac:dyDescent="0.2">
      <c r="A189" s="12" t="s">
        <v>45</v>
      </c>
      <c r="B189" s="50" t="e">
        <f>SUM(D189:G189)</f>
        <v>#REF!</v>
      </c>
      <c r="C189" s="49" t="e">
        <f>D189*Constants!$B$1+Constants!$B$2*E189+F189</f>
        <v>#VALUE!</v>
      </c>
      <c r="D189" s="49">
        <v>0</v>
      </c>
      <c r="E189" s="92">
        <f>'ecm$'!E205</f>
        <v>0</v>
      </c>
      <c r="F189" s="90" t="str">
        <f>IF(((BldgEUI!$D$104-BldgEUI!D105)+(BldgEUI!$E$104-BldgEUI!E105)+(BldgEUI!$F$104-BldgEUI!F105)+(BldgEUI!$G$104-BldgEUI!G105))=0,"n/a",E189/(((BldgEUI!$D$104-BldgEUI!D105)*Constants!$B$14)+(BldgEUI!$E$104-BldgEUI!E105)*Constants!$B$14+(BldgEUI!$F$104-BldgEUI!F105)*Constants!$B$13+(BldgEUI!$G$104-BldgEUI!G105)*Constants!$B$13))</f>
        <v>n/a</v>
      </c>
      <c r="G189" s="117" t="e">
        <f>E189*#REF!</f>
        <v>#REF!</v>
      </c>
      <c r="H189" s="89"/>
      <c r="I189" s="89"/>
      <c r="J189" s="89"/>
      <c r="K189" s="89">
        <f>'ecm$'!I205</f>
        <v>121.78486165853658</v>
      </c>
      <c r="L189" s="90">
        <f>IF(((BldgEUI!$J$104-BldgEUI!J105)+(BldgEUI!$K$104-BldgEUI!K105)+(BldgEUI!$L$104-BldgEUI!L105)+(BldgEUI!$M$104-BldgEUI!M105))=0,"n/a",K189/(((BldgEUI!$J$104-BldgEUI!J105)*Constants!$B$14)+(BldgEUI!$K$104-BldgEUI!K105)*Constants!$B$14+(BldgEUI!$L$104-BldgEUI!L105)*Constants!$B$13+(BldgEUI!$M$104-BldgEUI!M105)*Constants!$B$13))</f>
        <v>411.9753652034978</v>
      </c>
      <c r="M189" s="117" t="e">
        <f>K189*#REF!</f>
        <v>#REF!</v>
      </c>
      <c r="N189" s="92"/>
      <c r="O189" s="92"/>
      <c r="P189" s="92"/>
      <c r="Q189" s="92">
        <f>'ecm$'!M205</f>
        <v>121.78486165853658</v>
      </c>
      <c r="R189" s="90" t="str">
        <f>IF(((BldgEUI!$P$104-BldgEUI!P105)+(BldgEUI!$Q$104-BldgEUI!Q105)+(BldgEUI!$R$104-BldgEUI!R105)+(BldgEUI!$S$104-BldgEUI!S105))=0,"n/a",Q189/(((BldgEUI!$P$104-BldgEUI!P105)*Constants!$B$14)+(BldgEUI!$Q$104-BldgEUI!Q105)*Constants!$B$14+(BldgEUI!$R$104-BldgEUI!R105)*Constants!$B$13+(BldgEUI!$S$104-BldgEUI!S105)*Constants!$B$13))</f>
        <v>n/a</v>
      </c>
      <c r="S189" s="117" t="e">
        <f>Q189*#REF!</f>
        <v>#REF!</v>
      </c>
      <c r="T189" s="89"/>
      <c r="U189" s="89"/>
      <c r="V189" s="89"/>
      <c r="W189" s="89">
        <f>'ecm$'!Q205</f>
        <v>121.78486165853658</v>
      </c>
      <c r="X189" s="90">
        <f>IF(((BldgEUI!$V$104-BldgEUI!V105)+(BldgEUI!$W$104-BldgEUI!W105)+(BldgEUI!$X$104-BldgEUI!X105)+(BldgEUI!$Y$104-BldgEUI!Y105))=0,"n/a",W189/(((BldgEUI!$V$104-BldgEUI!V105)*Constants!$B$14)+(BldgEUI!$W$104-BldgEUI!W105)*Constants!$B$14+(BldgEUI!$X$104-BldgEUI!X105)*Constants!$B$13+(BldgEUI!$Y$104-BldgEUI!Y105)*Constants!$B$13))</f>
        <v>205.42896074863771</v>
      </c>
      <c r="Y189" s="117" t="e">
        <f>W189*#REF!</f>
        <v>#REF!</v>
      </c>
    </row>
    <row r="190" spans="1:25" x14ac:dyDescent="0.2">
      <c r="A190" s="12" t="s">
        <v>43</v>
      </c>
      <c r="B190" s="50"/>
      <c r="C190" s="49"/>
      <c r="D190" s="49"/>
      <c r="E190" s="92">
        <f>'ecm$'!E207</f>
        <v>0</v>
      </c>
      <c r="F190" s="90" t="str">
        <f>IF(((BldgEUI!$D$104-BldgEUI!D107)+(BldgEUI!$E$104-BldgEUI!E107)+(BldgEUI!$F$104-BldgEUI!F107)+(BldgEUI!$G$104-BldgEUI!G107))=0,"n/a",E190/(((BldgEUI!$D$104-BldgEUI!D107)*Constants!$B$14)+(BldgEUI!$E$104-BldgEUI!E107)*Constants!$B$14+(BldgEUI!$F$104-BldgEUI!F107)*Constants!$B$13+(BldgEUI!$G$104-BldgEUI!G107)*Constants!$B$13))</f>
        <v>n/a</v>
      </c>
      <c r="G190" s="117" t="e">
        <f>E190*#REF!</f>
        <v>#REF!</v>
      </c>
      <c r="H190" s="89"/>
      <c r="I190" s="89"/>
      <c r="J190" s="89"/>
      <c r="K190" s="89">
        <f>'ecm$'!I207</f>
        <v>128.05648648780488</v>
      </c>
      <c r="L190" s="90">
        <f>IF(((BldgEUI!$J$104-BldgEUI!J107)+(BldgEUI!$K$104-BldgEUI!K107)+(BldgEUI!$L$104-BldgEUI!L107)+(BldgEUI!$M$104-BldgEUI!M107))=0,"n/a",K190/(((BldgEUI!$J$104-BldgEUI!J107)*Constants!$B$14)+(BldgEUI!$K$104-BldgEUI!K107)*Constants!$B$14+(BldgEUI!$L$104-BldgEUI!L107)*Constants!$B$13+(BldgEUI!$M$104-BldgEUI!M107)*Constants!$B$13))</f>
        <v>137.95295561792341</v>
      </c>
      <c r="M190" s="117" t="e">
        <f>K190*#REF!</f>
        <v>#REF!</v>
      </c>
      <c r="N190" s="92"/>
      <c r="O190" s="92"/>
      <c r="P190" s="92"/>
      <c r="Q190" s="92">
        <f>'ecm$'!M207</f>
        <v>107.46263058536584</v>
      </c>
      <c r="R190" s="90" t="str">
        <f>IF(((BldgEUI!$P$104-BldgEUI!P107)+(BldgEUI!$Q$104-BldgEUI!Q107)+(BldgEUI!$R$104-BldgEUI!R107)+(BldgEUI!$S$104-BldgEUI!S107))=0,"n/a",Q190/(((BldgEUI!$P$104-BldgEUI!P107)*Constants!$B$14)+(BldgEUI!$Q$104-BldgEUI!Q107)*Constants!$B$14+(BldgEUI!$R$104-BldgEUI!R107)*Constants!$B$13+(BldgEUI!$S$104-BldgEUI!S107)*Constants!$B$13))</f>
        <v>n/a</v>
      </c>
      <c r="S190" s="117" t="e">
        <f>Q190*#REF!</f>
        <v>#REF!</v>
      </c>
      <c r="T190" s="89"/>
      <c r="U190" s="89"/>
      <c r="V190" s="89"/>
      <c r="W190" s="89">
        <f>'ecm$'!Q207</f>
        <v>107.46263058536584</v>
      </c>
      <c r="X190" s="90">
        <f>IF(((BldgEUI!$V$104-BldgEUI!V107)+(BldgEUI!$W$104-BldgEUI!W107)+(BldgEUI!$X$104-BldgEUI!X107)+(BldgEUI!$Y$104-BldgEUI!Y107))=0,"n/a",W190/(((BldgEUI!$V$104-BldgEUI!V107)*Constants!$B$14)+(BldgEUI!$W$104-BldgEUI!W107)*Constants!$B$14+(BldgEUI!$X$104-BldgEUI!X107)*Constants!$B$13+(BldgEUI!$Y$104-BldgEUI!Y107)*Constants!$B$13))</f>
        <v>34.207099911624539</v>
      </c>
      <c r="Y190" s="117" t="e">
        <f>W190*#REF!</f>
        <v>#REF!</v>
      </c>
    </row>
    <row r="191" spans="1:25" s="19" customFormat="1" x14ac:dyDescent="0.2">
      <c r="A191" s="23" t="s">
        <v>46</v>
      </c>
      <c r="B191" s="50" t="e">
        <f>SUM(D191:G191)</f>
        <v>#REF!</v>
      </c>
      <c r="C191" s="49" t="e">
        <f>D191*Constants!$B$1+Constants!$B$2*E191+F191</f>
        <v>#VALUE!</v>
      </c>
      <c r="D191" s="49">
        <v>0</v>
      </c>
      <c r="E191" s="92">
        <f>'ecm$'!E209</f>
        <v>35.4163965203252</v>
      </c>
      <c r="F191" s="90" t="str">
        <f>IF(((BldgEUI!$D$104-BldgEUI!D109)+(BldgEUI!$E$104-BldgEUI!E109)+(BldgEUI!$F$104-BldgEUI!F109)+(BldgEUI!$G$104-BldgEUI!G109))=0,"n/a",E191/(((BldgEUI!$D$104-BldgEUI!D109)*Constants!$B$14)+(BldgEUI!$E$104-BldgEUI!E109)*Constants!$B$14+(BldgEUI!$F$104-BldgEUI!F109)*Constants!$B$13+(BldgEUI!$G$104-BldgEUI!G109)*Constants!$B$13))</f>
        <v>n/a</v>
      </c>
      <c r="G191" s="117" t="e">
        <f>E191*#REF!</f>
        <v>#REF!</v>
      </c>
      <c r="H191" s="89"/>
      <c r="I191" s="89"/>
      <c r="J191" s="89"/>
      <c r="K191" s="89">
        <f>'ecm$'!I209</f>
        <v>35.4163965203252</v>
      </c>
      <c r="L191" s="90">
        <f>IF(((BldgEUI!$J$104-BldgEUI!J109)+(BldgEUI!$K$104-BldgEUI!K109)+(BldgEUI!$L$104-BldgEUI!L109)+(BldgEUI!$M$104-BldgEUI!M109))=0,"n/a",K191/(((BldgEUI!$J$104-BldgEUI!J109)*Constants!$B$14)+(BldgEUI!$K$104-BldgEUI!K109)*Constants!$B$14+(BldgEUI!$L$104-BldgEUI!L109)*Constants!$B$13+(BldgEUI!$M$104-BldgEUI!M109)*Constants!$B$13))</f>
        <v>826.05766945759524</v>
      </c>
      <c r="M191" s="117" t="e">
        <f>K191*#REF!</f>
        <v>#REF!</v>
      </c>
      <c r="N191" s="92"/>
      <c r="O191" s="92"/>
      <c r="P191" s="92"/>
      <c r="Q191" s="92">
        <f>'ecm$'!M209</f>
        <v>35.4163965203252</v>
      </c>
      <c r="R191" s="90" t="str">
        <f>IF(((BldgEUI!$P$104-BldgEUI!P109)+(BldgEUI!$Q$104-BldgEUI!Q109)+(BldgEUI!$R$104-BldgEUI!R109)+(BldgEUI!$S$104-BldgEUI!S109))=0,"n/a",Q191/(((BldgEUI!$P$104-BldgEUI!P109)*Constants!$B$14)+(BldgEUI!$Q$104-BldgEUI!Q109)*Constants!$B$14+(BldgEUI!$R$104-BldgEUI!R109)*Constants!$B$13+(BldgEUI!$S$104-BldgEUI!S109)*Constants!$B$13))</f>
        <v>n/a</v>
      </c>
      <c r="S191" s="117" t="e">
        <f>Q191*#REF!</f>
        <v>#REF!</v>
      </c>
      <c r="T191" s="89"/>
      <c r="U191" s="89"/>
      <c r="V191" s="89"/>
      <c r="W191" s="89">
        <f>'ecm$'!Q209</f>
        <v>35.4163965203252</v>
      </c>
      <c r="X191" s="90">
        <f>IF(((BldgEUI!$V$104-BldgEUI!V109)+(BldgEUI!$W$104-BldgEUI!W109)+(BldgEUI!$X$104-BldgEUI!X109)+(BldgEUI!$Y$104-BldgEUI!Y109))=0,"n/a",W191/(((BldgEUI!$V$104-BldgEUI!V109)*Constants!$B$14)+(BldgEUI!$W$104-BldgEUI!W109)*Constants!$B$14+(BldgEUI!$X$104-BldgEUI!X109)*Constants!$B$13+(BldgEUI!$Y$104-BldgEUI!Y109)*Constants!$B$13))</f>
        <v>462.85052563220228</v>
      </c>
      <c r="Y191" s="117" t="e">
        <f>W191*#REF!</f>
        <v>#REF!</v>
      </c>
    </row>
    <row r="192" spans="1:25" s="19" customFormat="1" x14ac:dyDescent="0.2">
      <c r="A192" s="23" t="s">
        <v>47</v>
      </c>
      <c r="B192" s="50" t="e">
        <f t="shared" ref="B192:B194" si="11">SUM(D192:G192)</f>
        <v>#REF!</v>
      </c>
      <c r="C192" s="49" t="e">
        <f>D192*Constants!$B$1+Constants!$B$2*E192+F192</f>
        <v>#VALUE!</v>
      </c>
      <c r="D192" s="49">
        <v>0</v>
      </c>
      <c r="E192" s="92">
        <f>'ecm$'!E210</f>
        <v>0</v>
      </c>
      <c r="F192" s="90" t="str">
        <f>IF(((BldgEUI!$D$104-BldgEUI!D110)+(BldgEUI!$E$104-BldgEUI!E110)+(BldgEUI!$F$104-BldgEUI!F110)+(BldgEUI!$G$104-BldgEUI!G110))=0,"n/a",E192/(((BldgEUI!$D$104-BldgEUI!D110)*Constants!$B$14)+(BldgEUI!$E$104-BldgEUI!E110)*Constants!$B$14+(BldgEUI!$F$104-BldgEUI!F110)*Constants!$B$13+(BldgEUI!$G$104-BldgEUI!G110)*Constants!$B$13))</f>
        <v>n/a</v>
      </c>
      <c r="G192" s="117" t="e">
        <f>E192*#REF!</f>
        <v>#REF!</v>
      </c>
      <c r="H192" s="89"/>
      <c r="I192" s="89"/>
      <c r="J192" s="89"/>
      <c r="K192" s="89">
        <f>'ecm$'!I210</f>
        <v>10.494723777314908</v>
      </c>
      <c r="L192" s="90">
        <f>IF(((BldgEUI!$J$104-BldgEUI!J110)+(BldgEUI!$K$104-BldgEUI!K110)+(BldgEUI!$L$104-BldgEUI!L110)+(BldgEUI!$M$104-BldgEUI!M110))=0,"n/a",K192/(((BldgEUI!$J$104-BldgEUI!J110)*Constants!$B$14)+(BldgEUI!$K$104-BldgEUI!K110)*Constants!$B$14+(BldgEUI!$L$104-BldgEUI!L110)*Constants!$B$13+(BldgEUI!$M$104-BldgEUI!M110)*Constants!$B$13))</f>
        <v>10.849771706643102</v>
      </c>
      <c r="M192" s="117" t="e">
        <f>K192*#REF!</f>
        <v>#REF!</v>
      </c>
      <c r="N192" s="92"/>
      <c r="O192" s="92"/>
      <c r="P192" s="92"/>
      <c r="Q192" s="92">
        <f>'ecm$'!M210</f>
        <v>11.447718239841132</v>
      </c>
      <c r="R192" s="90" t="str">
        <f>IF(((BldgEUI!$P$104-BldgEUI!P110)+(BldgEUI!$Q$104-BldgEUI!Q110)+(BldgEUI!$R$104-BldgEUI!R110)+(BldgEUI!$S$104-BldgEUI!S110))=0,"n/a",Q192/(((BldgEUI!$P$104-BldgEUI!P110)*Constants!$B$14)+(BldgEUI!$Q$104-BldgEUI!Q110)*Constants!$B$14+(BldgEUI!$R$104-BldgEUI!R110)*Constants!$B$13+(BldgEUI!$S$104-BldgEUI!S110)*Constants!$B$13))</f>
        <v>n/a</v>
      </c>
      <c r="S192" s="117" t="e">
        <f>Q192*#REF!</f>
        <v>#REF!</v>
      </c>
      <c r="T192" s="89"/>
      <c r="U192" s="89"/>
      <c r="V192" s="89"/>
      <c r="W192" s="89">
        <f>'ecm$'!Q210</f>
        <v>11.447718239841132</v>
      </c>
      <c r="X192" s="90">
        <f>IF(((BldgEUI!$V$104-BldgEUI!V110)+(BldgEUI!$W$104-BldgEUI!W110)+(BldgEUI!$X$104-BldgEUI!X110)+(BldgEUI!$Y$104-BldgEUI!Y110))=0,"n/a",W192/(((BldgEUI!$V$104-BldgEUI!V110)*Constants!$B$14)+(BldgEUI!$W$104-BldgEUI!W110)*Constants!$B$14+(BldgEUI!$X$104-BldgEUI!X110)*Constants!$B$13+(BldgEUI!$Y$104-BldgEUI!Y110)*Constants!$B$13))</f>
        <v>3.4110121193553264</v>
      </c>
      <c r="Y192" s="117" t="e">
        <f>W192*#REF!</f>
        <v>#REF!</v>
      </c>
    </row>
    <row r="193" spans="1:25" x14ac:dyDescent="0.2">
      <c r="A193" s="23" t="s">
        <v>48</v>
      </c>
      <c r="B193" s="50" t="e">
        <f t="shared" si="11"/>
        <v>#REF!</v>
      </c>
      <c r="C193" s="49" t="e">
        <f>D193*Constants!$B$1+Constants!$B$2*E193+F193</f>
        <v>#VALUE!</v>
      </c>
      <c r="D193" s="49">
        <v>0</v>
      </c>
      <c r="E193" s="92">
        <f>'ecm$'!E211</f>
        <v>1.9468292682926829</v>
      </c>
      <c r="F193" s="90" t="str">
        <f>IF(((BldgEUI!$D$104-BldgEUI!D111)+(BldgEUI!$E$104-BldgEUI!E111)+(BldgEUI!$F$104-BldgEUI!F111)+(BldgEUI!$G$104-BldgEUI!G111))=0,"n/a",E193/(((BldgEUI!$D$104-BldgEUI!D111)*Constants!$B$14)+(BldgEUI!$E$104-BldgEUI!E111)*Constants!$B$14+(BldgEUI!$F$104-BldgEUI!F111)*Constants!$B$13+(BldgEUI!$G$104-BldgEUI!G111)*Constants!$B$13))</f>
        <v>n/a</v>
      </c>
      <c r="G193" s="117" t="e">
        <f>E193*#REF!</f>
        <v>#REF!</v>
      </c>
      <c r="H193" s="89"/>
      <c r="I193" s="89"/>
      <c r="J193" s="89"/>
      <c r="K193" s="89">
        <f>'ecm$'!I211</f>
        <v>1.9468292682926829</v>
      </c>
      <c r="L193" s="90">
        <f>IF(((BldgEUI!$J$104-BldgEUI!J111)+(BldgEUI!$K$104-BldgEUI!K111)+(BldgEUI!$L$104-BldgEUI!L111)+(BldgEUI!$M$104-BldgEUI!M111))=0,"n/a",K193/(((BldgEUI!$J$104-BldgEUI!J111)*Constants!$B$14)+(BldgEUI!$K$104-BldgEUI!K111)*Constants!$B$14+(BldgEUI!$L$104-BldgEUI!L111)*Constants!$B$13+(BldgEUI!$M$104-BldgEUI!M111)*Constants!$B$13))</f>
        <v>3.586047391354942</v>
      </c>
      <c r="M193" s="117" t="e">
        <f>K193*#REF!</f>
        <v>#REF!</v>
      </c>
      <c r="N193" s="92"/>
      <c r="O193" s="92"/>
      <c r="P193" s="92"/>
      <c r="Q193" s="92">
        <f>'ecm$'!M211</f>
        <v>1.9468292682926829</v>
      </c>
      <c r="R193" s="90" t="str">
        <f>IF(((BldgEUI!$P$104-BldgEUI!P111)+(BldgEUI!$Q$104-BldgEUI!Q111)+(BldgEUI!$R$104-BldgEUI!R111)+(BldgEUI!$S$104-BldgEUI!S111))=0,"n/a",Q193/(((BldgEUI!$P$104-BldgEUI!P111)*Constants!$B$14)+(BldgEUI!$Q$104-BldgEUI!Q111)*Constants!$B$14+(BldgEUI!$R$104-BldgEUI!R111)*Constants!$B$13+(BldgEUI!$S$104-BldgEUI!S111)*Constants!$B$13))</f>
        <v>n/a</v>
      </c>
      <c r="S193" s="117" t="e">
        <f>Q193*#REF!</f>
        <v>#REF!</v>
      </c>
      <c r="T193" s="89"/>
      <c r="U193" s="89"/>
      <c r="V193" s="89"/>
      <c r="W193" s="89">
        <f>'ecm$'!Q211</f>
        <v>1.9468292682926829</v>
      </c>
      <c r="X193" s="90">
        <f>IF(((BldgEUI!$V$104-BldgEUI!V111)+(BldgEUI!$W$104-BldgEUI!W111)+(BldgEUI!$X$104-BldgEUI!X111)+(BldgEUI!$Y$104-BldgEUI!Y111))=0,"n/a",W193/(((BldgEUI!$V$104-BldgEUI!V111)*Constants!$B$14)+(BldgEUI!$W$104-BldgEUI!W111)*Constants!$B$14+(BldgEUI!$X$104-BldgEUI!X111)*Constants!$B$13+(BldgEUI!$Y$104-BldgEUI!Y111)*Constants!$B$13))</f>
        <v>2.1791092384567392</v>
      </c>
      <c r="Y193" s="117" t="e">
        <f>W193*#REF!</f>
        <v>#REF!</v>
      </c>
    </row>
    <row r="194" spans="1:25" x14ac:dyDescent="0.2">
      <c r="A194" s="23" t="s">
        <v>49</v>
      </c>
      <c r="B194" s="50" t="e">
        <f t="shared" si="11"/>
        <v>#REF!</v>
      </c>
      <c r="C194" s="49" t="e">
        <f>D194*Constants!$B$1+Constants!$B$2*E194+F194</f>
        <v>#VALUE!</v>
      </c>
      <c r="D194" s="49">
        <v>0</v>
      </c>
      <c r="E194" s="92">
        <f>'ecm$'!E212</f>
        <v>1.9468292682926829</v>
      </c>
      <c r="F194" s="90" t="str">
        <f>IF(((BldgEUI!$D$104-BldgEUI!D112)+(BldgEUI!$E$104-BldgEUI!E112)+(BldgEUI!$F$104-BldgEUI!F112)+(BldgEUI!$G$104-BldgEUI!G112))=0,"n/a",E194/(((BldgEUI!$D$104-BldgEUI!D112)*Constants!$B$14)+(BldgEUI!$E$104-BldgEUI!E112)*Constants!$B$14+(BldgEUI!$F$104-BldgEUI!F112)*Constants!$B$13+(BldgEUI!$G$104-BldgEUI!G112)*Constants!$B$13))</f>
        <v>n/a</v>
      </c>
      <c r="G194" s="117" t="e">
        <f>E194*#REF!</f>
        <v>#REF!</v>
      </c>
      <c r="H194" s="89"/>
      <c r="I194" s="89"/>
      <c r="J194" s="89"/>
      <c r="K194" s="89">
        <f>'ecm$'!I212</f>
        <v>1.9468292682926829</v>
      </c>
      <c r="L194" s="90">
        <f>IF(((BldgEUI!$J$104-BldgEUI!J112)+(BldgEUI!$K$104-BldgEUI!K112)+(BldgEUI!$L$104-BldgEUI!L112)+(BldgEUI!$M$104-BldgEUI!M112))=0,"n/a",K194/(((BldgEUI!$J$104-BldgEUI!J112)*Constants!$B$14)+(BldgEUI!$K$104-BldgEUI!K112)*Constants!$B$14+(BldgEUI!$L$104-BldgEUI!L112)*Constants!$B$13+(BldgEUI!$M$104-BldgEUI!M112)*Constants!$B$13))</f>
        <v>4.928382245870333</v>
      </c>
      <c r="M194" s="117" t="e">
        <f>K194*#REF!</f>
        <v>#REF!</v>
      </c>
      <c r="N194" s="92"/>
      <c r="O194" s="92"/>
      <c r="P194" s="92"/>
      <c r="Q194" s="92">
        <f>'ecm$'!M212</f>
        <v>1.9468292682926829</v>
      </c>
      <c r="R194" s="90" t="str">
        <f>IF(((BldgEUI!$P$104-BldgEUI!P112)+(BldgEUI!$Q$104-BldgEUI!Q112)+(BldgEUI!$R$104-BldgEUI!R112)+(BldgEUI!$S$104-BldgEUI!S112))=0,"n/a",Q194/(((BldgEUI!$P$104-BldgEUI!P112)*Constants!$B$14)+(BldgEUI!$Q$104-BldgEUI!Q112)*Constants!$B$14+(BldgEUI!$R$104-BldgEUI!R112)*Constants!$B$13+(BldgEUI!$S$104-BldgEUI!S112)*Constants!$B$13))</f>
        <v>n/a</v>
      </c>
      <c r="S194" s="117" t="e">
        <f>Q194*#REF!</f>
        <v>#REF!</v>
      </c>
      <c r="T194" s="89"/>
      <c r="U194" s="89"/>
      <c r="V194" s="89"/>
      <c r="W194" s="89">
        <f>'ecm$'!Q212</f>
        <v>1.9468292682926829</v>
      </c>
      <c r="X194" s="90">
        <f>IF(((BldgEUI!$V$104-BldgEUI!V112)+(BldgEUI!$W$104-BldgEUI!W112)+(BldgEUI!$X$104-BldgEUI!X112)+(BldgEUI!$Y$104-BldgEUI!Y112))=0,"n/a",W194/(((BldgEUI!$V$104-BldgEUI!V112)*Constants!$B$14)+(BldgEUI!$W$104-BldgEUI!W112)*Constants!$B$14+(BldgEUI!$X$104-BldgEUI!X112)*Constants!$B$13+(BldgEUI!$Y$104-BldgEUI!Y112)*Constants!$B$13))</f>
        <v>2.6376655199551817</v>
      </c>
      <c r="Y194" s="117" t="e">
        <f>W194*#REF!</f>
        <v>#REF!</v>
      </c>
    </row>
    <row r="195" spans="1:25" x14ac:dyDescent="0.2">
      <c r="A195" s="12" t="s">
        <v>50</v>
      </c>
      <c r="B195" s="50" t="e">
        <f>SUM(D195:G195)</f>
        <v>#REF!</v>
      </c>
      <c r="C195" s="49" t="e">
        <f>D195*Constants!$B$1+Constants!$B$2*E195+F195</f>
        <v>#VALUE!</v>
      </c>
      <c r="D195" s="49">
        <v>0</v>
      </c>
      <c r="E195" s="92">
        <f>'ecm$'!E213</f>
        <v>24.807561991744834</v>
      </c>
      <c r="F195" s="90" t="str">
        <f>IF(((BldgEUI!$D$104-BldgEUI!D113)+(BldgEUI!$E$104-BldgEUI!E113)+(BldgEUI!$F$104-BldgEUI!F113)+(BldgEUI!$G$104-BldgEUI!G113))=0,"n/a",E195/(((BldgEUI!$D$104-BldgEUI!D113)*Constants!$B$14)+(BldgEUI!$E$104-BldgEUI!E113)*Constants!$B$14+(BldgEUI!$F$104-BldgEUI!F113)*Constants!$B$13+(BldgEUI!$G$104-BldgEUI!G113)*Constants!$B$13))</f>
        <v>n/a</v>
      </c>
      <c r="G195" s="117" t="e">
        <f>E195*#REF!</f>
        <v>#REF!</v>
      </c>
      <c r="H195" s="89"/>
      <c r="I195" s="89"/>
      <c r="J195" s="89"/>
      <c r="K195" s="89">
        <f>'ecm$'!I213</f>
        <v>24.807561991744834</v>
      </c>
      <c r="L195" s="90">
        <f>IF(((BldgEUI!$J$104-BldgEUI!J113)+(BldgEUI!$K$104-BldgEUI!K113)+(BldgEUI!$L$104-BldgEUI!L113)+(BldgEUI!$M$104-BldgEUI!M113))=0,"n/a",K195/(((BldgEUI!$J$104-BldgEUI!J113)*Constants!$B$14)+(BldgEUI!$K$104-BldgEUI!K113)*Constants!$B$14+(BldgEUI!$L$104-BldgEUI!L113)*Constants!$B$13+(BldgEUI!$M$104-BldgEUI!M113)*Constants!$B$13))</f>
        <v>12.956045386518138</v>
      </c>
      <c r="M195" s="117" t="e">
        <f>K195*#REF!</f>
        <v>#REF!</v>
      </c>
      <c r="N195" s="92"/>
      <c r="O195" s="92"/>
      <c r="P195" s="92"/>
      <c r="Q195" s="92">
        <f>'ecm$'!M213</f>
        <v>24.807561991744834</v>
      </c>
      <c r="R195" s="90" t="str">
        <f>IF(((BldgEUI!$P$104-BldgEUI!P113)+(BldgEUI!$Q$104-BldgEUI!Q113)+(BldgEUI!$R$104-BldgEUI!R113)+(BldgEUI!$S$104-BldgEUI!S113))=0,"n/a",Q195/(((BldgEUI!$P$104-BldgEUI!P113)*Constants!$B$14)+(BldgEUI!$Q$104-BldgEUI!Q113)*Constants!$B$14+(BldgEUI!$R$104-BldgEUI!R113)*Constants!$B$13+(BldgEUI!$S$104-BldgEUI!S113)*Constants!$B$13))</f>
        <v>n/a</v>
      </c>
      <c r="S195" s="117" t="e">
        <f>Q195*#REF!</f>
        <v>#REF!</v>
      </c>
      <c r="T195" s="89"/>
      <c r="U195" s="89"/>
      <c r="V195" s="89"/>
      <c r="W195" s="89">
        <f>'ecm$'!Q213</f>
        <v>24.807561991744834</v>
      </c>
      <c r="X195" s="90">
        <f>IF(((BldgEUI!$V$104-BldgEUI!V113)+(BldgEUI!$W$104-BldgEUI!W113)+(BldgEUI!$X$104-BldgEUI!X113)+(BldgEUI!$Y$104-BldgEUI!Y113))=0,"n/a",W195/(((BldgEUI!$V$104-BldgEUI!V113)*Constants!$B$14)+(BldgEUI!$W$104-BldgEUI!W113)*Constants!$B$14+(BldgEUI!$X$104-BldgEUI!X113)*Constants!$B$13+(BldgEUI!$Y$104-BldgEUI!Y113)*Constants!$B$13))</f>
        <v>20.360001175058073</v>
      </c>
      <c r="Y195" s="117" t="e">
        <f>W195*#REF!</f>
        <v>#REF!</v>
      </c>
    </row>
    <row r="196" spans="1:25" x14ac:dyDescent="0.2">
      <c r="A196" s="73" t="s">
        <v>30</v>
      </c>
      <c r="B196" s="50" t="e">
        <f>SUM(D196:G196)</f>
        <v>#REF!</v>
      </c>
      <c r="C196" s="49" t="e">
        <f>D196*Constants!$B$1+Constants!$B$2*E196+F196</f>
        <v>#VALUE!</v>
      </c>
      <c r="D196" s="49">
        <v>0</v>
      </c>
      <c r="E196" s="92">
        <f>'ecm$'!E214</f>
        <v>1.056910569105691</v>
      </c>
      <c r="F196" s="90" t="str">
        <f>IF(((BldgEUI!$D$104-BldgEUI!D114)+(BldgEUI!$E$104-BldgEUI!E114)+(BldgEUI!$F$104-BldgEUI!F114)+(BldgEUI!$G$104-BldgEUI!G114))=0,"n/a",E196/(((BldgEUI!$D$104-BldgEUI!D114)*Constants!$B$14)+(BldgEUI!$E$104-BldgEUI!E114)*Constants!$B$14+(BldgEUI!$F$104-BldgEUI!F114)*Constants!$B$13+(BldgEUI!$G$104-BldgEUI!G114)*Constants!$B$13))</f>
        <v>n/a</v>
      </c>
      <c r="G196" s="117" t="e">
        <f>E196*#REF!</f>
        <v>#REF!</v>
      </c>
      <c r="H196" s="89"/>
      <c r="I196" s="89"/>
      <c r="J196" s="89"/>
      <c r="K196" s="89">
        <f>'ecm$'!I214</f>
        <v>1.056910569105691</v>
      </c>
      <c r="L196" s="90">
        <f>IF(((BldgEUI!$J$104-BldgEUI!J114)+(BldgEUI!$K$104-BldgEUI!K114)+(BldgEUI!$L$104-BldgEUI!L114)+(BldgEUI!$M$104-BldgEUI!M114))=0,"n/a",K196/(((BldgEUI!$J$104-BldgEUI!J114)*Constants!$B$14)+(BldgEUI!$K$104-BldgEUI!K114)*Constants!$B$14+(BldgEUI!$L$104-BldgEUI!L114)*Constants!$B$13+(BldgEUI!$M$104-BldgEUI!M114)*Constants!$B$13))</f>
        <v>1.5061498996846252</v>
      </c>
      <c r="M196" s="117" t="e">
        <f>K196*#REF!</f>
        <v>#REF!</v>
      </c>
      <c r="N196" s="92"/>
      <c r="O196" s="92"/>
      <c r="P196" s="92"/>
      <c r="Q196" s="92">
        <f>'ecm$'!M214</f>
        <v>1.056910569105691</v>
      </c>
      <c r="R196" s="90" t="str">
        <f>IF(((BldgEUI!$P$104-BldgEUI!P114)+(BldgEUI!$Q$104-BldgEUI!Q114)+(BldgEUI!$R$104-BldgEUI!R114)+(BldgEUI!$S$104-BldgEUI!S114))=0,"n/a",Q196/(((BldgEUI!$P$104-BldgEUI!P114)*Constants!$B$14)+(BldgEUI!$Q$104-BldgEUI!Q114)*Constants!$B$14+(BldgEUI!$R$104-BldgEUI!R114)*Constants!$B$13+(BldgEUI!$S$104-BldgEUI!S114)*Constants!$B$13))</f>
        <v>n/a</v>
      </c>
      <c r="S196" s="117" t="e">
        <f>Q196*#REF!</f>
        <v>#REF!</v>
      </c>
      <c r="T196" s="89"/>
      <c r="U196" s="89"/>
      <c r="V196" s="89"/>
      <c r="W196" s="89">
        <f>'ecm$'!Q214</f>
        <v>1.056910569105691</v>
      </c>
      <c r="X196" s="90">
        <f>IF(((BldgEUI!$V$104-BldgEUI!V114)+(BldgEUI!$W$104-BldgEUI!W114)+(BldgEUI!$X$104-BldgEUI!X114)+(BldgEUI!$Y$104-BldgEUI!Y114))=0,"n/a",W196/(((BldgEUI!$V$104-BldgEUI!V114)*Constants!$B$14)+(BldgEUI!$W$104-BldgEUI!W114)*Constants!$B$14+(BldgEUI!$X$104-BldgEUI!X114)*Constants!$B$13+(BldgEUI!$Y$104-BldgEUI!Y114)*Constants!$B$13))</f>
        <v>1.5061498996846217</v>
      </c>
      <c r="Y196" s="117" t="e">
        <f>W196*#REF!</f>
        <v>#REF!</v>
      </c>
    </row>
    <row r="197" spans="1:25" x14ac:dyDescent="0.2">
      <c r="A197" s="12" t="s">
        <v>6</v>
      </c>
      <c r="B197" s="50" t="e">
        <f>SUM(D197:G197)</f>
        <v>#REF!</v>
      </c>
      <c r="C197" s="49" t="e">
        <f>D197*Constants!$B$1+Constants!$B$2*E197+F197</f>
        <v>#VALUE!</v>
      </c>
      <c r="D197" s="49">
        <v>0</v>
      </c>
      <c r="E197" s="92">
        <f>'ecm$'!E215</f>
        <v>142.76666666666668</v>
      </c>
      <c r="F197" s="90" t="str">
        <f>IF(((BldgEUI!$D$104-BldgEUI!D115)+(BldgEUI!$E$104-BldgEUI!E115)+(BldgEUI!$F$104-BldgEUI!F115)+(BldgEUI!$G$104-BldgEUI!G115))=0,"n/a",E197/(((BldgEUI!$D$104-BldgEUI!D115)*Constants!$B$14)+(BldgEUI!$E$104-BldgEUI!E115)*Constants!$B$14+(BldgEUI!$F$104-BldgEUI!F115)*Constants!$B$13+(BldgEUI!$G$104-BldgEUI!G115)*Constants!$B$13))</f>
        <v>n/a</v>
      </c>
      <c r="G197" s="117" t="e">
        <f>E197*#REF!</f>
        <v>#REF!</v>
      </c>
      <c r="H197" s="89"/>
      <c r="I197" s="89"/>
      <c r="J197" s="89"/>
      <c r="K197" s="89">
        <f>'ecm$'!I215</f>
        <v>142.76666666666668</v>
      </c>
      <c r="L197" s="90">
        <f>IF(((BldgEUI!$J$104-BldgEUI!J115)+(BldgEUI!$K$104-BldgEUI!K115)+(BldgEUI!$L$104-BldgEUI!L115)+(BldgEUI!$M$104-BldgEUI!M115))=0,"n/a",K197/(((BldgEUI!$J$104-BldgEUI!J115)*Constants!$B$14)+(BldgEUI!$K$104-BldgEUI!K115)*Constants!$B$14+(BldgEUI!$L$104-BldgEUI!L115)*Constants!$B$13+(BldgEUI!$M$104-BldgEUI!M115)*Constants!$B$13))</f>
        <v>666.97812037686015</v>
      </c>
      <c r="M197" s="117" t="e">
        <f>K197*#REF!</f>
        <v>#REF!</v>
      </c>
      <c r="N197" s="92"/>
      <c r="O197" s="92"/>
      <c r="P197" s="92"/>
      <c r="Q197" s="92">
        <f>'ecm$'!M215</f>
        <v>142.76666666666668</v>
      </c>
      <c r="R197" s="90" t="str">
        <f>IF(((BldgEUI!$P$104-BldgEUI!P115)+(BldgEUI!$Q$104-BldgEUI!Q115)+(BldgEUI!$R$104-BldgEUI!R115)+(BldgEUI!$S$104-BldgEUI!S115))=0,"n/a",Q197/(((BldgEUI!$P$104-BldgEUI!P115)*Constants!$B$14)+(BldgEUI!$Q$104-BldgEUI!Q115)*Constants!$B$14+(BldgEUI!$R$104-BldgEUI!R115)*Constants!$B$13+(BldgEUI!$S$104-BldgEUI!S115)*Constants!$B$13))</f>
        <v>n/a</v>
      </c>
      <c r="S197" s="117" t="e">
        <f>Q197*#REF!</f>
        <v>#REF!</v>
      </c>
      <c r="T197" s="89"/>
      <c r="U197" s="89"/>
      <c r="V197" s="89"/>
      <c r="W197" s="89">
        <f>'ecm$'!Q215</f>
        <v>142.76666666666668</v>
      </c>
      <c r="X197" s="90">
        <f>IF(((BldgEUI!$V$104-BldgEUI!V115)+(BldgEUI!$W$104-BldgEUI!W115)+(BldgEUI!$X$104-BldgEUI!X115)+(BldgEUI!$Y$104-BldgEUI!Y115))=0,"n/a",W197/(((BldgEUI!$V$104-BldgEUI!V115)*Constants!$B$14)+(BldgEUI!$W$104-BldgEUI!W115)*Constants!$B$14+(BldgEUI!$X$104-BldgEUI!X115)*Constants!$B$13+(BldgEUI!$Y$104-BldgEUI!Y115)*Constants!$B$13))</f>
        <v>620.12608120278026</v>
      </c>
      <c r="Y197" s="117" t="e">
        <f>W197*#REF!</f>
        <v>#REF!</v>
      </c>
    </row>
    <row r="198" spans="1:25" x14ac:dyDescent="0.2">
      <c r="A198" s="12" t="s">
        <v>51</v>
      </c>
      <c r="B198" s="50" t="e">
        <f t="shared" ref="B198:B206" si="12">SUM(D198:G198)</f>
        <v>#REF!</v>
      </c>
      <c r="C198" s="49" t="e">
        <f>D198*Constants!$B$1+Constants!$B$2*E198+F198</f>
        <v>#VALUE!</v>
      </c>
      <c r="D198" s="49">
        <v>0</v>
      </c>
      <c r="E198" s="92">
        <f>'ecm$'!E216</f>
        <v>3.3313821138211384</v>
      </c>
      <c r="F198" s="90" t="str">
        <f>IF(((BldgEUI!$D$104-BldgEUI!D116)+(BldgEUI!$E$104-BldgEUI!E116)+(BldgEUI!$F$104-BldgEUI!F116)+(BldgEUI!$G$104-BldgEUI!G116))=0,"n/a",E198/(((BldgEUI!$D$104-BldgEUI!D116)*Constants!$B$14)+(BldgEUI!$E$104-BldgEUI!E116)*Constants!$B$14+(BldgEUI!$F$104-BldgEUI!F116)*Constants!$B$13+(BldgEUI!$G$104-BldgEUI!G116)*Constants!$B$13))</f>
        <v>n/a</v>
      </c>
      <c r="G198" s="117" t="e">
        <f>E198*#REF!</f>
        <v>#REF!</v>
      </c>
      <c r="H198" s="89"/>
      <c r="I198" s="89"/>
      <c r="J198" s="89"/>
      <c r="K198" s="89">
        <f>'ecm$'!I216</f>
        <v>3.3313821138211384</v>
      </c>
      <c r="L198" s="90">
        <f>IF(((BldgEUI!$J$104-BldgEUI!J116)+(BldgEUI!$K$104-BldgEUI!K116)+(BldgEUI!$L$104-BldgEUI!L116)+(BldgEUI!$M$104-BldgEUI!M116))=0,"n/a",K198/(((BldgEUI!$J$104-BldgEUI!J116)*Constants!$B$14)+(BldgEUI!$K$104-BldgEUI!K116)*Constants!$B$14+(BldgEUI!$L$104-BldgEUI!L116)*Constants!$B$13+(BldgEUI!$M$104-BldgEUI!M116)*Constants!$B$13))</f>
        <v>10.721529415076935</v>
      </c>
      <c r="M198" s="117" t="e">
        <f>K198*#REF!</f>
        <v>#REF!</v>
      </c>
      <c r="N198" s="92"/>
      <c r="O198" s="92"/>
      <c r="P198" s="92"/>
      <c r="Q198" s="92">
        <f>'ecm$'!M216</f>
        <v>3.3313821138211384</v>
      </c>
      <c r="R198" s="90" t="str">
        <f>IF(((BldgEUI!$P$104-BldgEUI!P116)+(BldgEUI!$Q$104-BldgEUI!Q116)+(BldgEUI!$R$104-BldgEUI!R116)+(BldgEUI!$S$104-BldgEUI!S116))=0,"n/a",Q198/(((BldgEUI!$P$104-BldgEUI!P116)*Constants!$B$14)+(BldgEUI!$Q$104-BldgEUI!Q116)*Constants!$B$14+(BldgEUI!$R$104-BldgEUI!R116)*Constants!$B$13+(BldgEUI!$S$104-BldgEUI!S116)*Constants!$B$13))</f>
        <v>n/a</v>
      </c>
      <c r="S198" s="117" t="e">
        <f>Q198*#REF!</f>
        <v>#REF!</v>
      </c>
      <c r="T198" s="89"/>
      <c r="U198" s="89"/>
      <c r="V198" s="89"/>
      <c r="W198" s="89">
        <f>'ecm$'!Q216</f>
        <v>3.3313821138211384</v>
      </c>
      <c r="X198" s="90">
        <f>IF(((BldgEUI!$V$104-BldgEUI!V116)+(BldgEUI!$W$104-BldgEUI!W116)+(BldgEUI!$X$104-BldgEUI!X116)+(BldgEUI!$Y$104-BldgEUI!Y116))=0,"n/a",W198/(((BldgEUI!$V$104-BldgEUI!V116)*Constants!$B$14)+(BldgEUI!$W$104-BldgEUI!W116)*Constants!$B$14+(BldgEUI!$X$104-BldgEUI!X116)*Constants!$B$13+(BldgEUI!$Y$104-BldgEUI!Y116)*Constants!$B$13))</f>
        <v>4.7695255069395923</v>
      </c>
      <c r="Y198" s="117" t="e">
        <f>W198*#REF!</f>
        <v>#REF!</v>
      </c>
    </row>
    <row r="199" spans="1:25" s="52" customFormat="1" x14ac:dyDescent="0.2">
      <c r="A199" s="23" t="s">
        <v>52</v>
      </c>
      <c r="B199" s="50" t="e">
        <f t="shared" si="12"/>
        <v>#REF!</v>
      </c>
      <c r="C199" s="49" t="e">
        <f>D199*Constants!$B$1+Constants!$B$2*E199+F199</f>
        <v>#VALUE!</v>
      </c>
      <c r="D199" s="49">
        <v>0</v>
      </c>
      <c r="E199" s="92">
        <f>'ecm$'!E217</f>
        <v>2.5796747967479674</v>
      </c>
      <c r="F199" s="90" t="str">
        <f>IF(((BldgEUI!$D$104-BldgEUI!D117)+(BldgEUI!$E$104-BldgEUI!E117)+(BldgEUI!$F$104-BldgEUI!F117)+(BldgEUI!$G$104-BldgEUI!G117))=0,"n/a",E199/(((BldgEUI!$D$104-BldgEUI!D117)*Constants!$B$14)+(BldgEUI!$E$104-BldgEUI!E117)*Constants!$B$14+(BldgEUI!$F$104-BldgEUI!F117)*Constants!$B$13+(BldgEUI!$G$104-BldgEUI!G117)*Constants!$B$13))</f>
        <v>n/a</v>
      </c>
      <c r="G199" s="117" t="e">
        <f>E199*#REF!</f>
        <v>#REF!</v>
      </c>
      <c r="H199" s="92"/>
      <c r="I199" s="92"/>
      <c r="J199" s="92"/>
      <c r="K199" s="89">
        <f>'ecm$'!I217</f>
        <v>2.5796747967479674</v>
      </c>
      <c r="L199" s="90">
        <f>IF(((BldgEUI!$J$104-BldgEUI!J117)+(BldgEUI!$K$104-BldgEUI!K117)+(BldgEUI!$L$104-BldgEUI!L117)+(BldgEUI!$M$104-BldgEUI!M117))=0,"n/a",K199/(((BldgEUI!$J$104-BldgEUI!J117)*Constants!$B$14)+(BldgEUI!$K$104-BldgEUI!K117)*Constants!$B$14+(BldgEUI!$L$104-BldgEUI!L117)*Constants!$B$13+(BldgEUI!$M$104-BldgEUI!M117)*Constants!$B$13))</f>
        <v>8.6802207232678477</v>
      </c>
      <c r="M199" s="117" t="e">
        <f>K199*#REF!</f>
        <v>#REF!</v>
      </c>
      <c r="N199" s="92"/>
      <c r="O199" s="92"/>
      <c r="P199" s="92"/>
      <c r="Q199" s="92">
        <f>'ecm$'!M217</f>
        <v>2.5796747967479674</v>
      </c>
      <c r="R199" s="90" t="str">
        <f>IF(((BldgEUI!$P$104-BldgEUI!P117)+(BldgEUI!$Q$104-BldgEUI!Q117)+(BldgEUI!$R$104-BldgEUI!R117)+(BldgEUI!$S$104-BldgEUI!S117))=0,"n/a",Q199/(((BldgEUI!$P$104-BldgEUI!P117)*Constants!$B$14)+(BldgEUI!$Q$104-BldgEUI!Q117)*Constants!$B$14+(BldgEUI!$R$104-BldgEUI!R117)*Constants!$B$13+(BldgEUI!$S$104-BldgEUI!S117)*Constants!$B$13))</f>
        <v>n/a</v>
      </c>
      <c r="S199" s="117" t="e">
        <f>Q199*#REF!</f>
        <v>#REF!</v>
      </c>
      <c r="T199" s="92"/>
      <c r="U199" s="92"/>
      <c r="V199" s="92"/>
      <c r="W199" s="89">
        <f>'ecm$'!Q217</f>
        <v>2.5796747967479674</v>
      </c>
      <c r="X199" s="90">
        <f>IF(((BldgEUI!$V$104-BldgEUI!V117)+(BldgEUI!$W$104-BldgEUI!W117)+(BldgEUI!$X$104-BldgEUI!X117)+(BldgEUI!$Y$104-BldgEUI!Y117))=0,"n/a",W199/(((BldgEUI!$V$104-BldgEUI!V117)*Constants!$B$14)+(BldgEUI!$W$104-BldgEUI!W117)*Constants!$B$14+(BldgEUI!$X$104-BldgEUI!X117)*Constants!$B$13+(BldgEUI!$Y$104-BldgEUI!Y117)*Constants!$B$13))</f>
        <v>6.960055031156827</v>
      </c>
      <c r="Y199" s="117" t="e">
        <f>W199*#REF!</f>
        <v>#REF!</v>
      </c>
    </row>
    <row r="200" spans="1:25" s="19" customFormat="1" x14ac:dyDescent="0.2">
      <c r="A200" s="23" t="s">
        <v>53</v>
      </c>
      <c r="B200" s="50" t="e">
        <f t="shared" si="12"/>
        <v>#REF!</v>
      </c>
      <c r="C200" s="49" t="e">
        <f>D200*Constants!$B$1+Constants!$B$2*E200+F200</f>
        <v>#VALUE!</v>
      </c>
      <c r="D200" s="49">
        <v>0</v>
      </c>
      <c r="E200" s="92">
        <f>'ecm$'!E218</f>
        <v>1.6435772357723577</v>
      </c>
      <c r="F200" s="90" t="str">
        <f>IF(((BldgEUI!$D$104-BldgEUI!D118)+(BldgEUI!$E$104-BldgEUI!E118)+(BldgEUI!$F$104-BldgEUI!F118)+(BldgEUI!$G$104-BldgEUI!G118))=0,"n/a",E200/(((BldgEUI!$D$104-BldgEUI!D118)*Constants!$B$14)+(BldgEUI!$E$104-BldgEUI!E118)*Constants!$B$14+(BldgEUI!$F$104-BldgEUI!F118)*Constants!$B$13+(BldgEUI!$G$104-BldgEUI!G118)*Constants!$B$13))</f>
        <v>n/a</v>
      </c>
      <c r="G200" s="117" t="e">
        <f>E200*#REF!</f>
        <v>#REF!</v>
      </c>
      <c r="H200" s="94"/>
      <c r="I200" s="94"/>
      <c r="J200" s="94"/>
      <c r="K200" s="89">
        <f>'ecm$'!I218</f>
        <v>1.6435772357723577</v>
      </c>
      <c r="L200" s="90">
        <f>IF(((BldgEUI!$J$104-BldgEUI!J118)+(BldgEUI!$K$104-BldgEUI!K118)+(BldgEUI!$L$104-BldgEUI!L118)+(BldgEUI!$M$104-BldgEUI!M118))=0,"n/a",K200/(((BldgEUI!$J$104-BldgEUI!J118)*Constants!$B$14)+(BldgEUI!$K$104-BldgEUI!K118)*Constants!$B$14+(BldgEUI!$L$104-BldgEUI!L118)*Constants!$B$13+(BldgEUI!$M$104-BldgEUI!M118)*Constants!$B$13))</f>
        <v>1.4267131184019937</v>
      </c>
      <c r="M200" s="117" t="e">
        <f>K200*#REF!</f>
        <v>#REF!</v>
      </c>
      <c r="N200" s="92"/>
      <c r="O200" s="92"/>
      <c r="P200" s="92"/>
      <c r="Q200" s="92">
        <f>'ecm$'!M218</f>
        <v>1.6435772357723577</v>
      </c>
      <c r="R200" s="90" t="str">
        <f>IF(((BldgEUI!$P$104-BldgEUI!P118)+(BldgEUI!$Q$104-BldgEUI!Q118)+(BldgEUI!$R$104-BldgEUI!R118)+(BldgEUI!$S$104-BldgEUI!S118))=0,"n/a",Q200/(((BldgEUI!$P$104-BldgEUI!P118)*Constants!$B$14)+(BldgEUI!$Q$104-BldgEUI!Q118)*Constants!$B$14+(BldgEUI!$R$104-BldgEUI!R118)*Constants!$B$13+(BldgEUI!$S$104-BldgEUI!S118)*Constants!$B$13))</f>
        <v>n/a</v>
      </c>
      <c r="S200" s="117" t="e">
        <f>Q200*#REF!</f>
        <v>#REF!</v>
      </c>
      <c r="T200" s="94"/>
      <c r="U200" s="94"/>
      <c r="V200" s="94"/>
      <c r="W200" s="89">
        <f>'ecm$'!Q218</f>
        <v>1.6435772357723577</v>
      </c>
      <c r="X200" s="90">
        <f>IF(((BldgEUI!$V$104-BldgEUI!V118)+(BldgEUI!$W$104-BldgEUI!W118)+(BldgEUI!$X$104-BldgEUI!X118)+(BldgEUI!$Y$104-BldgEUI!Y118))=0,"n/a",W200/(((BldgEUI!$V$104-BldgEUI!V118)*Constants!$B$14)+(BldgEUI!$W$104-BldgEUI!W118)*Constants!$B$14+(BldgEUI!$X$104-BldgEUI!X118)*Constants!$B$13+(BldgEUI!$Y$104-BldgEUI!Y118)*Constants!$B$13))</f>
        <v>0.53146588610842405</v>
      </c>
      <c r="Y200" s="117" t="e">
        <f>W200*#REF!</f>
        <v>#REF!</v>
      </c>
    </row>
    <row r="201" spans="1:25" s="52" customFormat="1" x14ac:dyDescent="0.2">
      <c r="A201" s="23" t="s">
        <v>54</v>
      </c>
      <c r="B201" s="50" t="e">
        <f t="shared" si="12"/>
        <v>#REF!</v>
      </c>
      <c r="C201" s="49" t="e">
        <f>D201*Constants!$B$1+Constants!$B$2*E201+F201</f>
        <v>#VALUE!</v>
      </c>
      <c r="D201" s="49">
        <v>0</v>
      </c>
      <c r="E201" s="92">
        <f>'ecm$'!E219</f>
        <v>2.0227642276422766</v>
      </c>
      <c r="F201" s="90" t="str">
        <f>IF(((BldgEUI!$D$104-BldgEUI!D119)+(BldgEUI!$E$104-BldgEUI!E119)+(BldgEUI!$F$104-BldgEUI!F119)+(BldgEUI!$G$104-BldgEUI!G119))=0,"n/a",E201/(((BldgEUI!$D$104-BldgEUI!D119)*Constants!$B$14)+(BldgEUI!$E$104-BldgEUI!E119)*Constants!$B$14+(BldgEUI!$F$104-BldgEUI!F119)*Constants!$B$13+(BldgEUI!$G$104-BldgEUI!G119)*Constants!$B$13))</f>
        <v>n/a</v>
      </c>
      <c r="G201" s="117" t="e">
        <f>E201*#REF!</f>
        <v>#REF!</v>
      </c>
      <c r="H201" s="92"/>
      <c r="I201" s="92"/>
      <c r="J201" s="92"/>
      <c r="K201" s="89">
        <f>'ecm$'!I219</f>
        <v>2.0227642276422766</v>
      </c>
      <c r="L201" s="90">
        <f>IF(((BldgEUI!$J$104-BldgEUI!J119)+(BldgEUI!$K$104-BldgEUI!K119)+(BldgEUI!$L$104-BldgEUI!L119)+(BldgEUI!$M$104-BldgEUI!M119))=0,"n/a",K201/(((BldgEUI!$J$104-BldgEUI!J119)*Constants!$B$14)+(BldgEUI!$K$104-BldgEUI!K119)*Constants!$B$14+(BldgEUI!$L$104-BldgEUI!L119)*Constants!$B$13+(BldgEUI!$M$104-BldgEUI!M119)*Constants!$B$13))</f>
        <v>6.9924095258651642</v>
      </c>
      <c r="M201" s="117" t="e">
        <f>K201*#REF!</f>
        <v>#REF!</v>
      </c>
      <c r="N201" s="92"/>
      <c r="O201" s="92"/>
      <c r="P201" s="92"/>
      <c r="Q201" s="92">
        <f>'ecm$'!M219</f>
        <v>2.0227642276422766</v>
      </c>
      <c r="R201" s="90" t="str">
        <f>IF(((BldgEUI!$P$104-BldgEUI!P119)+(BldgEUI!$Q$104-BldgEUI!Q119)+(BldgEUI!$R$104-BldgEUI!R119)+(BldgEUI!$S$104-BldgEUI!S119))=0,"n/a",Q201/(((BldgEUI!$P$104-BldgEUI!P119)*Constants!$B$14)+(BldgEUI!$Q$104-BldgEUI!Q119)*Constants!$B$14+(BldgEUI!$R$104-BldgEUI!R119)*Constants!$B$13+(BldgEUI!$S$104-BldgEUI!S119)*Constants!$B$13))</f>
        <v>n/a</v>
      </c>
      <c r="S201" s="117" t="e">
        <f>Q201*#REF!</f>
        <v>#REF!</v>
      </c>
      <c r="T201" s="92"/>
      <c r="U201" s="92"/>
      <c r="V201" s="92"/>
      <c r="W201" s="89">
        <f>'ecm$'!Q219</f>
        <v>2.0227642276422766</v>
      </c>
      <c r="X201" s="90">
        <f>IF(((BldgEUI!$V$104-BldgEUI!V119)+(BldgEUI!$W$104-BldgEUI!W119)+(BldgEUI!$X$104-BldgEUI!X119)+(BldgEUI!$Y$104-BldgEUI!Y119))=0,"n/a",W201/(((BldgEUI!$V$104-BldgEUI!V119)*Constants!$B$14)+(BldgEUI!$W$104-BldgEUI!W119)*Constants!$B$14+(BldgEUI!$X$104-BldgEUI!X119)*Constants!$B$13+(BldgEUI!$Y$104-BldgEUI!Y119)*Constants!$B$13))</f>
        <v>6.9924095258651642</v>
      </c>
      <c r="Y201" s="117" t="e">
        <f>W201*#REF!</f>
        <v>#REF!</v>
      </c>
    </row>
    <row r="202" spans="1:25" s="19" customFormat="1" x14ac:dyDescent="0.2">
      <c r="A202" s="23" t="s">
        <v>55</v>
      </c>
      <c r="B202" s="50" t="e">
        <f t="shared" si="12"/>
        <v>#REF!</v>
      </c>
      <c r="C202" s="49" t="e">
        <f>D202*Constants!$B$1+Constants!$B$2*E202+F202</f>
        <v>#VALUE!</v>
      </c>
      <c r="D202" s="49">
        <v>0</v>
      </c>
      <c r="E202" s="92">
        <f>'ecm$'!E220</f>
        <v>4.4089756097560979</v>
      </c>
      <c r="F202" s="90" t="str">
        <f>IF(((BldgEUI!$D$104-BldgEUI!D120)+(BldgEUI!$E$104-BldgEUI!E120)+(BldgEUI!$F$104-BldgEUI!F120)+(BldgEUI!$G$104-BldgEUI!G120))=0,"n/a",E202/(((BldgEUI!$D$104-BldgEUI!D120)*Constants!$B$14)+(BldgEUI!$E$104-BldgEUI!E120)*Constants!$B$14+(BldgEUI!$F$104-BldgEUI!F120)*Constants!$B$13+(BldgEUI!$G$104-BldgEUI!G120)*Constants!$B$13))</f>
        <v>n/a</v>
      </c>
      <c r="G202" s="117" t="e">
        <f>E202*#REF!</f>
        <v>#REF!</v>
      </c>
      <c r="H202" s="94"/>
      <c r="I202" s="94"/>
      <c r="J202" s="94"/>
      <c r="K202" s="89">
        <f>'ecm$'!I220</f>
        <v>4.4089756097560979</v>
      </c>
      <c r="L202" s="90">
        <f>IF(((BldgEUI!$J$104-BldgEUI!J120)+(BldgEUI!$K$104-BldgEUI!K120)+(BldgEUI!$L$104-BldgEUI!L120)+(BldgEUI!$M$104-BldgEUI!M120))=0,"n/a",K202/(((BldgEUI!$J$104-BldgEUI!J120)*Constants!$B$14)+(BldgEUI!$K$104-BldgEUI!K120)*Constants!$B$14+(BldgEUI!$L$104-BldgEUI!L120)*Constants!$B$13+(BldgEUI!$M$104-BldgEUI!M120)*Constants!$B$13))</f>
        <v>141.41790285811686</v>
      </c>
      <c r="M202" s="117" t="e">
        <f>K202*#REF!</f>
        <v>#REF!</v>
      </c>
      <c r="N202" s="92"/>
      <c r="O202" s="92"/>
      <c r="P202" s="92"/>
      <c r="Q202" s="92">
        <f>'ecm$'!M220</f>
        <v>4.4089756097560979</v>
      </c>
      <c r="R202" s="90" t="str">
        <f>IF(((BldgEUI!$P$104-BldgEUI!P120)+(BldgEUI!$Q$104-BldgEUI!Q120)+(BldgEUI!$R$104-BldgEUI!R120)+(BldgEUI!$S$104-BldgEUI!S120))=0,"n/a",Q202/(((BldgEUI!$P$104-BldgEUI!P120)*Constants!$B$14)+(BldgEUI!$Q$104-BldgEUI!Q120)*Constants!$B$14+(BldgEUI!$R$104-BldgEUI!R120)*Constants!$B$13+(BldgEUI!$S$104-BldgEUI!S120)*Constants!$B$13))</f>
        <v>n/a</v>
      </c>
      <c r="S202" s="117" t="e">
        <f>Q202*#REF!</f>
        <v>#REF!</v>
      </c>
      <c r="T202" s="94"/>
      <c r="U202" s="94"/>
      <c r="V202" s="94"/>
      <c r="W202" s="89">
        <f>'ecm$'!Q220</f>
        <v>4.4089756097560979</v>
      </c>
      <c r="X202" s="90">
        <f>IF(((BldgEUI!$V$104-BldgEUI!V120)+(BldgEUI!$W$104-BldgEUI!W120)+(BldgEUI!$X$104-BldgEUI!X120)+(BldgEUI!$Y$104-BldgEUI!Y120))=0,"n/a",W202/(((BldgEUI!$V$104-BldgEUI!V120)*Constants!$B$14)+(BldgEUI!$W$104-BldgEUI!W120)*Constants!$B$14+(BldgEUI!$X$104-BldgEUI!X120)*Constants!$B$13+(BldgEUI!$Y$104-BldgEUI!Y120)*Constants!$B$13))</f>
        <v>141.75658720200721</v>
      </c>
      <c r="Y202" s="117" t="e">
        <f>W202*#REF!</f>
        <v>#REF!</v>
      </c>
    </row>
    <row r="203" spans="1:25" s="19" customFormat="1" x14ac:dyDescent="0.2">
      <c r="A203" s="23" t="s">
        <v>21</v>
      </c>
      <c r="B203" s="50" t="e">
        <f t="shared" si="12"/>
        <v>#REF!</v>
      </c>
      <c r="C203" s="49" t="e">
        <f>D203*Constants!$B$1+Constants!$B$2*E203+F203</f>
        <v>#VALUE!</v>
      </c>
      <c r="D203" s="49">
        <v>0</v>
      </c>
      <c r="E203" s="92">
        <f>'ecm$'!E221</f>
        <v>5.1841999999999997</v>
      </c>
      <c r="F203" s="90" t="str">
        <f>IF(((BldgEUI!$D$104-BldgEUI!D121)+(BldgEUI!$E$104-BldgEUI!E121)+(BldgEUI!$F$104-BldgEUI!F121)+(BldgEUI!$G$104-BldgEUI!G121))=0,"n/a",E203/(((BldgEUI!$D$104-BldgEUI!D121)*Constants!$B$14)+(BldgEUI!$E$104-BldgEUI!E121)*Constants!$B$14+(BldgEUI!$F$104-BldgEUI!F121)*Constants!$B$13+(BldgEUI!$G$104-BldgEUI!G121)*Constants!$B$13))</f>
        <v>n/a</v>
      </c>
      <c r="G203" s="117" t="e">
        <f>E203*#REF!</f>
        <v>#REF!</v>
      </c>
      <c r="H203" s="89"/>
      <c r="I203" s="89"/>
      <c r="J203" s="89"/>
      <c r="K203" s="89">
        <f>'ecm$'!I221</f>
        <v>5.1841999999999997</v>
      </c>
      <c r="L203" s="90">
        <f>IF(((BldgEUI!$J$104-BldgEUI!J121)+(BldgEUI!$K$104-BldgEUI!K121)+(BldgEUI!$L$104-BldgEUI!L121)+(BldgEUI!$M$104-BldgEUI!M121))=0,"n/a",K203/(((BldgEUI!$J$104-BldgEUI!J121)*Constants!$B$14)+(BldgEUI!$K$104-BldgEUI!K121)*Constants!$B$14+(BldgEUI!$L$104-BldgEUI!L121)*Constants!$B$13+(BldgEUI!$M$104-BldgEUI!M121)*Constants!$B$13))</f>
        <v>179.63938959581083</v>
      </c>
      <c r="M203" s="117" t="e">
        <f>K203*#REF!</f>
        <v>#REF!</v>
      </c>
      <c r="N203" s="92"/>
      <c r="O203" s="92"/>
      <c r="P203" s="92"/>
      <c r="Q203" s="92">
        <f>'ecm$'!M221</f>
        <v>5.1841999999999997</v>
      </c>
      <c r="R203" s="90" t="str">
        <f>IF(((BldgEUI!$P$104-BldgEUI!P121)+(BldgEUI!$Q$104-BldgEUI!Q121)+(BldgEUI!$R$104-BldgEUI!R121)+(BldgEUI!$S$104-BldgEUI!S121))=0,"n/a",Q203/(((BldgEUI!$P$104-BldgEUI!P121)*Constants!$B$14)+(BldgEUI!$Q$104-BldgEUI!Q121)*Constants!$B$14+(BldgEUI!$R$104-BldgEUI!R121)*Constants!$B$13+(BldgEUI!$S$104-BldgEUI!S121)*Constants!$B$13))</f>
        <v>n/a</v>
      </c>
      <c r="S203" s="117" t="e">
        <f>Q203*#REF!</f>
        <v>#REF!</v>
      </c>
      <c r="T203" s="89"/>
      <c r="U203" s="89"/>
      <c r="V203" s="89"/>
      <c r="W203" s="89">
        <f>'ecm$'!Q221</f>
        <v>5.1841999999999997</v>
      </c>
      <c r="X203" s="90">
        <f>IF(((BldgEUI!$V$104-BldgEUI!V121)+(BldgEUI!$W$104-BldgEUI!W121)+(BldgEUI!$X$104-BldgEUI!X121)+(BldgEUI!$Y$104-BldgEUI!Y121))=0,"n/a",W203/(((BldgEUI!$V$104-BldgEUI!V121)*Constants!$B$14)+(BldgEUI!$W$104-BldgEUI!W121)*Constants!$B$14+(BldgEUI!$X$104-BldgEUI!X121)*Constants!$B$13+(BldgEUI!$Y$104-BldgEUI!Y121)*Constants!$B$13))</f>
        <v>180.10425687320796</v>
      </c>
      <c r="Y203" s="117" t="e">
        <f>W203*#REF!</f>
        <v>#REF!</v>
      </c>
    </row>
    <row r="204" spans="1:25" s="19" customFormat="1" x14ac:dyDescent="0.2">
      <c r="A204" s="23" t="s">
        <v>56</v>
      </c>
      <c r="B204" s="50" t="e">
        <f t="shared" si="12"/>
        <v>#REF!</v>
      </c>
      <c r="C204" s="49" t="e">
        <f>D204*Constants!$B$1+Constants!$B$2*E204+F204</f>
        <v>#VALUE!</v>
      </c>
      <c r="D204" s="49">
        <v>0</v>
      </c>
      <c r="E204" s="92">
        <f>'ecm$'!E222</f>
        <v>1.032520325203252</v>
      </c>
      <c r="F204" s="90" t="str">
        <f>IF(((BldgEUI!$D$104-BldgEUI!D122)+(BldgEUI!$E$104-BldgEUI!E122)+(BldgEUI!$F$104-BldgEUI!F122)+(BldgEUI!$G$104-BldgEUI!G122))=0,"n/a",E204/(((BldgEUI!$D$104-BldgEUI!D122)*Constants!$B$14)+(BldgEUI!$E$104-BldgEUI!E122)*Constants!$B$14+(BldgEUI!$F$104-BldgEUI!F122)*Constants!$B$13+(BldgEUI!$G$104-BldgEUI!G122)*Constants!$B$13))</f>
        <v>n/a</v>
      </c>
      <c r="G204" s="117" t="e">
        <f>E204*#REF!</f>
        <v>#REF!</v>
      </c>
      <c r="H204" s="89"/>
      <c r="I204" s="89"/>
      <c r="J204" s="89"/>
      <c r="K204" s="89">
        <f>'ecm$'!I222</f>
        <v>1.032520325203252</v>
      </c>
      <c r="L204" s="90">
        <f>IF(((BldgEUI!$J$104-BldgEUI!J122)+(BldgEUI!$K$104-BldgEUI!K122)+(BldgEUI!$L$104-BldgEUI!L122)+(BldgEUI!$M$104-BldgEUI!M122))=0,"n/a",K204/(((BldgEUI!$J$104-BldgEUI!J122)*Constants!$B$14)+(BldgEUI!$K$104-BldgEUI!K122)*Constants!$B$14+(BldgEUI!$L$104-BldgEUI!L122)*Constants!$B$13+(BldgEUI!$M$104-BldgEUI!M122)*Constants!$B$13))</f>
        <v>2.8201691390889696</v>
      </c>
      <c r="M204" s="117" t="e">
        <f>K204*#REF!</f>
        <v>#REF!</v>
      </c>
      <c r="N204" s="92"/>
      <c r="O204" s="92"/>
      <c r="P204" s="92"/>
      <c r="Q204" s="92">
        <f>'ecm$'!M222</f>
        <v>1.032520325203252</v>
      </c>
      <c r="R204" s="90" t="str">
        <f>IF(((BldgEUI!$P$104-BldgEUI!P122)+(BldgEUI!$Q$104-BldgEUI!Q122)+(BldgEUI!$R$104-BldgEUI!R122)+(BldgEUI!$S$104-BldgEUI!S122))=0,"n/a",Q204/(((BldgEUI!$P$104-BldgEUI!P122)*Constants!$B$14)+(BldgEUI!$Q$104-BldgEUI!Q122)*Constants!$B$14+(BldgEUI!$R$104-BldgEUI!R122)*Constants!$B$13+(BldgEUI!$S$104-BldgEUI!S122)*Constants!$B$13))</f>
        <v>n/a</v>
      </c>
      <c r="S204" s="117" t="e">
        <f>Q204*#REF!</f>
        <v>#REF!</v>
      </c>
      <c r="T204" s="89"/>
      <c r="U204" s="89"/>
      <c r="V204" s="89"/>
      <c r="W204" s="89">
        <f>'ecm$'!Q222</f>
        <v>1.032520325203252</v>
      </c>
      <c r="X204" s="90">
        <f>IF(((BldgEUI!$V$104-BldgEUI!V122)+(BldgEUI!$W$104-BldgEUI!W122)+(BldgEUI!$X$104-BldgEUI!X122)+(BldgEUI!$Y$104-BldgEUI!Y122))=0,"n/a",W204/(((BldgEUI!$V$104-BldgEUI!V122)*Constants!$B$14)+(BldgEUI!$W$104-BldgEUI!W122)*Constants!$B$14+(BldgEUI!$X$104-BldgEUI!X122)*Constants!$B$13+(BldgEUI!$Y$104-BldgEUI!Y122)*Constants!$B$13))</f>
        <v>2.6106708601852122</v>
      </c>
      <c r="Y204" s="117" t="e">
        <f>W204*#REF!</f>
        <v>#REF!</v>
      </c>
    </row>
    <row r="205" spans="1:25" s="25" customFormat="1" x14ac:dyDescent="0.2">
      <c r="A205" s="23" t="s">
        <v>57</v>
      </c>
      <c r="B205" s="50" t="e">
        <f t="shared" si="12"/>
        <v>#REF!</v>
      </c>
      <c r="C205" s="49" t="e">
        <f>D205*Constants!$B$1+Constants!$B$2*E205+F205</f>
        <v>#VALUE!</v>
      </c>
      <c r="D205" s="49">
        <v>0</v>
      </c>
      <c r="E205" s="92">
        <f>'ecm$'!E223</f>
        <v>8.3447154471544707</v>
      </c>
      <c r="F205" s="90" t="str">
        <f>IF(((BldgEUI!$D$104-BldgEUI!D123)+(BldgEUI!$E$104-BldgEUI!E123)+(BldgEUI!$F$104-BldgEUI!F123)+(BldgEUI!$G$104-BldgEUI!G123))=0,"n/a",E205/(((BldgEUI!$D$104-BldgEUI!D123)*Constants!$B$14)+(BldgEUI!$E$104-BldgEUI!E123)*Constants!$B$14+(BldgEUI!$F$104-BldgEUI!F123)*Constants!$B$13+(BldgEUI!$G$104-BldgEUI!G123)*Constants!$B$13))</f>
        <v>n/a</v>
      </c>
      <c r="G205" s="117" t="e">
        <f>E205*#REF!</f>
        <v>#REF!</v>
      </c>
      <c r="H205" s="89"/>
      <c r="I205" s="89"/>
      <c r="J205" s="89"/>
      <c r="K205" s="89">
        <f>'ecm$'!I223</f>
        <v>8.3447154471544707</v>
      </c>
      <c r="L205" s="90">
        <f>IF(((BldgEUI!$J$104-BldgEUI!J123)+(BldgEUI!$K$104-BldgEUI!K123)+(BldgEUI!$L$104-BldgEUI!L123)+(BldgEUI!$M$104-BldgEUI!M123))=0,"n/a",K205/(((BldgEUI!$J$104-BldgEUI!J123)*Constants!$B$14)+(BldgEUI!$K$104-BldgEUI!K123)*Constants!$B$14+(BldgEUI!$L$104-BldgEUI!L123)*Constants!$B$13+(BldgEUI!$M$104-BldgEUI!M123)*Constants!$B$13))</f>
        <v>25.032894696728551</v>
      </c>
      <c r="M205" s="117" t="e">
        <f>K205*#REF!</f>
        <v>#REF!</v>
      </c>
      <c r="N205" s="92"/>
      <c r="O205" s="92"/>
      <c r="P205" s="92"/>
      <c r="Q205" s="92">
        <f>'ecm$'!M223</f>
        <v>8.3447154471544707</v>
      </c>
      <c r="R205" s="90" t="str">
        <f>IF(((BldgEUI!$P$104-BldgEUI!P123)+(BldgEUI!$Q$104-BldgEUI!Q123)+(BldgEUI!$R$104-BldgEUI!R123)+(BldgEUI!$S$104-BldgEUI!S123))=0,"n/a",Q205/(((BldgEUI!$P$104-BldgEUI!P123)*Constants!$B$14)+(BldgEUI!$Q$104-BldgEUI!Q123)*Constants!$B$14+(BldgEUI!$R$104-BldgEUI!R123)*Constants!$B$13+(BldgEUI!$S$104-BldgEUI!S123)*Constants!$B$13))</f>
        <v>n/a</v>
      </c>
      <c r="S205" s="117" t="e">
        <f>Q205*#REF!</f>
        <v>#REF!</v>
      </c>
      <c r="T205" s="89"/>
      <c r="U205" s="89"/>
      <c r="V205" s="89"/>
      <c r="W205" s="89">
        <f>'ecm$'!Q223</f>
        <v>8.3447154471544707</v>
      </c>
      <c r="X205" s="90">
        <f>IF(((BldgEUI!$V$104-BldgEUI!V123)+(BldgEUI!$W$104-BldgEUI!W123)+(BldgEUI!$X$104-BldgEUI!X123)+(BldgEUI!$Y$104-BldgEUI!Y123))=0,"n/a",W205/(((BldgEUI!$V$104-BldgEUI!V123)*Constants!$B$14)+(BldgEUI!$W$104-BldgEUI!W123)*Constants!$B$14+(BldgEUI!$X$104-BldgEUI!X123)*Constants!$B$13+(BldgEUI!$Y$104-BldgEUI!Y123)*Constants!$B$13))</f>
        <v>20.456243588739419</v>
      </c>
      <c r="Y205" s="117" t="e">
        <f>W205*#REF!</f>
        <v>#REF!</v>
      </c>
    </row>
    <row r="206" spans="1:25" s="25" customFormat="1" x14ac:dyDescent="0.2">
      <c r="A206" s="72" t="s">
        <v>58</v>
      </c>
      <c r="B206" s="53" t="e">
        <f t="shared" si="12"/>
        <v>#REF!</v>
      </c>
      <c r="C206" s="54" t="e">
        <f>D206*Constants!$B$1+Constants!$B$2*E206+F206</f>
        <v>#VALUE!</v>
      </c>
      <c r="D206" s="54">
        <v>0</v>
      </c>
      <c r="E206" s="97">
        <f>'ecm$'!E224</f>
        <v>2.5917073170731708</v>
      </c>
      <c r="F206" s="96" t="str">
        <f>IF(((BldgEUI!$D$104-BldgEUI!D124)+(BldgEUI!$E$104-BldgEUI!E124)+(BldgEUI!$F$104-BldgEUI!F124)+(BldgEUI!$G$104-BldgEUI!G124))=0,"n/a",E206/(((BldgEUI!$D$104-BldgEUI!D124)*Constants!$B$14)+(BldgEUI!$E$104-BldgEUI!E124)*Constants!$B$14+(BldgEUI!$F$104-BldgEUI!F124)*Constants!$B$13+(BldgEUI!$G$104-BldgEUI!G124)*Constants!$B$13))</f>
        <v>n/a</v>
      </c>
      <c r="G206" s="286" t="e">
        <f>E206*#REF!</f>
        <v>#REF!</v>
      </c>
      <c r="H206" s="95"/>
      <c r="I206" s="95"/>
      <c r="J206" s="95"/>
      <c r="K206" s="95">
        <f>'ecm$'!I224</f>
        <v>2.5917073170731708</v>
      </c>
      <c r="L206" s="96">
        <f>IF(((BldgEUI!$J$104-BldgEUI!J124)+(BldgEUI!$K$104-BldgEUI!K124)+(BldgEUI!$L$104-BldgEUI!L124)+(BldgEUI!$M$104-BldgEUI!M124))=0,"n/a",K206/(((BldgEUI!$J$104-BldgEUI!J124)*Constants!$B$14)+(BldgEUI!$K$104-BldgEUI!K124)*Constants!$B$14+(BldgEUI!$L$104-BldgEUI!L124)*Constants!$B$13+(BldgEUI!$M$104-BldgEUI!M124)*Constants!$B$13))</f>
        <v>5.1280833650882656</v>
      </c>
      <c r="M206" s="286" t="e">
        <f>K206*#REF!</f>
        <v>#REF!</v>
      </c>
      <c r="N206" s="97"/>
      <c r="O206" s="97"/>
      <c r="P206" s="97"/>
      <c r="Q206" s="97">
        <f>'ecm$'!M224</f>
        <v>2.5917073170731708</v>
      </c>
      <c r="R206" s="96" t="str">
        <f>IF(((BldgEUI!$P$104-BldgEUI!P124)+(BldgEUI!$Q$104-BldgEUI!Q124)+(BldgEUI!$R$104-BldgEUI!R124)+(BldgEUI!$S$104-BldgEUI!S124))=0,"n/a",Q206/(((BldgEUI!$P$104-BldgEUI!P124)*Constants!$B$14)+(BldgEUI!$Q$104-BldgEUI!Q124)*Constants!$B$14+(BldgEUI!$R$104-BldgEUI!R124)*Constants!$B$13+(BldgEUI!$S$104-BldgEUI!S124)*Constants!$B$13))</f>
        <v>n/a</v>
      </c>
      <c r="S206" s="286" t="e">
        <f>Q206*#REF!</f>
        <v>#REF!</v>
      </c>
      <c r="T206" s="95"/>
      <c r="U206" s="95"/>
      <c r="V206" s="95"/>
      <c r="W206" s="95">
        <f>'ecm$'!Q224</f>
        <v>2.5917073170731708</v>
      </c>
      <c r="X206" s="96">
        <f>IF(((BldgEUI!$V$104-BldgEUI!V124)+(BldgEUI!$W$104-BldgEUI!W124)+(BldgEUI!$X$104-BldgEUI!X124)+(BldgEUI!$Y$104-BldgEUI!Y124))=0,"n/a",W206/(((BldgEUI!$V$104-BldgEUI!V124)*Constants!$B$14)+(BldgEUI!$W$104-BldgEUI!W124)*Constants!$B$14+(BldgEUI!$X$104-BldgEUI!X124)*Constants!$B$13+(BldgEUI!$Y$104-BldgEUI!Y124)*Constants!$B$13))</f>
        <v>2.5700203569991897</v>
      </c>
      <c r="Y206" s="286" t="e">
        <f>W206*#REF!</f>
        <v>#REF!</v>
      </c>
    </row>
    <row r="207" spans="1:25" x14ac:dyDescent="0.2">
      <c r="J207" s="68"/>
      <c r="K207" s="68"/>
      <c r="L207" s="80"/>
      <c r="M207" s="80"/>
      <c r="V207" s="68"/>
      <c r="W207" s="68"/>
      <c r="Y207" s="80"/>
    </row>
    <row r="208" spans="1:25" ht="18.75" x14ac:dyDescent="0.25">
      <c r="A208" s="82"/>
      <c r="B208" s="738" t="s">
        <v>85</v>
      </c>
      <c r="C208" s="739"/>
      <c r="D208" s="739"/>
      <c r="E208" s="739"/>
      <c r="F208" s="739"/>
      <c r="G208" s="739"/>
      <c r="H208" s="739"/>
      <c r="I208" s="739"/>
      <c r="J208" s="739"/>
      <c r="K208" s="739"/>
      <c r="L208" s="739"/>
      <c r="M208" s="739"/>
      <c r="N208" s="739"/>
      <c r="O208" s="739"/>
      <c r="P208" s="739"/>
      <c r="Q208" s="739"/>
      <c r="R208" s="739"/>
      <c r="S208" s="739"/>
      <c r="T208" s="739"/>
      <c r="U208" s="739"/>
      <c r="V208" s="739"/>
      <c r="W208" s="739"/>
      <c r="X208" s="739"/>
      <c r="Y208" s="740"/>
    </row>
    <row r="209" spans="1:25" x14ac:dyDescent="0.2">
      <c r="A209" s="75" t="s">
        <v>69</v>
      </c>
      <c r="B209" s="732" t="s">
        <v>39</v>
      </c>
      <c r="C209" s="732"/>
      <c r="D209" s="732"/>
      <c r="E209" s="732"/>
      <c r="F209" s="732"/>
      <c r="G209" s="737"/>
      <c r="H209" s="732" t="s">
        <v>42</v>
      </c>
      <c r="I209" s="732"/>
      <c r="J209" s="732"/>
      <c r="K209" s="732"/>
      <c r="L209" s="732"/>
      <c r="M209" s="732"/>
      <c r="N209" s="732" t="s">
        <v>41</v>
      </c>
      <c r="O209" s="732"/>
      <c r="P209" s="732"/>
      <c r="Q209" s="732"/>
      <c r="R209" s="732"/>
      <c r="S209" s="732"/>
      <c r="T209" s="732" t="s">
        <v>40</v>
      </c>
      <c r="U209" s="732"/>
      <c r="V209" s="732"/>
      <c r="W209" s="732"/>
      <c r="X209" s="732"/>
      <c r="Y209" s="732"/>
    </row>
    <row r="210" spans="1:25" ht="33.75" x14ac:dyDescent="0.2">
      <c r="A210" s="76" t="s">
        <v>14</v>
      </c>
      <c r="B210" s="77" t="s">
        <v>32</v>
      </c>
      <c r="C210" s="77" t="s">
        <v>33</v>
      </c>
      <c r="D210" s="77" t="s">
        <v>34</v>
      </c>
      <c r="E210" s="173" t="s">
        <v>200</v>
      </c>
      <c r="F210" s="173" t="s">
        <v>36</v>
      </c>
      <c r="G210" s="113" t="s">
        <v>101</v>
      </c>
      <c r="H210" s="173" t="s">
        <v>32</v>
      </c>
      <c r="I210" s="173" t="s">
        <v>33</v>
      </c>
      <c r="J210" s="173" t="s">
        <v>34</v>
      </c>
      <c r="K210" s="173" t="s">
        <v>200</v>
      </c>
      <c r="L210" s="173" t="s">
        <v>36</v>
      </c>
      <c r="M210" s="113" t="s">
        <v>101</v>
      </c>
      <c r="N210" s="173" t="s">
        <v>32</v>
      </c>
      <c r="O210" s="173" t="s">
        <v>33</v>
      </c>
      <c r="P210" s="173" t="s">
        <v>34</v>
      </c>
      <c r="Q210" s="173" t="s">
        <v>200</v>
      </c>
      <c r="R210" s="173" t="s">
        <v>36</v>
      </c>
      <c r="S210" s="113" t="s">
        <v>101</v>
      </c>
      <c r="T210" s="173" t="s">
        <v>32</v>
      </c>
      <c r="U210" s="173" t="s">
        <v>33</v>
      </c>
      <c r="V210" s="173" t="s">
        <v>34</v>
      </c>
      <c r="W210" s="173" t="s">
        <v>200</v>
      </c>
      <c r="X210" s="173" t="s">
        <v>36</v>
      </c>
      <c r="Y210" s="113" t="s">
        <v>101</v>
      </c>
    </row>
    <row r="211" spans="1:25" x14ac:dyDescent="0.2">
      <c r="A211" s="11" t="s">
        <v>0</v>
      </c>
      <c r="B211" s="57">
        <f>SUM(D211:G211)</f>
        <v>0</v>
      </c>
      <c r="C211" s="58">
        <f>D211*Constants!$B$1+Constants!$B$2*E211+F211</f>
        <v>0</v>
      </c>
      <c r="D211" s="58">
        <v>0</v>
      </c>
      <c r="E211" s="85"/>
      <c r="F211" s="86"/>
      <c r="G211" s="120"/>
      <c r="H211" s="83"/>
      <c r="I211" s="83"/>
      <c r="J211" s="83"/>
      <c r="K211" s="83"/>
      <c r="L211" s="84"/>
      <c r="M211" s="84"/>
      <c r="N211" s="85"/>
      <c r="O211" s="85"/>
      <c r="P211" s="85"/>
      <c r="Q211" s="85"/>
      <c r="R211" s="86"/>
      <c r="S211" s="86"/>
      <c r="T211" s="85"/>
      <c r="U211" s="85"/>
      <c r="V211" s="85"/>
      <c r="W211" s="85"/>
      <c r="X211" s="86"/>
      <c r="Y211" s="86"/>
    </row>
    <row r="212" spans="1:25" x14ac:dyDescent="0.2">
      <c r="A212" s="12" t="s">
        <v>45</v>
      </c>
      <c r="B212" s="50" t="e">
        <f>SUM(D212:G212)</f>
        <v>#REF!</v>
      </c>
      <c r="C212" s="49" t="e">
        <f>D212*Constants!$B$1+Constants!$B$2*E212+F212</f>
        <v>#VALUE!</v>
      </c>
      <c r="D212" s="49">
        <v>0</v>
      </c>
      <c r="E212" s="92">
        <f>'ecm$'!E230</f>
        <v>0</v>
      </c>
      <c r="F212" s="90" t="str">
        <f>IF(((BldgEUI!$D$129-BldgEUI!D130)+(BldgEUI!$E$129-BldgEUI!E130)+(BldgEUI!$F$129-BldgEUI!F130)+(BldgEUI!$G$129-BldgEUI!G130))=0,"n/a",E212/(((BldgEUI!$D$129-BldgEUI!D130)*Constants!$B$14)+(BldgEUI!$E$129-BldgEUI!E130)*Constants!$B$14+(BldgEUI!$F$129-BldgEUI!F130)*Constants!$B$13+(BldgEUI!$G$129-BldgEUI!G130)*Constants!$B$13))</f>
        <v>n/a</v>
      </c>
      <c r="G212" s="117" t="e">
        <f>E212*#REF!</f>
        <v>#REF!</v>
      </c>
      <c r="H212" s="89"/>
      <c r="I212" s="89"/>
      <c r="J212" s="89"/>
      <c r="K212" s="89">
        <f>'ecm$'!I230</f>
        <v>186.20822859507578</v>
      </c>
      <c r="L212" s="90">
        <f>IF(((BldgEUI!$J$129-BldgEUI!J130)+(BldgEUI!$K$129-BldgEUI!K130)+(BldgEUI!$L$129-BldgEUI!L130)+(BldgEUI!$M$129-BldgEUI!M130))=0,"n/a",K212/(((BldgEUI!$J$129-BldgEUI!J130)*Constants!$B$14)+(BldgEUI!$K$129-BldgEUI!K130)*Constants!$B$14+(BldgEUI!$L$129-BldgEUI!L130)*Constants!$B$13+(BldgEUI!$M$129-BldgEUI!M130)*Constants!$B$13))</f>
        <v>1097.6669924255832</v>
      </c>
      <c r="M212" s="117" t="e">
        <f>K212*#REF!</f>
        <v>#REF!</v>
      </c>
      <c r="N212" s="92"/>
      <c r="O212" s="92"/>
      <c r="P212" s="92"/>
      <c r="Q212" s="92">
        <f>'ecm$'!M230</f>
        <v>186.20822859507578</v>
      </c>
      <c r="R212" s="90" t="str">
        <f>IF(((BldgEUI!$P$129-BldgEUI!P130)+(BldgEUI!$Q$129-BldgEUI!Q130)+(BldgEUI!$R$129-BldgEUI!R130)+(BldgEUI!$S$129-BldgEUI!S130))=0,"n/a",Q212/(((BldgEUI!$P$129-BldgEUI!P130)*Constants!$B$14)+(BldgEUI!$Q$129-BldgEUI!Q130)*Constants!$B$14+(BldgEUI!$R$129-BldgEUI!R130)*Constants!$B$13+(BldgEUI!$S$129-BldgEUI!S130)*Constants!$B$13))</f>
        <v>n/a</v>
      </c>
      <c r="S212" s="117" t="e">
        <f>Q212*#REF!</f>
        <v>#REF!</v>
      </c>
      <c r="T212" s="92"/>
      <c r="U212" s="92"/>
      <c r="V212" s="92"/>
      <c r="W212" s="92">
        <f>'ecm$'!Q230</f>
        <v>186.20822859507578</v>
      </c>
      <c r="X212" s="90" t="str">
        <f>IF(((BldgEUI!$V$129-BldgEUI!V130)+(BldgEUI!$W$129-BldgEUI!W130)+(BldgEUI!$X$129-BldgEUI!X130)+(BldgEUI!$Y$129-BldgEUI!Y130))=0,"n/a",W212/(((BldgEUI!$V$129-BldgEUI!V130)*Constants!$B$14)+(BldgEUI!$W$129-BldgEUI!W130)*Constants!$B$14+(BldgEUI!$X$129-BldgEUI!X130)*Constants!$B$13+(BldgEUI!$Y$129-BldgEUI!Y130)*Constants!$B$13))</f>
        <v>n/a</v>
      </c>
      <c r="Y212" s="117" t="e">
        <f>W212*#REF!</f>
        <v>#REF!</v>
      </c>
    </row>
    <row r="213" spans="1:25" x14ac:dyDescent="0.2">
      <c r="A213" s="12" t="s">
        <v>43</v>
      </c>
      <c r="B213" s="50"/>
      <c r="C213" s="49"/>
      <c r="D213" s="49"/>
      <c r="E213" s="92">
        <f>'ecm$'!E232</f>
        <v>0</v>
      </c>
      <c r="F213" s="90" t="str">
        <f>IF(((BldgEUI!$D$129-BldgEUI!D132)+(BldgEUI!$E$129-BldgEUI!E132)+(BldgEUI!$F$129-BldgEUI!F132)+(BldgEUI!$G$129-BldgEUI!G132))=0,"n/a",E213/(((BldgEUI!$D$129-BldgEUI!D132)*Constants!$B$14)+(BldgEUI!$E$129-BldgEUI!E132)*Constants!$B$14+(BldgEUI!$F$129-BldgEUI!F132)*Constants!$B$13+(BldgEUI!$G$129-BldgEUI!G132)*Constants!$B$13))</f>
        <v>n/a</v>
      </c>
      <c r="G213" s="117" t="e">
        <f>E213*#REF!</f>
        <v>#REF!</v>
      </c>
      <c r="H213" s="89"/>
      <c r="I213" s="89"/>
      <c r="J213" s="89"/>
      <c r="K213" s="89">
        <f>'ecm$'!I232</f>
        <v>142.05589829646911</v>
      </c>
      <c r="L213" s="90">
        <f>IF(((BldgEUI!$J$129-BldgEUI!J132)+(BldgEUI!$K$129-BldgEUI!K132)+(BldgEUI!$L$129-BldgEUI!L132)+(BldgEUI!$M$129-BldgEUI!M132))=0,"n/a",K213/(((BldgEUI!$J$129-BldgEUI!J132)*Constants!$B$14)+(BldgEUI!$K$129-BldgEUI!K132)*Constants!$B$14+(BldgEUI!$L$129-BldgEUI!L132)*Constants!$B$13+(BldgEUI!$M$129-BldgEUI!M132)*Constants!$B$13))</f>
        <v>305.3717799102929</v>
      </c>
      <c r="M213" s="117" t="e">
        <f>K213*#REF!</f>
        <v>#REF!</v>
      </c>
      <c r="N213" s="92"/>
      <c r="O213" s="92"/>
      <c r="P213" s="92"/>
      <c r="Q213" s="92">
        <f>'ecm$'!M232</f>
        <v>119.21067756735268</v>
      </c>
      <c r="R213" s="90" t="str">
        <f>IF(((BldgEUI!$P$129-BldgEUI!P132)+(BldgEUI!$Q$129-BldgEUI!Q132)+(BldgEUI!$R$129-BldgEUI!R132)+(BldgEUI!$S$129-BldgEUI!S132))=0,"n/a",Q213/(((BldgEUI!$P$129-BldgEUI!P132)*Constants!$B$14)+(BldgEUI!$Q$129-BldgEUI!Q132)*Constants!$B$14+(BldgEUI!$R$129-BldgEUI!R132)*Constants!$B$13+(BldgEUI!$S$129-BldgEUI!S132)*Constants!$B$13))</f>
        <v>n/a</v>
      </c>
      <c r="S213" s="117" t="e">
        <f>Q213*#REF!</f>
        <v>#REF!</v>
      </c>
      <c r="T213" s="92"/>
      <c r="U213" s="92"/>
      <c r="V213" s="92"/>
      <c r="W213" s="92">
        <f>'ecm$'!Q232</f>
        <v>119.21067756735268</v>
      </c>
      <c r="X213" s="90" t="str">
        <f>IF(((BldgEUI!$V$129-BldgEUI!V132)+(BldgEUI!$W$129-BldgEUI!W132)+(BldgEUI!$X$129-BldgEUI!X132)+(BldgEUI!$Y$129-BldgEUI!Y132))=0,"n/a",W213/(((BldgEUI!$V$129-BldgEUI!V132)*Constants!$B$14)+(BldgEUI!$W$129-BldgEUI!W132)*Constants!$B$14+(BldgEUI!$X$129-BldgEUI!X132)*Constants!$B$13+(BldgEUI!$Y$129-BldgEUI!Y132)*Constants!$B$13))</f>
        <v>n/a</v>
      </c>
      <c r="Y213" s="117" t="e">
        <f>W213*#REF!</f>
        <v>#REF!</v>
      </c>
    </row>
    <row r="214" spans="1:25" s="24" customFormat="1" x14ac:dyDescent="0.2">
      <c r="A214" s="23" t="s">
        <v>46</v>
      </c>
      <c r="B214" s="50" t="e">
        <f>SUM(D214:G214)</f>
        <v>#REF!</v>
      </c>
      <c r="C214" s="49" t="e">
        <f>D214*Constants!$B$1+Constants!$B$2*E214+F214</f>
        <v>#VALUE!</v>
      </c>
      <c r="D214" s="49">
        <v>0</v>
      </c>
      <c r="E214" s="92">
        <f>'ecm$'!E234</f>
        <v>44.677172816495698</v>
      </c>
      <c r="F214" s="90" t="str">
        <f>IF(((BldgEUI!$D$129-BldgEUI!D134)+(BldgEUI!$E$129-BldgEUI!E134)+(BldgEUI!$F$129-BldgEUI!F134)+(BldgEUI!$G$129-BldgEUI!G134))=0,"n/a",E214/(((BldgEUI!$D$129-BldgEUI!D134)*Constants!$B$14)+(BldgEUI!$E$129-BldgEUI!E134)*Constants!$B$14+(BldgEUI!$F$129-BldgEUI!F134)*Constants!$B$13+(BldgEUI!$G$129-BldgEUI!G134)*Constants!$B$13))</f>
        <v>n/a</v>
      </c>
      <c r="G214" s="117" t="e">
        <f>E214*#REF!</f>
        <v>#REF!</v>
      </c>
      <c r="H214" s="89"/>
      <c r="I214" s="89"/>
      <c r="J214" s="89"/>
      <c r="K214" s="89">
        <f>'ecm$'!I234</f>
        <v>44.677172816495698</v>
      </c>
      <c r="L214" s="90">
        <f>IF(((BldgEUI!$J$129-BldgEUI!J134)+(BldgEUI!$K$129-BldgEUI!K134)+(BldgEUI!$L$129-BldgEUI!L134)+(BldgEUI!$M$129-BldgEUI!M134))=0,"n/a",K214/(((BldgEUI!$J$129-BldgEUI!J134)*Constants!$B$14)+(BldgEUI!$K$129-BldgEUI!K134)*Constants!$B$14+(BldgEUI!$L$129-BldgEUI!L134)*Constants!$B$13+(BldgEUI!$M$129-BldgEUI!M134)*Constants!$B$13))</f>
        <v>650.70161398915172</v>
      </c>
      <c r="M214" s="117" t="e">
        <f>K214*#REF!</f>
        <v>#REF!</v>
      </c>
      <c r="N214" s="92"/>
      <c r="O214" s="92"/>
      <c r="P214" s="92"/>
      <c r="Q214" s="92">
        <f>'ecm$'!M234</f>
        <v>44.677172816495698</v>
      </c>
      <c r="R214" s="90" t="str">
        <f>IF(((BldgEUI!$P$129-BldgEUI!P134)+(BldgEUI!$Q$129-BldgEUI!Q134)+(BldgEUI!$R$129-BldgEUI!R134)+(BldgEUI!$S$129-BldgEUI!S134))=0,"n/a",Q214/(((BldgEUI!$P$129-BldgEUI!P134)*Constants!$B$14)+(BldgEUI!$Q$129-BldgEUI!Q134)*Constants!$B$14+(BldgEUI!$R$129-BldgEUI!R134)*Constants!$B$13+(BldgEUI!$S$129-BldgEUI!S134)*Constants!$B$13))</f>
        <v>n/a</v>
      </c>
      <c r="S214" s="117" t="e">
        <f>Q214*#REF!</f>
        <v>#REF!</v>
      </c>
      <c r="T214" s="92"/>
      <c r="U214" s="92"/>
      <c r="V214" s="92"/>
      <c r="W214" s="92">
        <f>'ecm$'!Q234</f>
        <v>44.677172816495698</v>
      </c>
      <c r="X214" s="90" t="str">
        <f>IF(((BldgEUI!$V$129-BldgEUI!V134)+(BldgEUI!$W$129-BldgEUI!W134)+(BldgEUI!$X$129-BldgEUI!X134)+(BldgEUI!$Y$129-BldgEUI!Y134))=0,"n/a",W214/(((BldgEUI!$V$129-BldgEUI!V134)*Constants!$B$14)+(BldgEUI!$W$129-BldgEUI!W134)*Constants!$B$14+(BldgEUI!$X$129-BldgEUI!X134)*Constants!$B$13+(BldgEUI!$Y$129-BldgEUI!Y134)*Constants!$B$13))</f>
        <v>n/a</v>
      </c>
      <c r="Y214" s="117" t="e">
        <f>W214*#REF!</f>
        <v>#REF!</v>
      </c>
    </row>
    <row r="215" spans="1:25" s="24" customFormat="1" x14ac:dyDescent="0.2">
      <c r="A215" s="23" t="s">
        <v>47</v>
      </c>
      <c r="B215" s="50" t="e">
        <f t="shared" ref="B215:B217" si="13">SUM(D215:G215)</f>
        <v>#REF!</v>
      </c>
      <c r="C215" s="49" t="e">
        <f>D215*Constants!$B$1+Constants!$B$2*E215+F215</f>
        <v>#VALUE!</v>
      </c>
      <c r="D215" s="49">
        <v>0</v>
      </c>
      <c r="E215" s="92">
        <f>'ecm$'!E235</f>
        <v>0</v>
      </c>
      <c r="F215" s="90" t="str">
        <f>IF(((BldgEUI!$D$129-BldgEUI!D135)+(BldgEUI!$E$129-BldgEUI!E135)+(BldgEUI!$F$129-BldgEUI!F135)+(BldgEUI!$G$129-BldgEUI!G135))=0,"n/a",E215/(((BldgEUI!$D$129-BldgEUI!D135)*Constants!$B$14)+(BldgEUI!$E$129-BldgEUI!E135)*Constants!$B$14+(BldgEUI!$F$129-BldgEUI!F135)*Constants!$B$13+(BldgEUI!$G$129-BldgEUI!G135)*Constants!$B$13))</f>
        <v>n/a</v>
      </c>
      <c r="G215" s="117" t="e">
        <f>E215*#REF!</f>
        <v>#REF!</v>
      </c>
      <c r="H215" s="89"/>
      <c r="I215" s="89"/>
      <c r="J215" s="89"/>
      <c r="K215" s="89">
        <f>'ecm$'!I235</f>
        <v>18.033096347028373</v>
      </c>
      <c r="L215" s="90">
        <f>IF(((BldgEUI!$J$129-BldgEUI!J135)+(BldgEUI!$K$129-BldgEUI!K135)+(BldgEUI!$L$129-BldgEUI!L135)+(BldgEUI!$M$129-BldgEUI!M135))=0,"n/a",K215/(((BldgEUI!$J$129-BldgEUI!J135)*Constants!$B$14)+(BldgEUI!$K$129-BldgEUI!K135)*Constants!$B$14+(BldgEUI!$L$129-BldgEUI!L135)*Constants!$B$13+(BldgEUI!$M$129-BldgEUI!M135)*Constants!$B$13))</f>
        <v>28.225666933319321</v>
      </c>
      <c r="M215" s="117" t="e">
        <f>K215*#REF!</f>
        <v>#REF!</v>
      </c>
      <c r="N215" s="92"/>
      <c r="O215" s="92"/>
      <c r="P215" s="92"/>
      <c r="Q215" s="92">
        <f>'ecm$'!M235</f>
        <v>19.744298011317522</v>
      </c>
      <c r="R215" s="90" t="str">
        <f>IF(((BldgEUI!$P$129-BldgEUI!P135)+(BldgEUI!$Q$129-BldgEUI!Q135)+(BldgEUI!$R$129-BldgEUI!R135)+(BldgEUI!$S$129-BldgEUI!S135))=0,"n/a",Q215/(((BldgEUI!$P$129-BldgEUI!P135)*Constants!$B$14)+(BldgEUI!$Q$129-BldgEUI!Q135)*Constants!$B$14+(BldgEUI!$R$129-BldgEUI!R135)*Constants!$B$13+(BldgEUI!$S$129-BldgEUI!S135)*Constants!$B$13))</f>
        <v>n/a</v>
      </c>
      <c r="S215" s="117" t="e">
        <f>Q215*#REF!</f>
        <v>#REF!</v>
      </c>
      <c r="T215" s="92"/>
      <c r="U215" s="92"/>
      <c r="V215" s="92"/>
      <c r="W215" s="92">
        <f>'ecm$'!Q235</f>
        <v>19.744298011317522</v>
      </c>
      <c r="X215" s="90" t="str">
        <f>IF(((BldgEUI!$V$129-BldgEUI!V135)+(BldgEUI!$W$129-BldgEUI!W135)+(BldgEUI!$X$129-BldgEUI!X135)+(BldgEUI!$Y$129-BldgEUI!Y135))=0,"n/a",W215/(((BldgEUI!$V$129-BldgEUI!V135)*Constants!$B$14)+(BldgEUI!$W$129-BldgEUI!W135)*Constants!$B$14+(BldgEUI!$X$129-BldgEUI!X135)*Constants!$B$13+(BldgEUI!$Y$129-BldgEUI!Y135)*Constants!$B$13))</f>
        <v>n/a</v>
      </c>
      <c r="Y215" s="117" t="e">
        <f>W215*#REF!</f>
        <v>#REF!</v>
      </c>
    </row>
    <row r="216" spans="1:25" x14ac:dyDescent="0.2">
      <c r="A216" s="23" t="s">
        <v>48</v>
      </c>
      <c r="B216" s="50" t="e">
        <f t="shared" si="13"/>
        <v>#REF!</v>
      </c>
      <c r="C216" s="49" t="e">
        <f>D216*Constants!$B$1+Constants!$B$2*E216+F216</f>
        <v>#VALUE!</v>
      </c>
      <c r="D216" s="49">
        <v>0</v>
      </c>
      <c r="E216" s="92">
        <f>'ecm$'!E236</f>
        <v>2.2507331378299122</v>
      </c>
      <c r="F216" s="90" t="str">
        <f>IF(((BldgEUI!$D$129-BldgEUI!D136)+(BldgEUI!$E$129-BldgEUI!E136)+(BldgEUI!$F$129-BldgEUI!F136)+(BldgEUI!$G$129-BldgEUI!G136))=0,"n/a",E216/(((BldgEUI!$D$129-BldgEUI!D136)*Constants!$B$14)+(BldgEUI!$E$129-BldgEUI!E136)*Constants!$B$14+(BldgEUI!$F$129-BldgEUI!F136)*Constants!$B$13+(BldgEUI!$G$129-BldgEUI!G136)*Constants!$B$13))</f>
        <v>n/a</v>
      </c>
      <c r="G216" s="117" t="e">
        <f>E216*#REF!</f>
        <v>#REF!</v>
      </c>
      <c r="H216" s="89"/>
      <c r="I216" s="89"/>
      <c r="J216" s="89"/>
      <c r="K216" s="89">
        <f>'ecm$'!I236</f>
        <v>2.2507331378299122</v>
      </c>
      <c r="L216" s="90">
        <f>IF(((BldgEUI!$J$129-BldgEUI!J136)+(BldgEUI!$K$129-BldgEUI!K136)+(BldgEUI!$L$129-BldgEUI!L136)+(BldgEUI!$M$129-BldgEUI!M136))=0,"n/a",K216/(((BldgEUI!$J$129-BldgEUI!J136)*Constants!$B$14)+(BldgEUI!$K$129-BldgEUI!K136)*Constants!$B$14+(BldgEUI!$L$129-BldgEUI!L136)*Constants!$B$13+(BldgEUI!$M$129-BldgEUI!M136)*Constants!$B$13))</f>
        <v>3.9900248857982139</v>
      </c>
      <c r="M216" s="117" t="e">
        <f>K216*#REF!</f>
        <v>#REF!</v>
      </c>
      <c r="N216" s="92"/>
      <c r="O216" s="92"/>
      <c r="P216" s="92"/>
      <c r="Q216" s="92">
        <f>'ecm$'!M236</f>
        <v>2.2507331378299122</v>
      </c>
      <c r="R216" s="90" t="str">
        <f>IF(((BldgEUI!$P$129-BldgEUI!P136)+(BldgEUI!$Q$129-BldgEUI!Q136)+(BldgEUI!$R$129-BldgEUI!R136)+(BldgEUI!$S$129-BldgEUI!S136))=0,"n/a",Q216/(((BldgEUI!$P$129-BldgEUI!P136)*Constants!$B$14)+(BldgEUI!$Q$129-BldgEUI!Q136)*Constants!$B$14+(BldgEUI!$R$129-BldgEUI!R136)*Constants!$B$13+(BldgEUI!$S$129-BldgEUI!S136)*Constants!$B$13))</f>
        <v>n/a</v>
      </c>
      <c r="S216" s="117" t="e">
        <f>Q216*#REF!</f>
        <v>#REF!</v>
      </c>
      <c r="T216" s="92"/>
      <c r="U216" s="92"/>
      <c r="V216" s="92"/>
      <c r="W216" s="92">
        <f>'ecm$'!Q236</f>
        <v>2.2507331378299122</v>
      </c>
      <c r="X216" s="90" t="str">
        <f>IF(((BldgEUI!$V$129-BldgEUI!V136)+(BldgEUI!$W$129-BldgEUI!W136)+(BldgEUI!$X$129-BldgEUI!X136)+(BldgEUI!$Y$129-BldgEUI!Y136))=0,"n/a",W216/(((BldgEUI!$V$129-BldgEUI!V136)*Constants!$B$14)+(BldgEUI!$W$129-BldgEUI!W136)*Constants!$B$14+(BldgEUI!$X$129-BldgEUI!X136)*Constants!$B$13+(BldgEUI!$Y$129-BldgEUI!Y136)*Constants!$B$13))</f>
        <v>n/a</v>
      </c>
      <c r="Y216" s="117" t="e">
        <f>W216*#REF!</f>
        <v>#REF!</v>
      </c>
    </row>
    <row r="217" spans="1:25" s="24" customFormat="1" x14ac:dyDescent="0.2">
      <c r="A217" s="23" t="s">
        <v>49</v>
      </c>
      <c r="B217" s="50" t="e">
        <f t="shared" si="13"/>
        <v>#REF!</v>
      </c>
      <c r="C217" s="49" t="e">
        <f>D217*Constants!$B$1+Constants!$B$2*E217+F217</f>
        <v>#VALUE!</v>
      </c>
      <c r="D217" s="49">
        <v>0</v>
      </c>
      <c r="E217" s="92">
        <f>'ecm$'!E237</f>
        <v>2.2507331378299122</v>
      </c>
      <c r="F217" s="90" t="str">
        <f>IF(((BldgEUI!$D$129-BldgEUI!D137)+(BldgEUI!$E$129-BldgEUI!E137)+(BldgEUI!$F$129-BldgEUI!F137)+(BldgEUI!$G$129-BldgEUI!G137))=0,"n/a",E217/(((BldgEUI!$D$129-BldgEUI!D137)*Constants!$B$14)+(BldgEUI!$E$129-BldgEUI!E137)*Constants!$B$14+(BldgEUI!$F$129-BldgEUI!F137)*Constants!$B$13+(BldgEUI!$G$129-BldgEUI!G137)*Constants!$B$13))</f>
        <v>n/a</v>
      </c>
      <c r="G217" s="117" t="e">
        <f>E217*#REF!</f>
        <v>#REF!</v>
      </c>
      <c r="H217" s="89"/>
      <c r="I217" s="89"/>
      <c r="J217" s="89"/>
      <c r="K217" s="89">
        <f>'ecm$'!I237</f>
        <v>2.2507331378299122</v>
      </c>
      <c r="L217" s="90">
        <f>IF(((BldgEUI!$J$129-BldgEUI!J137)+(BldgEUI!$K$129-BldgEUI!K137)+(BldgEUI!$L$129-BldgEUI!L137)+(BldgEUI!$M$129-BldgEUI!M137))=0,"n/a",K217/(((BldgEUI!$J$129-BldgEUI!J137)*Constants!$B$14)+(BldgEUI!$K$129-BldgEUI!K137)*Constants!$B$14+(BldgEUI!$L$129-BldgEUI!L137)*Constants!$B$13+(BldgEUI!$M$129-BldgEUI!M137)*Constants!$B$13))</f>
        <v>6.7585524527953504</v>
      </c>
      <c r="M217" s="117" t="e">
        <f>K217*#REF!</f>
        <v>#REF!</v>
      </c>
      <c r="N217" s="92"/>
      <c r="O217" s="92"/>
      <c r="P217" s="92"/>
      <c r="Q217" s="92">
        <f>'ecm$'!M237</f>
        <v>2.2507331378299122</v>
      </c>
      <c r="R217" s="90" t="str">
        <f>IF(((BldgEUI!$P$129-BldgEUI!P137)+(BldgEUI!$Q$129-BldgEUI!Q137)+(BldgEUI!$R$129-BldgEUI!R137)+(BldgEUI!$S$129-BldgEUI!S137))=0,"n/a",Q217/(((BldgEUI!$P$129-BldgEUI!P137)*Constants!$B$14)+(BldgEUI!$Q$129-BldgEUI!Q137)*Constants!$B$14+(BldgEUI!$R$129-BldgEUI!R137)*Constants!$B$13+(BldgEUI!$S$129-BldgEUI!S137)*Constants!$B$13))</f>
        <v>n/a</v>
      </c>
      <c r="S217" s="117" t="e">
        <f>Q217*#REF!</f>
        <v>#REF!</v>
      </c>
      <c r="T217" s="92"/>
      <c r="U217" s="92"/>
      <c r="V217" s="92"/>
      <c r="W217" s="92">
        <f>'ecm$'!Q237</f>
        <v>2.2507331378299122</v>
      </c>
      <c r="X217" s="90" t="str">
        <f>IF(((BldgEUI!$V$129-BldgEUI!V137)+(BldgEUI!$W$129-BldgEUI!W137)+(BldgEUI!$X$129-BldgEUI!X137)+(BldgEUI!$Y$129-BldgEUI!Y137))=0,"n/a",W217/(((BldgEUI!$V$129-BldgEUI!V137)*Constants!$B$14)+(BldgEUI!$W$129-BldgEUI!W137)*Constants!$B$14+(BldgEUI!$X$129-BldgEUI!X137)*Constants!$B$13+(BldgEUI!$Y$129-BldgEUI!Y137)*Constants!$B$13))</f>
        <v>n/a</v>
      </c>
      <c r="Y217" s="117" t="e">
        <f>W217*#REF!</f>
        <v>#REF!</v>
      </c>
    </row>
    <row r="218" spans="1:25" x14ac:dyDescent="0.2">
      <c r="A218" s="12" t="s">
        <v>50</v>
      </c>
      <c r="B218" s="50" t="e">
        <f>SUM(D218:G218)</f>
        <v>#REF!</v>
      </c>
      <c r="C218" s="49" t="e">
        <f>D218*Constants!$B$1+Constants!$B$2*E218+F218</f>
        <v>#VALUE!</v>
      </c>
      <c r="D218" s="49">
        <v>0</v>
      </c>
      <c r="E218" s="92">
        <f>'ecm$'!E238</f>
        <v>25.138189029751608</v>
      </c>
      <c r="F218" s="90" t="str">
        <f>IF(((BldgEUI!$D$129-BldgEUI!D138)+(BldgEUI!$E$129-BldgEUI!E138)+(BldgEUI!$F$129-BldgEUI!F138)+(BldgEUI!$G$129-BldgEUI!G138))=0,"n/a",E218/(((BldgEUI!$D$129-BldgEUI!D138)*Constants!$B$14)+(BldgEUI!$E$129-BldgEUI!E138)*Constants!$B$14+(BldgEUI!$F$129-BldgEUI!F138)*Constants!$B$13+(BldgEUI!$G$129-BldgEUI!G138)*Constants!$B$13))</f>
        <v>n/a</v>
      </c>
      <c r="G218" s="117" t="e">
        <f>E218*#REF!</f>
        <v>#REF!</v>
      </c>
      <c r="H218" s="89"/>
      <c r="I218" s="89"/>
      <c r="J218" s="89"/>
      <c r="K218" s="89">
        <f>'ecm$'!I238</f>
        <v>25.138189029751608</v>
      </c>
      <c r="L218" s="90">
        <f>IF(((BldgEUI!$J$129-BldgEUI!J138)+(BldgEUI!$K$129-BldgEUI!K138)+(BldgEUI!$L$129-BldgEUI!L138)+(BldgEUI!$M$129-BldgEUI!M138))=0,"n/a",K218/(((BldgEUI!$J$129-BldgEUI!J138)*Constants!$B$14)+(BldgEUI!$K$129-BldgEUI!K138)*Constants!$B$14+(BldgEUI!$L$129-BldgEUI!L138)*Constants!$B$13+(BldgEUI!$M$129-BldgEUI!M138)*Constants!$B$13))</f>
        <v>12.62109341976524</v>
      </c>
      <c r="M218" s="117" t="e">
        <f>K218*#REF!</f>
        <v>#REF!</v>
      </c>
      <c r="N218" s="92"/>
      <c r="O218" s="92"/>
      <c r="P218" s="92"/>
      <c r="Q218" s="92">
        <f>'ecm$'!M238</f>
        <v>25.138189029751608</v>
      </c>
      <c r="R218" s="90" t="str">
        <f>IF(((BldgEUI!$P$129-BldgEUI!P138)+(BldgEUI!$Q$129-BldgEUI!Q138)+(BldgEUI!$R$129-BldgEUI!R138)+(BldgEUI!$S$129-BldgEUI!S138))=0,"n/a",Q218/(((BldgEUI!$P$129-BldgEUI!P138)*Constants!$B$14)+(BldgEUI!$Q$129-BldgEUI!Q138)*Constants!$B$14+(BldgEUI!$R$129-BldgEUI!R138)*Constants!$B$13+(BldgEUI!$S$129-BldgEUI!S138)*Constants!$B$13))</f>
        <v>n/a</v>
      </c>
      <c r="S218" s="117" t="e">
        <f>Q218*#REF!</f>
        <v>#REF!</v>
      </c>
      <c r="T218" s="92"/>
      <c r="U218" s="92"/>
      <c r="V218" s="92"/>
      <c r="W218" s="92">
        <f>'ecm$'!Q238</f>
        <v>25.138189029751608</v>
      </c>
      <c r="X218" s="90" t="str">
        <f>IF(((BldgEUI!$V$129-BldgEUI!V138)+(BldgEUI!$W$129-BldgEUI!W138)+(BldgEUI!$X$129-BldgEUI!X138)+(BldgEUI!$Y$129-BldgEUI!Y138))=0,"n/a",W218/(((BldgEUI!$V$129-BldgEUI!V138)*Constants!$B$14)+(BldgEUI!$W$129-BldgEUI!W138)*Constants!$B$14+(BldgEUI!$X$129-BldgEUI!X138)*Constants!$B$13+(BldgEUI!$Y$129-BldgEUI!Y138)*Constants!$B$13))</f>
        <v>n/a</v>
      </c>
      <c r="Y218" s="117" t="e">
        <f>W218*#REF!</f>
        <v>#REF!</v>
      </c>
    </row>
    <row r="219" spans="1:25" x14ac:dyDescent="0.2">
      <c r="A219" s="73" t="s">
        <v>30</v>
      </c>
      <c r="B219" s="50" t="e">
        <f>SUM(D219:G219)</f>
        <v>#REF!</v>
      </c>
      <c r="C219" s="49" t="e">
        <f>D219*Constants!$B$1+Constants!$B$2*E219+F219</f>
        <v>#VALUE!</v>
      </c>
      <c r="D219" s="49">
        <v>0</v>
      </c>
      <c r="E219" s="92">
        <f>'ecm$'!E239</f>
        <v>1.2218963831867058</v>
      </c>
      <c r="F219" s="90" t="str">
        <f>IF(((BldgEUI!$D$129-BldgEUI!D139)+(BldgEUI!$E$129-BldgEUI!E139)+(BldgEUI!$F$129-BldgEUI!F139)+(BldgEUI!$G$129-BldgEUI!G139))=0,"n/a",E219/(((BldgEUI!$D$129-BldgEUI!D139)*Constants!$B$14)+(BldgEUI!$E$129-BldgEUI!E139)*Constants!$B$14+(BldgEUI!$F$129-BldgEUI!F139)*Constants!$B$13+(BldgEUI!$G$129-BldgEUI!G139)*Constants!$B$13))</f>
        <v>n/a</v>
      </c>
      <c r="G219" s="117" t="e">
        <f>E219*#REF!</f>
        <v>#REF!</v>
      </c>
      <c r="H219" s="89"/>
      <c r="I219" s="89"/>
      <c r="J219" s="89"/>
      <c r="K219" s="89">
        <f>'ecm$'!I239</f>
        <v>1.2218963831867058</v>
      </c>
      <c r="L219" s="90">
        <f>IF(((BldgEUI!$J$129-BldgEUI!J139)+(BldgEUI!$K$129-BldgEUI!K139)+(BldgEUI!$L$129-BldgEUI!L139)+(BldgEUI!$M$129-BldgEUI!M139))=0,"n/a",K219/(((BldgEUI!$J$129-BldgEUI!J139)*Constants!$B$14)+(BldgEUI!$K$129-BldgEUI!K139)*Constants!$B$14+(BldgEUI!$L$129-BldgEUI!L139)*Constants!$B$13+(BldgEUI!$M$129-BldgEUI!M139)*Constants!$B$13))</f>
        <v>1.3415933410776537</v>
      </c>
      <c r="M219" s="117" t="e">
        <f>K219*#REF!</f>
        <v>#REF!</v>
      </c>
      <c r="N219" s="92"/>
      <c r="O219" s="92"/>
      <c r="P219" s="92"/>
      <c r="Q219" s="92">
        <f>'ecm$'!M239</f>
        <v>1.2218963831867058</v>
      </c>
      <c r="R219" s="90" t="str">
        <f>IF(((BldgEUI!$P$129-BldgEUI!P139)+(BldgEUI!$Q$129-BldgEUI!Q139)+(BldgEUI!$R$129-BldgEUI!R139)+(BldgEUI!$S$129-BldgEUI!S139))=0,"n/a",Q219/(((BldgEUI!$P$129-BldgEUI!P139)*Constants!$B$14)+(BldgEUI!$Q$129-BldgEUI!Q139)*Constants!$B$14+(BldgEUI!$R$129-BldgEUI!R139)*Constants!$B$13+(BldgEUI!$S$129-BldgEUI!S139)*Constants!$B$13))</f>
        <v>n/a</v>
      </c>
      <c r="S219" s="117" t="e">
        <f>Q219*#REF!</f>
        <v>#REF!</v>
      </c>
      <c r="T219" s="92"/>
      <c r="U219" s="92"/>
      <c r="V219" s="92"/>
      <c r="W219" s="92">
        <f>'ecm$'!Q239</f>
        <v>1.2218963831867058</v>
      </c>
      <c r="X219" s="90" t="str">
        <f>IF(((BldgEUI!$V$129-BldgEUI!V139)+(BldgEUI!$W$129-BldgEUI!W139)+(BldgEUI!$X$129-BldgEUI!X139)+(BldgEUI!$Y$129-BldgEUI!Y139))=0,"n/a",W219/(((BldgEUI!$V$129-BldgEUI!V139)*Constants!$B$14)+(BldgEUI!$W$129-BldgEUI!W139)*Constants!$B$14+(BldgEUI!$X$129-BldgEUI!X139)*Constants!$B$13+(BldgEUI!$Y$129-BldgEUI!Y139)*Constants!$B$13))</f>
        <v>n/a</v>
      </c>
      <c r="Y219" s="117" t="e">
        <f>W219*#REF!</f>
        <v>#REF!</v>
      </c>
    </row>
    <row r="220" spans="1:25" x14ac:dyDescent="0.2">
      <c r="A220" s="12" t="s">
        <v>6</v>
      </c>
      <c r="B220" s="50" t="e">
        <f>SUM(D220:G220)</f>
        <v>#REF!</v>
      </c>
      <c r="C220" s="49" t="e">
        <f>D220*Constants!$B$1+Constants!$B$2*E220+F220</f>
        <v>#VALUE!</v>
      </c>
      <c r="D220" s="49">
        <v>0</v>
      </c>
      <c r="E220" s="92">
        <f>'ecm$'!E240</f>
        <v>52.313457152166826</v>
      </c>
      <c r="F220" s="90" t="str">
        <f>IF(((BldgEUI!$D$129-BldgEUI!D140)+(BldgEUI!$E$129-BldgEUI!E140)+(BldgEUI!$F$129-BldgEUI!F140)+(BldgEUI!$G$129-BldgEUI!G140))=0,"n/a",E220/(((BldgEUI!$D$129-BldgEUI!D140)*Constants!$B$14)+(BldgEUI!$E$129-BldgEUI!E140)*Constants!$B$14+(BldgEUI!$F$129-BldgEUI!F140)*Constants!$B$13+(BldgEUI!$G$129-BldgEUI!G140)*Constants!$B$13))</f>
        <v>n/a</v>
      </c>
      <c r="G220" s="117" t="e">
        <f>E220*#REF!</f>
        <v>#REF!</v>
      </c>
      <c r="H220" s="89"/>
      <c r="I220" s="89"/>
      <c r="J220" s="89"/>
      <c r="K220" s="89">
        <f>'ecm$'!I240</f>
        <v>52.313457152166826</v>
      </c>
      <c r="L220" s="90">
        <f>IF(((BldgEUI!$J$129-BldgEUI!J140)+(BldgEUI!$K$129-BldgEUI!K140)+(BldgEUI!$L$129-BldgEUI!L140)+(BldgEUI!$M$129-BldgEUI!M140))=0,"n/a",K220/(((BldgEUI!$J$129-BldgEUI!J140)*Constants!$B$14)+(BldgEUI!$K$129-BldgEUI!K140)*Constants!$B$14+(BldgEUI!$L$129-BldgEUI!L140)*Constants!$B$13+(BldgEUI!$M$129-BldgEUI!M140)*Constants!$B$13))</f>
        <v>54.131070228292373</v>
      </c>
      <c r="M220" s="117" t="e">
        <f>K220*#REF!</f>
        <v>#REF!</v>
      </c>
      <c r="N220" s="92"/>
      <c r="O220" s="92"/>
      <c r="P220" s="92"/>
      <c r="Q220" s="92">
        <f>'ecm$'!M240</f>
        <v>52.313457152166826</v>
      </c>
      <c r="R220" s="90" t="str">
        <f>IF(((BldgEUI!$P$129-BldgEUI!P140)+(BldgEUI!$Q$129-BldgEUI!Q140)+(BldgEUI!$R$129-BldgEUI!R140)+(BldgEUI!$S$129-BldgEUI!S140))=0,"n/a",Q220/(((BldgEUI!$P$129-BldgEUI!P140)*Constants!$B$14)+(BldgEUI!$Q$129-BldgEUI!Q140)*Constants!$B$14+(BldgEUI!$R$129-BldgEUI!R140)*Constants!$B$13+(BldgEUI!$S$129-BldgEUI!S140)*Constants!$B$13))</f>
        <v>n/a</v>
      </c>
      <c r="S220" s="117" t="e">
        <f>Q220*#REF!</f>
        <v>#REF!</v>
      </c>
      <c r="T220" s="92"/>
      <c r="U220" s="92"/>
      <c r="V220" s="92"/>
      <c r="W220" s="92">
        <f>'ecm$'!Q240</f>
        <v>52.313457152166826</v>
      </c>
      <c r="X220" s="90" t="str">
        <f>IF(((BldgEUI!$V$129-BldgEUI!V140)+(BldgEUI!$W$129-BldgEUI!W140)+(BldgEUI!$X$129-BldgEUI!X140)+(BldgEUI!$Y$129-BldgEUI!Y140))=0,"n/a",W220/(((BldgEUI!$V$129-BldgEUI!V140)*Constants!$B$14)+(BldgEUI!$W$129-BldgEUI!W140)*Constants!$B$14+(BldgEUI!$X$129-BldgEUI!X140)*Constants!$B$13+(BldgEUI!$Y$129-BldgEUI!Y140)*Constants!$B$13))</f>
        <v>n/a</v>
      </c>
      <c r="Y220" s="117" t="e">
        <f>W220*#REF!</f>
        <v>#REF!</v>
      </c>
    </row>
    <row r="221" spans="1:25" x14ac:dyDescent="0.2">
      <c r="A221" s="12" t="s">
        <v>51</v>
      </c>
      <c r="B221" s="50" t="e">
        <f t="shared" ref="B221:B229" si="14">SUM(D221:G221)</f>
        <v>#REF!</v>
      </c>
      <c r="C221" s="49" t="e">
        <f>D221*Constants!$B$1+Constants!$B$2*E221+F221</f>
        <v>#VALUE!</v>
      </c>
      <c r="D221" s="49">
        <v>0</v>
      </c>
      <c r="E221" s="92">
        <f>'ecm$'!E241</f>
        <v>3.8514173998044967</v>
      </c>
      <c r="F221" s="90" t="str">
        <f>IF(((BldgEUI!$D$129-BldgEUI!D141)+(BldgEUI!$E$129-BldgEUI!E141)+(BldgEUI!$F$129-BldgEUI!F141)+(BldgEUI!$G$129-BldgEUI!G141))=0,"n/a",E221/(((BldgEUI!$D$129-BldgEUI!D141)*Constants!$B$14)+(BldgEUI!$E$129-BldgEUI!E141)*Constants!$B$14+(BldgEUI!$F$129-BldgEUI!F141)*Constants!$B$13+(BldgEUI!$G$129-BldgEUI!G141)*Constants!$B$13))</f>
        <v>n/a</v>
      </c>
      <c r="G221" s="117" t="e">
        <f>E221*#REF!</f>
        <v>#REF!</v>
      </c>
      <c r="H221" s="89"/>
      <c r="I221" s="89"/>
      <c r="J221" s="89"/>
      <c r="K221" s="89">
        <f>'ecm$'!I241</f>
        <v>3.8514173998044967</v>
      </c>
      <c r="L221" s="90">
        <f>IF(((BldgEUI!$J$129-BldgEUI!J141)+(BldgEUI!$K$129-BldgEUI!K141)+(BldgEUI!$L$129-BldgEUI!L141)+(BldgEUI!$M$129-BldgEUI!M141))=0,"n/a",K221/(((BldgEUI!$J$129-BldgEUI!J141)*Constants!$B$14)+(BldgEUI!$K$129-BldgEUI!K141)*Constants!$B$14+(BldgEUI!$L$129-BldgEUI!L141)*Constants!$B$13+(BldgEUI!$M$129-BldgEUI!M141)*Constants!$B$13))</f>
        <v>1.7941340828056151</v>
      </c>
      <c r="M221" s="117" t="e">
        <f>K221*#REF!</f>
        <v>#REF!</v>
      </c>
      <c r="N221" s="92"/>
      <c r="O221" s="92"/>
      <c r="P221" s="92"/>
      <c r="Q221" s="92">
        <f>'ecm$'!M241</f>
        <v>3.8514173998044967</v>
      </c>
      <c r="R221" s="90" t="str">
        <f>IF(((BldgEUI!$P$129-BldgEUI!P141)+(BldgEUI!$Q$129-BldgEUI!Q141)+(BldgEUI!$R$129-BldgEUI!R141)+(BldgEUI!$S$129-BldgEUI!S141))=0,"n/a",Q221/(((BldgEUI!$P$129-BldgEUI!P141)*Constants!$B$14)+(BldgEUI!$Q$129-BldgEUI!Q141)*Constants!$B$14+(BldgEUI!$R$129-BldgEUI!R141)*Constants!$B$13+(BldgEUI!$S$129-BldgEUI!S141)*Constants!$B$13))</f>
        <v>n/a</v>
      </c>
      <c r="S221" s="117" t="e">
        <f>Q221*#REF!</f>
        <v>#REF!</v>
      </c>
      <c r="T221" s="92"/>
      <c r="U221" s="92"/>
      <c r="V221" s="92"/>
      <c r="W221" s="92">
        <f>'ecm$'!Q241</f>
        <v>3.8514173998044967</v>
      </c>
      <c r="X221" s="90" t="str">
        <f>IF(((BldgEUI!$V$129-BldgEUI!V141)+(BldgEUI!$W$129-BldgEUI!W141)+(BldgEUI!$X$129-BldgEUI!X141)+(BldgEUI!$Y$129-BldgEUI!Y141))=0,"n/a",W221/(((BldgEUI!$V$129-BldgEUI!V141)*Constants!$B$14)+(BldgEUI!$W$129-BldgEUI!W141)*Constants!$B$14+(BldgEUI!$X$129-BldgEUI!X141)*Constants!$B$13+(BldgEUI!$Y$129-BldgEUI!Y141)*Constants!$B$13))</f>
        <v>n/a</v>
      </c>
      <c r="Y221" s="117" t="e">
        <f>W221*#REF!</f>
        <v>#REF!</v>
      </c>
    </row>
    <row r="222" spans="1:25" s="52" customFormat="1" x14ac:dyDescent="0.2">
      <c r="A222" s="23" t="s">
        <v>52</v>
      </c>
      <c r="B222" s="50" t="e">
        <f t="shared" si="14"/>
        <v>#REF!</v>
      </c>
      <c r="C222" s="49" t="e">
        <f>D222*Constants!$B$1+Constants!$B$2*E222+F222</f>
        <v>#VALUE!</v>
      </c>
      <c r="D222" s="49">
        <v>0</v>
      </c>
      <c r="E222" s="92">
        <f>'ecm$'!E242</f>
        <v>3.1016617790811338</v>
      </c>
      <c r="F222" s="90" t="str">
        <f>IF(((BldgEUI!$D$129-BldgEUI!D142)+(BldgEUI!$E$129-BldgEUI!E142)+(BldgEUI!$F$129-BldgEUI!F142)+(BldgEUI!$G$129-BldgEUI!G142))=0,"n/a",E222/(((BldgEUI!$D$129-BldgEUI!D142)*Constants!$B$14)+(BldgEUI!$E$129-BldgEUI!E142)*Constants!$B$14+(BldgEUI!$F$129-BldgEUI!F142)*Constants!$B$13+(BldgEUI!$G$129-BldgEUI!G142)*Constants!$B$13))</f>
        <v>n/a</v>
      </c>
      <c r="G222" s="117" t="e">
        <f>E222*#REF!</f>
        <v>#REF!</v>
      </c>
      <c r="H222" s="92"/>
      <c r="I222" s="92"/>
      <c r="J222" s="92"/>
      <c r="K222" s="89">
        <f>'ecm$'!I242</f>
        <v>3.1016617790811338</v>
      </c>
      <c r="L222" s="90">
        <f>IF(((BldgEUI!$J$129-BldgEUI!J142)+(BldgEUI!$K$129-BldgEUI!K142)+(BldgEUI!$L$129-BldgEUI!L142)+(BldgEUI!$M$129-BldgEUI!M142))=0,"n/a",K222/(((BldgEUI!$J$129-BldgEUI!J142)*Constants!$B$14)+(BldgEUI!$K$129-BldgEUI!K142)*Constants!$B$14+(BldgEUI!$L$129-BldgEUI!L142)*Constants!$B$13+(BldgEUI!$M$129-BldgEUI!M142)*Constants!$B$13))</f>
        <v>10.091299385349867</v>
      </c>
      <c r="M222" s="117" t="e">
        <f>K222*#REF!</f>
        <v>#REF!</v>
      </c>
      <c r="N222" s="92"/>
      <c r="O222" s="92"/>
      <c r="P222" s="92"/>
      <c r="Q222" s="92">
        <f>'ecm$'!M242</f>
        <v>3.1016617790811338</v>
      </c>
      <c r="R222" s="90" t="str">
        <f>IF(((BldgEUI!$P$129-BldgEUI!P142)+(BldgEUI!$Q$129-BldgEUI!Q142)+(BldgEUI!$R$129-BldgEUI!R142)+(BldgEUI!$S$129-BldgEUI!S142))=0,"n/a",Q222/(((BldgEUI!$P$129-BldgEUI!P142)*Constants!$B$14)+(BldgEUI!$Q$129-BldgEUI!Q142)*Constants!$B$14+(BldgEUI!$R$129-BldgEUI!R142)*Constants!$B$13+(BldgEUI!$S$129-BldgEUI!S142)*Constants!$B$13))</f>
        <v>n/a</v>
      </c>
      <c r="S222" s="117" t="e">
        <f>Q222*#REF!</f>
        <v>#REF!</v>
      </c>
      <c r="T222" s="92"/>
      <c r="U222" s="92"/>
      <c r="V222" s="92"/>
      <c r="W222" s="92">
        <f>'ecm$'!Q242</f>
        <v>3.1016617790811338</v>
      </c>
      <c r="X222" s="90" t="str">
        <f>IF(((BldgEUI!$V$129-BldgEUI!V142)+(BldgEUI!$W$129-BldgEUI!W142)+(BldgEUI!$X$129-BldgEUI!X142)+(BldgEUI!$Y$129-BldgEUI!Y142))=0,"n/a",W222/(((BldgEUI!$V$129-BldgEUI!V142)*Constants!$B$14)+(BldgEUI!$W$129-BldgEUI!W142)*Constants!$B$14+(BldgEUI!$X$129-BldgEUI!X142)*Constants!$B$13+(BldgEUI!$Y$129-BldgEUI!Y142)*Constants!$B$13))</f>
        <v>n/a</v>
      </c>
      <c r="Y222" s="117" t="e">
        <f>W222*#REF!</f>
        <v>#REF!</v>
      </c>
    </row>
    <row r="223" spans="1:25" s="19" customFormat="1" x14ac:dyDescent="0.2">
      <c r="A223" s="23" t="s">
        <v>53</v>
      </c>
      <c r="B223" s="50" t="e">
        <f t="shared" si="14"/>
        <v>#REF!</v>
      </c>
      <c r="C223" s="49" t="e">
        <f>D223*Constants!$B$1+Constants!$B$2*E223+F223</f>
        <v>#VALUE!</v>
      </c>
      <c r="D223" s="49">
        <v>0</v>
      </c>
      <c r="E223" s="92">
        <f>'ecm$'!E243</f>
        <v>1.0635386119257086</v>
      </c>
      <c r="F223" s="90" t="str">
        <f>IF(((BldgEUI!$D$129-BldgEUI!D143)+(BldgEUI!$E$129-BldgEUI!E143)+(BldgEUI!$F$129-BldgEUI!F143)+(BldgEUI!$G$129-BldgEUI!G143))=0,"n/a",E223/(((BldgEUI!$D$129-BldgEUI!D143)*Constants!$B$14)+(BldgEUI!$E$129-BldgEUI!E143)*Constants!$B$14+(BldgEUI!$F$129-BldgEUI!F143)*Constants!$B$13+(BldgEUI!$G$129-BldgEUI!G143)*Constants!$B$13))</f>
        <v>n/a</v>
      </c>
      <c r="G223" s="117" t="e">
        <f>E223*#REF!</f>
        <v>#REF!</v>
      </c>
      <c r="H223" s="94"/>
      <c r="I223" s="94"/>
      <c r="J223" s="94"/>
      <c r="K223" s="89">
        <f>'ecm$'!I243</f>
        <v>1.0635386119257086</v>
      </c>
      <c r="L223" s="90">
        <f>IF(((BldgEUI!$J$129-BldgEUI!J143)+(BldgEUI!$K$129-BldgEUI!K143)+(BldgEUI!$L$129-BldgEUI!L143)+(BldgEUI!$M$129-BldgEUI!M143))=0,"n/a",K223/(((BldgEUI!$J$129-BldgEUI!J143)*Constants!$B$14)+(BldgEUI!$K$129-BldgEUI!K143)*Constants!$B$14+(BldgEUI!$L$129-BldgEUI!L143)*Constants!$B$13+(BldgEUI!$M$129-BldgEUI!M143)*Constants!$B$13))</f>
        <v>1.9130672242918831</v>
      </c>
      <c r="M223" s="117" t="e">
        <f>K223*#REF!</f>
        <v>#REF!</v>
      </c>
      <c r="N223" s="92"/>
      <c r="O223" s="92"/>
      <c r="P223" s="92"/>
      <c r="Q223" s="92">
        <f>'ecm$'!M243</f>
        <v>1.0635386119257086</v>
      </c>
      <c r="R223" s="90" t="str">
        <f>IF(((BldgEUI!$P$129-BldgEUI!P143)+(BldgEUI!$Q$129-BldgEUI!Q143)+(BldgEUI!$R$129-BldgEUI!R143)+(BldgEUI!$S$129-BldgEUI!S143))=0,"n/a",Q223/(((BldgEUI!$P$129-BldgEUI!P143)*Constants!$B$14)+(BldgEUI!$Q$129-BldgEUI!Q143)*Constants!$B$14+(BldgEUI!$R$129-BldgEUI!R143)*Constants!$B$13+(BldgEUI!$S$129-BldgEUI!S143)*Constants!$B$13))</f>
        <v>n/a</v>
      </c>
      <c r="S223" s="117" t="e">
        <f>Q223*#REF!</f>
        <v>#REF!</v>
      </c>
      <c r="T223" s="92"/>
      <c r="U223" s="92"/>
      <c r="V223" s="92"/>
      <c r="W223" s="92">
        <f>'ecm$'!Q243</f>
        <v>1.0635386119257086</v>
      </c>
      <c r="X223" s="90" t="str">
        <f>IF(((BldgEUI!$V$129-BldgEUI!V143)+(BldgEUI!$W$129-BldgEUI!W143)+(BldgEUI!$X$129-BldgEUI!X143)+(BldgEUI!$Y$129-BldgEUI!Y143))=0,"n/a",W223/(((BldgEUI!$V$129-BldgEUI!V143)*Constants!$B$14)+(BldgEUI!$W$129-BldgEUI!W143)*Constants!$B$14+(BldgEUI!$X$129-BldgEUI!X143)*Constants!$B$13+(BldgEUI!$Y$129-BldgEUI!Y143)*Constants!$B$13))</f>
        <v>n/a</v>
      </c>
      <c r="Y223" s="117" t="e">
        <f>W223*#REF!</f>
        <v>#REF!</v>
      </c>
    </row>
    <row r="224" spans="1:25" s="52" customFormat="1" x14ac:dyDescent="0.2">
      <c r="A224" s="23" t="s">
        <v>54</v>
      </c>
      <c r="B224" s="50" t="e">
        <f t="shared" si="14"/>
        <v>#REF!</v>
      </c>
      <c r="C224" s="49" t="e">
        <f>D224*Constants!$B$1+Constants!$B$2*E224+F224</f>
        <v>#VALUE!</v>
      </c>
      <c r="D224" s="49">
        <v>0</v>
      </c>
      <c r="E224" s="92">
        <f>'ecm$'!E244</f>
        <v>6.8543499511241448</v>
      </c>
      <c r="F224" s="90" t="str">
        <f>IF(((BldgEUI!$D$129-BldgEUI!D144)+(BldgEUI!$E$129-BldgEUI!E144)+(BldgEUI!$F$129-BldgEUI!F144)+(BldgEUI!$G$129-BldgEUI!G144))=0,"n/a",E224/(((BldgEUI!$D$129-BldgEUI!D144)*Constants!$B$14)+(BldgEUI!$E$129-BldgEUI!E144)*Constants!$B$14+(BldgEUI!$F$129-BldgEUI!F144)*Constants!$B$13+(BldgEUI!$G$129-BldgEUI!G144)*Constants!$B$13))</f>
        <v>n/a</v>
      </c>
      <c r="G224" s="117" t="e">
        <f>E224*#REF!</f>
        <v>#REF!</v>
      </c>
      <c r="H224" s="92"/>
      <c r="I224" s="92"/>
      <c r="J224" s="92"/>
      <c r="K224" s="89">
        <f>'ecm$'!I244</f>
        <v>6.8543499511241448</v>
      </c>
      <c r="L224" s="90">
        <f>IF(((BldgEUI!$J$129-BldgEUI!J144)+(BldgEUI!$K$129-BldgEUI!K144)+(BldgEUI!$L$129-BldgEUI!L144)+(BldgEUI!$M$129-BldgEUI!M144))=0,"n/a",K224/(((BldgEUI!$J$129-BldgEUI!J144)*Constants!$B$14)+(BldgEUI!$K$129-BldgEUI!K144)*Constants!$B$14+(BldgEUI!$L$129-BldgEUI!L144)*Constants!$B$13+(BldgEUI!$M$129-BldgEUI!M144)*Constants!$B$13))</f>
        <v>106.41748099866567</v>
      </c>
      <c r="M224" s="117" t="e">
        <f>K224*#REF!</f>
        <v>#REF!</v>
      </c>
      <c r="N224" s="92"/>
      <c r="O224" s="92"/>
      <c r="P224" s="92"/>
      <c r="Q224" s="92">
        <f>'ecm$'!M244</f>
        <v>6.8543499511241448</v>
      </c>
      <c r="R224" s="90" t="str">
        <f>IF(((BldgEUI!$P$129-BldgEUI!P144)+(BldgEUI!$Q$129-BldgEUI!Q144)+(BldgEUI!$R$129-BldgEUI!R144)+(BldgEUI!$S$129-BldgEUI!S144))=0,"n/a",Q224/(((BldgEUI!$P$129-BldgEUI!P144)*Constants!$B$14)+(BldgEUI!$Q$129-BldgEUI!Q144)*Constants!$B$14+(BldgEUI!$R$129-BldgEUI!R144)*Constants!$B$13+(BldgEUI!$S$129-BldgEUI!S144)*Constants!$B$13))</f>
        <v>n/a</v>
      </c>
      <c r="S224" s="117" t="e">
        <f>Q224*#REF!</f>
        <v>#REF!</v>
      </c>
      <c r="T224" s="92"/>
      <c r="U224" s="92"/>
      <c r="V224" s="92"/>
      <c r="W224" s="92">
        <f>'ecm$'!Q244</f>
        <v>6.8543499511241448</v>
      </c>
      <c r="X224" s="90" t="str">
        <f>IF(((BldgEUI!$V$129-BldgEUI!V144)+(BldgEUI!$W$129-BldgEUI!W144)+(BldgEUI!$X$129-BldgEUI!X144)+(BldgEUI!$Y$129-BldgEUI!Y144))=0,"n/a",W224/(((BldgEUI!$V$129-BldgEUI!V144)*Constants!$B$14)+(BldgEUI!$W$129-BldgEUI!W144)*Constants!$B$14+(BldgEUI!$X$129-BldgEUI!X144)*Constants!$B$13+(BldgEUI!$Y$129-BldgEUI!Y144)*Constants!$B$13))</f>
        <v>n/a</v>
      </c>
      <c r="Y224" s="117" t="e">
        <f>W224*#REF!</f>
        <v>#REF!</v>
      </c>
    </row>
    <row r="225" spans="1:25" s="19" customFormat="1" x14ac:dyDescent="0.2">
      <c r="A225" s="23" t="s">
        <v>55</v>
      </c>
      <c r="B225" s="50" t="e">
        <f t="shared" si="14"/>
        <v>#REF!</v>
      </c>
      <c r="C225" s="49" t="e">
        <f>D225*Constants!$B$1+Constants!$B$2*E225+F225</f>
        <v>#VALUE!</v>
      </c>
      <c r="D225" s="49">
        <v>0</v>
      </c>
      <c r="E225" s="92">
        <f>'ecm$'!E245</f>
        <v>11.043988269794722</v>
      </c>
      <c r="F225" s="90" t="str">
        <f>IF(((BldgEUI!$D$129-BldgEUI!D145)+(BldgEUI!$E$129-BldgEUI!E145)+(BldgEUI!$F$129-BldgEUI!F145)+(BldgEUI!$G$129-BldgEUI!G145))=0,"n/a",E225/(((BldgEUI!$D$129-BldgEUI!D145)*Constants!$B$14)+(BldgEUI!$E$129-BldgEUI!E145)*Constants!$B$14+(BldgEUI!$F$129-BldgEUI!F145)*Constants!$B$13+(BldgEUI!$G$129-BldgEUI!G145)*Constants!$B$13))</f>
        <v>n/a</v>
      </c>
      <c r="G225" s="117" t="e">
        <f>E225*#REF!</f>
        <v>#REF!</v>
      </c>
      <c r="H225" s="94"/>
      <c r="I225" s="94"/>
      <c r="J225" s="94"/>
      <c r="K225" s="89">
        <f>'ecm$'!I245</f>
        <v>11.043988269794722</v>
      </c>
      <c r="L225" s="90">
        <f>IF(((BldgEUI!$J$129-BldgEUI!J145)+(BldgEUI!$K$129-BldgEUI!K145)+(BldgEUI!$L$129-BldgEUI!L145)+(BldgEUI!$M$129-BldgEUI!M145))=0,"n/a",K225/(((BldgEUI!$J$129-BldgEUI!J145)*Constants!$B$14)+(BldgEUI!$K$129-BldgEUI!K145)*Constants!$B$14+(BldgEUI!$L$129-BldgEUI!L145)*Constants!$B$13+(BldgEUI!$M$129-BldgEUI!M145)*Constants!$B$13))</f>
        <v>241.16670895302067</v>
      </c>
      <c r="M225" s="117" t="e">
        <f>K225*#REF!</f>
        <v>#REF!</v>
      </c>
      <c r="N225" s="92"/>
      <c r="O225" s="92"/>
      <c r="P225" s="92"/>
      <c r="Q225" s="92">
        <f>'ecm$'!M245</f>
        <v>11.043988269794722</v>
      </c>
      <c r="R225" s="90" t="str">
        <f>IF(((BldgEUI!$P$129-BldgEUI!P145)+(BldgEUI!$Q$129-BldgEUI!Q145)+(BldgEUI!$R$129-BldgEUI!R145)+(BldgEUI!$S$129-BldgEUI!S145))=0,"n/a",Q225/(((BldgEUI!$P$129-BldgEUI!P145)*Constants!$B$14)+(BldgEUI!$Q$129-BldgEUI!Q145)*Constants!$B$14+(BldgEUI!$R$129-BldgEUI!R145)*Constants!$B$13+(BldgEUI!$S$129-BldgEUI!S145)*Constants!$B$13))</f>
        <v>n/a</v>
      </c>
      <c r="S225" s="117" t="e">
        <f>Q225*#REF!</f>
        <v>#REF!</v>
      </c>
      <c r="T225" s="92"/>
      <c r="U225" s="92"/>
      <c r="V225" s="92"/>
      <c r="W225" s="92">
        <f>'ecm$'!Q245</f>
        <v>11.043988269794722</v>
      </c>
      <c r="X225" s="90" t="str">
        <f>IF(((BldgEUI!$V$129-BldgEUI!V145)+(BldgEUI!$W$129-BldgEUI!W145)+(BldgEUI!$X$129-BldgEUI!X145)+(BldgEUI!$Y$129-BldgEUI!Y145))=0,"n/a",W225/(((BldgEUI!$V$129-BldgEUI!V145)*Constants!$B$14)+(BldgEUI!$W$129-BldgEUI!W145)*Constants!$B$14+(BldgEUI!$X$129-BldgEUI!X145)*Constants!$B$13+(BldgEUI!$Y$129-BldgEUI!Y145)*Constants!$B$13))</f>
        <v>n/a</v>
      </c>
      <c r="Y225" s="117" t="e">
        <f>W225*#REF!</f>
        <v>#REF!</v>
      </c>
    </row>
    <row r="226" spans="1:25" s="19" customFormat="1" x14ac:dyDescent="0.2">
      <c r="A226" s="23" t="s">
        <v>21</v>
      </c>
      <c r="B226" s="50" t="e">
        <f t="shared" si="14"/>
        <v>#REF!</v>
      </c>
      <c r="C226" s="49" t="e">
        <f>D226*Constants!$B$1+Constants!$B$2*E226+F226</f>
        <v>#VALUE!</v>
      </c>
      <c r="D226" s="49">
        <v>0</v>
      </c>
      <c r="E226" s="92">
        <f>'ecm$'!E246</f>
        <v>3.4628901922450313</v>
      </c>
      <c r="F226" s="90" t="str">
        <f>IF(((BldgEUI!$D$129-BldgEUI!D146)+(BldgEUI!$E$129-BldgEUI!E146)+(BldgEUI!$F$129-BldgEUI!F146)+(BldgEUI!$G$129-BldgEUI!G146))=0,"n/a",E226/(((BldgEUI!$D$129-BldgEUI!D146)*Constants!$B$14)+(BldgEUI!$E$129-BldgEUI!E146)*Constants!$B$14+(BldgEUI!$F$129-BldgEUI!F146)*Constants!$B$13+(BldgEUI!$G$129-BldgEUI!G146)*Constants!$B$13))</f>
        <v>n/a</v>
      </c>
      <c r="G226" s="117" t="e">
        <f>E226*#REF!</f>
        <v>#REF!</v>
      </c>
      <c r="H226" s="89"/>
      <c r="I226" s="89"/>
      <c r="J226" s="89"/>
      <c r="K226" s="89">
        <f>'ecm$'!I246</f>
        <v>3.4628901922450313</v>
      </c>
      <c r="L226" s="90">
        <f>IF(((BldgEUI!$J$129-BldgEUI!J146)+(BldgEUI!$K$129-BldgEUI!K146)+(BldgEUI!$L$129-BldgEUI!L146)+(BldgEUI!$M$129-BldgEUI!M146))=0,"n/a",K226/(((BldgEUI!$J$129-BldgEUI!J146)*Constants!$B$14)+(BldgEUI!$K$129-BldgEUI!K146)*Constants!$B$14+(BldgEUI!$L$129-BldgEUI!L146)*Constants!$B$13+(BldgEUI!$M$129-BldgEUI!M146)*Constants!$B$13))</f>
        <v>182.58410799562736</v>
      </c>
      <c r="M226" s="117" t="e">
        <f>K226*#REF!</f>
        <v>#REF!</v>
      </c>
      <c r="N226" s="92"/>
      <c r="O226" s="92"/>
      <c r="P226" s="92"/>
      <c r="Q226" s="92">
        <f>'ecm$'!M246</f>
        <v>3.4628901922450313</v>
      </c>
      <c r="R226" s="90" t="str">
        <f>IF(((BldgEUI!$P$129-BldgEUI!P146)+(BldgEUI!$Q$129-BldgEUI!Q146)+(BldgEUI!$R$129-BldgEUI!R146)+(BldgEUI!$S$129-BldgEUI!S146))=0,"n/a",Q226/(((BldgEUI!$P$129-BldgEUI!P146)*Constants!$B$14)+(BldgEUI!$Q$129-BldgEUI!Q146)*Constants!$B$14+(BldgEUI!$R$129-BldgEUI!R146)*Constants!$B$13+(BldgEUI!$S$129-BldgEUI!S146)*Constants!$B$13))</f>
        <v>n/a</v>
      </c>
      <c r="S226" s="117" t="e">
        <f>Q226*#REF!</f>
        <v>#REF!</v>
      </c>
      <c r="T226" s="92"/>
      <c r="U226" s="92"/>
      <c r="V226" s="92"/>
      <c r="W226" s="92">
        <f>'ecm$'!Q246</f>
        <v>3.4628901922450313</v>
      </c>
      <c r="X226" s="90" t="str">
        <f>IF(((BldgEUI!$V$129-BldgEUI!V146)+(BldgEUI!$W$129-BldgEUI!W146)+(BldgEUI!$X$129-BldgEUI!X146)+(BldgEUI!$Y$129-BldgEUI!Y146))=0,"n/a",W226/(((BldgEUI!$V$129-BldgEUI!V146)*Constants!$B$14)+(BldgEUI!$W$129-BldgEUI!W146)*Constants!$B$14+(BldgEUI!$X$129-BldgEUI!X146)*Constants!$B$13+(BldgEUI!$Y$129-BldgEUI!Y146)*Constants!$B$13))</f>
        <v>n/a</v>
      </c>
      <c r="Y226" s="117" t="e">
        <f>W226*#REF!</f>
        <v>#REF!</v>
      </c>
    </row>
    <row r="227" spans="1:25" x14ac:dyDescent="0.2">
      <c r="A227" s="23" t="s">
        <v>56</v>
      </c>
      <c r="B227" s="50" t="e">
        <f t="shared" si="14"/>
        <v>#REF!</v>
      </c>
      <c r="C227" s="49" t="e">
        <f>D227*Constants!$B$1+Constants!$B$2*E227+F227</f>
        <v>#VALUE!</v>
      </c>
      <c r="D227" s="49">
        <v>0</v>
      </c>
      <c r="E227" s="92">
        <f>'ecm$'!E247</f>
        <v>1.5470837406321278</v>
      </c>
      <c r="F227" s="90" t="str">
        <f>IF(((BldgEUI!$D$129-BldgEUI!D147)+(BldgEUI!$E$129-BldgEUI!E147)+(BldgEUI!$F$129-BldgEUI!F147)+(BldgEUI!$G$129-BldgEUI!G147))=0,"n/a",E227/(((BldgEUI!$D$129-BldgEUI!D147)*Constants!$B$14)+(BldgEUI!$E$129-BldgEUI!E147)*Constants!$B$14+(BldgEUI!$F$129-BldgEUI!F147)*Constants!$B$13+(BldgEUI!$G$129-BldgEUI!G147)*Constants!$B$13))</f>
        <v>n/a</v>
      </c>
      <c r="G227" s="117" t="e">
        <f>E227*#REF!</f>
        <v>#REF!</v>
      </c>
      <c r="H227" s="89"/>
      <c r="I227" s="89"/>
      <c r="J227" s="89"/>
      <c r="K227" s="89">
        <f>'ecm$'!I247</f>
        <v>1.5470837406321278</v>
      </c>
      <c r="L227" s="90">
        <f>IF(((BldgEUI!$J$129-BldgEUI!J147)+(BldgEUI!$K$129-BldgEUI!K147)+(BldgEUI!$L$129-BldgEUI!L147)+(BldgEUI!$M$129-BldgEUI!M147))=0,"n/a",K227/(((BldgEUI!$J$129-BldgEUI!J147)*Constants!$B$14)+(BldgEUI!$K$129-BldgEUI!K147)*Constants!$B$14+(BldgEUI!$L$129-BldgEUI!L147)*Constants!$B$13+(BldgEUI!$M$129-BldgEUI!M147)*Constants!$B$13))</f>
        <v>342.27516385661193</v>
      </c>
      <c r="M227" s="117" t="e">
        <f>K227*#REF!</f>
        <v>#REF!</v>
      </c>
      <c r="N227" s="92"/>
      <c r="O227" s="92"/>
      <c r="P227" s="92"/>
      <c r="Q227" s="92">
        <f>'ecm$'!M247</f>
        <v>1.5470837406321278</v>
      </c>
      <c r="R227" s="90" t="str">
        <f>IF(((BldgEUI!$P$129-BldgEUI!P147)+(BldgEUI!$Q$129-BldgEUI!Q147)+(BldgEUI!$R$129-BldgEUI!R147)+(BldgEUI!$S$129-BldgEUI!S147))=0,"n/a",Q227/(((BldgEUI!$P$129-BldgEUI!P147)*Constants!$B$14)+(BldgEUI!$Q$129-BldgEUI!Q147)*Constants!$B$14+(BldgEUI!$R$129-BldgEUI!R147)*Constants!$B$13+(BldgEUI!$S$129-BldgEUI!S147)*Constants!$B$13))</f>
        <v>n/a</v>
      </c>
      <c r="S227" s="117" t="e">
        <f>Q227*#REF!</f>
        <v>#REF!</v>
      </c>
      <c r="T227" s="92"/>
      <c r="U227" s="92"/>
      <c r="V227" s="92"/>
      <c r="W227" s="92">
        <f>'ecm$'!Q247</f>
        <v>1.5470837406321278</v>
      </c>
      <c r="X227" s="90" t="str">
        <f>IF(((BldgEUI!$V$129-BldgEUI!V147)+(BldgEUI!$W$129-BldgEUI!W147)+(BldgEUI!$X$129-BldgEUI!X147)+(BldgEUI!$Y$129-BldgEUI!Y147))=0,"n/a",W227/(((BldgEUI!$V$129-BldgEUI!V147)*Constants!$B$14)+(BldgEUI!$W$129-BldgEUI!W147)*Constants!$B$14+(BldgEUI!$X$129-BldgEUI!X147)*Constants!$B$13+(BldgEUI!$Y$129-BldgEUI!Y147)*Constants!$B$13))</f>
        <v>n/a</v>
      </c>
      <c r="Y227" s="117" t="e">
        <f>W227*#REF!</f>
        <v>#REF!</v>
      </c>
    </row>
    <row r="228" spans="1:25" s="15" customFormat="1" x14ac:dyDescent="0.2">
      <c r="A228" s="23" t="s">
        <v>57</v>
      </c>
      <c r="B228" s="50" t="e">
        <f t="shared" si="14"/>
        <v>#REF!</v>
      </c>
      <c r="C228" s="49" t="e">
        <f>D228*Constants!$B$1+Constants!$B$2*E228+F228</f>
        <v>#VALUE!</v>
      </c>
      <c r="D228" s="49">
        <v>0</v>
      </c>
      <c r="E228" s="92">
        <f>'ecm$'!E248</f>
        <v>6.8947539915281855</v>
      </c>
      <c r="F228" s="90" t="str">
        <f>IF(((BldgEUI!$D$129-BldgEUI!D148)+(BldgEUI!$E$129-BldgEUI!E148)+(BldgEUI!$F$129-BldgEUI!F148)+(BldgEUI!$G$129-BldgEUI!G148))=0,"n/a",E228/(((BldgEUI!$D$129-BldgEUI!D148)*Constants!$B$14)+(BldgEUI!$E$129-BldgEUI!E148)*Constants!$B$14+(BldgEUI!$F$129-BldgEUI!F148)*Constants!$B$13+(BldgEUI!$G$129-BldgEUI!G148)*Constants!$B$13))</f>
        <v>n/a</v>
      </c>
      <c r="G228" s="117" t="e">
        <f>E228*#REF!</f>
        <v>#REF!</v>
      </c>
      <c r="H228" s="89"/>
      <c r="I228" s="89"/>
      <c r="J228" s="89"/>
      <c r="K228" s="89">
        <f>'ecm$'!I248</f>
        <v>6.8947539915281855</v>
      </c>
      <c r="L228" s="90" t="str">
        <f>IF(((BldgEUI!$J$129-BldgEUI!J148)+(BldgEUI!$K$129-BldgEUI!K148)+(BldgEUI!$L$129-BldgEUI!L148)+(BldgEUI!$M$129-BldgEUI!M148))=0,"n/a",K228/(((BldgEUI!$J$129-BldgEUI!J148)*Constants!$B$14)+(BldgEUI!$K$129-BldgEUI!K148)*Constants!$B$14+(BldgEUI!$L$129-BldgEUI!L148)*Constants!$B$13+(BldgEUI!$M$129-BldgEUI!M148)*Constants!$B$13))</f>
        <v>n/a</v>
      </c>
      <c r="M228" s="117" t="e">
        <f>K228*#REF!</f>
        <v>#REF!</v>
      </c>
      <c r="N228" s="92"/>
      <c r="O228" s="92"/>
      <c r="P228" s="92"/>
      <c r="Q228" s="92">
        <f>'ecm$'!M248</f>
        <v>6.8947539915281855</v>
      </c>
      <c r="R228" s="90" t="str">
        <f>IF(((BldgEUI!$P$129-BldgEUI!P148)+(BldgEUI!$Q$129-BldgEUI!Q148)+(BldgEUI!$R$129-BldgEUI!R148)+(BldgEUI!$S$129-BldgEUI!S148))=0,"n/a",Q228/(((BldgEUI!$P$129-BldgEUI!P148)*Constants!$B$14)+(BldgEUI!$Q$129-BldgEUI!Q148)*Constants!$B$14+(BldgEUI!$R$129-BldgEUI!R148)*Constants!$B$13+(BldgEUI!$S$129-BldgEUI!S148)*Constants!$B$13))</f>
        <v>n/a</v>
      </c>
      <c r="S228" s="117" t="e">
        <f>Q228*#REF!</f>
        <v>#REF!</v>
      </c>
      <c r="T228" s="92"/>
      <c r="U228" s="92"/>
      <c r="V228" s="92"/>
      <c r="W228" s="92">
        <f>'ecm$'!Q248</f>
        <v>6.8947539915281855</v>
      </c>
      <c r="X228" s="90" t="str">
        <f>IF(((BldgEUI!$V$129-BldgEUI!V148)+(BldgEUI!$W$129-BldgEUI!W148)+(BldgEUI!$X$129-BldgEUI!X148)+(BldgEUI!$Y$129-BldgEUI!Y148))=0,"n/a",W228/(((BldgEUI!$V$129-BldgEUI!V148)*Constants!$B$14)+(BldgEUI!$W$129-BldgEUI!W148)*Constants!$B$14+(BldgEUI!$X$129-BldgEUI!X148)*Constants!$B$13+(BldgEUI!$Y$129-BldgEUI!Y148)*Constants!$B$13))</f>
        <v>n/a</v>
      </c>
      <c r="Y228" s="117" t="e">
        <f>W228*#REF!</f>
        <v>#REF!</v>
      </c>
    </row>
    <row r="229" spans="1:25" s="15" customFormat="1" x14ac:dyDescent="0.2">
      <c r="A229" s="72" t="s">
        <v>58</v>
      </c>
      <c r="B229" s="53" t="e">
        <f t="shared" si="14"/>
        <v>#REF!</v>
      </c>
      <c r="C229" s="54" t="e">
        <f>D229*Constants!$B$1+Constants!$B$2*E229+F229</f>
        <v>#VALUE!</v>
      </c>
      <c r="D229" s="54">
        <v>0</v>
      </c>
      <c r="E229" s="97">
        <f>'ecm$'!E249</f>
        <v>4.0469208211143695</v>
      </c>
      <c r="F229" s="96" t="str">
        <f>IF(((BldgEUI!$D$129-BldgEUI!D149)+(BldgEUI!$E$129-BldgEUI!E149)+(BldgEUI!$F$129-BldgEUI!F149)+(BldgEUI!$G$129-BldgEUI!G149))=0,"n/a",E229/(((BldgEUI!$D$129-BldgEUI!D149)*Constants!$B$14)+(BldgEUI!$E$129-BldgEUI!E149)*Constants!$B$14+(BldgEUI!$F$129-BldgEUI!F149)*Constants!$B$13+(BldgEUI!$G$129-BldgEUI!G149)*Constants!$B$13))</f>
        <v>n/a</v>
      </c>
      <c r="G229" s="286" t="e">
        <f>E229*#REF!</f>
        <v>#REF!</v>
      </c>
      <c r="H229" s="95"/>
      <c r="I229" s="95"/>
      <c r="J229" s="95"/>
      <c r="K229" s="95">
        <f>'ecm$'!I249</f>
        <v>4.0469208211143695</v>
      </c>
      <c r="L229" s="96">
        <f>IF(((BldgEUI!$J$129-BldgEUI!J149)+(BldgEUI!$K$129-BldgEUI!K149)+(BldgEUI!$L$129-BldgEUI!L149)+(BldgEUI!$M$129-BldgEUI!M149))=0,"n/a",K229/(((BldgEUI!$J$129-BldgEUI!J149)*Constants!$B$14)+(BldgEUI!$K$129-BldgEUI!K149)*Constants!$B$14+(BldgEUI!$L$129-BldgEUI!L149)*Constants!$B$13+(BldgEUI!$M$129-BldgEUI!M149)*Constants!$B$13))</f>
        <v>6.1598093437237251</v>
      </c>
      <c r="M229" s="286" t="e">
        <f>K229*#REF!</f>
        <v>#REF!</v>
      </c>
      <c r="N229" s="97"/>
      <c r="O229" s="97"/>
      <c r="P229" s="97"/>
      <c r="Q229" s="97">
        <f>'ecm$'!M249</f>
        <v>4.0469208211143695</v>
      </c>
      <c r="R229" s="96" t="str">
        <f>IF(((BldgEUI!$P$129-BldgEUI!P149)+(BldgEUI!$Q$129-BldgEUI!Q149)+(BldgEUI!$R$129-BldgEUI!R149)+(BldgEUI!$S$129-BldgEUI!S149))=0,"n/a",Q229/(((BldgEUI!$P$129-BldgEUI!P149)*Constants!$B$14)+(BldgEUI!$Q$129-BldgEUI!Q149)*Constants!$B$14+(BldgEUI!$R$129-BldgEUI!R149)*Constants!$B$13+(BldgEUI!$S$129-BldgEUI!S149)*Constants!$B$13))</f>
        <v>n/a</v>
      </c>
      <c r="S229" s="286" t="e">
        <f>Q229*#REF!</f>
        <v>#REF!</v>
      </c>
      <c r="T229" s="97"/>
      <c r="U229" s="97"/>
      <c r="V229" s="97"/>
      <c r="W229" s="97">
        <f>'ecm$'!Q249</f>
        <v>4.0469208211143695</v>
      </c>
      <c r="X229" s="96" t="str">
        <f>IF(((BldgEUI!$V$129-BldgEUI!V149)+(BldgEUI!$W$129-BldgEUI!W149)+(BldgEUI!$X$129-BldgEUI!X149)+(BldgEUI!$Y$129-BldgEUI!Y149))=0,"n/a",W229/(((BldgEUI!$V$129-BldgEUI!V149)*Constants!$B$14)+(BldgEUI!$W$129-BldgEUI!W149)*Constants!$B$14+(BldgEUI!$X$129-BldgEUI!X149)*Constants!$B$13+(BldgEUI!$Y$129-BldgEUI!Y149)*Constants!$B$13))</f>
        <v>n/a</v>
      </c>
      <c r="Y229" s="286" t="e">
        <f>W229*#REF!</f>
        <v>#REF!</v>
      </c>
    </row>
    <row r="231" spans="1:25" ht="18.75" x14ac:dyDescent="0.25">
      <c r="A231" s="82"/>
      <c r="B231" s="738" t="s">
        <v>86</v>
      </c>
      <c r="C231" s="739"/>
      <c r="D231" s="739"/>
      <c r="E231" s="739"/>
      <c r="F231" s="739"/>
      <c r="G231" s="739"/>
      <c r="H231" s="739"/>
      <c r="I231" s="739"/>
      <c r="J231" s="739"/>
      <c r="K231" s="739"/>
      <c r="L231" s="739"/>
      <c r="M231" s="739"/>
      <c r="N231" s="739"/>
      <c r="O231" s="739"/>
      <c r="P231" s="739"/>
      <c r="Q231" s="739"/>
      <c r="R231" s="739"/>
      <c r="S231" s="739"/>
      <c r="T231" s="739"/>
      <c r="U231" s="739"/>
      <c r="V231" s="739"/>
      <c r="W231" s="739"/>
      <c r="X231" s="739"/>
      <c r="Y231" s="740"/>
    </row>
    <row r="232" spans="1:25" x14ac:dyDescent="0.2">
      <c r="A232" s="75" t="s">
        <v>70</v>
      </c>
      <c r="B232" s="732" t="s">
        <v>39</v>
      </c>
      <c r="C232" s="732"/>
      <c r="D232" s="732"/>
      <c r="E232" s="732"/>
      <c r="F232" s="732"/>
      <c r="G232" s="737"/>
      <c r="H232" s="732" t="s">
        <v>42</v>
      </c>
      <c r="I232" s="732"/>
      <c r="J232" s="732"/>
      <c r="K232" s="732"/>
      <c r="L232" s="732"/>
      <c r="M232" s="732"/>
      <c r="N232" s="732" t="s">
        <v>41</v>
      </c>
      <c r="O232" s="732"/>
      <c r="P232" s="732"/>
      <c r="Q232" s="732"/>
      <c r="R232" s="732"/>
      <c r="S232" s="732"/>
      <c r="T232" s="732" t="s">
        <v>40</v>
      </c>
      <c r="U232" s="732"/>
      <c r="V232" s="732"/>
      <c r="W232" s="732"/>
      <c r="X232" s="732"/>
      <c r="Y232" s="732"/>
    </row>
    <row r="233" spans="1:25" ht="33.75" x14ac:dyDescent="0.2">
      <c r="A233" s="76" t="s">
        <v>14</v>
      </c>
      <c r="B233" s="77" t="s">
        <v>32</v>
      </c>
      <c r="C233" s="77" t="s">
        <v>33</v>
      </c>
      <c r="D233" s="77" t="s">
        <v>34</v>
      </c>
      <c r="E233" s="173" t="s">
        <v>200</v>
      </c>
      <c r="F233" s="173" t="s">
        <v>36</v>
      </c>
      <c r="G233" s="113" t="s">
        <v>101</v>
      </c>
      <c r="H233" s="173" t="s">
        <v>32</v>
      </c>
      <c r="I233" s="173" t="s">
        <v>33</v>
      </c>
      <c r="J233" s="173" t="s">
        <v>34</v>
      </c>
      <c r="K233" s="173" t="s">
        <v>200</v>
      </c>
      <c r="L233" s="173" t="s">
        <v>36</v>
      </c>
      <c r="M233" s="113" t="s">
        <v>101</v>
      </c>
      <c r="N233" s="173" t="s">
        <v>32</v>
      </c>
      <c r="O233" s="173" t="s">
        <v>33</v>
      </c>
      <c r="P233" s="173" t="s">
        <v>34</v>
      </c>
      <c r="Q233" s="173" t="s">
        <v>200</v>
      </c>
      <c r="R233" s="173" t="s">
        <v>36</v>
      </c>
      <c r="S233" s="113" t="s">
        <v>101</v>
      </c>
      <c r="T233" s="173" t="s">
        <v>32</v>
      </c>
      <c r="U233" s="173" t="s">
        <v>33</v>
      </c>
      <c r="V233" s="173" t="s">
        <v>34</v>
      </c>
      <c r="W233" s="173" t="s">
        <v>200</v>
      </c>
      <c r="X233" s="173" t="s">
        <v>36</v>
      </c>
      <c r="Y233" s="113" t="s">
        <v>101</v>
      </c>
    </row>
    <row r="234" spans="1:25" x14ac:dyDescent="0.2">
      <c r="A234" s="11" t="s">
        <v>0</v>
      </c>
      <c r="B234" s="57">
        <f>SUM(D234:G234)</f>
        <v>0</v>
      </c>
      <c r="C234" s="58">
        <f>D234*Constants!$B$1+Constants!$B$2*E234+F234</f>
        <v>0</v>
      </c>
      <c r="D234" s="58">
        <v>0</v>
      </c>
      <c r="E234" s="85"/>
      <c r="F234" s="86"/>
      <c r="G234" s="120"/>
      <c r="H234" s="85"/>
      <c r="I234" s="85"/>
      <c r="J234" s="85"/>
      <c r="K234" s="85"/>
      <c r="L234" s="86"/>
      <c r="M234" s="86"/>
      <c r="N234" s="85"/>
      <c r="O234" s="85"/>
      <c r="P234" s="85"/>
      <c r="Q234" s="85"/>
      <c r="R234" s="86"/>
      <c r="S234" s="86"/>
      <c r="T234" s="85"/>
      <c r="U234" s="85"/>
      <c r="V234" s="85"/>
      <c r="W234" s="85"/>
      <c r="X234" s="86"/>
      <c r="Y234" s="86"/>
    </row>
    <row r="235" spans="1:25" x14ac:dyDescent="0.2">
      <c r="A235" s="12" t="s">
        <v>45</v>
      </c>
      <c r="B235" s="50" t="e">
        <f>SUM(D235:G235)</f>
        <v>#REF!</v>
      </c>
      <c r="C235" s="49" t="e">
        <f>D235*Constants!$B$1+Constants!$B$2*E235+F235</f>
        <v>#VALUE!</v>
      </c>
      <c r="D235" s="49">
        <v>0</v>
      </c>
      <c r="E235" s="92">
        <f>'ecm$'!E255</f>
        <v>0</v>
      </c>
      <c r="F235" s="90" t="str">
        <f>IF(((BldgEUI!$D$154-BldgEUI!D155)+(BldgEUI!$E$154-BldgEUI!E155)+(BldgEUI!$F$154-BldgEUI!F155)+(BldgEUI!$G$154-BldgEUI!G155))=0,"n/a",E235/(((BldgEUI!$D$154-BldgEUI!D155)*Constants!$B$14)+(BldgEUI!$E$154-BldgEUI!E155)*Constants!$B$14+(BldgEUI!$F$154-BldgEUI!F155)*Constants!$B$13+(BldgEUI!$G$154-BldgEUI!G155)*Constants!$B$13))</f>
        <v>n/a</v>
      </c>
      <c r="G235" s="117" t="e">
        <f>E235*#REF!</f>
        <v>#REF!</v>
      </c>
      <c r="H235" s="92"/>
      <c r="I235" s="92"/>
      <c r="J235" s="92"/>
      <c r="K235" s="92">
        <f>'ecm$'!I255</f>
        <v>454.19834825174826</v>
      </c>
      <c r="L235" s="90" t="str">
        <f>IF(((BldgEUI!$J$154-BldgEUI!J155)+(BldgEUI!$K$154-BldgEUI!K155)+(BldgEUI!$L$154-BldgEUI!L155)+(BldgEUI!$M$154-BldgEUI!M155))=0,"n/a",K235/(((BldgEUI!$J$154-BldgEUI!J155)*Constants!$B$14)+(BldgEUI!$K$154-BldgEUI!K155)*Constants!$B$14+(BldgEUI!$L$154-BldgEUI!L155)*Constants!$B$13+(BldgEUI!$M$154-BldgEUI!M155)*Constants!$B$13))</f>
        <v>n/a</v>
      </c>
      <c r="M235" s="117" t="e">
        <f>K235*#REF!</f>
        <v>#REF!</v>
      </c>
      <c r="N235" s="92"/>
      <c r="O235" s="92"/>
      <c r="P235" s="92"/>
      <c r="Q235" s="92">
        <f>'ecm$'!M255</f>
        <v>454.19834825174826</v>
      </c>
      <c r="R235" s="90" t="str">
        <f>IF(((BldgEUI!$P$154-BldgEUI!P155)+(BldgEUI!$Q$154-BldgEUI!Q155)+(BldgEUI!$R$154-BldgEUI!R155)+(BldgEUI!$S$154-BldgEUI!S155))=0,"n/a",Q235/(((BldgEUI!$P$154-BldgEUI!P155)*Constants!$B$14)+(BldgEUI!$Q$154-BldgEUI!Q155)*Constants!$B$14+(BldgEUI!$R$154-BldgEUI!R155)*Constants!$B$13+(BldgEUI!$S$154-BldgEUI!S155)*Constants!$B$13))</f>
        <v>n/a</v>
      </c>
      <c r="S235" s="117" t="e">
        <f>Q235*#REF!</f>
        <v>#REF!</v>
      </c>
      <c r="T235" s="92"/>
      <c r="U235" s="92"/>
      <c r="V235" s="92"/>
      <c r="W235" s="92">
        <f>'ecm$'!Q255</f>
        <v>454.19834825174826</v>
      </c>
      <c r="X235" s="90" t="str">
        <f>IF(((BldgEUI!$V$154-BldgEUI!V155)+(BldgEUI!$W$154-BldgEUI!W155)+(BldgEUI!$X$154-BldgEUI!X155)+(BldgEUI!$Y$154-BldgEUI!Y155))=0,"n/a",W235/(((BldgEUI!$V$154-BldgEUI!V155)*Constants!$B$14)+(BldgEUI!$W$154-BldgEUI!W155)*Constants!$B$14+(BldgEUI!$X$154-BldgEUI!X155)*Constants!$B$13+(BldgEUI!$Y$154-BldgEUI!Y155)*Constants!$B$13))</f>
        <v>n/a</v>
      </c>
      <c r="Y235" s="117" t="e">
        <f>W235*#REF!</f>
        <v>#REF!</v>
      </c>
    </row>
    <row r="236" spans="1:25" x14ac:dyDescent="0.2">
      <c r="A236" s="12" t="s">
        <v>43</v>
      </c>
      <c r="B236" s="50"/>
      <c r="C236" s="49"/>
      <c r="D236" s="49"/>
      <c r="E236" s="92">
        <f>'ecm$'!E257</f>
        <v>0</v>
      </c>
      <c r="F236" s="90" t="str">
        <f>IF(((BldgEUI!$D$154-BldgEUI!D157)+(BldgEUI!$E$154-BldgEUI!E157)+(BldgEUI!$F$154-BldgEUI!F157)+(BldgEUI!$G$154-BldgEUI!G157))=0,"n/a",E236/(((BldgEUI!$D$154-BldgEUI!D157)*Constants!$B$14)+(BldgEUI!$E$154-BldgEUI!E157)*Constants!$B$14+(BldgEUI!$F$154-BldgEUI!F157)*Constants!$B$13+(BldgEUI!$G$154-BldgEUI!G157)*Constants!$B$13))</f>
        <v>n/a</v>
      </c>
      <c r="G236" s="117" t="e">
        <f>E236*#REF!</f>
        <v>#REF!</v>
      </c>
      <c r="H236" s="92"/>
      <c r="I236" s="92"/>
      <c r="J236" s="92"/>
      <c r="K236" s="92">
        <f>'ecm$'!I257</f>
        <v>159.31</v>
      </c>
      <c r="L236" s="90" t="str">
        <f>IF(((BldgEUI!$J$154-BldgEUI!J157)+(BldgEUI!$K$154-BldgEUI!K157)+(BldgEUI!$L$154-BldgEUI!L157)+(BldgEUI!$M$154-BldgEUI!M157))=0,"n/a",K236/(((BldgEUI!$J$154-BldgEUI!J157)*Constants!$B$14)+(BldgEUI!$K$154-BldgEUI!K157)*Constants!$B$14+(BldgEUI!$L$154-BldgEUI!L157)*Constants!$B$13+(BldgEUI!$M$154-BldgEUI!M157)*Constants!$B$13))</f>
        <v>n/a</v>
      </c>
      <c r="M236" s="117" t="e">
        <f>K236*#REF!</f>
        <v>#REF!</v>
      </c>
      <c r="N236" s="92"/>
      <c r="O236" s="92"/>
      <c r="P236" s="92"/>
      <c r="Q236" s="92">
        <f>'ecm$'!M257</f>
        <v>133.69</v>
      </c>
      <c r="R236" s="90" t="str">
        <f>IF(((BldgEUI!$P$154-BldgEUI!P157)+(BldgEUI!$Q$154-BldgEUI!Q157)+(BldgEUI!$R$154-BldgEUI!R157)+(BldgEUI!$S$154-BldgEUI!S157))=0,"n/a",Q236/(((BldgEUI!$P$154-BldgEUI!P157)*Constants!$B$14)+(BldgEUI!$Q$154-BldgEUI!Q157)*Constants!$B$14+(BldgEUI!$R$154-BldgEUI!R157)*Constants!$B$13+(BldgEUI!$S$154-BldgEUI!S157)*Constants!$B$13))</f>
        <v>n/a</v>
      </c>
      <c r="S236" s="117" t="e">
        <f>Q236*#REF!</f>
        <v>#REF!</v>
      </c>
      <c r="T236" s="92"/>
      <c r="U236" s="92"/>
      <c r="V236" s="92"/>
      <c r="W236" s="92">
        <f>'ecm$'!Q257</f>
        <v>133.69</v>
      </c>
      <c r="X236" s="90" t="str">
        <f>IF(((BldgEUI!$V$154-BldgEUI!V157)+(BldgEUI!$W$154-BldgEUI!W157)+(BldgEUI!$X$154-BldgEUI!X157)+(BldgEUI!$Y$154-BldgEUI!Y157))=0,"n/a",W236/(((BldgEUI!$V$154-BldgEUI!V157)*Constants!$B$14)+(BldgEUI!$W$154-BldgEUI!W157)*Constants!$B$14+(BldgEUI!$X$154-BldgEUI!X157)*Constants!$B$13+(BldgEUI!$Y$154-BldgEUI!Y157)*Constants!$B$13))</f>
        <v>n/a</v>
      </c>
      <c r="Y236" s="117" t="e">
        <f>W236*#REF!</f>
        <v>#REF!</v>
      </c>
    </row>
    <row r="237" spans="1:25" x14ac:dyDescent="0.2">
      <c r="A237" s="23" t="s">
        <v>46</v>
      </c>
      <c r="B237" s="50" t="e">
        <f>SUM(D237:G237)</f>
        <v>#REF!</v>
      </c>
      <c r="C237" s="49" t="e">
        <f>D237*Constants!$B$1+Constants!$B$2*E237+F237</f>
        <v>#VALUE!</v>
      </c>
      <c r="D237" s="49">
        <v>0</v>
      </c>
      <c r="E237" s="92">
        <f>'ecm$'!E259</f>
        <v>45.70538461538461</v>
      </c>
      <c r="F237" s="90" t="str">
        <f>IF(((BldgEUI!$D$154-BldgEUI!D159)+(BldgEUI!$E$154-BldgEUI!E159)+(BldgEUI!$F$154-BldgEUI!F159)+(BldgEUI!$G$154-BldgEUI!G159))=0,"n/a",E237/(((BldgEUI!$D$154-BldgEUI!D159)*Constants!$B$14)+(BldgEUI!$E$154-BldgEUI!E159)*Constants!$B$14+(BldgEUI!$F$154-BldgEUI!F159)*Constants!$B$13+(BldgEUI!$G$154-BldgEUI!G159)*Constants!$B$13))</f>
        <v>n/a</v>
      </c>
      <c r="G237" s="117" t="e">
        <f>E237*#REF!</f>
        <v>#REF!</v>
      </c>
      <c r="H237" s="92"/>
      <c r="I237" s="92"/>
      <c r="J237" s="92"/>
      <c r="K237" s="92">
        <f>'ecm$'!I259</f>
        <v>45.70538461538461</v>
      </c>
      <c r="L237" s="90" t="str">
        <f>IF(((BldgEUI!$J$154-BldgEUI!J159)+(BldgEUI!$K$154-BldgEUI!K159)+(BldgEUI!$L$154-BldgEUI!L159)+(BldgEUI!$M$154-BldgEUI!M159))=0,"n/a",K237/(((BldgEUI!$J$154-BldgEUI!J159)*Constants!$B$14)+(BldgEUI!$K$154-BldgEUI!K159)*Constants!$B$14+(BldgEUI!$L$154-BldgEUI!L159)*Constants!$B$13+(BldgEUI!$M$154-BldgEUI!M159)*Constants!$B$13))</f>
        <v>n/a</v>
      </c>
      <c r="M237" s="117" t="e">
        <f>K237*#REF!</f>
        <v>#REF!</v>
      </c>
      <c r="N237" s="92"/>
      <c r="O237" s="92"/>
      <c r="P237" s="92"/>
      <c r="Q237" s="92">
        <f>'ecm$'!M259</f>
        <v>45.70538461538461</v>
      </c>
      <c r="R237" s="90" t="str">
        <f>IF(((BldgEUI!$P$154-BldgEUI!P159)+(BldgEUI!$Q$154-BldgEUI!Q159)+(BldgEUI!$R$154-BldgEUI!R159)+(BldgEUI!$S$154-BldgEUI!S159))=0,"n/a",Q237/(((BldgEUI!$P$154-BldgEUI!P159)*Constants!$B$14)+(BldgEUI!$Q$154-BldgEUI!Q159)*Constants!$B$14+(BldgEUI!$R$154-BldgEUI!R159)*Constants!$B$13+(BldgEUI!$S$154-BldgEUI!S159)*Constants!$B$13))</f>
        <v>n/a</v>
      </c>
      <c r="S237" s="117" t="e">
        <f>Q237*#REF!</f>
        <v>#REF!</v>
      </c>
      <c r="T237" s="92"/>
      <c r="U237" s="92"/>
      <c r="V237" s="92"/>
      <c r="W237" s="92">
        <f>'ecm$'!Q259</f>
        <v>45.70538461538461</v>
      </c>
      <c r="X237" s="90" t="str">
        <f>IF(((BldgEUI!$V$154-BldgEUI!V159)+(BldgEUI!$W$154-BldgEUI!W159)+(BldgEUI!$X$154-BldgEUI!X159)+(BldgEUI!$Y$154-BldgEUI!Y159))=0,"n/a",W237/(((BldgEUI!$V$154-BldgEUI!V159)*Constants!$B$14)+(BldgEUI!$W$154-BldgEUI!W159)*Constants!$B$14+(BldgEUI!$X$154-BldgEUI!X159)*Constants!$B$13+(BldgEUI!$Y$154-BldgEUI!Y159)*Constants!$B$13))</f>
        <v>n/a</v>
      </c>
      <c r="Y237" s="117" t="e">
        <f>W237*#REF!</f>
        <v>#REF!</v>
      </c>
    </row>
    <row r="238" spans="1:25" x14ac:dyDescent="0.2">
      <c r="A238" s="23" t="s">
        <v>47</v>
      </c>
      <c r="B238" s="50" t="e">
        <f t="shared" ref="B238:B240" si="15">SUM(D238:G238)</f>
        <v>#REF!</v>
      </c>
      <c r="C238" s="49" t="e">
        <f>D238*Constants!$B$1+Constants!$B$2*E238+F238</f>
        <v>#VALUE!</v>
      </c>
      <c r="D238" s="49">
        <v>0</v>
      </c>
      <c r="E238" s="92">
        <f>'ecm$'!E260</f>
        <v>0</v>
      </c>
      <c r="F238" s="90" t="str">
        <f>IF(((BldgEUI!$D$154-BldgEUI!D160)+(BldgEUI!$E$154-BldgEUI!E160)+(BldgEUI!$F$154-BldgEUI!F160)+(BldgEUI!$G$154-BldgEUI!G160))=0,"n/a",E238/(((BldgEUI!$D$154-BldgEUI!D160)*Constants!$B$14)+(BldgEUI!$E$154-BldgEUI!E160)*Constants!$B$14+(BldgEUI!$F$154-BldgEUI!F160)*Constants!$B$13+(BldgEUI!$G$154-BldgEUI!G160)*Constants!$B$13))</f>
        <v>n/a</v>
      </c>
      <c r="G238" s="117" t="e">
        <f>E238*#REF!</f>
        <v>#REF!</v>
      </c>
      <c r="H238" s="92"/>
      <c r="I238" s="92"/>
      <c r="J238" s="92"/>
      <c r="K238" s="92">
        <f>'ecm$'!I260</f>
        <v>51.56506639824822</v>
      </c>
      <c r="L238" s="90" t="str">
        <f>IF(((BldgEUI!$J$154-BldgEUI!J160)+(BldgEUI!$K$154-BldgEUI!K160)+(BldgEUI!$L$154-BldgEUI!L160)+(BldgEUI!$M$154-BldgEUI!M160))=0,"n/a",K238/(((BldgEUI!$J$154-BldgEUI!J160)*Constants!$B$14)+(BldgEUI!$K$154-BldgEUI!K160)*Constants!$B$14+(BldgEUI!$L$154-BldgEUI!L160)*Constants!$B$13+(BldgEUI!$M$154-BldgEUI!M160)*Constants!$B$13))</f>
        <v>n/a</v>
      </c>
      <c r="M238" s="117" t="e">
        <f>K238*#REF!</f>
        <v>#REF!</v>
      </c>
      <c r="N238" s="92"/>
      <c r="O238" s="92"/>
      <c r="P238" s="92"/>
      <c r="Q238" s="92">
        <f>'ecm$'!M260</f>
        <v>56.415726481599215</v>
      </c>
      <c r="R238" s="90" t="str">
        <f>IF(((BldgEUI!$P$154-BldgEUI!P160)+(BldgEUI!$Q$154-BldgEUI!Q160)+(BldgEUI!$R$154-BldgEUI!R160)+(BldgEUI!$S$154-BldgEUI!S160))=0,"n/a",Q238/(((BldgEUI!$P$154-BldgEUI!P160)*Constants!$B$14)+(BldgEUI!$Q$154-BldgEUI!Q160)*Constants!$B$14+(BldgEUI!$R$154-BldgEUI!R160)*Constants!$B$13+(BldgEUI!$S$154-BldgEUI!S160)*Constants!$B$13))</f>
        <v>n/a</v>
      </c>
      <c r="S238" s="117" t="e">
        <f>Q238*#REF!</f>
        <v>#REF!</v>
      </c>
      <c r="T238" s="92"/>
      <c r="U238" s="92"/>
      <c r="V238" s="92"/>
      <c r="W238" s="92">
        <f>'ecm$'!Q260</f>
        <v>56.415726481599215</v>
      </c>
      <c r="X238" s="90" t="str">
        <f>IF(((BldgEUI!$V$154-BldgEUI!V160)+(BldgEUI!$W$154-BldgEUI!W160)+(BldgEUI!$X$154-BldgEUI!X160)+(BldgEUI!$Y$154-BldgEUI!Y160))=0,"n/a",W238/(((BldgEUI!$V$154-BldgEUI!V160)*Constants!$B$14)+(BldgEUI!$W$154-BldgEUI!W160)*Constants!$B$14+(BldgEUI!$X$154-BldgEUI!X160)*Constants!$B$13+(BldgEUI!$Y$154-BldgEUI!Y160)*Constants!$B$13))</f>
        <v>n/a</v>
      </c>
      <c r="Y238" s="117" t="e">
        <f>W238*#REF!</f>
        <v>#REF!</v>
      </c>
    </row>
    <row r="239" spans="1:25" x14ac:dyDescent="0.2">
      <c r="A239" s="23" t="s">
        <v>48</v>
      </c>
      <c r="B239" s="50" t="e">
        <f t="shared" si="15"/>
        <v>#REF!</v>
      </c>
      <c r="C239" s="49" t="e">
        <f>D239*Constants!$B$1+Constants!$B$2*E239+F239</f>
        <v>#VALUE!</v>
      </c>
      <c r="D239" s="49">
        <v>0</v>
      </c>
      <c r="E239" s="92">
        <f>'ecm$'!E261</f>
        <v>0</v>
      </c>
      <c r="F239" s="90" t="str">
        <f>IF(((BldgEUI!$D$154-BldgEUI!D161)+(BldgEUI!$E$154-BldgEUI!E161)+(BldgEUI!$F$154-BldgEUI!F161)+(BldgEUI!$G$154-BldgEUI!G161))=0,"n/a",E239/(((BldgEUI!$D$154-BldgEUI!D161)*Constants!$B$14)+(BldgEUI!$E$154-BldgEUI!E161)*Constants!$B$14+(BldgEUI!$F$154-BldgEUI!F161)*Constants!$B$13+(BldgEUI!$G$154-BldgEUI!G161)*Constants!$B$13))</f>
        <v>n/a</v>
      </c>
      <c r="G239" s="117" t="e">
        <f>E239*#REF!</f>
        <v>#REF!</v>
      </c>
      <c r="H239" s="92"/>
      <c r="I239" s="92"/>
      <c r="J239" s="92"/>
      <c r="K239" s="92">
        <f>'ecm$'!I261</f>
        <v>0</v>
      </c>
      <c r="L239" s="90" t="str">
        <f>IF(((BldgEUI!$J$154-BldgEUI!J161)+(BldgEUI!$K$154-BldgEUI!K161)+(BldgEUI!$L$154-BldgEUI!L161)+(BldgEUI!$M$154-BldgEUI!M161))=0,"n/a",K239/(((BldgEUI!$J$154-BldgEUI!J161)*Constants!$B$14)+(BldgEUI!$K$154-BldgEUI!K161)*Constants!$B$14+(BldgEUI!$L$154-BldgEUI!L161)*Constants!$B$13+(BldgEUI!$M$154-BldgEUI!M161)*Constants!$B$13))</f>
        <v>n/a</v>
      </c>
      <c r="M239" s="117" t="e">
        <f>K239*#REF!</f>
        <v>#REF!</v>
      </c>
      <c r="N239" s="92"/>
      <c r="O239" s="92"/>
      <c r="P239" s="92"/>
      <c r="Q239" s="92">
        <f>'ecm$'!M261</f>
        <v>0</v>
      </c>
      <c r="R239" s="90" t="str">
        <f>IF(((BldgEUI!$P$154-BldgEUI!P161)+(BldgEUI!$Q$154-BldgEUI!Q161)+(BldgEUI!$R$154-BldgEUI!R161)+(BldgEUI!$S$154-BldgEUI!S161))=0,"n/a",Q239/(((BldgEUI!$P$154-BldgEUI!P161)*Constants!$B$14)+(BldgEUI!$Q$154-BldgEUI!Q161)*Constants!$B$14+(BldgEUI!$R$154-BldgEUI!R161)*Constants!$B$13+(BldgEUI!$S$154-BldgEUI!S161)*Constants!$B$13))</f>
        <v>n/a</v>
      </c>
      <c r="S239" s="117" t="e">
        <f>Q239*#REF!</f>
        <v>#REF!</v>
      </c>
      <c r="T239" s="92"/>
      <c r="U239" s="92"/>
      <c r="V239" s="92"/>
      <c r="W239" s="92">
        <f>'ecm$'!Q261</f>
        <v>0</v>
      </c>
      <c r="X239" s="90" t="str">
        <f>IF(((BldgEUI!$V$154-BldgEUI!V161)+(BldgEUI!$W$154-BldgEUI!W161)+(BldgEUI!$X$154-BldgEUI!X161)+(BldgEUI!$Y$154-BldgEUI!Y161))=0,"n/a",W239/(((BldgEUI!$V$154-BldgEUI!V161)*Constants!$B$14)+(BldgEUI!$W$154-BldgEUI!W161)*Constants!$B$14+(BldgEUI!$X$154-BldgEUI!X161)*Constants!$B$13+(BldgEUI!$Y$154-BldgEUI!Y161)*Constants!$B$13))</f>
        <v>n/a</v>
      </c>
      <c r="Y239" s="117" t="e">
        <f>W239*#REF!</f>
        <v>#REF!</v>
      </c>
    </row>
    <row r="240" spans="1:25" x14ac:dyDescent="0.2">
      <c r="A240" s="23" t="s">
        <v>49</v>
      </c>
      <c r="B240" s="50" t="e">
        <f t="shared" si="15"/>
        <v>#REF!</v>
      </c>
      <c r="C240" s="49" t="e">
        <f>D240*Constants!$B$1+Constants!$B$2*E240+F240</f>
        <v>#VALUE!</v>
      </c>
      <c r="D240" s="49">
        <v>0</v>
      </c>
      <c r="E240" s="92">
        <f>'ecm$'!E262</f>
        <v>0</v>
      </c>
      <c r="F240" s="90" t="str">
        <f>IF(((BldgEUI!$D$154-BldgEUI!D162)+(BldgEUI!$E$154-BldgEUI!E162)+(BldgEUI!$F$154-BldgEUI!F162)+(BldgEUI!$G$154-BldgEUI!G162))=0,"n/a",E240/(((BldgEUI!$D$154-BldgEUI!D162)*Constants!$B$14)+(BldgEUI!$E$154-BldgEUI!E162)*Constants!$B$14+(BldgEUI!$F$154-BldgEUI!F162)*Constants!$B$13+(BldgEUI!$G$154-BldgEUI!G162)*Constants!$B$13))</f>
        <v>n/a</v>
      </c>
      <c r="G240" s="117" t="e">
        <f>E240*#REF!</f>
        <v>#REF!</v>
      </c>
      <c r="H240" s="92"/>
      <c r="I240" s="92"/>
      <c r="J240" s="92"/>
      <c r="K240" s="92">
        <f>'ecm$'!I262</f>
        <v>0</v>
      </c>
      <c r="L240" s="90" t="str">
        <f>IF(((BldgEUI!$J$154-BldgEUI!J162)+(BldgEUI!$K$154-BldgEUI!K162)+(BldgEUI!$L$154-BldgEUI!L162)+(BldgEUI!$M$154-BldgEUI!M162))=0,"n/a",K240/(((BldgEUI!$J$154-BldgEUI!J162)*Constants!$B$14)+(BldgEUI!$K$154-BldgEUI!K162)*Constants!$B$14+(BldgEUI!$L$154-BldgEUI!L162)*Constants!$B$13+(BldgEUI!$M$154-BldgEUI!M162)*Constants!$B$13))</f>
        <v>n/a</v>
      </c>
      <c r="M240" s="117" t="e">
        <f>K240*#REF!</f>
        <v>#REF!</v>
      </c>
      <c r="N240" s="92"/>
      <c r="O240" s="92"/>
      <c r="P240" s="92"/>
      <c r="Q240" s="92">
        <f>'ecm$'!M262</f>
        <v>0</v>
      </c>
      <c r="R240" s="90" t="str">
        <f>IF(((BldgEUI!$P$154-BldgEUI!P162)+(BldgEUI!$Q$154-BldgEUI!Q162)+(BldgEUI!$R$154-BldgEUI!R162)+(BldgEUI!$S$154-BldgEUI!S162))=0,"n/a",Q240/(((BldgEUI!$P$154-BldgEUI!P162)*Constants!$B$14)+(BldgEUI!$Q$154-BldgEUI!Q162)*Constants!$B$14+(BldgEUI!$R$154-BldgEUI!R162)*Constants!$B$13+(BldgEUI!$S$154-BldgEUI!S162)*Constants!$B$13))</f>
        <v>n/a</v>
      </c>
      <c r="S240" s="117" t="e">
        <f>Q240*#REF!</f>
        <v>#REF!</v>
      </c>
      <c r="T240" s="92"/>
      <c r="U240" s="92"/>
      <c r="V240" s="92"/>
      <c r="W240" s="92">
        <f>'ecm$'!Q262</f>
        <v>0</v>
      </c>
      <c r="X240" s="90" t="str">
        <f>IF(((BldgEUI!$V$154-BldgEUI!V162)+(BldgEUI!$W$154-BldgEUI!W162)+(BldgEUI!$X$154-BldgEUI!X162)+(BldgEUI!$Y$154-BldgEUI!Y162))=0,"n/a",W240/(((BldgEUI!$V$154-BldgEUI!V162)*Constants!$B$14)+(BldgEUI!$W$154-BldgEUI!W162)*Constants!$B$14+(BldgEUI!$X$154-BldgEUI!X162)*Constants!$B$13+(BldgEUI!$Y$154-BldgEUI!Y162)*Constants!$B$13))</f>
        <v>n/a</v>
      </c>
      <c r="Y240" s="117" t="e">
        <f>W240*#REF!</f>
        <v>#REF!</v>
      </c>
    </row>
    <row r="241" spans="1:25" x14ac:dyDescent="0.2">
      <c r="A241" s="12" t="s">
        <v>50</v>
      </c>
      <c r="B241" s="50" t="e">
        <f>SUM(D241:G241)</f>
        <v>#REF!</v>
      </c>
      <c r="C241" s="49" t="e">
        <f>D241*Constants!$B$1+Constants!$B$2*E241+F241</f>
        <v>#VALUE!</v>
      </c>
      <c r="D241" s="49">
        <v>0</v>
      </c>
      <c r="E241" s="92">
        <f>'ecm$'!E263</f>
        <v>0</v>
      </c>
      <c r="F241" s="90" t="str">
        <f>IF(((BldgEUI!$D$154-BldgEUI!D163)+(BldgEUI!$E$154-BldgEUI!E163)+(BldgEUI!$F$154-BldgEUI!F163)+(BldgEUI!$G$154-BldgEUI!G163))=0,"n/a",E241/(((BldgEUI!$D$154-BldgEUI!D163)*Constants!$B$14)+(BldgEUI!$E$154-BldgEUI!E163)*Constants!$B$14+(BldgEUI!$F$154-BldgEUI!F163)*Constants!$B$13+(BldgEUI!$G$154-BldgEUI!G163)*Constants!$B$13))</f>
        <v>n/a</v>
      </c>
      <c r="G241" s="117" t="e">
        <f>E241*#REF!</f>
        <v>#REF!</v>
      </c>
      <c r="H241" s="92"/>
      <c r="I241" s="92"/>
      <c r="J241" s="92"/>
      <c r="K241" s="92">
        <f>'ecm$'!I263</f>
        <v>0</v>
      </c>
      <c r="L241" s="90" t="str">
        <f>IF(((BldgEUI!$J$154-BldgEUI!J163)+(BldgEUI!$K$154-BldgEUI!K163)+(BldgEUI!$L$154-BldgEUI!L163)+(BldgEUI!$M$154-BldgEUI!M163))=0,"n/a",K241/(((BldgEUI!$J$154-BldgEUI!J163)*Constants!$B$14)+(BldgEUI!$K$154-BldgEUI!K163)*Constants!$B$14+(BldgEUI!$L$154-BldgEUI!L163)*Constants!$B$13+(BldgEUI!$M$154-BldgEUI!M163)*Constants!$B$13))</f>
        <v>n/a</v>
      </c>
      <c r="M241" s="117" t="e">
        <f>K241*#REF!</f>
        <v>#REF!</v>
      </c>
      <c r="N241" s="92"/>
      <c r="O241" s="92"/>
      <c r="P241" s="92"/>
      <c r="Q241" s="92">
        <f>'ecm$'!M263</f>
        <v>0</v>
      </c>
      <c r="R241" s="90" t="str">
        <f>IF(((BldgEUI!$P$154-BldgEUI!P163)+(BldgEUI!$Q$154-BldgEUI!Q163)+(BldgEUI!$R$154-BldgEUI!R163)+(BldgEUI!$S$154-BldgEUI!S163))=0,"n/a",Q241/(((BldgEUI!$P$154-BldgEUI!P163)*Constants!$B$14)+(BldgEUI!$Q$154-BldgEUI!Q163)*Constants!$B$14+(BldgEUI!$R$154-BldgEUI!R163)*Constants!$B$13+(BldgEUI!$S$154-BldgEUI!S163)*Constants!$B$13))</f>
        <v>n/a</v>
      </c>
      <c r="S241" s="117" t="e">
        <f>Q241*#REF!</f>
        <v>#REF!</v>
      </c>
      <c r="T241" s="92"/>
      <c r="U241" s="92"/>
      <c r="V241" s="92"/>
      <c r="W241" s="92">
        <f>'ecm$'!Q263</f>
        <v>0</v>
      </c>
      <c r="X241" s="90" t="str">
        <f>IF(((BldgEUI!$V$154-BldgEUI!V163)+(BldgEUI!$W$154-BldgEUI!W163)+(BldgEUI!$X$154-BldgEUI!X163)+(BldgEUI!$Y$154-BldgEUI!Y163))=0,"n/a",W241/(((BldgEUI!$V$154-BldgEUI!V163)*Constants!$B$14)+(BldgEUI!$W$154-BldgEUI!W163)*Constants!$B$14+(BldgEUI!$X$154-BldgEUI!X163)*Constants!$B$13+(BldgEUI!$Y$154-BldgEUI!Y163)*Constants!$B$13))</f>
        <v>n/a</v>
      </c>
      <c r="Y241" s="117" t="e">
        <f>W241*#REF!</f>
        <v>#REF!</v>
      </c>
    </row>
    <row r="242" spans="1:25" x14ac:dyDescent="0.2">
      <c r="A242" s="73" t="s">
        <v>30</v>
      </c>
      <c r="B242" s="50" t="e">
        <f>SUM(D242:G242)</f>
        <v>#REF!</v>
      </c>
      <c r="C242" s="49" t="e">
        <f>D242*Constants!$B$1+Constants!$B$2*E242+F242</f>
        <v>#VALUE!</v>
      </c>
      <c r="D242" s="49">
        <v>0</v>
      </c>
      <c r="E242" s="92">
        <f>'ecm$'!E264</f>
        <v>0</v>
      </c>
      <c r="F242" s="90" t="str">
        <f>IF(((BldgEUI!$D$154-BldgEUI!D164)+(BldgEUI!$E$154-BldgEUI!E164)+(BldgEUI!$F$154-BldgEUI!F164)+(BldgEUI!$G$154-BldgEUI!G164))=0,"n/a",E242/(((BldgEUI!$D$154-BldgEUI!D164)*Constants!$B$14)+(BldgEUI!$E$154-BldgEUI!E164)*Constants!$B$14+(BldgEUI!$F$154-BldgEUI!F164)*Constants!$B$13+(BldgEUI!$G$154-BldgEUI!G164)*Constants!$B$13))</f>
        <v>n/a</v>
      </c>
      <c r="G242" s="117" t="e">
        <f>E242*#REF!</f>
        <v>#REF!</v>
      </c>
      <c r="H242" s="92"/>
      <c r="I242" s="92"/>
      <c r="J242" s="92"/>
      <c r="K242" s="92">
        <f>'ecm$'!I264</f>
        <v>0</v>
      </c>
      <c r="L242" s="90" t="str">
        <f>IF(((BldgEUI!$J$154-BldgEUI!J164)+(BldgEUI!$K$154-BldgEUI!K164)+(BldgEUI!$L$154-BldgEUI!L164)+(BldgEUI!$M$154-BldgEUI!M164))=0,"n/a",K242/(((BldgEUI!$J$154-BldgEUI!J164)*Constants!$B$14)+(BldgEUI!$K$154-BldgEUI!K164)*Constants!$B$14+(BldgEUI!$L$154-BldgEUI!L164)*Constants!$B$13+(BldgEUI!$M$154-BldgEUI!M164)*Constants!$B$13))</f>
        <v>n/a</v>
      </c>
      <c r="M242" s="117" t="e">
        <f>K242*#REF!</f>
        <v>#REF!</v>
      </c>
      <c r="N242" s="92"/>
      <c r="O242" s="92"/>
      <c r="P242" s="92"/>
      <c r="Q242" s="92">
        <f>'ecm$'!M264</f>
        <v>0</v>
      </c>
      <c r="R242" s="90" t="str">
        <f>IF(((BldgEUI!$P$154-BldgEUI!P164)+(BldgEUI!$Q$154-BldgEUI!Q164)+(BldgEUI!$R$154-BldgEUI!R164)+(BldgEUI!$S$154-BldgEUI!S164))=0,"n/a",Q242/(((BldgEUI!$P$154-BldgEUI!P164)*Constants!$B$14)+(BldgEUI!$Q$154-BldgEUI!Q164)*Constants!$B$14+(BldgEUI!$R$154-BldgEUI!R164)*Constants!$B$13+(BldgEUI!$S$154-BldgEUI!S164)*Constants!$B$13))</f>
        <v>n/a</v>
      </c>
      <c r="S242" s="117" t="e">
        <f>Q242*#REF!</f>
        <v>#REF!</v>
      </c>
      <c r="T242" s="92"/>
      <c r="U242" s="92"/>
      <c r="V242" s="92"/>
      <c r="W242" s="92">
        <f>'ecm$'!Q264</f>
        <v>0</v>
      </c>
      <c r="X242" s="90" t="str">
        <f>IF(((BldgEUI!$V$154-BldgEUI!V164)+(BldgEUI!$W$154-BldgEUI!W164)+(BldgEUI!$X$154-BldgEUI!X164)+(BldgEUI!$Y$154-BldgEUI!Y164))=0,"n/a",W242/(((BldgEUI!$V$154-BldgEUI!V164)*Constants!$B$14)+(BldgEUI!$W$154-BldgEUI!W164)*Constants!$B$14+(BldgEUI!$X$154-BldgEUI!X164)*Constants!$B$13+(BldgEUI!$Y$154-BldgEUI!Y164)*Constants!$B$13))</f>
        <v>n/a</v>
      </c>
      <c r="Y242" s="117" t="e">
        <f>W242*#REF!</f>
        <v>#REF!</v>
      </c>
    </row>
    <row r="243" spans="1:25" x14ac:dyDescent="0.2">
      <c r="A243" s="12" t="s">
        <v>6</v>
      </c>
      <c r="B243" s="50" t="e">
        <f>SUM(D243:G243)</f>
        <v>#REF!</v>
      </c>
      <c r="C243" s="49" t="e">
        <f>D243*Constants!$B$1+Constants!$B$2*E243+F243</f>
        <v>#VALUE!</v>
      </c>
      <c r="D243" s="49">
        <v>0</v>
      </c>
      <c r="E243" s="92">
        <f>'ecm$'!E265</f>
        <v>0</v>
      </c>
      <c r="F243" s="90" t="str">
        <f>IF(((BldgEUI!$D$154-BldgEUI!D165)+(BldgEUI!$E$154-BldgEUI!E165)+(BldgEUI!$F$154-BldgEUI!F165)+(BldgEUI!$G$154-BldgEUI!G165))=0,"n/a",E243/(((BldgEUI!$D$154-BldgEUI!D165)*Constants!$B$14)+(BldgEUI!$E$154-BldgEUI!E165)*Constants!$B$14+(BldgEUI!$F$154-BldgEUI!F165)*Constants!$B$13+(BldgEUI!$G$154-BldgEUI!G165)*Constants!$B$13))</f>
        <v>n/a</v>
      </c>
      <c r="G243" s="117" t="e">
        <f>E243*#REF!</f>
        <v>#REF!</v>
      </c>
      <c r="H243" s="92"/>
      <c r="I243" s="92"/>
      <c r="J243" s="92"/>
      <c r="K243" s="92">
        <f>'ecm$'!I265</f>
        <v>0</v>
      </c>
      <c r="L243" s="90" t="str">
        <f>IF(((BldgEUI!$J$154-BldgEUI!J165)+(BldgEUI!$K$154-BldgEUI!K165)+(BldgEUI!$L$154-BldgEUI!L165)+(BldgEUI!$M$154-BldgEUI!M165))=0,"n/a",K243/(((BldgEUI!$J$154-BldgEUI!J165)*Constants!$B$14)+(BldgEUI!$K$154-BldgEUI!K165)*Constants!$B$14+(BldgEUI!$L$154-BldgEUI!L165)*Constants!$B$13+(BldgEUI!$M$154-BldgEUI!M165)*Constants!$B$13))</f>
        <v>n/a</v>
      </c>
      <c r="M243" s="117" t="e">
        <f>K243*#REF!</f>
        <v>#REF!</v>
      </c>
      <c r="N243" s="92"/>
      <c r="O243" s="92"/>
      <c r="P243" s="92"/>
      <c r="Q243" s="92">
        <f>'ecm$'!M265</f>
        <v>0</v>
      </c>
      <c r="R243" s="90" t="str">
        <f>IF(((BldgEUI!$P$154-BldgEUI!P165)+(BldgEUI!$Q$154-BldgEUI!Q165)+(BldgEUI!$R$154-BldgEUI!R165)+(BldgEUI!$S$154-BldgEUI!S165))=0,"n/a",Q243/(((BldgEUI!$P$154-BldgEUI!P165)*Constants!$B$14)+(BldgEUI!$Q$154-BldgEUI!Q165)*Constants!$B$14+(BldgEUI!$R$154-BldgEUI!R165)*Constants!$B$13+(BldgEUI!$S$154-BldgEUI!S165)*Constants!$B$13))</f>
        <v>n/a</v>
      </c>
      <c r="S243" s="117" t="e">
        <f>Q243*#REF!</f>
        <v>#REF!</v>
      </c>
      <c r="T243" s="92"/>
      <c r="U243" s="92"/>
      <c r="V243" s="92"/>
      <c r="W243" s="92">
        <f>'ecm$'!Q265</f>
        <v>0</v>
      </c>
      <c r="X243" s="90" t="str">
        <f>IF(((BldgEUI!$V$154-BldgEUI!V165)+(BldgEUI!$W$154-BldgEUI!W165)+(BldgEUI!$X$154-BldgEUI!X165)+(BldgEUI!$Y$154-BldgEUI!Y165))=0,"n/a",W243/(((BldgEUI!$V$154-BldgEUI!V165)*Constants!$B$14)+(BldgEUI!$W$154-BldgEUI!W165)*Constants!$B$14+(BldgEUI!$X$154-BldgEUI!X165)*Constants!$B$13+(BldgEUI!$Y$154-BldgEUI!Y165)*Constants!$B$13))</f>
        <v>n/a</v>
      </c>
      <c r="Y243" s="117" t="e">
        <f>W243*#REF!</f>
        <v>#REF!</v>
      </c>
    </row>
    <row r="244" spans="1:25" x14ac:dyDescent="0.2">
      <c r="A244" s="12" t="s">
        <v>51</v>
      </c>
      <c r="B244" s="50" t="e">
        <f t="shared" ref="B244:B252" si="16">SUM(D244:G244)</f>
        <v>#REF!</v>
      </c>
      <c r="C244" s="49" t="e">
        <f>D244*Constants!$B$1+Constants!$B$2*E244+F244</f>
        <v>#VALUE!</v>
      </c>
      <c r="D244" s="49">
        <v>0</v>
      </c>
      <c r="E244" s="92">
        <f>'ecm$'!E266</f>
        <v>0</v>
      </c>
      <c r="F244" s="90" t="str">
        <f>IF(((BldgEUI!$D$154-BldgEUI!D166)+(BldgEUI!$E$154-BldgEUI!E166)+(BldgEUI!$F$154-BldgEUI!F166)+(BldgEUI!$G$154-BldgEUI!G166))=0,"n/a",E244/(((BldgEUI!$D$154-BldgEUI!D166)*Constants!$B$14)+(BldgEUI!$E$154-BldgEUI!E166)*Constants!$B$14+(BldgEUI!$F$154-BldgEUI!F166)*Constants!$B$13+(BldgEUI!$G$154-BldgEUI!G166)*Constants!$B$13))</f>
        <v>n/a</v>
      </c>
      <c r="G244" s="117" t="e">
        <f>E244*#REF!</f>
        <v>#REF!</v>
      </c>
      <c r="H244" s="92"/>
      <c r="I244" s="92"/>
      <c r="J244" s="92"/>
      <c r="K244" s="92">
        <f>'ecm$'!I266</f>
        <v>0</v>
      </c>
      <c r="L244" s="90" t="str">
        <f>IF(((BldgEUI!$J$154-BldgEUI!J166)+(BldgEUI!$K$154-BldgEUI!K166)+(BldgEUI!$L$154-BldgEUI!L166)+(BldgEUI!$M$154-BldgEUI!M166))=0,"n/a",K244/(((BldgEUI!$J$154-BldgEUI!J166)*Constants!$B$14)+(BldgEUI!$K$154-BldgEUI!K166)*Constants!$B$14+(BldgEUI!$L$154-BldgEUI!L166)*Constants!$B$13+(BldgEUI!$M$154-BldgEUI!M166)*Constants!$B$13))</f>
        <v>n/a</v>
      </c>
      <c r="M244" s="117" t="e">
        <f>K244*#REF!</f>
        <v>#REF!</v>
      </c>
      <c r="N244" s="92"/>
      <c r="O244" s="92"/>
      <c r="P244" s="92"/>
      <c r="Q244" s="92">
        <f>'ecm$'!M266</f>
        <v>0</v>
      </c>
      <c r="R244" s="90" t="str">
        <f>IF(((BldgEUI!$P$154-BldgEUI!P166)+(BldgEUI!$Q$154-BldgEUI!Q166)+(BldgEUI!$R$154-BldgEUI!R166)+(BldgEUI!$S$154-BldgEUI!S166))=0,"n/a",Q244/(((BldgEUI!$P$154-BldgEUI!P166)*Constants!$B$14)+(BldgEUI!$Q$154-BldgEUI!Q166)*Constants!$B$14+(BldgEUI!$R$154-BldgEUI!R166)*Constants!$B$13+(BldgEUI!$S$154-BldgEUI!S166)*Constants!$B$13))</f>
        <v>n/a</v>
      </c>
      <c r="S244" s="117" t="e">
        <f>Q244*#REF!</f>
        <v>#REF!</v>
      </c>
      <c r="T244" s="92"/>
      <c r="U244" s="92"/>
      <c r="V244" s="92"/>
      <c r="W244" s="92">
        <f>'ecm$'!Q266</f>
        <v>0</v>
      </c>
      <c r="X244" s="90" t="str">
        <f>IF(((BldgEUI!$V$154-BldgEUI!V166)+(BldgEUI!$W$154-BldgEUI!W166)+(BldgEUI!$X$154-BldgEUI!X166)+(BldgEUI!$Y$154-BldgEUI!Y166))=0,"n/a",W244/(((BldgEUI!$V$154-BldgEUI!V166)*Constants!$B$14)+(BldgEUI!$W$154-BldgEUI!W166)*Constants!$B$14+(BldgEUI!$X$154-BldgEUI!X166)*Constants!$B$13+(BldgEUI!$Y$154-BldgEUI!Y166)*Constants!$B$13))</f>
        <v>n/a</v>
      </c>
      <c r="Y244" s="117" t="e">
        <f>W244*#REF!</f>
        <v>#REF!</v>
      </c>
    </row>
    <row r="245" spans="1:25" x14ac:dyDescent="0.2">
      <c r="A245" s="23" t="s">
        <v>52</v>
      </c>
      <c r="B245" s="50" t="e">
        <f t="shared" si="16"/>
        <v>#REF!</v>
      </c>
      <c r="C245" s="49" t="e">
        <f>D245*Constants!$B$1+Constants!$B$2*E245+F245</f>
        <v>#VALUE!</v>
      </c>
      <c r="D245" s="49">
        <v>0</v>
      </c>
      <c r="E245" s="92">
        <f>'ecm$'!E267</f>
        <v>0</v>
      </c>
      <c r="F245" s="90" t="str">
        <f>IF(((BldgEUI!$D$154-BldgEUI!D167)+(BldgEUI!$E$154-BldgEUI!E167)+(BldgEUI!$F$154-BldgEUI!F167)+(BldgEUI!$G$154-BldgEUI!G167))=0,"n/a",E245/(((BldgEUI!$D$154-BldgEUI!D167)*Constants!$B$14)+(BldgEUI!$E$154-BldgEUI!E167)*Constants!$B$14+(BldgEUI!$F$154-BldgEUI!F167)*Constants!$B$13+(BldgEUI!$G$154-BldgEUI!G167)*Constants!$B$13))</f>
        <v>n/a</v>
      </c>
      <c r="G245" s="117" t="e">
        <f>E245*#REF!</f>
        <v>#REF!</v>
      </c>
      <c r="H245" s="92"/>
      <c r="I245" s="92"/>
      <c r="J245" s="92"/>
      <c r="K245" s="92">
        <f>'ecm$'!I267</f>
        <v>0</v>
      </c>
      <c r="L245" s="90" t="str">
        <f>IF(((BldgEUI!$J$154-BldgEUI!J167)+(BldgEUI!$K$154-BldgEUI!K167)+(BldgEUI!$L$154-BldgEUI!L167)+(BldgEUI!$M$154-BldgEUI!M167))=0,"n/a",K245/(((BldgEUI!$J$154-BldgEUI!J167)*Constants!$B$14)+(BldgEUI!$K$154-BldgEUI!K167)*Constants!$B$14+(BldgEUI!$L$154-BldgEUI!L167)*Constants!$B$13+(BldgEUI!$M$154-BldgEUI!M167)*Constants!$B$13))</f>
        <v>n/a</v>
      </c>
      <c r="M245" s="117" t="e">
        <f>K245*#REF!</f>
        <v>#REF!</v>
      </c>
      <c r="N245" s="92"/>
      <c r="O245" s="92"/>
      <c r="P245" s="92"/>
      <c r="Q245" s="92">
        <f>'ecm$'!M267</f>
        <v>0</v>
      </c>
      <c r="R245" s="90" t="str">
        <f>IF(((BldgEUI!$P$154-BldgEUI!P167)+(BldgEUI!$Q$154-BldgEUI!Q167)+(BldgEUI!$R$154-BldgEUI!R167)+(BldgEUI!$S$154-BldgEUI!S167))=0,"n/a",Q245/(((BldgEUI!$P$154-BldgEUI!P167)*Constants!$B$14)+(BldgEUI!$Q$154-BldgEUI!Q167)*Constants!$B$14+(BldgEUI!$R$154-BldgEUI!R167)*Constants!$B$13+(BldgEUI!$S$154-BldgEUI!S167)*Constants!$B$13))</f>
        <v>n/a</v>
      </c>
      <c r="S245" s="117" t="e">
        <f>Q245*#REF!</f>
        <v>#REF!</v>
      </c>
      <c r="T245" s="92"/>
      <c r="U245" s="92"/>
      <c r="V245" s="92"/>
      <c r="W245" s="92">
        <f>'ecm$'!Q267</f>
        <v>0</v>
      </c>
      <c r="X245" s="90" t="str">
        <f>IF(((BldgEUI!$V$154-BldgEUI!V167)+(BldgEUI!$W$154-BldgEUI!W167)+(BldgEUI!$X$154-BldgEUI!X167)+(BldgEUI!$Y$154-BldgEUI!Y167))=0,"n/a",W245/(((BldgEUI!$V$154-BldgEUI!V167)*Constants!$B$14)+(BldgEUI!$W$154-BldgEUI!W167)*Constants!$B$14+(BldgEUI!$X$154-BldgEUI!X167)*Constants!$B$13+(BldgEUI!$Y$154-BldgEUI!Y167)*Constants!$B$13))</f>
        <v>n/a</v>
      </c>
      <c r="Y245" s="117" t="e">
        <f>W245*#REF!</f>
        <v>#REF!</v>
      </c>
    </row>
    <row r="246" spans="1:25" x14ac:dyDescent="0.2">
      <c r="A246" s="23" t="s">
        <v>53</v>
      </c>
      <c r="B246" s="50" t="e">
        <f t="shared" si="16"/>
        <v>#REF!</v>
      </c>
      <c r="C246" s="49" t="e">
        <f>D246*Constants!$B$1+Constants!$B$2*E246+F246</f>
        <v>#VALUE!</v>
      </c>
      <c r="D246" s="49">
        <v>0</v>
      </c>
      <c r="E246" s="92">
        <f>'ecm$'!E268</f>
        <v>0</v>
      </c>
      <c r="F246" s="90" t="str">
        <f>IF(((BldgEUI!$D$154-BldgEUI!D168)+(BldgEUI!$E$154-BldgEUI!E168)+(BldgEUI!$F$154-BldgEUI!F168)+(BldgEUI!$G$154-BldgEUI!G168))=0,"n/a",E246/(((BldgEUI!$D$154-BldgEUI!D168)*Constants!$B$14)+(BldgEUI!$E$154-BldgEUI!E168)*Constants!$B$14+(BldgEUI!$F$154-BldgEUI!F168)*Constants!$B$13+(BldgEUI!$G$154-BldgEUI!G168)*Constants!$B$13))</f>
        <v>n/a</v>
      </c>
      <c r="G246" s="117" t="e">
        <f>E246*#REF!</f>
        <v>#REF!</v>
      </c>
      <c r="H246" s="92"/>
      <c r="I246" s="92"/>
      <c r="J246" s="92"/>
      <c r="K246" s="92">
        <f>'ecm$'!I268</f>
        <v>0</v>
      </c>
      <c r="L246" s="90" t="str">
        <f>IF(((BldgEUI!$J$154-BldgEUI!J168)+(BldgEUI!$K$154-BldgEUI!K168)+(BldgEUI!$L$154-BldgEUI!L168)+(BldgEUI!$M$154-BldgEUI!M168))=0,"n/a",K246/(((BldgEUI!$J$154-BldgEUI!J168)*Constants!$B$14)+(BldgEUI!$K$154-BldgEUI!K168)*Constants!$B$14+(BldgEUI!$L$154-BldgEUI!L168)*Constants!$B$13+(BldgEUI!$M$154-BldgEUI!M168)*Constants!$B$13))</f>
        <v>n/a</v>
      </c>
      <c r="M246" s="117" t="e">
        <f>K246*#REF!</f>
        <v>#REF!</v>
      </c>
      <c r="N246" s="92"/>
      <c r="O246" s="92"/>
      <c r="P246" s="92"/>
      <c r="Q246" s="92">
        <f>'ecm$'!M268</f>
        <v>0</v>
      </c>
      <c r="R246" s="90" t="str">
        <f>IF(((BldgEUI!$P$154-BldgEUI!P168)+(BldgEUI!$Q$154-BldgEUI!Q168)+(BldgEUI!$R$154-BldgEUI!R168)+(BldgEUI!$S$154-BldgEUI!S168))=0,"n/a",Q246/(((BldgEUI!$P$154-BldgEUI!P168)*Constants!$B$14)+(BldgEUI!$Q$154-BldgEUI!Q168)*Constants!$B$14+(BldgEUI!$R$154-BldgEUI!R168)*Constants!$B$13+(BldgEUI!$S$154-BldgEUI!S168)*Constants!$B$13))</f>
        <v>n/a</v>
      </c>
      <c r="S246" s="117" t="e">
        <f>Q246*#REF!</f>
        <v>#REF!</v>
      </c>
      <c r="T246" s="92"/>
      <c r="U246" s="92"/>
      <c r="V246" s="92"/>
      <c r="W246" s="92">
        <f>'ecm$'!Q268</f>
        <v>0</v>
      </c>
      <c r="X246" s="90" t="str">
        <f>IF(((BldgEUI!$V$154-BldgEUI!V168)+(BldgEUI!$W$154-BldgEUI!W168)+(BldgEUI!$X$154-BldgEUI!X168)+(BldgEUI!$Y$154-BldgEUI!Y168))=0,"n/a",W246/(((BldgEUI!$V$154-BldgEUI!V168)*Constants!$B$14)+(BldgEUI!$W$154-BldgEUI!W168)*Constants!$B$14+(BldgEUI!$X$154-BldgEUI!X168)*Constants!$B$13+(BldgEUI!$Y$154-BldgEUI!Y168)*Constants!$B$13))</f>
        <v>n/a</v>
      </c>
      <c r="Y246" s="117" t="e">
        <f>W246*#REF!</f>
        <v>#REF!</v>
      </c>
    </row>
    <row r="247" spans="1:25" x14ac:dyDescent="0.2">
      <c r="A247" s="23" t="s">
        <v>54</v>
      </c>
      <c r="B247" s="50" t="e">
        <f t="shared" si="16"/>
        <v>#REF!</v>
      </c>
      <c r="C247" s="49" t="e">
        <f>D247*Constants!$B$1+Constants!$B$2*E247+F247</f>
        <v>#VALUE!</v>
      </c>
      <c r="D247" s="49">
        <v>0</v>
      </c>
      <c r="E247" s="92">
        <f>'ecm$'!E269</f>
        <v>0</v>
      </c>
      <c r="F247" s="90" t="str">
        <f>IF(((BldgEUI!$D$154-BldgEUI!D169)+(BldgEUI!$E$154-BldgEUI!E169)+(BldgEUI!$F$154-BldgEUI!F169)+(BldgEUI!$G$154-BldgEUI!G169))=0,"n/a",E247/(((BldgEUI!$D$154-BldgEUI!D169)*Constants!$B$14)+(BldgEUI!$E$154-BldgEUI!E169)*Constants!$B$14+(BldgEUI!$F$154-BldgEUI!F169)*Constants!$B$13+(BldgEUI!$G$154-BldgEUI!G169)*Constants!$B$13))</f>
        <v>n/a</v>
      </c>
      <c r="G247" s="117" t="e">
        <f>E247*#REF!</f>
        <v>#REF!</v>
      </c>
      <c r="H247" s="92"/>
      <c r="I247" s="92"/>
      <c r="J247" s="92"/>
      <c r="K247" s="92">
        <f>'ecm$'!I269</f>
        <v>0</v>
      </c>
      <c r="L247" s="90" t="str">
        <f>IF(((BldgEUI!$J$154-BldgEUI!J169)+(BldgEUI!$K$154-BldgEUI!K169)+(BldgEUI!$L$154-BldgEUI!L169)+(BldgEUI!$M$154-BldgEUI!M169))=0,"n/a",K247/(((BldgEUI!$J$154-BldgEUI!J169)*Constants!$B$14)+(BldgEUI!$K$154-BldgEUI!K169)*Constants!$B$14+(BldgEUI!$L$154-BldgEUI!L169)*Constants!$B$13+(BldgEUI!$M$154-BldgEUI!M169)*Constants!$B$13))</f>
        <v>n/a</v>
      </c>
      <c r="M247" s="117" t="e">
        <f>K247*#REF!</f>
        <v>#REF!</v>
      </c>
      <c r="N247" s="92"/>
      <c r="O247" s="92"/>
      <c r="P247" s="92"/>
      <c r="Q247" s="92">
        <f>'ecm$'!M269</f>
        <v>0</v>
      </c>
      <c r="R247" s="90" t="str">
        <f>IF(((BldgEUI!$P$154-BldgEUI!P169)+(BldgEUI!$Q$154-BldgEUI!Q169)+(BldgEUI!$R$154-BldgEUI!R169)+(BldgEUI!$S$154-BldgEUI!S169))=0,"n/a",Q247/(((BldgEUI!$P$154-BldgEUI!P169)*Constants!$B$14)+(BldgEUI!$Q$154-BldgEUI!Q169)*Constants!$B$14+(BldgEUI!$R$154-BldgEUI!R169)*Constants!$B$13+(BldgEUI!$S$154-BldgEUI!S169)*Constants!$B$13))</f>
        <v>n/a</v>
      </c>
      <c r="S247" s="117" t="e">
        <f>Q247*#REF!</f>
        <v>#REF!</v>
      </c>
      <c r="T247" s="92"/>
      <c r="U247" s="92"/>
      <c r="V247" s="92"/>
      <c r="W247" s="92">
        <f>'ecm$'!Q269</f>
        <v>0</v>
      </c>
      <c r="X247" s="90" t="str">
        <f>IF(((BldgEUI!$V$154-BldgEUI!V169)+(BldgEUI!$W$154-BldgEUI!W169)+(BldgEUI!$X$154-BldgEUI!X169)+(BldgEUI!$Y$154-BldgEUI!Y169))=0,"n/a",W247/(((BldgEUI!$V$154-BldgEUI!V169)*Constants!$B$14)+(BldgEUI!$W$154-BldgEUI!W169)*Constants!$B$14+(BldgEUI!$X$154-BldgEUI!X169)*Constants!$B$13+(BldgEUI!$Y$154-BldgEUI!Y169)*Constants!$B$13))</f>
        <v>n/a</v>
      </c>
      <c r="Y247" s="117" t="e">
        <f>W247*#REF!</f>
        <v>#REF!</v>
      </c>
    </row>
    <row r="248" spans="1:25" x14ac:dyDescent="0.2">
      <c r="A248" s="23" t="s">
        <v>55</v>
      </c>
      <c r="B248" s="50" t="e">
        <f t="shared" si="16"/>
        <v>#REF!</v>
      </c>
      <c r="C248" s="49" t="e">
        <f>D248*Constants!$B$1+Constants!$B$2*E248+F248</f>
        <v>#VALUE!</v>
      </c>
      <c r="D248" s="49">
        <v>0</v>
      </c>
      <c r="E248" s="92">
        <f>'ecm$'!E270</f>
        <v>0</v>
      </c>
      <c r="F248" s="90" t="str">
        <f>IF(((BldgEUI!$D$154-BldgEUI!D170)+(BldgEUI!$E$154-BldgEUI!E170)+(BldgEUI!$F$154-BldgEUI!F170)+(BldgEUI!$G$154-BldgEUI!G170))=0,"n/a",E248/(((BldgEUI!$D$154-BldgEUI!D170)*Constants!$B$14)+(BldgEUI!$E$154-BldgEUI!E170)*Constants!$B$14+(BldgEUI!$F$154-BldgEUI!F170)*Constants!$B$13+(BldgEUI!$G$154-BldgEUI!G170)*Constants!$B$13))</f>
        <v>n/a</v>
      </c>
      <c r="G248" s="117" t="e">
        <f>E248*#REF!</f>
        <v>#REF!</v>
      </c>
      <c r="H248" s="92"/>
      <c r="I248" s="92"/>
      <c r="J248" s="92"/>
      <c r="K248" s="92">
        <f>'ecm$'!I270</f>
        <v>0</v>
      </c>
      <c r="L248" s="90" t="str">
        <f>IF(((BldgEUI!$J$154-BldgEUI!J170)+(BldgEUI!$K$154-BldgEUI!K170)+(BldgEUI!$L$154-BldgEUI!L170)+(BldgEUI!$M$154-BldgEUI!M170))=0,"n/a",K248/(((BldgEUI!$J$154-BldgEUI!J170)*Constants!$B$14)+(BldgEUI!$K$154-BldgEUI!K170)*Constants!$B$14+(BldgEUI!$L$154-BldgEUI!L170)*Constants!$B$13+(BldgEUI!$M$154-BldgEUI!M170)*Constants!$B$13))</f>
        <v>n/a</v>
      </c>
      <c r="M248" s="117" t="e">
        <f>K248*#REF!</f>
        <v>#REF!</v>
      </c>
      <c r="N248" s="92"/>
      <c r="O248" s="92"/>
      <c r="P248" s="92"/>
      <c r="Q248" s="92">
        <f>'ecm$'!M270</f>
        <v>0</v>
      </c>
      <c r="R248" s="90" t="str">
        <f>IF(((BldgEUI!$P$154-BldgEUI!P170)+(BldgEUI!$Q$154-BldgEUI!Q170)+(BldgEUI!$R$154-BldgEUI!R170)+(BldgEUI!$S$154-BldgEUI!S170))=0,"n/a",Q248/(((BldgEUI!$P$154-BldgEUI!P170)*Constants!$B$14)+(BldgEUI!$Q$154-BldgEUI!Q170)*Constants!$B$14+(BldgEUI!$R$154-BldgEUI!R170)*Constants!$B$13+(BldgEUI!$S$154-BldgEUI!S170)*Constants!$B$13))</f>
        <v>n/a</v>
      </c>
      <c r="S248" s="117" t="e">
        <f>Q248*#REF!</f>
        <v>#REF!</v>
      </c>
      <c r="T248" s="92"/>
      <c r="U248" s="92"/>
      <c r="V248" s="92"/>
      <c r="W248" s="92">
        <f>'ecm$'!Q270</f>
        <v>0</v>
      </c>
      <c r="X248" s="90" t="str">
        <f>IF(((BldgEUI!$V$154-BldgEUI!V170)+(BldgEUI!$W$154-BldgEUI!W170)+(BldgEUI!$X$154-BldgEUI!X170)+(BldgEUI!$Y$154-BldgEUI!Y170))=0,"n/a",W248/(((BldgEUI!$V$154-BldgEUI!V170)*Constants!$B$14)+(BldgEUI!$W$154-BldgEUI!W170)*Constants!$B$14+(BldgEUI!$X$154-BldgEUI!X170)*Constants!$B$13+(BldgEUI!$Y$154-BldgEUI!Y170)*Constants!$B$13))</f>
        <v>n/a</v>
      </c>
      <c r="Y248" s="117" t="e">
        <f>W248*#REF!</f>
        <v>#REF!</v>
      </c>
    </row>
    <row r="249" spans="1:25" x14ac:dyDescent="0.2">
      <c r="A249" s="23" t="s">
        <v>21</v>
      </c>
      <c r="B249" s="50" t="e">
        <f t="shared" si="16"/>
        <v>#REF!</v>
      </c>
      <c r="C249" s="49" t="e">
        <f>D249*Constants!$B$1+Constants!$B$2*E249+F249</f>
        <v>#VALUE!</v>
      </c>
      <c r="D249" s="49">
        <v>0</v>
      </c>
      <c r="E249" s="92">
        <f>'ecm$'!E271</f>
        <v>0</v>
      </c>
      <c r="F249" s="90" t="str">
        <f>IF(((BldgEUI!$D$154-BldgEUI!D171)+(BldgEUI!$E$154-BldgEUI!E171)+(BldgEUI!$F$154-BldgEUI!F171)+(BldgEUI!$G$154-BldgEUI!G171))=0,"n/a",E249/(((BldgEUI!$D$154-BldgEUI!D171)*Constants!$B$14)+(BldgEUI!$E$154-BldgEUI!E171)*Constants!$B$14+(BldgEUI!$F$154-BldgEUI!F171)*Constants!$B$13+(BldgEUI!$G$154-BldgEUI!G171)*Constants!$B$13))</f>
        <v>n/a</v>
      </c>
      <c r="G249" s="117" t="e">
        <f>E249*#REF!</f>
        <v>#REF!</v>
      </c>
      <c r="H249" s="92"/>
      <c r="I249" s="92"/>
      <c r="J249" s="92"/>
      <c r="K249" s="92">
        <f>'ecm$'!I271</f>
        <v>0</v>
      </c>
      <c r="L249" s="90" t="str">
        <f>IF(((BldgEUI!$J$154-BldgEUI!J171)+(BldgEUI!$K$154-BldgEUI!K171)+(BldgEUI!$L$154-BldgEUI!L171)+(BldgEUI!$M$154-BldgEUI!M171))=0,"n/a",K249/(((BldgEUI!$J$154-BldgEUI!J171)*Constants!$B$14)+(BldgEUI!$K$154-BldgEUI!K171)*Constants!$B$14+(BldgEUI!$L$154-BldgEUI!L171)*Constants!$B$13+(BldgEUI!$M$154-BldgEUI!M171)*Constants!$B$13))</f>
        <v>n/a</v>
      </c>
      <c r="M249" s="117" t="e">
        <f>K249*#REF!</f>
        <v>#REF!</v>
      </c>
      <c r="N249" s="92"/>
      <c r="O249" s="92"/>
      <c r="P249" s="92"/>
      <c r="Q249" s="92">
        <f>'ecm$'!M271</f>
        <v>0</v>
      </c>
      <c r="R249" s="90" t="str">
        <f>IF(((BldgEUI!$P$154-BldgEUI!P171)+(BldgEUI!$Q$154-BldgEUI!Q171)+(BldgEUI!$R$154-BldgEUI!R171)+(BldgEUI!$S$154-BldgEUI!S171))=0,"n/a",Q249/(((BldgEUI!$P$154-BldgEUI!P171)*Constants!$B$14)+(BldgEUI!$Q$154-BldgEUI!Q171)*Constants!$B$14+(BldgEUI!$R$154-BldgEUI!R171)*Constants!$B$13+(BldgEUI!$S$154-BldgEUI!S171)*Constants!$B$13))</f>
        <v>n/a</v>
      </c>
      <c r="S249" s="117" t="e">
        <f>Q249*#REF!</f>
        <v>#REF!</v>
      </c>
      <c r="T249" s="92"/>
      <c r="U249" s="92"/>
      <c r="V249" s="92"/>
      <c r="W249" s="92">
        <f>'ecm$'!Q271</f>
        <v>0</v>
      </c>
      <c r="X249" s="90" t="str">
        <f>IF(((BldgEUI!$V$154-BldgEUI!V171)+(BldgEUI!$W$154-BldgEUI!W171)+(BldgEUI!$X$154-BldgEUI!X171)+(BldgEUI!$Y$154-BldgEUI!Y171))=0,"n/a",W249/(((BldgEUI!$V$154-BldgEUI!V171)*Constants!$B$14)+(BldgEUI!$W$154-BldgEUI!W171)*Constants!$B$14+(BldgEUI!$X$154-BldgEUI!X171)*Constants!$B$13+(BldgEUI!$Y$154-BldgEUI!Y171)*Constants!$B$13))</f>
        <v>n/a</v>
      </c>
      <c r="Y249" s="117" t="e">
        <f>W249*#REF!</f>
        <v>#REF!</v>
      </c>
    </row>
    <row r="250" spans="1:25" s="15" customFormat="1" x14ac:dyDescent="0.2">
      <c r="A250" s="23" t="s">
        <v>56</v>
      </c>
      <c r="B250" s="50" t="e">
        <f t="shared" si="16"/>
        <v>#REF!</v>
      </c>
      <c r="C250" s="49" t="e">
        <f>D250*Constants!$B$1+Constants!$B$2*E250+F250</f>
        <v>#VALUE!</v>
      </c>
      <c r="D250" s="49">
        <v>0</v>
      </c>
      <c r="E250" s="92">
        <f>'ecm$'!E272</f>
        <v>0</v>
      </c>
      <c r="F250" s="90" t="str">
        <f>IF(((BldgEUI!$D$154-BldgEUI!D172)+(BldgEUI!$E$154-BldgEUI!E172)+(BldgEUI!$F$154-BldgEUI!F172)+(BldgEUI!$G$154-BldgEUI!G172))=0,"n/a",E250/(((BldgEUI!$D$154-BldgEUI!D172)*Constants!$B$14)+(BldgEUI!$E$154-BldgEUI!E172)*Constants!$B$14+(BldgEUI!$F$154-BldgEUI!F172)*Constants!$B$13+(BldgEUI!$G$154-BldgEUI!G172)*Constants!$B$13))</f>
        <v>n/a</v>
      </c>
      <c r="G250" s="117" t="e">
        <f>E250*#REF!</f>
        <v>#REF!</v>
      </c>
      <c r="H250" s="92"/>
      <c r="I250" s="92"/>
      <c r="J250" s="92"/>
      <c r="K250" s="92">
        <f>'ecm$'!I272</f>
        <v>0</v>
      </c>
      <c r="L250" s="90" t="str">
        <f>IF(((BldgEUI!$J$154-BldgEUI!J172)+(BldgEUI!$K$154-BldgEUI!K172)+(BldgEUI!$L$154-BldgEUI!L172)+(BldgEUI!$M$154-BldgEUI!M172))=0,"n/a",K250/(((BldgEUI!$J$154-BldgEUI!J172)*Constants!$B$14)+(BldgEUI!$K$154-BldgEUI!K172)*Constants!$B$14+(BldgEUI!$L$154-BldgEUI!L172)*Constants!$B$13+(BldgEUI!$M$154-BldgEUI!M172)*Constants!$B$13))</f>
        <v>n/a</v>
      </c>
      <c r="M250" s="117" t="e">
        <f>K250*#REF!</f>
        <v>#REF!</v>
      </c>
      <c r="N250" s="92"/>
      <c r="O250" s="92"/>
      <c r="P250" s="92"/>
      <c r="Q250" s="92">
        <f>'ecm$'!M272</f>
        <v>0</v>
      </c>
      <c r="R250" s="90" t="str">
        <f>IF(((BldgEUI!$P$154-BldgEUI!P172)+(BldgEUI!$Q$154-BldgEUI!Q172)+(BldgEUI!$R$154-BldgEUI!R172)+(BldgEUI!$S$154-BldgEUI!S172))=0,"n/a",Q250/(((BldgEUI!$P$154-BldgEUI!P172)*Constants!$B$14)+(BldgEUI!$Q$154-BldgEUI!Q172)*Constants!$B$14+(BldgEUI!$R$154-BldgEUI!R172)*Constants!$B$13+(BldgEUI!$S$154-BldgEUI!S172)*Constants!$B$13))</f>
        <v>n/a</v>
      </c>
      <c r="S250" s="117" t="e">
        <f>Q250*#REF!</f>
        <v>#REF!</v>
      </c>
      <c r="T250" s="92"/>
      <c r="U250" s="92"/>
      <c r="V250" s="92"/>
      <c r="W250" s="92">
        <f>'ecm$'!Q272</f>
        <v>0</v>
      </c>
      <c r="X250" s="90" t="str">
        <f>IF(((BldgEUI!$V$154-BldgEUI!V172)+(BldgEUI!$W$154-BldgEUI!W172)+(BldgEUI!$X$154-BldgEUI!X172)+(BldgEUI!$Y$154-BldgEUI!Y172))=0,"n/a",W250/(((BldgEUI!$V$154-BldgEUI!V172)*Constants!$B$14)+(BldgEUI!$W$154-BldgEUI!W172)*Constants!$B$14+(BldgEUI!$X$154-BldgEUI!X172)*Constants!$B$13+(BldgEUI!$Y$154-BldgEUI!Y172)*Constants!$B$13))</f>
        <v>n/a</v>
      </c>
      <c r="Y250" s="117" t="e">
        <f>W250*#REF!</f>
        <v>#REF!</v>
      </c>
    </row>
    <row r="251" spans="1:25" x14ac:dyDescent="0.2">
      <c r="A251" s="23" t="s">
        <v>57</v>
      </c>
      <c r="B251" s="50" t="e">
        <f t="shared" si="16"/>
        <v>#REF!</v>
      </c>
      <c r="C251" s="49" t="e">
        <f>D251*Constants!$B$1+Constants!$B$2*E251+F251</f>
        <v>#VALUE!</v>
      </c>
      <c r="D251" s="49">
        <v>0</v>
      </c>
      <c r="E251" s="92">
        <f>'ecm$'!E273</f>
        <v>0</v>
      </c>
      <c r="F251" s="90" t="str">
        <f>IF(((BldgEUI!$D$154-BldgEUI!D173)+(BldgEUI!$E$154-BldgEUI!E173)+(BldgEUI!$F$154-BldgEUI!F173)+(BldgEUI!$G$154-BldgEUI!G173))=0,"n/a",E251/(((BldgEUI!$D$154-BldgEUI!D173)*Constants!$B$14)+(BldgEUI!$E$154-BldgEUI!E173)*Constants!$B$14+(BldgEUI!$F$154-BldgEUI!F173)*Constants!$B$13+(BldgEUI!$G$154-BldgEUI!G173)*Constants!$B$13))</f>
        <v>n/a</v>
      </c>
      <c r="G251" s="117" t="e">
        <f>E251*#REF!</f>
        <v>#REF!</v>
      </c>
      <c r="H251" s="92"/>
      <c r="I251" s="92"/>
      <c r="J251" s="92"/>
      <c r="K251" s="92">
        <f>'ecm$'!I273</f>
        <v>0</v>
      </c>
      <c r="L251" s="90" t="str">
        <f>IF(((BldgEUI!$J$154-BldgEUI!J173)+(BldgEUI!$K$154-BldgEUI!K173)+(BldgEUI!$L$154-BldgEUI!L173)+(BldgEUI!$M$154-BldgEUI!M173))=0,"n/a",K251/(((BldgEUI!$J$154-BldgEUI!J173)*Constants!$B$14)+(BldgEUI!$K$154-BldgEUI!K173)*Constants!$B$14+(BldgEUI!$L$154-BldgEUI!L173)*Constants!$B$13+(BldgEUI!$M$154-BldgEUI!M173)*Constants!$B$13))</f>
        <v>n/a</v>
      </c>
      <c r="M251" s="117" t="e">
        <f>K251*#REF!</f>
        <v>#REF!</v>
      </c>
      <c r="N251" s="92"/>
      <c r="O251" s="92"/>
      <c r="P251" s="92"/>
      <c r="Q251" s="92">
        <f>'ecm$'!M273</f>
        <v>0</v>
      </c>
      <c r="R251" s="90" t="str">
        <f>IF(((BldgEUI!$P$154-BldgEUI!P173)+(BldgEUI!$Q$154-BldgEUI!Q173)+(BldgEUI!$R$154-BldgEUI!R173)+(BldgEUI!$S$154-BldgEUI!S173))=0,"n/a",Q251/(((BldgEUI!$P$154-BldgEUI!P173)*Constants!$B$14)+(BldgEUI!$Q$154-BldgEUI!Q173)*Constants!$B$14+(BldgEUI!$R$154-BldgEUI!R173)*Constants!$B$13+(BldgEUI!$S$154-BldgEUI!S173)*Constants!$B$13))</f>
        <v>n/a</v>
      </c>
      <c r="S251" s="117" t="e">
        <f>Q251*#REF!</f>
        <v>#REF!</v>
      </c>
      <c r="T251" s="92"/>
      <c r="U251" s="92"/>
      <c r="V251" s="92"/>
      <c r="W251" s="92">
        <f>'ecm$'!Q273</f>
        <v>0</v>
      </c>
      <c r="X251" s="90" t="str">
        <f>IF(((BldgEUI!$V$154-BldgEUI!V173)+(BldgEUI!$W$154-BldgEUI!W173)+(BldgEUI!$X$154-BldgEUI!X173)+(BldgEUI!$Y$154-BldgEUI!Y173))=0,"n/a",W251/(((BldgEUI!$V$154-BldgEUI!V173)*Constants!$B$14)+(BldgEUI!$W$154-BldgEUI!W173)*Constants!$B$14+(BldgEUI!$X$154-BldgEUI!X173)*Constants!$B$13+(BldgEUI!$Y$154-BldgEUI!Y173)*Constants!$B$13))</f>
        <v>n/a</v>
      </c>
      <c r="Y251" s="117" t="e">
        <f>W251*#REF!</f>
        <v>#REF!</v>
      </c>
    </row>
    <row r="252" spans="1:25" s="15" customFormat="1" x14ac:dyDescent="0.2">
      <c r="A252" s="72" t="s">
        <v>58</v>
      </c>
      <c r="B252" s="53" t="e">
        <f t="shared" si="16"/>
        <v>#REF!</v>
      </c>
      <c r="C252" s="54" t="e">
        <f>D252*Constants!$B$1+Constants!$B$2*E252+F252</f>
        <v>#VALUE!</v>
      </c>
      <c r="D252" s="54">
        <v>0</v>
      </c>
      <c r="E252" s="97">
        <f>'ecm$'!E274</f>
        <v>0</v>
      </c>
      <c r="F252" s="96" t="str">
        <f>IF(((BldgEUI!$D$154-BldgEUI!D174)+(BldgEUI!$E$154-BldgEUI!E174)+(BldgEUI!$F$154-BldgEUI!F174)+(BldgEUI!$G$154-BldgEUI!G174))=0,"n/a",E252/(((BldgEUI!$D$154-BldgEUI!D174)*Constants!$B$14)+(BldgEUI!$E$154-BldgEUI!E174)*Constants!$B$14+(BldgEUI!$F$154-BldgEUI!F174)*Constants!$B$13+(BldgEUI!$G$154-BldgEUI!G174)*Constants!$B$13))</f>
        <v>n/a</v>
      </c>
      <c r="G252" s="286" t="e">
        <f>E252*#REF!</f>
        <v>#REF!</v>
      </c>
      <c r="H252" s="97"/>
      <c r="I252" s="97"/>
      <c r="J252" s="97"/>
      <c r="K252" s="97">
        <f>'ecm$'!I274</f>
        <v>0</v>
      </c>
      <c r="L252" s="96" t="str">
        <f>IF(((BldgEUI!$J$154-BldgEUI!J174)+(BldgEUI!$K$154-BldgEUI!K174)+(BldgEUI!$L$154-BldgEUI!L174)+(BldgEUI!$M$154-BldgEUI!M174))=0,"n/a",K252/(((BldgEUI!$J$154-BldgEUI!J174)*Constants!$B$14)+(BldgEUI!$K$154-BldgEUI!K174)*Constants!$B$14+(BldgEUI!$L$154-BldgEUI!L174)*Constants!$B$13+(BldgEUI!$M$154-BldgEUI!M174)*Constants!$B$13))</f>
        <v>n/a</v>
      </c>
      <c r="M252" s="286" t="e">
        <f>K252*#REF!</f>
        <v>#REF!</v>
      </c>
      <c r="N252" s="97"/>
      <c r="O252" s="97"/>
      <c r="P252" s="97"/>
      <c r="Q252" s="97">
        <f>'ecm$'!M274</f>
        <v>0</v>
      </c>
      <c r="R252" s="96" t="str">
        <f>IF(((BldgEUI!$P$154-BldgEUI!P174)+(BldgEUI!$Q$154-BldgEUI!Q174)+(BldgEUI!$R$154-BldgEUI!R174)+(BldgEUI!$S$154-BldgEUI!S174))=0,"n/a",Q252/(((BldgEUI!$P$154-BldgEUI!P174)*Constants!$B$14)+(BldgEUI!$Q$154-BldgEUI!Q174)*Constants!$B$14+(BldgEUI!$R$154-BldgEUI!R174)*Constants!$B$13+(BldgEUI!$S$154-BldgEUI!S174)*Constants!$B$13))</f>
        <v>n/a</v>
      </c>
      <c r="S252" s="286" t="e">
        <f>Q252*#REF!</f>
        <v>#REF!</v>
      </c>
      <c r="T252" s="97"/>
      <c r="U252" s="97"/>
      <c r="V252" s="97"/>
      <c r="W252" s="97">
        <f>'ecm$'!Q274</f>
        <v>0</v>
      </c>
      <c r="X252" s="96" t="str">
        <f>IF(((BldgEUI!$V$154-BldgEUI!V174)+(BldgEUI!$W$154-BldgEUI!W174)+(BldgEUI!$X$154-BldgEUI!X174)+(BldgEUI!$Y$154-BldgEUI!Y174))=0,"n/a",W252/(((BldgEUI!$V$154-BldgEUI!V174)*Constants!$B$14)+(BldgEUI!$W$154-BldgEUI!W174)*Constants!$B$14+(BldgEUI!$X$154-BldgEUI!X174)*Constants!$B$13+(BldgEUI!$Y$154-BldgEUI!Y174)*Constants!$B$13))</f>
        <v>n/a</v>
      </c>
      <c r="Y252" s="286" t="e">
        <f>W252*#REF!</f>
        <v>#REF!</v>
      </c>
    </row>
    <row r="254" spans="1:25" ht="18.75" x14ac:dyDescent="0.25">
      <c r="A254" s="82"/>
      <c r="B254" s="738" t="s">
        <v>87</v>
      </c>
      <c r="C254" s="739"/>
      <c r="D254" s="739"/>
      <c r="E254" s="739"/>
      <c r="F254" s="739"/>
      <c r="G254" s="739"/>
      <c r="H254" s="739"/>
      <c r="I254" s="739"/>
      <c r="J254" s="739"/>
      <c r="K254" s="739"/>
      <c r="L254" s="739"/>
      <c r="M254" s="739"/>
      <c r="N254" s="739"/>
      <c r="O254" s="739"/>
      <c r="P254" s="739"/>
      <c r="Q254" s="739"/>
      <c r="R254" s="739"/>
      <c r="S254" s="739"/>
      <c r="T254" s="739"/>
      <c r="U254" s="739"/>
      <c r="V254" s="739"/>
      <c r="W254" s="739"/>
      <c r="X254" s="739"/>
      <c r="Y254" s="740"/>
    </row>
    <row r="255" spans="1:25" x14ac:dyDescent="0.2">
      <c r="A255" s="75" t="s">
        <v>71</v>
      </c>
      <c r="B255" s="732" t="s">
        <v>39</v>
      </c>
      <c r="C255" s="732"/>
      <c r="D255" s="732"/>
      <c r="E255" s="732"/>
      <c r="F255" s="732"/>
      <c r="G255" s="737"/>
      <c r="H255" s="732" t="s">
        <v>42</v>
      </c>
      <c r="I255" s="732"/>
      <c r="J255" s="732"/>
      <c r="K255" s="732"/>
      <c r="L255" s="732"/>
      <c r="M255" s="732"/>
      <c r="N255" s="732" t="s">
        <v>41</v>
      </c>
      <c r="O255" s="732"/>
      <c r="P255" s="732"/>
      <c r="Q255" s="732"/>
      <c r="R255" s="732"/>
      <c r="S255" s="732"/>
      <c r="T255" s="732" t="s">
        <v>40</v>
      </c>
      <c r="U255" s="732"/>
      <c r="V255" s="732"/>
      <c r="W255" s="732"/>
      <c r="X255" s="732"/>
      <c r="Y255" s="732"/>
    </row>
    <row r="256" spans="1:25" ht="33.75" x14ac:dyDescent="0.2">
      <c r="A256" s="76" t="s">
        <v>14</v>
      </c>
      <c r="B256" s="77" t="s">
        <v>32</v>
      </c>
      <c r="C256" s="77" t="s">
        <v>33</v>
      </c>
      <c r="D256" s="77" t="s">
        <v>34</v>
      </c>
      <c r="E256" s="173" t="s">
        <v>200</v>
      </c>
      <c r="F256" s="173" t="s">
        <v>36</v>
      </c>
      <c r="G256" s="113" t="s">
        <v>101</v>
      </c>
      <c r="H256" s="173" t="s">
        <v>32</v>
      </c>
      <c r="I256" s="173" t="s">
        <v>33</v>
      </c>
      <c r="J256" s="173" t="s">
        <v>34</v>
      </c>
      <c r="K256" s="173" t="s">
        <v>200</v>
      </c>
      <c r="L256" s="173" t="s">
        <v>36</v>
      </c>
      <c r="M256" s="113" t="s">
        <v>101</v>
      </c>
      <c r="N256" s="173" t="s">
        <v>32</v>
      </c>
      <c r="O256" s="173" t="s">
        <v>33</v>
      </c>
      <c r="P256" s="173" t="s">
        <v>34</v>
      </c>
      <c r="Q256" s="173" t="s">
        <v>200</v>
      </c>
      <c r="R256" s="173" t="s">
        <v>36</v>
      </c>
      <c r="S256" s="113" t="s">
        <v>101</v>
      </c>
      <c r="T256" s="173" t="s">
        <v>32</v>
      </c>
      <c r="U256" s="173" t="s">
        <v>33</v>
      </c>
      <c r="V256" s="173" t="s">
        <v>34</v>
      </c>
      <c r="W256" s="173" t="s">
        <v>200</v>
      </c>
      <c r="X256" s="173" t="s">
        <v>36</v>
      </c>
      <c r="Y256" s="113" t="s">
        <v>101</v>
      </c>
    </row>
    <row r="257" spans="1:25" s="24" customFormat="1" x14ac:dyDescent="0.2">
      <c r="A257" s="11" t="s">
        <v>0</v>
      </c>
      <c r="B257" s="37">
        <f>SUM(D257:G257)</f>
        <v>0</v>
      </c>
      <c r="C257" s="29">
        <f>D257*Constants!$B$1+Constants!$B$2*E257+F257</f>
        <v>0</v>
      </c>
      <c r="D257" s="29">
        <v>0</v>
      </c>
      <c r="E257" s="83"/>
      <c r="F257" s="84"/>
      <c r="G257" s="122"/>
      <c r="H257" s="83"/>
      <c r="I257" s="83"/>
      <c r="J257" s="83"/>
      <c r="K257" s="83"/>
      <c r="L257" s="84"/>
      <c r="M257" s="84"/>
      <c r="N257" s="83"/>
      <c r="O257" s="83"/>
      <c r="P257" s="83"/>
      <c r="Q257" s="83"/>
      <c r="R257" s="84"/>
      <c r="S257" s="84"/>
      <c r="T257" s="83"/>
      <c r="U257" s="83"/>
      <c r="V257" s="83"/>
      <c r="W257" s="83"/>
      <c r="X257" s="84"/>
      <c r="Y257" s="84"/>
    </row>
    <row r="258" spans="1:25" s="24" customFormat="1" x14ac:dyDescent="0.2">
      <c r="A258" s="12" t="s">
        <v>45</v>
      </c>
      <c r="B258" s="8" t="e">
        <f>SUM(D258:G258)</f>
        <v>#REF!</v>
      </c>
      <c r="C258" s="9">
        <f>D258*Constants!$B$1+Constants!$B$2*E258+F258</f>
        <v>0</v>
      </c>
      <c r="D258" s="9">
        <v>0</v>
      </c>
      <c r="E258" s="89">
        <f>'ecm$'!E280</f>
        <v>0</v>
      </c>
      <c r="F258" s="90">
        <f>IF(((BldgEUI!$D$179-BldgEUI!D180)+(BldgEUI!$E$179-BldgEUI!E180)+(BldgEUI!$F$179-BldgEUI!F180)+(BldgEUI!$G$179-BldgEUI!G180))=0,"n/a",E258/(((BldgEUI!$D$179-BldgEUI!D180)*Constants!$B$14)+(BldgEUI!$E$179-BldgEUI!E180)*Constants!$B$14+(BldgEUI!$F$179-BldgEUI!F180)*Constants!$B$13+(BldgEUI!$G$179-BldgEUI!G180)*Constants!$B$13))</f>
        <v>0</v>
      </c>
      <c r="G258" s="115" t="e">
        <f>E258*#REF!</f>
        <v>#REF!</v>
      </c>
      <c r="H258" s="89"/>
      <c r="I258" s="89"/>
      <c r="J258" s="89"/>
      <c r="K258" s="89">
        <f>'ecm$'!I280</f>
        <v>237.82346498165131</v>
      </c>
      <c r="L258" s="90">
        <f>IF(((BldgEUI!$J$179-BldgEUI!J180)+(BldgEUI!$K$179-BldgEUI!K180)+(BldgEUI!$L$179-BldgEUI!L180)+(BldgEUI!$M$179-BldgEUI!M180))=0,"n/a",K258/(((BldgEUI!$J$179-BldgEUI!J180)*Constants!$B$14)+(BldgEUI!$K$179-BldgEUI!K180)*Constants!$B$14+(BldgEUI!$L$179-BldgEUI!L180)*Constants!$B$13+(BldgEUI!$M$179-BldgEUI!M180)*Constants!$B$13))</f>
        <v>916.95570276930118</v>
      </c>
      <c r="M258" s="115" t="e">
        <f>K258*#REF!</f>
        <v>#REF!</v>
      </c>
      <c r="N258" s="89"/>
      <c r="O258" s="89"/>
      <c r="P258" s="89"/>
      <c r="Q258" s="89">
        <f>'ecm$'!M280</f>
        <v>237.82346498165131</v>
      </c>
      <c r="R258" s="90">
        <f>IF(((BldgEUI!$P$179-BldgEUI!P180)+(BldgEUI!$Q$179-BldgEUI!Q180)+(BldgEUI!$R$179-BldgEUI!R180)+(BldgEUI!$S$179-BldgEUI!S180))=0,"n/a",Q258/(((BldgEUI!$P$179-BldgEUI!P180)*Constants!$B$14)+(BldgEUI!$Q$179-BldgEUI!Q180)*Constants!$B$14+(BldgEUI!$R$179-BldgEUI!R180)*Constants!$B$13+(BldgEUI!$S$179-BldgEUI!S180)*Constants!$B$13))</f>
        <v>589.1035634565219</v>
      </c>
      <c r="S258" s="115" t="e">
        <f>Q258*#REF!</f>
        <v>#REF!</v>
      </c>
      <c r="T258" s="94"/>
      <c r="U258" s="94"/>
      <c r="V258" s="94"/>
      <c r="W258" s="94">
        <f>'ecm$'!Q280</f>
        <v>237.82346498165131</v>
      </c>
      <c r="X258" s="90" t="s">
        <v>122</v>
      </c>
      <c r="Y258" s="115" t="e">
        <f>W258*#REF!</f>
        <v>#REF!</v>
      </c>
    </row>
    <row r="259" spans="1:25" s="24" customFormat="1" x14ac:dyDescent="0.2">
      <c r="A259" s="12" t="s">
        <v>43</v>
      </c>
      <c r="B259" s="8"/>
      <c r="C259" s="9"/>
      <c r="D259" s="9"/>
      <c r="E259" s="89">
        <f>'ecm$'!E282</f>
        <v>0</v>
      </c>
      <c r="F259" s="90">
        <f>IF(((BldgEUI!$D$179-BldgEUI!D182)+(BldgEUI!$E$179-BldgEUI!E182)+(BldgEUI!$F$179-BldgEUI!F182)+(BldgEUI!$G$179-BldgEUI!G182))=0,"n/a",E259/(((BldgEUI!$D$179-BldgEUI!D182)*Constants!$B$14)+(BldgEUI!$E$179-BldgEUI!E182)*Constants!$B$14+(BldgEUI!$F$179-BldgEUI!F182)*Constants!$B$13+(BldgEUI!$G$179-BldgEUI!G182)*Constants!$B$13))</f>
        <v>0</v>
      </c>
      <c r="G259" s="115" t="e">
        <f>E259*#REF!</f>
        <v>#REF!</v>
      </c>
      <c r="H259" s="89"/>
      <c r="I259" s="89"/>
      <c r="J259" s="89"/>
      <c r="K259" s="89">
        <f>'ecm$'!I282</f>
        <v>167.72646479206111</v>
      </c>
      <c r="L259" s="90">
        <f>IF(((BldgEUI!$J$179-BldgEUI!J182)+(BldgEUI!$K$179-BldgEUI!K182)+(BldgEUI!$L$179-BldgEUI!L182)+(BldgEUI!$M$179-BldgEUI!M182))=0,"n/a",K259/(((BldgEUI!$J$179-BldgEUI!J182)*Constants!$B$14)+(BldgEUI!$K$179-BldgEUI!K182)*Constants!$B$14+(BldgEUI!$L$179-BldgEUI!L182)*Constants!$B$13+(BldgEUI!$M$179-BldgEUI!M182)*Constants!$B$13))</f>
        <v>620.3406519467602</v>
      </c>
      <c r="M259" s="115" t="e">
        <f>K259*#REF!</f>
        <v>#REF!</v>
      </c>
      <c r="N259" s="89"/>
      <c r="O259" s="89"/>
      <c r="P259" s="89"/>
      <c r="Q259" s="89">
        <f>'ecm$'!M282</f>
        <v>140.75294129716056</v>
      </c>
      <c r="R259" s="90">
        <f>IF(((BldgEUI!$P$179-BldgEUI!P182)+(BldgEUI!$Q$179-BldgEUI!Q182)+(BldgEUI!$R$179-BldgEUI!R182)+(BldgEUI!$S$179-BldgEUI!S182))=0,"n/a",Q259/(((BldgEUI!$P$179-BldgEUI!P182)*Constants!$B$14)+(BldgEUI!$Q$179-BldgEUI!Q182)*Constants!$B$14+(BldgEUI!$R$179-BldgEUI!R182)*Constants!$B$13+(BldgEUI!$S$179-BldgEUI!S182)*Constants!$B$13))</f>
        <v>441.93556289376437</v>
      </c>
      <c r="S259" s="115" t="e">
        <f>Q259*#REF!</f>
        <v>#REF!</v>
      </c>
      <c r="T259" s="94"/>
      <c r="U259" s="94"/>
      <c r="V259" s="94"/>
      <c r="W259" s="94">
        <f>'ecm$'!Q282</f>
        <v>140.75294129716056</v>
      </c>
      <c r="X259" s="90" t="str">
        <f>IF(((BldgEUI!$V$179-BldgEUI!V182)+(BldgEUI!$W$179-BldgEUI!W182)+(BldgEUI!$X$179-BldgEUI!X182)+(BldgEUI!$Y$179-BldgEUI!Y182))=0,"n/a",W259/(((BldgEUI!$V$179-BldgEUI!V182)*Constants!$B$14)+(BldgEUI!$W$179-BldgEUI!W182)*Constants!$B$14+(BldgEUI!$X$179-BldgEUI!X182)*Constants!$B$13+(BldgEUI!$Y$179-BldgEUI!Y182)*Constants!$B$13))</f>
        <v>n/a</v>
      </c>
      <c r="Y259" s="115" t="e">
        <f>W259*#REF!</f>
        <v>#REF!</v>
      </c>
    </row>
    <row r="260" spans="1:25" x14ac:dyDescent="0.2">
      <c r="A260" s="23" t="s">
        <v>46</v>
      </c>
      <c r="B260" s="20" t="e">
        <f>SUM(D260:G260)</f>
        <v>#REF!</v>
      </c>
      <c r="C260" s="21" t="e">
        <f>D260*Constants!$B$1+Constants!$B$2*E260+F260</f>
        <v>#VALUE!</v>
      </c>
      <c r="D260" s="21">
        <v>0</v>
      </c>
      <c r="E260" s="89">
        <f>'ecm$'!E284</f>
        <v>109.89585711651486</v>
      </c>
      <c r="F260" s="90" t="str">
        <f>IF(((BldgEUI!$D$179-BldgEUI!D184)+(BldgEUI!$E$179-BldgEUI!E184)+(BldgEUI!$F$179-BldgEUI!F184)+(BldgEUI!$G$179-BldgEUI!G184))=0,"n/a",E260/(((BldgEUI!$D$179-BldgEUI!D184)*Constants!$B$14)+(BldgEUI!$E$179-BldgEUI!E184)*Constants!$B$14+(BldgEUI!$F$179-BldgEUI!F184)*Constants!$B$13+(BldgEUI!$G$179-BldgEUI!G184)*Constants!$B$13))</f>
        <v>n/a</v>
      </c>
      <c r="G260" s="115" t="e">
        <f>E260*#REF!</f>
        <v>#REF!</v>
      </c>
      <c r="H260" s="94"/>
      <c r="I260" s="94"/>
      <c r="J260" s="94"/>
      <c r="K260" s="89">
        <f>'ecm$'!I284</f>
        <v>109.89585711651486</v>
      </c>
      <c r="L260" s="90" t="str">
        <f>IF(((BldgEUI!$J$179-BldgEUI!J184)+(BldgEUI!$K$179-BldgEUI!K184)+(BldgEUI!$L$179-BldgEUI!L184)+(BldgEUI!$M$179-BldgEUI!M184))=0,"n/a",K260/(((BldgEUI!$J$179-BldgEUI!J184)*Constants!$B$14)+(BldgEUI!$K$179-BldgEUI!K184)*Constants!$B$14+(BldgEUI!$L$179-BldgEUI!L184)*Constants!$B$13+(BldgEUI!$M$179-BldgEUI!M184)*Constants!$B$13))</f>
        <v>n/a</v>
      </c>
      <c r="M260" s="115" t="e">
        <f>K260*#REF!</f>
        <v>#REF!</v>
      </c>
      <c r="N260" s="94"/>
      <c r="O260" s="94"/>
      <c r="P260" s="94"/>
      <c r="Q260" s="89">
        <f>'ecm$'!M284</f>
        <v>109.89585711651486</v>
      </c>
      <c r="R260" s="90" t="str">
        <f>IF(((BldgEUI!$P$179-BldgEUI!P184)+(BldgEUI!$Q$179-BldgEUI!Q184)+(BldgEUI!$R$179-BldgEUI!R184)+(BldgEUI!$S$179-BldgEUI!S184))=0,"n/a",Q260/(((BldgEUI!$P$179-BldgEUI!P184)*Constants!$B$14)+(BldgEUI!$Q$179-BldgEUI!Q184)*Constants!$B$14+(BldgEUI!$R$179-BldgEUI!R184)*Constants!$B$13+(BldgEUI!$S$179-BldgEUI!S184)*Constants!$B$13))</f>
        <v>n/a</v>
      </c>
      <c r="S260" s="115" t="e">
        <f>Q260*#REF!</f>
        <v>#REF!</v>
      </c>
      <c r="T260" s="94"/>
      <c r="U260" s="94"/>
      <c r="V260" s="94"/>
      <c r="W260" s="94">
        <f>'ecm$'!Q284</f>
        <v>109.89585711651486</v>
      </c>
      <c r="X260" s="90" t="str">
        <f>IF(((BldgEUI!$V$179-BldgEUI!V184)+(BldgEUI!$W$179-BldgEUI!W184)+(BldgEUI!$X$179-BldgEUI!X184)+(BldgEUI!$Y$179-BldgEUI!Y184))=0,"n/a",W260/(((BldgEUI!$V$179-BldgEUI!V184)*Constants!$B$14)+(BldgEUI!$W$179-BldgEUI!W184)*Constants!$B$14+(BldgEUI!$X$179-BldgEUI!X184)*Constants!$B$13+(BldgEUI!$Y$179-BldgEUI!Y184)*Constants!$B$13))</f>
        <v>n/a</v>
      </c>
      <c r="Y260" s="115" t="e">
        <f>W260*#REF!</f>
        <v>#REF!</v>
      </c>
    </row>
    <row r="261" spans="1:25" x14ac:dyDescent="0.2">
      <c r="A261" s="23" t="s">
        <v>47</v>
      </c>
      <c r="B261" s="50" t="e">
        <f>SUM(D261:G261)</f>
        <v>#REF!</v>
      </c>
      <c r="C261" s="49" t="e">
        <f>D261*Constants!$B$1+Constants!$B$2*E261+F261</f>
        <v>#VALUE!</v>
      </c>
      <c r="D261" s="49">
        <v>0</v>
      </c>
      <c r="E261" s="89">
        <f>'ecm$'!E285</f>
        <v>0</v>
      </c>
      <c r="F261" s="90" t="str">
        <f>IF(((BldgEUI!$D$179-BldgEUI!D185)+(BldgEUI!$E$179-BldgEUI!E185)+(BldgEUI!$F$179-BldgEUI!F185)+(BldgEUI!$G$179-BldgEUI!G185))=0,"n/a",E261/(((BldgEUI!$D$179-BldgEUI!D185)*Constants!$B$14)+(BldgEUI!$E$179-BldgEUI!E185)*Constants!$B$14+(BldgEUI!$F$179-BldgEUI!F185)*Constants!$B$13+(BldgEUI!$G$179-BldgEUI!G185)*Constants!$B$13))</f>
        <v>n/a</v>
      </c>
      <c r="G261" s="115" t="e">
        <f>E261*#REF!</f>
        <v>#REF!</v>
      </c>
      <c r="H261" s="89"/>
      <c r="I261" s="89"/>
      <c r="J261" s="89"/>
      <c r="K261" s="89">
        <f>'ecm$'!I285</f>
        <v>22.815562238588029</v>
      </c>
      <c r="L261" s="90">
        <f>IF(((BldgEUI!$J$179-BldgEUI!J185)+(BldgEUI!$K$179-BldgEUI!K185)+(BldgEUI!$L$179-BldgEUI!L185)+(BldgEUI!$M$179-BldgEUI!M185))=0,"n/a",K261/(((BldgEUI!$J$179-BldgEUI!J185)*Constants!$B$14)+(BldgEUI!$K$179-BldgEUI!K185)*Constants!$B$14+(BldgEUI!$L$179-BldgEUI!L185)*Constants!$B$13+(BldgEUI!$M$179-BldgEUI!M185)*Constants!$B$13))</f>
        <v>78.852177803004281</v>
      </c>
      <c r="M261" s="115" t="e">
        <f>K261*#REF!</f>
        <v>#REF!</v>
      </c>
      <c r="N261" s="89"/>
      <c r="O261" s="89"/>
      <c r="P261" s="89"/>
      <c r="Q261" s="89">
        <f>'ecm$'!M285</f>
        <v>24.825497003909874</v>
      </c>
      <c r="R261" s="90">
        <f>IF(((BldgEUI!$P$179-BldgEUI!P185)+(BldgEUI!$Q$179-BldgEUI!Q185)+(BldgEUI!$R$179-BldgEUI!R185)+(BldgEUI!$S$179-BldgEUI!S185))=0,"n/a",Q261/(((BldgEUI!$P$179-BldgEUI!P185)*Constants!$B$14)+(BldgEUI!$Q$179-BldgEUI!Q185)*Constants!$B$14+(BldgEUI!$R$179-BldgEUI!R185)*Constants!$B$13+(BldgEUI!$S$179-BldgEUI!S185)*Constants!$B$13))</f>
        <v>29.085471501975157</v>
      </c>
      <c r="S261" s="115" t="e">
        <f>Q261*#REF!</f>
        <v>#REF!</v>
      </c>
      <c r="T261" s="94"/>
      <c r="U261" s="94"/>
      <c r="V261" s="94"/>
      <c r="W261" s="94">
        <f>'ecm$'!Q285</f>
        <v>24.825497003909874</v>
      </c>
      <c r="X261" s="90">
        <f>IF(((BldgEUI!$V$179-BldgEUI!V185)+(BldgEUI!$W$179-BldgEUI!W185)+(BldgEUI!$X$179-BldgEUI!X185)+(BldgEUI!$Y$179-BldgEUI!Y185))=0,"n/a",W261/(((BldgEUI!$V$179-BldgEUI!V185)*Constants!$B$14)+(BldgEUI!$W$179-BldgEUI!W185)*Constants!$B$14+(BldgEUI!$X$179-BldgEUI!X185)*Constants!$B$13+(BldgEUI!$Y$179-BldgEUI!Y185)*Constants!$B$13))</f>
        <v>29.085471501975157</v>
      </c>
      <c r="Y261" s="115" t="e">
        <f>W261*#REF!</f>
        <v>#REF!</v>
      </c>
    </row>
    <row r="262" spans="1:25" s="24" customFormat="1" x14ac:dyDescent="0.2">
      <c r="A262" s="23" t="s">
        <v>48</v>
      </c>
      <c r="B262" s="8" t="e">
        <f t="shared" ref="B262" si="17">SUM(D262:G262)</f>
        <v>#REF!</v>
      </c>
      <c r="C262" s="9">
        <f>D262*Constants!$B$1+Constants!$B$2*E262+F262</f>
        <v>156.81026536715683</v>
      </c>
      <c r="D262" s="9">
        <v>0</v>
      </c>
      <c r="E262" s="89">
        <f>'ecm$'!E286</f>
        <v>6.9111374407582939</v>
      </c>
      <c r="F262" s="90">
        <f>IF(((BldgEUI!$D$179-BldgEUI!D186)+(BldgEUI!$E$179-BldgEUI!E186)+(BldgEUI!$F$179-BldgEUI!F186)+(BldgEUI!$G$179-BldgEUI!G186))=0,"n/a",E262/(((BldgEUI!$D$179-BldgEUI!D186)*Constants!$B$14)+(BldgEUI!$E$179-BldgEUI!E186)*Constants!$B$14+(BldgEUI!$F$179-BldgEUI!F186)*Constants!$B$13+(BldgEUI!$G$179-BldgEUI!G186)*Constants!$B$13))</f>
        <v>151.28135541455021</v>
      </c>
      <c r="G262" s="115" t="e">
        <f>E262*#REF!</f>
        <v>#REF!</v>
      </c>
      <c r="H262" s="89"/>
      <c r="I262" s="89"/>
      <c r="J262" s="89"/>
      <c r="K262" s="89">
        <f>'ecm$'!I286</f>
        <v>6.9111374407582939</v>
      </c>
      <c r="L262" s="90">
        <f>IF(((BldgEUI!$J$179-BldgEUI!J186)+(BldgEUI!$K$179-BldgEUI!K186)+(BldgEUI!$L$179-BldgEUI!L186)+(BldgEUI!$M$179-BldgEUI!M186))=0,"n/a",K262/(((BldgEUI!$J$179-BldgEUI!J186)*Constants!$B$14)+(BldgEUI!$K$179-BldgEUI!K186)*Constants!$B$14+(BldgEUI!$L$179-BldgEUI!L186)*Constants!$B$13+(BldgEUI!$M$179-BldgEUI!M186)*Constants!$B$13))</f>
        <v>41.975228613516748</v>
      </c>
      <c r="M262" s="115" t="e">
        <f>K262*#REF!</f>
        <v>#REF!</v>
      </c>
      <c r="N262" s="89"/>
      <c r="O262" s="89"/>
      <c r="P262" s="89"/>
      <c r="Q262" s="89">
        <f>'ecm$'!M286</f>
        <v>6.9111374407582939</v>
      </c>
      <c r="R262" s="90">
        <f>IF(((BldgEUI!$P$179-BldgEUI!P186)+(BldgEUI!$Q$179-BldgEUI!Q186)+(BldgEUI!$R$179-BldgEUI!R186)+(BldgEUI!$S$179-BldgEUI!S186))=0,"n/a",Q262/(((BldgEUI!$P$179-BldgEUI!P186)*Constants!$B$14)+(BldgEUI!$Q$179-BldgEUI!Q186)*Constants!$B$14+(BldgEUI!$R$179-BldgEUI!R186)*Constants!$B$13+(BldgEUI!$S$179-BldgEUI!S186)*Constants!$B$13))</f>
        <v>302.77479368956898</v>
      </c>
      <c r="S262" s="115" t="e">
        <f>Q262*#REF!</f>
        <v>#REF!</v>
      </c>
      <c r="T262" s="94"/>
      <c r="U262" s="94"/>
      <c r="V262" s="94"/>
      <c r="W262" s="94">
        <f>'ecm$'!Q286</f>
        <v>6.9111374407582939</v>
      </c>
      <c r="X262" s="90">
        <f>IF(((BldgEUI!$V$179-BldgEUI!V186)+(BldgEUI!$W$179-BldgEUI!W186)+(BldgEUI!$X$179-BldgEUI!X186)+(BldgEUI!$Y$179-BldgEUI!Y186))=0,"n/a",W262/(((BldgEUI!$V$179-BldgEUI!V186)*Constants!$B$14)+(BldgEUI!$W$179-BldgEUI!W186)*Constants!$B$14+(BldgEUI!$X$179-BldgEUI!X186)*Constants!$B$13+(BldgEUI!$Y$179-BldgEUI!Y186)*Constants!$B$13))</f>
        <v>302.77479368956898</v>
      </c>
      <c r="Y262" s="115" t="e">
        <f>W262*#REF!</f>
        <v>#REF!</v>
      </c>
    </row>
    <row r="263" spans="1:25" s="24" customFormat="1" x14ac:dyDescent="0.2">
      <c r="A263" s="23" t="s">
        <v>49</v>
      </c>
      <c r="B263" s="20" t="e">
        <f>SUM(D263:G263)</f>
        <v>#REF!</v>
      </c>
      <c r="C263" s="21" t="e">
        <f>D263*Constants!$B$1+Constants!$B$2*E263+F263</f>
        <v>#VALUE!</v>
      </c>
      <c r="D263" s="21">
        <v>0</v>
      </c>
      <c r="E263" s="89">
        <f>'ecm$'!E287</f>
        <v>6.9111374407582939</v>
      </c>
      <c r="F263" s="90" t="str">
        <f>IF(((BldgEUI!$D$179-BldgEUI!D187)+(BldgEUI!$E$179-BldgEUI!E187)+(BldgEUI!$F$179-BldgEUI!F187)+(BldgEUI!$G$179-BldgEUI!G187))=0,"n/a",E263/(((BldgEUI!$D$179-BldgEUI!D187)*Constants!$B$14)+(BldgEUI!$E$179-BldgEUI!E187)*Constants!$B$14+(BldgEUI!$F$179-BldgEUI!F187)*Constants!$B$13+(BldgEUI!$G$179-BldgEUI!G187)*Constants!$B$13))</f>
        <v>n/a</v>
      </c>
      <c r="G263" s="115" t="e">
        <f>E263*#REF!</f>
        <v>#REF!</v>
      </c>
      <c r="H263" s="94"/>
      <c r="I263" s="94"/>
      <c r="J263" s="94"/>
      <c r="K263" s="89">
        <f>'ecm$'!I287</f>
        <v>6.9111374407582939</v>
      </c>
      <c r="L263" s="90" t="str">
        <f>IF(((BldgEUI!$J$179-BldgEUI!J187)+(BldgEUI!$K$179-BldgEUI!K187)+(BldgEUI!$L$179-BldgEUI!L187)+(BldgEUI!$M$179-BldgEUI!M187))=0,"n/a",K263/(((BldgEUI!$J$179-BldgEUI!J187)*Constants!$B$14)+(BldgEUI!$K$179-BldgEUI!K187)*Constants!$B$14+(BldgEUI!$L$179-BldgEUI!L187)*Constants!$B$13+(BldgEUI!$M$179-BldgEUI!M187)*Constants!$B$13))</f>
        <v>n/a</v>
      </c>
      <c r="M263" s="115" t="e">
        <f>K263*#REF!</f>
        <v>#REF!</v>
      </c>
      <c r="N263" s="94"/>
      <c r="O263" s="94"/>
      <c r="P263" s="94"/>
      <c r="Q263" s="89">
        <f>'ecm$'!M287</f>
        <v>6.9111374407582939</v>
      </c>
      <c r="R263" s="90" t="str">
        <f>IF(((BldgEUI!$P$179-BldgEUI!P187)+(BldgEUI!$Q$179-BldgEUI!Q187)+(BldgEUI!$R$179-BldgEUI!R187)+(BldgEUI!$S$179-BldgEUI!S187))=0,"n/a",Q263/(((BldgEUI!$P$179-BldgEUI!P187)*Constants!$B$14)+(BldgEUI!$Q$179-BldgEUI!Q187)*Constants!$B$14+(BldgEUI!$R$179-BldgEUI!R187)*Constants!$B$13+(BldgEUI!$S$179-BldgEUI!S187)*Constants!$B$13))</f>
        <v>n/a</v>
      </c>
      <c r="S263" s="115" t="e">
        <f>Q263*#REF!</f>
        <v>#REF!</v>
      </c>
      <c r="T263" s="94"/>
      <c r="U263" s="94"/>
      <c r="V263" s="94"/>
      <c r="W263" s="94">
        <f>'ecm$'!Q287</f>
        <v>6.9111374407582939</v>
      </c>
      <c r="X263" s="90" t="str">
        <f>IF(((BldgEUI!$V$179-BldgEUI!V187)+(BldgEUI!$W$179-BldgEUI!W187)+(BldgEUI!$X$179-BldgEUI!X187)+(BldgEUI!$Y$179-BldgEUI!Y187))=0,"n/a",W263/(((BldgEUI!$V$179-BldgEUI!V187)*Constants!$B$14)+(BldgEUI!$W$179-BldgEUI!W187)*Constants!$B$14+(BldgEUI!$X$179-BldgEUI!X187)*Constants!$B$13+(BldgEUI!$Y$179-BldgEUI!Y187)*Constants!$B$13))</f>
        <v>n/a</v>
      </c>
      <c r="Y263" s="115" t="e">
        <f>W263*#REF!</f>
        <v>#REF!</v>
      </c>
    </row>
    <row r="264" spans="1:25" s="24" customFormat="1" x14ac:dyDescent="0.2">
      <c r="A264" s="12" t="s">
        <v>50</v>
      </c>
      <c r="B264" s="8" t="e">
        <f>SUM(D264:G264)</f>
        <v>#REF!</v>
      </c>
      <c r="C264" s="9">
        <f>D264*Constants!$B$1+Constants!$B$2*E264+F264</f>
        <v>53.317485569753224</v>
      </c>
      <c r="D264" s="9">
        <v>0</v>
      </c>
      <c r="E264" s="89">
        <f>'ecm$'!E288</f>
        <v>32.88585893790254</v>
      </c>
      <c r="F264" s="90">
        <f>IF(((BldgEUI!$D$179-BldgEUI!D188)+(BldgEUI!$E$179-BldgEUI!E188)+(BldgEUI!$F$179-BldgEUI!F188)+(BldgEUI!$G$179-BldgEUI!G188))=0,"n/a",E264/(((BldgEUI!$D$179-BldgEUI!D188)*Constants!$B$14)+(BldgEUI!$E$179-BldgEUI!E188)*Constants!$B$14+(BldgEUI!$F$179-BldgEUI!F188)*Constants!$B$13+(BldgEUI!$G$179-BldgEUI!G188)*Constants!$B$13))</f>
        <v>27.008798419431191</v>
      </c>
      <c r="G264" s="115" t="e">
        <f>E264*#REF!</f>
        <v>#REF!</v>
      </c>
      <c r="H264" s="89"/>
      <c r="I264" s="89"/>
      <c r="J264" s="89"/>
      <c r="K264" s="89">
        <f>'ecm$'!I288</f>
        <v>32.88585893790254</v>
      </c>
      <c r="L264" s="90">
        <f>IF(((BldgEUI!$J$179-BldgEUI!J188)+(BldgEUI!$K$179-BldgEUI!K188)+(BldgEUI!$L$179-BldgEUI!L188)+(BldgEUI!$M$179-BldgEUI!M188))=0,"n/a",K264/(((BldgEUI!$J$179-BldgEUI!J188)*Constants!$B$14)+(BldgEUI!$K$179-BldgEUI!K188)*Constants!$B$14+(BldgEUI!$L$179-BldgEUI!L188)*Constants!$B$13+(BldgEUI!$M$179-BldgEUI!M188)*Constants!$B$13))</f>
        <v>25.495166966617639</v>
      </c>
      <c r="M264" s="115" t="e">
        <f>K264*#REF!</f>
        <v>#REF!</v>
      </c>
      <c r="N264" s="89"/>
      <c r="O264" s="89"/>
      <c r="P264" s="89"/>
      <c r="Q264" s="89">
        <f>'ecm$'!M288</f>
        <v>32.88585893790254</v>
      </c>
      <c r="R264" s="90">
        <f>IF(((BldgEUI!$P$179-BldgEUI!P188)+(BldgEUI!$Q$179-BldgEUI!Q188)+(BldgEUI!$R$179-BldgEUI!R188)+(BldgEUI!$S$179-BldgEUI!S188))=0,"n/a",Q264/(((BldgEUI!$P$179-BldgEUI!P188)*Constants!$B$14)+(BldgEUI!$Q$179-BldgEUI!Q188)*Constants!$B$14+(BldgEUI!$R$179-BldgEUI!R188)*Constants!$B$13+(BldgEUI!$S$179-BldgEUI!S188)*Constants!$B$13))</f>
        <v>25.362405650538207</v>
      </c>
      <c r="S264" s="115" t="e">
        <f>Q264*#REF!</f>
        <v>#REF!</v>
      </c>
      <c r="T264" s="94"/>
      <c r="U264" s="94"/>
      <c r="V264" s="94"/>
      <c r="W264" s="94">
        <f>'ecm$'!Q288</f>
        <v>32.88585893790254</v>
      </c>
      <c r="X264" s="90">
        <f>IF(((BldgEUI!$V$179-BldgEUI!V188)+(BldgEUI!$W$179-BldgEUI!W188)+(BldgEUI!$X$179-BldgEUI!X188)+(BldgEUI!$Y$179-BldgEUI!Y188))=0,"n/a",W264/(((BldgEUI!$V$179-BldgEUI!V188)*Constants!$B$14)+(BldgEUI!$W$179-BldgEUI!W188)*Constants!$B$14+(BldgEUI!$X$179-BldgEUI!X188)*Constants!$B$13+(BldgEUI!$Y$179-BldgEUI!Y188)*Constants!$B$13))</f>
        <v>25.362405650538207</v>
      </c>
      <c r="Y264" s="115" t="e">
        <f>W264*#REF!</f>
        <v>#REF!</v>
      </c>
    </row>
    <row r="265" spans="1:25" s="24" customFormat="1" x14ac:dyDescent="0.2">
      <c r="A265" s="73" t="s">
        <v>30</v>
      </c>
      <c r="B265" s="20" t="e">
        <f>SUM(D265:G265)</f>
        <v>#REF!</v>
      </c>
      <c r="C265" s="21">
        <f>D265*Constants!$B$1+Constants!$B$2*E265+F265</f>
        <v>6.6224430435540445</v>
      </c>
      <c r="D265" s="21">
        <v>0</v>
      </c>
      <c r="E265" s="89">
        <f>'ecm$'!E289</f>
        <v>3.7519747235387046</v>
      </c>
      <c r="F265" s="90">
        <f>IF(((BldgEUI!$D$179-BldgEUI!D189)+(BldgEUI!$E$179-BldgEUI!E189)+(BldgEUI!$F$179-BldgEUI!F189)+(BldgEUI!$G$179-BldgEUI!G189))=0,"n/a",E265/(((BldgEUI!$D$179-BldgEUI!D189)*Constants!$B$14)+(BldgEUI!$E$179-BldgEUI!E189)*Constants!$B$14+(BldgEUI!$F$179-BldgEUI!F189)*Constants!$B$13+(BldgEUI!$G$179-BldgEUI!G189)*Constants!$B$13))</f>
        <v>3.6208632647230807</v>
      </c>
      <c r="G265" s="115" t="e">
        <f>E265*#REF!</f>
        <v>#REF!</v>
      </c>
      <c r="H265" s="94"/>
      <c r="I265" s="94"/>
      <c r="J265" s="94"/>
      <c r="K265" s="89">
        <f>'ecm$'!I289</f>
        <v>3.7519747235387046</v>
      </c>
      <c r="L265" s="90">
        <f>IF(((BldgEUI!$J$179-BldgEUI!J189)+(BldgEUI!$K$179-BldgEUI!K189)+(BldgEUI!$L$179-BldgEUI!L189)+(BldgEUI!$M$179-BldgEUI!M189))=0,"n/a",K265/(((BldgEUI!$J$179-BldgEUI!J189)*Constants!$B$14)+(BldgEUI!$K$179-BldgEUI!K189)*Constants!$B$14+(BldgEUI!$L$179-BldgEUI!L189)*Constants!$B$13+(BldgEUI!$M$179-BldgEUI!M189)*Constants!$B$13))</f>
        <v>3.5511568061508747</v>
      </c>
      <c r="M265" s="115" t="e">
        <f>K265*#REF!</f>
        <v>#REF!</v>
      </c>
      <c r="N265" s="94"/>
      <c r="O265" s="94"/>
      <c r="P265" s="94"/>
      <c r="Q265" s="89">
        <f>'ecm$'!M289</f>
        <v>3.7519747235387046</v>
      </c>
      <c r="R265" s="90">
        <f>IF(((BldgEUI!$P$179-BldgEUI!P189)+(BldgEUI!$Q$179-BldgEUI!Q189)+(BldgEUI!$R$179-BldgEUI!R189)+(BldgEUI!$S$179-BldgEUI!S189))=0,"n/a",Q265/(((BldgEUI!$P$179-BldgEUI!P189)*Constants!$B$14)+(BldgEUI!$Q$179-BldgEUI!Q189)*Constants!$B$14+(BldgEUI!$R$179-BldgEUI!R189)*Constants!$B$13+(BldgEUI!$S$179-BldgEUI!S189)*Constants!$B$13))</f>
        <v>3.7816988767096418</v>
      </c>
      <c r="S265" s="115" t="e">
        <f>Q265*#REF!</f>
        <v>#REF!</v>
      </c>
      <c r="T265" s="94"/>
      <c r="U265" s="94"/>
      <c r="V265" s="94"/>
      <c r="W265" s="94">
        <f>'ecm$'!Q289</f>
        <v>3.7519747235387046</v>
      </c>
      <c r="X265" s="90" t="str">
        <f>IF(((BldgEUI!$V$179-BldgEUI!V189)+(BldgEUI!$W$179-BldgEUI!W189)+(BldgEUI!$X$179-BldgEUI!X189)+(BldgEUI!$Y$179-BldgEUI!Y189))=0,"n/a",W265/(((BldgEUI!$V$179-BldgEUI!V189)*Constants!$B$14)+(BldgEUI!$W$179-BldgEUI!W189)*Constants!$B$14+(BldgEUI!$X$179-BldgEUI!X189)*Constants!$B$13+(BldgEUI!$Y$179-BldgEUI!Y189)*Constants!$B$13))</f>
        <v>n/a</v>
      </c>
      <c r="Y265" s="115" t="e">
        <f>W265*#REF!</f>
        <v>#REF!</v>
      </c>
    </row>
    <row r="266" spans="1:25" s="24" customFormat="1" x14ac:dyDescent="0.2">
      <c r="A266" s="12" t="s">
        <v>6</v>
      </c>
      <c r="B266" s="8" t="e">
        <f>SUM(D266:G266)</f>
        <v>#REF!</v>
      </c>
      <c r="C266" s="9">
        <f>D266*Constants!$B$1+Constants!$B$2*E266+F266</f>
        <v>0</v>
      </c>
      <c r="D266" s="9">
        <v>0</v>
      </c>
      <c r="E266" s="89">
        <f>'ecm$'!E290</f>
        <v>0</v>
      </c>
      <c r="F266" s="90">
        <f>IF(((BldgEUI!$D$179-BldgEUI!D190)+(BldgEUI!$E$179-BldgEUI!E190)+(BldgEUI!$F$179-BldgEUI!F190)+(BldgEUI!$G$179-BldgEUI!G190))=0,"n/a",E266/(((BldgEUI!$D$179-BldgEUI!D190)*Constants!$B$14)+(BldgEUI!$E$179-BldgEUI!E190)*Constants!$B$14+(BldgEUI!$F$179-BldgEUI!F190)*Constants!$B$13+(BldgEUI!$G$179-BldgEUI!G190)*Constants!$B$13))</f>
        <v>0</v>
      </c>
      <c r="G266" s="115" t="e">
        <f>E266*#REF!</f>
        <v>#REF!</v>
      </c>
      <c r="H266" s="89"/>
      <c r="I266" s="89"/>
      <c r="J266" s="89"/>
      <c r="K266" s="89">
        <f>'ecm$'!I290</f>
        <v>0</v>
      </c>
      <c r="L266" s="90">
        <f>IF(((BldgEUI!$J$179-BldgEUI!J190)+(BldgEUI!$K$179-BldgEUI!K190)+(BldgEUI!$L$179-BldgEUI!L190)+(BldgEUI!$M$179-BldgEUI!M190))=0,"n/a",K266/(((BldgEUI!$J$179-BldgEUI!J190)*Constants!$B$14)+(BldgEUI!$K$179-BldgEUI!K190)*Constants!$B$14+(BldgEUI!$L$179-BldgEUI!L190)*Constants!$B$13+(BldgEUI!$M$179-BldgEUI!M190)*Constants!$B$13))</f>
        <v>0</v>
      </c>
      <c r="M266" s="115" t="e">
        <f>K266*#REF!</f>
        <v>#REF!</v>
      </c>
      <c r="N266" s="89"/>
      <c r="O266" s="89"/>
      <c r="P266" s="89"/>
      <c r="Q266" s="89">
        <f>'ecm$'!M290</f>
        <v>0</v>
      </c>
      <c r="R266" s="90">
        <f>IF(((BldgEUI!$P$179-BldgEUI!P190)+(BldgEUI!$Q$179-BldgEUI!Q190)+(BldgEUI!$R$179-BldgEUI!R190)+(BldgEUI!$S$179-BldgEUI!S190))=0,"n/a",Q266/(((BldgEUI!$P$179-BldgEUI!P190)*Constants!$B$14)+(BldgEUI!$Q$179-BldgEUI!Q190)*Constants!$B$14+(BldgEUI!$R$179-BldgEUI!R190)*Constants!$B$13+(BldgEUI!$S$179-BldgEUI!S190)*Constants!$B$13))</f>
        <v>0</v>
      </c>
      <c r="S266" s="115" t="e">
        <f>Q266*#REF!</f>
        <v>#REF!</v>
      </c>
      <c r="T266" s="94"/>
      <c r="U266" s="94"/>
      <c r="V266" s="94"/>
      <c r="W266" s="94">
        <f>'ecm$'!Q290</f>
        <v>0</v>
      </c>
      <c r="X266" s="90">
        <f>IF(((BldgEUI!$V$179-BldgEUI!V190)+(BldgEUI!$W$179-BldgEUI!W190)+(BldgEUI!$X$179-BldgEUI!X190)+(BldgEUI!$Y$179-BldgEUI!Y190))=0,"n/a",W266/(((BldgEUI!$V$179-BldgEUI!V190)*Constants!$B$14)+(BldgEUI!$W$179-BldgEUI!W190)*Constants!$B$14+(BldgEUI!$X$179-BldgEUI!X190)*Constants!$B$13+(BldgEUI!$Y$179-BldgEUI!Y190)*Constants!$B$13))</f>
        <v>0</v>
      </c>
      <c r="Y266" s="115" t="e">
        <f>W266*#REF!</f>
        <v>#REF!</v>
      </c>
    </row>
    <row r="267" spans="1:25" s="24" customFormat="1" x14ac:dyDescent="0.2">
      <c r="A267" s="12" t="s">
        <v>51</v>
      </c>
      <c r="B267" s="8" t="e">
        <f t="shared" ref="B267:B273" si="18">SUM(D267:G267)</f>
        <v>#REF!</v>
      </c>
      <c r="C267" s="9">
        <f>D267*Constants!$B$1+Constants!$B$2*E267+F267</f>
        <v>22.390110374778175</v>
      </c>
      <c r="D267" s="9">
        <v>0</v>
      </c>
      <c r="E267" s="89">
        <f>'ecm$'!E291</f>
        <v>11.826224328593996</v>
      </c>
      <c r="F267" s="90">
        <f>IF(((BldgEUI!$D$179-BldgEUI!D191)+(BldgEUI!$E$179-BldgEUI!E191)+(BldgEUI!$F$179-BldgEUI!F191)+(BldgEUI!$G$179-BldgEUI!G191))=0,"n/a",E267/(((BldgEUI!$D$179-BldgEUI!D191)*Constants!$B$14)+(BldgEUI!$E$179-BldgEUI!E191)*Constants!$B$14+(BldgEUI!$F$179-BldgEUI!F191)*Constants!$B$13+(BldgEUI!$G$179-BldgEUI!G191)*Constants!$B$13))</f>
        <v>12.929130911902975</v>
      </c>
      <c r="G267" s="115" t="e">
        <f>E267*#REF!</f>
        <v>#REF!</v>
      </c>
      <c r="H267" s="89"/>
      <c r="I267" s="89"/>
      <c r="J267" s="89"/>
      <c r="K267" s="89">
        <f>'ecm$'!I291</f>
        <v>11.826224328593996</v>
      </c>
      <c r="L267" s="90">
        <f>IF(((BldgEUI!$J$179-BldgEUI!J191)+(BldgEUI!$K$179-BldgEUI!K191)+(BldgEUI!$L$179-BldgEUI!L191)+(BldgEUI!$M$179-BldgEUI!M191))=0,"n/a",K267/(((BldgEUI!$J$179-BldgEUI!J191)*Constants!$B$14)+(BldgEUI!$K$179-BldgEUI!K191)*Constants!$B$14+(BldgEUI!$L$179-BldgEUI!L191)*Constants!$B$13+(BldgEUI!$M$179-BldgEUI!M191)*Constants!$B$13))</f>
        <v>18.873160482008114</v>
      </c>
      <c r="M267" s="115" t="e">
        <f>K267*#REF!</f>
        <v>#REF!</v>
      </c>
      <c r="N267" s="89"/>
      <c r="O267" s="89"/>
      <c r="P267" s="89"/>
      <c r="Q267" s="89">
        <f>'ecm$'!M291</f>
        <v>11.826224328593996</v>
      </c>
      <c r="R267" s="90" t="str">
        <f>IF(((BldgEUI!$P$179-BldgEUI!P191)+(BldgEUI!$Q$179-BldgEUI!Q191)+(BldgEUI!$R$179-BldgEUI!R191)+(BldgEUI!$S$179-BldgEUI!S191))=0,"n/a",Q267/(((BldgEUI!$P$179-BldgEUI!P191)*Constants!$B$14)+(BldgEUI!$Q$179-BldgEUI!Q191)*Constants!$B$14+(BldgEUI!$R$179-BldgEUI!R191)*Constants!$B$13+(BldgEUI!$S$179-BldgEUI!S191)*Constants!$B$13))</f>
        <v>n/a</v>
      </c>
      <c r="S267" s="115" t="e">
        <f>Q267*#REF!</f>
        <v>#REF!</v>
      </c>
      <c r="T267" s="94"/>
      <c r="U267" s="94"/>
      <c r="V267" s="94"/>
      <c r="W267" s="94">
        <f>'ecm$'!Q291</f>
        <v>11.826224328593996</v>
      </c>
      <c r="X267" s="90">
        <f>IF(((BldgEUI!$V$179-BldgEUI!V191)+(BldgEUI!$W$179-BldgEUI!W191)+(BldgEUI!$X$179-BldgEUI!X191)+(BldgEUI!$Y$179-BldgEUI!Y191))=0,"n/a",W267/(((BldgEUI!$V$179-BldgEUI!V191)*Constants!$B$14)+(BldgEUI!$W$179-BldgEUI!W191)*Constants!$B$14+(BldgEUI!$X$179-BldgEUI!X191)*Constants!$B$13+(BldgEUI!$Y$179-BldgEUI!Y191)*Constants!$B$13))</f>
        <v>17.958520232326549</v>
      </c>
      <c r="Y267" s="115" t="e">
        <f>W267*#REF!</f>
        <v>#REF!</v>
      </c>
    </row>
    <row r="268" spans="1:25" s="24" customFormat="1" x14ac:dyDescent="0.2">
      <c r="A268" s="23" t="s">
        <v>52</v>
      </c>
      <c r="B268" s="8" t="e">
        <f t="shared" si="18"/>
        <v>#REF!</v>
      </c>
      <c r="C268" s="9">
        <f>D268*Constants!$B$1+Constants!$B$2*E268+F268</f>
        <v>1.4329093366426215</v>
      </c>
      <c r="D268" s="9">
        <v>0</v>
      </c>
      <c r="E268" s="89">
        <f>'ecm$'!E292</f>
        <v>0.83543970510795151</v>
      </c>
      <c r="F268" s="90">
        <f>IF(((BldgEUI!$D$179-BldgEUI!D192)+(BldgEUI!$E$179-BldgEUI!E192)+(BldgEUI!$F$179-BldgEUI!F192)+(BldgEUI!$G$179-BldgEUI!G192))=0,"n/a",E268/(((BldgEUI!$D$179-BldgEUI!D192)*Constants!$B$14)+(BldgEUI!$E$179-BldgEUI!E192)*Constants!$B$14+(BldgEUI!$F$179-BldgEUI!F192)*Constants!$B$13+(BldgEUI!$G$179-BldgEUI!G192)*Constants!$B$13))</f>
        <v>0.76455757255626033</v>
      </c>
      <c r="G268" s="115" t="e">
        <f>E268*#REF!</f>
        <v>#REF!</v>
      </c>
      <c r="H268" s="94"/>
      <c r="I268" s="94"/>
      <c r="J268" s="94"/>
      <c r="K268" s="89">
        <f>'ecm$'!I292</f>
        <v>0.83543970510795151</v>
      </c>
      <c r="L268" s="90">
        <f>IF(((BldgEUI!$J$179-BldgEUI!J192)+(BldgEUI!$K$179-BldgEUI!K192)+(BldgEUI!$L$179-BldgEUI!L192)+(BldgEUI!$M$179-BldgEUI!M192))=0,"n/a",K268/(((BldgEUI!$J$179-BldgEUI!J192)*Constants!$B$14)+(BldgEUI!$K$179-BldgEUI!K192)*Constants!$B$14+(BldgEUI!$L$179-BldgEUI!L192)*Constants!$B$13+(BldgEUI!$M$179-BldgEUI!M192)*Constants!$B$13))</f>
        <v>2.6310575539569649</v>
      </c>
      <c r="M268" s="115" t="e">
        <f>K268*#REF!</f>
        <v>#REF!</v>
      </c>
      <c r="N268" s="94"/>
      <c r="O268" s="94"/>
      <c r="P268" s="94"/>
      <c r="Q268" s="89">
        <f>'ecm$'!M292</f>
        <v>0.83543970510795151</v>
      </c>
      <c r="R268" s="90">
        <f>IF(((BldgEUI!$P$179-BldgEUI!P192)+(BldgEUI!$Q$179-BldgEUI!Q192)+(BldgEUI!$R$179-BldgEUI!R192)+(BldgEUI!$S$179-BldgEUI!S192))=0,"n/a",Q268/(((BldgEUI!$P$179-BldgEUI!P192)*Constants!$B$14)+(BldgEUI!$Q$179-BldgEUI!Q192)*Constants!$B$14+(BldgEUI!$R$179-BldgEUI!R192)*Constants!$B$13+(BldgEUI!$S$179-BldgEUI!S192)*Constants!$B$13))</f>
        <v>1.3361989794380882</v>
      </c>
      <c r="S268" s="115" t="e">
        <f>Q268*#REF!</f>
        <v>#REF!</v>
      </c>
      <c r="T268" s="94"/>
      <c r="U268" s="94"/>
      <c r="V268" s="94"/>
      <c r="W268" s="94">
        <f>'ecm$'!Q292</f>
        <v>0.83543970510795151</v>
      </c>
      <c r="X268" s="90">
        <f>IF(((BldgEUI!$V$179-BldgEUI!V192)+(BldgEUI!$W$179-BldgEUI!W192)+(BldgEUI!$X$179-BldgEUI!X192)+(BldgEUI!$Y$179-BldgEUI!Y192))=0,"n/a",W268/(((BldgEUI!$V$179-BldgEUI!V192)*Constants!$B$14)+(BldgEUI!$W$179-BldgEUI!W192)*Constants!$B$14+(BldgEUI!$X$179-BldgEUI!X192)*Constants!$B$13+(BldgEUI!$Y$179-BldgEUI!Y192)*Constants!$B$13))</f>
        <v>1.3361989794380882</v>
      </c>
      <c r="Y268" s="115" t="e">
        <f>W268*#REF!</f>
        <v>#REF!</v>
      </c>
    </row>
    <row r="269" spans="1:25" x14ac:dyDescent="0.2">
      <c r="A269" s="23" t="s">
        <v>53</v>
      </c>
      <c r="B269" s="20" t="e">
        <f t="shared" si="18"/>
        <v>#REF!</v>
      </c>
      <c r="C269" s="21" t="e">
        <f>D269*Constants!$B$1+Constants!$B$2*E269+F269</f>
        <v>#VALUE!</v>
      </c>
      <c r="D269" s="21">
        <v>0</v>
      </c>
      <c r="E269" s="89">
        <f>'ecm$'!E293</f>
        <v>0</v>
      </c>
      <c r="F269" s="90" t="str">
        <f>IF(((BldgEUI!$D$179-BldgEUI!D193)+(BldgEUI!$E$179-BldgEUI!E193)+(BldgEUI!$F$179-BldgEUI!F193)+(BldgEUI!$G$179-BldgEUI!G193))=0,"n/a",E269/(((BldgEUI!$D$179-BldgEUI!D193)*Constants!$B$14)+(BldgEUI!$E$179-BldgEUI!E193)*Constants!$B$14+(BldgEUI!$F$179-BldgEUI!F193)*Constants!$B$13+(BldgEUI!$G$179-BldgEUI!G193)*Constants!$B$13))</f>
        <v>n/a</v>
      </c>
      <c r="G269" s="115" t="e">
        <f>E269*#REF!</f>
        <v>#REF!</v>
      </c>
      <c r="H269" s="89"/>
      <c r="I269" s="89"/>
      <c r="J269" s="89"/>
      <c r="K269" s="89">
        <f>'ecm$'!I293</f>
        <v>0</v>
      </c>
      <c r="L269" s="90">
        <f>IF(((BldgEUI!$J$179-BldgEUI!J193)+(BldgEUI!$K$179-BldgEUI!K193)+(BldgEUI!$L$179-BldgEUI!L193)+(BldgEUI!$M$179-BldgEUI!M193))=0,"n/a",K269/(((BldgEUI!$J$179-BldgEUI!J193)*Constants!$B$14)+(BldgEUI!$K$179-BldgEUI!K193)*Constants!$B$14+(BldgEUI!$L$179-BldgEUI!L193)*Constants!$B$13+(BldgEUI!$M$179-BldgEUI!M193)*Constants!$B$13))</f>
        <v>0</v>
      </c>
      <c r="M269" s="115" t="e">
        <f>K269*#REF!</f>
        <v>#REF!</v>
      </c>
      <c r="N269" s="89"/>
      <c r="O269" s="89"/>
      <c r="P269" s="89"/>
      <c r="Q269" s="89">
        <f>'ecm$'!M293</f>
        <v>0</v>
      </c>
      <c r="R269" s="90">
        <f>IF(((BldgEUI!$P$179-BldgEUI!P193)+(BldgEUI!$Q$179-BldgEUI!Q193)+(BldgEUI!$R$179-BldgEUI!R193)+(BldgEUI!$S$179-BldgEUI!S193))=0,"n/a",Q269/(((BldgEUI!$P$179-BldgEUI!P193)*Constants!$B$14)+(BldgEUI!$Q$179-BldgEUI!Q193)*Constants!$B$14+(BldgEUI!$R$179-BldgEUI!R193)*Constants!$B$13+(BldgEUI!$S$179-BldgEUI!S193)*Constants!$B$13))</f>
        <v>0</v>
      </c>
      <c r="S269" s="115" t="e">
        <f>Q269*#REF!</f>
        <v>#REF!</v>
      </c>
      <c r="T269" s="94"/>
      <c r="U269" s="94"/>
      <c r="V269" s="94"/>
      <c r="W269" s="94">
        <f>'ecm$'!Q293</f>
        <v>0</v>
      </c>
      <c r="X269" s="90">
        <f>IF(((BldgEUI!$V$179-BldgEUI!V193)+(BldgEUI!$W$179-BldgEUI!W193)+(BldgEUI!$X$179-BldgEUI!X193)+(BldgEUI!$Y$179-BldgEUI!Y193))=0,"n/a",W269/(((BldgEUI!$V$179-BldgEUI!V193)*Constants!$B$14)+(BldgEUI!$W$179-BldgEUI!W193)*Constants!$B$14+(BldgEUI!$X$179-BldgEUI!X193)*Constants!$B$13+(BldgEUI!$Y$179-BldgEUI!Y193)*Constants!$B$13))</f>
        <v>0</v>
      </c>
      <c r="Y269" s="115" t="e">
        <f>W269*#REF!</f>
        <v>#REF!</v>
      </c>
    </row>
    <row r="270" spans="1:25" x14ac:dyDescent="0.2">
      <c r="A270" s="23" t="s">
        <v>54</v>
      </c>
      <c r="B270" s="20" t="e">
        <f t="shared" si="18"/>
        <v>#REF!</v>
      </c>
      <c r="C270" s="21" t="e">
        <f>D270*Constants!$B$1+Constants!$B$2*E270+F270</f>
        <v>#VALUE!</v>
      </c>
      <c r="D270" s="21">
        <v>0</v>
      </c>
      <c r="E270" s="89">
        <f>'ecm$'!E294</f>
        <v>0.81885202738283303</v>
      </c>
      <c r="F270" s="90" t="str">
        <f>IF(((BldgEUI!$D$179-BldgEUI!D194)+(BldgEUI!$E$179-BldgEUI!E194)+(BldgEUI!$F$179-BldgEUI!F194)+(BldgEUI!$G$179-BldgEUI!G194))=0,"n/a",E270/(((BldgEUI!$D$179-BldgEUI!D194)*Constants!$B$14)+(BldgEUI!$E$179-BldgEUI!E194)*Constants!$B$14+(BldgEUI!$F$179-BldgEUI!F194)*Constants!$B$13+(BldgEUI!$G$179-BldgEUI!G194)*Constants!$B$13))</f>
        <v>n/a</v>
      </c>
      <c r="G270" s="115" t="e">
        <f>E270*#REF!</f>
        <v>#REF!</v>
      </c>
      <c r="H270" s="89"/>
      <c r="I270" s="89"/>
      <c r="J270" s="89"/>
      <c r="K270" s="89">
        <f>'ecm$'!I294</f>
        <v>0.81885202738283303</v>
      </c>
      <c r="L270" s="90">
        <f>IF(((BldgEUI!$J$179-BldgEUI!J194)+(BldgEUI!$K$179-BldgEUI!K194)+(BldgEUI!$L$179-BldgEUI!L194)+(BldgEUI!$M$179-BldgEUI!M194))=0,"n/a",K270/(((BldgEUI!$J$179-BldgEUI!J194)*Constants!$B$14)+(BldgEUI!$K$179-BldgEUI!K194)*Constants!$B$14+(BldgEUI!$L$179-BldgEUI!L194)*Constants!$B$13+(BldgEUI!$M$179-BldgEUI!M194)*Constants!$B$13))</f>
        <v>3.1800572722793046</v>
      </c>
      <c r="M270" s="115" t="e">
        <f>K270*#REF!</f>
        <v>#REF!</v>
      </c>
      <c r="N270" s="89"/>
      <c r="O270" s="89"/>
      <c r="P270" s="89"/>
      <c r="Q270" s="89">
        <f>'ecm$'!M294</f>
        <v>0.81885202738283303</v>
      </c>
      <c r="R270" s="90">
        <f>IF(((BldgEUI!$P$179-BldgEUI!P194)+(BldgEUI!$Q$179-BldgEUI!Q194)+(BldgEUI!$R$179-BldgEUI!R194)+(BldgEUI!$S$179-BldgEUI!S194))=0,"n/a",Q270/(((BldgEUI!$P$179-BldgEUI!P194)*Constants!$B$14)+(BldgEUI!$Q$179-BldgEUI!Q194)*Constants!$B$14+(BldgEUI!$R$179-BldgEUI!R194)*Constants!$B$13+(BldgEUI!$S$179-BldgEUI!S194)*Constants!$B$13))</f>
        <v>7.0752935816858029</v>
      </c>
      <c r="S270" s="115" t="e">
        <f>Q270*#REF!</f>
        <v>#REF!</v>
      </c>
      <c r="T270" s="94"/>
      <c r="U270" s="94"/>
      <c r="V270" s="94"/>
      <c r="W270" s="94">
        <f>'ecm$'!Q294</f>
        <v>0.81885202738283303</v>
      </c>
      <c r="X270" s="90">
        <f>IF(((BldgEUI!$V$179-BldgEUI!V194)+(BldgEUI!$W$179-BldgEUI!W194)+(BldgEUI!$X$179-BldgEUI!X194)+(BldgEUI!$Y$179-BldgEUI!Y194))=0,"n/a",W270/(((BldgEUI!$V$179-BldgEUI!V194)*Constants!$B$14)+(BldgEUI!$W$179-BldgEUI!W194)*Constants!$B$14+(BldgEUI!$X$179-BldgEUI!X194)*Constants!$B$13+(BldgEUI!$Y$179-BldgEUI!Y194)*Constants!$B$13))</f>
        <v>7.0752935816858029</v>
      </c>
      <c r="Y270" s="115" t="e">
        <f>W270*#REF!</f>
        <v>#REF!</v>
      </c>
    </row>
    <row r="271" spans="1:25" x14ac:dyDescent="0.2">
      <c r="A271" s="23" t="s">
        <v>55</v>
      </c>
      <c r="B271" s="20" t="e">
        <f t="shared" si="18"/>
        <v>#REF!</v>
      </c>
      <c r="C271" s="21" t="e">
        <f>D271*Constants!$B$1+Constants!$B$2*E271+F271</f>
        <v>#VALUE!</v>
      </c>
      <c r="D271" s="21">
        <v>0</v>
      </c>
      <c r="E271" s="89">
        <f>'ecm$'!E295</f>
        <v>0</v>
      </c>
      <c r="F271" s="90" t="str">
        <f>IF(((BldgEUI!$D$179-BldgEUI!D195)+(BldgEUI!$E$179-BldgEUI!E195)+(BldgEUI!$F$179-BldgEUI!F195)+(BldgEUI!$G$179-BldgEUI!G195))=0,"n/a",E271/(((BldgEUI!$D$179-BldgEUI!D195)*Constants!$B$14)+(BldgEUI!$E$179-BldgEUI!E195)*Constants!$B$14+(BldgEUI!$F$179-BldgEUI!F195)*Constants!$B$13+(BldgEUI!$G$179-BldgEUI!G195)*Constants!$B$13))</f>
        <v>n/a</v>
      </c>
      <c r="G271" s="115" t="e">
        <f>E271*#REF!</f>
        <v>#REF!</v>
      </c>
      <c r="H271" s="94"/>
      <c r="I271" s="94"/>
      <c r="J271" s="94"/>
      <c r="K271" s="89">
        <f>'ecm$'!I295</f>
        <v>0</v>
      </c>
      <c r="L271" s="90" t="str">
        <f>IF(((BldgEUI!$J$179-BldgEUI!J195)+(BldgEUI!$K$179-BldgEUI!K195)+(BldgEUI!$L$179-BldgEUI!L195)+(BldgEUI!$M$179-BldgEUI!M195))=0,"n/a",K271/(((BldgEUI!$J$179-BldgEUI!J195)*Constants!$B$14)+(BldgEUI!$K$179-BldgEUI!K195)*Constants!$B$14+(BldgEUI!$L$179-BldgEUI!L195)*Constants!$B$13+(BldgEUI!$M$179-BldgEUI!M195)*Constants!$B$13))</f>
        <v>n/a</v>
      </c>
      <c r="M271" s="115" t="e">
        <f>K271*#REF!</f>
        <v>#REF!</v>
      </c>
      <c r="N271" s="94"/>
      <c r="O271" s="94"/>
      <c r="P271" s="94"/>
      <c r="Q271" s="89">
        <f>'ecm$'!M295</f>
        <v>0</v>
      </c>
      <c r="R271" s="90" t="str">
        <f>IF(((BldgEUI!$P$179-BldgEUI!P195)+(BldgEUI!$Q$179-BldgEUI!Q195)+(BldgEUI!$R$179-BldgEUI!R195)+(BldgEUI!$S$179-BldgEUI!S195))=0,"n/a",Q271/(((BldgEUI!$P$179-BldgEUI!P195)*Constants!$B$14)+(BldgEUI!$Q$179-BldgEUI!Q195)*Constants!$B$14+(BldgEUI!$R$179-BldgEUI!R195)*Constants!$B$13+(BldgEUI!$S$179-BldgEUI!S195)*Constants!$B$13))</f>
        <v>n/a</v>
      </c>
      <c r="S271" s="115" t="e">
        <f>Q271*#REF!</f>
        <v>#REF!</v>
      </c>
      <c r="T271" s="94"/>
      <c r="U271" s="94"/>
      <c r="V271" s="94"/>
      <c r="W271" s="94">
        <f>'ecm$'!Q295</f>
        <v>0</v>
      </c>
      <c r="X271" s="90" t="str">
        <f>IF(((BldgEUI!$V$179-BldgEUI!V195)+(BldgEUI!$W$179-BldgEUI!W195)+(BldgEUI!$X$179-BldgEUI!X195)+(BldgEUI!$Y$179-BldgEUI!Y195))=0,"n/a",W271/(((BldgEUI!$V$179-BldgEUI!V195)*Constants!$B$14)+(BldgEUI!$W$179-BldgEUI!W195)*Constants!$B$14+(BldgEUI!$X$179-BldgEUI!X195)*Constants!$B$13+(BldgEUI!$Y$179-BldgEUI!Y195)*Constants!$B$13))</f>
        <v>n/a</v>
      </c>
      <c r="Y271" s="115" t="e">
        <f>W271*#REF!</f>
        <v>#REF!</v>
      </c>
    </row>
    <row r="272" spans="1:25" x14ac:dyDescent="0.2">
      <c r="A272" s="23" t="s">
        <v>21</v>
      </c>
      <c r="B272" s="8" t="e">
        <f>SUM(D272:G272)</f>
        <v>#REF!</v>
      </c>
      <c r="C272" s="9">
        <f>D272*Constants!$B$1+Constants!$B$2*E272+F272</f>
        <v>35.870518195417304</v>
      </c>
      <c r="D272" s="9">
        <v>0</v>
      </c>
      <c r="E272" s="89">
        <f>'ecm$'!E296</f>
        <v>11.192848867825171</v>
      </c>
      <c r="F272" s="90">
        <f>IF(((BldgEUI!$D$179-BldgEUI!D196)+(BldgEUI!$E$179-BldgEUI!E196)+(BldgEUI!$F$179-BldgEUI!F196)+(BldgEUI!$G$179-BldgEUI!G196))=0,"n/a",E272/(((BldgEUI!$D$179-BldgEUI!D196)*Constants!$B$14)+(BldgEUI!$E$179-BldgEUI!E196)*Constants!$B$14+(BldgEUI!$F$179-BldgEUI!F196)*Constants!$B$13+(BldgEUI!$G$179-BldgEUI!G196)*Constants!$B$13))</f>
        <v>26.916239101157164</v>
      </c>
      <c r="G272" s="115" t="e">
        <f>E272*#REF!</f>
        <v>#REF!</v>
      </c>
      <c r="H272" s="89"/>
      <c r="I272" s="89"/>
      <c r="J272" s="89"/>
      <c r="K272" s="89">
        <f>'ecm$'!I296</f>
        <v>11.192848867825171</v>
      </c>
      <c r="L272" s="90">
        <f>IF(((BldgEUI!$J$179-BldgEUI!J196)+(BldgEUI!$K$179-BldgEUI!K196)+(BldgEUI!$L$179-BldgEUI!L196)+(BldgEUI!$M$179-BldgEUI!M196))=0,"n/a",K272/(((BldgEUI!$J$179-BldgEUI!J196)*Constants!$B$14)+(BldgEUI!$K$179-BldgEUI!K196)*Constants!$B$14+(BldgEUI!$L$179-BldgEUI!L196)*Constants!$B$13+(BldgEUI!$M$179-BldgEUI!M196)*Constants!$B$13))</f>
        <v>26.916239101157164</v>
      </c>
      <c r="M272" s="115" t="e">
        <f>K272*#REF!</f>
        <v>#REF!</v>
      </c>
      <c r="N272" s="89"/>
      <c r="O272" s="89"/>
      <c r="P272" s="89"/>
      <c r="Q272" s="89">
        <f>'ecm$'!M296</f>
        <v>11.192848867825171</v>
      </c>
      <c r="R272" s="90">
        <f>IF(((BldgEUI!$P$179-BldgEUI!P196)+(BldgEUI!$Q$179-BldgEUI!Q196)+(BldgEUI!$R$179-BldgEUI!R196)+(BldgEUI!$S$179-BldgEUI!S196))=0,"n/a",Q272/(((BldgEUI!$P$179-BldgEUI!P196)*Constants!$B$14)+(BldgEUI!$Q$179-BldgEUI!Q196)*Constants!$B$14+(BldgEUI!$R$179-BldgEUI!R196)*Constants!$B$13+(BldgEUI!$S$179-BldgEUI!S196)*Constants!$B$13))</f>
        <v>26.916239101157057</v>
      </c>
      <c r="S272" s="115" t="e">
        <f>Q272*#REF!</f>
        <v>#REF!</v>
      </c>
      <c r="T272" s="89"/>
      <c r="U272" s="89"/>
      <c r="V272" s="89"/>
      <c r="W272" s="94">
        <f>'ecm$'!Q296</f>
        <v>11.192848867825171</v>
      </c>
      <c r="X272" s="90">
        <f>IF(((BldgEUI!$V$179-BldgEUI!V196)+(BldgEUI!$W$179-BldgEUI!W196)+(BldgEUI!$X$179-BldgEUI!X196)+(BldgEUI!$Y$179-BldgEUI!Y196))=0,"n/a",W272/(((BldgEUI!$V$179-BldgEUI!V196)*Constants!$B$14)+(BldgEUI!$W$179-BldgEUI!W196)*Constants!$B$14+(BldgEUI!$X$179-BldgEUI!X196)*Constants!$B$13+(BldgEUI!$Y$179-BldgEUI!Y196)*Constants!$B$13))</f>
        <v>26.916239101157057</v>
      </c>
      <c r="Y272" s="115" t="e">
        <f>W272*#REF!</f>
        <v>#REF!</v>
      </c>
    </row>
    <row r="273" spans="1:25" x14ac:dyDescent="0.2">
      <c r="A273" s="23" t="s">
        <v>56</v>
      </c>
      <c r="B273" s="20" t="e">
        <f t="shared" si="18"/>
        <v>#REF!</v>
      </c>
      <c r="C273" s="21" t="e">
        <f>D273*Constants!$B$1+Constants!$B$2*E273+F273</f>
        <v>#VALUE!</v>
      </c>
      <c r="D273" s="21">
        <v>0</v>
      </c>
      <c r="E273" s="89">
        <f>'ecm$'!E297</f>
        <v>0.33438651922064244</v>
      </c>
      <c r="F273" s="90" t="str">
        <f>IF(((BldgEUI!$D$179-BldgEUI!D197)+(BldgEUI!$E$179-BldgEUI!E197)+(BldgEUI!$F$179-BldgEUI!F197)+(BldgEUI!$G$179-BldgEUI!G197))=0,"n/a",E273/(((BldgEUI!$D$179-BldgEUI!D197)*Constants!$B$14)+(BldgEUI!$E$179-BldgEUI!E197)*Constants!$B$14+(BldgEUI!$F$179-BldgEUI!F197)*Constants!$B$13+(BldgEUI!$G$179-BldgEUI!G197)*Constants!$B$13))</f>
        <v>n/a</v>
      </c>
      <c r="G273" s="115" t="e">
        <f>E273*#REF!</f>
        <v>#REF!</v>
      </c>
      <c r="H273" s="94"/>
      <c r="I273" s="94"/>
      <c r="J273" s="94"/>
      <c r="K273" s="89">
        <f>'ecm$'!I297</f>
        <v>0.33438651922064244</v>
      </c>
      <c r="L273" s="90" t="str">
        <f>IF(((BldgEUI!$J$179-BldgEUI!J197)+(BldgEUI!$K$179-BldgEUI!K197)+(BldgEUI!$L$179-BldgEUI!L197)+(BldgEUI!$M$179-BldgEUI!M197))=0,"n/a",K273/(((BldgEUI!$J$179-BldgEUI!J197)*Constants!$B$14)+(BldgEUI!$K$179-BldgEUI!K197)*Constants!$B$14+(BldgEUI!$L$179-BldgEUI!L197)*Constants!$B$13+(BldgEUI!$M$179-BldgEUI!M197)*Constants!$B$13))</f>
        <v>n/a</v>
      </c>
      <c r="M273" s="115" t="e">
        <f>K273*#REF!</f>
        <v>#REF!</v>
      </c>
      <c r="N273" s="94"/>
      <c r="O273" s="94"/>
      <c r="P273" s="94"/>
      <c r="Q273" s="89">
        <f>'ecm$'!M297</f>
        <v>0.33438651922064244</v>
      </c>
      <c r="R273" s="90" t="str">
        <f>IF(((BldgEUI!$P$179-BldgEUI!P197)+(BldgEUI!$Q$179-BldgEUI!Q197)+(BldgEUI!$R$179-BldgEUI!R197)+(BldgEUI!$S$179-BldgEUI!S197))=0,"n/a",Q273/(((BldgEUI!$P$179-BldgEUI!P197)*Constants!$B$14)+(BldgEUI!$Q$179-BldgEUI!Q197)*Constants!$B$14+(BldgEUI!$R$179-BldgEUI!R197)*Constants!$B$13+(BldgEUI!$S$179-BldgEUI!S197)*Constants!$B$13))</f>
        <v>n/a</v>
      </c>
      <c r="S273" s="115" t="e">
        <f>Q273*#REF!</f>
        <v>#REF!</v>
      </c>
      <c r="T273" s="94"/>
      <c r="U273" s="94"/>
      <c r="V273" s="94"/>
      <c r="W273" s="94">
        <f>'ecm$'!Q297</f>
        <v>0.33438651922064244</v>
      </c>
      <c r="X273" s="90" t="str">
        <f>IF(((BldgEUI!$V$179-BldgEUI!V197)+(BldgEUI!$W$179-BldgEUI!W197)+(BldgEUI!$X$179-BldgEUI!X197)+(BldgEUI!$Y$179-BldgEUI!Y197))=0,"n/a",W273/(((BldgEUI!$V$179-BldgEUI!V197)*Constants!$B$14)+(BldgEUI!$W$179-BldgEUI!W197)*Constants!$B$14+(BldgEUI!$X$179-BldgEUI!X197)*Constants!$B$13+(BldgEUI!$Y$179-BldgEUI!Y197)*Constants!$B$13))</f>
        <v>n/a</v>
      </c>
      <c r="Y273" s="115" t="e">
        <f>W273*#REF!</f>
        <v>#REF!</v>
      </c>
    </row>
    <row r="274" spans="1:25" s="19" customFormat="1" x14ac:dyDescent="0.2">
      <c r="A274" s="23" t="s">
        <v>57</v>
      </c>
      <c r="B274" s="20" t="e">
        <f>SUM(D274:G274)</f>
        <v>#REF!</v>
      </c>
      <c r="C274" s="21" t="e">
        <f>D274*Constants!$B$1+Constants!$B$2*E274+F274</f>
        <v>#VALUE!</v>
      </c>
      <c r="D274" s="21">
        <v>0</v>
      </c>
      <c r="E274" s="89">
        <f>'ecm$'!E298</f>
        <v>0</v>
      </c>
      <c r="F274" s="90" t="str">
        <f>IF(((BldgEUI!$D$179-BldgEUI!D198)+(BldgEUI!$E$179-BldgEUI!E198)+(BldgEUI!$F$179-BldgEUI!F198)+(BldgEUI!$G$179-BldgEUI!G198))=0,"n/a",E274/(((BldgEUI!$D$179-BldgEUI!D198)*Constants!$B$14)+(BldgEUI!$E$179-BldgEUI!E198)*Constants!$B$14+(BldgEUI!$F$179-BldgEUI!F198)*Constants!$B$13+(BldgEUI!$G$179-BldgEUI!G198)*Constants!$B$13))</f>
        <v>n/a</v>
      </c>
      <c r="G274" s="115" t="e">
        <f>E274*#REF!</f>
        <v>#REF!</v>
      </c>
      <c r="H274" s="94"/>
      <c r="I274" s="94"/>
      <c r="J274" s="94"/>
      <c r="K274" s="89">
        <f>'ecm$'!I298</f>
        <v>0</v>
      </c>
      <c r="L274" s="90" t="str">
        <f>IF(((BldgEUI!$J$179-BldgEUI!J198)+(BldgEUI!$K$179-BldgEUI!K198)+(BldgEUI!$L$179-BldgEUI!L198)+(BldgEUI!$M$179-BldgEUI!M198))=0,"n/a",K274/(((BldgEUI!$J$179-BldgEUI!J198)*Constants!$B$14)+(BldgEUI!$K$179-BldgEUI!K198)*Constants!$B$14+(BldgEUI!$L$179-BldgEUI!L198)*Constants!$B$13+(BldgEUI!$M$179-BldgEUI!M198)*Constants!$B$13))</f>
        <v>n/a</v>
      </c>
      <c r="M274" s="115" t="e">
        <f>K274*#REF!</f>
        <v>#REF!</v>
      </c>
      <c r="N274" s="94"/>
      <c r="O274" s="94"/>
      <c r="P274" s="94"/>
      <c r="Q274" s="89">
        <f>'ecm$'!M298</f>
        <v>0</v>
      </c>
      <c r="R274" s="90" t="str">
        <f>IF(((BldgEUI!$P$179-BldgEUI!P198)+(BldgEUI!$Q$179-BldgEUI!Q198)+(BldgEUI!$R$179-BldgEUI!R198)+(BldgEUI!$S$179-BldgEUI!S198))=0,"n/a",Q274/(((BldgEUI!$P$179-BldgEUI!P198)*Constants!$B$14)+(BldgEUI!$Q$179-BldgEUI!Q198)*Constants!$B$14+(BldgEUI!$R$179-BldgEUI!R198)*Constants!$B$13+(BldgEUI!$S$179-BldgEUI!S198)*Constants!$B$13))</f>
        <v>n/a</v>
      </c>
      <c r="S274" s="115" t="e">
        <f>Q274*#REF!</f>
        <v>#REF!</v>
      </c>
      <c r="T274" s="94"/>
      <c r="U274" s="94"/>
      <c r="V274" s="94"/>
      <c r="W274" s="94">
        <f>'ecm$'!Q298</f>
        <v>0</v>
      </c>
      <c r="X274" s="90" t="str">
        <f>IF(((BldgEUI!$V$179-BldgEUI!V198)+(BldgEUI!$W$179-BldgEUI!W198)+(BldgEUI!$X$179-BldgEUI!X198)+(BldgEUI!$Y$179-BldgEUI!Y198))=0,"n/a",W274/(((BldgEUI!$V$179-BldgEUI!V198)*Constants!$B$14)+(BldgEUI!$W$179-BldgEUI!W198)*Constants!$B$14+(BldgEUI!$X$179-BldgEUI!X198)*Constants!$B$13+(BldgEUI!$Y$179-BldgEUI!Y198)*Constants!$B$13))</f>
        <v>n/a</v>
      </c>
      <c r="Y274" s="115" t="e">
        <f>W274*#REF!</f>
        <v>#REF!</v>
      </c>
    </row>
    <row r="275" spans="1:25" s="25" customFormat="1" x14ac:dyDescent="0.2">
      <c r="A275" s="72" t="s">
        <v>58</v>
      </c>
      <c r="B275" s="17" t="e">
        <f>SUM(D275:G275)</f>
        <v>#REF!</v>
      </c>
      <c r="C275" s="18" t="e">
        <f>D275*Constants!$B$1+Constants!$B$2*E275+F275</f>
        <v>#VALUE!</v>
      </c>
      <c r="D275" s="18">
        <v>0</v>
      </c>
      <c r="E275" s="95">
        <f>'ecm$'!E299</f>
        <v>5.2867298578199051</v>
      </c>
      <c r="F275" s="96" t="str">
        <f>IF(((BldgEUI!$D$179-BldgEUI!D199)+(BldgEUI!$E$179-BldgEUI!E199)+(BldgEUI!$F$179-BldgEUI!F199)+(BldgEUI!$G$179-BldgEUI!G199))=0,"n/a",E275/(((BldgEUI!$D$179-BldgEUI!D199)*Constants!$B$14)+(BldgEUI!$E$179-BldgEUI!E199)*Constants!$B$14+(BldgEUI!$F$179-BldgEUI!F199)*Constants!$B$13+(BldgEUI!$G$179-BldgEUI!G199)*Constants!$B$13))</f>
        <v>n/a</v>
      </c>
      <c r="G275" s="154" t="e">
        <f>E275*#REF!</f>
        <v>#REF!</v>
      </c>
      <c r="H275" s="104"/>
      <c r="I275" s="104"/>
      <c r="J275" s="104"/>
      <c r="K275" s="95">
        <f>'ecm$'!I299</f>
        <v>5.2867298578199051</v>
      </c>
      <c r="L275" s="96" t="str">
        <f>IF(((BldgEUI!$J$179-BldgEUI!J199)+(BldgEUI!$K$179-BldgEUI!K199)+(BldgEUI!$L$179-BldgEUI!L199)+(BldgEUI!$M$179-BldgEUI!M199))=0,"n/a",K275/(((BldgEUI!$J$179-BldgEUI!J199)*Constants!$B$14)+(BldgEUI!$K$179-BldgEUI!K199)*Constants!$B$14+(BldgEUI!$L$179-BldgEUI!L199)*Constants!$B$13+(BldgEUI!$M$179-BldgEUI!M199)*Constants!$B$13))</f>
        <v>n/a</v>
      </c>
      <c r="M275" s="154" t="e">
        <f>K275*#REF!</f>
        <v>#REF!</v>
      </c>
      <c r="N275" s="104"/>
      <c r="O275" s="104"/>
      <c r="P275" s="104"/>
      <c r="Q275" s="95">
        <f>'ecm$'!M299</f>
        <v>5.2867298578199051</v>
      </c>
      <c r="R275" s="96" t="str">
        <f>IF(((BldgEUI!$P$179-BldgEUI!P199)+(BldgEUI!$Q$179-BldgEUI!Q199)+(BldgEUI!$R$179-BldgEUI!R199)+(BldgEUI!$S$179-BldgEUI!S199))=0,"n/a",Q275/(((BldgEUI!$P$179-BldgEUI!P199)*Constants!$B$14)+(BldgEUI!$Q$179-BldgEUI!Q199)*Constants!$B$14+(BldgEUI!$R$179-BldgEUI!R199)*Constants!$B$13+(BldgEUI!$S$179-BldgEUI!S199)*Constants!$B$13))</f>
        <v>n/a</v>
      </c>
      <c r="S275" s="154" t="e">
        <f>Q275*#REF!</f>
        <v>#REF!</v>
      </c>
      <c r="T275" s="104"/>
      <c r="U275" s="104"/>
      <c r="V275" s="104"/>
      <c r="W275" s="104">
        <f>'ecm$'!Q299</f>
        <v>5.2867298578199051</v>
      </c>
      <c r="X275" s="96" t="str">
        <f>IF(((BldgEUI!$V$179-BldgEUI!V199)+(BldgEUI!$W$179-BldgEUI!W199)+(BldgEUI!$X$179-BldgEUI!X199)+(BldgEUI!$Y$179-BldgEUI!Y199))=0,"n/a",W275/(((BldgEUI!$V$179-BldgEUI!V199)*Constants!$B$14)+(BldgEUI!$W$179-BldgEUI!W199)*Constants!$B$14+(BldgEUI!$X$179-BldgEUI!X199)*Constants!$B$13+(BldgEUI!$Y$179-BldgEUI!Y199)*Constants!$B$13))</f>
        <v>n/a</v>
      </c>
      <c r="Y275" s="154" t="e">
        <f>W275*#REF!</f>
        <v>#REF!</v>
      </c>
    </row>
    <row r="277" spans="1:25" ht="18.75" x14ac:dyDescent="0.25">
      <c r="A277" s="82"/>
      <c r="B277" s="738" t="s">
        <v>88</v>
      </c>
      <c r="C277" s="739"/>
      <c r="D277" s="739"/>
      <c r="E277" s="739"/>
      <c r="F277" s="739"/>
      <c r="G277" s="739"/>
      <c r="H277" s="739"/>
      <c r="I277" s="739"/>
      <c r="J277" s="739"/>
      <c r="K277" s="739"/>
      <c r="L277" s="739"/>
      <c r="M277" s="739"/>
      <c r="N277" s="739"/>
      <c r="O277" s="739"/>
      <c r="P277" s="739"/>
      <c r="Q277" s="739"/>
      <c r="R277" s="739"/>
      <c r="S277" s="739"/>
      <c r="T277" s="739"/>
      <c r="U277" s="739"/>
      <c r="V277" s="739"/>
      <c r="W277" s="739"/>
      <c r="X277" s="739"/>
      <c r="Y277" s="740"/>
    </row>
    <row r="278" spans="1:25" x14ac:dyDescent="0.2">
      <c r="A278" s="75" t="s">
        <v>72</v>
      </c>
      <c r="B278" s="732" t="s">
        <v>39</v>
      </c>
      <c r="C278" s="732"/>
      <c r="D278" s="732"/>
      <c r="E278" s="732"/>
      <c r="F278" s="732"/>
      <c r="G278" s="737"/>
      <c r="H278" s="732" t="s">
        <v>42</v>
      </c>
      <c r="I278" s="732"/>
      <c r="J278" s="732"/>
      <c r="K278" s="732"/>
      <c r="L278" s="732"/>
      <c r="M278" s="732"/>
      <c r="N278" s="732" t="s">
        <v>41</v>
      </c>
      <c r="O278" s="732"/>
      <c r="P278" s="732"/>
      <c r="Q278" s="732"/>
      <c r="R278" s="732"/>
      <c r="S278" s="732"/>
      <c r="T278" s="732" t="s">
        <v>40</v>
      </c>
      <c r="U278" s="732"/>
      <c r="V278" s="732"/>
      <c r="W278" s="732"/>
      <c r="X278" s="732"/>
      <c r="Y278" s="732"/>
    </row>
    <row r="279" spans="1:25" ht="33.75" x14ac:dyDescent="0.2">
      <c r="A279" s="76" t="s">
        <v>14</v>
      </c>
      <c r="B279" s="77" t="s">
        <v>32</v>
      </c>
      <c r="C279" s="77" t="s">
        <v>33</v>
      </c>
      <c r="D279" s="77" t="s">
        <v>34</v>
      </c>
      <c r="E279" s="173" t="s">
        <v>200</v>
      </c>
      <c r="F279" s="173" t="s">
        <v>36</v>
      </c>
      <c r="G279" s="113" t="s">
        <v>101</v>
      </c>
      <c r="H279" s="173" t="s">
        <v>32</v>
      </c>
      <c r="I279" s="173" t="s">
        <v>33</v>
      </c>
      <c r="J279" s="173" t="s">
        <v>34</v>
      </c>
      <c r="K279" s="173" t="s">
        <v>200</v>
      </c>
      <c r="L279" s="173" t="s">
        <v>36</v>
      </c>
      <c r="M279" s="113" t="s">
        <v>101</v>
      </c>
      <c r="N279" s="173" t="s">
        <v>32</v>
      </c>
      <c r="O279" s="173" t="s">
        <v>33</v>
      </c>
      <c r="P279" s="173" t="s">
        <v>34</v>
      </c>
      <c r="Q279" s="173" t="s">
        <v>200</v>
      </c>
      <c r="R279" s="173" t="s">
        <v>36</v>
      </c>
      <c r="S279" s="113" t="s">
        <v>101</v>
      </c>
      <c r="T279" s="173" t="s">
        <v>32</v>
      </c>
      <c r="U279" s="173" t="s">
        <v>33</v>
      </c>
      <c r="V279" s="173" t="s">
        <v>34</v>
      </c>
      <c r="W279" s="173" t="s">
        <v>200</v>
      </c>
      <c r="X279" s="173" t="s">
        <v>36</v>
      </c>
      <c r="Y279" s="113" t="s">
        <v>101</v>
      </c>
    </row>
    <row r="280" spans="1:25" x14ac:dyDescent="0.2">
      <c r="A280" s="11" t="s">
        <v>0</v>
      </c>
      <c r="B280" s="57">
        <f>SUM(D280:G280)</f>
        <v>0</v>
      </c>
      <c r="C280" s="58">
        <f>D280*Constants!$B$1+Constants!$B$2*E280+F280</f>
        <v>0</v>
      </c>
      <c r="D280" s="58">
        <v>0</v>
      </c>
      <c r="E280" s="85"/>
      <c r="F280" s="86"/>
      <c r="G280" s="120"/>
      <c r="H280" s="85"/>
      <c r="I280" s="85"/>
      <c r="J280" s="85"/>
      <c r="K280" s="85"/>
      <c r="L280" s="86"/>
      <c r="M280" s="86"/>
      <c r="N280" s="85"/>
      <c r="O280" s="85"/>
      <c r="P280" s="85"/>
      <c r="Q280" s="85"/>
      <c r="R280" s="86"/>
      <c r="S280" s="86"/>
      <c r="T280" s="83"/>
      <c r="U280" s="83"/>
      <c r="V280" s="102"/>
      <c r="W280" s="102"/>
      <c r="X280" s="103"/>
      <c r="Y280" s="103"/>
    </row>
    <row r="281" spans="1:25" x14ac:dyDescent="0.2">
      <c r="A281" s="12" t="s">
        <v>45</v>
      </c>
      <c r="B281" s="50" t="e">
        <f>SUM(D281:G281)</f>
        <v>#REF!</v>
      </c>
      <c r="C281" s="49" t="e">
        <f>D281*Constants!$B$1+Constants!$B$2*E281+F281</f>
        <v>#VALUE!</v>
      </c>
      <c r="D281" s="49">
        <v>0</v>
      </c>
      <c r="E281" s="92">
        <f>'ecm$'!E305</f>
        <v>0</v>
      </c>
      <c r="F281" s="90" t="str">
        <f>IF(((BldgEUI!$D$204-BldgEUI!D205)+(BldgEUI!$E$204-BldgEUI!E205)+(BldgEUI!$F$204-BldgEUI!F205)+(BldgEUI!$G$204-BldgEUI!G205))=0,"n/a",E281/(((BldgEUI!$D$204-BldgEUI!D205)*Constants!$B$14)+(BldgEUI!$E$204-BldgEUI!E205)*Constants!$B$14+(BldgEUI!$F$204-BldgEUI!F205)*Constants!$B$13+(BldgEUI!$G$204-BldgEUI!G205)*Constants!$B$13))</f>
        <v>n/a</v>
      </c>
      <c r="G281" s="117" t="e">
        <f>E281*#REF!</f>
        <v>#REF!</v>
      </c>
      <c r="H281" s="92"/>
      <c r="I281" s="92"/>
      <c r="J281" s="92"/>
      <c r="K281" s="92">
        <f>'ecm$'!I305</f>
        <v>82.331616525645046</v>
      </c>
      <c r="L281" s="90" t="str">
        <f>IF(((BldgEUI!$J$204-BldgEUI!J205)+(BldgEUI!$K$204-BldgEUI!K205)+(BldgEUI!$L$204-BldgEUI!L205)+(BldgEUI!$M$204-BldgEUI!M205))=0,"n/a",K281/(((BldgEUI!$J$204-BldgEUI!J205)*Constants!$B$14)+(BldgEUI!$K$204-BldgEUI!K205)*Constants!$B$14+(BldgEUI!$L$204-BldgEUI!L205)*Constants!$B$13+(BldgEUI!$M$204-BldgEUI!M205)*Constants!$B$13))</f>
        <v>n/a</v>
      </c>
      <c r="M281" s="117" t="e">
        <f>K281*#REF!</f>
        <v>#REF!</v>
      </c>
      <c r="N281" s="92"/>
      <c r="O281" s="92"/>
      <c r="P281" s="92"/>
      <c r="Q281" s="92">
        <f>'ecm$'!M305</f>
        <v>82.331616525645046</v>
      </c>
      <c r="R281" s="90" t="str">
        <f>IF(((BldgEUI!$P$204-BldgEUI!P205)+(BldgEUI!$Q$204-BldgEUI!Q205)+(BldgEUI!$R$204-BldgEUI!R205)+(BldgEUI!$S$204-BldgEUI!S205))=0,"n/a",Q281/(((BldgEUI!$P$204-BldgEUI!P205)*Constants!$B$14)+(BldgEUI!$Q$204-BldgEUI!Q205)*Constants!$B$14+(BldgEUI!$R$204-BldgEUI!R205)*Constants!$B$13+(BldgEUI!$S$204-BldgEUI!S205)*Constants!$B$13))</f>
        <v>n/a</v>
      </c>
      <c r="S281" s="117" t="e">
        <f>Q281*#REF!</f>
        <v>#REF!</v>
      </c>
      <c r="T281" s="89"/>
      <c r="U281" s="89"/>
      <c r="V281" s="101"/>
      <c r="W281" s="101">
        <f>'ecm$'!Q305</f>
        <v>82.331616525645046</v>
      </c>
      <c r="X281" s="90">
        <f>IF(((BldgEUI!$V$204-BldgEUI!V205)+(BldgEUI!$W$204-BldgEUI!W205)+(BldgEUI!$X$204-BldgEUI!X205)+(BldgEUI!$Y$204-BldgEUI!Y205))=0,"n/a",W281/(((BldgEUI!$V$204-BldgEUI!V205)*Constants!$B$14)+(BldgEUI!$W$204-BldgEUI!W205)*Constants!$B$14+(BldgEUI!$X$204-BldgEUI!X205)*Constants!$B$13+(BldgEUI!$Y$204-BldgEUI!Y205)*Constants!$B$13))</f>
        <v>421.99104124571687</v>
      </c>
      <c r="Y281" s="117" t="e">
        <f>W281*#REF!</f>
        <v>#REF!</v>
      </c>
    </row>
    <row r="282" spans="1:25" x14ac:dyDescent="0.2">
      <c r="A282" s="12" t="s">
        <v>43</v>
      </c>
      <c r="B282" s="50"/>
      <c r="C282" s="49"/>
      <c r="D282" s="49"/>
      <c r="E282" s="92">
        <f>'ecm$'!E307</f>
        <v>0</v>
      </c>
      <c r="F282" s="90" t="str">
        <f>IF(((BldgEUI!$D$204-BldgEUI!D207)+(BldgEUI!$E$204-BldgEUI!E207)+(BldgEUI!$F$204-BldgEUI!F207)+(BldgEUI!$G$204-BldgEUI!G207))=0,"n/a",E282/(((BldgEUI!$D$204-BldgEUI!D207)*Constants!$B$14)+(BldgEUI!$E$204-BldgEUI!E207)*Constants!$B$14+(BldgEUI!$F$204-BldgEUI!F207)*Constants!$B$13+(BldgEUI!$G$204-BldgEUI!G207)*Constants!$B$13))</f>
        <v>n/a</v>
      </c>
      <c r="G282" s="117" t="e">
        <f>E282*#REF!</f>
        <v>#REF!</v>
      </c>
      <c r="H282" s="92"/>
      <c r="I282" s="92"/>
      <c r="J282" s="92"/>
      <c r="K282" s="92">
        <f>'ecm$'!I307</f>
        <v>140.83597920076139</v>
      </c>
      <c r="L282" s="90" t="str">
        <f>IF(((BldgEUI!$J$204-BldgEUI!J207)+(BldgEUI!$K$204-BldgEUI!K207)+(BldgEUI!$L$204-BldgEUI!L207)+(BldgEUI!$M$204-BldgEUI!M207))=0,"n/a",K282/(((BldgEUI!$J$204-BldgEUI!J207)*Constants!$B$14)+(BldgEUI!$K$204-BldgEUI!K207)*Constants!$B$14+(BldgEUI!$L$204-BldgEUI!L207)*Constants!$B$13+(BldgEUI!$M$204-BldgEUI!M207)*Constants!$B$13))</f>
        <v>n/a</v>
      </c>
      <c r="M282" s="117" t="e">
        <f>K282*#REF!</f>
        <v>#REF!</v>
      </c>
      <c r="N282" s="92"/>
      <c r="O282" s="92"/>
      <c r="P282" s="92"/>
      <c r="Q282" s="92">
        <f>'ecm$'!M307</f>
        <v>118.18694406722609</v>
      </c>
      <c r="R282" s="90" t="str">
        <f>IF(((BldgEUI!$P$204-BldgEUI!P207)+(BldgEUI!$Q$204-BldgEUI!Q207)+(BldgEUI!$R$204-BldgEUI!R207)+(BldgEUI!$S$204-BldgEUI!S207))=0,"n/a",Q282/(((BldgEUI!$P$204-BldgEUI!P207)*Constants!$B$14)+(BldgEUI!$Q$204-BldgEUI!Q207)*Constants!$B$14+(BldgEUI!$R$204-BldgEUI!R207)*Constants!$B$13+(BldgEUI!$S$204-BldgEUI!S207)*Constants!$B$13))</f>
        <v>n/a</v>
      </c>
      <c r="S282" s="117" t="e">
        <f>Q282*#REF!</f>
        <v>#REF!</v>
      </c>
      <c r="T282" s="89"/>
      <c r="U282" s="89"/>
      <c r="V282" s="101"/>
      <c r="W282" s="101">
        <f>'ecm$'!Q307</f>
        <v>118.18694406722609</v>
      </c>
      <c r="X282" s="90">
        <f>IF(((BldgEUI!$V$204-BldgEUI!V207)+(BldgEUI!$W$204-BldgEUI!W207)+(BldgEUI!$X$204-BldgEUI!X207)+(BldgEUI!$Y$204-BldgEUI!Y207))=0,"n/a",W282/(((BldgEUI!$V$204-BldgEUI!V207)*Constants!$B$14)+(BldgEUI!$W$204-BldgEUI!W207)*Constants!$B$14+(BldgEUI!$X$204-BldgEUI!X207)*Constants!$B$13+(BldgEUI!$Y$204-BldgEUI!Y207)*Constants!$B$13))</f>
        <v>53.759086552069007</v>
      </c>
      <c r="Y282" s="117" t="e">
        <f>W282*#REF!</f>
        <v>#REF!</v>
      </c>
    </row>
    <row r="283" spans="1:25" s="19" customFormat="1" x14ac:dyDescent="0.2">
      <c r="A283" s="23" t="s">
        <v>46</v>
      </c>
      <c r="B283" s="50" t="e">
        <f>SUM(D283:G283)</f>
        <v>#REF!</v>
      </c>
      <c r="C283" s="49" t="e">
        <f>D283*Constants!$B$1+Constants!$B$2*E283+F283</f>
        <v>#VALUE!</v>
      </c>
      <c r="D283" s="49">
        <v>0</v>
      </c>
      <c r="E283" s="92">
        <f>'ecm$'!E309</f>
        <v>37.385187158327234</v>
      </c>
      <c r="F283" s="90" t="str">
        <f>IF(((BldgEUI!$D$204-BldgEUI!D209)+(BldgEUI!$E$204-BldgEUI!E209)+(BldgEUI!$F$204-BldgEUI!F209)+(BldgEUI!$G$204-BldgEUI!G209))=0,"n/a",E283/(((BldgEUI!$D$204-BldgEUI!D209)*Constants!$B$14)+(BldgEUI!$E$204-BldgEUI!E209)*Constants!$B$14+(BldgEUI!$F$204-BldgEUI!F209)*Constants!$B$13+(BldgEUI!$G$204-BldgEUI!G209)*Constants!$B$13))</f>
        <v>n/a</v>
      </c>
      <c r="G283" s="117" t="e">
        <f>E283*#REF!</f>
        <v>#REF!</v>
      </c>
      <c r="H283" s="92"/>
      <c r="I283" s="92"/>
      <c r="J283" s="92"/>
      <c r="K283" s="92">
        <f>'ecm$'!I309</f>
        <v>37.385187158327234</v>
      </c>
      <c r="L283" s="90" t="str">
        <f>IF(((BldgEUI!$J$204-BldgEUI!J209)+(BldgEUI!$K$204-BldgEUI!K209)+(BldgEUI!$L$204-BldgEUI!L209)+(BldgEUI!$M$204-BldgEUI!M209))=0,"n/a",K283/(((BldgEUI!$J$204-BldgEUI!J209)*Constants!$B$14)+(BldgEUI!$K$204-BldgEUI!K209)*Constants!$B$14+(BldgEUI!$L$204-BldgEUI!L209)*Constants!$B$13+(BldgEUI!$M$204-BldgEUI!M209)*Constants!$B$13))</f>
        <v>n/a</v>
      </c>
      <c r="M283" s="117" t="e">
        <f>K283*#REF!</f>
        <v>#REF!</v>
      </c>
      <c r="N283" s="92"/>
      <c r="O283" s="92"/>
      <c r="P283" s="92"/>
      <c r="Q283" s="92">
        <f>'ecm$'!M309</f>
        <v>37.385187158327234</v>
      </c>
      <c r="R283" s="90" t="str">
        <f>IF(((BldgEUI!$P$204-BldgEUI!P209)+(BldgEUI!$Q$204-BldgEUI!Q209)+(BldgEUI!$R$204-BldgEUI!R209)+(BldgEUI!$S$204-BldgEUI!S209))=0,"n/a",Q283/(((BldgEUI!$P$204-BldgEUI!P209)*Constants!$B$14)+(BldgEUI!$Q$204-BldgEUI!Q209)*Constants!$B$14+(BldgEUI!$R$204-BldgEUI!R209)*Constants!$B$13+(BldgEUI!$S$204-BldgEUI!S209)*Constants!$B$13))</f>
        <v>n/a</v>
      </c>
      <c r="S283" s="117" t="e">
        <f>Q283*#REF!</f>
        <v>#REF!</v>
      </c>
      <c r="T283" s="89"/>
      <c r="U283" s="89"/>
      <c r="V283" s="89"/>
      <c r="W283" s="101">
        <f>'ecm$'!Q309</f>
        <v>37.385187158327234</v>
      </c>
      <c r="X283" s="90">
        <f>IF(((BldgEUI!$V$204-BldgEUI!V209)+(BldgEUI!$W$204-BldgEUI!W209)+(BldgEUI!$X$204-BldgEUI!X209)+(BldgEUI!$Y$204-BldgEUI!Y209))=0,"n/a",W283/(((BldgEUI!$V$204-BldgEUI!V209)*Constants!$B$14)+(BldgEUI!$W$204-BldgEUI!W209)*Constants!$B$14+(BldgEUI!$X$204-BldgEUI!X209)*Constants!$B$13+(BldgEUI!$Y$204-BldgEUI!Y209)*Constants!$B$13))</f>
        <v>832.6528400732816</v>
      </c>
      <c r="Y283" s="117" t="e">
        <f>W283*#REF!</f>
        <v>#REF!</v>
      </c>
    </row>
    <row r="284" spans="1:25" s="19" customFormat="1" x14ac:dyDescent="0.2">
      <c r="A284" s="23" t="s">
        <v>47</v>
      </c>
      <c r="B284" s="50" t="e">
        <f>SUM(D284:G284)</f>
        <v>#REF!</v>
      </c>
      <c r="C284" s="49" t="e">
        <f>D284*Constants!$B$1+Constants!$B$2*E284+F284</f>
        <v>#VALUE!</v>
      </c>
      <c r="D284" s="49">
        <v>0</v>
      </c>
      <c r="E284" s="92">
        <f>'ecm$'!E310</f>
        <v>0</v>
      </c>
      <c r="F284" s="90" t="str">
        <f>IF(((BldgEUI!$D$204-BldgEUI!D210)+(BldgEUI!$E$204-BldgEUI!E210)+(BldgEUI!$F$204-BldgEUI!F210)+(BldgEUI!$G$204-BldgEUI!G210))=0,"n/a",E284/(((BldgEUI!$D$204-BldgEUI!D210)*Constants!$B$14)+(BldgEUI!$E$204-BldgEUI!E210)*Constants!$B$14+(BldgEUI!$F$204-BldgEUI!F210)*Constants!$B$13+(BldgEUI!$G$204-BldgEUI!G210)*Constants!$B$13))</f>
        <v>n/a</v>
      </c>
      <c r="G284" s="117" t="e">
        <f>E284*#REF!</f>
        <v>#REF!</v>
      </c>
      <c r="H284" s="92"/>
      <c r="I284" s="92"/>
      <c r="J284" s="92"/>
      <c r="K284" s="92">
        <f>'ecm$'!I310</f>
        <v>20.232590674446556</v>
      </c>
      <c r="L284" s="90" t="str">
        <f>IF(((BldgEUI!$J$204-BldgEUI!J210)+(BldgEUI!$K$204-BldgEUI!K210)+(BldgEUI!$L$204-BldgEUI!L210)+(BldgEUI!$M$204-BldgEUI!M210))=0,"n/a",K284/(((BldgEUI!$J$204-BldgEUI!J210)*Constants!$B$14)+(BldgEUI!$K$204-BldgEUI!K210)*Constants!$B$14+(BldgEUI!$L$204-BldgEUI!L210)*Constants!$B$13+(BldgEUI!$M$204-BldgEUI!M210)*Constants!$B$13))</f>
        <v>n/a</v>
      </c>
      <c r="M284" s="117" t="e">
        <f>K284*#REF!</f>
        <v>#REF!</v>
      </c>
      <c r="N284" s="92"/>
      <c r="O284" s="92"/>
      <c r="P284" s="92"/>
      <c r="Q284" s="92">
        <f>'ecm$'!M310</f>
        <v>22.459880774226281</v>
      </c>
      <c r="R284" s="90" t="str">
        <f>IF(((BldgEUI!$P$204-BldgEUI!P210)+(BldgEUI!$Q$204-BldgEUI!Q210)+(BldgEUI!$R$204-BldgEUI!R210)+(BldgEUI!$S$204-BldgEUI!S210))=0,"n/a",Q284/(((BldgEUI!$P$204-BldgEUI!P210)*Constants!$B$14)+(BldgEUI!$Q$204-BldgEUI!Q210)*Constants!$B$14+(BldgEUI!$R$204-BldgEUI!R210)*Constants!$B$13+(BldgEUI!$S$204-BldgEUI!S210)*Constants!$B$13))</f>
        <v>n/a</v>
      </c>
      <c r="S284" s="117" t="e">
        <f>Q284*#REF!</f>
        <v>#REF!</v>
      </c>
      <c r="T284" s="89"/>
      <c r="U284" s="89"/>
      <c r="V284" s="89"/>
      <c r="W284" s="101">
        <f>'ecm$'!Q310</f>
        <v>22.459880774226281</v>
      </c>
      <c r="X284" s="90">
        <f>IF(((BldgEUI!$V$204-BldgEUI!V210)+(BldgEUI!$W$204-BldgEUI!W210)+(BldgEUI!$X$204-BldgEUI!X210)+(BldgEUI!$Y$204-BldgEUI!Y210))=0,"n/a",W284/(((BldgEUI!$V$204-BldgEUI!V210)*Constants!$B$14)+(BldgEUI!$W$204-BldgEUI!W210)*Constants!$B$14+(BldgEUI!$X$204-BldgEUI!X210)*Constants!$B$13+(BldgEUI!$Y$204-BldgEUI!Y210)*Constants!$B$13))</f>
        <v>11.424092748463867</v>
      </c>
      <c r="Y284" s="117" t="e">
        <f>W284*#REF!</f>
        <v>#REF!</v>
      </c>
    </row>
    <row r="285" spans="1:25" x14ac:dyDescent="0.2">
      <c r="A285" s="23" t="s">
        <v>48</v>
      </c>
      <c r="B285" s="50" t="e">
        <f t="shared" ref="B285:B286" si="19">SUM(D285:G285)</f>
        <v>#REF!</v>
      </c>
      <c r="C285" s="49" t="e">
        <f>D285*Constants!$B$1+Constants!$B$2*E285+F285</f>
        <v>#VALUE!</v>
      </c>
      <c r="D285" s="49">
        <v>0</v>
      </c>
      <c r="E285" s="92">
        <f>'ecm$'!E311</f>
        <v>2.1379574497719278</v>
      </c>
      <c r="F285" s="90" t="str">
        <f>IF(((BldgEUI!$D$204-BldgEUI!D211)+(BldgEUI!$E$204-BldgEUI!E211)+(BldgEUI!$F$204-BldgEUI!F211)+(BldgEUI!$G$204-BldgEUI!G211))=0,"n/a",E285/(((BldgEUI!$D$204-BldgEUI!D211)*Constants!$B$14)+(BldgEUI!$E$204-BldgEUI!E211)*Constants!$B$14+(BldgEUI!$F$204-BldgEUI!F211)*Constants!$B$13+(BldgEUI!$G$204-BldgEUI!G211)*Constants!$B$13))</f>
        <v>n/a</v>
      </c>
      <c r="G285" s="117" t="e">
        <f>E285*#REF!</f>
        <v>#REF!</v>
      </c>
      <c r="H285" s="92"/>
      <c r="I285" s="92"/>
      <c r="J285" s="92"/>
      <c r="K285" s="92">
        <f>'ecm$'!I311</f>
        <v>2.1379574497719278</v>
      </c>
      <c r="L285" s="90" t="str">
        <f>IF(((BldgEUI!$J$204-BldgEUI!J211)+(BldgEUI!$K$204-BldgEUI!K211)+(BldgEUI!$L$204-BldgEUI!L211)+(BldgEUI!$M$204-BldgEUI!M211))=0,"n/a",K285/(((BldgEUI!$J$204-BldgEUI!J211)*Constants!$B$14)+(BldgEUI!$K$204-BldgEUI!K211)*Constants!$B$14+(BldgEUI!$L$204-BldgEUI!L211)*Constants!$B$13+(BldgEUI!$M$204-BldgEUI!M211)*Constants!$B$13))</f>
        <v>n/a</v>
      </c>
      <c r="M285" s="117" t="e">
        <f>K285*#REF!</f>
        <v>#REF!</v>
      </c>
      <c r="N285" s="92"/>
      <c r="O285" s="92"/>
      <c r="P285" s="92"/>
      <c r="Q285" s="92">
        <f>'ecm$'!M311</f>
        <v>2.1379574497719278</v>
      </c>
      <c r="R285" s="90" t="str">
        <f>IF(((BldgEUI!$P$204-BldgEUI!P211)+(BldgEUI!$Q$204-BldgEUI!Q211)+(BldgEUI!$R$204-BldgEUI!R211)+(BldgEUI!$S$204-BldgEUI!S211))=0,"n/a",Q285/(((BldgEUI!$P$204-BldgEUI!P211)*Constants!$B$14)+(BldgEUI!$Q$204-BldgEUI!Q211)*Constants!$B$14+(BldgEUI!$R$204-BldgEUI!R211)*Constants!$B$13+(BldgEUI!$S$204-BldgEUI!S211)*Constants!$B$13))</f>
        <v>n/a</v>
      </c>
      <c r="S285" s="117" t="e">
        <f>Q285*#REF!</f>
        <v>#REF!</v>
      </c>
      <c r="T285" s="89"/>
      <c r="U285" s="89"/>
      <c r="V285" s="89"/>
      <c r="W285" s="101">
        <f>'ecm$'!Q311</f>
        <v>2.1379574497719278</v>
      </c>
      <c r="X285" s="90">
        <f>IF(((BldgEUI!$V$204-BldgEUI!V211)+(BldgEUI!$W$204-BldgEUI!W211)+(BldgEUI!$X$204-BldgEUI!X211)+(BldgEUI!$Y$204-BldgEUI!Y211))=0,"n/a",W285/(((BldgEUI!$V$204-BldgEUI!V211)*Constants!$B$14)+(BldgEUI!$W$204-BldgEUI!W211)*Constants!$B$14+(BldgEUI!$X$204-BldgEUI!X211)*Constants!$B$13+(BldgEUI!$Y$204-BldgEUI!Y211)*Constants!$B$13))</f>
        <v>1.873073544909827</v>
      </c>
      <c r="Y285" s="117" t="e">
        <f>W285*#REF!</f>
        <v>#REF!</v>
      </c>
    </row>
    <row r="286" spans="1:25" x14ac:dyDescent="0.2">
      <c r="A286" s="23" t="s">
        <v>49</v>
      </c>
      <c r="B286" s="50" t="e">
        <f t="shared" si="19"/>
        <v>#REF!</v>
      </c>
      <c r="C286" s="49" t="e">
        <f>D286*Constants!$B$1+Constants!$B$2*E286+F286</f>
        <v>#VALUE!</v>
      </c>
      <c r="D286" s="49">
        <v>0</v>
      </c>
      <c r="E286" s="92">
        <f>'ecm$'!E312</f>
        <v>2.1379574497719278</v>
      </c>
      <c r="F286" s="90" t="str">
        <f>IF(((BldgEUI!$D$204-BldgEUI!D212)+(BldgEUI!$E$204-BldgEUI!E212)+(BldgEUI!$F$204-BldgEUI!F212)+(BldgEUI!$G$204-BldgEUI!G212))=0,"n/a",E286/(((BldgEUI!$D$204-BldgEUI!D212)*Constants!$B$14)+(BldgEUI!$E$204-BldgEUI!E212)*Constants!$B$14+(BldgEUI!$F$204-BldgEUI!F212)*Constants!$B$13+(BldgEUI!$G$204-BldgEUI!G212)*Constants!$B$13))</f>
        <v>n/a</v>
      </c>
      <c r="G286" s="117" t="e">
        <f>E286*#REF!</f>
        <v>#REF!</v>
      </c>
      <c r="H286" s="92"/>
      <c r="I286" s="92"/>
      <c r="J286" s="92"/>
      <c r="K286" s="92">
        <f>'ecm$'!I312</f>
        <v>2.1379574497719278</v>
      </c>
      <c r="L286" s="90" t="str">
        <f>IF(((BldgEUI!$J$204-BldgEUI!J212)+(BldgEUI!$K$204-BldgEUI!K212)+(BldgEUI!$L$204-BldgEUI!L212)+(BldgEUI!$M$204-BldgEUI!M212))=0,"n/a",K286/(((BldgEUI!$J$204-BldgEUI!J212)*Constants!$B$14)+(BldgEUI!$K$204-BldgEUI!K212)*Constants!$B$14+(BldgEUI!$L$204-BldgEUI!L212)*Constants!$B$13+(BldgEUI!$M$204-BldgEUI!M212)*Constants!$B$13))</f>
        <v>n/a</v>
      </c>
      <c r="M286" s="117" t="e">
        <f>K286*#REF!</f>
        <v>#REF!</v>
      </c>
      <c r="N286" s="92"/>
      <c r="O286" s="92"/>
      <c r="P286" s="92"/>
      <c r="Q286" s="92">
        <f>'ecm$'!M312</f>
        <v>2.1379574497719278</v>
      </c>
      <c r="R286" s="90" t="str">
        <f>IF(((BldgEUI!$P$204-BldgEUI!P212)+(BldgEUI!$Q$204-BldgEUI!Q212)+(BldgEUI!$R$204-BldgEUI!R212)+(BldgEUI!$S$204-BldgEUI!S212))=0,"n/a",Q286/(((BldgEUI!$P$204-BldgEUI!P212)*Constants!$B$14)+(BldgEUI!$Q$204-BldgEUI!Q212)*Constants!$B$14+(BldgEUI!$R$204-BldgEUI!R212)*Constants!$B$13+(BldgEUI!$S$204-BldgEUI!S212)*Constants!$B$13))</f>
        <v>n/a</v>
      </c>
      <c r="S286" s="117" t="e">
        <f>Q286*#REF!</f>
        <v>#REF!</v>
      </c>
      <c r="T286" s="92"/>
      <c r="U286" s="92"/>
      <c r="V286" s="92"/>
      <c r="W286" s="101">
        <f>'ecm$'!Q312</f>
        <v>2.1379574497719278</v>
      </c>
      <c r="X286" s="90" t="str">
        <f>IF(((BldgEUI!$V$204-BldgEUI!V212)+(BldgEUI!$W$204-BldgEUI!W212)+(BldgEUI!$X$204-BldgEUI!X212)+(BldgEUI!$Y$204-BldgEUI!Y212))=0,"n/a",W286/(((BldgEUI!$V$204-BldgEUI!V212)*Constants!$B$14)+(BldgEUI!$W$204-BldgEUI!W212)*Constants!$B$14+(BldgEUI!$X$204-BldgEUI!X212)*Constants!$B$13+(BldgEUI!$Y$204-BldgEUI!Y212)*Constants!$B$13))</f>
        <v>n/a</v>
      </c>
      <c r="Y286" s="117" t="e">
        <f>W286*#REF!</f>
        <v>#REF!</v>
      </c>
    </row>
    <row r="287" spans="1:25" x14ac:dyDescent="0.2">
      <c r="A287" s="12" t="s">
        <v>50</v>
      </c>
      <c r="B287" s="50" t="e">
        <f>SUM(D287:G287)</f>
        <v>#REF!</v>
      </c>
      <c r="C287" s="49" t="e">
        <f>D287*Constants!$B$1+Constants!$B$2*E287+F287</f>
        <v>#VALUE!</v>
      </c>
      <c r="D287" s="49">
        <v>0</v>
      </c>
      <c r="E287" s="92">
        <f>'ecm$'!E313</f>
        <v>36.183108984403241</v>
      </c>
      <c r="F287" s="90" t="str">
        <f>IF(((BldgEUI!$D$204-BldgEUI!D213)+(BldgEUI!$E$204-BldgEUI!E213)+(BldgEUI!$F$204-BldgEUI!F213)+(BldgEUI!$G$204-BldgEUI!G213))=0,"n/a",E287/(((BldgEUI!$D$204-BldgEUI!D213)*Constants!$B$14)+(BldgEUI!$E$204-BldgEUI!E213)*Constants!$B$14+(BldgEUI!$F$204-BldgEUI!F213)*Constants!$B$13+(BldgEUI!$G$204-BldgEUI!G213)*Constants!$B$13))</f>
        <v>n/a</v>
      </c>
      <c r="G287" s="117" t="e">
        <f>E287*#REF!</f>
        <v>#REF!</v>
      </c>
      <c r="H287" s="92"/>
      <c r="I287" s="92"/>
      <c r="J287" s="92"/>
      <c r="K287" s="92">
        <f>'ecm$'!I313</f>
        <v>36.183108984403241</v>
      </c>
      <c r="L287" s="90" t="str">
        <f>IF(((BldgEUI!$J$204-BldgEUI!J213)+(BldgEUI!$K$204-BldgEUI!K213)+(BldgEUI!$L$204-BldgEUI!L213)+(BldgEUI!$M$204-BldgEUI!M213))=0,"n/a",K287/(((BldgEUI!$J$204-BldgEUI!J213)*Constants!$B$14)+(BldgEUI!$K$204-BldgEUI!K213)*Constants!$B$14+(BldgEUI!$L$204-BldgEUI!L213)*Constants!$B$13+(BldgEUI!$M$204-BldgEUI!M213)*Constants!$B$13))</f>
        <v>n/a</v>
      </c>
      <c r="M287" s="117" t="e">
        <f>K287*#REF!</f>
        <v>#REF!</v>
      </c>
      <c r="N287" s="92"/>
      <c r="O287" s="92"/>
      <c r="P287" s="92"/>
      <c r="Q287" s="92">
        <f>'ecm$'!M313</f>
        <v>36.183108984403241</v>
      </c>
      <c r="R287" s="90" t="str">
        <f>IF(((BldgEUI!$P$204-BldgEUI!P213)+(BldgEUI!$Q$204-BldgEUI!Q213)+(BldgEUI!$R$204-BldgEUI!R213)+(BldgEUI!$S$204-BldgEUI!S213))=0,"n/a",Q287/(((BldgEUI!$P$204-BldgEUI!P213)*Constants!$B$14)+(BldgEUI!$Q$204-BldgEUI!Q213)*Constants!$B$14+(BldgEUI!$R$204-BldgEUI!R213)*Constants!$B$13+(BldgEUI!$S$204-BldgEUI!S213)*Constants!$B$13))</f>
        <v>n/a</v>
      </c>
      <c r="S287" s="117" t="e">
        <f>Q287*#REF!</f>
        <v>#REF!</v>
      </c>
      <c r="T287" s="89"/>
      <c r="U287" s="89"/>
      <c r="V287" s="89"/>
      <c r="W287" s="101">
        <f>'ecm$'!Q313</f>
        <v>36.183108984403241</v>
      </c>
      <c r="X287" s="90">
        <f>IF(((BldgEUI!$V$204-BldgEUI!V213)+(BldgEUI!$W$204-BldgEUI!W213)+(BldgEUI!$X$204-BldgEUI!X213)+(BldgEUI!$Y$204-BldgEUI!Y213))=0,"n/a",W287/(((BldgEUI!$V$204-BldgEUI!V213)*Constants!$B$14)+(BldgEUI!$W$204-BldgEUI!W213)*Constants!$B$14+(BldgEUI!$X$204-BldgEUI!X213)*Constants!$B$13+(BldgEUI!$Y$204-BldgEUI!Y213)*Constants!$B$13))</f>
        <v>13.049168736310982</v>
      </c>
      <c r="Y287" s="117" t="e">
        <f>W287*#REF!</f>
        <v>#REF!</v>
      </c>
    </row>
    <row r="288" spans="1:25" x14ac:dyDescent="0.2">
      <c r="A288" s="73" t="s">
        <v>30</v>
      </c>
      <c r="B288" s="50" t="e">
        <f>SUM(D288:G288)</f>
        <v>#REF!</v>
      </c>
      <c r="C288" s="49" t="e">
        <f>D288*Constants!$B$1+Constants!$B$2*E288+F288</f>
        <v>#VALUE!</v>
      </c>
      <c r="D288" s="49">
        <v>0</v>
      </c>
      <c r="E288" s="92">
        <f>'ecm$'!E314</f>
        <v>1.1606717968360085</v>
      </c>
      <c r="F288" s="90" t="str">
        <f>IF(((BldgEUI!$D$204-BldgEUI!D214)+(BldgEUI!$E$204-BldgEUI!E214)+(BldgEUI!$F$204-BldgEUI!F214)+(BldgEUI!$G$204-BldgEUI!G214))=0,"n/a",E288/(((BldgEUI!$D$204-BldgEUI!D214)*Constants!$B$14)+(BldgEUI!$E$204-BldgEUI!E214)*Constants!$B$14+(BldgEUI!$F$204-BldgEUI!F214)*Constants!$B$13+(BldgEUI!$G$204-BldgEUI!G214)*Constants!$B$13))</f>
        <v>n/a</v>
      </c>
      <c r="G288" s="117" t="e">
        <f>E288*#REF!</f>
        <v>#REF!</v>
      </c>
      <c r="H288" s="92"/>
      <c r="I288" s="92"/>
      <c r="J288" s="92"/>
      <c r="K288" s="92">
        <f>'ecm$'!I314</f>
        <v>1.1606717968360085</v>
      </c>
      <c r="L288" s="90" t="str">
        <f>IF(((BldgEUI!$J$204-BldgEUI!J214)+(BldgEUI!$K$204-BldgEUI!K214)+(BldgEUI!$L$204-BldgEUI!L214)+(BldgEUI!$M$204-BldgEUI!M214))=0,"n/a",K288/(((BldgEUI!$J$204-BldgEUI!J214)*Constants!$B$14)+(BldgEUI!$K$204-BldgEUI!K214)*Constants!$B$14+(BldgEUI!$L$204-BldgEUI!L214)*Constants!$B$13+(BldgEUI!$M$204-BldgEUI!M214)*Constants!$B$13))</f>
        <v>n/a</v>
      </c>
      <c r="M288" s="117" t="e">
        <f>K288*#REF!</f>
        <v>#REF!</v>
      </c>
      <c r="N288" s="92"/>
      <c r="O288" s="92"/>
      <c r="P288" s="92"/>
      <c r="Q288" s="92">
        <f>'ecm$'!M314</f>
        <v>1.1606717968360085</v>
      </c>
      <c r="R288" s="90" t="str">
        <f>IF(((BldgEUI!$P$204-BldgEUI!P214)+(BldgEUI!$Q$204-BldgEUI!Q214)+(BldgEUI!$R$204-BldgEUI!R214)+(BldgEUI!$S$204-BldgEUI!S214))=0,"n/a",Q288/(((BldgEUI!$P$204-BldgEUI!P214)*Constants!$B$14)+(BldgEUI!$Q$204-BldgEUI!Q214)*Constants!$B$14+(BldgEUI!$R$204-BldgEUI!R214)*Constants!$B$13+(BldgEUI!$S$204-BldgEUI!S214)*Constants!$B$13))</f>
        <v>n/a</v>
      </c>
      <c r="S288" s="117" t="e">
        <f>Q288*#REF!</f>
        <v>#REF!</v>
      </c>
      <c r="T288" s="89"/>
      <c r="U288" s="89"/>
      <c r="V288" s="101"/>
      <c r="W288" s="101">
        <f>'ecm$'!Q314</f>
        <v>1.1606717968360085</v>
      </c>
      <c r="X288" s="90">
        <f>IF(((BldgEUI!$V$204-BldgEUI!V214)+(BldgEUI!$W$204-BldgEUI!W214)+(BldgEUI!$X$204-BldgEUI!X214)+(BldgEUI!$Y$204-BldgEUI!Y214))=0,"n/a",W288/(((BldgEUI!$V$204-BldgEUI!V214)*Constants!$B$14)+(BldgEUI!$W$204-BldgEUI!W214)*Constants!$B$14+(BldgEUI!$X$204-BldgEUI!X214)*Constants!$B$13+(BldgEUI!$Y$204-BldgEUI!Y214)*Constants!$B$13))</f>
        <v>0.95817932776904391</v>
      </c>
      <c r="Y288" s="117" t="e">
        <f>W288*#REF!</f>
        <v>#REF!</v>
      </c>
    </row>
    <row r="289" spans="1:25" x14ac:dyDescent="0.2">
      <c r="A289" s="12" t="s">
        <v>6</v>
      </c>
      <c r="B289" s="50" t="e">
        <f>SUM(D289:G289)</f>
        <v>#REF!</v>
      </c>
      <c r="C289" s="49" t="e">
        <f>D289*Constants!$B$1+Constants!$B$2*E289+F289</f>
        <v>#VALUE!</v>
      </c>
      <c r="D289" s="49">
        <v>0</v>
      </c>
      <c r="E289" s="92">
        <f>'ecm$'!E315</f>
        <v>24.329131701428786</v>
      </c>
      <c r="F289" s="90" t="str">
        <f>IF(((BldgEUI!$D$204-BldgEUI!D215)+(BldgEUI!$E$204-BldgEUI!E215)+(BldgEUI!$F$204-BldgEUI!F215)+(BldgEUI!$G$204-BldgEUI!G215))=0,"n/a",E289/(((BldgEUI!$D$204-BldgEUI!D215)*Constants!$B$14)+(BldgEUI!$E$204-BldgEUI!E215)*Constants!$B$14+(BldgEUI!$F$204-BldgEUI!F215)*Constants!$B$13+(BldgEUI!$G$204-BldgEUI!G215)*Constants!$B$13))</f>
        <v>n/a</v>
      </c>
      <c r="G289" s="117" t="e">
        <f>E289*#REF!</f>
        <v>#REF!</v>
      </c>
      <c r="H289" s="92"/>
      <c r="I289" s="92"/>
      <c r="J289" s="92"/>
      <c r="K289" s="92">
        <f>'ecm$'!I315</f>
        <v>24.329131701428786</v>
      </c>
      <c r="L289" s="90" t="str">
        <f>IF(((BldgEUI!$J$204-BldgEUI!J215)+(BldgEUI!$K$204-BldgEUI!K215)+(BldgEUI!$L$204-BldgEUI!L215)+(BldgEUI!$M$204-BldgEUI!M215))=0,"n/a",K289/(((BldgEUI!$J$204-BldgEUI!J215)*Constants!$B$14)+(BldgEUI!$K$204-BldgEUI!K215)*Constants!$B$14+(BldgEUI!$L$204-BldgEUI!L215)*Constants!$B$13+(BldgEUI!$M$204-BldgEUI!M215)*Constants!$B$13))</f>
        <v>n/a</v>
      </c>
      <c r="M289" s="117" t="e">
        <f>K289*#REF!</f>
        <v>#REF!</v>
      </c>
      <c r="N289" s="92"/>
      <c r="O289" s="92"/>
      <c r="P289" s="92"/>
      <c r="Q289" s="92">
        <f>'ecm$'!M315</f>
        <v>24.329131701428786</v>
      </c>
      <c r="R289" s="90" t="str">
        <f>IF(((BldgEUI!$P$204-BldgEUI!P215)+(BldgEUI!$Q$204-BldgEUI!Q215)+(BldgEUI!$R$204-BldgEUI!R215)+(BldgEUI!$S$204-BldgEUI!S215))=0,"n/a",Q289/(((BldgEUI!$P$204-BldgEUI!P215)*Constants!$B$14)+(BldgEUI!$Q$204-BldgEUI!Q215)*Constants!$B$14+(BldgEUI!$R$204-BldgEUI!R215)*Constants!$B$13+(BldgEUI!$S$204-BldgEUI!S215)*Constants!$B$13))</f>
        <v>n/a</v>
      </c>
      <c r="S289" s="117" t="e">
        <f>Q289*#REF!</f>
        <v>#REF!</v>
      </c>
      <c r="T289" s="89"/>
      <c r="U289" s="89"/>
      <c r="V289" s="101"/>
      <c r="W289" s="101">
        <f>'ecm$'!Q315</f>
        <v>24.329131701428786</v>
      </c>
      <c r="X289" s="90">
        <f>IF(((BldgEUI!$V$204-BldgEUI!V215)+(BldgEUI!$W$204-BldgEUI!W215)+(BldgEUI!$X$204-BldgEUI!X215)+(BldgEUI!$Y$204-BldgEUI!Y215))=0,"n/a",W289/(((BldgEUI!$V$204-BldgEUI!V215)*Constants!$B$14)+(BldgEUI!$W$204-BldgEUI!W215)*Constants!$B$14+(BldgEUI!$X$204-BldgEUI!X215)*Constants!$B$13+(BldgEUI!$Y$204-BldgEUI!Y215)*Constants!$B$13))</f>
        <v>22.716987018044566</v>
      </c>
      <c r="Y289" s="117" t="e">
        <f>W289*#REF!</f>
        <v>#REF!</v>
      </c>
    </row>
    <row r="290" spans="1:25" x14ac:dyDescent="0.2">
      <c r="A290" s="12" t="s">
        <v>51</v>
      </c>
      <c r="B290" s="50" t="e">
        <f t="shared" ref="B290:B298" si="20">SUM(D290:G290)</f>
        <v>#REF!</v>
      </c>
      <c r="C290" s="49" t="e">
        <f>D290*Constants!$B$1+Constants!$B$2*E290+F290</f>
        <v>#VALUE!</v>
      </c>
      <c r="D290" s="49">
        <v>0</v>
      </c>
      <c r="E290" s="92">
        <f>'ecm$'!E316</f>
        <v>3.6584375036270993</v>
      </c>
      <c r="F290" s="90" t="str">
        <f>IF(((BldgEUI!$D$204-BldgEUI!D216)+(BldgEUI!$E$204-BldgEUI!E216)+(BldgEUI!$F$204-BldgEUI!F216)+(BldgEUI!$G$204-BldgEUI!G216))=0,"n/a",E290/(((BldgEUI!$D$204-BldgEUI!D216)*Constants!$B$14)+(BldgEUI!$E$204-BldgEUI!E216)*Constants!$B$14+(BldgEUI!$F$204-BldgEUI!F216)*Constants!$B$13+(BldgEUI!$G$204-BldgEUI!G216)*Constants!$B$13))</f>
        <v>n/a</v>
      </c>
      <c r="G290" s="117" t="e">
        <f>E290*#REF!</f>
        <v>#REF!</v>
      </c>
      <c r="H290" s="92"/>
      <c r="I290" s="92"/>
      <c r="J290" s="92"/>
      <c r="K290" s="92">
        <f>'ecm$'!I316</f>
        <v>3.6584375036270993</v>
      </c>
      <c r="L290" s="90" t="str">
        <f>IF(((BldgEUI!$J$204-BldgEUI!J216)+(BldgEUI!$K$204-BldgEUI!K216)+(BldgEUI!$L$204-BldgEUI!L216)+(BldgEUI!$M$204-BldgEUI!M216))=0,"n/a",K290/(((BldgEUI!$J$204-BldgEUI!J216)*Constants!$B$14)+(BldgEUI!$K$204-BldgEUI!K216)*Constants!$B$14+(BldgEUI!$L$204-BldgEUI!L216)*Constants!$B$13+(BldgEUI!$M$204-BldgEUI!M216)*Constants!$B$13))</f>
        <v>n/a</v>
      </c>
      <c r="M290" s="117" t="e">
        <f>K290*#REF!</f>
        <v>#REF!</v>
      </c>
      <c r="N290" s="92"/>
      <c r="O290" s="92"/>
      <c r="P290" s="92"/>
      <c r="Q290" s="92">
        <f>'ecm$'!M316</f>
        <v>3.6584375036270993</v>
      </c>
      <c r="R290" s="90" t="str">
        <f>IF(((BldgEUI!$P$204-BldgEUI!P216)+(BldgEUI!$Q$204-BldgEUI!Q216)+(BldgEUI!$R$204-BldgEUI!R216)+(BldgEUI!$S$204-BldgEUI!S216))=0,"n/a",Q290/(((BldgEUI!$P$204-BldgEUI!P216)*Constants!$B$14)+(BldgEUI!$Q$204-BldgEUI!Q216)*Constants!$B$14+(BldgEUI!$R$204-BldgEUI!R216)*Constants!$B$13+(BldgEUI!$S$204-BldgEUI!S216)*Constants!$B$13))</f>
        <v>n/a</v>
      </c>
      <c r="S290" s="117" t="e">
        <f>Q290*#REF!</f>
        <v>#REF!</v>
      </c>
      <c r="T290" s="89"/>
      <c r="U290" s="89"/>
      <c r="V290" s="101"/>
      <c r="W290" s="101">
        <f>'ecm$'!Q316</f>
        <v>3.6584375036270993</v>
      </c>
      <c r="X290" s="90">
        <f>IF(((BldgEUI!$V$204-BldgEUI!V216)+(BldgEUI!$W$204-BldgEUI!W216)+(BldgEUI!$X$204-BldgEUI!X216)+(BldgEUI!$Y$204-BldgEUI!Y216))=0,"n/a",W290/(((BldgEUI!$V$204-BldgEUI!V216)*Constants!$B$14)+(BldgEUI!$W$204-BldgEUI!W216)*Constants!$B$14+(BldgEUI!$X$204-BldgEUI!X216)*Constants!$B$13+(BldgEUI!$Y$204-BldgEUI!Y216)*Constants!$B$13))</f>
        <v>2.1039145764373788</v>
      </c>
      <c r="Y290" s="117" t="e">
        <f>W290*#REF!</f>
        <v>#REF!</v>
      </c>
    </row>
    <row r="291" spans="1:25" s="52" customFormat="1" x14ac:dyDescent="0.2">
      <c r="A291" s="23" t="s">
        <v>52</v>
      </c>
      <c r="B291" s="50" t="e">
        <f t="shared" si="20"/>
        <v>#REF!</v>
      </c>
      <c r="C291" s="49" t="e">
        <f>D291*Constants!$B$1+Constants!$B$2*E291+F291</f>
        <v>#VALUE!</v>
      </c>
      <c r="D291" s="49">
        <v>0</v>
      </c>
      <c r="E291" s="92">
        <f>'ecm$'!E317</f>
        <v>2.7621087085204916</v>
      </c>
      <c r="F291" s="90" t="str">
        <f>IF(((BldgEUI!$D$204-BldgEUI!D217)+(BldgEUI!$E$204-BldgEUI!E217)+(BldgEUI!$F$204-BldgEUI!F217)+(BldgEUI!$G$204-BldgEUI!G217))=0,"n/a",E291/(((BldgEUI!$D$204-BldgEUI!D217)*Constants!$B$14)+(BldgEUI!$E$204-BldgEUI!E217)*Constants!$B$14+(BldgEUI!$F$204-BldgEUI!F217)*Constants!$B$13+(BldgEUI!$G$204-BldgEUI!G217)*Constants!$B$13))</f>
        <v>n/a</v>
      </c>
      <c r="G291" s="117" t="e">
        <f>E291*#REF!</f>
        <v>#REF!</v>
      </c>
      <c r="H291" s="92"/>
      <c r="I291" s="92"/>
      <c r="J291" s="92"/>
      <c r="K291" s="92">
        <f>'ecm$'!I317</f>
        <v>2.7621087085204916</v>
      </c>
      <c r="L291" s="90" t="str">
        <f>IF(((BldgEUI!$J$204-BldgEUI!J217)+(BldgEUI!$K$204-BldgEUI!K217)+(BldgEUI!$L$204-BldgEUI!L217)+(BldgEUI!$M$204-BldgEUI!M217))=0,"n/a",K291/(((BldgEUI!$J$204-BldgEUI!J217)*Constants!$B$14)+(BldgEUI!$K$204-BldgEUI!K217)*Constants!$B$14+(BldgEUI!$L$204-BldgEUI!L217)*Constants!$B$13+(BldgEUI!$M$204-BldgEUI!M217)*Constants!$B$13))</f>
        <v>n/a</v>
      </c>
      <c r="M291" s="117" t="e">
        <f>K291*#REF!</f>
        <v>#REF!</v>
      </c>
      <c r="N291" s="92"/>
      <c r="O291" s="92"/>
      <c r="P291" s="92"/>
      <c r="Q291" s="92">
        <f>'ecm$'!M317</f>
        <v>2.7621087085204916</v>
      </c>
      <c r="R291" s="90" t="str">
        <f>IF(((BldgEUI!$P$204-BldgEUI!P217)+(BldgEUI!$Q$204-BldgEUI!Q217)+(BldgEUI!$R$204-BldgEUI!R217)+(BldgEUI!$S$204-BldgEUI!S217))=0,"n/a",Q291/(((BldgEUI!$P$204-BldgEUI!P217)*Constants!$B$14)+(BldgEUI!$Q$204-BldgEUI!Q217)*Constants!$B$14+(BldgEUI!$R$204-BldgEUI!R217)*Constants!$B$13+(BldgEUI!$S$204-BldgEUI!S217)*Constants!$B$13))</f>
        <v>n/a</v>
      </c>
      <c r="S291" s="117" t="e">
        <f>Q291*#REF!</f>
        <v>#REF!</v>
      </c>
      <c r="T291" s="92"/>
      <c r="U291" s="92"/>
      <c r="V291" s="92"/>
      <c r="W291" s="101">
        <f>'ecm$'!Q317</f>
        <v>2.7621087085204916</v>
      </c>
      <c r="X291" s="90">
        <f>IF(((BldgEUI!$V$204-BldgEUI!V217)+(BldgEUI!$W$204-BldgEUI!W217)+(BldgEUI!$X$204-BldgEUI!X217)+(BldgEUI!$Y$204-BldgEUI!Y217))=0,"n/a",W291/(((BldgEUI!$V$204-BldgEUI!V217)*Constants!$B$14)+(BldgEUI!$W$204-BldgEUI!W217)*Constants!$B$14+(BldgEUI!$X$204-BldgEUI!X217)*Constants!$B$13+(BldgEUI!$Y$204-BldgEUI!Y217)*Constants!$B$13))</f>
        <v>4.6650114114294814</v>
      </c>
      <c r="Y291" s="117" t="e">
        <f>W291*#REF!</f>
        <v>#REF!</v>
      </c>
    </row>
    <row r="292" spans="1:25" s="19" customFormat="1" x14ac:dyDescent="0.2">
      <c r="A292" s="23" t="s">
        <v>53</v>
      </c>
      <c r="B292" s="50" t="e">
        <f t="shared" si="20"/>
        <v>#REF!</v>
      </c>
      <c r="C292" s="49" t="e">
        <f>D292*Constants!$B$1+Constants!$B$2*E292+F292</f>
        <v>#VALUE!</v>
      </c>
      <c r="D292" s="49">
        <v>0</v>
      </c>
      <c r="E292" s="92">
        <f>'ecm$'!E318</f>
        <v>0.31570272873939437</v>
      </c>
      <c r="F292" s="90" t="str">
        <f>IF(((BldgEUI!$D$204-BldgEUI!D218)+(BldgEUI!$E$204-BldgEUI!E218)+(BldgEUI!$F$204-BldgEUI!F218)+(BldgEUI!$G$204-BldgEUI!G218))=0,"n/a",E292/(((BldgEUI!$D$204-BldgEUI!D218)*Constants!$B$14)+(BldgEUI!$E$204-BldgEUI!E218)*Constants!$B$14+(BldgEUI!$F$204-BldgEUI!F218)*Constants!$B$13+(BldgEUI!$G$204-BldgEUI!G218)*Constants!$B$13))</f>
        <v>n/a</v>
      </c>
      <c r="G292" s="117" t="e">
        <f>E292*#REF!</f>
        <v>#REF!</v>
      </c>
      <c r="H292" s="92"/>
      <c r="I292" s="92"/>
      <c r="J292" s="92"/>
      <c r="K292" s="92">
        <f>'ecm$'!I318</f>
        <v>0.31570272873939437</v>
      </c>
      <c r="L292" s="90" t="str">
        <f>IF(((BldgEUI!$J$204-BldgEUI!J218)+(BldgEUI!$K$204-BldgEUI!K218)+(BldgEUI!$L$204-BldgEUI!L218)+(BldgEUI!$M$204-BldgEUI!M218))=0,"n/a",K292/(((BldgEUI!$J$204-BldgEUI!J218)*Constants!$B$14)+(BldgEUI!$K$204-BldgEUI!K218)*Constants!$B$14+(BldgEUI!$L$204-BldgEUI!L218)*Constants!$B$13+(BldgEUI!$M$204-BldgEUI!M218)*Constants!$B$13))</f>
        <v>n/a</v>
      </c>
      <c r="M292" s="117" t="e">
        <f>K292*#REF!</f>
        <v>#REF!</v>
      </c>
      <c r="N292" s="92"/>
      <c r="O292" s="92"/>
      <c r="P292" s="92"/>
      <c r="Q292" s="92">
        <f>'ecm$'!M318</f>
        <v>0.31570272873939437</v>
      </c>
      <c r="R292" s="90" t="str">
        <f>IF(((BldgEUI!$P$204-BldgEUI!P218)+(BldgEUI!$Q$204-BldgEUI!Q218)+(BldgEUI!$R$204-BldgEUI!R218)+(BldgEUI!$S$204-BldgEUI!S218))=0,"n/a",Q292/(((BldgEUI!$P$204-BldgEUI!P218)*Constants!$B$14)+(BldgEUI!$Q$204-BldgEUI!Q218)*Constants!$B$14+(BldgEUI!$R$204-BldgEUI!R218)*Constants!$B$13+(BldgEUI!$S$204-BldgEUI!S218)*Constants!$B$13))</f>
        <v>n/a</v>
      </c>
      <c r="S292" s="117" t="e">
        <f>Q292*#REF!</f>
        <v>#REF!</v>
      </c>
      <c r="T292" s="94"/>
      <c r="U292" s="94"/>
      <c r="V292" s="94"/>
      <c r="W292" s="101">
        <f>'ecm$'!Q318</f>
        <v>0.31570272873939437</v>
      </c>
      <c r="X292" s="90">
        <f>IF(((BldgEUI!$V$204-BldgEUI!V218)+(BldgEUI!$W$204-BldgEUI!W218)+(BldgEUI!$X$204-BldgEUI!X218)+(BldgEUI!$Y$204-BldgEUI!Y218))=0,"n/a",W292/(((BldgEUI!$V$204-BldgEUI!V218)*Constants!$B$14)+(BldgEUI!$W$204-BldgEUI!W218)*Constants!$B$14+(BldgEUI!$X$204-BldgEUI!X218)*Constants!$B$13+(BldgEUI!$Y$204-BldgEUI!Y218)*Constants!$B$13))</f>
        <v>9.7160885945270684E-2</v>
      </c>
      <c r="Y292" s="117" t="e">
        <f>W292*#REF!</f>
        <v>#REF!</v>
      </c>
    </row>
    <row r="293" spans="1:25" s="52" customFormat="1" x14ac:dyDescent="0.2">
      <c r="A293" s="23" t="s">
        <v>54</v>
      </c>
      <c r="B293" s="50" t="e">
        <f t="shared" si="20"/>
        <v>#REF!</v>
      </c>
      <c r="C293" s="49" t="e">
        <f>D293*Constants!$B$1+Constants!$B$2*E293+F293</f>
        <v>#VALUE!</v>
      </c>
      <c r="D293" s="49">
        <v>0</v>
      </c>
      <c r="E293" s="92">
        <f>'ecm$'!E319</f>
        <v>3.9544088118202811</v>
      </c>
      <c r="F293" s="90" t="str">
        <f>IF(((BldgEUI!$D$204-BldgEUI!D219)+(BldgEUI!$E$204-BldgEUI!E219)+(BldgEUI!$F$204-BldgEUI!F219)+(BldgEUI!$G$204-BldgEUI!G219))=0,"n/a",E293/(((BldgEUI!$D$204-BldgEUI!D219)*Constants!$B$14)+(BldgEUI!$E$204-BldgEUI!E219)*Constants!$B$14+(BldgEUI!$F$204-BldgEUI!F219)*Constants!$B$13+(BldgEUI!$G$204-BldgEUI!G219)*Constants!$B$13))</f>
        <v>n/a</v>
      </c>
      <c r="G293" s="117" t="e">
        <f>E293*#REF!</f>
        <v>#REF!</v>
      </c>
      <c r="H293" s="92"/>
      <c r="I293" s="92"/>
      <c r="J293" s="92"/>
      <c r="K293" s="92">
        <f>'ecm$'!I319</f>
        <v>3.9544088118202811</v>
      </c>
      <c r="L293" s="90" t="str">
        <f>IF(((BldgEUI!$J$204-BldgEUI!J219)+(BldgEUI!$K$204-BldgEUI!K219)+(BldgEUI!$L$204-BldgEUI!L219)+(BldgEUI!$M$204-BldgEUI!M219))=0,"n/a",K293/(((BldgEUI!$J$204-BldgEUI!J219)*Constants!$B$14)+(BldgEUI!$K$204-BldgEUI!K219)*Constants!$B$14+(BldgEUI!$L$204-BldgEUI!L219)*Constants!$B$13+(BldgEUI!$M$204-BldgEUI!M219)*Constants!$B$13))</f>
        <v>n/a</v>
      </c>
      <c r="M293" s="117" t="e">
        <f>K293*#REF!</f>
        <v>#REF!</v>
      </c>
      <c r="N293" s="92"/>
      <c r="O293" s="92"/>
      <c r="P293" s="92"/>
      <c r="Q293" s="92">
        <f>'ecm$'!M319</f>
        <v>3.9544088118202811</v>
      </c>
      <c r="R293" s="90" t="str">
        <f>IF(((BldgEUI!$P$204-BldgEUI!P219)+(BldgEUI!$Q$204-BldgEUI!Q219)+(BldgEUI!$R$204-BldgEUI!R219)+(BldgEUI!$S$204-BldgEUI!S219))=0,"n/a",Q293/(((BldgEUI!$P$204-BldgEUI!P219)*Constants!$B$14)+(BldgEUI!$Q$204-BldgEUI!Q219)*Constants!$B$14+(BldgEUI!$R$204-BldgEUI!R219)*Constants!$B$13+(BldgEUI!$S$204-BldgEUI!S219)*Constants!$B$13))</f>
        <v>n/a</v>
      </c>
      <c r="S293" s="117" t="e">
        <f>Q293*#REF!</f>
        <v>#REF!</v>
      </c>
      <c r="T293" s="92"/>
      <c r="U293" s="92"/>
      <c r="V293" s="92"/>
      <c r="W293" s="101">
        <f>'ecm$'!Q319</f>
        <v>3.9544088118202811</v>
      </c>
      <c r="X293" s="90" t="str">
        <f>IF(((BldgEUI!$V$204-BldgEUI!V219)+(BldgEUI!$W$204-BldgEUI!W219)+(BldgEUI!$X$204-BldgEUI!X219)+(BldgEUI!$Y$204-BldgEUI!Y219))=0,"n/a",W293/(((BldgEUI!$V$204-BldgEUI!V219)*Constants!$B$14)+(BldgEUI!$W$204-BldgEUI!W219)*Constants!$B$14+(BldgEUI!$X$204-BldgEUI!X219)*Constants!$B$13+(BldgEUI!$Y$204-BldgEUI!Y219)*Constants!$B$13))</f>
        <v>n/a</v>
      </c>
      <c r="Y293" s="117" t="e">
        <f>W293*#REF!</f>
        <v>#REF!</v>
      </c>
    </row>
    <row r="294" spans="1:25" s="19" customFormat="1" x14ac:dyDescent="0.2">
      <c r="A294" s="23" t="s">
        <v>55</v>
      </c>
      <c r="B294" s="50" t="e">
        <f t="shared" si="20"/>
        <v>#REF!</v>
      </c>
      <c r="C294" s="49" t="e">
        <f>D294*Constants!$B$1+Constants!$B$2*E294+F294</f>
        <v>#VALUE!</v>
      </c>
      <c r="D294" s="49">
        <v>0</v>
      </c>
      <c r="E294" s="92">
        <f>'ecm$'!E320</f>
        <v>3.2455343152616734</v>
      </c>
      <c r="F294" s="90" t="str">
        <f>IF(((BldgEUI!$D$204-BldgEUI!D220)+(BldgEUI!$E$204-BldgEUI!E220)+(BldgEUI!$F$204-BldgEUI!F220)+(BldgEUI!$G$204-BldgEUI!G220))=0,"n/a",E294/(((BldgEUI!$D$204-BldgEUI!D220)*Constants!$B$14)+(BldgEUI!$E$204-BldgEUI!E220)*Constants!$B$14+(BldgEUI!$F$204-BldgEUI!F220)*Constants!$B$13+(BldgEUI!$G$204-BldgEUI!G220)*Constants!$B$13))</f>
        <v>n/a</v>
      </c>
      <c r="G294" s="117" t="e">
        <f>E294*#REF!</f>
        <v>#REF!</v>
      </c>
      <c r="H294" s="92"/>
      <c r="I294" s="92"/>
      <c r="J294" s="92"/>
      <c r="K294" s="92">
        <f>'ecm$'!I320</f>
        <v>3.2455343152616734</v>
      </c>
      <c r="L294" s="90" t="str">
        <f>IF(((BldgEUI!$J$204-BldgEUI!J220)+(BldgEUI!$K$204-BldgEUI!K220)+(BldgEUI!$L$204-BldgEUI!L220)+(BldgEUI!$M$204-BldgEUI!M220))=0,"n/a",K294/(((BldgEUI!$J$204-BldgEUI!J220)*Constants!$B$14)+(BldgEUI!$K$204-BldgEUI!K220)*Constants!$B$14+(BldgEUI!$L$204-BldgEUI!L220)*Constants!$B$13+(BldgEUI!$M$204-BldgEUI!M220)*Constants!$B$13))</f>
        <v>n/a</v>
      </c>
      <c r="M294" s="117" t="e">
        <f>K294*#REF!</f>
        <v>#REF!</v>
      </c>
      <c r="N294" s="92"/>
      <c r="O294" s="92"/>
      <c r="P294" s="92"/>
      <c r="Q294" s="92">
        <f>'ecm$'!M320</f>
        <v>3.2455343152616734</v>
      </c>
      <c r="R294" s="90" t="str">
        <f>IF(((BldgEUI!$P$204-BldgEUI!P220)+(BldgEUI!$Q$204-BldgEUI!Q220)+(BldgEUI!$R$204-BldgEUI!R220)+(BldgEUI!$S$204-BldgEUI!S220))=0,"n/a",Q294/(((BldgEUI!$P$204-BldgEUI!P220)*Constants!$B$14)+(BldgEUI!$Q$204-BldgEUI!Q220)*Constants!$B$14+(BldgEUI!$R$204-BldgEUI!R220)*Constants!$B$13+(BldgEUI!$S$204-BldgEUI!S220)*Constants!$B$13))</f>
        <v>n/a</v>
      </c>
      <c r="S294" s="117" t="e">
        <f>Q294*#REF!</f>
        <v>#REF!</v>
      </c>
      <c r="T294" s="94"/>
      <c r="U294" s="94"/>
      <c r="V294" s="94"/>
      <c r="W294" s="101">
        <f>'ecm$'!Q320</f>
        <v>3.2455343152616734</v>
      </c>
      <c r="X294" s="90">
        <f>IF(((BldgEUI!$V$204-BldgEUI!V220)+(BldgEUI!$W$204-BldgEUI!W220)+(BldgEUI!$X$204-BldgEUI!X220)+(BldgEUI!$Y$204-BldgEUI!Y220))&lt;=0,"n/a",W294/(((BldgEUI!$V$204-BldgEUI!V220)*Constants!$B$14)+(BldgEUI!$W$204-BldgEUI!W220)*Constants!$B$14+(BldgEUI!$X$204-BldgEUI!X220)*Constants!$B$13+(BldgEUI!$Y$204-BldgEUI!Y220)*Constants!$B$13))</f>
        <v>-20.610813637903881</v>
      </c>
      <c r="Y294" s="117" t="e">
        <f>W294*#REF!</f>
        <v>#REF!</v>
      </c>
    </row>
    <row r="295" spans="1:25" s="19" customFormat="1" x14ac:dyDescent="0.2">
      <c r="A295" s="23" t="s">
        <v>21</v>
      </c>
      <c r="B295" s="50" t="e">
        <f t="shared" si="20"/>
        <v>#REF!</v>
      </c>
      <c r="C295" s="49" t="e">
        <f>D295*Constants!$B$1+Constants!$B$2*E295+F295</f>
        <v>#VALUE!</v>
      </c>
      <c r="D295" s="49">
        <v>0</v>
      </c>
      <c r="E295" s="92">
        <f>'ecm$'!E321</f>
        <v>15.418958993465415</v>
      </c>
      <c r="F295" s="90" t="str">
        <f>IF(((BldgEUI!$D$204-BldgEUI!D221)+(BldgEUI!$E$204-BldgEUI!E221)+(BldgEUI!$F$204-BldgEUI!F221)+(BldgEUI!$G$204-BldgEUI!G221))=0,"n/a",E295/(((BldgEUI!$D$204-BldgEUI!D221)*Constants!$B$14)+(BldgEUI!$E$204-BldgEUI!E221)*Constants!$B$14+(BldgEUI!$F$204-BldgEUI!F221)*Constants!$B$13+(BldgEUI!$G$204-BldgEUI!G221)*Constants!$B$13))</f>
        <v>n/a</v>
      </c>
      <c r="G295" s="117" t="e">
        <f>E295*#REF!</f>
        <v>#REF!</v>
      </c>
      <c r="H295" s="92"/>
      <c r="I295" s="92"/>
      <c r="J295" s="92"/>
      <c r="K295" s="92">
        <f>'ecm$'!I321</f>
        <v>15.418958993465415</v>
      </c>
      <c r="L295" s="90" t="str">
        <f>IF(((BldgEUI!$J$204-BldgEUI!J221)+(BldgEUI!$K$204-BldgEUI!K221)+(BldgEUI!$L$204-BldgEUI!L221)+(BldgEUI!$M$204-BldgEUI!M221))=0,"n/a",K295/(((BldgEUI!$J$204-BldgEUI!J221)*Constants!$B$14)+(BldgEUI!$K$204-BldgEUI!K221)*Constants!$B$14+(BldgEUI!$L$204-BldgEUI!L221)*Constants!$B$13+(BldgEUI!$M$204-BldgEUI!M221)*Constants!$B$13))</f>
        <v>n/a</v>
      </c>
      <c r="M295" s="117" t="e">
        <f>K295*#REF!</f>
        <v>#REF!</v>
      </c>
      <c r="N295" s="92"/>
      <c r="O295" s="92"/>
      <c r="P295" s="92"/>
      <c r="Q295" s="92">
        <f>'ecm$'!M321</f>
        <v>15.418958993465415</v>
      </c>
      <c r="R295" s="90" t="str">
        <f>IF(((BldgEUI!$P$204-BldgEUI!P221)+(BldgEUI!$Q$204-BldgEUI!Q221)+(BldgEUI!$R$204-BldgEUI!R221)+(BldgEUI!$S$204-BldgEUI!S221))=0,"n/a",Q295/(((BldgEUI!$P$204-BldgEUI!P221)*Constants!$B$14)+(BldgEUI!$Q$204-BldgEUI!Q221)*Constants!$B$14+(BldgEUI!$R$204-BldgEUI!R221)*Constants!$B$13+(BldgEUI!$S$204-BldgEUI!S221)*Constants!$B$13))</f>
        <v>n/a</v>
      </c>
      <c r="S295" s="117" t="e">
        <f>Q295*#REF!</f>
        <v>#REF!</v>
      </c>
      <c r="T295" s="89"/>
      <c r="U295" s="89"/>
      <c r="V295" s="101"/>
      <c r="W295" s="101">
        <f>'ecm$'!Q321</f>
        <v>15.418958993465415</v>
      </c>
      <c r="X295" s="90">
        <f>IF(((BldgEUI!$V$204-BldgEUI!V221)+(BldgEUI!$W$204-BldgEUI!W221)+(BldgEUI!$X$204-BldgEUI!X221)+(BldgEUI!$Y$204-BldgEUI!Y221))=0,"n/a",W295/(((BldgEUI!$V$204-BldgEUI!V221)*Constants!$B$14)+(BldgEUI!$W$204-BldgEUI!W221)*Constants!$B$14+(BldgEUI!$X$204-BldgEUI!X221)*Constants!$B$13+(BldgEUI!$Y$204-BldgEUI!Y221)*Constants!$B$13))</f>
        <v>27.511725573076014</v>
      </c>
      <c r="Y295" s="117" t="e">
        <f>W295*#REF!</f>
        <v>#REF!</v>
      </c>
    </row>
    <row r="296" spans="1:25" s="19" customFormat="1" x14ac:dyDescent="0.2">
      <c r="A296" s="23" t="s">
        <v>56</v>
      </c>
      <c r="B296" s="50" t="e">
        <f t="shared" si="20"/>
        <v>#REF!</v>
      </c>
      <c r="C296" s="49" t="e">
        <f>D296*Constants!$B$1+Constants!$B$2*E296+F296</f>
        <v>#VALUE!</v>
      </c>
      <c r="D296" s="49">
        <v>0</v>
      </c>
      <c r="E296" s="92">
        <f>'ecm$'!E322</f>
        <v>0.96103624778021512</v>
      </c>
      <c r="F296" s="90" t="str">
        <f>IF(((BldgEUI!$D$204-BldgEUI!D222)+(BldgEUI!$E$204-BldgEUI!E222)+(BldgEUI!$F$204-BldgEUI!F222)+(BldgEUI!$G$204-BldgEUI!G222))=0,"n/a",E296/(((BldgEUI!$D$204-BldgEUI!D222)*Constants!$B$14)+(BldgEUI!$E$204-BldgEUI!E222)*Constants!$B$14+(BldgEUI!$F$204-BldgEUI!F222)*Constants!$B$13+(BldgEUI!$G$204-BldgEUI!G222)*Constants!$B$13))</f>
        <v>n/a</v>
      </c>
      <c r="G296" s="117" t="e">
        <f>E296*#REF!</f>
        <v>#REF!</v>
      </c>
      <c r="H296" s="92"/>
      <c r="I296" s="92"/>
      <c r="J296" s="92"/>
      <c r="K296" s="92">
        <f>'ecm$'!I322</f>
        <v>0.96103624778021512</v>
      </c>
      <c r="L296" s="90" t="str">
        <f>IF(((BldgEUI!$J$204-BldgEUI!J222)+(BldgEUI!$K$204-BldgEUI!K222)+(BldgEUI!$L$204-BldgEUI!L222)+(BldgEUI!$M$204-BldgEUI!M222))=0,"n/a",K296/(((BldgEUI!$J$204-BldgEUI!J222)*Constants!$B$14)+(BldgEUI!$K$204-BldgEUI!K222)*Constants!$B$14+(BldgEUI!$L$204-BldgEUI!L222)*Constants!$B$13+(BldgEUI!$M$204-BldgEUI!M222)*Constants!$B$13))</f>
        <v>n/a</v>
      </c>
      <c r="M296" s="117" t="e">
        <f>K296*#REF!</f>
        <v>#REF!</v>
      </c>
      <c r="N296" s="92"/>
      <c r="O296" s="92"/>
      <c r="P296" s="92"/>
      <c r="Q296" s="92">
        <f>'ecm$'!M322</f>
        <v>0.96103624778021512</v>
      </c>
      <c r="R296" s="90" t="str">
        <f>IF(((BldgEUI!$P$204-BldgEUI!P222)+(BldgEUI!$Q$204-BldgEUI!Q222)+(BldgEUI!$R$204-BldgEUI!R222)+(BldgEUI!$S$204-BldgEUI!S222))=0,"n/a",Q296/(((BldgEUI!$P$204-BldgEUI!P222)*Constants!$B$14)+(BldgEUI!$Q$204-BldgEUI!Q222)*Constants!$B$14+(BldgEUI!$R$204-BldgEUI!R222)*Constants!$B$13+(BldgEUI!$S$204-BldgEUI!S222)*Constants!$B$13))</f>
        <v>n/a</v>
      </c>
      <c r="S296" s="117" t="e">
        <f>Q296*#REF!</f>
        <v>#REF!</v>
      </c>
      <c r="T296" s="89"/>
      <c r="U296" s="89"/>
      <c r="V296" s="89"/>
      <c r="W296" s="101">
        <f>'ecm$'!Q322</f>
        <v>0.96103624778021512</v>
      </c>
      <c r="X296" s="90">
        <f>IF(((BldgEUI!$V$204-BldgEUI!V222)+(BldgEUI!$W$204-BldgEUI!W222)+(BldgEUI!$X$204-BldgEUI!X222)+(BldgEUI!$Y$204-BldgEUI!Y222))=0,"n/a",W296/(((BldgEUI!$V$204-BldgEUI!V222)*Constants!$B$14)+(BldgEUI!$W$204-BldgEUI!W222)*Constants!$B$14+(BldgEUI!$X$204-BldgEUI!X222)*Constants!$B$13+(BldgEUI!$Y$204-BldgEUI!Y222)*Constants!$B$13))</f>
        <v>4.5895029882612297</v>
      </c>
      <c r="Y296" s="117" t="e">
        <f>W296*#REF!</f>
        <v>#REF!</v>
      </c>
    </row>
    <row r="297" spans="1:25" s="25" customFormat="1" x14ac:dyDescent="0.2">
      <c r="A297" s="23" t="s">
        <v>57</v>
      </c>
      <c r="B297" s="50" t="e">
        <f t="shared" si="20"/>
        <v>#REF!</v>
      </c>
      <c r="C297" s="49" t="e">
        <f>D297*Constants!$B$1+Constants!$B$2*E297+F297</f>
        <v>#VALUE!</v>
      </c>
      <c r="D297" s="49">
        <v>0</v>
      </c>
      <c r="E297" s="92">
        <f>'ecm$'!E323</f>
        <v>4.7587543670276355</v>
      </c>
      <c r="F297" s="90" t="str">
        <f>IF(((BldgEUI!$D$204-BldgEUI!D223)+(BldgEUI!$E$204-BldgEUI!E223)+(BldgEUI!$F$204-BldgEUI!F223)+(BldgEUI!$G$204-BldgEUI!G223))=0,"n/a",E297/(((BldgEUI!$D$204-BldgEUI!D223)*Constants!$B$14)+(BldgEUI!$E$204-BldgEUI!E223)*Constants!$B$14+(BldgEUI!$F$204-BldgEUI!F223)*Constants!$B$13+(BldgEUI!$G$204-BldgEUI!G223)*Constants!$B$13))</f>
        <v>n/a</v>
      </c>
      <c r="G297" s="117" t="e">
        <f>E297*#REF!</f>
        <v>#REF!</v>
      </c>
      <c r="H297" s="92"/>
      <c r="I297" s="92"/>
      <c r="J297" s="92"/>
      <c r="K297" s="92">
        <f>'ecm$'!I323</f>
        <v>4.7587543670276355</v>
      </c>
      <c r="L297" s="90" t="str">
        <f>IF(((BldgEUI!$J$204-BldgEUI!J223)+(BldgEUI!$K$204-BldgEUI!K223)+(BldgEUI!$L$204-BldgEUI!L223)+(BldgEUI!$M$204-BldgEUI!M223))=0,"n/a",K297/(((BldgEUI!$J$204-BldgEUI!J223)*Constants!$B$14)+(BldgEUI!$K$204-BldgEUI!K223)*Constants!$B$14+(BldgEUI!$L$204-BldgEUI!L223)*Constants!$B$13+(BldgEUI!$M$204-BldgEUI!M223)*Constants!$B$13))</f>
        <v>n/a</v>
      </c>
      <c r="M297" s="117" t="e">
        <f>K297*#REF!</f>
        <v>#REF!</v>
      </c>
      <c r="N297" s="92"/>
      <c r="O297" s="92"/>
      <c r="P297" s="92"/>
      <c r="Q297" s="92">
        <f>'ecm$'!M323</f>
        <v>4.7587543670276355</v>
      </c>
      <c r="R297" s="90" t="str">
        <f>IF(((BldgEUI!$P$204-BldgEUI!P223)+(BldgEUI!$Q$204-BldgEUI!Q223)+(BldgEUI!$R$204-BldgEUI!R223)+(BldgEUI!$S$204-BldgEUI!S223))=0,"n/a",Q297/(((BldgEUI!$P$204-BldgEUI!P223)*Constants!$B$14)+(BldgEUI!$Q$204-BldgEUI!Q223)*Constants!$B$14+(BldgEUI!$R$204-BldgEUI!R223)*Constants!$B$13+(BldgEUI!$S$204-BldgEUI!S223)*Constants!$B$13))</f>
        <v>n/a</v>
      </c>
      <c r="S297" s="117" t="e">
        <f>Q297*#REF!</f>
        <v>#REF!</v>
      </c>
      <c r="T297" s="89"/>
      <c r="U297" s="89"/>
      <c r="V297" s="89"/>
      <c r="W297" s="101">
        <f>'ecm$'!Q323</f>
        <v>4.7587543670276355</v>
      </c>
      <c r="X297" s="90">
        <f>IF(((BldgEUI!$V$204-BldgEUI!V223)+(BldgEUI!$W$204-BldgEUI!W223)+(BldgEUI!$X$204-BldgEUI!X223)+(BldgEUI!$Y$204-BldgEUI!Y223))=0,"n/a",W297/(((BldgEUI!$V$204-BldgEUI!V223)*Constants!$B$14)+(BldgEUI!$W$204-BldgEUI!W223)*Constants!$B$14+(BldgEUI!$X$204-BldgEUI!X223)*Constants!$B$13+(BldgEUI!$Y$204-BldgEUI!Y223)*Constants!$B$13))</f>
        <v>7.8426296736083936</v>
      </c>
      <c r="Y297" s="117" t="e">
        <f>W297*#REF!</f>
        <v>#REF!</v>
      </c>
    </row>
    <row r="298" spans="1:25" s="25" customFormat="1" x14ac:dyDescent="0.2">
      <c r="A298" s="72" t="s">
        <v>58</v>
      </c>
      <c r="B298" s="53" t="e">
        <f t="shared" si="20"/>
        <v>#REF!</v>
      </c>
      <c r="C298" s="54" t="e">
        <f>D298*Constants!$B$1+Constants!$B$2*E298+F298</f>
        <v>#VALUE!</v>
      </c>
      <c r="D298" s="54">
        <v>0</v>
      </c>
      <c r="E298" s="97">
        <f>'ecm$'!E324</f>
        <v>3.4236916327170164</v>
      </c>
      <c r="F298" s="96" t="str">
        <f>IF(((BldgEUI!$D$204-BldgEUI!D224)+(BldgEUI!$E$204-BldgEUI!E224)+(BldgEUI!$F$204-BldgEUI!F224)+(BldgEUI!$G$204-BldgEUI!G224))=0,"n/a",E298/(((BldgEUI!$D$204-BldgEUI!D224)*Constants!$B$14)+(BldgEUI!$E$204-BldgEUI!E224)*Constants!$B$14+(BldgEUI!$F$204-BldgEUI!F224)*Constants!$B$13+(BldgEUI!$G$204-BldgEUI!G224)*Constants!$B$13))</f>
        <v>n/a</v>
      </c>
      <c r="G298" s="286" t="e">
        <f>E298*#REF!</f>
        <v>#REF!</v>
      </c>
      <c r="H298" s="97"/>
      <c r="I298" s="97"/>
      <c r="J298" s="97"/>
      <c r="K298" s="97">
        <f>'ecm$'!I324</f>
        <v>3.4236916327170164</v>
      </c>
      <c r="L298" s="96" t="str">
        <f>IF(((BldgEUI!$J$204-BldgEUI!J224)+(BldgEUI!$K$204-BldgEUI!K224)+(BldgEUI!$L$204-BldgEUI!L224)+(BldgEUI!$M$204-BldgEUI!M224))=0,"n/a",K298/(((BldgEUI!$J$204-BldgEUI!J224)*Constants!$B$14)+(BldgEUI!$K$204-BldgEUI!K224)*Constants!$B$14+(BldgEUI!$L$204-BldgEUI!L224)*Constants!$B$13+(BldgEUI!$M$204-BldgEUI!M224)*Constants!$B$13))</f>
        <v>n/a</v>
      </c>
      <c r="M298" s="286" t="e">
        <f>K298*#REF!</f>
        <v>#REF!</v>
      </c>
      <c r="N298" s="97"/>
      <c r="O298" s="97"/>
      <c r="P298" s="97"/>
      <c r="Q298" s="97">
        <f>'ecm$'!M324</f>
        <v>3.4236916327170164</v>
      </c>
      <c r="R298" s="96" t="str">
        <f>IF(((BldgEUI!$P$204-BldgEUI!P224)+(BldgEUI!$Q$204-BldgEUI!Q224)+(BldgEUI!$R$204-BldgEUI!R224)+(BldgEUI!$S$204-BldgEUI!S224))=0,"n/a",Q298/(((BldgEUI!$P$204-BldgEUI!P224)*Constants!$B$14)+(BldgEUI!$Q$204-BldgEUI!Q224)*Constants!$B$14+(BldgEUI!$R$204-BldgEUI!R224)*Constants!$B$13+(BldgEUI!$S$204-BldgEUI!S224)*Constants!$B$13))</f>
        <v>n/a</v>
      </c>
      <c r="S298" s="286" t="e">
        <f>Q298*#REF!</f>
        <v>#REF!</v>
      </c>
      <c r="T298" s="95"/>
      <c r="U298" s="95"/>
      <c r="V298" s="95"/>
      <c r="W298" s="288">
        <f>'ecm$'!Q324</f>
        <v>3.4236916327170164</v>
      </c>
      <c r="X298" s="96">
        <f>IF(((BldgEUI!$V$204-BldgEUI!V224)+(BldgEUI!$W$204-BldgEUI!W224)+(BldgEUI!$X$204-BldgEUI!X224)+(BldgEUI!$Y$204-BldgEUI!Y224))=0,"n/a",W298/(((BldgEUI!$V$204-BldgEUI!V224)*Constants!$B$14)+(BldgEUI!$W$204-BldgEUI!W224)*Constants!$B$14+(BldgEUI!$X$204-BldgEUI!X224)*Constants!$B$13+(BldgEUI!$Y$204-BldgEUI!Y224)*Constants!$B$13))</f>
        <v>2.7663368305779841</v>
      </c>
      <c r="Y298" s="286" t="e">
        <f>W298*#REF!</f>
        <v>#REF!</v>
      </c>
    </row>
    <row r="299" spans="1:25" x14ac:dyDescent="0.2">
      <c r="F299" s="3"/>
      <c r="V299" s="68"/>
      <c r="Y299" s="80"/>
    </row>
    <row r="300" spans="1:25" ht="18.75" x14ac:dyDescent="0.25">
      <c r="A300" s="82"/>
      <c r="B300" s="738" t="s">
        <v>89</v>
      </c>
      <c r="C300" s="739"/>
      <c r="D300" s="739"/>
      <c r="E300" s="739"/>
      <c r="F300" s="739"/>
      <c r="G300" s="739"/>
      <c r="H300" s="739"/>
      <c r="I300" s="739"/>
      <c r="J300" s="739"/>
      <c r="K300" s="739"/>
      <c r="L300" s="739"/>
      <c r="M300" s="739"/>
      <c r="N300" s="739"/>
      <c r="O300" s="739"/>
      <c r="P300" s="739"/>
      <c r="Q300" s="739"/>
      <c r="R300" s="739"/>
      <c r="S300" s="739"/>
      <c r="T300" s="739"/>
      <c r="U300" s="739"/>
      <c r="V300" s="739"/>
      <c r="W300" s="739"/>
      <c r="X300" s="739"/>
      <c r="Y300" s="740"/>
    </row>
    <row r="301" spans="1:25" x14ac:dyDescent="0.2">
      <c r="A301" s="75" t="s">
        <v>73</v>
      </c>
      <c r="B301" s="732" t="s">
        <v>39</v>
      </c>
      <c r="C301" s="732"/>
      <c r="D301" s="732"/>
      <c r="E301" s="732"/>
      <c r="F301" s="732"/>
      <c r="G301" s="737"/>
      <c r="H301" s="732" t="s">
        <v>42</v>
      </c>
      <c r="I301" s="732"/>
      <c r="J301" s="732"/>
      <c r="K301" s="732"/>
      <c r="L301" s="732"/>
      <c r="M301" s="732"/>
      <c r="N301" s="732" t="s">
        <v>41</v>
      </c>
      <c r="O301" s="732"/>
      <c r="P301" s="732"/>
      <c r="Q301" s="732"/>
      <c r="R301" s="732"/>
      <c r="S301" s="732"/>
      <c r="T301" s="732" t="s">
        <v>40</v>
      </c>
      <c r="U301" s="732"/>
      <c r="V301" s="732"/>
      <c r="W301" s="732"/>
      <c r="X301" s="732"/>
      <c r="Y301" s="732"/>
    </row>
    <row r="302" spans="1:25" ht="33.75" x14ac:dyDescent="0.2">
      <c r="A302" s="76" t="s">
        <v>14</v>
      </c>
      <c r="B302" s="77" t="s">
        <v>32</v>
      </c>
      <c r="C302" s="77" t="s">
        <v>33</v>
      </c>
      <c r="D302" s="77" t="s">
        <v>34</v>
      </c>
      <c r="E302" s="173" t="s">
        <v>200</v>
      </c>
      <c r="F302" s="173" t="s">
        <v>36</v>
      </c>
      <c r="G302" s="113" t="s">
        <v>101</v>
      </c>
      <c r="H302" s="173" t="s">
        <v>32</v>
      </c>
      <c r="I302" s="173" t="s">
        <v>33</v>
      </c>
      <c r="J302" s="173" t="s">
        <v>34</v>
      </c>
      <c r="K302" s="173" t="s">
        <v>200</v>
      </c>
      <c r="L302" s="173" t="s">
        <v>36</v>
      </c>
      <c r="M302" s="113" t="s">
        <v>101</v>
      </c>
      <c r="N302" s="173" t="s">
        <v>32</v>
      </c>
      <c r="O302" s="173" t="s">
        <v>33</v>
      </c>
      <c r="P302" s="173" t="s">
        <v>34</v>
      </c>
      <c r="Q302" s="173" t="s">
        <v>200</v>
      </c>
      <c r="R302" s="173" t="s">
        <v>36</v>
      </c>
      <c r="S302" s="113" t="s">
        <v>101</v>
      </c>
      <c r="T302" s="173" t="s">
        <v>32</v>
      </c>
      <c r="U302" s="173" t="s">
        <v>33</v>
      </c>
      <c r="V302" s="173" t="s">
        <v>34</v>
      </c>
      <c r="W302" s="173" t="s">
        <v>200</v>
      </c>
      <c r="X302" s="173" t="s">
        <v>36</v>
      </c>
      <c r="Y302" s="113" t="s">
        <v>101</v>
      </c>
    </row>
    <row r="303" spans="1:25" x14ac:dyDescent="0.2">
      <c r="A303" s="11" t="s">
        <v>0</v>
      </c>
      <c r="B303" s="37">
        <f t="shared" ref="B303:B309" si="21">SUM(D303:G303)</f>
        <v>374.29</v>
      </c>
      <c r="C303" s="29">
        <f>D303*Constants!$B$1+Constants!$B$2*E303+F303</f>
        <v>299.43200000000002</v>
      </c>
      <c r="D303" s="9">
        <v>374.29</v>
      </c>
      <c r="E303" s="83"/>
      <c r="F303" s="84"/>
      <c r="G303" s="122"/>
      <c r="H303" s="83"/>
      <c r="I303" s="83"/>
      <c r="J303" s="83"/>
      <c r="K303" s="83"/>
      <c r="L303" s="84"/>
      <c r="M303" s="84"/>
      <c r="N303" s="85"/>
      <c r="O303" s="85"/>
      <c r="P303" s="85"/>
      <c r="Q303" s="85"/>
      <c r="R303" s="86"/>
      <c r="S303" s="86"/>
      <c r="T303" s="83"/>
      <c r="U303" s="83"/>
      <c r="V303" s="98"/>
      <c r="W303" s="98"/>
      <c r="X303" s="99"/>
      <c r="Y303" s="99"/>
    </row>
    <row r="304" spans="1:25" x14ac:dyDescent="0.2">
      <c r="A304" s="12" t="s">
        <v>45</v>
      </c>
      <c r="B304" s="8" t="e">
        <f t="shared" si="21"/>
        <v>#REF!</v>
      </c>
      <c r="C304" s="9">
        <f>D304*Constants!$B$1+Constants!$B$2*E304+F304</f>
        <v>291.072</v>
      </c>
      <c r="D304" s="9">
        <v>363.84</v>
      </c>
      <c r="E304" s="89">
        <f>'ecm$'!E330</f>
        <v>0</v>
      </c>
      <c r="F304" s="90">
        <f>IF(((BldgEUI!$D$229-BldgEUI!D230)+(BldgEUI!$E$229-BldgEUI!E230)+(BldgEUI!$F$229-BldgEUI!F230)+(BldgEUI!$G$229-BldgEUI!G230))=0,"n/a",E304/(((BldgEUI!$D$229-BldgEUI!D230)*Constants!$B$14)+(BldgEUI!$E$229-BldgEUI!E230)*Constants!$B$14+(BldgEUI!$F$229-BldgEUI!F230)*Constants!$B$13+(BldgEUI!$G$229-BldgEUI!G230)*Constants!$B$13))</f>
        <v>0</v>
      </c>
      <c r="G304" s="115" t="e">
        <f>E304*#REF!</f>
        <v>#REF!</v>
      </c>
      <c r="H304" s="89"/>
      <c r="I304" s="89"/>
      <c r="J304" s="89"/>
      <c r="K304" s="89">
        <f>'ecm$'!I330</f>
        <v>236.47269344019693</v>
      </c>
      <c r="L304" s="90">
        <f>IF(((BldgEUI!$J$229-BldgEUI!J230)+(BldgEUI!$K$229-BldgEUI!K230)+(BldgEUI!$L$229-BldgEUI!L230)+(BldgEUI!$M$229-BldgEUI!M230))=0,"n/a",K304/(((BldgEUI!$J$229-BldgEUI!J230)*Constants!$B$14)+(BldgEUI!$K$229-BldgEUI!K230)*Constants!$B$14+(BldgEUI!$L$229-BldgEUI!L230)*Constants!$B$13+(BldgEUI!$M$229-BldgEUI!M230)*Constants!$B$13))</f>
        <v>342.30625753116897</v>
      </c>
      <c r="M304" s="115" t="e">
        <f>K304*#REF!</f>
        <v>#REF!</v>
      </c>
      <c r="N304" s="92"/>
      <c r="O304" s="92"/>
      <c r="P304" s="92"/>
      <c r="Q304" s="92">
        <f>'ecm$'!M330</f>
        <v>236.47269344019693</v>
      </c>
      <c r="R304" s="90" t="str">
        <f>IF(((BldgEUI!$P$229-BldgEUI!P230)+(BldgEUI!$Q$229-BldgEUI!Q230)+(BldgEUI!$R$229-BldgEUI!R230)+(BldgEUI!$S$229-BldgEUI!S230))=0,"n/a",Q304/(((BldgEUI!$P$229-BldgEUI!P230)*Constants!$B$14)+(BldgEUI!$Q$229-BldgEUI!Q230)*Constants!$B$14+(BldgEUI!$R$229-BldgEUI!R230)*Constants!$B$13+(BldgEUI!$S$229-BldgEUI!S230)*Constants!$B$13))</f>
        <v>n/a</v>
      </c>
      <c r="S304" s="115" t="e">
        <f>Q304*#REF!</f>
        <v>#REF!</v>
      </c>
      <c r="T304" s="89"/>
      <c r="U304" s="89"/>
      <c r="V304" s="100"/>
      <c r="W304" s="100">
        <f>'ecm$'!Q330</f>
        <v>236.47269344019693</v>
      </c>
      <c r="X304" s="90">
        <f>IF(((BldgEUI!$V$229-BldgEUI!V230)+(BldgEUI!$W$229-BldgEUI!W230)+(BldgEUI!$X$229-BldgEUI!X230)+(BldgEUI!$Y$229-BldgEUI!Y230))=0,"n/a",W304/(((BldgEUI!$V$229-BldgEUI!V230)*Constants!$B$14)+(BldgEUI!$W$229-BldgEUI!W230)*Constants!$B$14+(BldgEUI!$X$229-BldgEUI!X230)*Constants!$B$13+(BldgEUI!$Y$229-BldgEUI!Y230)*Constants!$B$13))</f>
        <v>173.33606997003236</v>
      </c>
      <c r="Y304" s="115" t="e">
        <f>W304*#REF!</f>
        <v>#REF!</v>
      </c>
    </row>
    <row r="305" spans="1:25" x14ac:dyDescent="0.2">
      <c r="A305" s="12" t="s">
        <v>43</v>
      </c>
      <c r="B305" s="8"/>
      <c r="C305" s="9"/>
      <c r="D305" s="9"/>
      <c r="E305" s="89">
        <f>'ecm$'!E332</f>
        <v>0</v>
      </c>
      <c r="F305" s="90">
        <f>IF(((BldgEUI!$D$229-BldgEUI!D232)+(BldgEUI!$E$229-BldgEUI!E232)+(BldgEUI!$F$229-BldgEUI!F232)+(BldgEUI!$G$229-BldgEUI!G232))=0,"n/a",E305/(((BldgEUI!$D$229-BldgEUI!D232)*Constants!$B$14)+(BldgEUI!$E$229-BldgEUI!E232)*Constants!$B$14+(BldgEUI!$F$229-BldgEUI!F232)*Constants!$B$13+(BldgEUI!$G$229-BldgEUI!G232)*Constants!$B$13))</f>
        <v>0</v>
      </c>
      <c r="G305" s="115" t="e">
        <f>E305*#REF!</f>
        <v>#REF!</v>
      </c>
      <c r="H305" s="89"/>
      <c r="I305" s="89"/>
      <c r="J305" s="89"/>
      <c r="K305" s="89">
        <f>'ecm$'!I332</f>
        <v>162.06701892319353</v>
      </c>
      <c r="L305" s="90">
        <f>IF(((BldgEUI!$J$229-BldgEUI!J232)+(BldgEUI!$K$229-BldgEUI!K232)+(BldgEUI!$L$229-BldgEUI!L232)+(BldgEUI!$M$229-BldgEUI!M232))=0,"n/a",K305/(((BldgEUI!$J$229-BldgEUI!J232)*Constants!$B$14)+(BldgEUI!$K$229-BldgEUI!K232)*Constants!$B$14+(BldgEUI!$L$229-BldgEUI!L232)*Constants!$B$13+(BldgEUI!$M$229-BldgEUI!M232)*Constants!$B$13))</f>
        <v>244.1937839555597</v>
      </c>
      <c r="M305" s="115" t="e">
        <f>K305*#REF!</f>
        <v>#REF!</v>
      </c>
      <c r="N305" s="92"/>
      <c r="O305" s="92"/>
      <c r="P305" s="92"/>
      <c r="Q305" s="92">
        <f>'ecm$'!M332</f>
        <v>136.00363919303084</v>
      </c>
      <c r="R305" s="90" t="str">
        <f>IF(((BldgEUI!$P$229-BldgEUI!P232)+(BldgEUI!$Q$229-BldgEUI!Q232)+(BldgEUI!$R$229-BldgEUI!R232)+(BldgEUI!$S$229-BldgEUI!S232))=0,"n/a",Q305/(((BldgEUI!$P$229-BldgEUI!P232)*Constants!$B$14)+(BldgEUI!$Q$229-BldgEUI!Q232)*Constants!$B$14+(BldgEUI!$R$229-BldgEUI!R232)*Constants!$B$13+(BldgEUI!$S$229-BldgEUI!S232)*Constants!$B$13))</f>
        <v>n/a</v>
      </c>
      <c r="S305" s="115" t="e">
        <f>Q305*#REF!</f>
        <v>#REF!</v>
      </c>
      <c r="T305" s="89"/>
      <c r="U305" s="89"/>
      <c r="V305" s="100"/>
      <c r="W305" s="100">
        <f>'ecm$'!Q332</f>
        <v>136.00363919303084</v>
      </c>
      <c r="X305" s="90">
        <f>IF(((BldgEUI!$V$229-BldgEUI!V232)+(BldgEUI!$W$229-BldgEUI!W232)+(BldgEUI!$X$229-BldgEUI!X232)+(BldgEUI!$Y$229-BldgEUI!Y232))=0,"n/a",W305/(((BldgEUI!$V$229-BldgEUI!V232)*Constants!$B$14)+(BldgEUI!$W$229-BldgEUI!W232)*Constants!$B$14+(BldgEUI!$X$229-BldgEUI!X232)*Constants!$B$13+(BldgEUI!$Y$229-BldgEUI!Y232)*Constants!$B$13))</f>
        <v>29.026593451825001</v>
      </c>
      <c r="Y305" s="115" t="e">
        <f>W305*#REF!</f>
        <v>#REF!</v>
      </c>
    </row>
    <row r="306" spans="1:25" x14ac:dyDescent="0.2">
      <c r="A306" s="23" t="s">
        <v>46</v>
      </c>
      <c r="B306" s="8" t="e">
        <f t="shared" si="21"/>
        <v>#REF!</v>
      </c>
      <c r="C306" s="9">
        <f>D306*Constants!$B$1+Constants!$B$2*E306+F306</f>
        <v>2617.2125749537595</v>
      </c>
      <c r="D306" s="9">
        <v>373.47</v>
      </c>
      <c r="E306" s="89">
        <f>'ecm$'!E334</f>
        <v>35.595145369386231</v>
      </c>
      <c r="F306" s="90">
        <f>IF(((BldgEUI!$D$229-BldgEUI!D234)+(BldgEUI!$E$229-BldgEUI!E234)+(BldgEUI!$F$229-BldgEUI!F234)+(BldgEUI!$G$229-BldgEUI!G234))=0,"n/a",E306/(((BldgEUI!$D$229-BldgEUI!D234)*Constants!$B$14)+(BldgEUI!$E$229-BldgEUI!E234)*Constants!$B$14+(BldgEUI!$F$229-BldgEUI!F234)*Constants!$B$13+(BldgEUI!$G$229-BldgEUI!G234)*Constants!$B$13))</f>
        <v>2289.9604586582504</v>
      </c>
      <c r="G306" s="115" t="e">
        <f>E306*#REF!</f>
        <v>#REF!</v>
      </c>
      <c r="H306" s="89"/>
      <c r="I306" s="89"/>
      <c r="J306" s="89"/>
      <c r="K306" s="89">
        <f>'ecm$'!I334</f>
        <v>35.595145369386231</v>
      </c>
      <c r="L306" s="90">
        <f>IF(((BldgEUI!$J$229-BldgEUI!J234)+(BldgEUI!$K$229-BldgEUI!K234)+(BldgEUI!$L$229-BldgEUI!L234)+(BldgEUI!$M$229-BldgEUI!M234))=0,"n/a",K306/(((BldgEUI!$J$229-BldgEUI!J234)*Constants!$B$14)+(BldgEUI!$K$229-BldgEUI!K234)*Constants!$B$14+(BldgEUI!$L$229-BldgEUI!L234)*Constants!$B$13+(BldgEUI!$M$229-BldgEUI!M234)*Constants!$B$13))</f>
        <v>618.10004461668973</v>
      </c>
      <c r="M306" s="115" t="e">
        <f>K306*#REF!</f>
        <v>#REF!</v>
      </c>
      <c r="N306" s="92"/>
      <c r="O306" s="92"/>
      <c r="P306" s="92"/>
      <c r="Q306" s="92">
        <f>'ecm$'!M334</f>
        <v>35.595145369386231</v>
      </c>
      <c r="R306" s="90" t="str">
        <f>IF(((BldgEUI!$P$229-BldgEUI!P234)+(BldgEUI!$Q$229-BldgEUI!Q234)+(BldgEUI!$R$229-BldgEUI!R234)+(BldgEUI!$S$229-BldgEUI!S234))=0,"n/a",Q306/(((BldgEUI!$P$229-BldgEUI!P234)*Constants!$B$14)+(BldgEUI!$Q$229-BldgEUI!Q234)*Constants!$B$14+(BldgEUI!$R$229-BldgEUI!R234)*Constants!$B$13+(BldgEUI!$S$229-BldgEUI!S234)*Constants!$B$13))</f>
        <v>n/a</v>
      </c>
      <c r="S306" s="115" t="e">
        <f>Q306*#REF!</f>
        <v>#REF!</v>
      </c>
      <c r="T306" s="89"/>
      <c r="U306" s="89"/>
      <c r="V306" s="100"/>
      <c r="W306" s="100">
        <f>'ecm$'!Q334</f>
        <v>35.595145369386231</v>
      </c>
      <c r="X306" s="90">
        <f>IF(((BldgEUI!$V$229-BldgEUI!V234)+(BldgEUI!$W$229-BldgEUI!W234)+(BldgEUI!$X$229-BldgEUI!X234)+(BldgEUI!$Y$229-BldgEUI!Y234))=0,"n/a",W306/(((BldgEUI!$V$229-BldgEUI!V234)*Constants!$B$14)+(BldgEUI!$W$229-BldgEUI!W234)*Constants!$B$14+(BldgEUI!$X$229-BldgEUI!X234)*Constants!$B$13+(BldgEUI!$Y$229-BldgEUI!Y234)*Constants!$B$13))</f>
        <v>539.22234395845635</v>
      </c>
      <c r="Y306" s="115" t="e">
        <f>W306*#REF!</f>
        <v>#REF!</v>
      </c>
    </row>
    <row r="307" spans="1:25" x14ac:dyDescent="0.2">
      <c r="A307" s="23" t="s">
        <v>47</v>
      </c>
      <c r="B307" s="8" t="e">
        <f t="shared" si="21"/>
        <v>#REF!</v>
      </c>
      <c r="C307" s="9" t="e">
        <f>D307*Constants!$B$1+Constants!$B$2*E307+F307</f>
        <v>#VALUE!</v>
      </c>
      <c r="D307" s="9">
        <v>374.29</v>
      </c>
      <c r="E307" s="89">
        <f>'ecm$'!E335</f>
        <v>0</v>
      </c>
      <c r="F307" s="90" t="str">
        <f>IF(((BldgEUI!$D$229-BldgEUI!D235)+(BldgEUI!$E$229-BldgEUI!E235)+(BldgEUI!$F$229-BldgEUI!F235)+(BldgEUI!$G$229-BldgEUI!G235))=0,"n/a",E307/(((BldgEUI!$D$229-BldgEUI!D235)*Constants!$B$14)+(BldgEUI!$E$229-BldgEUI!E235)*Constants!$B$14+(BldgEUI!$F$229-BldgEUI!F235)*Constants!$B$13+(BldgEUI!$G$229-BldgEUI!G235)*Constants!$B$13))</f>
        <v>n/a</v>
      </c>
      <c r="G307" s="115" t="e">
        <f>E307*#REF!</f>
        <v>#REF!</v>
      </c>
      <c r="H307" s="89"/>
      <c r="I307" s="89"/>
      <c r="J307" s="89"/>
      <c r="K307" s="89">
        <f>'ecm$'!I335</f>
        <v>22.866280297976314</v>
      </c>
      <c r="L307" s="90">
        <f>IF(((BldgEUI!$J$229-BldgEUI!J235)+(BldgEUI!$K$229-BldgEUI!K235)+(BldgEUI!$L$229-BldgEUI!L235)+(BldgEUI!$M$229-BldgEUI!M235))=0,"n/a",K307/(((BldgEUI!$J$229-BldgEUI!J235)*Constants!$B$14)+(BldgEUI!$K$229-BldgEUI!K235)*Constants!$B$14+(BldgEUI!$L$229-BldgEUI!L235)*Constants!$B$13+(BldgEUI!$M$229-BldgEUI!M235)*Constants!$B$13))</f>
        <v>12.097703283458365</v>
      </c>
      <c r="M307" s="115" t="e">
        <f>K307*#REF!</f>
        <v>#REF!</v>
      </c>
      <c r="N307" s="92"/>
      <c r="O307" s="92"/>
      <c r="P307" s="92"/>
      <c r="Q307" s="92">
        <f>'ecm$'!M335</f>
        <v>24.792278520624581</v>
      </c>
      <c r="R307" s="90" t="str">
        <f>IF(((BldgEUI!$P$229-BldgEUI!P235)+(BldgEUI!$Q$229-BldgEUI!Q235)+(BldgEUI!$R$229-BldgEUI!R235)+(BldgEUI!$S$229-BldgEUI!S235))=0,"n/a",Q307/(((BldgEUI!$P$229-BldgEUI!P235)*Constants!$B$14)+(BldgEUI!$Q$229-BldgEUI!Q235)*Constants!$B$14+(BldgEUI!$R$229-BldgEUI!R235)*Constants!$B$13+(BldgEUI!$S$229-BldgEUI!S235)*Constants!$B$13))</f>
        <v>n/a</v>
      </c>
      <c r="S307" s="115" t="e">
        <f>Q307*#REF!</f>
        <v>#REF!</v>
      </c>
      <c r="T307" s="89"/>
      <c r="U307" s="89"/>
      <c r="V307" s="100"/>
      <c r="W307" s="100">
        <f>'ecm$'!Q335</f>
        <v>24.792278520624581</v>
      </c>
      <c r="X307" s="90">
        <f>IF(((BldgEUI!$V$229-BldgEUI!V235)+(BldgEUI!$W$229-BldgEUI!W235)+(BldgEUI!$X$229-BldgEUI!X235)+(BldgEUI!$Y$229-BldgEUI!Y235))=0,"n/a",W307/(((BldgEUI!$V$229-BldgEUI!V235)*Constants!$B$14)+(BldgEUI!$W$229-BldgEUI!W235)*Constants!$B$14+(BldgEUI!$X$229-BldgEUI!X235)*Constants!$B$13+(BldgEUI!$Y$229-BldgEUI!Y235)*Constants!$B$13))</f>
        <v>3.5707773526976654</v>
      </c>
      <c r="Y307" s="115" t="e">
        <f>W307*#REF!</f>
        <v>#REF!</v>
      </c>
    </row>
    <row r="308" spans="1:25" x14ac:dyDescent="0.2">
      <c r="A308" s="23" t="s">
        <v>48</v>
      </c>
      <c r="B308" s="8" t="e">
        <f t="shared" si="21"/>
        <v>#REF!</v>
      </c>
      <c r="C308" s="9">
        <f>D308*Constants!$B$1+Constants!$B$2*E308+F308</f>
        <v>259.25978109250877</v>
      </c>
      <c r="D308" s="9">
        <v>319.74</v>
      </c>
      <c r="E308" s="89">
        <f>'ecm$'!E336</f>
        <v>1.8735029521402382</v>
      </c>
      <c r="F308" s="90">
        <f>IF(((BldgEUI!$D$229-BldgEUI!D236)+(BldgEUI!$E$229-BldgEUI!E236)+(BldgEUI!$F$229-BldgEUI!F236)+(BldgEUI!$G$229-BldgEUI!G236))=0,"n/a",E308/(((BldgEUI!$D$229-BldgEUI!D236)*Constants!$B$14)+(BldgEUI!$E$229-BldgEUI!E236)*Constants!$B$14+(BldgEUI!$F$229-BldgEUI!F236)*Constants!$B$13+(BldgEUI!$G$229-BldgEUI!G236)*Constants!$B$13))</f>
        <v>1.9689787307965614</v>
      </c>
      <c r="G308" s="115" t="e">
        <f>E308*#REF!</f>
        <v>#REF!</v>
      </c>
      <c r="H308" s="89"/>
      <c r="I308" s="89"/>
      <c r="J308" s="89"/>
      <c r="K308" s="89">
        <f>'ecm$'!I336</f>
        <v>1.8735029521402382</v>
      </c>
      <c r="L308" s="90">
        <f>IF(((BldgEUI!$J$229-BldgEUI!J236)+(BldgEUI!$K$229-BldgEUI!K236)+(BldgEUI!$L$229-BldgEUI!L236)+(BldgEUI!$M$229-BldgEUI!M236))=0,"n/a",K308/(((BldgEUI!$J$229-BldgEUI!J236)*Constants!$B$14)+(BldgEUI!$K$229-BldgEUI!K236)*Constants!$B$14+(BldgEUI!$L$229-BldgEUI!L236)*Constants!$B$13+(BldgEUI!$M$229-BldgEUI!M236)*Constants!$B$13))</f>
        <v>1.7110647327968975</v>
      </c>
      <c r="M308" s="115" t="e">
        <f>K308*#REF!</f>
        <v>#REF!</v>
      </c>
      <c r="N308" s="92"/>
      <c r="O308" s="92"/>
      <c r="P308" s="92"/>
      <c r="Q308" s="92">
        <f>'ecm$'!M336</f>
        <v>1.8735029521402382</v>
      </c>
      <c r="R308" s="90" t="str">
        <f>IF(((BldgEUI!$P$229-BldgEUI!P236)+(BldgEUI!$Q$229-BldgEUI!Q236)+(BldgEUI!$R$229-BldgEUI!R236)+(BldgEUI!$S$229-BldgEUI!S236))=0,"n/a",Q308/(((BldgEUI!$P$229-BldgEUI!P236)*Constants!$B$14)+(BldgEUI!$Q$229-BldgEUI!Q236)*Constants!$B$14+(BldgEUI!$R$229-BldgEUI!R236)*Constants!$B$13+(BldgEUI!$S$229-BldgEUI!S236)*Constants!$B$13))</f>
        <v>n/a</v>
      </c>
      <c r="S308" s="115" t="e">
        <f>Q308*#REF!</f>
        <v>#REF!</v>
      </c>
      <c r="T308" s="89"/>
      <c r="U308" s="89"/>
      <c r="V308" s="100"/>
      <c r="W308" s="100">
        <f>'ecm$'!Q336</f>
        <v>1.8735029521402382</v>
      </c>
      <c r="X308" s="90">
        <f>IF(((BldgEUI!$V$229-BldgEUI!V236)+(BldgEUI!$W$229-BldgEUI!W236)+(BldgEUI!$X$229-BldgEUI!X236)+(BldgEUI!$Y$229-BldgEUI!Y236))=0,"n/a",W308/(((BldgEUI!$V$229-BldgEUI!V236)*Constants!$B$14)+(BldgEUI!$W$229-BldgEUI!W236)*Constants!$B$14+(BldgEUI!$X$229-BldgEUI!X236)*Constants!$B$13+(BldgEUI!$Y$229-BldgEUI!Y236)*Constants!$B$13))</f>
        <v>1.1269760109023477</v>
      </c>
      <c r="Y308" s="115" t="e">
        <f>W308*#REF!</f>
        <v>#REF!</v>
      </c>
    </row>
    <row r="309" spans="1:25" x14ac:dyDescent="0.2">
      <c r="A309" s="23" t="s">
        <v>49</v>
      </c>
      <c r="B309" s="8" t="e">
        <f t="shared" si="21"/>
        <v>#REF!</v>
      </c>
      <c r="C309" s="9">
        <f>D309*Constants!$B$1+Constants!$B$2*E309+F309</f>
        <v>268.49889078496119</v>
      </c>
      <c r="D309" s="9">
        <v>330.78</v>
      </c>
      <c r="E309" s="89">
        <f>'ecm$'!E337</f>
        <v>1.8735029521402382</v>
      </c>
      <c r="F309" s="90">
        <f>IF(((BldgEUI!$D$229-BldgEUI!D237)+(BldgEUI!$E$229-BldgEUI!E237)+(BldgEUI!$F$229-BldgEUI!F237)+(BldgEUI!$G$229-BldgEUI!G237))=0,"n/a",E309/(((BldgEUI!$D$229-BldgEUI!D237)*Constants!$B$14)+(BldgEUI!$E$229-BldgEUI!E237)*Constants!$B$14+(BldgEUI!$F$229-BldgEUI!F237)*Constants!$B$13+(BldgEUI!$G$229-BldgEUI!G237)*Constants!$B$13))</f>
        <v>2.37608842324902</v>
      </c>
      <c r="G309" s="115" t="e">
        <f>E309*#REF!</f>
        <v>#REF!</v>
      </c>
      <c r="H309" s="89"/>
      <c r="I309" s="89"/>
      <c r="J309" s="89"/>
      <c r="K309" s="89">
        <f>'ecm$'!I337</f>
        <v>1.8735029521402382</v>
      </c>
      <c r="L309" s="90">
        <f>IF(((BldgEUI!$J$229-BldgEUI!J237)+(BldgEUI!$K$229-BldgEUI!K237)+(BldgEUI!$L$229-BldgEUI!L237)+(BldgEUI!$M$229-BldgEUI!M237))=0,"n/a",K309/(((BldgEUI!$J$229-BldgEUI!J237)*Constants!$B$14)+(BldgEUI!$K$229-BldgEUI!K237)*Constants!$B$14+(BldgEUI!$L$229-BldgEUI!L237)*Constants!$B$13+(BldgEUI!$M$229-BldgEUI!M237)*Constants!$B$13))</f>
        <v>2.0936455996524983</v>
      </c>
      <c r="M309" s="115" t="e">
        <f>K309*#REF!</f>
        <v>#REF!</v>
      </c>
      <c r="N309" s="92"/>
      <c r="O309" s="92"/>
      <c r="P309" s="92"/>
      <c r="Q309" s="92">
        <f>'ecm$'!M337</f>
        <v>1.8735029521402382</v>
      </c>
      <c r="R309" s="90" t="str">
        <f>IF(((BldgEUI!$P$229-BldgEUI!P237)+(BldgEUI!$Q$229-BldgEUI!Q237)+(BldgEUI!$R$229-BldgEUI!R237)+(BldgEUI!$S$229-BldgEUI!S237))=0,"n/a",Q309/(((BldgEUI!$P$229-BldgEUI!P237)*Constants!$B$14)+(BldgEUI!$Q$229-BldgEUI!Q237)*Constants!$B$14+(BldgEUI!$R$229-BldgEUI!R237)*Constants!$B$13+(BldgEUI!$S$229-BldgEUI!S237)*Constants!$B$13))</f>
        <v>n/a</v>
      </c>
      <c r="S309" s="115" t="e">
        <f>Q309*#REF!</f>
        <v>#REF!</v>
      </c>
      <c r="T309" s="89"/>
      <c r="U309" s="89"/>
      <c r="V309" s="101"/>
      <c r="W309" s="100">
        <f>'ecm$'!Q337</f>
        <v>1.8735029521402382</v>
      </c>
      <c r="X309" s="90">
        <f>IF(((BldgEUI!$V$229-BldgEUI!V237)+(BldgEUI!$W$229-BldgEUI!W237)+(BldgEUI!$X$229-BldgEUI!X237)+(BldgEUI!$Y$229-BldgEUI!Y237))=0,"n/a",W309/(((BldgEUI!$V$229-BldgEUI!V237)*Constants!$B$14)+(BldgEUI!$W$229-BldgEUI!W237)*Constants!$B$14+(BldgEUI!$X$229-BldgEUI!X237)*Constants!$B$13+(BldgEUI!$Y$229-BldgEUI!Y237)*Constants!$B$13))</f>
        <v>1.3827222737425879</v>
      </c>
      <c r="Y309" s="115" t="e">
        <f>W309*#REF!</f>
        <v>#REF!</v>
      </c>
    </row>
    <row r="310" spans="1:25" x14ac:dyDescent="0.2">
      <c r="A310" s="12" t="s">
        <v>50</v>
      </c>
      <c r="B310" s="8" t="e">
        <f>SUM(D310:G310)</f>
        <v>#REF!</v>
      </c>
      <c r="C310" s="9">
        <f>D310*Constants!$B$1+Constants!$B$2*E310+F310</f>
        <v>335.75472106544385</v>
      </c>
      <c r="D310" s="9">
        <v>388.2</v>
      </c>
      <c r="E310" s="89">
        <f>'ecm$'!E338</f>
        <v>19.458680371211145</v>
      </c>
      <c r="F310" s="90">
        <f>IF(((BldgEUI!$D$229-BldgEUI!D238)+(BldgEUI!$E$229-BldgEUI!E238)+(BldgEUI!$F$229-BldgEUI!F238)+(BldgEUI!$G$229-BldgEUI!G238))=0,"n/a",E310/(((BldgEUI!$D$229-BldgEUI!D238)*Constants!$B$14)+(BldgEUI!$E$229-BldgEUI!E238)*Constants!$B$14+(BldgEUI!$F$229-BldgEUI!F238)*Constants!$B$13+(BldgEUI!$G$229-BldgEUI!G238)*Constants!$B$13))</f>
        <v>9.6277767684749218</v>
      </c>
      <c r="G310" s="115" t="e">
        <f>E310*#REF!</f>
        <v>#REF!</v>
      </c>
      <c r="H310" s="89"/>
      <c r="I310" s="89"/>
      <c r="J310" s="89"/>
      <c r="K310" s="89">
        <f>'ecm$'!I338</f>
        <v>19.458680371211145</v>
      </c>
      <c r="L310" s="90">
        <f>IF(((BldgEUI!$J$229-BldgEUI!J238)+(BldgEUI!$K$229-BldgEUI!K238)+(BldgEUI!$L$229-BldgEUI!L238)+(BldgEUI!$M$229-BldgEUI!M238))=0,"n/a",K310/(((BldgEUI!$J$229-BldgEUI!J238)*Constants!$B$14)+(BldgEUI!$K$229-BldgEUI!K238)*Constants!$B$14+(BldgEUI!$L$229-BldgEUI!L238)*Constants!$B$13+(BldgEUI!$M$229-BldgEUI!M238)*Constants!$B$13))</f>
        <v>11.200813450183015</v>
      </c>
      <c r="M310" s="115" t="e">
        <f>K310*#REF!</f>
        <v>#REF!</v>
      </c>
      <c r="N310" s="92"/>
      <c r="O310" s="92"/>
      <c r="P310" s="92"/>
      <c r="Q310" s="92">
        <f>'ecm$'!M338</f>
        <v>19.458680371211145</v>
      </c>
      <c r="R310" s="90" t="str">
        <f>IF(((BldgEUI!$P$229-BldgEUI!P238)+(BldgEUI!$Q$229-BldgEUI!Q238)+(BldgEUI!$R$229-BldgEUI!R238)+(BldgEUI!$S$229-BldgEUI!S238))=0,"n/a",Q310/(((BldgEUI!$P$229-BldgEUI!P238)*Constants!$B$14)+(BldgEUI!$Q$229-BldgEUI!Q238)*Constants!$B$14+(BldgEUI!$R$229-BldgEUI!R238)*Constants!$B$13+(BldgEUI!$S$229-BldgEUI!S238)*Constants!$B$13))</f>
        <v>n/a</v>
      </c>
      <c r="S310" s="115" t="e">
        <f>Q310*#REF!</f>
        <v>#REF!</v>
      </c>
      <c r="T310" s="89"/>
      <c r="U310" s="89"/>
      <c r="V310" s="101"/>
      <c r="W310" s="100">
        <f>'ecm$'!Q338</f>
        <v>19.458680371211145</v>
      </c>
      <c r="X310" s="90">
        <f>IF(((BldgEUI!$V$229-BldgEUI!V238)+(BldgEUI!$W$229-BldgEUI!W238)+(BldgEUI!$X$229-BldgEUI!X238)+(BldgEUI!$Y$229-BldgEUI!Y238))=0,"n/a",W310/(((BldgEUI!$V$229-BldgEUI!V238)*Constants!$B$14)+(BldgEUI!$W$229-BldgEUI!W238)*Constants!$B$14+(BldgEUI!$X$229-BldgEUI!X238)*Constants!$B$13+(BldgEUI!$Y$229-BldgEUI!Y238)*Constants!$B$13))</f>
        <v>11.409624120156955</v>
      </c>
      <c r="Y310" s="115" t="e">
        <f>W310*#REF!</f>
        <v>#REF!</v>
      </c>
    </row>
    <row r="311" spans="1:25" x14ac:dyDescent="0.2">
      <c r="A311" s="73" t="s">
        <v>30</v>
      </c>
      <c r="B311" s="8" t="e">
        <f t="shared" ref="B311" si="22">SUM(D311:G311)</f>
        <v>#REF!</v>
      </c>
      <c r="C311" s="9">
        <f>D311*Constants!$B$1+Constants!$B$2*E311+F311</f>
        <v>301.37503059421255</v>
      </c>
      <c r="D311" s="9">
        <v>374.29</v>
      </c>
      <c r="E311" s="89">
        <f>'ecm$'!E339</f>
        <v>1.0171025798806939</v>
      </c>
      <c r="F311" s="90">
        <f>IF(((BldgEUI!$D$229-BldgEUI!D239)+(BldgEUI!$E$229-BldgEUI!E239)+(BldgEUI!$F$229-BldgEUI!F239)+(BldgEUI!$G$229-BldgEUI!G239))=0,"n/a",E311/(((BldgEUI!$D$229-BldgEUI!D239)*Constants!$B$14)+(BldgEUI!$E$229-BldgEUI!E239)*Constants!$B$14+(BldgEUI!$F$229-BldgEUI!F239)*Constants!$B$13+(BldgEUI!$G$229-BldgEUI!G239)*Constants!$B$13))</f>
        <v>1.1293485303080069</v>
      </c>
      <c r="G311" s="115" t="e">
        <f>E311*#REF!</f>
        <v>#REF!</v>
      </c>
      <c r="H311" s="89"/>
      <c r="I311" s="89"/>
      <c r="J311" s="89"/>
      <c r="K311" s="89">
        <f>'ecm$'!I339</f>
        <v>1.0171025798806939</v>
      </c>
      <c r="L311" s="90">
        <f>IF(((BldgEUI!$J$229-BldgEUI!J239)+(BldgEUI!$K$229-BldgEUI!K239)+(BldgEUI!$L$229-BldgEUI!L239)+(BldgEUI!$M$229-BldgEUI!M239))=0,"n/a",K311/(((BldgEUI!$J$229-BldgEUI!J239)*Constants!$B$14)+(BldgEUI!$K$229-BldgEUI!K239)*Constants!$B$14+(BldgEUI!$L$229-BldgEUI!L239)*Constants!$B$13+(BldgEUI!$M$229-BldgEUI!M239)*Constants!$B$13))</f>
        <v>1.1279333065858175</v>
      </c>
      <c r="M311" s="115" t="e">
        <f>K311*#REF!</f>
        <v>#REF!</v>
      </c>
      <c r="N311" s="92"/>
      <c r="O311" s="92"/>
      <c r="P311" s="92"/>
      <c r="Q311" s="92">
        <f>'ecm$'!M339</f>
        <v>1.0171025798806939</v>
      </c>
      <c r="R311" s="90" t="str">
        <f>IF(((BldgEUI!$P$229-BldgEUI!P239)+(BldgEUI!$Q$229-BldgEUI!Q239)+(BldgEUI!$R$229-BldgEUI!R239)+(BldgEUI!$S$229-BldgEUI!S239))=0,"n/a",Q311/(((BldgEUI!$P$229-BldgEUI!P239)*Constants!$B$14)+(BldgEUI!$Q$229-BldgEUI!Q239)*Constants!$B$14+(BldgEUI!$R$229-BldgEUI!R239)*Constants!$B$13+(BldgEUI!$S$229-BldgEUI!S239)*Constants!$B$13))</f>
        <v>n/a</v>
      </c>
      <c r="S311" s="115" t="e">
        <f>Q311*#REF!</f>
        <v>#REF!</v>
      </c>
      <c r="T311" s="89"/>
      <c r="U311" s="89"/>
      <c r="V311" s="100"/>
      <c r="W311" s="100">
        <f>'ecm$'!Q339</f>
        <v>1.0171025798806939</v>
      </c>
      <c r="X311" s="90">
        <f>IF(((BldgEUI!$V$229-BldgEUI!V239)+(BldgEUI!$W$229-BldgEUI!W239)+(BldgEUI!$X$229-BldgEUI!X239)+(BldgEUI!$Y$229-BldgEUI!Y239))=0,"n/a",W311/(((BldgEUI!$V$229-BldgEUI!V239)*Constants!$B$14)+(BldgEUI!$W$229-BldgEUI!W239)*Constants!$B$14+(BldgEUI!$X$229-BldgEUI!X239)*Constants!$B$13+(BldgEUI!$Y$229-BldgEUI!Y239)*Constants!$B$13))</f>
        <v>1.1279333065858135</v>
      </c>
      <c r="Y311" s="115" t="e">
        <f>W311*#REF!</f>
        <v>#REF!</v>
      </c>
    </row>
    <row r="312" spans="1:25" x14ac:dyDescent="0.2">
      <c r="A312" s="12" t="s">
        <v>6</v>
      </c>
      <c r="B312" s="8" t="e">
        <f>SUM(D312:G312)</f>
        <v>#REF!</v>
      </c>
      <c r="C312" s="9">
        <f>D312*Constants!$B$1+Constants!$B$2*E312+F312</f>
        <v>1262.5522217278558</v>
      </c>
      <c r="D312" s="9">
        <v>369.27</v>
      </c>
      <c r="E312" s="89">
        <f>'ecm$'!E340</f>
        <v>88.116682007963917</v>
      </c>
      <c r="F312" s="90">
        <f>IF(((BldgEUI!$D$229-BldgEUI!D240)+(BldgEUI!$E$229-BldgEUI!E240)+(BldgEUI!$F$229-BldgEUI!F240)+(BldgEUI!$G$229-BldgEUI!G240))=0,"n/a",E312/(((BldgEUI!$D$229-BldgEUI!D240)*Constants!$B$14)+(BldgEUI!$E$229-BldgEUI!E240)*Constants!$B$14+(BldgEUI!$F$229-BldgEUI!F240)*Constants!$B$13+(BldgEUI!$G$229-BldgEUI!G240)*Constants!$B$13))</f>
        <v>896.64287612148462</v>
      </c>
      <c r="G312" s="115" t="e">
        <f>E312*#REF!</f>
        <v>#REF!</v>
      </c>
      <c r="H312" s="89"/>
      <c r="I312" s="89"/>
      <c r="J312" s="89"/>
      <c r="K312" s="89">
        <f>'ecm$'!I340</f>
        <v>88.116682007963917</v>
      </c>
      <c r="L312" s="90">
        <f>IF(((BldgEUI!$J$229-BldgEUI!J240)+(BldgEUI!$K$229-BldgEUI!K240)+(BldgEUI!$L$229-BldgEUI!L240)+(BldgEUI!$M$229-BldgEUI!M240))=0,"n/a",K312/(((BldgEUI!$J$229-BldgEUI!J240)*Constants!$B$14)+(BldgEUI!$K$229-BldgEUI!K240)*Constants!$B$14+(BldgEUI!$L$229-BldgEUI!L240)*Constants!$B$13+(BldgEUI!$M$229-BldgEUI!M240)*Constants!$B$13))</f>
        <v>614.90196932328297</v>
      </c>
      <c r="M312" s="115" t="e">
        <f>K312*#REF!</f>
        <v>#REF!</v>
      </c>
      <c r="N312" s="92"/>
      <c r="O312" s="92"/>
      <c r="P312" s="92"/>
      <c r="Q312" s="92">
        <f>'ecm$'!M340</f>
        <v>88.116682007963917</v>
      </c>
      <c r="R312" s="90" t="str">
        <f>IF(((BldgEUI!$P$229-BldgEUI!P240)+(BldgEUI!$Q$229-BldgEUI!Q240)+(BldgEUI!$R$229-BldgEUI!R240)+(BldgEUI!$S$229-BldgEUI!S240))=0,"n/a",Q312/(((BldgEUI!$P$229-BldgEUI!P240)*Constants!$B$14)+(BldgEUI!$Q$229-BldgEUI!Q240)*Constants!$B$14+(BldgEUI!$R$229-BldgEUI!R240)*Constants!$B$13+(BldgEUI!$S$229-BldgEUI!S240)*Constants!$B$13))</f>
        <v>n/a</v>
      </c>
      <c r="S312" s="115" t="e">
        <f>Q312*#REF!</f>
        <v>#REF!</v>
      </c>
      <c r="T312" s="89"/>
      <c r="U312" s="89"/>
      <c r="V312" s="101"/>
      <c r="W312" s="100">
        <f>'ecm$'!Q340</f>
        <v>88.116682007963917</v>
      </c>
      <c r="X312" s="90">
        <f>IF(((BldgEUI!$V$229-BldgEUI!V240)+(BldgEUI!$W$229-BldgEUI!W240)+(BldgEUI!$X$229-BldgEUI!X240)+(BldgEUI!$Y$229-BldgEUI!Y240))=0,"n/a",W312/(((BldgEUI!$V$229-BldgEUI!V240)*Constants!$B$14)+(BldgEUI!$W$229-BldgEUI!W240)*Constants!$B$14+(BldgEUI!$X$229-BldgEUI!X240)*Constants!$B$13+(BldgEUI!$Y$229-BldgEUI!Y240)*Constants!$B$13))</f>
        <v>436.65352828524811</v>
      </c>
      <c r="Y312" s="115" t="e">
        <f>W312*#REF!</f>
        <v>#REF!</v>
      </c>
    </row>
    <row r="313" spans="1:25" x14ac:dyDescent="0.2">
      <c r="A313" s="12" t="s">
        <v>51</v>
      </c>
      <c r="B313" s="8" t="e">
        <f t="shared" ref="B313:B321" si="23">SUM(D313:G313)</f>
        <v>#REF!</v>
      </c>
      <c r="C313" s="9">
        <f>D313*Constants!$B$1+Constants!$B$2*E313+F313</f>
        <v>307.28380880177906</v>
      </c>
      <c r="D313" s="9">
        <v>374.29</v>
      </c>
      <c r="E313" s="89">
        <f>'ecm$'!E341</f>
        <v>3.2059073317839473</v>
      </c>
      <c r="F313" s="90">
        <f>IF(((BldgEUI!$D$229-BldgEUI!D241)+(BldgEUI!$E$229-BldgEUI!E241)+(BldgEUI!$F$229-BldgEUI!F241)+(BldgEUI!$G$229-BldgEUI!G241))=0,"n/a",E313/(((BldgEUI!$D$229-BldgEUI!D241)*Constants!$B$14)+(BldgEUI!$E$229-BldgEUI!E241)*Constants!$B$14+(BldgEUI!$F$229-BldgEUI!F241)*Constants!$B$13+(BldgEUI!$G$229-BldgEUI!G241)*Constants!$B$13))</f>
        <v>5.2870829363518848</v>
      </c>
      <c r="G313" s="115" t="e">
        <f>E313*#REF!</f>
        <v>#REF!</v>
      </c>
      <c r="H313" s="89"/>
      <c r="I313" s="89"/>
      <c r="J313" s="89"/>
      <c r="K313" s="89">
        <f>'ecm$'!I341</f>
        <v>3.2059073317839473</v>
      </c>
      <c r="L313" s="90">
        <f>IF(((BldgEUI!$J$229-BldgEUI!J241)+(BldgEUI!$K$229-BldgEUI!K241)+(BldgEUI!$L$229-BldgEUI!L241)+(BldgEUI!$M$229-BldgEUI!M241))=0,"n/a",K313/(((BldgEUI!$J$229-BldgEUI!J241)*Constants!$B$14)+(BldgEUI!$K$229-BldgEUI!K241)*Constants!$B$14+(BldgEUI!$L$229-BldgEUI!L241)*Constants!$B$13+(BldgEUI!$M$229-BldgEUI!M241)*Constants!$B$13))</f>
        <v>4.594741451303717</v>
      </c>
      <c r="M313" s="115" t="e">
        <f>K313*#REF!</f>
        <v>#REF!</v>
      </c>
      <c r="N313" s="92"/>
      <c r="O313" s="92"/>
      <c r="P313" s="92"/>
      <c r="Q313" s="92">
        <f>'ecm$'!M341</f>
        <v>3.2059073317839473</v>
      </c>
      <c r="R313" s="90" t="str">
        <f>IF(((BldgEUI!$P$229-BldgEUI!P241)+(BldgEUI!$Q$229-BldgEUI!Q241)+(BldgEUI!$R$229-BldgEUI!R241)+(BldgEUI!$S$229-BldgEUI!S241))=0,"n/a",Q313/(((BldgEUI!$P$229-BldgEUI!P241)*Constants!$B$14)+(BldgEUI!$Q$229-BldgEUI!Q241)*Constants!$B$14+(BldgEUI!$R$229-BldgEUI!R241)*Constants!$B$13+(BldgEUI!$S$229-BldgEUI!S241)*Constants!$B$13))</f>
        <v>n/a</v>
      </c>
      <c r="S313" s="115" t="e">
        <f>Q313*#REF!</f>
        <v>#REF!</v>
      </c>
      <c r="T313" s="89"/>
      <c r="U313" s="89"/>
      <c r="V313" s="101"/>
      <c r="W313" s="100">
        <f>'ecm$'!Q341</f>
        <v>3.2059073317839473</v>
      </c>
      <c r="X313" s="90">
        <f>IF(((BldgEUI!$V$229-BldgEUI!V241)+(BldgEUI!$W$229-BldgEUI!W241)+(BldgEUI!$X$229-BldgEUI!X241)+(BldgEUI!$Y$229-BldgEUI!Y241))=0,"n/a",W313/(((BldgEUI!$V$229-BldgEUI!V241)*Constants!$B$14)+(BldgEUI!$W$229-BldgEUI!W241)*Constants!$B$14+(BldgEUI!$X$229-BldgEUI!X241)*Constants!$B$13+(BldgEUI!$Y$229-BldgEUI!Y241)*Constants!$B$13))</f>
        <v>3.1287828349035745</v>
      </c>
      <c r="Y313" s="115" t="e">
        <f>W313*#REF!</f>
        <v>#REF!</v>
      </c>
    </row>
    <row r="314" spans="1:25" s="52" customFormat="1" x14ac:dyDescent="0.2">
      <c r="A314" s="23" t="s">
        <v>52</v>
      </c>
      <c r="B314" s="50" t="e">
        <f t="shared" si="23"/>
        <v>#REF!</v>
      </c>
      <c r="C314" s="49">
        <f>D314*Constants!$B$1+Constants!$B$2*E314+F314</f>
        <v>309.52957119054247</v>
      </c>
      <c r="D314" s="49">
        <v>374.29</v>
      </c>
      <c r="E314" s="89">
        <f>'ecm$'!E342</f>
        <v>3.2272664859614419</v>
      </c>
      <c r="F314" s="90">
        <f>IF(((BldgEUI!$D$229-BldgEUI!D242)+(BldgEUI!$E$229-BldgEUI!E242)+(BldgEUI!$F$229-BldgEUI!F242)+(BldgEUI!$G$229-BldgEUI!G242))=0,"n/a",E314/(((BldgEUI!$D$229-BldgEUI!D242)*Constants!$B$14)+(BldgEUI!$E$229-BldgEUI!E242)*Constants!$B$14+(BldgEUI!$F$229-BldgEUI!F242)*Constants!$B$13+(BldgEUI!$G$229-BldgEUI!G242)*Constants!$B$13))</f>
        <v>7.5157580017732757</v>
      </c>
      <c r="G314" s="115" t="e">
        <f>E314*#REF!</f>
        <v>#REF!</v>
      </c>
      <c r="H314" s="92"/>
      <c r="I314" s="92"/>
      <c r="J314" s="92"/>
      <c r="K314" s="89">
        <f>'ecm$'!I342</f>
        <v>3.2272664859614419</v>
      </c>
      <c r="L314" s="90">
        <f>IF(((BldgEUI!$J$229-BldgEUI!J242)+(BldgEUI!$K$229-BldgEUI!K242)+(BldgEUI!$L$229-BldgEUI!L242)+(BldgEUI!$M$229-BldgEUI!M242))=0,"n/a",K314/(((BldgEUI!$J$229-BldgEUI!J242)*Constants!$B$14)+(BldgEUI!$K$229-BldgEUI!K242)*Constants!$B$14+(BldgEUI!$L$229-BldgEUI!L242)*Constants!$B$13+(BldgEUI!$M$229-BldgEUI!M242)*Constants!$B$13))</f>
        <v>6.8653558670044346</v>
      </c>
      <c r="M314" s="115" t="e">
        <f>K314*#REF!</f>
        <v>#REF!</v>
      </c>
      <c r="N314" s="92"/>
      <c r="O314" s="92"/>
      <c r="P314" s="92"/>
      <c r="Q314" s="92">
        <f>'ecm$'!M342</f>
        <v>3.2272664859614419</v>
      </c>
      <c r="R314" s="90" t="str">
        <f>IF(((BldgEUI!$P$229-BldgEUI!P242)+(BldgEUI!$Q$229-BldgEUI!Q242)+(BldgEUI!$R$229-BldgEUI!R242)+(BldgEUI!$S$229-BldgEUI!S242))=0,"n/a",Q314/(((BldgEUI!$P$229-BldgEUI!P242)*Constants!$B$14)+(BldgEUI!$Q$229-BldgEUI!Q242)*Constants!$B$14+(BldgEUI!$R$229-BldgEUI!R242)*Constants!$B$13+(BldgEUI!$S$229-BldgEUI!S242)*Constants!$B$13))</f>
        <v>n/a</v>
      </c>
      <c r="S314" s="115" t="e">
        <f>Q314*#REF!</f>
        <v>#REF!</v>
      </c>
      <c r="T314" s="92"/>
      <c r="U314" s="92"/>
      <c r="V314" s="92"/>
      <c r="W314" s="100">
        <f>'ecm$'!Q342</f>
        <v>3.2272664859614419</v>
      </c>
      <c r="X314" s="90">
        <f>IF(((BldgEUI!$V$229-BldgEUI!V242)+(BldgEUI!$W$229-BldgEUI!W242)+(BldgEUI!$X$229-BldgEUI!X242)+(BldgEUI!$Y$229-BldgEUI!Y242))=0,"n/a",W314/(((BldgEUI!$V$229-BldgEUI!V242)*Constants!$B$14)+(BldgEUI!$W$229-BldgEUI!W242)*Constants!$B$14+(BldgEUI!$X$229-BldgEUI!X242)*Constants!$B$13+(BldgEUI!$Y$229-BldgEUI!Y242)*Constants!$B$13))</f>
        <v>4.7758997335682833</v>
      </c>
      <c r="Y314" s="115" t="e">
        <f>W314*#REF!</f>
        <v>#REF!</v>
      </c>
    </row>
    <row r="315" spans="1:25" s="19" customFormat="1" x14ac:dyDescent="0.2">
      <c r="A315" s="23" t="s">
        <v>53</v>
      </c>
      <c r="B315" s="20" t="e">
        <f t="shared" si="23"/>
        <v>#REF!</v>
      </c>
      <c r="C315" s="21">
        <f>D315*Constants!$B$1+Constants!$B$2*E315+F315</f>
        <v>300.64850096695977</v>
      </c>
      <c r="D315" s="21">
        <v>374.29</v>
      </c>
      <c r="E315" s="89">
        <f>'ecm$'!E343</f>
        <v>1.1066076069101949</v>
      </c>
      <c r="F315" s="90">
        <f>IF(((BldgEUI!$D$229-BldgEUI!D243)+(BldgEUI!$E$229-BldgEUI!E243)+(BldgEUI!$F$229-BldgEUI!F243)+(BldgEUI!$G$229-BldgEUI!G243))=0,"n/a",E315/(((BldgEUI!$D$229-BldgEUI!D243)*Constants!$B$14)+(BldgEUI!$E$229-BldgEUI!E243)*Constants!$B$14+(BldgEUI!$F$229-BldgEUI!F243)*Constants!$B$13+(BldgEUI!$G$229-BldgEUI!G243)*Constants!$B$13))</f>
        <v>0.33121488143161215</v>
      </c>
      <c r="G315" s="115" t="e">
        <f>E315*#REF!</f>
        <v>#REF!</v>
      </c>
      <c r="H315" s="94"/>
      <c r="I315" s="94"/>
      <c r="J315" s="94"/>
      <c r="K315" s="89">
        <f>'ecm$'!I343</f>
        <v>1.1066076069101949</v>
      </c>
      <c r="L315" s="90">
        <f>IF(((BldgEUI!$J$229-BldgEUI!J243)+(BldgEUI!$K$229-BldgEUI!K243)+(BldgEUI!$L$229-BldgEUI!L243)+(BldgEUI!$M$229-BldgEUI!M243))=0,"n/a",K315/(((BldgEUI!$J$229-BldgEUI!J243)*Constants!$B$14)+(BldgEUI!$K$229-BldgEUI!K243)*Constants!$B$14+(BldgEUI!$L$229-BldgEUI!L243)*Constants!$B$13+(BldgEUI!$M$229-BldgEUI!M243)*Constants!$B$13))</f>
        <v>0.26182358898561903</v>
      </c>
      <c r="M315" s="115" t="e">
        <f>K315*#REF!</f>
        <v>#REF!</v>
      </c>
      <c r="N315" s="92"/>
      <c r="O315" s="92"/>
      <c r="P315" s="92"/>
      <c r="Q315" s="92">
        <f>'ecm$'!M343</f>
        <v>1.1066076069101949</v>
      </c>
      <c r="R315" s="90" t="str">
        <f>IF(((BldgEUI!$P$229-BldgEUI!P243)+(BldgEUI!$Q$229-BldgEUI!Q243)+(BldgEUI!$R$229-BldgEUI!R243)+(BldgEUI!$S$229-BldgEUI!S243))=0,"n/a",Q315/(((BldgEUI!$P$229-BldgEUI!P243)*Constants!$B$14)+(BldgEUI!$Q$229-BldgEUI!Q243)*Constants!$B$14+(BldgEUI!$R$229-BldgEUI!R243)*Constants!$B$13+(BldgEUI!$S$229-BldgEUI!S243)*Constants!$B$13))</f>
        <v>n/a</v>
      </c>
      <c r="S315" s="115" t="e">
        <f>Q315*#REF!</f>
        <v>#REF!</v>
      </c>
      <c r="T315" s="94"/>
      <c r="U315" s="94"/>
      <c r="V315" s="94"/>
      <c r="W315" s="100">
        <f>'ecm$'!Q343</f>
        <v>1.1066076069101949</v>
      </c>
      <c r="X315" s="90">
        <f>IF(((BldgEUI!$V$229-BldgEUI!V243)+(BldgEUI!$W$229-BldgEUI!W243)+(BldgEUI!$X$229-BldgEUI!X243)+(BldgEUI!$Y$229-BldgEUI!Y243))=0,"n/a",W315/(((BldgEUI!$V$229-BldgEUI!V243)*Constants!$B$14)+(BldgEUI!$W$229-BldgEUI!W243)*Constants!$B$14+(BldgEUI!$X$229-BldgEUI!X243)*Constants!$B$13+(BldgEUI!$Y$229-BldgEUI!Y243)*Constants!$B$13))</f>
        <v>0.26182358898561892</v>
      </c>
      <c r="Y315" s="115" t="e">
        <f>W315*#REF!</f>
        <v>#REF!</v>
      </c>
    </row>
    <row r="316" spans="1:25" s="52" customFormat="1" x14ac:dyDescent="0.2">
      <c r="A316" s="23" t="s">
        <v>54</v>
      </c>
      <c r="B316" s="50" t="e">
        <f t="shared" si="23"/>
        <v>#REF!</v>
      </c>
      <c r="C316" s="49" t="e">
        <f>D316*Constants!$B$1+Constants!$B$2*E316+F316</f>
        <v>#VALUE!</v>
      </c>
      <c r="D316" s="49">
        <v>374.29</v>
      </c>
      <c r="E316" s="89">
        <f>'ecm$'!E344</f>
        <v>3.1631890234289579</v>
      </c>
      <c r="F316" s="90" t="str">
        <f>IF(((BldgEUI!$D$229-BldgEUI!D244)+(BldgEUI!$E$229-BldgEUI!E244)+(BldgEUI!$F$229-BldgEUI!F244)+(BldgEUI!$G$229-BldgEUI!G244))=0,"n/a",E316/(((BldgEUI!$D$229-BldgEUI!D244)*Constants!$B$14)+(BldgEUI!$E$229-BldgEUI!E244)*Constants!$B$14+(BldgEUI!$F$229-BldgEUI!F244)*Constants!$B$13+(BldgEUI!$G$229-BldgEUI!G244)*Constants!$B$13))</f>
        <v>n/a</v>
      </c>
      <c r="G316" s="115" t="e">
        <f>E316*#REF!</f>
        <v>#REF!</v>
      </c>
      <c r="H316" s="92"/>
      <c r="I316" s="92"/>
      <c r="J316" s="92"/>
      <c r="K316" s="89">
        <f>'ecm$'!I344</f>
        <v>3.1631890234289579</v>
      </c>
      <c r="L316" s="90">
        <f>IF(((BldgEUI!$J$229-BldgEUI!J244)+(BldgEUI!$K$229-BldgEUI!K244)+(BldgEUI!$L$229-BldgEUI!L244)+(BldgEUI!$M$229-BldgEUI!M244))=0,"n/a",K316/(((BldgEUI!$J$229-BldgEUI!J244)*Constants!$B$14)+(BldgEUI!$K$229-BldgEUI!K244)*Constants!$B$14+(BldgEUI!$L$229-BldgEUI!L244)*Constants!$B$13+(BldgEUI!$M$229-BldgEUI!M244)*Constants!$B$13))</f>
        <v>5.8562391665659961</v>
      </c>
      <c r="M316" s="115" t="e">
        <f>K316*#REF!</f>
        <v>#REF!</v>
      </c>
      <c r="N316" s="92"/>
      <c r="O316" s="92"/>
      <c r="P316" s="92"/>
      <c r="Q316" s="92">
        <f>'ecm$'!M344</f>
        <v>3.1631890234289579</v>
      </c>
      <c r="R316" s="90" t="str">
        <f>IF(((BldgEUI!$P$229-BldgEUI!P244)+(BldgEUI!$Q$229-BldgEUI!Q244)+(BldgEUI!$R$229-BldgEUI!R244)+(BldgEUI!$S$229-BldgEUI!S244))=0,"n/a",Q316/(((BldgEUI!$P$229-BldgEUI!P244)*Constants!$B$14)+(BldgEUI!$Q$229-BldgEUI!Q244)*Constants!$B$14+(BldgEUI!$R$229-BldgEUI!R244)*Constants!$B$13+(BldgEUI!$S$229-BldgEUI!S244)*Constants!$B$13))</f>
        <v>n/a</v>
      </c>
      <c r="S316" s="115" t="e">
        <f>Q316*#REF!</f>
        <v>#REF!</v>
      </c>
      <c r="T316" s="92"/>
      <c r="U316" s="92"/>
      <c r="V316" s="92"/>
      <c r="W316" s="100">
        <f>'ecm$'!Q344</f>
        <v>3.1631890234289579</v>
      </c>
      <c r="X316" s="90">
        <f>IF(((BldgEUI!$V$229-BldgEUI!V244)+(BldgEUI!$W$229-BldgEUI!W244)+(BldgEUI!$X$229-BldgEUI!X244)+(BldgEUI!$Y$229-BldgEUI!Y244))=0,"n/a",W316/(((BldgEUI!$V$229-BldgEUI!V244)*Constants!$B$14)+(BldgEUI!$W$229-BldgEUI!W244)*Constants!$B$14+(BldgEUI!$X$229-BldgEUI!X244)*Constants!$B$13+(BldgEUI!$Y$229-BldgEUI!Y244)*Constants!$B$13))</f>
        <v>5.8562391665659961</v>
      </c>
      <c r="Y316" s="115" t="e">
        <f>W316*#REF!</f>
        <v>#REF!</v>
      </c>
    </row>
    <row r="317" spans="1:25" s="24" customFormat="1" x14ac:dyDescent="0.2">
      <c r="A317" s="23" t="s">
        <v>55</v>
      </c>
      <c r="B317" s="8" t="e">
        <f t="shared" si="23"/>
        <v>#REF!</v>
      </c>
      <c r="C317" s="9">
        <f>D317*Constants!$B$1+Constants!$B$2*E317+F317</f>
        <v>393.78943801965045</v>
      </c>
      <c r="D317" s="9">
        <v>374.29</v>
      </c>
      <c r="E317" s="89">
        <f>'ecm$'!E345</f>
        <v>10.342102452742873</v>
      </c>
      <c r="F317" s="91">
        <f>IF(((BldgEUI!$D$229-BldgEUI!D245)+(BldgEUI!$E$229-BldgEUI!E245)+(BldgEUI!$F$229-BldgEUI!F245)+(BldgEUI!$G$229-BldgEUI!G245))=0,"n/a",E317/(((BldgEUI!$D$229-BldgEUI!D245)*Constants!$B$14)+(BldgEUI!$E$229-BldgEUI!E245)*Constants!$B$14+(BldgEUI!$F$229-BldgEUI!F245)*Constants!$B$13+(BldgEUI!$G$229-BldgEUI!G245)*Constants!$B$13))</f>
        <v>86.083756057456142</v>
      </c>
      <c r="G317" s="115" t="e">
        <f>E317*#REF!</f>
        <v>#REF!</v>
      </c>
      <c r="H317" s="89"/>
      <c r="I317" s="89"/>
      <c r="J317" s="89"/>
      <c r="K317" s="89">
        <f>'ecm$'!I345</f>
        <v>10.342102452742873</v>
      </c>
      <c r="L317" s="91">
        <f>IF(((BldgEUI!$J$229-BldgEUI!J245)+(BldgEUI!$K$229-BldgEUI!K245)+(BldgEUI!$L$229-BldgEUI!L245)+(BldgEUI!$M$229-BldgEUI!M245))=0,"n/a",K317/(((BldgEUI!$J$229-BldgEUI!J245)*Constants!$B$14)+(BldgEUI!$K$229-BldgEUI!K245)*Constants!$B$14+(BldgEUI!$L$229-BldgEUI!L245)*Constants!$B$13+(BldgEUI!$M$229-BldgEUI!M245)*Constants!$B$13))</f>
        <v>86.083756057457961</v>
      </c>
      <c r="M317" s="115" t="e">
        <f>K317*#REF!</f>
        <v>#REF!</v>
      </c>
      <c r="N317" s="89"/>
      <c r="O317" s="89"/>
      <c r="P317" s="89"/>
      <c r="Q317" s="92">
        <f>'ecm$'!M345</f>
        <v>10.342102452742873</v>
      </c>
      <c r="R317" s="91" t="str">
        <f>IF(((BldgEUI!$P$229-BldgEUI!P245)+(BldgEUI!$Q$229-BldgEUI!Q245)+(BldgEUI!$R$229-BldgEUI!R245)+(BldgEUI!$S$229-BldgEUI!S245))=0,"n/a",Q317/(((BldgEUI!$P$229-BldgEUI!P245)*Constants!$B$14)+(BldgEUI!$Q$229-BldgEUI!Q245)*Constants!$B$14+(BldgEUI!$R$229-BldgEUI!R245)*Constants!$B$13+(BldgEUI!$S$229-BldgEUI!S245)*Constants!$B$13))</f>
        <v>n/a</v>
      </c>
      <c r="S317" s="115" t="e">
        <f>Q317*#REF!</f>
        <v>#REF!</v>
      </c>
      <c r="T317" s="89"/>
      <c r="U317" s="89"/>
      <c r="V317" s="89"/>
      <c r="W317" s="100">
        <f>'ecm$'!Q345</f>
        <v>10.342102452742873</v>
      </c>
      <c r="X317" s="91">
        <f>IF(((BldgEUI!$V$229-BldgEUI!V245)+(BldgEUI!$W$229-BldgEUI!W245)+(BldgEUI!$X$229-BldgEUI!X245)+(BldgEUI!$Y$229-BldgEUI!Y245))=0,"n/a",W317/(((BldgEUI!$V$229-BldgEUI!V245)*Constants!$B$14)+(BldgEUI!$W$229-BldgEUI!W245)*Constants!$B$14+(BldgEUI!$X$229-BldgEUI!X245)*Constants!$B$13+(BldgEUI!$Y$229-BldgEUI!Y245)*Constants!$B$13))</f>
        <v>86.083756057454977</v>
      </c>
      <c r="Y317" s="115" t="e">
        <f>W317*#REF!</f>
        <v>#REF!</v>
      </c>
    </row>
    <row r="318" spans="1:25" s="24" customFormat="1" x14ac:dyDescent="0.2">
      <c r="A318" s="23" t="s">
        <v>21</v>
      </c>
      <c r="B318" s="8" t="e">
        <f t="shared" si="23"/>
        <v>#REF!</v>
      </c>
      <c r="C318" s="9">
        <f>D318*Constants!$B$1+Constants!$B$2*E318+F318</f>
        <v>500.15545473229889</v>
      </c>
      <c r="D318" s="9">
        <v>371.05</v>
      </c>
      <c r="E318" s="89">
        <f>'ecm$'!E346</f>
        <v>8.1070271617243961</v>
      </c>
      <c r="F318" s="90">
        <f>IF(((BldgEUI!$D$229-BldgEUI!D246)+(BldgEUI!$E$229-BldgEUI!E246)+(BldgEUI!$F$229-BldgEUI!F246)+(BldgEUI!$G$229-BldgEUI!G246))=0,"n/a",E318/(((BldgEUI!$D$229-BldgEUI!D246)*Constants!$B$14)+(BldgEUI!$E$229-BldgEUI!E246)*Constants!$B$14+(BldgEUI!$F$229-BldgEUI!F246)*Constants!$B$13+(BldgEUI!$G$229-BldgEUI!G246)*Constants!$B$13))</f>
        <v>196.82983300291932</v>
      </c>
      <c r="G318" s="115" t="e">
        <f>E318*#REF!</f>
        <v>#REF!</v>
      </c>
      <c r="H318" s="89"/>
      <c r="I318" s="89"/>
      <c r="J318" s="89"/>
      <c r="K318" s="89">
        <f>'ecm$'!I346</f>
        <v>8.1070271617243961</v>
      </c>
      <c r="L318" s="90">
        <f>IF(((BldgEUI!$J$229-BldgEUI!J246)+(BldgEUI!$K$229-BldgEUI!K246)+(BldgEUI!$L$229-BldgEUI!L246)+(BldgEUI!$M$229-BldgEUI!M246))=0,"n/a",K318/(((BldgEUI!$J$229-BldgEUI!J246)*Constants!$B$14)+(BldgEUI!$K$229-BldgEUI!K246)*Constants!$B$14+(BldgEUI!$L$229-BldgEUI!L246)*Constants!$B$13+(BldgEUI!$M$229-BldgEUI!M246)*Constants!$B$13))</f>
        <v>196.82983300292375</v>
      </c>
      <c r="M318" s="115" t="e">
        <f>K318*#REF!</f>
        <v>#REF!</v>
      </c>
      <c r="N318" s="92"/>
      <c r="O318" s="92"/>
      <c r="P318" s="92"/>
      <c r="Q318" s="92">
        <f>'ecm$'!M346</f>
        <v>8.1070271617243961</v>
      </c>
      <c r="R318" s="90" t="str">
        <f>IF(((BldgEUI!$P$229-BldgEUI!P246)+(BldgEUI!$Q$229-BldgEUI!Q246)+(BldgEUI!$R$229-BldgEUI!R246)+(BldgEUI!$S$229-BldgEUI!S246))=0,"n/a",Q318/(((BldgEUI!$P$229-BldgEUI!P246)*Constants!$B$14)+(BldgEUI!$Q$229-BldgEUI!Q246)*Constants!$B$14+(BldgEUI!$R$229-BldgEUI!R246)*Constants!$B$13+(BldgEUI!$S$229-BldgEUI!S246)*Constants!$B$13))</f>
        <v>n/a</v>
      </c>
      <c r="S318" s="115" t="e">
        <f>Q318*#REF!</f>
        <v>#REF!</v>
      </c>
      <c r="T318" s="89"/>
      <c r="U318" s="89"/>
      <c r="V318" s="100"/>
      <c r="W318" s="100">
        <f>'ecm$'!Q346</f>
        <v>8.1070271617243961</v>
      </c>
      <c r="X318" s="90">
        <f>IF(((BldgEUI!$V$229-BldgEUI!V246)+(BldgEUI!$W$229-BldgEUI!W246)+(BldgEUI!$X$229-BldgEUI!X246)+(BldgEUI!$Y$229-BldgEUI!Y246))=0,"n/a",W318/(((BldgEUI!$V$229-BldgEUI!V246)*Constants!$B$14)+(BldgEUI!$W$229-BldgEUI!W246)*Constants!$B$14+(BldgEUI!$X$229-BldgEUI!X246)*Constants!$B$13+(BldgEUI!$Y$229-BldgEUI!Y246)*Constants!$B$13))</f>
        <v>196.82983300291932</v>
      </c>
      <c r="Y318" s="115" t="e">
        <f>W318*#REF!</f>
        <v>#REF!</v>
      </c>
    </row>
    <row r="319" spans="1:25" x14ac:dyDescent="0.2">
      <c r="A319" s="23" t="s">
        <v>56</v>
      </c>
      <c r="B319" s="8" t="e">
        <f t="shared" si="23"/>
        <v>#REF!</v>
      </c>
      <c r="C319" s="9">
        <f>D319*Constants!$B$1+Constants!$B$2*E319+F319</f>
        <v>363.56620258259488</v>
      </c>
      <c r="D319" s="9">
        <v>374.86</v>
      </c>
      <c r="E319" s="89">
        <f>'ecm$'!E347</f>
        <v>1.1228812481882862</v>
      </c>
      <c r="F319" s="90">
        <f>IF(((BldgEUI!$D$229-BldgEUI!D247)+(BldgEUI!$E$229-BldgEUI!E247)+(BldgEUI!$F$229-BldgEUI!F247)+(BldgEUI!$G$229-BldgEUI!G247))=0,"n/a",E319/(((BldgEUI!$D$229-BldgEUI!D247)*Constants!$B$14)+(BldgEUI!$E$229-BldgEUI!E247)*Constants!$B$14+(BldgEUI!$F$229-BldgEUI!F247)*Constants!$B$13+(BldgEUI!$G$229-BldgEUI!G247)*Constants!$B$13))</f>
        <v>62.7798975840442</v>
      </c>
      <c r="G319" s="115" t="e">
        <f>E319*#REF!</f>
        <v>#REF!</v>
      </c>
      <c r="H319" s="89"/>
      <c r="I319" s="89"/>
      <c r="J319" s="89"/>
      <c r="K319" s="89">
        <f>'ecm$'!I347</f>
        <v>1.1228812481882862</v>
      </c>
      <c r="L319" s="90">
        <f>IF(((BldgEUI!$J$229-BldgEUI!J247)+(BldgEUI!$K$229-BldgEUI!K247)+(BldgEUI!$L$229-BldgEUI!L247)+(BldgEUI!$M$229-BldgEUI!M247))=0,"n/a",K319/(((BldgEUI!$J$229-BldgEUI!J247)*Constants!$B$14)+(BldgEUI!$K$229-BldgEUI!K247)*Constants!$B$14+(BldgEUI!$L$229-BldgEUI!L247)*Constants!$B$13+(BldgEUI!$M$229-BldgEUI!M247)*Constants!$B$13))</f>
        <v>77.525631606479109</v>
      </c>
      <c r="M319" s="115" t="e">
        <f>K319*#REF!</f>
        <v>#REF!</v>
      </c>
      <c r="N319" s="92"/>
      <c r="O319" s="92"/>
      <c r="P319" s="92"/>
      <c r="Q319" s="92">
        <f>'ecm$'!M347</f>
        <v>1.1228812481882862</v>
      </c>
      <c r="R319" s="90" t="str">
        <f>IF(((BldgEUI!$P$229-BldgEUI!P247)+(BldgEUI!$Q$229-BldgEUI!Q247)+(BldgEUI!$R$229-BldgEUI!R247)+(BldgEUI!$S$229-BldgEUI!S247))=0,"n/a",Q319/(((BldgEUI!$P$229-BldgEUI!P247)*Constants!$B$14)+(BldgEUI!$Q$229-BldgEUI!Q247)*Constants!$B$14+(BldgEUI!$R$229-BldgEUI!R247)*Constants!$B$13+(BldgEUI!$S$229-BldgEUI!S247)*Constants!$B$13))</f>
        <v>n/a</v>
      </c>
      <c r="S319" s="115" t="e">
        <f>Q319*#REF!</f>
        <v>#REF!</v>
      </c>
      <c r="T319" s="89"/>
      <c r="U319" s="89"/>
      <c r="V319" s="89"/>
      <c r="W319" s="100">
        <f>'ecm$'!Q347</f>
        <v>1.1228812481882862</v>
      </c>
      <c r="X319" s="90" t="str">
        <f>IF(((BldgEUI!$V$229-BldgEUI!V247)+(BldgEUI!$W$229-BldgEUI!W247)+(BldgEUI!$X$229-BldgEUI!X247)+(BldgEUI!$Y$229-BldgEUI!Y247))&lt;=0,"n/a",W319/(((BldgEUI!$V$229-BldgEUI!V247)*Constants!$B$14)+(BldgEUI!$W$229-BldgEUI!W247)*Constants!$B$14+(BldgEUI!$X$229-BldgEUI!X247)*Constants!$B$13+(BldgEUI!$Y$229-BldgEUI!Y247)*Constants!$B$13))</f>
        <v>n/a</v>
      </c>
      <c r="Y319" s="115" t="e">
        <f>W319*#REF!</f>
        <v>#REF!</v>
      </c>
    </row>
    <row r="320" spans="1:25" s="15" customFormat="1" x14ac:dyDescent="0.2">
      <c r="A320" s="23" t="s">
        <v>57</v>
      </c>
      <c r="B320" s="8" t="e">
        <f t="shared" si="23"/>
        <v>#REF!</v>
      </c>
      <c r="C320" s="9" t="e">
        <f>D320*Constants!$B$1+Constants!$B$2*E320+F320</f>
        <v>#VALUE!</v>
      </c>
      <c r="D320" s="9">
        <v>374.29</v>
      </c>
      <c r="E320" s="89">
        <f>'ecm$'!E348</f>
        <v>5.9195370149056386</v>
      </c>
      <c r="F320" s="90" t="str">
        <f>IF(((BldgEUI!$D$229-BldgEUI!D248)+(BldgEUI!$E$229-BldgEUI!E248)+(BldgEUI!$F$229-BldgEUI!F248)+(BldgEUI!$G$229-BldgEUI!G248))=0,"n/a",E320/(((BldgEUI!$D$229-BldgEUI!D248)*Constants!$B$14)+(BldgEUI!$E$229-BldgEUI!E248)*Constants!$B$14+(BldgEUI!$F$229-BldgEUI!F248)*Constants!$B$13+(BldgEUI!$G$229-BldgEUI!G248)*Constants!$B$13))</f>
        <v>n/a</v>
      </c>
      <c r="G320" s="115" t="e">
        <f>E320*#REF!</f>
        <v>#REF!</v>
      </c>
      <c r="H320" s="89"/>
      <c r="I320" s="89"/>
      <c r="J320" s="89"/>
      <c r="K320" s="89">
        <f>'ecm$'!I348</f>
        <v>5.9195370149056386</v>
      </c>
      <c r="L320" s="90">
        <f>IF(((BldgEUI!$J$229-BldgEUI!J248)+(BldgEUI!$K$229-BldgEUI!K248)+(BldgEUI!$L$229-BldgEUI!L248)+(BldgEUI!$M$229-BldgEUI!M248))=0,"n/a",K320/(((BldgEUI!$J$229-BldgEUI!J248)*Constants!$B$14)+(BldgEUI!$K$229-BldgEUI!K248)*Constants!$B$14+(BldgEUI!$L$229-BldgEUI!L248)*Constants!$B$13+(BldgEUI!$M$229-BldgEUI!M248)*Constants!$B$13))</f>
        <v>11.851874053789402</v>
      </c>
      <c r="M320" s="115" t="e">
        <f>K320*#REF!</f>
        <v>#REF!</v>
      </c>
      <c r="N320" s="92"/>
      <c r="O320" s="92"/>
      <c r="P320" s="92"/>
      <c r="Q320" s="92">
        <f>'ecm$'!M348</f>
        <v>5.9195370149056386</v>
      </c>
      <c r="R320" s="90" t="str">
        <f>IF(((BldgEUI!$P$229-BldgEUI!P248)+(BldgEUI!$Q$229-BldgEUI!Q248)+(BldgEUI!$R$229-BldgEUI!R248)+(BldgEUI!$S$229-BldgEUI!S248))=0,"n/a",Q320/(((BldgEUI!$P$229-BldgEUI!P248)*Constants!$B$14)+(BldgEUI!$Q$229-BldgEUI!Q248)*Constants!$B$14+(BldgEUI!$R$229-BldgEUI!R248)*Constants!$B$13+(BldgEUI!$S$229-BldgEUI!S248)*Constants!$B$13))</f>
        <v>n/a</v>
      </c>
      <c r="S320" s="115" t="e">
        <f>Q320*#REF!</f>
        <v>#REF!</v>
      </c>
      <c r="T320" s="89"/>
      <c r="U320" s="89"/>
      <c r="V320" s="89"/>
      <c r="W320" s="100">
        <f>'ecm$'!Q348</f>
        <v>5.9195370149056386</v>
      </c>
      <c r="X320" s="90">
        <f>IF(((BldgEUI!$V$229-BldgEUI!V248)+(BldgEUI!$W$229-BldgEUI!W248)+(BldgEUI!$X$229-BldgEUI!X248)+(BldgEUI!$Y$229-BldgEUI!Y248))=0,"n/a",W320/(((BldgEUI!$V$229-BldgEUI!V248)*Constants!$B$14)+(BldgEUI!$W$229-BldgEUI!W248)*Constants!$B$14+(BldgEUI!$X$229-BldgEUI!X248)*Constants!$B$13+(BldgEUI!$Y$229-BldgEUI!Y248)*Constants!$B$13))</f>
        <v>5.3949828339597286</v>
      </c>
      <c r="Y320" s="115" t="e">
        <f>W320*#REF!</f>
        <v>#REF!</v>
      </c>
    </row>
    <row r="321" spans="1:25" s="15" customFormat="1" x14ac:dyDescent="0.2">
      <c r="A321" s="72" t="s">
        <v>58</v>
      </c>
      <c r="B321" s="27" t="e">
        <f t="shared" si="23"/>
        <v>#REF!</v>
      </c>
      <c r="C321" s="28">
        <f>D321*Constants!$B$1+Constants!$B$2*E321+F321</f>
        <v>275.98083274079835</v>
      </c>
      <c r="D321" s="28">
        <v>337.42</v>
      </c>
      <c r="E321" s="95">
        <f>'ecm$'!E349</f>
        <v>3.5791839786001618</v>
      </c>
      <c r="F321" s="96">
        <f>IF(((BldgEUI!$D$229-BldgEUI!D249)+(BldgEUI!$E$229-BldgEUI!E249)+(BldgEUI!$F$229-BldgEUI!F249)+(BldgEUI!$G$229-BldgEUI!G249))=0,"n/a",E321/(((BldgEUI!$D$229-BldgEUI!D249)*Constants!$B$14)+(BldgEUI!$E$229-BldgEUI!E249)*Constants!$B$14+(BldgEUI!$F$229-BldgEUI!F249)*Constants!$B$13+(BldgEUI!$G$229-BldgEUI!G249)*Constants!$B$13))</f>
        <v>3.1814855579181596</v>
      </c>
      <c r="G321" s="154" t="e">
        <f>E321*#REF!</f>
        <v>#REF!</v>
      </c>
      <c r="H321" s="95"/>
      <c r="I321" s="95"/>
      <c r="J321" s="95"/>
      <c r="K321" s="95">
        <f>'ecm$'!I349</f>
        <v>3.5791839786001618</v>
      </c>
      <c r="L321" s="96">
        <f>IF(((BldgEUI!$J$229-BldgEUI!J249)+(BldgEUI!$K$229-BldgEUI!K249)+(BldgEUI!$L$229-BldgEUI!L249)+(BldgEUI!$M$229-BldgEUI!M249))=0,"n/a",K321/(((BldgEUI!$J$229-BldgEUI!J249)*Constants!$B$14)+(BldgEUI!$K$229-BldgEUI!K249)*Constants!$B$14+(BldgEUI!$L$229-BldgEUI!L249)*Constants!$B$13+(BldgEUI!$M$229-BldgEUI!M249)*Constants!$B$13))</f>
        <v>2.6435946745274856</v>
      </c>
      <c r="M321" s="154" t="e">
        <f>K321*#REF!</f>
        <v>#REF!</v>
      </c>
      <c r="N321" s="97"/>
      <c r="O321" s="97"/>
      <c r="P321" s="97"/>
      <c r="Q321" s="97">
        <f>'ecm$'!M349</f>
        <v>3.5791839786001618</v>
      </c>
      <c r="R321" s="96" t="str">
        <f>IF(((BldgEUI!$P$229-BldgEUI!P249)+(BldgEUI!$Q$229-BldgEUI!Q249)+(BldgEUI!$R$229-BldgEUI!R249)+(BldgEUI!$S$229-BldgEUI!S249))=0,"n/a",Q321/(((BldgEUI!$P$229-BldgEUI!P249)*Constants!$B$14)+(BldgEUI!$Q$229-BldgEUI!Q249)*Constants!$B$14+(BldgEUI!$R$229-BldgEUI!R249)*Constants!$B$13+(BldgEUI!$S$229-BldgEUI!S249)*Constants!$B$13))</f>
        <v>n/a</v>
      </c>
      <c r="S321" s="154" t="e">
        <f>Q321*#REF!</f>
        <v>#REF!</v>
      </c>
      <c r="T321" s="95"/>
      <c r="U321" s="95"/>
      <c r="V321" s="95"/>
      <c r="W321" s="287">
        <f>'ecm$'!Q349</f>
        <v>3.5791839786001618</v>
      </c>
      <c r="X321" s="96">
        <f>IF(((BldgEUI!$V$229-BldgEUI!V249)+(BldgEUI!$W$229-BldgEUI!W249)+(BldgEUI!$X$229-BldgEUI!X249)+(BldgEUI!$Y$229-BldgEUI!Y249))=0,"n/a",W321/(((BldgEUI!$V$229-BldgEUI!V249)*Constants!$B$14)+(BldgEUI!$W$229-BldgEUI!W249)*Constants!$B$14+(BldgEUI!$X$229-BldgEUI!X249)*Constants!$B$13+(BldgEUI!$Y$229-BldgEUI!Y249)*Constants!$B$13))</f>
        <v>1.5114631252360238</v>
      </c>
      <c r="Y321" s="154" t="e">
        <f>W321*#REF!</f>
        <v>#REF!</v>
      </c>
    </row>
    <row r="322" spans="1:25" x14ac:dyDescent="0.2">
      <c r="C322" s="68"/>
      <c r="D322" s="68"/>
      <c r="I322" s="68"/>
      <c r="J322" s="68"/>
      <c r="M322" s="80"/>
      <c r="V322" s="68"/>
    </row>
    <row r="323" spans="1:25" ht="18.75" x14ac:dyDescent="0.25">
      <c r="A323" s="82"/>
      <c r="B323" s="738" t="s">
        <v>90</v>
      </c>
      <c r="C323" s="739"/>
      <c r="D323" s="739"/>
      <c r="E323" s="739"/>
      <c r="F323" s="739"/>
      <c r="G323" s="739"/>
      <c r="H323" s="739"/>
      <c r="I323" s="739"/>
      <c r="J323" s="739"/>
      <c r="K323" s="739"/>
      <c r="L323" s="739"/>
      <c r="M323" s="739"/>
      <c r="N323" s="739"/>
      <c r="O323" s="739"/>
      <c r="P323" s="739"/>
      <c r="Q323" s="739"/>
      <c r="R323" s="739"/>
      <c r="S323" s="739"/>
      <c r="T323" s="739"/>
      <c r="U323" s="739"/>
      <c r="V323" s="739"/>
      <c r="W323" s="739"/>
      <c r="X323" s="739"/>
      <c r="Y323" s="740"/>
    </row>
    <row r="324" spans="1:25" x14ac:dyDescent="0.2">
      <c r="A324" s="75" t="s">
        <v>74</v>
      </c>
      <c r="B324" s="732" t="s">
        <v>39</v>
      </c>
      <c r="C324" s="732"/>
      <c r="D324" s="732"/>
      <c r="E324" s="732"/>
      <c r="F324" s="732"/>
      <c r="G324" s="737"/>
      <c r="H324" s="732" t="s">
        <v>42</v>
      </c>
      <c r="I324" s="732"/>
      <c r="J324" s="732"/>
      <c r="K324" s="732"/>
      <c r="L324" s="732"/>
      <c r="M324" s="732"/>
      <c r="N324" s="732" t="s">
        <v>41</v>
      </c>
      <c r="O324" s="732"/>
      <c r="P324" s="732"/>
      <c r="Q324" s="732"/>
      <c r="R324" s="732"/>
      <c r="S324" s="732"/>
      <c r="T324" s="732" t="s">
        <v>40</v>
      </c>
      <c r="U324" s="732"/>
      <c r="V324" s="732"/>
      <c r="W324" s="732"/>
      <c r="X324" s="732"/>
      <c r="Y324" s="732"/>
    </row>
    <row r="325" spans="1:25" ht="33.75" x14ac:dyDescent="0.2">
      <c r="A325" s="76" t="s">
        <v>14</v>
      </c>
      <c r="B325" s="77" t="s">
        <v>32</v>
      </c>
      <c r="C325" s="77" t="s">
        <v>33</v>
      </c>
      <c r="D325" s="77" t="s">
        <v>34</v>
      </c>
      <c r="E325" s="173" t="s">
        <v>200</v>
      </c>
      <c r="F325" s="173" t="s">
        <v>36</v>
      </c>
      <c r="G325" s="113" t="s">
        <v>101</v>
      </c>
      <c r="H325" s="173" t="s">
        <v>32</v>
      </c>
      <c r="I325" s="173" t="s">
        <v>33</v>
      </c>
      <c r="J325" s="173" t="s">
        <v>34</v>
      </c>
      <c r="K325" s="173" t="s">
        <v>200</v>
      </c>
      <c r="L325" s="173" t="s">
        <v>36</v>
      </c>
      <c r="M325" s="113" t="s">
        <v>101</v>
      </c>
      <c r="N325" s="173" t="s">
        <v>32</v>
      </c>
      <c r="O325" s="173" t="s">
        <v>33</v>
      </c>
      <c r="P325" s="173" t="s">
        <v>34</v>
      </c>
      <c r="Q325" s="173" t="s">
        <v>200</v>
      </c>
      <c r="R325" s="173" t="s">
        <v>36</v>
      </c>
      <c r="S325" s="113" t="s">
        <v>101</v>
      </c>
      <c r="T325" s="173" t="s">
        <v>32</v>
      </c>
      <c r="U325" s="173" t="s">
        <v>33</v>
      </c>
      <c r="V325" s="173" t="s">
        <v>34</v>
      </c>
      <c r="W325" s="173" t="s">
        <v>200</v>
      </c>
      <c r="X325" s="173" t="s">
        <v>36</v>
      </c>
      <c r="Y325" s="113" t="s">
        <v>101</v>
      </c>
    </row>
    <row r="326" spans="1:25" x14ac:dyDescent="0.2">
      <c r="A326" s="11" t="s">
        <v>0</v>
      </c>
      <c r="B326" s="57">
        <f>SUM(D326:G326)</f>
        <v>0</v>
      </c>
      <c r="C326" s="58">
        <f>D326*Constants!$B$1+Constants!$B$2*E326+F326</f>
        <v>0</v>
      </c>
      <c r="D326" s="49">
        <v>0</v>
      </c>
      <c r="E326" s="85"/>
      <c r="F326" s="86"/>
      <c r="G326" s="120"/>
      <c r="H326" s="85"/>
      <c r="I326" s="85"/>
      <c r="J326" s="85"/>
      <c r="K326" s="85"/>
      <c r="L326" s="86"/>
      <c r="M326" s="86"/>
      <c r="N326" s="85"/>
      <c r="O326" s="85"/>
      <c r="P326" s="85"/>
      <c r="Q326" s="85"/>
      <c r="R326" s="86"/>
      <c r="S326" s="86"/>
      <c r="T326" s="83"/>
      <c r="U326" s="83"/>
      <c r="V326" s="98"/>
      <c r="W326" s="98"/>
      <c r="X326" s="99"/>
      <c r="Y326" s="99"/>
    </row>
    <row r="327" spans="1:25" x14ac:dyDescent="0.2">
      <c r="A327" s="12" t="s">
        <v>45</v>
      </c>
      <c r="B327" s="50" t="e">
        <f>SUM(D327:G327)</f>
        <v>#REF!</v>
      </c>
      <c r="C327" s="49" t="e">
        <f>D327*Constants!$B$1+Constants!$B$2*E327+F327</f>
        <v>#VALUE!</v>
      </c>
      <c r="D327" s="49">
        <v>0</v>
      </c>
      <c r="E327" s="92">
        <f>'ecm$'!E355</f>
        <v>0</v>
      </c>
      <c r="F327" s="90" t="str">
        <f>IF(((BldgEUI!$D$254-BldgEUI!D255)+(BldgEUI!$E$254-BldgEUI!E255)+(BldgEUI!$F$254-BldgEUI!F255)+(BldgEUI!$G$254-BldgEUI!G255))=0,"n/a",E327/(((BldgEUI!$D$254-BldgEUI!D255)*Constants!$B$14)+(BldgEUI!$E$254-BldgEUI!E255)*Constants!$B$14+(BldgEUI!$F$254-BldgEUI!F255)*Constants!$B$13+(BldgEUI!$G$254-BldgEUI!G255)*Constants!$B$13))</f>
        <v>n/a</v>
      </c>
      <c r="G327" s="117" t="e">
        <f>E327*#REF!</f>
        <v>#REF!</v>
      </c>
      <c r="H327" s="92"/>
      <c r="I327" s="92"/>
      <c r="J327" s="92"/>
      <c r="K327" s="92">
        <f>'ecm$'!I355</f>
        <v>246.66074041893668</v>
      </c>
      <c r="L327" s="90" t="str">
        <f>IF(((BldgEUI!$J$254-BldgEUI!J255)+(BldgEUI!$K$254-BldgEUI!K255)+(BldgEUI!$L$254-BldgEUI!L255)+(BldgEUI!$M$254-BldgEUI!M255))=0,"n/a",K327/(((BldgEUI!$J$254-BldgEUI!J255)*Constants!$B$14)+(BldgEUI!$K$254-BldgEUI!K255)*Constants!$B$14+(BldgEUI!$L$254-BldgEUI!L255)*Constants!$B$13+(BldgEUI!$M$254-BldgEUI!M255)*Constants!$B$13))</f>
        <v>n/a</v>
      </c>
      <c r="M327" s="117" t="e">
        <f>K327*#REF!</f>
        <v>#REF!</v>
      </c>
      <c r="N327" s="92"/>
      <c r="O327" s="92"/>
      <c r="P327" s="92"/>
      <c r="Q327" s="92">
        <f>'ecm$'!M355</f>
        <v>246.66074041893668</v>
      </c>
      <c r="R327" s="90" t="str">
        <f>IF(((BldgEUI!$P$254-BldgEUI!P255)+(BldgEUI!$Q$254-BldgEUI!Q255)+(BldgEUI!$R$254-BldgEUI!R255)+(BldgEUI!$S$254-BldgEUI!S255))=0,"n/a",Q327/(((BldgEUI!$P$254-BldgEUI!P255)*Constants!$B$14)+(BldgEUI!$Q$254-BldgEUI!Q255)*Constants!$B$14+(BldgEUI!$R$254-BldgEUI!R255)*Constants!$B$13+(BldgEUI!$S$254-BldgEUI!S255)*Constants!$B$13))</f>
        <v>n/a</v>
      </c>
      <c r="S327" s="117" t="e">
        <f>Q327*#REF!</f>
        <v>#REF!</v>
      </c>
      <c r="T327" s="89"/>
      <c r="U327" s="89"/>
      <c r="V327" s="100"/>
      <c r="W327" s="100">
        <f>'[3]bldg 119 11'!$M$26</f>
        <v>246.66074041893668</v>
      </c>
      <c r="X327" s="90">
        <f>'ecm$'!Q355</f>
        <v>246.66074041893668</v>
      </c>
      <c r="Y327" s="117" t="e">
        <f>W327*#REF!</f>
        <v>#REF!</v>
      </c>
    </row>
    <row r="328" spans="1:25" x14ac:dyDescent="0.2">
      <c r="A328" s="12" t="s">
        <v>43</v>
      </c>
      <c r="B328" s="50"/>
      <c r="C328" s="49"/>
      <c r="D328" s="49"/>
      <c r="E328" s="92">
        <f>'ecm$'!E357</f>
        <v>0</v>
      </c>
      <c r="F328" s="90" t="str">
        <f>IF(((BldgEUI!$D$254-BldgEUI!D257)+(BldgEUI!$E$254-BldgEUI!E257)+(BldgEUI!$F$254-BldgEUI!F257)+(BldgEUI!$G$254-BldgEUI!G257))=0,"n/a",E328/(((BldgEUI!$D$254-BldgEUI!D257)*Constants!$B$14)+(BldgEUI!$E$254-BldgEUI!E257)*Constants!$B$14+(BldgEUI!$F$254-BldgEUI!F257)*Constants!$B$13+(BldgEUI!$G$254-BldgEUI!G257)*Constants!$B$13))</f>
        <v>n/a</v>
      </c>
      <c r="G328" s="117" t="e">
        <f>E328*#REF!</f>
        <v>#REF!</v>
      </c>
      <c r="H328" s="92"/>
      <c r="I328" s="92"/>
      <c r="J328" s="92"/>
      <c r="K328" s="92">
        <f>'ecm$'!I357</f>
        <v>159.31</v>
      </c>
      <c r="L328" s="90" t="str">
        <f>IF(((BldgEUI!$J$254-BldgEUI!J257)+(BldgEUI!$K$254-BldgEUI!K257)+(BldgEUI!$L$254-BldgEUI!L257)+(BldgEUI!$M$254-BldgEUI!M257))=0,"n/a",K328/(((BldgEUI!$J$254-BldgEUI!J257)*Constants!$B$14)+(BldgEUI!$K$254-BldgEUI!K257)*Constants!$B$14+(BldgEUI!$L$254-BldgEUI!L257)*Constants!$B$13+(BldgEUI!$M$254-BldgEUI!M257)*Constants!$B$13))</f>
        <v>n/a</v>
      </c>
      <c r="M328" s="117" t="e">
        <f>K328*#REF!</f>
        <v>#REF!</v>
      </c>
      <c r="N328" s="92"/>
      <c r="O328" s="92"/>
      <c r="P328" s="92"/>
      <c r="Q328" s="92">
        <f>'ecm$'!M357</f>
        <v>133.69</v>
      </c>
      <c r="R328" s="90" t="str">
        <f>IF(((BldgEUI!$P$254-BldgEUI!P257)+(BldgEUI!$Q$254-BldgEUI!Q257)+(BldgEUI!$R$254-BldgEUI!R257)+(BldgEUI!$S$254-BldgEUI!S257))=0,"n/a",Q328/(((BldgEUI!$P$254-BldgEUI!P257)*Constants!$B$14)+(BldgEUI!$Q$254-BldgEUI!Q257)*Constants!$B$14+(BldgEUI!$R$254-BldgEUI!R257)*Constants!$B$13+(BldgEUI!$S$254-BldgEUI!S257)*Constants!$B$13))</f>
        <v>n/a</v>
      </c>
      <c r="S328" s="117" t="e">
        <f>Q328*#REF!</f>
        <v>#REF!</v>
      </c>
      <c r="T328" s="89"/>
      <c r="U328" s="89"/>
      <c r="V328" s="100"/>
      <c r="W328" s="100">
        <f>'[3]bldg 119 11'!$M$36</f>
        <v>133.69</v>
      </c>
      <c r="X328" s="90">
        <f>'ecm$'!Q357</f>
        <v>133.69</v>
      </c>
      <c r="Y328" s="117" t="e">
        <f>W328*#REF!</f>
        <v>#REF!</v>
      </c>
    </row>
    <row r="329" spans="1:25" x14ac:dyDescent="0.2">
      <c r="A329" s="23" t="s">
        <v>46</v>
      </c>
      <c r="B329" s="50" t="e">
        <f>SUM(D329:G329)</f>
        <v>#REF!</v>
      </c>
      <c r="C329" s="49" t="e">
        <f>D329*Constants!$B$1+Constants!$B$2*E329+F329</f>
        <v>#VALUE!</v>
      </c>
      <c r="D329" s="49">
        <v>0</v>
      </c>
      <c r="E329" s="92">
        <f>'ecm$'!E359</f>
        <v>186.27112295697913</v>
      </c>
      <c r="F329" s="90" t="str">
        <f>IF(((BldgEUI!$D$254-BldgEUI!D259)+(BldgEUI!$E$254-BldgEUI!E259)+(BldgEUI!$F$254-BldgEUI!F259)+(BldgEUI!$G$254-BldgEUI!G259))=0,"n/a",E329/(((BldgEUI!$D$254-BldgEUI!D259)*Constants!$B$14)+(BldgEUI!$E$254-BldgEUI!E259)*Constants!$B$14+(BldgEUI!$F$254-BldgEUI!F259)*Constants!$B$13+(BldgEUI!$G$254-BldgEUI!G259)*Constants!$B$13))</f>
        <v>n/a</v>
      </c>
      <c r="G329" s="117" t="e">
        <f>E329*#REF!</f>
        <v>#REF!</v>
      </c>
      <c r="H329" s="92"/>
      <c r="I329" s="92"/>
      <c r="J329" s="92"/>
      <c r="K329" s="92">
        <f>'ecm$'!I359</f>
        <v>186.27112295697913</v>
      </c>
      <c r="L329" s="90" t="str">
        <f>IF(((BldgEUI!$J$254-BldgEUI!J259)+(BldgEUI!$K$254-BldgEUI!K259)+(BldgEUI!$L$254-BldgEUI!L259)+(BldgEUI!$M$254-BldgEUI!M259))=0,"n/a",K329/(((BldgEUI!$J$254-BldgEUI!J259)*Constants!$B$14)+(BldgEUI!$K$254-BldgEUI!K259)*Constants!$B$14+(BldgEUI!$L$254-BldgEUI!L259)*Constants!$B$13+(BldgEUI!$M$254-BldgEUI!M259)*Constants!$B$13))</f>
        <v>n/a</v>
      </c>
      <c r="M329" s="117" t="e">
        <f>K329*#REF!</f>
        <v>#REF!</v>
      </c>
      <c r="N329" s="92"/>
      <c r="O329" s="92"/>
      <c r="P329" s="92"/>
      <c r="Q329" s="92">
        <f>'ecm$'!M359</f>
        <v>186.27112295697913</v>
      </c>
      <c r="R329" s="90" t="str">
        <f>IF(((BldgEUI!$P$254-BldgEUI!P259)+(BldgEUI!$Q$254-BldgEUI!Q259)+(BldgEUI!$R$254-BldgEUI!R259)+(BldgEUI!$S$254-BldgEUI!S259))=0,"n/a",Q329/(((BldgEUI!$P$254-BldgEUI!P259)*Constants!$B$14)+(BldgEUI!$Q$254-BldgEUI!Q259)*Constants!$B$14+(BldgEUI!$R$254-BldgEUI!R259)*Constants!$B$13+(BldgEUI!$S$254-BldgEUI!S259)*Constants!$B$13))</f>
        <v>n/a</v>
      </c>
      <c r="S329" s="117" t="e">
        <f>Q329*#REF!</f>
        <v>#REF!</v>
      </c>
      <c r="T329" s="89"/>
      <c r="U329" s="89"/>
      <c r="V329" s="100"/>
      <c r="W329" s="100">
        <f>'[3]bldg 119 11'!$M$41</f>
        <v>186.27112295697913</v>
      </c>
      <c r="X329" s="90">
        <f>'ecm$'!Q359</f>
        <v>186.27112295697913</v>
      </c>
      <c r="Y329" s="117" t="e">
        <f>W329*#REF!</f>
        <v>#REF!</v>
      </c>
    </row>
    <row r="330" spans="1:25" x14ac:dyDescent="0.2">
      <c r="A330" s="23" t="s">
        <v>47</v>
      </c>
      <c r="B330" s="50" t="e">
        <f>SUM(D330:G330)</f>
        <v>#REF!</v>
      </c>
      <c r="C330" s="49" t="e">
        <f>D330*Constants!$B$1+Constants!$B$2*E330+F330</f>
        <v>#VALUE!</v>
      </c>
      <c r="D330" s="49">
        <v>0</v>
      </c>
      <c r="E330" s="92">
        <f>'ecm$'!E360</f>
        <v>0</v>
      </c>
      <c r="F330" s="90" t="str">
        <f>IF(((BldgEUI!$D$254-BldgEUI!D260)+(BldgEUI!$E$254-BldgEUI!E260)+(BldgEUI!$F$254-BldgEUI!F260)+(BldgEUI!$G$254-BldgEUI!G260))=0,"n/a",E330/(((BldgEUI!$D$254-BldgEUI!D260)*Constants!$B$14)+(BldgEUI!$E$254-BldgEUI!E260)*Constants!$B$14+(BldgEUI!$F$254-BldgEUI!F260)*Constants!$B$13+(BldgEUI!$G$254-BldgEUI!G260)*Constants!$B$13))</f>
        <v>n/a</v>
      </c>
      <c r="G330" s="117" t="e">
        <f>E330*#REF!</f>
        <v>#REF!</v>
      </c>
      <c r="H330" s="92"/>
      <c r="I330" s="92"/>
      <c r="J330" s="92"/>
      <c r="K330" s="92">
        <f>'ecm$'!I360</f>
        <v>58.352679032740269</v>
      </c>
      <c r="L330" s="90" t="str">
        <f>IF(((BldgEUI!$J$254-BldgEUI!J260)+(BldgEUI!$K$254-BldgEUI!K260)+(BldgEUI!$L$254-BldgEUI!L260)+(BldgEUI!$M$254-BldgEUI!M260))=0,"n/a",K330/(((BldgEUI!$J$254-BldgEUI!J260)*Constants!$B$14)+(BldgEUI!$K$254-BldgEUI!K260)*Constants!$B$14+(BldgEUI!$L$254-BldgEUI!L260)*Constants!$B$13+(BldgEUI!$M$254-BldgEUI!M260)*Constants!$B$13))</f>
        <v>n/a</v>
      </c>
      <c r="M330" s="117" t="e">
        <f>K330*#REF!</f>
        <v>#REF!</v>
      </c>
      <c r="N330" s="92"/>
      <c r="O330" s="92"/>
      <c r="P330" s="92"/>
      <c r="Q330" s="92">
        <f>'ecm$'!M360</f>
        <v>63.935226832394108</v>
      </c>
      <c r="R330" s="90" t="str">
        <f>IF(((BldgEUI!$P$254-BldgEUI!P260)+(BldgEUI!$Q$254-BldgEUI!Q260)+(BldgEUI!$R$254-BldgEUI!R260)+(BldgEUI!$S$254-BldgEUI!S260))=0,"n/a",Q330/(((BldgEUI!$P$254-BldgEUI!P260)*Constants!$B$14)+(BldgEUI!$Q$254-BldgEUI!Q260)*Constants!$B$14+(BldgEUI!$R$254-BldgEUI!R260)*Constants!$B$13+(BldgEUI!$S$254-BldgEUI!S260)*Constants!$B$13))</f>
        <v>n/a</v>
      </c>
      <c r="S330" s="117" t="e">
        <f>Q330*#REF!</f>
        <v>#REF!</v>
      </c>
      <c r="T330" s="89"/>
      <c r="U330" s="89"/>
      <c r="V330" s="100"/>
      <c r="W330" s="100">
        <f>'[3]bldg 119 11'!$I$22</f>
        <v>63.935226832394108</v>
      </c>
      <c r="X330" s="90">
        <f>'ecm$'!Q360</f>
        <v>63.935226832394108</v>
      </c>
      <c r="Y330" s="117" t="e">
        <f>W330*#REF!</f>
        <v>#REF!</v>
      </c>
    </row>
    <row r="331" spans="1:25" x14ac:dyDescent="0.2">
      <c r="A331" s="23" t="s">
        <v>48</v>
      </c>
      <c r="B331" s="50" t="e">
        <f t="shared" ref="B331:B332" si="24">SUM(D331:G331)</f>
        <v>#REF!</v>
      </c>
      <c r="C331" s="49" t="e">
        <f>D331*Constants!$B$1+Constants!$B$2*E331+F331</f>
        <v>#VALUE!</v>
      </c>
      <c r="D331" s="49">
        <v>0</v>
      </c>
      <c r="E331" s="92">
        <f>'ecm$'!E361</f>
        <v>12.976704865677251</v>
      </c>
      <c r="F331" s="90" t="str">
        <f>IF(((BldgEUI!$D$254-BldgEUI!D261)+(BldgEUI!$E$254-BldgEUI!E261)+(BldgEUI!$F$254-BldgEUI!F261)+(BldgEUI!$G$254-BldgEUI!G261))=0,"n/a",E331/(((BldgEUI!$D$254-BldgEUI!D261)*Constants!$B$14)+(BldgEUI!$E$254-BldgEUI!E261)*Constants!$B$14+(BldgEUI!$F$254-BldgEUI!F261)*Constants!$B$13+(BldgEUI!$G$254-BldgEUI!G261)*Constants!$B$13))</f>
        <v>n/a</v>
      </c>
      <c r="G331" s="117" t="e">
        <f>E331*#REF!</f>
        <v>#REF!</v>
      </c>
      <c r="H331" s="92"/>
      <c r="I331" s="92"/>
      <c r="J331" s="92"/>
      <c r="K331" s="92">
        <f>'ecm$'!I361</f>
        <v>12.976704865677251</v>
      </c>
      <c r="L331" s="90" t="str">
        <f>IF(((BldgEUI!$J$254-BldgEUI!J261)+(BldgEUI!$K$254-BldgEUI!K261)+(BldgEUI!$L$254-BldgEUI!L261)+(BldgEUI!$M$254-BldgEUI!M261))=0,"n/a",K331/(((BldgEUI!$J$254-BldgEUI!J261)*Constants!$B$14)+(BldgEUI!$K$254-BldgEUI!K261)*Constants!$B$14+(BldgEUI!$L$254-BldgEUI!L261)*Constants!$B$13+(BldgEUI!$M$254-BldgEUI!M261)*Constants!$B$13))</f>
        <v>n/a</v>
      </c>
      <c r="M331" s="117" t="e">
        <f>K331*#REF!</f>
        <v>#REF!</v>
      </c>
      <c r="N331" s="92"/>
      <c r="O331" s="92"/>
      <c r="P331" s="92"/>
      <c r="Q331" s="92">
        <f>'ecm$'!M361</f>
        <v>12.976704865677251</v>
      </c>
      <c r="R331" s="90" t="str">
        <f>IF(((BldgEUI!$P$254-BldgEUI!P261)+(BldgEUI!$Q$254-BldgEUI!Q261)+(BldgEUI!$R$254-BldgEUI!R261)+(BldgEUI!$S$254-BldgEUI!S261))=0,"n/a",Q331/(((BldgEUI!$P$254-BldgEUI!P261)*Constants!$B$14)+(BldgEUI!$Q$254-BldgEUI!Q261)*Constants!$B$14+(BldgEUI!$R$254-BldgEUI!R261)*Constants!$B$13+(BldgEUI!$S$254-BldgEUI!S261)*Constants!$B$13))</f>
        <v>n/a</v>
      </c>
      <c r="S331" s="117" t="e">
        <f>Q331*#REF!</f>
        <v>#REF!</v>
      </c>
      <c r="T331" s="89"/>
      <c r="U331" s="89"/>
      <c r="V331" s="100"/>
      <c r="W331" s="92">
        <f>'[5]bldg 119 11B'!$P$27</f>
        <v>10.825662220552321</v>
      </c>
      <c r="X331" s="90">
        <f>'ecm$'!Q361</f>
        <v>12.976704865677251</v>
      </c>
      <c r="Y331" s="117" t="e">
        <f>W331*#REF!</f>
        <v>#REF!</v>
      </c>
    </row>
    <row r="332" spans="1:25" x14ac:dyDescent="0.2">
      <c r="A332" s="23" t="s">
        <v>49</v>
      </c>
      <c r="B332" s="50" t="e">
        <f t="shared" si="24"/>
        <v>#REF!</v>
      </c>
      <c r="C332" s="49" t="e">
        <f>D332*Constants!$B$1+Constants!$B$2*E332+F332</f>
        <v>#VALUE!</v>
      </c>
      <c r="D332" s="49">
        <v>0</v>
      </c>
      <c r="E332" s="92">
        <f>'ecm$'!E362</f>
        <v>12.976704865677251</v>
      </c>
      <c r="F332" s="90" t="str">
        <f>IF(((BldgEUI!$D$254-BldgEUI!D262)+(BldgEUI!$E$254-BldgEUI!E262)+(BldgEUI!$F$254-BldgEUI!F262)+(BldgEUI!$G$254-BldgEUI!G262))=0,"n/a",E332/(((BldgEUI!$D$254-BldgEUI!D262)*Constants!$B$14)+(BldgEUI!$E$254-BldgEUI!E262)*Constants!$B$14+(BldgEUI!$F$254-BldgEUI!F262)*Constants!$B$13+(BldgEUI!$G$254-BldgEUI!G262)*Constants!$B$13))</f>
        <v>n/a</v>
      </c>
      <c r="G332" s="117" t="e">
        <f>E332*#REF!</f>
        <v>#REF!</v>
      </c>
      <c r="H332" s="92"/>
      <c r="I332" s="92"/>
      <c r="J332" s="92"/>
      <c r="K332" s="92">
        <f>'ecm$'!I362</f>
        <v>12.976704865677251</v>
      </c>
      <c r="L332" s="90" t="str">
        <f>IF(((BldgEUI!$J$254-BldgEUI!J262)+(BldgEUI!$K$254-BldgEUI!K262)+(BldgEUI!$L$254-BldgEUI!L262)+(BldgEUI!$M$254-BldgEUI!M262))=0,"n/a",K332/(((BldgEUI!$J$254-BldgEUI!J262)*Constants!$B$14)+(BldgEUI!$K$254-BldgEUI!K262)*Constants!$B$14+(BldgEUI!$L$254-BldgEUI!L262)*Constants!$B$13+(BldgEUI!$M$254-BldgEUI!M262)*Constants!$B$13))</f>
        <v>n/a</v>
      </c>
      <c r="M332" s="117" t="e">
        <f>K332*#REF!</f>
        <v>#REF!</v>
      </c>
      <c r="N332" s="92"/>
      <c r="O332" s="92"/>
      <c r="P332" s="92"/>
      <c r="Q332" s="92">
        <f>'ecm$'!M362</f>
        <v>12.976704865677251</v>
      </c>
      <c r="R332" s="90" t="str">
        <f>IF(((BldgEUI!$P$254-BldgEUI!P262)+(BldgEUI!$Q$254-BldgEUI!Q262)+(BldgEUI!$R$254-BldgEUI!R262)+(BldgEUI!$S$254-BldgEUI!S262))=0,"n/a",Q332/(((BldgEUI!$P$254-BldgEUI!P262)*Constants!$B$14)+(BldgEUI!$Q$254-BldgEUI!Q262)*Constants!$B$14+(BldgEUI!$R$254-BldgEUI!R262)*Constants!$B$13+(BldgEUI!$S$254-BldgEUI!S262)*Constants!$B$13))</f>
        <v>n/a</v>
      </c>
      <c r="S332" s="117" t="e">
        <f>Q332*#REF!</f>
        <v>#REF!</v>
      </c>
      <c r="T332" s="89"/>
      <c r="U332" s="89"/>
      <c r="V332" s="89"/>
      <c r="W332" s="92">
        <f>'[5]bldg 119 11B'!$P$27</f>
        <v>10.825662220552321</v>
      </c>
      <c r="X332" s="90">
        <f>'ecm$'!Q362</f>
        <v>12.976704865677251</v>
      </c>
      <c r="Y332" s="117" t="e">
        <f>W332*#REF!</f>
        <v>#REF!</v>
      </c>
    </row>
    <row r="333" spans="1:25" x14ac:dyDescent="0.2">
      <c r="A333" s="12" t="s">
        <v>50</v>
      </c>
      <c r="B333" s="50" t="e">
        <f>SUM(D333:G333)</f>
        <v>#REF!</v>
      </c>
      <c r="C333" s="49" t="e">
        <f>D333*Constants!$B$1+Constants!$B$2*E333+F333</f>
        <v>#VALUE!</v>
      </c>
      <c r="D333" s="49">
        <v>0</v>
      </c>
      <c r="E333" s="92">
        <f>'ecm$'!E363</f>
        <v>45.326331233110309</v>
      </c>
      <c r="F333" s="90" t="str">
        <f>IF(((BldgEUI!$D$254-BldgEUI!D263)+(BldgEUI!$E$254-BldgEUI!E263)+(BldgEUI!$F$254-BldgEUI!F263)+(BldgEUI!$G$254-BldgEUI!G263))=0,"n/a",E333/(((BldgEUI!$D$254-BldgEUI!D263)*Constants!$B$14)+(BldgEUI!$E$254-BldgEUI!E263)*Constants!$B$14+(BldgEUI!$F$254-BldgEUI!F263)*Constants!$B$13+(BldgEUI!$G$254-BldgEUI!G263)*Constants!$B$13))</f>
        <v>n/a</v>
      </c>
      <c r="G333" s="117" t="e">
        <f>E333*#REF!</f>
        <v>#REF!</v>
      </c>
      <c r="H333" s="92"/>
      <c r="I333" s="92"/>
      <c r="J333" s="92"/>
      <c r="K333" s="92">
        <f>'ecm$'!I363</f>
        <v>45.326331233110309</v>
      </c>
      <c r="L333" s="90" t="str">
        <f>IF(((BldgEUI!$J$254-BldgEUI!J263)+(BldgEUI!$K$254-BldgEUI!K263)+(BldgEUI!$L$254-BldgEUI!L263)+(BldgEUI!$M$254-BldgEUI!M263))=0,"n/a",K333/(((BldgEUI!$J$254-BldgEUI!J263)*Constants!$B$14)+(BldgEUI!$K$254-BldgEUI!K263)*Constants!$B$14+(BldgEUI!$L$254-BldgEUI!L263)*Constants!$B$13+(BldgEUI!$M$254-BldgEUI!M263)*Constants!$B$13))</f>
        <v>n/a</v>
      </c>
      <c r="M333" s="117" t="e">
        <f>K333*#REF!</f>
        <v>#REF!</v>
      </c>
      <c r="N333" s="92"/>
      <c r="O333" s="92"/>
      <c r="P333" s="92"/>
      <c r="Q333" s="92">
        <f>'ecm$'!M363</f>
        <v>45.326331233110309</v>
      </c>
      <c r="R333" s="90" t="str">
        <f>IF(((BldgEUI!$P$254-BldgEUI!P263)+(BldgEUI!$Q$254-BldgEUI!Q263)+(BldgEUI!$R$254-BldgEUI!R263)+(BldgEUI!$S$254-BldgEUI!S263))=0,"n/a",Q333/(((BldgEUI!$P$254-BldgEUI!P263)*Constants!$B$14)+(BldgEUI!$Q$254-BldgEUI!Q263)*Constants!$B$14+(BldgEUI!$R$254-BldgEUI!R263)*Constants!$B$13+(BldgEUI!$S$254-BldgEUI!S263)*Constants!$B$13))</f>
        <v>n/a</v>
      </c>
      <c r="S333" s="117" t="e">
        <f>Q333*#REF!</f>
        <v>#REF!</v>
      </c>
      <c r="T333" s="89"/>
      <c r="U333" s="89"/>
      <c r="V333" s="89"/>
      <c r="W333" s="92">
        <f>'[5]bldg 119 11B'!$G$27</f>
        <v>45.326331233110309</v>
      </c>
      <c r="X333" s="90">
        <f>'ecm$'!Q363</f>
        <v>45.326331233110309</v>
      </c>
      <c r="Y333" s="117" t="e">
        <f>W333*#REF!</f>
        <v>#REF!</v>
      </c>
    </row>
    <row r="334" spans="1:25" x14ac:dyDescent="0.2">
      <c r="A334" s="73" t="s">
        <v>30</v>
      </c>
      <c r="B334" s="50" t="e">
        <f>SUM(D334:G334)</f>
        <v>#REF!</v>
      </c>
      <c r="C334" s="49" t="e">
        <f>D334*Constants!$B$1+Constants!$B$2*E334+F334</f>
        <v>#VALUE!</v>
      </c>
      <c r="D334" s="49">
        <v>0</v>
      </c>
      <c r="E334" s="92">
        <f>'ecm$'!E364</f>
        <v>7.0448994927672368</v>
      </c>
      <c r="F334" s="90" t="str">
        <f>IF(((BldgEUI!$D$254-BldgEUI!D264)+(BldgEUI!$E$254-BldgEUI!E264)+(BldgEUI!$F$254-BldgEUI!F264)+(BldgEUI!$G$254-BldgEUI!G264))=0,"n/a",E334/(((BldgEUI!$D$254-BldgEUI!D264)*Constants!$B$14)+(BldgEUI!$E$254-BldgEUI!E264)*Constants!$B$14+(BldgEUI!$F$254-BldgEUI!F264)*Constants!$B$13+(BldgEUI!$G$254-BldgEUI!G264)*Constants!$B$13))</f>
        <v>n/a</v>
      </c>
      <c r="G334" s="117" t="e">
        <f>E334*#REF!</f>
        <v>#REF!</v>
      </c>
      <c r="H334" s="92"/>
      <c r="I334" s="92"/>
      <c r="J334" s="92"/>
      <c r="K334" s="92">
        <f>'ecm$'!I364</f>
        <v>7.0448994927672368</v>
      </c>
      <c r="L334" s="90" t="str">
        <f>IF(((BldgEUI!$J$254-BldgEUI!J264)+(BldgEUI!$K$254-BldgEUI!K264)+(BldgEUI!$L$254-BldgEUI!L264)+(BldgEUI!$M$254-BldgEUI!M264))=0,"n/a",K334/(((BldgEUI!$J$254-BldgEUI!J264)*Constants!$B$14)+(BldgEUI!$K$254-BldgEUI!K264)*Constants!$B$14+(BldgEUI!$L$254-BldgEUI!L264)*Constants!$B$13+(BldgEUI!$M$254-BldgEUI!M264)*Constants!$B$13))</f>
        <v>n/a</v>
      </c>
      <c r="M334" s="117" t="e">
        <f>K334*#REF!</f>
        <v>#REF!</v>
      </c>
      <c r="N334" s="92"/>
      <c r="O334" s="92"/>
      <c r="P334" s="92"/>
      <c r="Q334" s="92">
        <f>'ecm$'!M364</f>
        <v>7.0448994927672368</v>
      </c>
      <c r="R334" s="90" t="str">
        <f>IF(((BldgEUI!$P$254-BldgEUI!P264)+(BldgEUI!$Q$254-BldgEUI!Q264)+(BldgEUI!$R$254-BldgEUI!R264)+(BldgEUI!$S$254-BldgEUI!S264))=0,"n/a",Q334/(((BldgEUI!$P$254-BldgEUI!P264)*Constants!$B$14)+(BldgEUI!$Q$254-BldgEUI!Q264)*Constants!$B$14+(BldgEUI!$R$254-BldgEUI!R264)*Constants!$B$13+(BldgEUI!$S$254-BldgEUI!S264)*Constants!$B$13))</f>
        <v>n/a</v>
      </c>
      <c r="S334" s="117" t="e">
        <f>Q334*#REF!</f>
        <v>#REF!</v>
      </c>
      <c r="T334" s="89"/>
      <c r="U334" s="89"/>
      <c r="V334" s="100"/>
      <c r="W334" s="92">
        <f>'[5]bldg 119 11B'!$L$27</f>
        <v>5.9411985722337031</v>
      </c>
      <c r="X334" s="90">
        <f>'ecm$'!Q364</f>
        <v>7.0448994927672368</v>
      </c>
      <c r="Y334" s="117" t="e">
        <f>W334*#REF!</f>
        <v>#REF!</v>
      </c>
    </row>
    <row r="335" spans="1:25" x14ac:dyDescent="0.2">
      <c r="A335" s="12" t="s">
        <v>6</v>
      </c>
      <c r="B335" s="50" t="e">
        <f>SUM(D335:G335)</f>
        <v>#REF!</v>
      </c>
      <c r="C335" s="49" t="e">
        <f>D335*Constants!$B$1+Constants!$B$2*E335+F335</f>
        <v>#VALUE!</v>
      </c>
      <c r="D335" s="49">
        <v>0</v>
      </c>
      <c r="E335" s="92">
        <f>'ecm$'!E365</f>
        <v>0</v>
      </c>
      <c r="F335" s="90" t="str">
        <f>IF(((BldgEUI!$D$254-BldgEUI!D265)+(BldgEUI!$E$254-BldgEUI!E265)+(BldgEUI!$F$254-BldgEUI!F265)+(BldgEUI!$G$254-BldgEUI!G265))=0,"n/a",E335/(((BldgEUI!$D$254-BldgEUI!D265)*Constants!$B$14)+(BldgEUI!$E$254-BldgEUI!E265)*Constants!$B$14+(BldgEUI!$F$254-BldgEUI!F265)*Constants!$B$13+(BldgEUI!$G$254-BldgEUI!G265)*Constants!$B$13))</f>
        <v>n/a</v>
      </c>
      <c r="G335" s="117" t="e">
        <f>E335*#REF!</f>
        <v>#REF!</v>
      </c>
      <c r="H335" s="92"/>
      <c r="I335" s="92"/>
      <c r="J335" s="92"/>
      <c r="K335" s="92">
        <f>'ecm$'!I365</f>
        <v>0</v>
      </c>
      <c r="L335" s="90" t="str">
        <f>IF(((BldgEUI!$J$254-BldgEUI!J265)+(BldgEUI!$K$254-BldgEUI!K265)+(BldgEUI!$L$254-BldgEUI!L265)+(BldgEUI!$M$254-BldgEUI!M265))=0,"n/a",K335/(((BldgEUI!$J$254-BldgEUI!J265)*Constants!$B$14)+(BldgEUI!$K$254-BldgEUI!K265)*Constants!$B$14+(BldgEUI!$L$254-BldgEUI!L265)*Constants!$B$13+(BldgEUI!$M$254-BldgEUI!M265)*Constants!$B$13))</f>
        <v>n/a</v>
      </c>
      <c r="M335" s="117" t="e">
        <f>K335*#REF!</f>
        <v>#REF!</v>
      </c>
      <c r="N335" s="92"/>
      <c r="O335" s="92"/>
      <c r="P335" s="92"/>
      <c r="Q335" s="92">
        <f>'ecm$'!M365</f>
        <v>0</v>
      </c>
      <c r="R335" s="90" t="str">
        <f>IF(((BldgEUI!$P$254-BldgEUI!P265)+(BldgEUI!$Q$254-BldgEUI!Q265)+(BldgEUI!$R$254-BldgEUI!R265)+(BldgEUI!$S$254-BldgEUI!S265))=0,"n/a",Q335/(((BldgEUI!$P$254-BldgEUI!P265)*Constants!$B$14)+(BldgEUI!$Q$254-BldgEUI!Q265)*Constants!$B$14+(BldgEUI!$R$254-BldgEUI!R265)*Constants!$B$13+(BldgEUI!$S$254-BldgEUI!S265)*Constants!$B$13))</f>
        <v>n/a</v>
      </c>
      <c r="S335" s="117" t="e">
        <f>Q335*#REF!</f>
        <v>#REF!</v>
      </c>
      <c r="T335" s="89"/>
      <c r="U335" s="89"/>
      <c r="V335" s="89"/>
      <c r="W335" s="92">
        <f>'[5]bldg 119 11B'!$H$27</f>
        <v>0</v>
      </c>
      <c r="X335" s="90">
        <f>'ecm$'!Q365</f>
        <v>0</v>
      </c>
      <c r="Y335" s="117" t="e">
        <f>W335*#REF!</f>
        <v>#REF!</v>
      </c>
    </row>
    <row r="336" spans="1:25" x14ac:dyDescent="0.2">
      <c r="A336" s="12" t="s">
        <v>51</v>
      </c>
      <c r="B336" s="50" t="e">
        <f t="shared" ref="B336:B344" si="25">SUM(D336:G336)</f>
        <v>#REF!</v>
      </c>
      <c r="C336" s="49" t="e">
        <f>D336*Constants!$B$1+Constants!$B$2*E336+F336</f>
        <v>#VALUE!</v>
      </c>
      <c r="D336" s="49">
        <v>0</v>
      </c>
      <c r="E336" s="92">
        <f>'ecm$'!E366</f>
        <v>22.205523201202332</v>
      </c>
      <c r="F336" s="90" t="str">
        <f>IF(((BldgEUI!$D$254-BldgEUI!D266)+(BldgEUI!$E$254-BldgEUI!E266)+(BldgEUI!$F$254-BldgEUI!F266)+(BldgEUI!$G$254-BldgEUI!G266))=0,"n/a",E336/(((BldgEUI!$D$254-BldgEUI!D266)*Constants!$B$14)+(BldgEUI!$E$254-BldgEUI!E266)*Constants!$B$14+(BldgEUI!$F$254-BldgEUI!F266)*Constants!$B$13+(BldgEUI!$G$254-BldgEUI!G266)*Constants!$B$13))</f>
        <v>n/a</v>
      </c>
      <c r="G336" s="117" t="e">
        <f>E336*#REF!</f>
        <v>#REF!</v>
      </c>
      <c r="H336" s="92"/>
      <c r="I336" s="92"/>
      <c r="J336" s="92"/>
      <c r="K336" s="92">
        <f>'ecm$'!I366</f>
        <v>22.205523201202332</v>
      </c>
      <c r="L336" s="90" t="str">
        <f>IF(((BldgEUI!$J$254-BldgEUI!J266)+(BldgEUI!$K$254-BldgEUI!K266)+(BldgEUI!$L$254-BldgEUI!L266)+(BldgEUI!$M$254-BldgEUI!M266))=0,"n/a",K336/(((BldgEUI!$J$254-BldgEUI!J266)*Constants!$B$14)+(BldgEUI!$K$254-BldgEUI!K266)*Constants!$B$14+(BldgEUI!$L$254-BldgEUI!L266)*Constants!$B$13+(BldgEUI!$M$254-BldgEUI!M266)*Constants!$B$13))</f>
        <v>n/a</v>
      </c>
      <c r="M336" s="117" t="e">
        <f>K336*#REF!</f>
        <v>#REF!</v>
      </c>
      <c r="N336" s="92"/>
      <c r="O336" s="92"/>
      <c r="P336" s="92"/>
      <c r="Q336" s="92">
        <f>'ecm$'!M366</f>
        <v>22.205523201202332</v>
      </c>
      <c r="R336" s="90" t="str">
        <f>IF(((BldgEUI!$P$254-BldgEUI!P266)+(BldgEUI!$Q$254-BldgEUI!Q266)+(BldgEUI!$R$254-BldgEUI!R266)+(BldgEUI!$S$254-BldgEUI!S266))=0,"n/a",Q336/(((BldgEUI!$P$254-BldgEUI!P266)*Constants!$B$14)+(BldgEUI!$Q$254-BldgEUI!Q266)*Constants!$B$14+(BldgEUI!$R$254-BldgEUI!R266)*Constants!$B$13+(BldgEUI!$S$254-BldgEUI!S266)*Constants!$B$13))</f>
        <v>n/a</v>
      </c>
      <c r="S336" s="117" t="e">
        <f>Q336*#REF!</f>
        <v>#REF!</v>
      </c>
      <c r="T336" s="89"/>
      <c r="U336" s="89"/>
      <c r="V336" s="89"/>
      <c r="W336" s="92">
        <f>'[5]bldg 119 11B'!$K$27</f>
        <v>18.50460266766861</v>
      </c>
      <c r="X336" s="90">
        <f>'ecm$'!Q366</f>
        <v>22.205523201202332</v>
      </c>
      <c r="Y336" s="117" t="e">
        <f>W336*#REF!</f>
        <v>#REF!</v>
      </c>
    </row>
    <row r="337" spans="1:25" s="52" customFormat="1" x14ac:dyDescent="0.2">
      <c r="A337" s="23" t="s">
        <v>52</v>
      </c>
      <c r="B337" s="50" t="e">
        <f t="shared" si="25"/>
        <v>#REF!</v>
      </c>
      <c r="C337" s="49" t="e">
        <f>D337*Constants!$B$1+Constants!$B$2*E337+F337</f>
        <v>#VALUE!</v>
      </c>
      <c r="D337" s="49">
        <v>0</v>
      </c>
      <c r="E337" s="92">
        <f>'ecm$'!E367</f>
        <v>22.353466090550445</v>
      </c>
      <c r="F337" s="90" t="str">
        <f>IF(((BldgEUI!$D$254-BldgEUI!D267)+(BldgEUI!$E$254-BldgEUI!E267)+(BldgEUI!$F$254-BldgEUI!F267)+(BldgEUI!$G$254-BldgEUI!G267))=0,"n/a",E337/(((BldgEUI!$D$254-BldgEUI!D267)*Constants!$B$14)+(BldgEUI!$E$254-BldgEUI!E267)*Constants!$B$14+(BldgEUI!$F$254-BldgEUI!F267)*Constants!$B$13+(BldgEUI!$G$254-BldgEUI!G267)*Constants!$B$13))</f>
        <v>n/a</v>
      </c>
      <c r="G337" s="117" t="e">
        <f>E337*#REF!</f>
        <v>#REF!</v>
      </c>
      <c r="H337" s="92"/>
      <c r="I337" s="92"/>
      <c r="J337" s="92"/>
      <c r="K337" s="92">
        <f>'ecm$'!I367</f>
        <v>22.353466090550445</v>
      </c>
      <c r="L337" s="90" t="str">
        <f>IF(((BldgEUI!$J$254-BldgEUI!J267)+(BldgEUI!$K$254-BldgEUI!K267)+(BldgEUI!$L$254-BldgEUI!L267)+(BldgEUI!$M$254-BldgEUI!M267))=0,"n/a",K337/(((BldgEUI!$J$254-BldgEUI!J267)*Constants!$B$14)+(BldgEUI!$K$254-BldgEUI!K267)*Constants!$B$14+(BldgEUI!$L$254-BldgEUI!L267)*Constants!$B$13+(BldgEUI!$M$254-BldgEUI!M267)*Constants!$B$13))</f>
        <v>n/a</v>
      </c>
      <c r="M337" s="117" t="e">
        <f>K337*#REF!</f>
        <v>#REF!</v>
      </c>
      <c r="N337" s="92"/>
      <c r="O337" s="92"/>
      <c r="P337" s="92"/>
      <c r="Q337" s="92">
        <f>'ecm$'!M367</f>
        <v>22.353466090550445</v>
      </c>
      <c r="R337" s="90" t="str">
        <f>IF(((BldgEUI!$P$254-BldgEUI!P267)+(BldgEUI!$Q$254-BldgEUI!Q267)+(BldgEUI!$R$254-BldgEUI!R267)+(BldgEUI!$S$254-BldgEUI!S267))=0,"n/a",Q337/(((BldgEUI!$P$254-BldgEUI!P267)*Constants!$B$14)+(BldgEUI!$Q$254-BldgEUI!Q267)*Constants!$B$14+(BldgEUI!$R$254-BldgEUI!R267)*Constants!$B$13+(BldgEUI!$S$254-BldgEUI!S267)*Constants!$B$13))</f>
        <v>n/a</v>
      </c>
      <c r="S337" s="117" t="e">
        <f>Q337*#REF!</f>
        <v>#REF!</v>
      </c>
      <c r="T337" s="92"/>
      <c r="U337" s="92"/>
      <c r="V337" s="92"/>
      <c r="W337" s="92">
        <f>'[5]bldg 119 11B'!$T$27</f>
        <v>19.465057298515877</v>
      </c>
      <c r="X337" s="90">
        <f>'ecm$'!Q367</f>
        <v>22.353466090550445</v>
      </c>
      <c r="Y337" s="117" t="e">
        <f>W337*#REF!</f>
        <v>#REF!</v>
      </c>
    </row>
    <row r="338" spans="1:25" x14ac:dyDescent="0.2">
      <c r="A338" s="23" t="s">
        <v>53</v>
      </c>
      <c r="B338" s="50" t="e">
        <f t="shared" si="25"/>
        <v>#REF!</v>
      </c>
      <c r="C338" s="49" t="e">
        <f>D338*Constants!$B$1+Constants!$B$2*E338+F338</f>
        <v>#VALUE!</v>
      </c>
      <c r="D338" s="49">
        <v>0</v>
      </c>
      <c r="E338" s="92">
        <f>'ecm$'!E368</f>
        <v>0</v>
      </c>
      <c r="F338" s="90" t="str">
        <f>IF(((BldgEUI!$D$254-BldgEUI!D268)+(BldgEUI!$E$254-BldgEUI!E268)+(BldgEUI!$F$254-BldgEUI!F268)+(BldgEUI!$G$254-BldgEUI!G268))=0,"n/a",E338/(((BldgEUI!$D$254-BldgEUI!D268)*Constants!$B$14)+(BldgEUI!$E$254-BldgEUI!E268)*Constants!$B$14+(BldgEUI!$F$254-BldgEUI!F268)*Constants!$B$13+(BldgEUI!$G$254-BldgEUI!G268)*Constants!$B$13))</f>
        <v>n/a</v>
      </c>
      <c r="G338" s="117" t="e">
        <f>E338*#REF!</f>
        <v>#REF!</v>
      </c>
      <c r="H338" s="92"/>
      <c r="I338" s="92"/>
      <c r="J338" s="92"/>
      <c r="K338" s="92">
        <f>'ecm$'!I368</f>
        <v>0</v>
      </c>
      <c r="L338" s="90" t="str">
        <f>IF(((BldgEUI!$J$254-BldgEUI!J268)+(BldgEUI!$K$254-BldgEUI!K268)+(BldgEUI!$L$254-BldgEUI!L268)+(BldgEUI!$M$254-BldgEUI!M268))=0,"n/a",K338/(((BldgEUI!$J$254-BldgEUI!J268)*Constants!$B$14)+(BldgEUI!$K$254-BldgEUI!K268)*Constants!$B$14+(BldgEUI!$L$254-BldgEUI!L268)*Constants!$B$13+(BldgEUI!$M$254-BldgEUI!M268)*Constants!$B$13))</f>
        <v>n/a</v>
      </c>
      <c r="M338" s="117" t="e">
        <f>K338*#REF!</f>
        <v>#REF!</v>
      </c>
      <c r="N338" s="92"/>
      <c r="O338" s="92"/>
      <c r="P338" s="92"/>
      <c r="Q338" s="92">
        <f>'ecm$'!M368</f>
        <v>0</v>
      </c>
      <c r="R338" s="90" t="str">
        <f>IF(((BldgEUI!$P$254-BldgEUI!P268)+(BldgEUI!$Q$254-BldgEUI!Q268)+(BldgEUI!$R$254-BldgEUI!R268)+(BldgEUI!$S$254-BldgEUI!S268))=0,"n/a",Q338/(((BldgEUI!$P$254-BldgEUI!P268)*Constants!$B$14)+(BldgEUI!$Q$254-BldgEUI!Q268)*Constants!$B$14+(BldgEUI!$R$254-BldgEUI!R268)*Constants!$B$13+(BldgEUI!$S$254-BldgEUI!S268)*Constants!$B$13))</f>
        <v>n/a</v>
      </c>
      <c r="S338" s="117" t="e">
        <f>Q338*#REF!</f>
        <v>#REF!</v>
      </c>
      <c r="T338" s="94"/>
      <c r="U338" s="92"/>
      <c r="V338" s="94"/>
      <c r="W338" s="92">
        <f>'[5]bldg 119 11B'!$N$27</f>
        <v>0</v>
      </c>
      <c r="X338" s="90">
        <f>'ecm$'!Q368</f>
        <v>0</v>
      </c>
      <c r="Y338" s="117" t="e">
        <f>W338*#REF!</f>
        <v>#REF!</v>
      </c>
    </row>
    <row r="339" spans="1:25" s="52" customFormat="1" x14ac:dyDescent="0.2">
      <c r="A339" s="23" t="s">
        <v>54</v>
      </c>
      <c r="B339" s="50" t="e">
        <f t="shared" si="25"/>
        <v>#REF!</v>
      </c>
      <c r="C339" s="49" t="e">
        <f>D339*Constants!$B$1+Constants!$B$2*E339+F339</f>
        <v>#VALUE!</v>
      </c>
      <c r="D339" s="49">
        <v>0</v>
      </c>
      <c r="E339" s="92">
        <f>'ecm$'!E369</f>
        <v>0</v>
      </c>
      <c r="F339" s="90" t="str">
        <f>IF(((BldgEUI!$D$254-BldgEUI!D269)+(BldgEUI!$E$254-BldgEUI!E269)+(BldgEUI!$F$254-BldgEUI!F269)+(BldgEUI!$G$254-BldgEUI!G269))=0,"n/a",E339/(((BldgEUI!$D$254-BldgEUI!D269)*Constants!$B$14)+(BldgEUI!$E$254-BldgEUI!E269)*Constants!$B$14+(BldgEUI!$F$254-BldgEUI!F269)*Constants!$B$13+(BldgEUI!$G$254-BldgEUI!G269)*Constants!$B$13))</f>
        <v>n/a</v>
      </c>
      <c r="G339" s="117" t="e">
        <f>E339*#REF!</f>
        <v>#REF!</v>
      </c>
      <c r="H339" s="92"/>
      <c r="I339" s="92"/>
      <c r="J339" s="92"/>
      <c r="K339" s="92">
        <f>'ecm$'!I369</f>
        <v>0</v>
      </c>
      <c r="L339" s="90" t="str">
        <f>IF(((BldgEUI!$J$254-BldgEUI!J269)+(BldgEUI!$K$254-BldgEUI!K269)+(BldgEUI!$L$254-BldgEUI!L269)+(BldgEUI!$M$254-BldgEUI!M269))=0,"n/a",K339/(((BldgEUI!$J$254-BldgEUI!J269)*Constants!$B$14)+(BldgEUI!$K$254-BldgEUI!K269)*Constants!$B$14+(BldgEUI!$L$254-BldgEUI!L269)*Constants!$B$13+(BldgEUI!$M$254-BldgEUI!M269)*Constants!$B$13))</f>
        <v>n/a</v>
      </c>
      <c r="M339" s="117" t="e">
        <f>K339*#REF!</f>
        <v>#REF!</v>
      </c>
      <c r="N339" s="92"/>
      <c r="O339" s="92"/>
      <c r="P339" s="92"/>
      <c r="Q339" s="92">
        <f>'ecm$'!M369</f>
        <v>0</v>
      </c>
      <c r="R339" s="90" t="str">
        <f>IF(((BldgEUI!$P$254-BldgEUI!P269)+(BldgEUI!$Q$254-BldgEUI!Q269)+(BldgEUI!$R$254-BldgEUI!R269)+(BldgEUI!$S$254-BldgEUI!S269))=0,"n/a",Q339/(((BldgEUI!$P$254-BldgEUI!P269)*Constants!$B$14)+(BldgEUI!$Q$254-BldgEUI!Q269)*Constants!$B$14+(BldgEUI!$R$254-BldgEUI!R269)*Constants!$B$13+(BldgEUI!$S$254-BldgEUI!S269)*Constants!$B$13))</f>
        <v>n/a</v>
      </c>
      <c r="S339" s="117" t="e">
        <f>Q339*#REF!</f>
        <v>#REF!</v>
      </c>
      <c r="T339" s="92"/>
      <c r="U339" s="92"/>
      <c r="V339" s="92"/>
      <c r="W339" s="92">
        <f>'[5]bldg 119 11B'!$S$27</f>
        <v>0</v>
      </c>
      <c r="X339" s="90">
        <f>'ecm$'!Q369</f>
        <v>0</v>
      </c>
      <c r="Y339" s="117" t="e">
        <f>W339*#REF!</f>
        <v>#REF!</v>
      </c>
    </row>
    <row r="340" spans="1:25" s="24" customFormat="1" x14ac:dyDescent="0.2">
      <c r="A340" s="23" t="s">
        <v>55</v>
      </c>
      <c r="B340" s="8" t="e">
        <f t="shared" si="25"/>
        <v>#REF!</v>
      </c>
      <c r="C340" s="9" t="e">
        <f>D340*Constants!$B$1+Constants!$B$2*E340+F340</f>
        <v>#VALUE!</v>
      </c>
      <c r="D340" s="9">
        <v>0</v>
      </c>
      <c r="E340" s="92">
        <f>'ecm$'!E370</f>
        <v>7.1633947022355819</v>
      </c>
      <c r="F340" s="91" t="str">
        <f>IF(((BldgEUI!$D$254-BldgEUI!D270)+(BldgEUI!$E$254-BldgEUI!E270)+(BldgEUI!$F$254-BldgEUI!F270)+(BldgEUI!$G$254-BldgEUI!G270))=0,"n/a",E340/(((BldgEUI!$D$254-BldgEUI!D270)*Constants!$B$14)+(BldgEUI!$E$254-BldgEUI!E270)*Constants!$B$14+(BldgEUI!$F$254-BldgEUI!F270)*Constants!$B$13+(BldgEUI!$G$254-BldgEUI!G270)*Constants!$B$13))</f>
        <v>n/a</v>
      </c>
      <c r="G340" s="117" t="e">
        <f>E340*#REF!</f>
        <v>#REF!</v>
      </c>
      <c r="H340" s="89"/>
      <c r="I340" s="89"/>
      <c r="J340" s="89"/>
      <c r="K340" s="92">
        <f>'ecm$'!I370</f>
        <v>7.1633947022355819</v>
      </c>
      <c r="L340" s="91" t="str">
        <f>IF(((BldgEUI!$J$254-BldgEUI!J270)+(BldgEUI!$K$254-BldgEUI!K270)+(BldgEUI!$L$254-BldgEUI!L270)+(BldgEUI!$M$254-BldgEUI!M270))=0,"n/a",K340/(((BldgEUI!$J$254-BldgEUI!J270)*Constants!$B$14)+(BldgEUI!$K$254-BldgEUI!K270)*Constants!$B$14+(BldgEUI!$L$254-BldgEUI!L270)*Constants!$B$13+(BldgEUI!$M$254-BldgEUI!M270)*Constants!$B$13))</f>
        <v>n/a</v>
      </c>
      <c r="M340" s="117" t="e">
        <f>K340*#REF!</f>
        <v>#REF!</v>
      </c>
      <c r="N340" s="89"/>
      <c r="O340" s="89"/>
      <c r="P340" s="89"/>
      <c r="Q340" s="92">
        <f>'ecm$'!M370</f>
        <v>7.1633947022355819</v>
      </c>
      <c r="R340" s="91" t="str">
        <f>IF(((BldgEUI!$P$254-BldgEUI!P270)+(BldgEUI!$Q$254-BldgEUI!Q270)+(BldgEUI!$R$254-BldgEUI!R270)+(BldgEUI!$S$254-BldgEUI!S270))=0,"n/a",Q340/(((BldgEUI!$P$254-BldgEUI!P270)*Constants!$B$14)+(BldgEUI!$Q$254-BldgEUI!Q270)*Constants!$B$14+(BldgEUI!$R$254-BldgEUI!R270)*Constants!$B$13+(BldgEUI!$S$254-BldgEUI!S270)*Constants!$B$13))</f>
        <v>n/a</v>
      </c>
      <c r="S340" s="117" t="e">
        <f>Q340*#REF!</f>
        <v>#REF!</v>
      </c>
      <c r="T340" s="89"/>
      <c r="U340" s="89"/>
      <c r="V340" s="89"/>
      <c r="W340" s="89">
        <f>[4]Sheet1!$X$26</f>
        <v>7.1633947022355819</v>
      </c>
      <c r="X340" s="90">
        <f>'ecm$'!Q370</f>
        <v>7.1633947022355819</v>
      </c>
      <c r="Y340" s="117" t="e">
        <f>W340*#REF!</f>
        <v>#REF!</v>
      </c>
    </row>
    <row r="341" spans="1:25" x14ac:dyDescent="0.2">
      <c r="A341" s="23" t="s">
        <v>21</v>
      </c>
      <c r="B341" s="50" t="e">
        <f t="shared" si="25"/>
        <v>#REF!</v>
      </c>
      <c r="C341" s="49" t="e">
        <f>D341*Constants!$B$1+Constants!$B$2*E341+F341</f>
        <v>#VALUE!</v>
      </c>
      <c r="D341" s="49">
        <v>0</v>
      </c>
      <c r="E341" s="92">
        <f>'ecm$'!E371</f>
        <v>24.956814766109339</v>
      </c>
      <c r="F341" s="90" t="str">
        <f>IF(((BldgEUI!$D$254-BldgEUI!D271)+(BldgEUI!$E$254-BldgEUI!E271)+(BldgEUI!$F$254-BldgEUI!F271)+(BldgEUI!$G$254-BldgEUI!G271))=0,"n/a",E341/(((BldgEUI!$D$254-BldgEUI!D271)*Constants!$B$14)+(BldgEUI!$E$254-BldgEUI!E271)*Constants!$B$14+(BldgEUI!$F$254-BldgEUI!F271)*Constants!$B$13+(BldgEUI!$G$254-BldgEUI!G271)*Constants!$B$13))</f>
        <v>n/a</v>
      </c>
      <c r="G341" s="117" t="e">
        <f>E341*#REF!</f>
        <v>#REF!</v>
      </c>
      <c r="H341" s="92"/>
      <c r="I341" s="92"/>
      <c r="J341" s="92"/>
      <c r="K341" s="92">
        <f>'ecm$'!I371</f>
        <v>24.956814766109339</v>
      </c>
      <c r="L341" s="90" t="str">
        <f>IF(((BldgEUI!$J$254-BldgEUI!J271)+(BldgEUI!$K$254-BldgEUI!K271)+(BldgEUI!$L$254-BldgEUI!L271)+(BldgEUI!$M$254-BldgEUI!M271))=0,"n/a",K341/(((BldgEUI!$J$254-BldgEUI!J271)*Constants!$B$14)+(BldgEUI!$K$254-BldgEUI!K271)*Constants!$B$14+(BldgEUI!$L$254-BldgEUI!L271)*Constants!$B$13+(BldgEUI!$M$254-BldgEUI!M271)*Constants!$B$13))</f>
        <v>n/a</v>
      </c>
      <c r="M341" s="117" t="e">
        <f>K341*#REF!</f>
        <v>#REF!</v>
      </c>
      <c r="N341" s="92"/>
      <c r="O341" s="92"/>
      <c r="P341" s="92"/>
      <c r="Q341" s="92">
        <f>'ecm$'!M371</f>
        <v>24.956814766109339</v>
      </c>
      <c r="R341" s="90" t="str">
        <f>IF(((BldgEUI!$P$254-BldgEUI!P271)+(BldgEUI!$Q$254-BldgEUI!Q271)+(BldgEUI!$R$254-BldgEUI!R271)+(BldgEUI!$S$254-BldgEUI!S271))=0,"n/a",Q341/(((BldgEUI!$P$254-BldgEUI!P271)*Constants!$B$14)+(BldgEUI!$Q$254-BldgEUI!Q271)*Constants!$B$14+(BldgEUI!$R$254-BldgEUI!R271)*Constants!$B$13+(BldgEUI!$S$254-BldgEUI!S271)*Constants!$B$13))</f>
        <v>n/a</v>
      </c>
      <c r="S341" s="117" t="e">
        <f>Q341*#REF!</f>
        <v>#REF!</v>
      </c>
      <c r="T341" s="89"/>
      <c r="U341" s="89"/>
      <c r="V341" s="100"/>
      <c r="W341" s="92">
        <f>'[5]bldg 119 11B'!$Q$27</f>
        <v>19.517941010708249</v>
      </c>
      <c r="X341" s="90">
        <f>'ecm$'!Q371</f>
        <v>24.956814766109339</v>
      </c>
      <c r="Y341" s="117" t="e">
        <f>W341*#REF!</f>
        <v>#REF!</v>
      </c>
    </row>
    <row r="342" spans="1:25" x14ac:dyDescent="0.2">
      <c r="A342" s="23" t="s">
        <v>56</v>
      </c>
      <c r="B342" s="50" t="e">
        <f t="shared" si="25"/>
        <v>#REF!</v>
      </c>
      <c r="C342" s="49" t="e">
        <f>D342*Constants!$B$1+Constants!$B$2*E342+F342</f>
        <v>#VALUE!</v>
      </c>
      <c r="D342" s="49">
        <v>0</v>
      </c>
      <c r="E342" s="92">
        <f>'ecm$'!E372</f>
        <v>8.9470223558143918</v>
      </c>
      <c r="F342" s="90" t="str">
        <f>IF(((BldgEUI!$D$254-BldgEUI!D272)+(BldgEUI!$E$254-BldgEUI!E272)+(BldgEUI!$F$254-BldgEUI!F272)+(BldgEUI!$G$254-BldgEUI!G272))=0,"n/a",E342/(((BldgEUI!$D$254-BldgEUI!D272)*Constants!$B$14)+(BldgEUI!$E$254-BldgEUI!E272)*Constants!$B$14+(BldgEUI!$F$254-BldgEUI!F272)*Constants!$B$13+(BldgEUI!$G$254-BldgEUI!G272)*Constants!$B$13))</f>
        <v>n/a</v>
      </c>
      <c r="G342" s="117" t="e">
        <f>E342*#REF!</f>
        <v>#REF!</v>
      </c>
      <c r="H342" s="92"/>
      <c r="I342" s="92"/>
      <c r="J342" s="92"/>
      <c r="K342" s="92">
        <f>'ecm$'!I372</f>
        <v>8.9470223558143918</v>
      </c>
      <c r="L342" s="90" t="str">
        <f>IF(((BldgEUI!$J$254-BldgEUI!J272)+(BldgEUI!$K$254-BldgEUI!K272)+(BldgEUI!$L$254-BldgEUI!L272)+(BldgEUI!$M$254-BldgEUI!M272))=0,"n/a",K342/(((BldgEUI!$J$254-BldgEUI!J272)*Constants!$B$14)+(BldgEUI!$K$254-BldgEUI!K272)*Constants!$B$14+(BldgEUI!$L$254-BldgEUI!L272)*Constants!$B$13+(BldgEUI!$M$254-BldgEUI!M272)*Constants!$B$13))</f>
        <v>n/a</v>
      </c>
      <c r="M342" s="117" t="e">
        <f>K342*#REF!</f>
        <v>#REF!</v>
      </c>
      <c r="N342" s="92"/>
      <c r="O342" s="92"/>
      <c r="P342" s="92"/>
      <c r="Q342" s="92">
        <f>'ecm$'!M372</f>
        <v>8.9470223558143918</v>
      </c>
      <c r="R342" s="90" t="str">
        <f>IF(((BldgEUI!$P$254-BldgEUI!P272)+(BldgEUI!$Q$254-BldgEUI!Q272)+(BldgEUI!$R$254-BldgEUI!R272)+(BldgEUI!$S$254-BldgEUI!S272))=0,"n/a",Q342/(((BldgEUI!$P$254-BldgEUI!P272)*Constants!$B$14)+(BldgEUI!$Q$254-BldgEUI!Q272)*Constants!$B$14+(BldgEUI!$R$254-BldgEUI!R272)*Constants!$B$13+(BldgEUI!$S$254-BldgEUI!S272)*Constants!$B$13))</f>
        <v>n/a</v>
      </c>
      <c r="S342" s="117" t="e">
        <f>Q342*#REF!</f>
        <v>#REF!</v>
      </c>
      <c r="T342" s="89"/>
      <c r="U342" s="89"/>
      <c r="V342" s="89"/>
      <c r="W342" s="92">
        <f>'[5]bldg 119 11B'!$R$27</f>
        <v>7.7775690400150292</v>
      </c>
      <c r="X342" s="90">
        <f>'ecm$'!Q372</f>
        <v>8.9470223558143918</v>
      </c>
      <c r="Y342" s="117" t="e">
        <f>W342*#REF!</f>
        <v>#REF!</v>
      </c>
    </row>
    <row r="343" spans="1:25" s="15" customFormat="1" x14ac:dyDescent="0.2">
      <c r="A343" s="23" t="s">
        <v>57</v>
      </c>
      <c r="B343" s="50" t="e">
        <f t="shared" si="25"/>
        <v>#REF!</v>
      </c>
      <c r="C343" s="49" t="e">
        <f>D343*Constants!$B$1+Constants!$B$2*E343+F343</f>
        <v>#VALUE!</v>
      </c>
      <c r="D343" s="49">
        <v>0</v>
      </c>
      <c r="E343" s="92">
        <f>'ecm$'!E373</f>
        <v>0</v>
      </c>
      <c r="F343" s="90" t="str">
        <f>IF(((BldgEUI!$D$254-BldgEUI!D273)+(BldgEUI!$E$254-BldgEUI!E273)+(BldgEUI!$F$254-BldgEUI!F273)+(BldgEUI!$G$254-BldgEUI!G273))=0,"n/a",E343/(((BldgEUI!$D$254-BldgEUI!D273)*Constants!$B$14)+(BldgEUI!$E$254-BldgEUI!E273)*Constants!$B$14+(BldgEUI!$F$254-BldgEUI!F273)*Constants!$B$13+(BldgEUI!$G$254-BldgEUI!G273)*Constants!$B$13))</f>
        <v>n/a</v>
      </c>
      <c r="G343" s="117" t="e">
        <f>E343*#REF!</f>
        <v>#REF!</v>
      </c>
      <c r="H343" s="92"/>
      <c r="I343" s="92"/>
      <c r="J343" s="92"/>
      <c r="K343" s="92">
        <f>'ecm$'!I373</f>
        <v>0</v>
      </c>
      <c r="L343" s="90" t="str">
        <f>IF(((BldgEUI!$J$254-BldgEUI!J273)+(BldgEUI!$K$254-BldgEUI!K273)+(BldgEUI!$L$254-BldgEUI!L273)+(BldgEUI!$M$254-BldgEUI!M273))=0,"n/a",K343/(((BldgEUI!$J$254-BldgEUI!J273)*Constants!$B$14)+(BldgEUI!$K$254-BldgEUI!K273)*Constants!$B$14+(BldgEUI!$L$254-BldgEUI!L273)*Constants!$B$13+(BldgEUI!$M$254-BldgEUI!M273)*Constants!$B$13))</f>
        <v>n/a</v>
      </c>
      <c r="M343" s="117" t="e">
        <f>K343*#REF!</f>
        <v>#REF!</v>
      </c>
      <c r="N343" s="92"/>
      <c r="O343" s="92"/>
      <c r="P343" s="92"/>
      <c r="Q343" s="92">
        <f>'ecm$'!M373</f>
        <v>0</v>
      </c>
      <c r="R343" s="90" t="str">
        <f>IF(((BldgEUI!$P$254-BldgEUI!P273)+(BldgEUI!$Q$254-BldgEUI!Q273)+(BldgEUI!$R$254-BldgEUI!R273)+(BldgEUI!$S$254-BldgEUI!S273))=0,"n/a",Q343/(((BldgEUI!$P$254-BldgEUI!P273)*Constants!$B$14)+(BldgEUI!$Q$254-BldgEUI!Q273)*Constants!$B$14+(BldgEUI!$R$254-BldgEUI!R273)*Constants!$B$13+(BldgEUI!$S$254-BldgEUI!S273)*Constants!$B$13))</f>
        <v>n/a</v>
      </c>
      <c r="S343" s="117" t="e">
        <f>Q343*#REF!</f>
        <v>#REF!</v>
      </c>
      <c r="T343" s="89"/>
      <c r="U343" s="89"/>
      <c r="V343" s="89"/>
      <c r="W343" s="92">
        <f>'[5]bldg 119 11B'!$M$27</f>
        <v>0</v>
      </c>
      <c r="X343" s="90">
        <f>'ecm$'!Q373</f>
        <v>0</v>
      </c>
      <c r="Y343" s="117" t="e">
        <f>W343*#REF!</f>
        <v>#REF!</v>
      </c>
    </row>
    <row r="344" spans="1:25" s="15" customFormat="1" x14ac:dyDescent="0.2">
      <c r="A344" s="72" t="s">
        <v>58</v>
      </c>
      <c r="B344" s="53" t="e">
        <f t="shared" si="25"/>
        <v>#REF!</v>
      </c>
      <c r="C344" s="54" t="e">
        <f>D344*Constants!$B$1+Constants!$B$2*E344+F344</f>
        <v>#VALUE!</v>
      </c>
      <c r="D344" s="54">
        <v>0</v>
      </c>
      <c r="E344" s="97">
        <f>'ecm$'!E374</f>
        <v>13.610745820026303</v>
      </c>
      <c r="F344" s="96" t="str">
        <f>IF(((BldgEUI!$D$254-BldgEUI!D274)+(BldgEUI!$E$254-BldgEUI!E274)+(BldgEUI!$F$254-BldgEUI!F274)+(BldgEUI!$G$254-BldgEUI!G274))=0,"n/a",E344/(((BldgEUI!$D$254-BldgEUI!D274)*Constants!$B$14)+(BldgEUI!$E$254-BldgEUI!E274)*Constants!$B$14+(BldgEUI!$F$254-BldgEUI!F274)*Constants!$B$13+(BldgEUI!$G$254-BldgEUI!G274)*Constants!$B$13))</f>
        <v>n/a</v>
      </c>
      <c r="G344" s="286" t="e">
        <f>E344*#REF!</f>
        <v>#REF!</v>
      </c>
      <c r="H344" s="97"/>
      <c r="I344" s="97"/>
      <c r="J344" s="97"/>
      <c r="K344" s="97">
        <f>'ecm$'!I374</f>
        <v>13.610745820026303</v>
      </c>
      <c r="L344" s="96" t="str">
        <f>IF(((BldgEUI!$J$254-BldgEUI!J274)+(BldgEUI!$K$254-BldgEUI!K274)+(BldgEUI!$L$254-BldgEUI!L274)+(BldgEUI!$M$254-BldgEUI!M274))=0,"n/a",K344/(((BldgEUI!$J$254-BldgEUI!J274)*Constants!$B$14)+(BldgEUI!$K$254-BldgEUI!K274)*Constants!$B$14+(BldgEUI!$L$254-BldgEUI!L274)*Constants!$B$13+(BldgEUI!$M$254-BldgEUI!M274)*Constants!$B$13))</f>
        <v>n/a</v>
      </c>
      <c r="M344" s="286" t="e">
        <f>K344*#REF!</f>
        <v>#REF!</v>
      </c>
      <c r="N344" s="97"/>
      <c r="O344" s="97"/>
      <c r="P344" s="97"/>
      <c r="Q344" s="97">
        <f>'ecm$'!M374</f>
        <v>13.610745820026303</v>
      </c>
      <c r="R344" s="96" t="str">
        <f>IF(((BldgEUI!$P$254-BldgEUI!P274)+(BldgEUI!$Q$254-BldgEUI!Q274)+(BldgEUI!$R$254-BldgEUI!R274)+(BldgEUI!$S$254-BldgEUI!S274))=0,"n/a",Q344/(((BldgEUI!$P$254-BldgEUI!P274)*Constants!$B$14)+(BldgEUI!$Q$254-BldgEUI!Q274)*Constants!$B$14+(BldgEUI!$R$254-BldgEUI!R274)*Constants!$B$13+(BldgEUI!$S$254-BldgEUI!S274)*Constants!$B$13))</f>
        <v>n/a</v>
      </c>
      <c r="S344" s="286" t="e">
        <f>Q344*#REF!</f>
        <v>#REF!</v>
      </c>
      <c r="T344" s="95"/>
      <c r="U344" s="95"/>
      <c r="V344" s="95"/>
      <c r="W344" s="97">
        <f>'[5]bldg 119 11B'!$O$27</f>
        <v>13.610745820026303</v>
      </c>
      <c r="X344" s="96">
        <f>'ecm$'!Q374</f>
        <v>13.610745820026303</v>
      </c>
      <c r="Y344" s="286" t="e">
        <f>W344*#REF!</f>
        <v>#REF!</v>
      </c>
    </row>
    <row r="345" spans="1:25" x14ac:dyDescent="0.2">
      <c r="X345" s="80"/>
      <c r="Y345" s="80"/>
    </row>
    <row r="346" spans="1:25" ht="18.75" x14ac:dyDescent="0.25">
      <c r="A346" s="82"/>
      <c r="B346" s="738" t="s">
        <v>91</v>
      </c>
      <c r="C346" s="739"/>
      <c r="D346" s="739"/>
      <c r="E346" s="739"/>
      <c r="F346" s="739"/>
      <c r="G346" s="739"/>
      <c r="H346" s="739"/>
      <c r="I346" s="739"/>
      <c r="J346" s="739"/>
      <c r="K346" s="739"/>
      <c r="L346" s="739"/>
      <c r="M346" s="739"/>
      <c r="N346" s="739"/>
      <c r="O346" s="739"/>
      <c r="P346" s="739"/>
      <c r="Q346" s="739"/>
      <c r="R346" s="739"/>
      <c r="S346" s="739"/>
      <c r="T346" s="739"/>
      <c r="U346" s="739"/>
      <c r="V346" s="739"/>
      <c r="W346" s="739"/>
      <c r="X346" s="739"/>
      <c r="Y346" s="740"/>
    </row>
    <row r="347" spans="1:25" x14ac:dyDescent="0.2">
      <c r="A347" s="75" t="s">
        <v>75</v>
      </c>
      <c r="B347" s="732" t="s">
        <v>39</v>
      </c>
      <c r="C347" s="732"/>
      <c r="D347" s="732"/>
      <c r="E347" s="732"/>
      <c r="F347" s="732"/>
      <c r="G347" s="737"/>
      <c r="H347" s="732" t="s">
        <v>42</v>
      </c>
      <c r="I347" s="732"/>
      <c r="J347" s="732"/>
      <c r="K347" s="732"/>
      <c r="L347" s="732"/>
      <c r="M347" s="732"/>
      <c r="N347" s="732" t="s">
        <v>41</v>
      </c>
      <c r="O347" s="732"/>
      <c r="P347" s="732"/>
      <c r="Q347" s="732"/>
      <c r="R347" s="732"/>
      <c r="S347" s="732"/>
      <c r="T347" s="732" t="s">
        <v>40</v>
      </c>
      <c r="U347" s="732"/>
      <c r="V347" s="732"/>
      <c r="W347" s="732"/>
      <c r="X347" s="732"/>
      <c r="Y347" s="732"/>
    </row>
    <row r="348" spans="1:25" ht="33.75" x14ac:dyDescent="0.2">
      <c r="A348" s="76" t="s">
        <v>14</v>
      </c>
      <c r="B348" s="77" t="s">
        <v>32</v>
      </c>
      <c r="C348" s="77" t="s">
        <v>33</v>
      </c>
      <c r="D348" s="77" t="s">
        <v>34</v>
      </c>
      <c r="E348" s="173" t="s">
        <v>200</v>
      </c>
      <c r="F348" s="173" t="s">
        <v>36</v>
      </c>
      <c r="G348" s="113" t="s">
        <v>101</v>
      </c>
      <c r="H348" s="173" t="s">
        <v>32</v>
      </c>
      <c r="I348" s="173" t="s">
        <v>33</v>
      </c>
      <c r="J348" s="173" t="s">
        <v>34</v>
      </c>
      <c r="K348" s="173" t="s">
        <v>200</v>
      </c>
      <c r="L348" s="173" t="s">
        <v>36</v>
      </c>
      <c r="M348" s="113" t="s">
        <v>101</v>
      </c>
      <c r="N348" s="173" t="s">
        <v>32</v>
      </c>
      <c r="O348" s="173" t="s">
        <v>33</v>
      </c>
      <c r="P348" s="173" t="s">
        <v>34</v>
      </c>
      <c r="Q348" s="173" t="s">
        <v>200</v>
      </c>
      <c r="R348" s="173" t="s">
        <v>36</v>
      </c>
      <c r="S348" s="113" t="s">
        <v>101</v>
      </c>
      <c r="T348" s="173" t="s">
        <v>32</v>
      </c>
      <c r="U348" s="173" t="s">
        <v>33</v>
      </c>
      <c r="V348" s="173" t="s">
        <v>34</v>
      </c>
      <c r="W348" s="173" t="s">
        <v>200</v>
      </c>
      <c r="X348" s="173" t="s">
        <v>36</v>
      </c>
      <c r="Y348" s="113" t="s">
        <v>101</v>
      </c>
    </row>
    <row r="349" spans="1:25" s="38" customFormat="1" x14ac:dyDescent="0.2">
      <c r="A349" s="11" t="s">
        <v>0</v>
      </c>
      <c r="B349" s="37">
        <f>SUM(D349:G349)</f>
        <v>227.46</v>
      </c>
      <c r="C349" s="29">
        <f>D349*Constants!$B$1+Constants!$B$2*E349+F349</f>
        <v>181.96800000000002</v>
      </c>
      <c r="D349" s="9">
        <v>227.46</v>
      </c>
      <c r="E349" s="83"/>
      <c r="F349" s="84"/>
      <c r="G349" s="122"/>
      <c r="H349" s="85"/>
      <c r="I349" s="85"/>
      <c r="J349" s="85"/>
      <c r="K349" s="85"/>
      <c r="L349" s="86"/>
      <c r="M349" s="86"/>
      <c r="N349" s="83"/>
      <c r="O349" s="83"/>
      <c r="P349" s="83"/>
      <c r="Q349" s="83"/>
      <c r="R349" s="84"/>
      <c r="S349" s="84"/>
      <c r="T349" s="85"/>
      <c r="U349" s="85"/>
      <c r="V349" s="87"/>
      <c r="W349" s="87"/>
      <c r="X349" s="88"/>
      <c r="Y349" s="88"/>
    </row>
    <row r="350" spans="1:25" s="38" customFormat="1" x14ac:dyDescent="0.2">
      <c r="A350" s="12" t="s">
        <v>45</v>
      </c>
      <c r="B350" s="8" t="e">
        <f>SUM(D350:G350)</f>
        <v>#REF!</v>
      </c>
      <c r="C350" s="9">
        <f>D350*Constants!$B$1+Constants!$B$2*E350+F350</f>
        <v>175.85599999999999</v>
      </c>
      <c r="D350" s="9">
        <v>219.82</v>
      </c>
      <c r="E350" s="89">
        <f>'ecm$'!E380</f>
        <v>0</v>
      </c>
      <c r="F350" s="90">
        <f>IF(((BldgEUI!$D$279-BldgEUI!D280)+(BldgEUI!$E$279-BldgEUI!E280)+(BldgEUI!$F$279-BldgEUI!F280)+(BldgEUI!$G$279-BldgEUI!G280))=0,"n/a",E350/(((BldgEUI!$D$279-BldgEUI!D280)*Constants!$B$14)+(BldgEUI!$E$279-BldgEUI!E280)*Constants!$B$14+(BldgEUI!$F$279-BldgEUI!F280)*Constants!$B$13+(BldgEUI!$G$279-BldgEUI!G280)*Constants!$B$13))</f>
        <v>0</v>
      </c>
      <c r="G350" s="115" t="e">
        <f>E350*#REF!</f>
        <v>#REF!</v>
      </c>
      <c r="H350" s="92"/>
      <c r="I350" s="92"/>
      <c r="J350" s="92"/>
      <c r="K350" s="92">
        <f>'ecm$'!I380</f>
        <v>212.36935762859633</v>
      </c>
      <c r="L350" s="90" t="str">
        <f>IF(((BldgEUI!$J$279-BldgEUI!J280)+(BldgEUI!$K$279-BldgEUI!K280)+(BldgEUI!$L$279-BldgEUI!L280)+(BldgEUI!$M$279-BldgEUI!M280))=0,"n/a",K350/(((BldgEUI!$J$279-BldgEUI!J280)*Constants!$B$14)+(BldgEUI!$K$279-BldgEUI!K280)*Constants!$B$14+(BldgEUI!$L$279-BldgEUI!L280)*Constants!$B$13+(BldgEUI!$M$279-BldgEUI!M280)*Constants!$B$13))</f>
        <v>n/a</v>
      </c>
      <c r="M350" s="115" t="e">
        <f>K350*#REF!</f>
        <v>#REF!</v>
      </c>
      <c r="N350" s="89"/>
      <c r="O350" s="89"/>
      <c r="P350" s="89"/>
      <c r="Q350" s="89">
        <f>'ecm$'!M380</f>
        <v>212.36935762859633</v>
      </c>
      <c r="R350" s="90">
        <f>IF(((BldgEUI!$P$279-BldgEUI!P280)+(BldgEUI!$Q$279-BldgEUI!Q280)+(BldgEUI!$R$279-BldgEUI!R280)+(BldgEUI!$S$279-BldgEUI!S280))=0,"n/a",Q350/(((BldgEUI!$P$279-BldgEUI!P280)*Constants!$B$14)+(BldgEUI!$Q$279-BldgEUI!Q280)*Constants!$B$14+(BldgEUI!$R$279-BldgEUI!R280)*Constants!$B$13+(BldgEUI!$S$279-BldgEUI!S280)*Constants!$B$13))</f>
        <v>545.61124889165023</v>
      </c>
      <c r="S350" s="115" t="e">
        <f>Q350*#REF!</f>
        <v>#REF!</v>
      </c>
      <c r="T350" s="92"/>
      <c r="U350" s="92"/>
      <c r="V350" s="93"/>
      <c r="W350" s="93">
        <f>'ecm$'!Q380</f>
        <v>212.36935762859633</v>
      </c>
      <c r="X350" s="90" t="str">
        <f>IF(((BldgEUI!$V$279-BldgEUI!V280)+(BldgEUI!$W$279-BldgEUI!W280)+(BldgEUI!$X$279-BldgEUI!X280)+(BldgEUI!$Y$279-BldgEUI!Y280))=0,"n/a",W350/(((BldgEUI!$V$279-BldgEUI!V280)*Constants!$B$14)+(BldgEUI!$W$279-BldgEUI!W280)*Constants!$B$14+(BldgEUI!$X$279-BldgEUI!X280)*Constants!$B$13+(BldgEUI!$Y$279-BldgEUI!Y280)*Constants!$B$13))</f>
        <v>n/a</v>
      </c>
      <c r="Y350" s="115" t="e">
        <f>W350*#REF!</f>
        <v>#REF!</v>
      </c>
    </row>
    <row r="351" spans="1:25" s="38" customFormat="1" x14ac:dyDescent="0.2">
      <c r="A351" s="12" t="s">
        <v>43</v>
      </c>
      <c r="B351" s="8"/>
      <c r="C351" s="9"/>
      <c r="D351" s="9"/>
      <c r="E351" s="89">
        <f>'ecm$'!E382</f>
        <v>0</v>
      </c>
      <c r="F351" s="90">
        <f>IF(((BldgEUI!$D$279-BldgEUI!D282)+(BldgEUI!$E$279-BldgEUI!E282)+(BldgEUI!$F$279-BldgEUI!F282)+(BldgEUI!$G$279-BldgEUI!G282))=0,"n/a",E351/(((BldgEUI!$D$279-BldgEUI!D282)*Constants!$B$14)+(BldgEUI!$E$279-BldgEUI!E282)*Constants!$B$14+(BldgEUI!$F$279-BldgEUI!F282)*Constants!$B$13+(BldgEUI!$G$279-BldgEUI!G282)*Constants!$B$13))</f>
        <v>0</v>
      </c>
      <c r="G351" s="115" t="e">
        <f>E351*#REF!</f>
        <v>#REF!</v>
      </c>
      <c r="H351" s="92"/>
      <c r="I351" s="92"/>
      <c r="J351" s="92"/>
      <c r="K351" s="92">
        <f>'ecm$'!I382</f>
        <v>122.42980444638188</v>
      </c>
      <c r="L351" s="90" t="str">
        <f>IF(((BldgEUI!$J$279-BldgEUI!J282)+(BldgEUI!$K$279-BldgEUI!K282)+(BldgEUI!$L$279-BldgEUI!L282)+(BldgEUI!$M$279-BldgEUI!M282))=0,"n/a",K351/(((BldgEUI!$J$279-BldgEUI!J282)*Constants!$B$14)+(BldgEUI!$K$279-BldgEUI!K282)*Constants!$B$14+(BldgEUI!$L$279-BldgEUI!L282)*Constants!$B$13+(BldgEUI!$M$279-BldgEUI!M282)*Constants!$B$13))</f>
        <v>n/a</v>
      </c>
      <c r="M351" s="115" t="e">
        <f>K351*#REF!</f>
        <v>#REF!</v>
      </c>
      <c r="N351" s="89"/>
      <c r="O351" s="89"/>
      <c r="P351" s="89"/>
      <c r="Q351" s="89">
        <f>'ecm$'!M382</f>
        <v>102.74082327811682</v>
      </c>
      <c r="R351" s="90">
        <f>IF(((BldgEUI!$P$279-BldgEUI!P282)+(BldgEUI!$Q$279-BldgEUI!Q282)+(BldgEUI!$R$279-BldgEUI!R282)+(BldgEUI!$S$279-BldgEUI!S282))=0,"n/a",Q351/(((BldgEUI!$P$279-BldgEUI!P282)*Constants!$B$14)+(BldgEUI!$Q$279-BldgEUI!Q282)*Constants!$B$14+(BldgEUI!$R$279-BldgEUI!R282)*Constants!$B$13+(BldgEUI!$S$279-BldgEUI!S282)*Constants!$B$13))</f>
        <v>37.752402692296066</v>
      </c>
      <c r="S351" s="115" t="e">
        <f>Q351*#REF!</f>
        <v>#REF!</v>
      </c>
      <c r="T351" s="92"/>
      <c r="U351" s="92"/>
      <c r="V351" s="93"/>
      <c r="W351" s="93">
        <f>'ecm$'!Q382</f>
        <v>102.74082327811682</v>
      </c>
      <c r="X351" s="90" t="str">
        <f>IF(((BldgEUI!$V$279-BldgEUI!V282)+(BldgEUI!$W$279-BldgEUI!W282)+(BldgEUI!$X$279-BldgEUI!X282)+(BldgEUI!$Y$279-BldgEUI!Y282))=0,"n/a",W351/(((BldgEUI!$V$279-BldgEUI!V282)*Constants!$B$14)+(BldgEUI!$W$279-BldgEUI!W282)*Constants!$B$14+(BldgEUI!$X$279-BldgEUI!X282)*Constants!$B$13+(BldgEUI!$Y$279-BldgEUI!Y282)*Constants!$B$13))</f>
        <v>n/a</v>
      </c>
      <c r="Y351" s="115" t="e">
        <f>W351*#REF!</f>
        <v>#REF!</v>
      </c>
    </row>
    <row r="352" spans="1:25" s="38" customFormat="1" x14ac:dyDescent="0.2">
      <c r="A352" s="23" t="s">
        <v>46</v>
      </c>
      <c r="B352" s="8" t="e">
        <f>SUM(D352:G352)</f>
        <v>#REF!</v>
      </c>
      <c r="C352" s="9">
        <f>D352*Constants!$B$1+Constants!$B$2*E352+F352</f>
        <v>2713.6182887220962</v>
      </c>
      <c r="D352" s="9">
        <v>226.6</v>
      </c>
      <c r="E352" s="89">
        <f>'ecm$'!E384</f>
        <v>51.594884045335654</v>
      </c>
      <c r="F352" s="90">
        <f>IF(((BldgEUI!$D$279-BldgEUI!D284)+(BldgEUI!$E$279-BldgEUI!E284)+(BldgEUI!$F$279-BldgEUI!F284)+(BldgEUI!$G$279-BldgEUI!G284))=0,"n/a",E352/(((BldgEUI!$D$279-BldgEUI!D284)*Constants!$B$14)+(BldgEUI!$E$279-BldgEUI!E284)*Constants!$B$14+(BldgEUI!$F$279-BldgEUI!F284)*Constants!$B$13+(BldgEUI!$G$279-BldgEUI!G284)*Constants!$B$13))</f>
        <v>2491.0623814858277</v>
      </c>
      <c r="G352" s="115" t="e">
        <f>E352*#REF!</f>
        <v>#REF!</v>
      </c>
      <c r="H352" s="92"/>
      <c r="I352" s="92"/>
      <c r="J352" s="92"/>
      <c r="K352" s="92">
        <f>'ecm$'!I384</f>
        <v>51.594884045335654</v>
      </c>
      <c r="L352" s="90" t="str">
        <f>IF(((BldgEUI!$J$279-BldgEUI!J284)+(BldgEUI!$K$279-BldgEUI!K284)+(BldgEUI!$L$279-BldgEUI!L284)+(BldgEUI!$M$279-BldgEUI!M284))=0,"n/a",K352/(((BldgEUI!$J$279-BldgEUI!J284)*Constants!$B$14)+(BldgEUI!$K$279-BldgEUI!K284)*Constants!$B$14+(BldgEUI!$L$279-BldgEUI!L284)*Constants!$B$13+(BldgEUI!$M$279-BldgEUI!M284)*Constants!$B$13))</f>
        <v>n/a</v>
      </c>
      <c r="M352" s="115" t="e">
        <f>K352*#REF!</f>
        <v>#REF!</v>
      </c>
      <c r="N352" s="89"/>
      <c r="O352" s="89"/>
      <c r="P352" s="89"/>
      <c r="Q352" s="89">
        <f>'ecm$'!M384</f>
        <v>51.594884045335654</v>
      </c>
      <c r="R352" s="90">
        <f>IF(((BldgEUI!$P$279-BldgEUI!P284)+(BldgEUI!$Q$279-BldgEUI!Q284)+(BldgEUI!$R$279-BldgEUI!R284)+(BldgEUI!$S$279-BldgEUI!S284))=0,"n/a",Q352/(((BldgEUI!$P$279-BldgEUI!P284)*Constants!$B$14)+(BldgEUI!$Q$279-BldgEUI!Q284)*Constants!$B$14+(BldgEUI!$R$279-BldgEUI!R284)*Constants!$B$13+(BldgEUI!$S$279-BldgEUI!S284)*Constants!$B$13))</f>
        <v>793.23049082673367</v>
      </c>
      <c r="S352" s="115" t="e">
        <f>Q352*#REF!</f>
        <v>#REF!</v>
      </c>
      <c r="T352" s="92"/>
      <c r="U352" s="92"/>
      <c r="V352" s="93"/>
      <c r="W352" s="93">
        <f>'ecm$'!Q384</f>
        <v>51.594884045335654</v>
      </c>
      <c r="X352" s="90" t="str">
        <f>IF(((BldgEUI!$V$279-BldgEUI!V284)+(BldgEUI!$W$279-BldgEUI!W284)+(BldgEUI!$X$279-BldgEUI!X284)+(BldgEUI!$Y$279-BldgEUI!Y284))=0,"n/a",W352/(((BldgEUI!$V$279-BldgEUI!V284)*Constants!$B$14)+(BldgEUI!$W$279-BldgEUI!W284)*Constants!$B$14+(BldgEUI!$X$279-BldgEUI!X284)*Constants!$B$13+(BldgEUI!$Y$279-BldgEUI!Y284)*Constants!$B$13))</f>
        <v>n/a</v>
      </c>
      <c r="Y352" s="115" t="e">
        <f>W352*#REF!</f>
        <v>#REF!</v>
      </c>
    </row>
    <row r="353" spans="1:25" s="38" customFormat="1" x14ac:dyDescent="0.2">
      <c r="A353" s="23" t="s">
        <v>47</v>
      </c>
      <c r="B353" s="8" t="e">
        <f>SUM(D353:G353)</f>
        <v>#REF!</v>
      </c>
      <c r="C353" s="9" t="e">
        <f>D353*Constants!$B$1+Constants!$B$2*E353+F353</f>
        <v>#VALUE!</v>
      </c>
      <c r="D353" s="9">
        <v>227.46</v>
      </c>
      <c r="E353" s="89">
        <f>'ecm$'!E385</f>
        <v>0</v>
      </c>
      <c r="F353" s="90" t="str">
        <f>IF(((BldgEUI!$D$279-BldgEUI!D285)+(BldgEUI!$E$279-BldgEUI!E285)+(BldgEUI!$F$279-BldgEUI!F285)+(BldgEUI!$G$279-BldgEUI!G285))=0,"n/a",E353/(((BldgEUI!$D$279-BldgEUI!D285)*Constants!$B$14)+(BldgEUI!$E$279-BldgEUI!E285)*Constants!$B$14+(BldgEUI!$F$279-BldgEUI!F285)*Constants!$B$13+(BldgEUI!$G$279-BldgEUI!G285)*Constants!$B$13))</f>
        <v>n/a</v>
      </c>
      <c r="G353" s="115" t="e">
        <f>E353*#REF!</f>
        <v>#REF!</v>
      </c>
      <c r="H353" s="92"/>
      <c r="I353" s="92"/>
      <c r="J353" s="92"/>
      <c r="K353" s="92">
        <f>'ecm$'!I385</f>
        <v>49.738771172532168</v>
      </c>
      <c r="L353" s="90" t="str">
        <f>IF(((BldgEUI!$J$279-BldgEUI!J285)+(BldgEUI!$K$279-BldgEUI!K285)+(BldgEUI!$L$279-BldgEUI!L285)+(BldgEUI!$M$279-BldgEUI!M285))=0,"n/a",K353/(((BldgEUI!$J$279-BldgEUI!J285)*Constants!$B$14)+(BldgEUI!$K$279-BldgEUI!K285)*Constants!$B$14+(BldgEUI!$L$279-BldgEUI!L285)*Constants!$B$13+(BldgEUI!$M$279-BldgEUI!M285)*Constants!$B$13))</f>
        <v>n/a</v>
      </c>
      <c r="M353" s="115" t="e">
        <f>K353*#REF!</f>
        <v>#REF!</v>
      </c>
      <c r="N353" s="89"/>
      <c r="O353" s="89"/>
      <c r="P353" s="89"/>
      <c r="Q353" s="89">
        <f>'ecm$'!M385</f>
        <v>53.099671128740049</v>
      </c>
      <c r="R353" s="90">
        <f>IF(((BldgEUI!$P$279-BldgEUI!P285)+(BldgEUI!$Q$279-BldgEUI!Q285)+(BldgEUI!$R$279-BldgEUI!R285)+(BldgEUI!$S$279-BldgEUI!S285))=0,"n/a",Q353/(((BldgEUI!$P$279-BldgEUI!P285)*Constants!$B$14)+(BldgEUI!$Q$279-BldgEUI!Q285)*Constants!$B$14+(BldgEUI!$R$279-BldgEUI!R285)*Constants!$B$13+(BldgEUI!$S$279-BldgEUI!S285)*Constants!$B$13))</f>
        <v>10.044630048638259</v>
      </c>
      <c r="S353" s="115" t="e">
        <f>Q353*#REF!</f>
        <v>#REF!</v>
      </c>
      <c r="T353" s="92"/>
      <c r="U353" s="92"/>
      <c r="V353" s="93"/>
      <c r="W353" s="93">
        <f>'ecm$'!Q385</f>
        <v>53.099671128740049</v>
      </c>
      <c r="X353" s="90" t="str">
        <f>IF(((BldgEUI!$V$279-BldgEUI!V285)+(BldgEUI!$W$279-BldgEUI!W285)+(BldgEUI!$X$279-BldgEUI!X285)+(BldgEUI!$Y$279-BldgEUI!Y285))=0,"n/a",W353/(((BldgEUI!$V$279-BldgEUI!V285)*Constants!$B$14)+(BldgEUI!$W$279-BldgEUI!W285)*Constants!$B$14+(BldgEUI!$X$279-BldgEUI!X285)*Constants!$B$13+(BldgEUI!$Y$279-BldgEUI!Y285)*Constants!$B$13))</f>
        <v>n/a</v>
      </c>
      <c r="Y353" s="115" t="e">
        <f>W353*#REF!</f>
        <v>#REF!</v>
      </c>
    </row>
    <row r="354" spans="1:25" s="38" customFormat="1" x14ac:dyDescent="0.2">
      <c r="A354" s="23" t="s">
        <v>48</v>
      </c>
      <c r="B354" s="8" t="e">
        <f t="shared" ref="B354" si="26">SUM(D354:G354)</f>
        <v>#REF!</v>
      </c>
      <c r="C354" s="9">
        <f>D354*Constants!$B$1+Constants!$B$2*E354+F354</f>
        <v>155.76473037437447</v>
      </c>
      <c r="D354" s="9">
        <v>180.98</v>
      </c>
      <c r="E354" s="89">
        <f>'ecm$'!E386</f>
        <v>5.5782530173552987</v>
      </c>
      <c r="F354" s="90">
        <f>IF(((BldgEUI!$D$279-BldgEUI!D286)+(BldgEUI!$E$279-BldgEUI!E286)+(BldgEUI!$F$279-BldgEUI!F286)+(BldgEUI!$G$279-BldgEUI!G286))=0,"n/a",E354/(((BldgEUI!$D$279-BldgEUI!D286)*Constants!$B$14)+(BldgEUI!$E$279-BldgEUI!E286)*Constants!$B$14+(BldgEUI!$F$279-BldgEUI!F286)*Constants!$B$13+(BldgEUI!$G$279-BldgEUI!G286)*Constants!$B$13))</f>
        <v>6.5181279604902276</v>
      </c>
      <c r="G354" s="115" t="e">
        <f>E354*#REF!</f>
        <v>#REF!</v>
      </c>
      <c r="H354" s="92"/>
      <c r="I354" s="92"/>
      <c r="J354" s="92"/>
      <c r="K354" s="92">
        <f>'ecm$'!I386</f>
        <v>5.5782530173552987</v>
      </c>
      <c r="L354" s="90" t="str">
        <f>IF(((BldgEUI!$J$279-BldgEUI!J286)+(BldgEUI!$K$279-BldgEUI!K286)+(BldgEUI!$L$279-BldgEUI!L286)+(BldgEUI!$M$279-BldgEUI!M286))=0,"n/a",K354/(((BldgEUI!$J$279-BldgEUI!J286)*Constants!$B$14)+(BldgEUI!$K$279-BldgEUI!K286)*Constants!$B$14+(BldgEUI!$L$279-BldgEUI!L286)*Constants!$B$13+(BldgEUI!$M$279-BldgEUI!M286)*Constants!$B$13))</f>
        <v>n/a</v>
      </c>
      <c r="M354" s="115" t="e">
        <f>K354*#REF!</f>
        <v>#REF!</v>
      </c>
      <c r="N354" s="89"/>
      <c r="O354" s="89"/>
      <c r="P354" s="89"/>
      <c r="Q354" s="89">
        <f>'ecm$'!M386</f>
        <v>5.5782530173552987</v>
      </c>
      <c r="R354" s="90">
        <f>IF(((BldgEUI!$P$279-BldgEUI!P286)+(BldgEUI!$Q$279-BldgEUI!Q286)+(BldgEUI!$R$279-BldgEUI!R286)+(BldgEUI!$S$279-BldgEUI!S286))=0,"n/a",Q354/(((BldgEUI!$P$279-BldgEUI!P286)*Constants!$B$14)+(BldgEUI!$Q$279-BldgEUI!Q286)*Constants!$B$14+(BldgEUI!$R$279-BldgEUI!R286)*Constants!$B$13+(BldgEUI!$S$279-BldgEUI!S286)*Constants!$B$13))</f>
        <v>3.3345326769112891</v>
      </c>
      <c r="S354" s="115" t="e">
        <f>Q354*#REF!</f>
        <v>#REF!</v>
      </c>
      <c r="T354" s="92"/>
      <c r="U354" s="92"/>
      <c r="V354" s="92"/>
      <c r="W354" s="93">
        <f>'ecm$'!Q386</f>
        <v>5.5782530173552987</v>
      </c>
      <c r="X354" s="90" t="str">
        <f>IF(((BldgEUI!$V$279-BldgEUI!V286)+(BldgEUI!$W$279-BldgEUI!W286)+(BldgEUI!$X$279-BldgEUI!X286)+(BldgEUI!$Y$279-BldgEUI!Y286))=0,"n/a",W354/(((BldgEUI!$V$279-BldgEUI!V286)*Constants!$B$14)+(BldgEUI!$W$279-BldgEUI!W286)*Constants!$B$14+(BldgEUI!$X$279-BldgEUI!X286)*Constants!$B$13+(BldgEUI!$Y$279-BldgEUI!Y286)*Constants!$B$13))</f>
        <v>n/a</v>
      </c>
      <c r="Y354" s="115" t="e">
        <f>W354*#REF!</f>
        <v>#REF!</v>
      </c>
    </row>
    <row r="355" spans="1:25" s="66" customFormat="1" x14ac:dyDescent="0.2">
      <c r="A355" s="23" t="s">
        <v>49</v>
      </c>
      <c r="B355" s="8" t="e">
        <f>SUM(D355:G355)</f>
        <v>#REF!</v>
      </c>
      <c r="C355" s="9">
        <f>D355*Constants!$B$1+Constants!$B$2*E355+F355</f>
        <v>187.07290800892329</v>
      </c>
      <c r="D355" s="9">
        <v>209.01</v>
      </c>
      <c r="E355" s="89">
        <f>'ecm$'!E387</f>
        <v>5.5782530173552987</v>
      </c>
      <c r="F355" s="90">
        <f>IF(((BldgEUI!$D$279-BldgEUI!D287)+(BldgEUI!$E$279-BldgEUI!E287)+(BldgEUI!$F$279-BldgEUI!F287)+(BldgEUI!$G$279-BldgEUI!G287))=0,"n/a",E355/(((BldgEUI!$D$279-BldgEUI!D287)*Constants!$B$14)+(BldgEUI!$E$279-BldgEUI!E287)*Constants!$B$14+(BldgEUI!$F$279-BldgEUI!F287)*Constants!$B$13+(BldgEUI!$G$279-BldgEUI!G287)*Constants!$B$13))</f>
        <v>15.402305595039044</v>
      </c>
      <c r="G355" s="115" t="e">
        <f>E355*#REF!</f>
        <v>#REF!</v>
      </c>
      <c r="H355" s="92"/>
      <c r="I355" s="92"/>
      <c r="J355" s="92"/>
      <c r="K355" s="92">
        <f>'ecm$'!I387</f>
        <v>5.5782530173552987</v>
      </c>
      <c r="L355" s="90" t="str">
        <f>IF(((BldgEUI!$J$279-BldgEUI!J287)+(BldgEUI!$K$279-BldgEUI!K287)+(BldgEUI!$L$279-BldgEUI!L287)+(BldgEUI!$M$279-BldgEUI!M287))=0,"n/a",K355/(((BldgEUI!$J$279-BldgEUI!J287)*Constants!$B$14)+(BldgEUI!$K$279-BldgEUI!K287)*Constants!$B$14+(BldgEUI!$L$279-BldgEUI!L287)*Constants!$B$13+(BldgEUI!$M$279-BldgEUI!M287)*Constants!$B$13))</f>
        <v>n/a</v>
      </c>
      <c r="M355" s="115" t="e">
        <f>K355*#REF!</f>
        <v>#REF!</v>
      </c>
      <c r="N355" s="89"/>
      <c r="O355" s="89"/>
      <c r="P355" s="89"/>
      <c r="Q355" s="89">
        <f>'ecm$'!M387</f>
        <v>5.5782530173552987</v>
      </c>
      <c r="R355" s="90">
        <f>IF(((BldgEUI!$P$279-BldgEUI!P287)+(BldgEUI!$Q$279-BldgEUI!Q287)+(BldgEUI!$R$279-BldgEUI!R287)+(BldgEUI!$S$279-BldgEUI!S287))=0,"n/a",Q355/(((BldgEUI!$P$279-BldgEUI!P287)*Constants!$B$14)+(BldgEUI!$Q$279-BldgEUI!Q287)*Constants!$B$14+(BldgEUI!$R$279-BldgEUI!R287)*Constants!$B$13+(BldgEUI!$S$279-BldgEUI!S287)*Constants!$B$13))</f>
        <v>7.3147823463877391</v>
      </c>
      <c r="S355" s="115" t="e">
        <f>Q355*#REF!</f>
        <v>#REF!</v>
      </c>
      <c r="T355" s="92"/>
      <c r="U355" s="92"/>
      <c r="V355" s="92"/>
      <c r="W355" s="93">
        <f>'ecm$'!Q387</f>
        <v>5.5782530173552987</v>
      </c>
      <c r="X355" s="90" t="str">
        <f>IF(((BldgEUI!$V$279-BldgEUI!V287)+(BldgEUI!$W$279-BldgEUI!W287)+(BldgEUI!$X$279-BldgEUI!X287)+(BldgEUI!$Y$279-BldgEUI!Y287))=0,"n/a",W355/(((BldgEUI!$V$279-BldgEUI!V287)*Constants!$B$14)+(BldgEUI!$W$279-BldgEUI!W287)*Constants!$B$14+(BldgEUI!$X$279-BldgEUI!X287)*Constants!$B$13+(BldgEUI!$Y$279-BldgEUI!Y287)*Constants!$B$13))</f>
        <v>n/a</v>
      </c>
      <c r="Y355" s="115" t="e">
        <f>W355*#REF!</f>
        <v>#REF!</v>
      </c>
    </row>
    <row r="356" spans="1:25" s="38" customFormat="1" x14ac:dyDescent="0.2">
      <c r="A356" s="12" t="s">
        <v>50</v>
      </c>
      <c r="B356" s="8" t="e">
        <f>SUM(D356:G356)</f>
        <v>#REF!</v>
      </c>
      <c r="C356" s="9">
        <f>D356*Constants!$B$1+Constants!$B$2*E356+F356</f>
        <v>218.70507737874141</v>
      </c>
      <c r="D356" s="9">
        <v>248.53</v>
      </c>
      <c r="E356" s="89">
        <f>'ecm$'!E388</f>
        <v>17.36103064275936</v>
      </c>
      <c r="F356" s="90">
        <f>IF(((BldgEUI!$D$279-BldgEUI!D288)+(BldgEUI!$E$279-BldgEUI!E288)+(BldgEUI!$F$279-BldgEUI!F288)+(BldgEUI!$G$279-BldgEUI!G288))=0,"n/a",E356/(((BldgEUI!$D$279-BldgEUI!D288)*Constants!$B$14)+(BldgEUI!$E$279-BldgEUI!E288)*Constants!$B$14+(BldgEUI!$F$279-BldgEUI!F288)*Constants!$B$13+(BldgEUI!$G$279-BldgEUI!G288)*Constants!$B$13))</f>
        <v>5.9922528645338922</v>
      </c>
      <c r="G356" s="115" t="e">
        <f>E356*#REF!</f>
        <v>#REF!</v>
      </c>
      <c r="H356" s="92"/>
      <c r="I356" s="92"/>
      <c r="J356" s="92"/>
      <c r="K356" s="92">
        <f>'ecm$'!I388</f>
        <v>17.36103064275936</v>
      </c>
      <c r="L356" s="90" t="str">
        <f>IF(((BldgEUI!$J$279-BldgEUI!J288)+(BldgEUI!$K$279-BldgEUI!K288)+(BldgEUI!$L$279-BldgEUI!L288)+(BldgEUI!$M$279-BldgEUI!M288))=0,"n/a",K356/(((BldgEUI!$J$279-BldgEUI!J288)*Constants!$B$14)+(BldgEUI!$K$279-BldgEUI!K288)*Constants!$B$14+(BldgEUI!$L$279-BldgEUI!L288)*Constants!$B$13+(BldgEUI!$M$279-BldgEUI!M288)*Constants!$B$13))</f>
        <v>n/a</v>
      </c>
      <c r="M356" s="115" t="e">
        <f>K356*#REF!</f>
        <v>#REF!</v>
      </c>
      <c r="N356" s="89"/>
      <c r="O356" s="89"/>
      <c r="P356" s="89"/>
      <c r="Q356" s="89">
        <f>'ecm$'!M388</f>
        <v>17.36103064275936</v>
      </c>
      <c r="R356" s="90">
        <f>IF(((BldgEUI!$P$279-BldgEUI!P288)+(BldgEUI!$Q$279-BldgEUI!Q288)+(BldgEUI!$R$279-BldgEUI!R288)+(BldgEUI!$S$279-BldgEUI!S288))=0,"n/a",Q356/(((BldgEUI!$P$279-BldgEUI!P288)*Constants!$B$14)+(BldgEUI!$Q$279-BldgEUI!Q288)*Constants!$B$14+(BldgEUI!$R$279-BldgEUI!R288)*Constants!$B$13+(BldgEUI!$S$279-BldgEUI!S288)*Constants!$B$13))</f>
        <v>6.1501433800822856</v>
      </c>
      <c r="S356" s="115" t="e">
        <f>Q356*#REF!</f>
        <v>#REF!</v>
      </c>
      <c r="T356" s="92"/>
      <c r="U356" s="92"/>
      <c r="V356" s="92"/>
      <c r="W356" s="93">
        <f>'ecm$'!Q388</f>
        <v>17.36103064275936</v>
      </c>
      <c r="X356" s="90" t="str">
        <f>IF(((BldgEUI!$V$279-BldgEUI!V288)+(BldgEUI!$W$279-BldgEUI!W288)+(BldgEUI!$X$279-BldgEUI!X288)+(BldgEUI!$Y$279-BldgEUI!Y288))=0,"n/a",W356/(((BldgEUI!$V$279-BldgEUI!V288)*Constants!$B$14)+(BldgEUI!$W$279-BldgEUI!W288)*Constants!$B$14+(BldgEUI!$X$279-BldgEUI!X288)*Constants!$B$13+(BldgEUI!$Y$279-BldgEUI!Y288)*Constants!$B$13))</f>
        <v>n/a</v>
      </c>
      <c r="Y356" s="115" t="e">
        <f>W356*#REF!</f>
        <v>#REF!</v>
      </c>
    </row>
    <row r="357" spans="1:25" s="38" customFormat="1" x14ac:dyDescent="0.2">
      <c r="A357" s="73" t="s">
        <v>30</v>
      </c>
      <c r="B357" s="8" t="e">
        <f>SUM(D357:G357)</f>
        <v>#REF!</v>
      </c>
      <c r="C357" s="9">
        <f>D357*Constants!$B$1+Constants!$B$2*E357+F357</f>
        <v>186.29003583484939</v>
      </c>
      <c r="D357" s="9">
        <v>227.46</v>
      </c>
      <c r="E357" s="89">
        <f>'ecm$'!E389</f>
        <v>3.0283675447097171</v>
      </c>
      <c r="F357" s="90">
        <f>IF(((BldgEUI!$D$279-BldgEUI!D289)+(BldgEUI!$E$279-BldgEUI!E289)+(BldgEUI!$F$279-BldgEUI!F289)+(BldgEUI!$G$279-BldgEUI!G289))=0,"n/a",E357/(((BldgEUI!$D$279-BldgEUI!D289)*Constants!$B$14)+(BldgEUI!$E$279-BldgEUI!E289)*Constants!$B$14+(BldgEUI!$F$279-BldgEUI!F289)*Constants!$B$13+(BldgEUI!$G$279-BldgEUI!G289)*Constants!$B$13))</f>
        <v>1.8993417990816241</v>
      </c>
      <c r="G357" s="115" t="e">
        <f>E357*#REF!</f>
        <v>#REF!</v>
      </c>
      <c r="H357" s="92"/>
      <c r="I357" s="92"/>
      <c r="J357" s="92"/>
      <c r="K357" s="92">
        <f>'ecm$'!I389</f>
        <v>3.0283675447097171</v>
      </c>
      <c r="L357" s="90" t="str">
        <f>IF(((BldgEUI!$J$279-BldgEUI!J289)+(BldgEUI!$K$279-BldgEUI!K289)+(BldgEUI!$L$279-BldgEUI!L289)+(BldgEUI!$M$279-BldgEUI!M289))=0,"n/a",K357/(((BldgEUI!$J$279-BldgEUI!J289)*Constants!$B$14)+(BldgEUI!$K$279-BldgEUI!K289)*Constants!$B$14+(BldgEUI!$L$279-BldgEUI!L289)*Constants!$B$13+(BldgEUI!$M$279-BldgEUI!M289)*Constants!$B$13))</f>
        <v>n/a</v>
      </c>
      <c r="M357" s="115" t="e">
        <f>K357*#REF!</f>
        <v>#REF!</v>
      </c>
      <c r="N357" s="89"/>
      <c r="O357" s="89"/>
      <c r="P357" s="89"/>
      <c r="Q357" s="89">
        <f>'ecm$'!M389</f>
        <v>3.0283675447097171</v>
      </c>
      <c r="R357" s="90">
        <f>IF(((BldgEUI!$P$279-BldgEUI!P289)+(BldgEUI!$Q$279-BldgEUI!Q289)+(BldgEUI!$R$279-BldgEUI!R289)+(BldgEUI!$S$279-BldgEUI!S289))=0,"n/a",Q357/(((BldgEUI!$P$279-BldgEUI!P289)*Constants!$B$14)+(BldgEUI!$Q$279-BldgEUI!Q289)*Constants!$B$14+(BldgEUI!$R$279-BldgEUI!R289)*Constants!$B$13+(BldgEUI!$S$279-BldgEUI!S289)*Constants!$B$13))</f>
        <v>1.8993417990816241</v>
      </c>
      <c r="S357" s="115" t="e">
        <f>Q357*#REF!</f>
        <v>#REF!</v>
      </c>
      <c r="T357" s="92"/>
      <c r="U357" s="92"/>
      <c r="V357" s="92"/>
      <c r="W357" s="93">
        <f>'ecm$'!Q389</f>
        <v>3.0283675447097171</v>
      </c>
      <c r="X357" s="90" t="str">
        <f>IF(((BldgEUI!$V$279-BldgEUI!V289)+(BldgEUI!$W$279-BldgEUI!W289)+(BldgEUI!$X$279-BldgEUI!X289)+(BldgEUI!$Y$279-BldgEUI!Y289))=0,"n/a",W357/(((BldgEUI!$V$279-BldgEUI!V289)*Constants!$B$14)+(BldgEUI!$W$279-BldgEUI!W289)*Constants!$B$14+(BldgEUI!$X$279-BldgEUI!X289)*Constants!$B$13+(BldgEUI!$Y$279-BldgEUI!Y289)*Constants!$B$13))</f>
        <v>n/a</v>
      </c>
      <c r="Y357" s="115" t="e">
        <f>W357*#REF!</f>
        <v>#REF!</v>
      </c>
    </row>
    <row r="358" spans="1:25" s="38" customFormat="1" x14ac:dyDescent="0.2">
      <c r="A358" s="12" t="s">
        <v>6</v>
      </c>
      <c r="B358" s="8" t="e">
        <f>SUM(D358:G358)</f>
        <v>#REF!</v>
      </c>
      <c r="C358" s="9">
        <f>D358*Constants!$B$1+Constants!$B$2*E358+F358</f>
        <v>340.24059578979882</v>
      </c>
      <c r="D358" s="9">
        <v>179.44</v>
      </c>
      <c r="E358" s="89">
        <f>'ecm$'!E390</f>
        <v>80.290282794467444</v>
      </c>
      <c r="F358" s="90">
        <f>IF(((BldgEUI!$D$279-BldgEUI!D290)+(BldgEUI!$E$279-BldgEUI!E290)+(BldgEUI!$F$279-BldgEUI!F290)+(BldgEUI!$G$279-BldgEUI!G290))=0,"n/a",E358/(((BldgEUI!$D$279-BldgEUI!D290)*Constants!$B$14)+(BldgEUI!$E$279-BldgEUI!E290)*Constants!$B$14+(BldgEUI!$F$279-BldgEUI!F290)*Constants!$B$13+(BldgEUI!$G$279-BldgEUI!G290)*Constants!$B$13))</f>
        <v>132.45636955422484</v>
      </c>
      <c r="G358" s="115" t="e">
        <f>E358*#REF!</f>
        <v>#REF!</v>
      </c>
      <c r="H358" s="92"/>
      <c r="I358" s="92"/>
      <c r="J358" s="92"/>
      <c r="K358" s="92">
        <f>'ecm$'!I390</f>
        <v>80.290282794467444</v>
      </c>
      <c r="L358" s="90" t="str">
        <f>IF(((BldgEUI!$J$279-BldgEUI!J290)+(BldgEUI!$K$279-BldgEUI!K290)+(BldgEUI!$L$279-BldgEUI!L290)+(BldgEUI!$M$279-BldgEUI!M290))=0,"n/a",K358/(((BldgEUI!$J$279-BldgEUI!J290)*Constants!$B$14)+(BldgEUI!$K$279-BldgEUI!K290)*Constants!$B$14+(BldgEUI!$L$279-BldgEUI!L290)*Constants!$B$13+(BldgEUI!$M$279-BldgEUI!M290)*Constants!$B$13))</f>
        <v>n/a</v>
      </c>
      <c r="M358" s="115" t="e">
        <f>K358*#REF!</f>
        <v>#REF!</v>
      </c>
      <c r="N358" s="89"/>
      <c r="O358" s="89"/>
      <c r="P358" s="89"/>
      <c r="Q358" s="89">
        <f>'ecm$'!M390</f>
        <v>80.290282794467444</v>
      </c>
      <c r="R358" s="90">
        <f>IF(((BldgEUI!$P$279-BldgEUI!P290)+(BldgEUI!$Q$279-BldgEUI!Q290)+(BldgEUI!$R$279-BldgEUI!R290)+(BldgEUI!$S$279-BldgEUI!S290))=0,"n/a",Q358/(((BldgEUI!$P$279-BldgEUI!P290)*Constants!$B$14)+(BldgEUI!$Q$279-BldgEUI!Q290)*Constants!$B$14+(BldgEUI!$R$279-BldgEUI!R290)*Constants!$B$13+(BldgEUI!$S$279-BldgEUI!S290)*Constants!$B$13))</f>
        <v>111.98149333394778</v>
      </c>
      <c r="S358" s="115" t="e">
        <f>Q358*#REF!</f>
        <v>#REF!</v>
      </c>
      <c r="T358" s="92"/>
      <c r="U358" s="92"/>
      <c r="V358" s="92"/>
      <c r="W358" s="93">
        <f>'ecm$'!Q390</f>
        <v>80.290282794467444</v>
      </c>
      <c r="X358" s="90" t="str">
        <f>IF(((BldgEUI!$V$279-BldgEUI!V290)+(BldgEUI!$W$279-BldgEUI!W290)+(BldgEUI!$X$279-BldgEUI!X290)+(BldgEUI!$Y$279-BldgEUI!Y290))=0,"n/a",W358/(((BldgEUI!$V$279-BldgEUI!V290)*Constants!$B$14)+(BldgEUI!$W$279-BldgEUI!W290)*Constants!$B$14+(BldgEUI!$X$279-BldgEUI!X290)*Constants!$B$13+(BldgEUI!$Y$279-BldgEUI!Y290)*Constants!$B$13))</f>
        <v>n/a</v>
      </c>
      <c r="Y358" s="115" t="e">
        <f>W358*#REF!</f>
        <v>#REF!</v>
      </c>
    </row>
    <row r="359" spans="1:25" x14ac:dyDescent="0.2">
      <c r="A359" s="12" t="s">
        <v>51</v>
      </c>
      <c r="B359" s="8" t="e">
        <f t="shared" ref="B359:B367" si="27">SUM(D359:G359)</f>
        <v>#REF!</v>
      </c>
      <c r="C359" s="9">
        <f>D359*Constants!$B$1+Constants!$B$2*E359+F359</f>
        <v>202.55429022362028</v>
      </c>
      <c r="D359" s="9">
        <v>227.46</v>
      </c>
      <c r="E359" s="89">
        <f>'ecm$'!E391</f>
        <v>9.5454145009250286</v>
      </c>
      <c r="F359" s="90">
        <f>IF(((BldgEUI!$D$279-BldgEUI!D291)+(BldgEUI!$E$279-BldgEUI!E291)+(BldgEUI!$F$279-BldgEUI!F291)+(BldgEUI!$G$279-BldgEUI!G291))=0,"n/a",E359/(((BldgEUI!$D$279-BldgEUI!D291)*Constants!$B$14)+(BldgEUI!$E$279-BldgEUI!E291)*Constants!$B$14+(BldgEUI!$F$279-BldgEUI!F291)*Constants!$B$13+(BldgEUI!$G$279-BldgEUI!G291)*Constants!$B$13))</f>
        <v>12.949958622880246</v>
      </c>
      <c r="G359" s="115" t="e">
        <f>E359*#REF!</f>
        <v>#REF!</v>
      </c>
      <c r="H359" s="92"/>
      <c r="I359" s="92"/>
      <c r="J359" s="92"/>
      <c r="K359" s="92">
        <f>'ecm$'!I391</f>
        <v>9.5454145009250286</v>
      </c>
      <c r="L359" s="90" t="str">
        <f>IF(((BldgEUI!$J$279-BldgEUI!J291)+(BldgEUI!$K$279-BldgEUI!K291)+(BldgEUI!$L$279-BldgEUI!L291)+(BldgEUI!$M$279-BldgEUI!M291))=0,"n/a",K359/(((BldgEUI!$J$279-BldgEUI!J291)*Constants!$B$14)+(BldgEUI!$K$279-BldgEUI!K291)*Constants!$B$14+(BldgEUI!$L$279-BldgEUI!L291)*Constants!$B$13+(BldgEUI!$M$279-BldgEUI!M291)*Constants!$B$13))</f>
        <v>n/a</v>
      </c>
      <c r="M359" s="115" t="e">
        <f>K359*#REF!</f>
        <v>#REF!</v>
      </c>
      <c r="N359" s="89"/>
      <c r="O359" s="89"/>
      <c r="P359" s="89"/>
      <c r="Q359" s="89">
        <f>'ecm$'!M391</f>
        <v>9.5454145009250286</v>
      </c>
      <c r="R359" s="90">
        <f>IF(((BldgEUI!$P$279-BldgEUI!P291)+(BldgEUI!$Q$279-BldgEUI!Q291)+(BldgEUI!$R$279-BldgEUI!R291)+(BldgEUI!$S$279-BldgEUI!S291))=0,"n/a",Q359/(((BldgEUI!$P$279-BldgEUI!P291)*Constants!$B$14)+(BldgEUI!$Q$279-BldgEUI!Q291)*Constants!$B$14+(BldgEUI!$R$279-BldgEUI!R291)*Constants!$B$13+(BldgEUI!$S$279-BldgEUI!S291)*Constants!$B$13))</f>
        <v>5.2157485822877847</v>
      </c>
      <c r="S359" s="115" t="e">
        <f>Q359*#REF!</f>
        <v>#REF!</v>
      </c>
      <c r="T359" s="92"/>
      <c r="U359" s="92"/>
      <c r="V359" s="92"/>
      <c r="W359" s="93">
        <f>'ecm$'!Q391</f>
        <v>9.5454145009250286</v>
      </c>
      <c r="X359" s="90" t="str">
        <f>IF(((BldgEUI!$V$279-BldgEUI!V291)+(BldgEUI!$W$279-BldgEUI!W291)+(BldgEUI!$X$279-BldgEUI!X291)+(BldgEUI!$Y$279-BldgEUI!Y291))=0,"n/a",W359/(((BldgEUI!$V$279-BldgEUI!V291)*Constants!$B$14)+(BldgEUI!$W$279-BldgEUI!W291)*Constants!$B$14+(BldgEUI!$X$279-BldgEUI!X291)*Constants!$B$13+(BldgEUI!$Y$279-BldgEUI!Y291)*Constants!$B$13))</f>
        <v>n/a</v>
      </c>
      <c r="Y359" s="115" t="e">
        <f>W359*#REF!</f>
        <v>#REF!</v>
      </c>
    </row>
    <row r="360" spans="1:25" s="52" customFormat="1" x14ac:dyDescent="0.2">
      <c r="A360" s="23" t="s">
        <v>52</v>
      </c>
      <c r="B360" s="50" t="e">
        <f t="shared" si="27"/>
        <v>#REF!</v>
      </c>
      <c r="C360" s="49">
        <f>D360*Constants!$B$1+Constants!$B$2*E360+F360</f>
        <v>190.00308014186112</v>
      </c>
      <c r="D360" s="49">
        <v>227.46</v>
      </c>
      <c r="E360" s="89">
        <f>'ecm$'!E392</f>
        <v>3.0393797903268434</v>
      </c>
      <c r="F360" s="90">
        <f>IF(((BldgEUI!$D$279-BldgEUI!D292)+(BldgEUI!$E$279-BldgEUI!E292)+(BldgEUI!$F$279-BldgEUI!F292)+(BldgEUI!$G$279-BldgEUI!G292))=0,"n/a",E360/(((BldgEUI!$D$279-BldgEUI!D292)*Constants!$B$14)+(BldgEUI!$E$279-BldgEUI!E292)*Constants!$B$14+(BldgEUI!$F$279-BldgEUI!F292)*Constants!$B$13+(BldgEUI!$G$279-BldgEUI!G292)*Constants!$B$13))</f>
        <v>5.6035763095996236</v>
      </c>
      <c r="G360" s="115" t="e">
        <f>E360*#REF!</f>
        <v>#REF!</v>
      </c>
      <c r="H360" s="92"/>
      <c r="I360" s="92"/>
      <c r="J360" s="92"/>
      <c r="K360" s="92">
        <f>'ecm$'!I392</f>
        <v>3.0393797903268434</v>
      </c>
      <c r="L360" s="90" t="str">
        <f>IF(((BldgEUI!$J$279-BldgEUI!J292)+(BldgEUI!$K$279-BldgEUI!K292)+(BldgEUI!$L$279-BldgEUI!L292)+(BldgEUI!$M$279-BldgEUI!M292))=0,"n/a",K360/(((BldgEUI!$J$279-BldgEUI!J292)*Constants!$B$14)+(BldgEUI!$K$279-BldgEUI!K292)*Constants!$B$14+(BldgEUI!$L$279-BldgEUI!L292)*Constants!$B$13+(BldgEUI!$M$279-BldgEUI!M292)*Constants!$B$13))</f>
        <v>n/a</v>
      </c>
      <c r="M360" s="115" t="e">
        <f>K360*#REF!</f>
        <v>#REF!</v>
      </c>
      <c r="N360" s="92"/>
      <c r="O360" s="92"/>
      <c r="P360" s="92"/>
      <c r="Q360" s="89">
        <f>'ecm$'!M392</f>
        <v>3.0393797903268434</v>
      </c>
      <c r="R360" s="90">
        <f>IF(((BldgEUI!$P$279-BldgEUI!P292)+(BldgEUI!$Q$279-BldgEUI!Q292)+(BldgEUI!$R$279-BldgEUI!R292)+(BldgEUI!$S$279-BldgEUI!S292))=0,"n/a",Q360/(((BldgEUI!$P$279-BldgEUI!P292)*Constants!$B$14)+(BldgEUI!$Q$279-BldgEUI!Q292)*Constants!$B$14+(BldgEUI!$R$279-BldgEUI!R292)*Constants!$B$13+(BldgEUI!$S$279-BldgEUI!S292)*Constants!$B$13))</f>
        <v>4.8289347012707635</v>
      </c>
      <c r="S360" s="115" t="e">
        <f>Q360*#REF!</f>
        <v>#REF!</v>
      </c>
      <c r="T360" s="92"/>
      <c r="U360" s="92"/>
      <c r="V360" s="92"/>
      <c r="W360" s="93">
        <f>'ecm$'!Q392</f>
        <v>3.0393797903268434</v>
      </c>
      <c r="X360" s="90" t="str">
        <f>IF(((BldgEUI!$V$279-BldgEUI!V292)+(BldgEUI!$W$279-BldgEUI!W292)+(BldgEUI!$X$279-BldgEUI!X292)+(BldgEUI!$Y$279-BldgEUI!Y292))=0,"n/a",W360/(((BldgEUI!$V$279-BldgEUI!V292)*Constants!$B$14)+(BldgEUI!$W$279-BldgEUI!W292)*Constants!$B$14+(BldgEUI!$X$279-BldgEUI!X292)*Constants!$B$13+(BldgEUI!$Y$279-BldgEUI!Y292)*Constants!$B$13))</f>
        <v>n/a</v>
      </c>
      <c r="Y360" s="115" t="e">
        <f>W360*#REF!</f>
        <v>#REF!</v>
      </c>
    </row>
    <row r="361" spans="1:25" x14ac:dyDescent="0.2">
      <c r="A361" s="23" t="s">
        <v>53</v>
      </c>
      <c r="B361" s="20" t="e">
        <f t="shared" si="27"/>
        <v>#REF!</v>
      </c>
      <c r="C361" s="21">
        <f>D361*Constants!$B$1+Constants!$B$2*E361+F361</f>
        <v>184.39641899617294</v>
      </c>
      <c r="D361" s="21">
        <v>227.46</v>
      </c>
      <c r="E361" s="89">
        <f>'ecm$'!E393</f>
        <v>1.1981323231433354</v>
      </c>
      <c r="F361" s="90">
        <f>IF(((BldgEUI!$D$279-BldgEUI!D293)+(BldgEUI!$E$279-BldgEUI!E293)+(BldgEUI!$F$279-BldgEUI!F293)+(BldgEUI!$G$279-BldgEUI!G293))=0,"n/a",E361/(((BldgEUI!$D$279-BldgEUI!D293)*Constants!$B$14)+(BldgEUI!$E$279-BldgEUI!E293)*Constants!$B$14+(BldgEUI!$F$279-BldgEUI!F293)*Constants!$B$13+(BldgEUI!$G$279-BldgEUI!G293)*Constants!$B$13))</f>
        <v>1.4699131376582752</v>
      </c>
      <c r="G361" s="115" t="e">
        <f>E361*#REF!</f>
        <v>#REF!</v>
      </c>
      <c r="H361" s="92"/>
      <c r="I361" s="92"/>
      <c r="J361" s="92"/>
      <c r="K361" s="92">
        <f>'ecm$'!I393</f>
        <v>1.1981323231433354</v>
      </c>
      <c r="L361" s="90" t="str">
        <f>IF(((BldgEUI!$J$279-BldgEUI!J293)+(BldgEUI!$K$279-BldgEUI!K293)+(BldgEUI!$L$279-BldgEUI!L293)+(BldgEUI!$M$279-BldgEUI!M293))=0,"n/a",K361/(((BldgEUI!$J$279-BldgEUI!J293)*Constants!$B$14)+(BldgEUI!$K$279-BldgEUI!K293)*Constants!$B$14+(BldgEUI!$L$279-BldgEUI!L293)*Constants!$B$13+(BldgEUI!$M$279-BldgEUI!M293)*Constants!$B$13))</f>
        <v>n/a</v>
      </c>
      <c r="M361" s="115" t="e">
        <f>K361*#REF!</f>
        <v>#REF!</v>
      </c>
      <c r="N361" s="94"/>
      <c r="O361" s="94"/>
      <c r="P361" s="94"/>
      <c r="Q361" s="89">
        <f>'ecm$'!M393</f>
        <v>1.1981323231433354</v>
      </c>
      <c r="R361" s="90">
        <f>IF(((BldgEUI!$P$279-BldgEUI!P293)+(BldgEUI!$Q$279-BldgEUI!Q293)+(BldgEUI!$R$279-BldgEUI!R293)+(BldgEUI!$S$279-BldgEUI!S293))=0,"n/a",Q361/(((BldgEUI!$P$279-BldgEUI!P293)*Constants!$B$14)+(BldgEUI!$Q$279-BldgEUI!Q293)*Constants!$B$14+(BldgEUI!$R$279-BldgEUI!R293)*Constants!$B$13+(BldgEUI!$S$279-BldgEUI!S293)*Constants!$B$13))</f>
        <v>0.57273558178990946</v>
      </c>
      <c r="S361" s="115" t="e">
        <f>Q361*#REF!</f>
        <v>#REF!</v>
      </c>
      <c r="T361" s="92"/>
      <c r="U361" s="92"/>
      <c r="V361" s="92"/>
      <c r="W361" s="93">
        <f>'ecm$'!Q393</f>
        <v>1.1981323231433354</v>
      </c>
      <c r="X361" s="90" t="str">
        <f>IF(((BldgEUI!$V$279-BldgEUI!V293)+(BldgEUI!$W$279-BldgEUI!W293)+(BldgEUI!$X$279-BldgEUI!X293)+(BldgEUI!$Y$279-BldgEUI!Y293))=0,"n/a",W361/(((BldgEUI!$V$279-BldgEUI!V293)*Constants!$B$14)+(BldgEUI!$W$279-BldgEUI!W293)*Constants!$B$14+(BldgEUI!$X$279-BldgEUI!X293)*Constants!$B$13+(BldgEUI!$Y$279-BldgEUI!Y293)*Constants!$B$13))</f>
        <v>n/a</v>
      </c>
      <c r="Y361" s="115" t="e">
        <f>W361*#REF!</f>
        <v>#REF!</v>
      </c>
    </row>
    <row r="362" spans="1:25" s="52" customFormat="1" x14ac:dyDescent="0.2">
      <c r="A362" s="23" t="s">
        <v>54</v>
      </c>
      <c r="B362" s="50" t="e">
        <f t="shared" si="27"/>
        <v>#REF!</v>
      </c>
      <c r="C362" s="49">
        <f>D362*Constants!$B$1+Constants!$B$2*E362+F362</f>
        <v>181.96800000000002</v>
      </c>
      <c r="D362" s="49">
        <v>227.46</v>
      </c>
      <c r="E362" s="89">
        <f>'ecm$'!E394</f>
        <v>0</v>
      </c>
      <c r="F362" s="90">
        <f>IF(((BldgEUI!$D$279-BldgEUI!D294)+(BldgEUI!$E$279-BldgEUI!E294)+(BldgEUI!$F$279-BldgEUI!F294)+(BldgEUI!$G$279-BldgEUI!G294))=0,"n/a",E362/(((BldgEUI!$D$279-BldgEUI!D294)*Constants!$B$14)+(BldgEUI!$E$279-BldgEUI!E294)*Constants!$B$14+(BldgEUI!$F$279-BldgEUI!F294)*Constants!$B$13+(BldgEUI!$G$279-BldgEUI!G294)*Constants!$B$13))</f>
        <v>0</v>
      </c>
      <c r="G362" s="115" t="e">
        <f>E362*#REF!</f>
        <v>#REF!</v>
      </c>
      <c r="H362" s="92"/>
      <c r="I362" s="92"/>
      <c r="J362" s="92"/>
      <c r="K362" s="92">
        <f>'ecm$'!I394</f>
        <v>0</v>
      </c>
      <c r="L362" s="90" t="str">
        <f>IF(((BldgEUI!$J$279-BldgEUI!J294)+(BldgEUI!$K$279-BldgEUI!K294)+(BldgEUI!$L$279-BldgEUI!L294)+(BldgEUI!$M$279-BldgEUI!M294))=0,"n/a",K362/(((BldgEUI!$J$279-BldgEUI!J294)*Constants!$B$14)+(BldgEUI!$K$279-BldgEUI!K294)*Constants!$B$14+(BldgEUI!$L$279-BldgEUI!L294)*Constants!$B$13+(BldgEUI!$M$279-BldgEUI!M294)*Constants!$B$13))</f>
        <v>n/a</v>
      </c>
      <c r="M362" s="115" t="e">
        <f>K362*#REF!</f>
        <v>#REF!</v>
      </c>
      <c r="N362" s="92"/>
      <c r="O362" s="92"/>
      <c r="P362" s="92"/>
      <c r="Q362" s="89">
        <f>'ecm$'!M394</f>
        <v>0</v>
      </c>
      <c r="R362" s="90">
        <f>IF(((BldgEUI!$P$279-BldgEUI!P294)+(BldgEUI!$Q$279-BldgEUI!Q294)+(BldgEUI!$R$279-BldgEUI!R294)+(BldgEUI!$S$279-BldgEUI!S294))=0,"n/a",Q362/(((BldgEUI!$P$279-BldgEUI!P294)*Constants!$B$14)+(BldgEUI!$Q$279-BldgEUI!Q294)*Constants!$B$14+(BldgEUI!$R$279-BldgEUI!R294)*Constants!$B$13+(BldgEUI!$S$279-BldgEUI!S294)*Constants!$B$13))</f>
        <v>0</v>
      </c>
      <c r="S362" s="115" t="e">
        <f>Q362*#REF!</f>
        <v>#REF!</v>
      </c>
      <c r="T362" s="92"/>
      <c r="U362" s="92"/>
      <c r="V362" s="92"/>
      <c r="W362" s="93">
        <f>'ecm$'!Q394</f>
        <v>0</v>
      </c>
      <c r="X362" s="90" t="str">
        <f>IF(((BldgEUI!$V$279-BldgEUI!V294)+(BldgEUI!$W$279-BldgEUI!W294)+(BldgEUI!$X$279-BldgEUI!X294)+(BldgEUI!$Y$279-BldgEUI!Y294))=0,"n/a",W362/(((BldgEUI!$V$279-BldgEUI!V294)*Constants!$B$14)+(BldgEUI!$W$279-BldgEUI!W294)*Constants!$B$14+(BldgEUI!$X$279-BldgEUI!X294)*Constants!$B$13+(BldgEUI!$Y$279-BldgEUI!Y294)*Constants!$B$13))</f>
        <v>n/a</v>
      </c>
      <c r="Y362" s="115" t="e">
        <f>W362*#REF!</f>
        <v>#REF!</v>
      </c>
    </row>
    <row r="363" spans="1:25" s="24" customFormat="1" x14ac:dyDescent="0.2">
      <c r="A363" s="23" t="s">
        <v>55</v>
      </c>
      <c r="B363" s="8" t="e">
        <f t="shared" si="27"/>
        <v>#REF!</v>
      </c>
      <c r="C363" s="9">
        <f>D363*Constants!$B$1+Constants!$B$2*E363+F363</f>
        <v>156.07545547519524</v>
      </c>
      <c r="D363" s="9">
        <v>227.46</v>
      </c>
      <c r="E363" s="89">
        <f>'ecm$'!E395</f>
        <v>8.9579772707250456</v>
      </c>
      <c r="F363" s="91">
        <f>IF(((BldgEUI!$D$279-BldgEUI!D295)+(BldgEUI!$E$279-BldgEUI!E295)+(BldgEUI!$F$279-BldgEUI!F295)+(BldgEUI!$G$279-BldgEUI!G295))&lt;=0,"n/a",E363/(((BldgEUI!$D$279-BldgEUI!D295)*Constants!$B$14)+(BldgEUI!$E$279-BldgEUI!E295)*Constants!$B$14+(BldgEUI!$F$279-BldgEUI!F295)*Constants!$B$13+(BldgEUI!$G$279-BldgEUI!G295)*Constants!$B$13))</f>
        <v>-33.058926341384826</v>
      </c>
      <c r="G363" s="115" t="e">
        <f>E363*#REF!</f>
        <v>#REF!</v>
      </c>
      <c r="H363" s="89"/>
      <c r="I363" s="89"/>
      <c r="J363" s="89"/>
      <c r="K363" s="92">
        <f>'ecm$'!I395</f>
        <v>8.9579772707250456</v>
      </c>
      <c r="L363" s="91" t="str">
        <f>IF(((BldgEUI!$J$279-BldgEUI!J295)+(BldgEUI!$K$279-BldgEUI!K295)+(BldgEUI!$L$279-BldgEUI!L295)+(BldgEUI!$M$279-BldgEUI!M295))=0,"n/a",K363/(((BldgEUI!$J$279-BldgEUI!J295)*Constants!$B$14)+(BldgEUI!$K$279-BldgEUI!K295)*Constants!$B$14+(BldgEUI!$L$279-BldgEUI!L295)*Constants!$B$13+(BldgEUI!$M$279-BldgEUI!M295)*Constants!$B$13))</f>
        <v>n/a</v>
      </c>
      <c r="M363" s="115" t="e">
        <f>K363*#REF!</f>
        <v>#REF!</v>
      </c>
      <c r="N363" s="89"/>
      <c r="O363" s="89"/>
      <c r="P363" s="89"/>
      <c r="Q363" s="89">
        <f>'ecm$'!M395</f>
        <v>8.9579772707250456</v>
      </c>
      <c r="R363" s="91">
        <f>IF(((BldgEUI!$P$279-BldgEUI!P295)+(BldgEUI!$Q$279-BldgEUI!Q295)+(BldgEUI!$R$279-BldgEUI!R295)+(BldgEUI!$S$279-BldgEUI!S295))&lt;=0,"n/a",Q363/(((BldgEUI!$P$279-BldgEUI!P295)*Constants!$B$14)+(BldgEUI!$Q$279-BldgEUI!Q295)*Constants!$B$14+(BldgEUI!$R$279-BldgEUI!R295)*Constants!$B$13+(BldgEUI!$S$279-BldgEUI!S295)*Constants!$B$13))</f>
        <v>-33.058926341384769</v>
      </c>
      <c r="S363" s="115" t="e">
        <f>Q363*#REF!</f>
        <v>#REF!</v>
      </c>
      <c r="T363" s="89"/>
      <c r="U363" s="89"/>
      <c r="V363" s="89"/>
      <c r="W363" s="93">
        <f>'ecm$'!Q395</f>
        <v>8.9579772707250456</v>
      </c>
      <c r="X363" s="91" t="str">
        <f>IF(((BldgEUI!$V$279-BldgEUI!V295)+(BldgEUI!$W$279-BldgEUI!W295)+(BldgEUI!$X$279-BldgEUI!X295)+(BldgEUI!$Y$279-BldgEUI!Y295))=0,"n/a",W363/(((BldgEUI!$V$279-BldgEUI!V295)*Constants!$B$14)+(BldgEUI!$W$279-BldgEUI!W295)*Constants!$B$14+(BldgEUI!$X$279-BldgEUI!X295)*Constants!$B$13+(BldgEUI!$Y$279-BldgEUI!Y295)*Constants!$B$13))</f>
        <v>n/a</v>
      </c>
      <c r="Y363" s="115" t="e">
        <f>W363*#REF!</f>
        <v>#REF!</v>
      </c>
    </row>
    <row r="364" spans="1:25" x14ac:dyDescent="0.2">
      <c r="A364" s="23" t="s">
        <v>21</v>
      </c>
      <c r="B364" s="8" t="e">
        <f>SUM(D364:G364)</f>
        <v>#REF!</v>
      </c>
      <c r="C364" s="9">
        <f>D364*Constants!$B$1+Constants!$B$2*E364+F364</f>
        <v>397.90025212952372</v>
      </c>
      <c r="D364" s="9">
        <v>220.16</v>
      </c>
      <c r="E364" s="89">
        <f>'ecm$'!E396</f>
        <v>20.353713329222092</v>
      </c>
      <c r="F364" s="90">
        <f>IF(((BldgEUI!$D$279-BldgEUI!D296)+(BldgEUI!$E$279-BldgEUI!E296)+(BldgEUI!$F$279-BldgEUI!F296)+(BldgEUI!$G$279-BldgEUI!G296))=0,"n/a",E364/(((BldgEUI!$D$279-BldgEUI!D296)*Constants!$B$14)+(BldgEUI!$E$279-BldgEUI!E296)*Constants!$B$14+(BldgEUI!$F$279-BldgEUI!F296)*Constants!$B$13+(BldgEUI!$G$279-BldgEUI!G296)*Constants!$B$13))</f>
        <v>205.48928146614602</v>
      </c>
      <c r="G364" s="115" t="e">
        <f>E364*#REF!</f>
        <v>#REF!</v>
      </c>
      <c r="H364" s="92"/>
      <c r="I364" s="92"/>
      <c r="J364" s="92"/>
      <c r="K364" s="92">
        <f>'ecm$'!I396</f>
        <v>20.353713329222092</v>
      </c>
      <c r="L364" s="90" t="str">
        <f>IF(((BldgEUI!$J$279-BldgEUI!J296)+(BldgEUI!$K$279-BldgEUI!K296)+(BldgEUI!$L$279-BldgEUI!L296)+(BldgEUI!$M$279-BldgEUI!M296))=0,"n/a",K364/(((BldgEUI!$J$279-BldgEUI!J296)*Constants!$B$14)+(BldgEUI!$K$279-BldgEUI!K296)*Constants!$B$14+(BldgEUI!$L$279-BldgEUI!L296)*Constants!$B$13+(BldgEUI!$M$279-BldgEUI!M296)*Constants!$B$13))</f>
        <v>n/a</v>
      </c>
      <c r="M364" s="115" t="e">
        <f>K364*#REF!</f>
        <v>#REF!</v>
      </c>
      <c r="N364" s="89"/>
      <c r="O364" s="89"/>
      <c r="P364" s="89"/>
      <c r="Q364" s="89">
        <f>'ecm$'!M396</f>
        <v>20.353713329222092</v>
      </c>
      <c r="R364" s="90">
        <f>IF(((BldgEUI!$P$279-BldgEUI!P296)+(BldgEUI!$Q$279-BldgEUI!Q296)+(BldgEUI!$R$279-BldgEUI!R296)+(BldgEUI!$S$279-BldgEUI!S296))=0,"n/a",Q364/(((BldgEUI!$P$279-BldgEUI!P296)*Constants!$B$14)+(BldgEUI!$Q$279-BldgEUI!Q296)*Constants!$B$14+(BldgEUI!$R$279-BldgEUI!R296)*Constants!$B$13+(BldgEUI!$S$279-BldgEUI!S296)*Constants!$B$13))</f>
        <v>205.48928146614412</v>
      </c>
      <c r="S364" s="115" t="e">
        <f>Q364*#REF!</f>
        <v>#REF!</v>
      </c>
      <c r="T364" s="92"/>
      <c r="U364" s="92"/>
      <c r="V364" s="92"/>
      <c r="W364" s="93">
        <f>'ecm$'!Q396</f>
        <v>20.353713329222092</v>
      </c>
      <c r="X364" s="90" t="str">
        <f>IF(((BldgEUI!$V$279-BldgEUI!V296)+(BldgEUI!$W$279-BldgEUI!W296)+(BldgEUI!$X$279-BldgEUI!X296)+(BldgEUI!$Y$279-BldgEUI!Y296))=0,"n/a",W364/(((BldgEUI!$V$279-BldgEUI!V296)*Constants!$B$14)+(BldgEUI!$W$279-BldgEUI!W296)*Constants!$B$14+(BldgEUI!$X$279-BldgEUI!X296)*Constants!$B$13+(BldgEUI!$Y$279-BldgEUI!Y296)*Constants!$B$13))</f>
        <v>n/a</v>
      </c>
      <c r="Y364" s="115" t="e">
        <f>W364*#REF!</f>
        <v>#REF!</v>
      </c>
    </row>
    <row r="365" spans="1:25" x14ac:dyDescent="0.2">
      <c r="A365" s="23" t="s">
        <v>56</v>
      </c>
      <c r="B365" s="8" t="e">
        <f t="shared" si="27"/>
        <v>#REF!</v>
      </c>
      <c r="C365" s="9">
        <f>D365*Constants!$B$1+Constants!$B$2*E365+F365</f>
        <v>190.21010593454727</v>
      </c>
      <c r="D365" s="9">
        <v>227.46</v>
      </c>
      <c r="E365" s="89">
        <f>'ecm$'!E397</f>
        <v>1.2157519161307373</v>
      </c>
      <c r="F365" s="90">
        <f>IF(((BldgEUI!$D$279-BldgEUI!D297)+(BldgEUI!$E$279-BldgEUI!E297)+(BldgEUI!$F$279-BldgEUI!F297)+(BldgEUI!$G$279-BldgEUI!G297))=0,"n/a",E365/(((BldgEUI!$D$279-BldgEUI!D297)*Constants!$B$14)+(BldgEUI!$E$279-BldgEUI!E297)*Constants!$B$14+(BldgEUI!$F$279-BldgEUI!F297)*Constants!$B$13+(BldgEUI!$G$279-BldgEUI!G297)*Constants!$B$13))</f>
        <v>7.2695044016426831</v>
      </c>
      <c r="G365" s="115" t="e">
        <f>E365*#REF!</f>
        <v>#REF!</v>
      </c>
      <c r="H365" s="92"/>
      <c r="I365" s="92"/>
      <c r="J365" s="92"/>
      <c r="K365" s="92">
        <f>'ecm$'!I397</f>
        <v>1.2157519161307373</v>
      </c>
      <c r="L365" s="90" t="str">
        <f>IF(((BldgEUI!$J$279-BldgEUI!J297)+(BldgEUI!$K$279-BldgEUI!K297)+(BldgEUI!$L$279-BldgEUI!L297)+(BldgEUI!$M$279-BldgEUI!M297))=0,"n/a",K365/(((BldgEUI!$J$279-BldgEUI!J297)*Constants!$B$14)+(BldgEUI!$K$279-BldgEUI!K297)*Constants!$B$14+(BldgEUI!$L$279-BldgEUI!L297)*Constants!$B$13+(BldgEUI!$M$279-BldgEUI!M297)*Constants!$B$13))</f>
        <v>n/a</v>
      </c>
      <c r="M365" s="115" t="e">
        <f>K365*#REF!</f>
        <v>#REF!</v>
      </c>
      <c r="N365" s="89"/>
      <c r="O365" s="89"/>
      <c r="P365" s="89"/>
      <c r="Q365" s="89">
        <f>'ecm$'!M397</f>
        <v>1.2157519161307373</v>
      </c>
      <c r="R365" s="90">
        <f>IF(((BldgEUI!$P$279-BldgEUI!P297)+(BldgEUI!$Q$279-BldgEUI!Q297)+(BldgEUI!$R$279-BldgEUI!R297)+(BldgEUI!$S$279-BldgEUI!S297))=0,"n/a",Q365/(((BldgEUI!$P$279-BldgEUI!P297)*Constants!$B$14)+(BldgEUI!$Q$279-BldgEUI!Q297)*Constants!$B$14+(BldgEUI!$R$279-BldgEUI!R297)*Constants!$B$13+(BldgEUI!$S$279-BldgEUI!S297)*Constants!$B$13))</f>
        <v>4.5810357519206777</v>
      </c>
      <c r="S365" s="115" t="e">
        <f>Q365*#REF!</f>
        <v>#REF!</v>
      </c>
      <c r="T365" s="92"/>
      <c r="U365" s="92"/>
      <c r="V365" s="92"/>
      <c r="W365" s="93">
        <f>'ecm$'!Q397</f>
        <v>1.2157519161307373</v>
      </c>
      <c r="X365" s="90" t="str">
        <f>IF(((BldgEUI!$V$279-BldgEUI!V297)+(BldgEUI!$W$279-BldgEUI!W297)+(BldgEUI!$X$279-BldgEUI!X297)+(BldgEUI!$Y$279-BldgEUI!Y297))=0,"n/a",W365/(((BldgEUI!$V$279-BldgEUI!V297)*Constants!$B$14)+(BldgEUI!$W$279-BldgEUI!W297)*Constants!$B$14+(BldgEUI!$X$279-BldgEUI!X297)*Constants!$B$13+(BldgEUI!$Y$279-BldgEUI!Y297)*Constants!$B$13))</f>
        <v>n/a</v>
      </c>
      <c r="Y365" s="115" t="e">
        <f>W365*#REF!</f>
        <v>#REF!</v>
      </c>
    </row>
    <row r="366" spans="1:25" x14ac:dyDescent="0.2">
      <c r="A366" s="23" t="s">
        <v>57</v>
      </c>
      <c r="B366" s="8" t="e">
        <f t="shared" si="27"/>
        <v>#REF!</v>
      </c>
      <c r="C366" s="9" t="e">
        <f>D366*Constants!$B$1+Constants!$B$2*E366+F366</f>
        <v>#VALUE!</v>
      </c>
      <c r="D366" s="9">
        <v>227.46</v>
      </c>
      <c r="E366" s="89">
        <f>'ecm$'!E398</f>
        <v>11.144392564531758</v>
      </c>
      <c r="F366" s="90" t="str">
        <f>IF(((BldgEUI!$D$279-BldgEUI!D298)+(BldgEUI!$E$279-BldgEUI!E298)+(BldgEUI!$F$279-BldgEUI!F298)+(BldgEUI!$G$279-BldgEUI!G298))=0,"n/a",E366/(((BldgEUI!$D$279-BldgEUI!D298)*Constants!$B$14)+(BldgEUI!$E$279-BldgEUI!E298)*Constants!$B$14+(BldgEUI!$F$279-BldgEUI!F298)*Constants!$B$13+(BldgEUI!$G$279-BldgEUI!G298)*Constants!$B$13))</f>
        <v>n/a</v>
      </c>
      <c r="G366" s="115" t="e">
        <f>E366*#REF!</f>
        <v>#REF!</v>
      </c>
      <c r="H366" s="92"/>
      <c r="I366" s="92"/>
      <c r="J366" s="92"/>
      <c r="K366" s="92">
        <f>'ecm$'!I398</f>
        <v>11.144392564531758</v>
      </c>
      <c r="L366" s="90" t="str">
        <f>IF(((BldgEUI!$J$279-BldgEUI!J298)+(BldgEUI!$K$279-BldgEUI!K298)+(BldgEUI!$L$279-BldgEUI!L298)+(BldgEUI!$M$279-BldgEUI!M298))=0,"n/a",K366/(((BldgEUI!$J$279-BldgEUI!J298)*Constants!$B$14)+(BldgEUI!$K$279-BldgEUI!K298)*Constants!$B$14+(BldgEUI!$L$279-BldgEUI!L298)*Constants!$B$13+(BldgEUI!$M$279-BldgEUI!M298)*Constants!$B$13))</f>
        <v>n/a</v>
      </c>
      <c r="M366" s="115" t="e">
        <f>K366*#REF!</f>
        <v>#REF!</v>
      </c>
      <c r="N366" s="89"/>
      <c r="O366" s="89"/>
      <c r="P366" s="89"/>
      <c r="Q366" s="89">
        <f>'ecm$'!M398</f>
        <v>11.144392564531758</v>
      </c>
      <c r="R366" s="90">
        <f>IF(((BldgEUI!$P$279-BldgEUI!P298)+(BldgEUI!$Q$279-BldgEUI!Q298)+(BldgEUI!$R$279-BldgEUI!R298)+(BldgEUI!$S$279-BldgEUI!S298))=0,"n/a",Q366/(((BldgEUI!$P$279-BldgEUI!P298)*Constants!$B$14)+(BldgEUI!$Q$279-BldgEUI!Q298)*Constants!$B$14+(BldgEUI!$R$279-BldgEUI!R298)*Constants!$B$13+(BldgEUI!$S$279-BldgEUI!S298)*Constants!$B$13))</f>
        <v>62.419584208197989</v>
      </c>
      <c r="S366" s="115" t="e">
        <f>Q366*#REF!</f>
        <v>#REF!</v>
      </c>
      <c r="T366" s="92"/>
      <c r="U366" s="92"/>
      <c r="V366" s="92"/>
      <c r="W366" s="93">
        <f>'ecm$'!Q398</f>
        <v>11.144392564531758</v>
      </c>
      <c r="X366" s="90" t="str">
        <f>IF(((BldgEUI!$V$279-BldgEUI!V298)+(BldgEUI!$W$279-BldgEUI!W298)+(BldgEUI!$X$279-BldgEUI!X298)+(BldgEUI!$Y$279-BldgEUI!Y298))=0,"n/a",W366/(((BldgEUI!$V$279-BldgEUI!V298)*Constants!$B$14)+(BldgEUI!$W$279-BldgEUI!W298)*Constants!$B$14+(BldgEUI!$X$279-BldgEUI!X298)*Constants!$B$13+(BldgEUI!$Y$279-BldgEUI!Y298)*Constants!$B$13))</f>
        <v>n/a</v>
      </c>
      <c r="Y366" s="115" t="e">
        <f>W366*#REF!</f>
        <v>#REF!</v>
      </c>
    </row>
    <row r="367" spans="1:25" s="15" customFormat="1" x14ac:dyDescent="0.2">
      <c r="A367" s="72" t="s">
        <v>58</v>
      </c>
      <c r="B367" s="27" t="e">
        <f t="shared" si="27"/>
        <v>#REF!</v>
      </c>
      <c r="C367" s="28">
        <f>D367*Constants!$B$1+Constants!$B$2*E367+F367</f>
        <v>183.40875082761036</v>
      </c>
      <c r="D367" s="28">
        <v>206.29</v>
      </c>
      <c r="E367" s="95">
        <f>'ecm$'!E399</f>
        <v>7.066558012509911</v>
      </c>
      <c r="F367" s="96">
        <f>IF(((BldgEUI!$D$279-BldgEUI!D299)+(BldgEUI!$E$279-BldgEUI!E299)+(BldgEUI!$F$279-BldgEUI!F299)+(BldgEUI!$G$279-BldgEUI!G299))=0,"n/a",E367/(((BldgEUI!$D$279-BldgEUI!D299)*Constants!$B$14)+(BldgEUI!$E$279-BldgEUI!E299)*Constants!$B$14+(BldgEUI!$F$279-BldgEUI!F299)*Constants!$B$13+(BldgEUI!$G$279-BldgEUI!G299)*Constants!$B$13))</f>
        <v>12.723504417602411</v>
      </c>
      <c r="G367" s="154" t="e">
        <f>E367*#REF!</f>
        <v>#REF!</v>
      </c>
      <c r="H367" s="97"/>
      <c r="I367" s="97"/>
      <c r="J367" s="97"/>
      <c r="K367" s="97">
        <f>'ecm$'!I399</f>
        <v>7.066558012509911</v>
      </c>
      <c r="L367" s="96" t="str">
        <f>IF(((BldgEUI!$J$279-BldgEUI!J299)+(BldgEUI!$K$279-BldgEUI!K299)+(BldgEUI!$L$279-BldgEUI!L299)+(BldgEUI!$M$279-BldgEUI!M299))=0,"n/a",K367/(((BldgEUI!$J$279-BldgEUI!J299)*Constants!$B$14)+(BldgEUI!$K$279-BldgEUI!K299)*Constants!$B$14+(BldgEUI!$L$279-BldgEUI!L299)*Constants!$B$13+(BldgEUI!$M$279-BldgEUI!M299)*Constants!$B$13))</f>
        <v>n/a</v>
      </c>
      <c r="M367" s="154" t="e">
        <f>K367*#REF!</f>
        <v>#REF!</v>
      </c>
      <c r="N367" s="95"/>
      <c r="O367" s="95"/>
      <c r="P367" s="95"/>
      <c r="Q367" s="95">
        <f>'ecm$'!M399</f>
        <v>7.066558012509911</v>
      </c>
      <c r="R367" s="96">
        <f>IF(((BldgEUI!$P$279-BldgEUI!P299)+(BldgEUI!$Q$279-BldgEUI!Q299)+(BldgEUI!$R$279-BldgEUI!R299)+(BldgEUI!$S$279-BldgEUI!S299))=0,"n/a",Q367/(((BldgEUI!$P$279-BldgEUI!P299)*Constants!$B$14)+(BldgEUI!$Q$279-BldgEUI!Q299)*Constants!$B$14+(BldgEUI!$R$279-BldgEUI!R299)*Constants!$B$13+(BldgEUI!$S$279-BldgEUI!S299)*Constants!$B$13))</f>
        <v>5.1298387070501734</v>
      </c>
      <c r="S367" s="154" t="e">
        <f>Q367*#REF!</f>
        <v>#REF!</v>
      </c>
      <c r="T367" s="97"/>
      <c r="U367" s="97"/>
      <c r="V367" s="97"/>
      <c r="W367" s="285">
        <f>'ecm$'!Q399</f>
        <v>7.066558012509911</v>
      </c>
      <c r="X367" s="96" t="str">
        <f>IF(((BldgEUI!$V$279-BldgEUI!V299)+(BldgEUI!$W$279-BldgEUI!W299)+(BldgEUI!$X$279-BldgEUI!X299)+(BldgEUI!$Y$279-BldgEUI!Y299))=0,"n/a",W367/(((BldgEUI!$V$279-BldgEUI!V299)*Constants!$B$14)+(BldgEUI!$W$279-BldgEUI!W299)*Constants!$B$14+(BldgEUI!$X$279-BldgEUI!X299)*Constants!$B$13+(BldgEUI!$Y$279-BldgEUI!Y299)*Constants!$B$13))</f>
        <v>n/a</v>
      </c>
      <c r="Y367" s="154" t="e">
        <f>W367*#REF!</f>
        <v>#REF!</v>
      </c>
    </row>
    <row r="369" spans="1:43" ht="15" customHeight="1" x14ac:dyDescent="0.2">
      <c r="E369" s="127" t="s">
        <v>102</v>
      </c>
      <c r="F369" s="128"/>
      <c r="G369" s="128"/>
      <c r="H369" s="129"/>
      <c r="I369" s="111"/>
      <c r="J369" s="127"/>
      <c r="K369" s="128"/>
      <c r="L369" s="129"/>
      <c r="M369" s="111" t="s">
        <v>103</v>
      </c>
      <c r="N369" s="111"/>
      <c r="O369" s="111"/>
      <c r="P369" s="111"/>
      <c r="Q369" s="111"/>
      <c r="R369" s="127"/>
      <c r="S369" s="128"/>
      <c r="T369" s="129"/>
      <c r="U369" s="135"/>
      <c r="V369" s="136"/>
      <c r="W369" s="137"/>
      <c r="X369" s="111" t="s">
        <v>110</v>
      </c>
      <c r="Y369" s="111"/>
      <c r="Z369" s="111"/>
      <c r="AA369" s="111"/>
      <c r="AB369" s="111"/>
      <c r="AC369" s="111" t="s">
        <v>111</v>
      </c>
      <c r="AD369" s="111"/>
      <c r="AE369" s="111"/>
      <c r="AF369" s="111"/>
      <c r="AG369" s="111"/>
      <c r="AH369" s="111" t="s">
        <v>112</v>
      </c>
      <c r="AI369" s="111"/>
      <c r="AJ369" s="111"/>
      <c r="AK369" s="111"/>
      <c r="AL369" s="111"/>
      <c r="AM369" s="111" t="s">
        <v>113</v>
      </c>
      <c r="AN369" s="111"/>
      <c r="AO369" s="111"/>
      <c r="AP369" s="111"/>
      <c r="AQ369" s="111"/>
    </row>
    <row r="370" spans="1:43" ht="15" customHeight="1" x14ac:dyDescent="0.2">
      <c r="A370" s="76" t="s">
        <v>14</v>
      </c>
      <c r="E370" s="130" t="s">
        <v>118</v>
      </c>
      <c r="F370" s="130" t="s">
        <v>119</v>
      </c>
      <c r="G370" s="130" t="s">
        <v>120</v>
      </c>
      <c r="K370" s="130" t="s">
        <v>121</v>
      </c>
      <c r="L370" s="130" t="s">
        <v>100</v>
      </c>
      <c r="M370" s="130" t="s">
        <v>118</v>
      </c>
      <c r="N370" s="130" t="s">
        <v>119</v>
      </c>
      <c r="O370" s="130" t="s">
        <v>120</v>
      </c>
      <c r="Q370" s="130" t="s">
        <v>119</v>
      </c>
      <c r="R370" s="130" t="s">
        <v>120</v>
      </c>
      <c r="S370" s="130" t="s">
        <v>121</v>
      </c>
      <c r="T370" s="130" t="s">
        <v>100</v>
      </c>
      <c r="U370" s="134"/>
      <c r="V370" s="134"/>
      <c r="W370" s="75" t="s">
        <v>100</v>
      </c>
      <c r="X370" s="75" t="s">
        <v>118</v>
      </c>
      <c r="Y370" s="75" t="s">
        <v>119</v>
      </c>
      <c r="Z370" s="75" t="s">
        <v>120</v>
      </c>
      <c r="AA370" s="75" t="s">
        <v>121</v>
      </c>
      <c r="AB370" s="110" t="s">
        <v>100</v>
      </c>
      <c r="AC370" s="130" t="s">
        <v>118</v>
      </c>
      <c r="AD370" s="130" t="s">
        <v>119</v>
      </c>
      <c r="AE370" s="130" t="s">
        <v>120</v>
      </c>
      <c r="AF370" s="130" t="s">
        <v>121</v>
      </c>
      <c r="AG370" s="110" t="s">
        <v>100</v>
      </c>
      <c r="AH370" s="75" t="s">
        <v>118</v>
      </c>
      <c r="AI370" s="75" t="s">
        <v>119</v>
      </c>
      <c r="AJ370" s="75" t="s">
        <v>120</v>
      </c>
      <c r="AK370" s="75" t="s">
        <v>121</v>
      </c>
      <c r="AL370" s="110" t="s">
        <v>100</v>
      </c>
      <c r="AM370" s="75" t="s">
        <v>118</v>
      </c>
      <c r="AN370" s="75" t="s">
        <v>119</v>
      </c>
      <c r="AO370" s="75" t="s">
        <v>120</v>
      </c>
      <c r="AP370" s="75" t="s">
        <v>121</v>
      </c>
      <c r="AQ370" s="75" t="s">
        <v>100</v>
      </c>
    </row>
    <row r="371" spans="1:43" ht="15" customHeight="1" x14ac:dyDescent="0.2">
      <c r="A371" s="123" t="s">
        <v>0</v>
      </c>
      <c r="E371" s="131"/>
      <c r="F371" s="132"/>
      <c r="G371" s="133"/>
      <c r="H371" s="131"/>
      <c r="I371" s="131"/>
      <c r="J371" s="131"/>
      <c r="K371" s="131"/>
      <c r="L371" s="132"/>
      <c r="M371" s="132"/>
      <c r="N371" s="131"/>
      <c r="O371" s="131"/>
      <c r="P371" s="131"/>
      <c r="Q371" s="131"/>
      <c r="R371" s="132"/>
      <c r="S371" s="132"/>
      <c r="T371" s="131"/>
      <c r="U371" s="131"/>
      <c r="V371" s="131"/>
      <c r="W371" s="131"/>
    </row>
    <row r="372" spans="1:43" ht="15" customHeight="1" x14ac:dyDescent="0.2">
      <c r="A372" s="123" t="s">
        <v>45</v>
      </c>
      <c r="E372" s="138" t="e">
        <f t="shared" ref="E372:E389" si="28">(G5+G28+G51+G74+G97+G120+G143+G166+G189+G212+G235+G258+G281+G304+G327+G350)/1000</f>
        <v>#REF!</v>
      </c>
      <c r="F372" s="138" t="e">
        <f t="shared" ref="F372:F389" si="29">(M5+M28+M51+M74+M97+M120+M143+M166+M189+M212+M235+M258+M281+M304+M327+M350)/1000</f>
        <v>#REF!</v>
      </c>
      <c r="G372" s="138" t="e">
        <f t="shared" ref="G372:G389" si="30">(S5+S28+S51+S74+S97+S120+S143+S166+S189+S212+S235+S258+S281+S304+S327+S350)/1000</f>
        <v>#REF!</v>
      </c>
      <c r="H372" s="138"/>
      <c r="I372" s="138"/>
      <c r="J372" s="138"/>
      <c r="K372" s="138" t="e">
        <f t="shared" ref="K372:K389" si="31">(Y5+Y28+Y51+Y74+Y97+Y120+Y143+Y166+Y189+Y212+Y235+Y258+Y281+Y304+Y327+Y350)/1000</f>
        <v>#REF!</v>
      </c>
      <c r="L372" s="139" t="e">
        <f>SUM(E372:K372)</f>
        <v>#REF!</v>
      </c>
      <c r="M372" s="139" t="e">
        <f>(E372*1000)/'Energy$'!D405</f>
        <v>#REF!</v>
      </c>
      <c r="N372" s="138"/>
      <c r="O372" s="138"/>
      <c r="P372" s="138"/>
      <c r="Q372" s="139" t="e">
        <f>(F372*1000)/'Energy$'!G405</f>
        <v>#REF!</v>
      </c>
      <c r="R372" s="139" t="e">
        <f>(G372*1000)/'Energy$'!J405</f>
        <v>#REF!</v>
      </c>
      <c r="S372" s="139" t="e">
        <f>(K372*1000)/'Energy$'!M405</f>
        <v>#REF!</v>
      </c>
      <c r="T372" s="138"/>
      <c r="U372" s="138"/>
      <c r="V372" s="138"/>
      <c r="W372" s="138" t="e">
        <f>(L372*1000)/'Energy$'!P405</f>
        <v>#REF!</v>
      </c>
      <c r="X372" s="139" t="e">
        <f>(E372*1000)/'Energy$'!D431</f>
        <v>#REF!</v>
      </c>
      <c r="Y372" s="139" t="e">
        <f>(F372*1000)/'Energy$'!G431</f>
        <v>#REF!</v>
      </c>
      <c r="Z372" s="138" t="e">
        <f>(G372*1000)/'Energy$'!J431</f>
        <v>#REF!</v>
      </c>
      <c r="AA372" s="138" t="e">
        <f>(K372*1000)/'Energy$'!M431</f>
        <v>#REF!</v>
      </c>
      <c r="AB372" s="138" t="e">
        <f>(L372*1000)/'Energy$'!P431</f>
        <v>#REF!</v>
      </c>
      <c r="AC372" s="138" t="e">
        <f>(E372*1000)/'Energy$'!D456</f>
        <v>#REF!</v>
      </c>
      <c r="AD372" s="138" t="e">
        <f>(F372*1000)/'Energy$'!G456</f>
        <v>#REF!</v>
      </c>
      <c r="AE372" s="138" t="e">
        <f>(G372*1000)/'Energy$'!J456</f>
        <v>#REF!</v>
      </c>
      <c r="AF372" s="138" t="e">
        <f>(K372*1000)/'Energy$'!M456</f>
        <v>#REF!</v>
      </c>
      <c r="AG372" s="138" t="e">
        <f>(L372*1000)/'Energy$'!P456</f>
        <v>#REF!</v>
      </c>
      <c r="AH372" s="138" t="e">
        <f>(E372*1000)/'Energy$'!D481</f>
        <v>#REF!</v>
      </c>
      <c r="AI372" s="138" t="e">
        <f>(F372*1000)/'Energy$'!G481</f>
        <v>#REF!</v>
      </c>
      <c r="AJ372" s="138" t="e">
        <f>(G372*1000)/'Energy$'!J481</f>
        <v>#REF!</v>
      </c>
      <c r="AK372" s="138" t="e">
        <f>(K372*1000)/'Energy$'!M481</f>
        <v>#REF!</v>
      </c>
      <c r="AL372" s="138" t="e">
        <f>(L372*1000)/'Energy$'!P481</f>
        <v>#REF!</v>
      </c>
      <c r="AM372" s="138" t="e">
        <f>(E372*1000)/'Energy$'!D506</f>
        <v>#REF!</v>
      </c>
      <c r="AN372" s="138" t="e">
        <f>(F372*1000)/'Energy$'!G506</f>
        <v>#REF!</v>
      </c>
      <c r="AO372" s="138" t="e">
        <f>(G372*1000)/'Energy$'!J506</f>
        <v>#REF!</v>
      </c>
      <c r="AP372" s="138" t="e">
        <f>(K372*1000)/'Energy$'!M506</f>
        <v>#REF!</v>
      </c>
      <c r="AQ372" s="138" t="e">
        <f>(L372*1000)/'Energy$'!P506</f>
        <v>#REF!</v>
      </c>
    </row>
    <row r="373" spans="1:43" ht="15" customHeight="1" x14ac:dyDescent="0.2">
      <c r="A373" s="123" t="s">
        <v>43</v>
      </c>
      <c r="E373" s="138" t="e">
        <f t="shared" si="28"/>
        <v>#REF!</v>
      </c>
      <c r="F373" s="138" t="e">
        <f t="shared" si="29"/>
        <v>#REF!</v>
      </c>
      <c r="G373" s="138" t="e">
        <f t="shared" si="30"/>
        <v>#REF!</v>
      </c>
      <c r="H373" s="138"/>
      <c r="I373" s="138"/>
      <c r="J373" s="138"/>
      <c r="K373" s="138" t="e">
        <f t="shared" si="31"/>
        <v>#REF!</v>
      </c>
      <c r="L373" s="139" t="e">
        <f t="shared" ref="L373:L389" si="32">SUM(E373:K373)</f>
        <v>#REF!</v>
      </c>
      <c r="M373" s="139" t="e">
        <f>(E373*1000)/'Energy$'!D407</f>
        <v>#REF!</v>
      </c>
      <c r="N373" s="138"/>
      <c r="O373" s="138"/>
      <c r="P373" s="138"/>
      <c r="Q373" s="139" t="e">
        <f>(F373*1000)/'Energy$'!G407</f>
        <v>#REF!</v>
      </c>
      <c r="R373" s="139" t="e">
        <f>(G373*1000)/'Energy$'!J407</f>
        <v>#REF!</v>
      </c>
      <c r="S373" s="139" t="e">
        <f>(K373*1000)/'Energy$'!M407</f>
        <v>#REF!</v>
      </c>
      <c r="T373" s="138"/>
      <c r="U373" s="138"/>
      <c r="V373" s="138"/>
      <c r="W373" s="138" t="e">
        <f>(L373*1000)/'Energy$'!P407</f>
        <v>#REF!</v>
      </c>
      <c r="X373" s="139" t="e">
        <f>(E373*1000)/'Energy$'!D433</f>
        <v>#REF!</v>
      </c>
      <c r="Y373" s="139" t="e">
        <f>(F373*1000)/'Energy$'!G433</f>
        <v>#REF!</v>
      </c>
      <c r="Z373" s="138" t="e">
        <f>(G373*1000)/'Energy$'!J433</f>
        <v>#REF!</v>
      </c>
      <c r="AA373" s="138" t="e">
        <f>(K373*1000)/'Energy$'!M433</f>
        <v>#REF!</v>
      </c>
      <c r="AB373" s="138" t="e">
        <f>(L373*1000)/'Energy$'!P433</f>
        <v>#REF!</v>
      </c>
      <c r="AC373" s="138" t="e">
        <f>(E373*1000)/'Energy$'!D458</f>
        <v>#REF!</v>
      </c>
      <c r="AD373" s="138" t="e">
        <f>(F373*1000)/'Energy$'!G458</f>
        <v>#REF!</v>
      </c>
      <c r="AE373" s="138" t="e">
        <f>(G373*1000)/'Energy$'!J458</f>
        <v>#REF!</v>
      </c>
      <c r="AF373" s="138" t="e">
        <f>(K373*1000)/'Energy$'!M458</f>
        <v>#REF!</v>
      </c>
      <c r="AG373" s="138" t="e">
        <f>(L373*1000)/'Energy$'!P458</f>
        <v>#REF!</v>
      </c>
      <c r="AH373" s="138" t="e">
        <f>(E373*1000)/'Energy$'!D483</f>
        <v>#REF!</v>
      </c>
      <c r="AI373" s="138" t="e">
        <f>(F373*1000)/'Energy$'!G483</f>
        <v>#REF!</v>
      </c>
      <c r="AJ373" s="138" t="e">
        <f>(G373*1000)/'Energy$'!J483</f>
        <v>#REF!</v>
      </c>
      <c r="AK373" s="138" t="e">
        <f>(K373*1000)/'Energy$'!M483</f>
        <v>#REF!</v>
      </c>
      <c r="AL373" s="138" t="e">
        <f>(L373*1000)/'Energy$'!P483</f>
        <v>#REF!</v>
      </c>
      <c r="AM373" s="138" t="e">
        <f>(E373*1000)/'Energy$'!D508</f>
        <v>#REF!</v>
      </c>
      <c r="AN373" s="138" t="e">
        <f>(F373*1000)/'Energy$'!G508</f>
        <v>#REF!</v>
      </c>
      <c r="AO373" s="138" t="e">
        <f>(G373*1000)/'Energy$'!J508</f>
        <v>#REF!</v>
      </c>
      <c r="AP373" s="138" t="e">
        <f>(K373*1000)/'Energy$'!M508</f>
        <v>#REF!</v>
      </c>
      <c r="AQ373" s="138" t="e">
        <f>(L373*1000)/'Energy$'!P508</f>
        <v>#REF!</v>
      </c>
    </row>
    <row r="374" spans="1:43" ht="15" customHeight="1" x14ac:dyDescent="0.2">
      <c r="A374" s="125" t="s">
        <v>46</v>
      </c>
      <c r="E374" s="138" t="e">
        <f t="shared" si="28"/>
        <v>#REF!</v>
      </c>
      <c r="F374" s="138" t="e">
        <f t="shared" si="29"/>
        <v>#REF!</v>
      </c>
      <c r="G374" s="138" t="e">
        <f t="shared" si="30"/>
        <v>#REF!</v>
      </c>
      <c r="H374" s="138"/>
      <c r="I374" s="138"/>
      <c r="J374" s="138"/>
      <c r="K374" s="138" t="e">
        <f t="shared" si="31"/>
        <v>#REF!</v>
      </c>
      <c r="L374" s="139" t="e">
        <f t="shared" si="32"/>
        <v>#REF!</v>
      </c>
      <c r="M374" s="139" t="e">
        <f>(E374*1000)/'Energy$'!D409</f>
        <v>#REF!</v>
      </c>
      <c r="N374" s="138"/>
      <c r="O374" s="138"/>
      <c r="P374" s="138"/>
      <c r="Q374" s="139" t="e">
        <f>(F374*1000)/'Energy$'!G409</f>
        <v>#REF!</v>
      </c>
      <c r="R374" s="139" t="e">
        <f>(G374*1000)/'Energy$'!J409</f>
        <v>#REF!</v>
      </c>
      <c r="S374" s="139" t="e">
        <f>(K374*1000)/'Energy$'!M409</f>
        <v>#REF!</v>
      </c>
      <c r="T374" s="138"/>
      <c r="U374" s="138"/>
      <c r="V374" s="138"/>
      <c r="W374" s="138" t="e">
        <f>(L374*1000)/'Energy$'!P409</f>
        <v>#REF!</v>
      </c>
      <c r="X374" s="139" t="e">
        <f>(E374*1000)/'Energy$'!D435</f>
        <v>#REF!</v>
      </c>
      <c r="Y374" s="139" t="e">
        <f>(F374*1000)/'Energy$'!G435</f>
        <v>#REF!</v>
      </c>
      <c r="Z374" s="138" t="e">
        <f>(G374*1000)/'Energy$'!J435</f>
        <v>#REF!</v>
      </c>
      <c r="AA374" s="138" t="e">
        <f>(K374*1000)/'Energy$'!M435</f>
        <v>#REF!</v>
      </c>
      <c r="AB374" s="138" t="e">
        <f>(L374*1000)/'Energy$'!P435</f>
        <v>#REF!</v>
      </c>
      <c r="AC374" s="138" t="e">
        <f>(E374*1000)/'Energy$'!D460</f>
        <v>#REF!</v>
      </c>
      <c r="AD374" s="138" t="e">
        <f>(F374*1000)/'Energy$'!G460</f>
        <v>#REF!</v>
      </c>
      <c r="AE374" s="138" t="e">
        <f>(G374*1000)/'Energy$'!J460</f>
        <v>#REF!</v>
      </c>
      <c r="AF374" s="138" t="e">
        <f>(K374*1000)/'Energy$'!M460</f>
        <v>#REF!</v>
      </c>
      <c r="AG374" s="138" t="e">
        <f>(L374*1000)/'Energy$'!P460</f>
        <v>#REF!</v>
      </c>
      <c r="AH374" s="138" t="e">
        <f>(E374*1000)/'Energy$'!D485</f>
        <v>#REF!</v>
      </c>
      <c r="AI374" s="138" t="e">
        <f>(F374*1000)/'Energy$'!G485</f>
        <v>#REF!</v>
      </c>
      <c r="AJ374" s="138" t="e">
        <f>(G374*1000)/'Energy$'!J485</f>
        <v>#REF!</v>
      </c>
      <c r="AK374" s="138" t="e">
        <f>(K374*1000)/'Energy$'!M485</f>
        <v>#REF!</v>
      </c>
      <c r="AL374" s="138" t="e">
        <f>(L374*1000)/'Energy$'!P485</f>
        <v>#REF!</v>
      </c>
      <c r="AM374" s="138" t="e">
        <f>(E374*1000)/'Energy$'!D510</f>
        <v>#REF!</v>
      </c>
      <c r="AN374" s="138" t="e">
        <f>(F374*1000)/'Energy$'!G510</f>
        <v>#REF!</v>
      </c>
      <c r="AO374" s="138" t="e">
        <f>(G374*1000)/'Energy$'!J510</f>
        <v>#REF!</v>
      </c>
      <c r="AP374" s="138" t="e">
        <f>(K374*1000)/'Energy$'!M510</f>
        <v>#REF!</v>
      </c>
      <c r="AQ374" s="138" t="e">
        <f>(L374*1000)/'Energy$'!P510</f>
        <v>#REF!</v>
      </c>
    </row>
    <row r="375" spans="1:43" ht="15" customHeight="1" x14ac:dyDescent="0.2">
      <c r="A375" s="125" t="s">
        <v>47</v>
      </c>
      <c r="E375" s="138" t="e">
        <f t="shared" si="28"/>
        <v>#REF!</v>
      </c>
      <c r="F375" s="138" t="e">
        <f t="shared" si="29"/>
        <v>#REF!</v>
      </c>
      <c r="G375" s="138" t="e">
        <f t="shared" si="30"/>
        <v>#REF!</v>
      </c>
      <c r="H375" s="138"/>
      <c r="I375" s="138"/>
      <c r="J375" s="138"/>
      <c r="K375" s="138" t="e">
        <f t="shared" si="31"/>
        <v>#REF!</v>
      </c>
      <c r="L375" s="139" t="e">
        <f t="shared" si="32"/>
        <v>#REF!</v>
      </c>
      <c r="M375" s="139"/>
      <c r="N375" s="138"/>
      <c r="O375" s="138"/>
      <c r="P375" s="138"/>
      <c r="Q375" s="139" t="e">
        <f>(F375*1000)/'Energy$'!G410</f>
        <v>#REF!</v>
      </c>
      <c r="R375" s="139" t="e">
        <f>(G375*1000)/'Energy$'!J410</f>
        <v>#REF!</v>
      </c>
      <c r="S375" s="139" t="e">
        <f>(K375*1000)/'Energy$'!M410</f>
        <v>#REF!</v>
      </c>
      <c r="T375" s="138"/>
      <c r="U375" s="138"/>
      <c r="V375" s="138"/>
      <c r="W375" s="138" t="e">
        <f>(L375*1000)/'Energy$'!P410</f>
        <v>#REF!</v>
      </c>
      <c r="X375" s="139"/>
      <c r="Y375" s="139" t="e">
        <f>(F375*1000)/'Energy$'!G436</f>
        <v>#REF!</v>
      </c>
      <c r="Z375" s="138" t="e">
        <f>(G375*1000)/'Energy$'!J436</f>
        <v>#REF!</v>
      </c>
      <c r="AA375" s="138" t="e">
        <f>(K375*1000)/'Energy$'!M436</f>
        <v>#REF!</v>
      </c>
      <c r="AB375" s="138" t="e">
        <f>(L375*1000)/'Energy$'!P436</f>
        <v>#REF!</v>
      </c>
      <c r="AC375" s="138"/>
      <c r="AD375" s="138" t="e">
        <f>(F375*1000)/'Energy$'!G461</f>
        <v>#REF!</v>
      </c>
      <c r="AE375" s="138" t="e">
        <f>(G375*1000)/'Energy$'!J461</f>
        <v>#REF!</v>
      </c>
      <c r="AF375" s="138" t="e">
        <f>(K375*1000)/'Energy$'!M461</f>
        <v>#REF!</v>
      </c>
      <c r="AG375" s="138" t="e">
        <f>(L375*1000)/'Energy$'!P461</f>
        <v>#REF!</v>
      </c>
      <c r="AH375" s="138"/>
      <c r="AI375" s="138" t="e">
        <f>(F375*1000)/'Energy$'!G486</f>
        <v>#REF!</v>
      </c>
      <c r="AJ375" s="138" t="e">
        <f>(G375*1000)/'Energy$'!J486</f>
        <v>#REF!</v>
      </c>
      <c r="AK375" s="138" t="e">
        <f>(K375*1000)/'Energy$'!M486</f>
        <v>#REF!</v>
      </c>
      <c r="AL375" s="138" t="e">
        <f>(L375*1000)/'Energy$'!P486</f>
        <v>#REF!</v>
      </c>
      <c r="AM375" s="138"/>
      <c r="AN375" s="138" t="e">
        <f>(F375*1000)/'Energy$'!G511</f>
        <v>#REF!</v>
      </c>
      <c r="AO375" s="138" t="e">
        <f>(G375*1000)/'Energy$'!J511</f>
        <v>#REF!</v>
      </c>
      <c r="AP375" s="138" t="e">
        <f>(K375*1000)/'Energy$'!M511</f>
        <v>#REF!</v>
      </c>
      <c r="AQ375" s="138" t="e">
        <f>(L375*1000)/'Energy$'!P511</f>
        <v>#REF!</v>
      </c>
    </row>
    <row r="376" spans="1:43" ht="15" customHeight="1" x14ac:dyDescent="0.2">
      <c r="A376" s="155" t="s">
        <v>48</v>
      </c>
      <c r="B376" s="156"/>
      <c r="C376" s="156"/>
      <c r="D376" s="156"/>
      <c r="E376" s="157" t="e">
        <f t="shared" si="28"/>
        <v>#REF!</v>
      </c>
      <c r="F376" s="157" t="e">
        <f t="shared" si="29"/>
        <v>#REF!</v>
      </c>
      <c r="G376" s="157" t="e">
        <f t="shared" si="30"/>
        <v>#REF!</v>
      </c>
      <c r="H376" s="157"/>
      <c r="I376" s="157"/>
      <c r="J376" s="157"/>
      <c r="K376" s="157" t="e">
        <f t="shared" si="31"/>
        <v>#REF!</v>
      </c>
      <c r="L376" s="158" t="e">
        <f t="shared" si="32"/>
        <v>#REF!</v>
      </c>
      <c r="M376" s="158" t="e">
        <f>(E376*1000)/'Energy$'!D411</f>
        <v>#REF!</v>
      </c>
      <c r="N376" s="157"/>
      <c r="O376" s="157"/>
      <c r="P376" s="157"/>
      <c r="Q376" s="158" t="e">
        <f>(F376*1000)/'Energy$'!G411</f>
        <v>#REF!</v>
      </c>
      <c r="R376" s="158" t="e">
        <f>(G376*1000)/'Energy$'!J411</f>
        <v>#REF!</v>
      </c>
      <c r="S376" s="158" t="e">
        <f>(K376*1000)/'Energy$'!M411</f>
        <v>#REF!</v>
      </c>
      <c r="T376" s="157"/>
      <c r="U376" s="157"/>
      <c r="V376" s="157"/>
      <c r="W376" s="157" t="e">
        <f>(L376*1000)/'Energy$'!P411</f>
        <v>#REF!</v>
      </c>
      <c r="X376" s="158" t="e">
        <f>(E376*1000)/'Energy$'!D437</f>
        <v>#REF!</v>
      </c>
      <c r="Y376" s="158" t="e">
        <f>(F376*1000)/'Energy$'!G437</f>
        <v>#REF!</v>
      </c>
      <c r="Z376" s="157" t="e">
        <f>(G376*1000)/'Energy$'!J437</f>
        <v>#REF!</v>
      </c>
      <c r="AA376" s="157" t="e">
        <f>(K376*1000)/'Energy$'!M437</f>
        <v>#REF!</v>
      </c>
      <c r="AB376" s="157" t="e">
        <f>(L376*1000)/'Energy$'!P437</f>
        <v>#REF!</v>
      </c>
      <c r="AC376" s="157" t="e">
        <f>(E376*1000)/'Energy$'!D462</f>
        <v>#REF!</v>
      </c>
      <c r="AD376" s="157" t="e">
        <f>(F376*1000)/'Energy$'!G462</f>
        <v>#REF!</v>
      </c>
      <c r="AE376" s="157" t="e">
        <f>(G376*1000)/'Energy$'!J462</f>
        <v>#REF!</v>
      </c>
      <c r="AF376" s="157" t="e">
        <f>(K376*1000)/'Energy$'!M462</f>
        <v>#REF!</v>
      </c>
      <c r="AG376" s="157" t="e">
        <f>(L376*1000)/'Energy$'!P462</f>
        <v>#REF!</v>
      </c>
      <c r="AH376" s="157" t="e">
        <f>(E376*1000)/'Energy$'!D487</f>
        <v>#REF!</v>
      </c>
      <c r="AI376" s="157" t="e">
        <f>(F376*1000)/'Energy$'!G487</f>
        <v>#REF!</v>
      </c>
      <c r="AJ376" s="157" t="e">
        <f>(G376*1000)/'Energy$'!J487</f>
        <v>#REF!</v>
      </c>
      <c r="AK376" s="157" t="e">
        <f>(K376*1000)/'Energy$'!M487</f>
        <v>#REF!</v>
      </c>
      <c r="AL376" s="157" t="e">
        <f>(L376*1000)/'Energy$'!P487</f>
        <v>#REF!</v>
      </c>
      <c r="AM376" s="157" t="e">
        <f>(E376*1000)/'Energy$'!D512</f>
        <v>#REF!</v>
      </c>
      <c r="AN376" s="157" t="e">
        <f>(F376*1000)/'Energy$'!G512</f>
        <v>#REF!</v>
      </c>
      <c r="AO376" s="157" t="e">
        <f>(G376*1000)/'Energy$'!J512</f>
        <v>#REF!</v>
      </c>
      <c r="AP376" s="157" t="e">
        <f>(K376*1000)/'Energy$'!M512</f>
        <v>#REF!</v>
      </c>
      <c r="AQ376" s="157" t="e">
        <f>(L376*1000)/'Energy$'!P512</f>
        <v>#REF!</v>
      </c>
    </row>
    <row r="377" spans="1:43" ht="15" customHeight="1" x14ac:dyDescent="0.2">
      <c r="A377" s="155" t="s">
        <v>49</v>
      </c>
      <c r="B377" s="156"/>
      <c r="C377" s="156"/>
      <c r="D377" s="156"/>
      <c r="E377" s="157" t="e">
        <f t="shared" si="28"/>
        <v>#REF!</v>
      </c>
      <c r="F377" s="157" t="e">
        <f t="shared" si="29"/>
        <v>#REF!</v>
      </c>
      <c r="G377" s="157" t="e">
        <f t="shared" si="30"/>
        <v>#REF!</v>
      </c>
      <c r="H377" s="157"/>
      <c r="I377" s="157"/>
      <c r="J377" s="157"/>
      <c r="K377" s="157" t="e">
        <f t="shared" si="31"/>
        <v>#REF!</v>
      </c>
      <c r="L377" s="158" t="e">
        <f t="shared" si="32"/>
        <v>#REF!</v>
      </c>
      <c r="M377" s="158" t="e">
        <f>(E377*1000)/'Energy$'!D412</f>
        <v>#REF!</v>
      </c>
      <c r="N377" s="157"/>
      <c r="O377" s="157"/>
      <c r="P377" s="157"/>
      <c r="Q377" s="158" t="e">
        <f>(F377*1000)/'Energy$'!G412</f>
        <v>#REF!</v>
      </c>
      <c r="R377" s="158" t="e">
        <f>(G377*1000)/'Energy$'!J412</f>
        <v>#REF!</v>
      </c>
      <c r="S377" s="158" t="e">
        <f>(K377*1000)/'Energy$'!M412</f>
        <v>#REF!</v>
      </c>
      <c r="T377" s="157"/>
      <c r="U377" s="157"/>
      <c r="V377" s="157"/>
      <c r="W377" s="157" t="e">
        <f>(L377*1000)/'Energy$'!P412</f>
        <v>#REF!</v>
      </c>
      <c r="X377" s="158" t="e">
        <f>(E377*1000)/'Energy$'!D438</f>
        <v>#REF!</v>
      </c>
      <c r="Y377" s="158" t="e">
        <f>(F377*1000)/'Energy$'!G438</f>
        <v>#REF!</v>
      </c>
      <c r="Z377" s="157" t="e">
        <f>(G377*1000)/'Energy$'!J438</f>
        <v>#REF!</v>
      </c>
      <c r="AA377" s="157" t="e">
        <f>(K377*1000)/'Energy$'!M438</f>
        <v>#REF!</v>
      </c>
      <c r="AB377" s="157" t="e">
        <f>(L377*1000)/'Energy$'!P438</f>
        <v>#REF!</v>
      </c>
      <c r="AC377" s="157" t="e">
        <f>(E377*1000)/'Energy$'!D463</f>
        <v>#REF!</v>
      </c>
      <c r="AD377" s="157" t="e">
        <f>(F377*1000)/'Energy$'!G463</f>
        <v>#REF!</v>
      </c>
      <c r="AE377" s="157" t="e">
        <f>(G377*1000)/'Energy$'!J463</f>
        <v>#REF!</v>
      </c>
      <c r="AF377" s="157" t="e">
        <f>(K377*1000)/'Energy$'!M463</f>
        <v>#REF!</v>
      </c>
      <c r="AG377" s="157" t="e">
        <f>(L377*1000)/'Energy$'!P463</f>
        <v>#REF!</v>
      </c>
      <c r="AH377" s="157" t="e">
        <f>(E377*1000)/'Energy$'!D488</f>
        <v>#REF!</v>
      </c>
      <c r="AI377" s="157" t="e">
        <f>(F377*1000)/'Energy$'!G488</f>
        <v>#REF!</v>
      </c>
      <c r="AJ377" s="157" t="e">
        <f>(G377*1000)/'Energy$'!J488</f>
        <v>#REF!</v>
      </c>
      <c r="AK377" s="157" t="e">
        <f>(K377*1000)/'Energy$'!M488</f>
        <v>#REF!</v>
      </c>
      <c r="AL377" s="157" t="e">
        <f>(L377*1000)/'Energy$'!P488</f>
        <v>#REF!</v>
      </c>
      <c r="AM377" s="157" t="e">
        <f>(E377*1000)/'Energy$'!D513</f>
        <v>#REF!</v>
      </c>
      <c r="AN377" s="157" t="e">
        <f>(F377*1000)/'Energy$'!G513</f>
        <v>#REF!</v>
      </c>
      <c r="AO377" s="157" t="e">
        <f>(G377*1000)/'Energy$'!J513</f>
        <v>#REF!</v>
      </c>
      <c r="AP377" s="157" t="e">
        <f>(K377*1000)/'Energy$'!M513</f>
        <v>#REF!</v>
      </c>
      <c r="AQ377" s="157" t="e">
        <f>(L377*1000)/'Energy$'!P513</f>
        <v>#REF!</v>
      </c>
    </row>
    <row r="378" spans="1:43" ht="15" customHeight="1" x14ac:dyDescent="0.2">
      <c r="A378" s="159" t="s">
        <v>50</v>
      </c>
      <c r="B378" s="156"/>
      <c r="C378" s="156"/>
      <c r="D378" s="156"/>
      <c r="E378" s="157" t="e">
        <f t="shared" si="28"/>
        <v>#REF!</v>
      </c>
      <c r="F378" s="157" t="e">
        <f t="shared" si="29"/>
        <v>#REF!</v>
      </c>
      <c r="G378" s="157" t="e">
        <f t="shared" si="30"/>
        <v>#REF!</v>
      </c>
      <c r="H378" s="157"/>
      <c r="I378" s="157"/>
      <c r="J378" s="157"/>
      <c r="K378" s="157" t="e">
        <f t="shared" si="31"/>
        <v>#REF!</v>
      </c>
      <c r="L378" s="158" t="e">
        <f t="shared" si="32"/>
        <v>#REF!</v>
      </c>
      <c r="M378" s="158" t="e">
        <f>(E378*1000)/'Energy$'!D413</f>
        <v>#REF!</v>
      </c>
      <c r="N378" s="157"/>
      <c r="O378" s="157"/>
      <c r="P378" s="157"/>
      <c r="Q378" s="158" t="e">
        <f>(F378*1000)/'Energy$'!G413</f>
        <v>#REF!</v>
      </c>
      <c r="R378" s="158" t="e">
        <f>(G378*1000)/'Energy$'!J413</f>
        <v>#REF!</v>
      </c>
      <c r="S378" s="158" t="e">
        <f>(K378*1000)/'Energy$'!M413</f>
        <v>#REF!</v>
      </c>
      <c r="T378" s="157"/>
      <c r="U378" s="157"/>
      <c r="V378" s="157"/>
      <c r="W378" s="157" t="e">
        <f>(L378*1000)/'Energy$'!P413</f>
        <v>#REF!</v>
      </c>
      <c r="X378" s="158" t="e">
        <f>(E378*1000)/'Energy$'!D439</f>
        <v>#REF!</v>
      </c>
      <c r="Y378" s="158" t="e">
        <f>(F378*1000)/'Energy$'!G439</f>
        <v>#REF!</v>
      </c>
      <c r="Z378" s="157" t="e">
        <f>(G378*1000)/'Energy$'!J439</f>
        <v>#REF!</v>
      </c>
      <c r="AA378" s="157" t="e">
        <f>(K378*1000)/'Energy$'!M439</f>
        <v>#REF!</v>
      </c>
      <c r="AB378" s="157" t="e">
        <f>(L378*1000)/'Energy$'!P439</f>
        <v>#REF!</v>
      </c>
      <c r="AC378" s="157" t="e">
        <f>(E378*1000)/'Energy$'!D464</f>
        <v>#REF!</v>
      </c>
      <c r="AD378" s="157" t="e">
        <f>(F378*1000)/'Energy$'!G464</f>
        <v>#REF!</v>
      </c>
      <c r="AE378" s="157" t="e">
        <f>(G378*1000)/'Energy$'!J464</f>
        <v>#REF!</v>
      </c>
      <c r="AF378" s="157" t="e">
        <f>(K378*1000)/'Energy$'!M464</f>
        <v>#REF!</v>
      </c>
      <c r="AG378" s="157" t="e">
        <f>(L378*1000)/'Energy$'!P464</f>
        <v>#REF!</v>
      </c>
      <c r="AH378" s="157" t="e">
        <f>(E378*1000)/'Energy$'!D489</f>
        <v>#REF!</v>
      </c>
      <c r="AI378" s="157" t="e">
        <f>(F378*1000)/'Energy$'!G489</f>
        <v>#REF!</v>
      </c>
      <c r="AJ378" s="157" t="e">
        <f>(G378*1000)/'Energy$'!J489</f>
        <v>#REF!</v>
      </c>
      <c r="AK378" s="157" t="e">
        <f>(K378*1000)/'Energy$'!M489</f>
        <v>#REF!</v>
      </c>
      <c r="AL378" s="157" t="e">
        <f>(L378*1000)/'Energy$'!P489</f>
        <v>#REF!</v>
      </c>
      <c r="AM378" s="157" t="e">
        <f>(E378*1000)/'Energy$'!D514</f>
        <v>#REF!</v>
      </c>
      <c r="AN378" s="157" t="e">
        <f>(F378*1000)/'Energy$'!G514</f>
        <v>#REF!</v>
      </c>
      <c r="AO378" s="157" t="e">
        <f>(G378*1000)/'Energy$'!J514</f>
        <v>#REF!</v>
      </c>
      <c r="AP378" s="157" t="e">
        <f>(K378*1000)/'Energy$'!M514</f>
        <v>#REF!</v>
      </c>
      <c r="AQ378" s="157" t="e">
        <f>(L378*1000)/'Energy$'!P514</f>
        <v>#REF!</v>
      </c>
    </row>
    <row r="379" spans="1:43" ht="15" customHeight="1" x14ac:dyDescent="0.2">
      <c r="A379" s="160" t="s">
        <v>30</v>
      </c>
      <c r="B379" s="156"/>
      <c r="C379" s="156"/>
      <c r="D379" s="156"/>
      <c r="E379" s="157" t="e">
        <f t="shared" si="28"/>
        <v>#REF!</v>
      </c>
      <c r="F379" s="157" t="e">
        <f t="shared" si="29"/>
        <v>#REF!</v>
      </c>
      <c r="G379" s="157" t="e">
        <f t="shared" si="30"/>
        <v>#REF!</v>
      </c>
      <c r="H379" s="157"/>
      <c r="I379" s="157"/>
      <c r="J379" s="157"/>
      <c r="K379" s="157" t="e">
        <f t="shared" si="31"/>
        <v>#REF!</v>
      </c>
      <c r="L379" s="158" t="e">
        <f t="shared" si="32"/>
        <v>#REF!</v>
      </c>
      <c r="M379" s="158" t="e">
        <f>(E379*1000)/'Energy$'!D414</f>
        <v>#REF!</v>
      </c>
      <c r="N379" s="157"/>
      <c r="O379" s="157"/>
      <c r="P379" s="157"/>
      <c r="Q379" s="158" t="e">
        <f>(F379*1000)/'Energy$'!G414</f>
        <v>#REF!</v>
      </c>
      <c r="R379" s="158" t="e">
        <f>(G379*1000)/'Energy$'!J414</f>
        <v>#REF!</v>
      </c>
      <c r="S379" s="158" t="e">
        <f>(K379*1000)/'Energy$'!M414</f>
        <v>#REF!</v>
      </c>
      <c r="T379" s="157"/>
      <c r="U379" s="157"/>
      <c r="V379" s="157"/>
      <c r="W379" s="157" t="e">
        <f>(L379*1000)/'Energy$'!P414</f>
        <v>#REF!</v>
      </c>
      <c r="X379" s="158" t="e">
        <f>(E379*1000)/'Energy$'!D440</f>
        <v>#REF!</v>
      </c>
      <c r="Y379" s="158" t="e">
        <f>(F379*1000)/'Energy$'!G440</f>
        <v>#REF!</v>
      </c>
      <c r="Z379" s="157" t="e">
        <f>(G379*1000)/'Energy$'!J440</f>
        <v>#REF!</v>
      </c>
      <c r="AA379" s="157" t="e">
        <f>(K379*1000)/'Energy$'!M440</f>
        <v>#REF!</v>
      </c>
      <c r="AB379" s="157" t="e">
        <f>(L379*1000)/'Energy$'!P440</f>
        <v>#REF!</v>
      </c>
      <c r="AC379" s="157" t="e">
        <f>(E379*1000)/'Energy$'!D465</f>
        <v>#REF!</v>
      </c>
      <c r="AD379" s="157" t="e">
        <f>(F379*1000)/'Energy$'!G465</f>
        <v>#REF!</v>
      </c>
      <c r="AE379" s="157" t="e">
        <f>(G379*1000)/'Energy$'!J465</f>
        <v>#REF!</v>
      </c>
      <c r="AF379" s="157" t="e">
        <f>(K379*1000)/'Energy$'!M465</f>
        <v>#REF!</v>
      </c>
      <c r="AG379" s="157" t="e">
        <f>(L379*1000)/'Energy$'!P465</f>
        <v>#REF!</v>
      </c>
      <c r="AH379" s="157" t="e">
        <f>(E379*1000)/'Energy$'!D490</f>
        <v>#REF!</v>
      </c>
      <c r="AI379" s="157" t="e">
        <f>(F379*1000)/'Energy$'!G490</f>
        <v>#REF!</v>
      </c>
      <c r="AJ379" s="157" t="e">
        <f>(G379*1000)/'Energy$'!J490</f>
        <v>#REF!</v>
      </c>
      <c r="AK379" s="157" t="e">
        <f>(K379*1000)/'Energy$'!M490</f>
        <v>#REF!</v>
      </c>
      <c r="AL379" s="157" t="e">
        <f>(L379*1000)/'Energy$'!P490</f>
        <v>#REF!</v>
      </c>
      <c r="AM379" s="157" t="e">
        <f>(E379*1000)/'Energy$'!D515</f>
        <v>#REF!</v>
      </c>
      <c r="AN379" s="157" t="e">
        <f>(F379*1000)/'Energy$'!G515</f>
        <v>#REF!</v>
      </c>
      <c r="AO379" s="157" t="e">
        <f>(G379*1000)/'Energy$'!J515</f>
        <v>#REF!</v>
      </c>
      <c r="AP379" s="157" t="e">
        <f>(K379*1000)/'Energy$'!M515</f>
        <v>#REF!</v>
      </c>
      <c r="AQ379" s="157" t="e">
        <f>(L379*1000)/'Energy$'!P515</f>
        <v>#REF!</v>
      </c>
    </row>
    <row r="380" spans="1:43" s="38" customFormat="1" ht="15" customHeight="1" x14ac:dyDescent="0.2">
      <c r="A380" s="162" t="s">
        <v>6</v>
      </c>
      <c r="E380" s="163" t="e">
        <f t="shared" si="28"/>
        <v>#REF!</v>
      </c>
      <c r="F380" s="163" t="e">
        <f t="shared" si="29"/>
        <v>#REF!</v>
      </c>
      <c r="G380" s="163" t="e">
        <f t="shared" si="30"/>
        <v>#REF!</v>
      </c>
      <c r="H380" s="163"/>
      <c r="I380" s="163"/>
      <c r="J380" s="163"/>
      <c r="K380" s="163" t="e">
        <f t="shared" si="31"/>
        <v>#REF!</v>
      </c>
      <c r="L380" s="164" t="e">
        <f t="shared" si="32"/>
        <v>#REF!</v>
      </c>
      <c r="M380" s="164" t="e">
        <f>(E380*1000)/'Energy$'!D415</f>
        <v>#REF!</v>
      </c>
      <c r="N380" s="163"/>
      <c r="O380" s="163"/>
      <c r="P380" s="163"/>
      <c r="Q380" s="164" t="e">
        <f>(F380*1000)/'Energy$'!G415</f>
        <v>#REF!</v>
      </c>
      <c r="R380" s="164" t="e">
        <f>(G380*1000)/'Energy$'!J415</f>
        <v>#REF!</v>
      </c>
      <c r="S380" s="164" t="e">
        <f>(K380*1000)/'Energy$'!M415</f>
        <v>#REF!</v>
      </c>
      <c r="T380" s="163"/>
      <c r="U380" s="163"/>
      <c r="V380" s="163"/>
      <c r="W380" s="163" t="e">
        <f>(L380*1000)/'Energy$'!P415</f>
        <v>#REF!</v>
      </c>
      <c r="X380" s="164" t="e">
        <f>(E380*1000)/'Energy$'!D441</f>
        <v>#REF!</v>
      </c>
      <c r="Y380" s="164" t="e">
        <f>(F380*1000)/'Energy$'!G441</f>
        <v>#REF!</v>
      </c>
      <c r="Z380" s="163" t="e">
        <f>(G380*1000)/'Energy$'!J441</f>
        <v>#REF!</v>
      </c>
      <c r="AA380" s="163" t="e">
        <f>(K380*1000)/'Energy$'!M441</f>
        <v>#REF!</v>
      </c>
      <c r="AB380" s="163" t="e">
        <f>(L380*1000)/'Energy$'!P441</f>
        <v>#REF!</v>
      </c>
      <c r="AC380" s="163" t="e">
        <f>(E380*1000)/'Energy$'!D466</f>
        <v>#REF!</v>
      </c>
      <c r="AD380" s="163" t="e">
        <f>(F380*1000)/'Energy$'!G466</f>
        <v>#REF!</v>
      </c>
      <c r="AE380" s="163" t="e">
        <f>(G380*1000)/'Energy$'!J466</f>
        <v>#REF!</v>
      </c>
      <c r="AF380" s="163" t="e">
        <f>(K380*1000)/'Energy$'!M466</f>
        <v>#REF!</v>
      </c>
      <c r="AG380" s="163" t="e">
        <f>(L380*1000)/'Energy$'!P466</f>
        <v>#REF!</v>
      </c>
      <c r="AH380" s="163" t="e">
        <f>(E380*1000)/'Energy$'!D491</f>
        <v>#REF!</v>
      </c>
      <c r="AI380" s="163" t="e">
        <f>(F380*1000)/'Energy$'!G491</f>
        <v>#REF!</v>
      </c>
      <c r="AJ380" s="163" t="e">
        <f>(G380*1000)/'Energy$'!J491</f>
        <v>#REF!</v>
      </c>
      <c r="AK380" s="163" t="e">
        <f>(K380*1000)/'Energy$'!M491</f>
        <v>#REF!</v>
      </c>
      <c r="AL380" s="163" t="e">
        <f>(L380*1000)/'Energy$'!P491</f>
        <v>#REF!</v>
      </c>
      <c r="AM380" s="163" t="e">
        <f>(E380*1000)/'Energy$'!D516</f>
        <v>#REF!</v>
      </c>
      <c r="AN380" s="163" t="e">
        <f>(F380*1000)/'Energy$'!G516</f>
        <v>#REF!</v>
      </c>
      <c r="AO380" s="163" t="e">
        <f>(G380*1000)/'Energy$'!J516</f>
        <v>#REF!</v>
      </c>
      <c r="AP380" s="163" t="e">
        <f>(K380*1000)/'Energy$'!M516</f>
        <v>#REF!</v>
      </c>
      <c r="AQ380" s="163" t="e">
        <f>(L380*1000)/'Energy$'!P516</f>
        <v>#REF!</v>
      </c>
    </row>
    <row r="381" spans="1:43" ht="15" customHeight="1" x14ac:dyDescent="0.2">
      <c r="A381" s="159" t="s">
        <v>51</v>
      </c>
      <c r="B381" s="156"/>
      <c r="C381" s="156"/>
      <c r="D381" s="156"/>
      <c r="E381" s="157" t="e">
        <f t="shared" si="28"/>
        <v>#REF!</v>
      </c>
      <c r="F381" s="157" t="e">
        <f t="shared" si="29"/>
        <v>#REF!</v>
      </c>
      <c r="G381" s="157" t="e">
        <f t="shared" si="30"/>
        <v>#REF!</v>
      </c>
      <c r="H381" s="157"/>
      <c r="I381" s="157"/>
      <c r="J381" s="157"/>
      <c r="K381" s="157" t="e">
        <f t="shared" si="31"/>
        <v>#REF!</v>
      </c>
      <c r="L381" s="158" t="e">
        <f t="shared" si="32"/>
        <v>#REF!</v>
      </c>
      <c r="M381" s="158" t="e">
        <f>(E381*1000)/'Energy$'!D416</f>
        <v>#REF!</v>
      </c>
      <c r="N381" s="157"/>
      <c r="O381" s="157"/>
      <c r="P381" s="157"/>
      <c r="Q381" s="158" t="e">
        <f>(F381*1000)/'Energy$'!G416</f>
        <v>#REF!</v>
      </c>
      <c r="R381" s="158" t="e">
        <f>(G381*1000)/'Energy$'!J416</f>
        <v>#REF!</v>
      </c>
      <c r="S381" s="158" t="e">
        <f>(K381*1000)/'Energy$'!M416</f>
        <v>#REF!</v>
      </c>
      <c r="T381" s="157"/>
      <c r="U381" s="157"/>
      <c r="V381" s="157"/>
      <c r="W381" s="157" t="e">
        <f>(L381*1000)/'Energy$'!P416</f>
        <v>#REF!</v>
      </c>
      <c r="X381" s="158" t="e">
        <f>(E381*1000)/'Energy$'!D442</f>
        <v>#REF!</v>
      </c>
      <c r="Y381" s="158" t="e">
        <f>(F381*1000)/'Energy$'!G442</f>
        <v>#REF!</v>
      </c>
      <c r="Z381" s="157" t="e">
        <f>(G381*1000)/'Energy$'!J442</f>
        <v>#REF!</v>
      </c>
      <c r="AA381" s="157" t="e">
        <f>(K381*1000)/'Energy$'!M442</f>
        <v>#REF!</v>
      </c>
      <c r="AB381" s="157" t="e">
        <f>(L381*1000)/'Energy$'!P442</f>
        <v>#REF!</v>
      </c>
      <c r="AC381" s="157" t="e">
        <f>(E381*1000)/'Energy$'!D467</f>
        <v>#REF!</v>
      </c>
      <c r="AD381" s="157" t="e">
        <f>(F381*1000)/'Energy$'!G467</f>
        <v>#REF!</v>
      </c>
      <c r="AE381" s="157" t="e">
        <f>(G381*1000)/'Energy$'!J467</f>
        <v>#REF!</v>
      </c>
      <c r="AF381" s="157" t="e">
        <f>(K381*1000)/'Energy$'!M467</f>
        <v>#REF!</v>
      </c>
      <c r="AG381" s="157" t="e">
        <f>(L381*1000)/'Energy$'!P467</f>
        <v>#REF!</v>
      </c>
      <c r="AH381" s="157" t="e">
        <f>(E381*1000)/'Energy$'!D492</f>
        <v>#REF!</v>
      </c>
      <c r="AI381" s="157" t="e">
        <f>(F381*1000)/'Energy$'!G492</f>
        <v>#REF!</v>
      </c>
      <c r="AJ381" s="157" t="e">
        <f>(G381*1000)/'Energy$'!J492</f>
        <v>#REF!</v>
      </c>
      <c r="AK381" s="157" t="e">
        <f>(K381*1000)/'Energy$'!M492</f>
        <v>#REF!</v>
      </c>
      <c r="AL381" s="157" t="e">
        <f>(L381*1000)/'Energy$'!P492</f>
        <v>#REF!</v>
      </c>
      <c r="AM381" s="157" t="e">
        <f>(E381*1000)/'Energy$'!D517</f>
        <v>#REF!</v>
      </c>
      <c r="AN381" s="157" t="e">
        <f>(F381*1000)/'Energy$'!G517</f>
        <v>#REF!</v>
      </c>
      <c r="AO381" s="157" t="e">
        <f>(G381*1000)/'Energy$'!J517</f>
        <v>#REF!</v>
      </c>
      <c r="AP381" s="157" t="e">
        <f>(K381*1000)/'Energy$'!M517</f>
        <v>#REF!</v>
      </c>
      <c r="AQ381" s="157" t="e">
        <f>(L381*1000)/'Energy$'!P517</f>
        <v>#REF!</v>
      </c>
    </row>
    <row r="382" spans="1:43" ht="15" customHeight="1" x14ac:dyDescent="0.2">
      <c r="A382" s="155" t="s">
        <v>52</v>
      </c>
      <c r="B382" s="156"/>
      <c r="C382" s="156"/>
      <c r="D382" s="156"/>
      <c r="E382" s="157" t="e">
        <f t="shared" si="28"/>
        <v>#REF!</v>
      </c>
      <c r="F382" s="157" t="e">
        <f t="shared" si="29"/>
        <v>#REF!</v>
      </c>
      <c r="G382" s="157" t="e">
        <f t="shared" si="30"/>
        <v>#REF!</v>
      </c>
      <c r="H382" s="157"/>
      <c r="I382" s="157"/>
      <c r="J382" s="157"/>
      <c r="K382" s="157" t="e">
        <f t="shared" si="31"/>
        <v>#REF!</v>
      </c>
      <c r="L382" s="158" t="e">
        <f t="shared" si="32"/>
        <v>#REF!</v>
      </c>
      <c r="M382" s="158" t="e">
        <f>(E382*1000)/'Energy$'!D417</f>
        <v>#REF!</v>
      </c>
      <c r="N382" s="157"/>
      <c r="O382" s="157"/>
      <c r="P382" s="157"/>
      <c r="Q382" s="158" t="e">
        <f>(F382*1000)/'Energy$'!G417</f>
        <v>#REF!</v>
      </c>
      <c r="R382" s="158" t="e">
        <f>(G382*1000)/'Energy$'!J417</f>
        <v>#REF!</v>
      </c>
      <c r="S382" s="158" t="e">
        <f>(K382*1000)/'Energy$'!M417</f>
        <v>#REF!</v>
      </c>
      <c r="T382" s="157"/>
      <c r="U382" s="157"/>
      <c r="V382" s="157"/>
      <c r="W382" s="157" t="e">
        <f>(L382*1000)/'Energy$'!P417</f>
        <v>#REF!</v>
      </c>
      <c r="X382" s="158" t="e">
        <f>(E382*1000)/'Energy$'!D443</f>
        <v>#REF!</v>
      </c>
      <c r="Y382" s="158" t="e">
        <f>(F382*1000)/'Energy$'!G443</f>
        <v>#REF!</v>
      </c>
      <c r="Z382" s="157" t="e">
        <f>(G382*1000)/'Energy$'!J443</f>
        <v>#REF!</v>
      </c>
      <c r="AA382" s="157" t="e">
        <f>(K382*1000)/'Energy$'!M443</f>
        <v>#REF!</v>
      </c>
      <c r="AB382" s="157" t="e">
        <f>(L382*1000)/'Energy$'!P443</f>
        <v>#REF!</v>
      </c>
      <c r="AC382" s="157" t="e">
        <f>(E382*1000)/'Energy$'!D468</f>
        <v>#REF!</v>
      </c>
      <c r="AD382" s="157" t="e">
        <f>(F382*1000)/'Energy$'!G468</f>
        <v>#REF!</v>
      </c>
      <c r="AE382" s="157" t="e">
        <f>(G382*1000)/'Energy$'!J468</f>
        <v>#REF!</v>
      </c>
      <c r="AF382" s="157" t="e">
        <f>(K382*1000)/'Energy$'!M468</f>
        <v>#REF!</v>
      </c>
      <c r="AG382" s="157" t="e">
        <f>(L382*1000)/'Energy$'!P468</f>
        <v>#REF!</v>
      </c>
      <c r="AH382" s="157" t="e">
        <f>(E382*1000)/'Energy$'!D493</f>
        <v>#REF!</v>
      </c>
      <c r="AI382" s="157" t="e">
        <f>(F382*1000)/'Energy$'!G493</f>
        <v>#REF!</v>
      </c>
      <c r="AJ382" s="157" t="e">
        <f>(G382*1000)/'Energy$'!J493</f>
        <v>#REF!</v>
      </c>
      <c r="AK382" s="157" t="e">
        <f>(K382*1000)/'Energy$'!M493</f>
        <v>#REF!</v>
      </c>
      <c r="AL382" s="157" t="e">
        <f>(L382*1000)/'Energy$'!P493</f>
        <v>#REF!</v>
      </c>
      <c r="AM382" s="157" t="e">
        <f>(E382*1000)/'Energy$'!D518</f>
        <v>#REF!</v>
      </c>
      <c r="AN382" s="157" t="e">
        <f>(F382*1000)/'Energy$'!G518</f>
        <v>#REF!</v>
      </c>
      <c r="AO382" s="157" t="e">
        <f>(G382*1000)/'Energy$'!J518</f>
        <v>#REF!</v>
      </c>
      <c r="AP382" s="157" t="e">
        <f>(K382*1000)/'Energy$'!M518</f>
        <v>#REF!</v>
      </c>
      <c r="AQ382" s="157" t="e">
        <f>(L382*1000)/'Energy$'!P518</f>
        <v>#REF!</v>
      </c>
    </row>
    <row r="383" spans="1:43" ht="15" customHeight="1" x14ac:dyDescent="0.2">
      <c r="A383" s="155" t="s">
        <v>53</v>
      </c>
      <c r="B383" s="156"/>
      <c r="C383" s="156"/>
      <c r="D383" s="156"/>
      <c r="E383" s="157" t="e">
        <f t="shared" si="28"/>
        <v>#REF!</v>
      </c>
      <c r="F383" s="157" t="e">
        <f t="shared" si="29"/>
        <v>#REF!</v>
      </c>
      <c r="G383" s="157" t="e">
        <f t="shared" si="30"/>
        <v>#REF!</v>
      </c>
      <c r="H383" s="157"/>
      <c r="I383" s="157"/>
      <c r="J383" s="157"/>
      <c r="K383" s="157" t="e">
        <f t="shared" si="31"/>
        <v>#REF!</v>
      </c>
      <c r="L383" s="158" t="e">
        <f t="shared" si="32"/>
        <v>#REF!</v>
      </c>
      <c r="M383" s="158" t="e">
        <f>(E383*1000)/'Energy$'!D418</f>
        <v>#REF!</v>
      </c>
      <c r="N383" s="157"/>
      <c r="O383" s="157"/>
      <c r="P383" s="157"/>
      <c r="Q383" s="158" t="e">
        <f>(F383*1000)/'Energy$'!G418</f>
        <v>#REF!</v>
      </c>
      <c r="R383" s="158" t="e">
        <f>(G383*1000)/'Energy$'!J418</f>
        <v>#REF!</v>
      </c>
      <c r="S383" s="158" t="e">
        <f>(K383*1000)/'Energy$'!M418</f>
        <v>#REF!</v>
      </c>
      <c r="T383" s="157"/>
      <c r="U383" s="157"/>
      <c r="V383" s="157"/>
      <c r="W383" s="157" t="e">
        <f>(L383*1000)/'Energy$'!P418</f>
        <v>#REF!</v>
      </c>
      <c r="X383" s="158" t="e">
        <f>(E383*1000)/'Energy$'!D444</f>
        <v>#REF!</v>
      </c>
      <c r="Y383" s="158" t="e">
        <f>(F383*1000)/'Energy$'!G444</f>
        <v>#REF!</v>
      </c>
      <c r="Z383" s="157" t="e">
        <f>(G383*1000)/'Energy$'!J444</f>
        <v>#REF!</v>
      </c>
      <c r="AA383" s="157" t="e">
        <f>(K383*1000)/'Energy$'!M444</f>
        <v>#REF!</v>
      </c>
      <c r="AB383" s="157" t="e">
        <f>(L383*1000)/'Energy$'!P444</f>
        <v>#REF!</v>
      </c>
      <c r="AC383" s="157" t="e">
        <f>(E383*1000)/'Energy$'!D469</f>
        <v>#REF!</v>
      </c>
      <c r="AD383" s="157" t="e">
        <f>(F383*1000)/'Energy$'!G469</f>
        <v>#REF!</v>
      </c>
      <c r="AE383" s="157" t="e">
        <f>(G383*1000)/'Energy$'!J469</f>
        <v>#REF!</v>
      </c>
      <c r="AF383" s="157" t="e">
        <f>(K383*1000)/'Energy$'!M469</f>
        <v>#REF!</v>
      </c>
      <c r="AG383" s="157" t="e">
        <f>(L383*1000)/'Energy$'!P469</f>
        <v>#REF!</v>
      </c>
      <c r="AH383" s="157" t="e">
        <f>(E383*1000)/'Energy$'!D494</f>
        <v>#REF!</v>
      </c>
      <c r="AI383" s="157" t="e">
        <f>(F383*1000)/'Energy$'!G494</f>
        <v>#REF!</v>
      </c>
      <c r="AJ383" s="157" t="e">
        <f>(G383*1000)/'Energy$'!J494</f>
        <v>#REF!</v>
      </c>
      <c r="AK383" s="157" t="e">
        <f>(K383*1000)/'Energy$'!M494</f>
        <v>#REF!</v>
      </c>
      <c r="AL383" s="157" t="e">
        <f>(L383*1000)/'Energy$'!P494</f>
        <v>#REF!</v>
      </c>
      <c r="AM383" s="157" t="e">
        <f>(E383*1000)/'Energy$'!D519</f>
        <v>#REF!</v>
      </c>
      <c r="AN383" s="157" t="e">
        <f>(F383*1000)/'Energy$'!G519</f>
        <v>#REF!</v>
      </c>
      <c r="AO383" s="157" t="e">
        <f>(G383*1000)/'Energy$'!J519</f>
        <v>#REF!</v>
      </c>
      <c r="AP383" s="157" t="e">
        <f>(K383*1000)/'Energy$'!M519</f>
        <v>#REF!</v>
      </c>
      <c r="AQ383" s="157" t="e">
        <f>(L383*1000)/'Energy$'!P519</f>
        <v>#REF!</v>
      </c>
    </row>
    <row r="384" spans="1:43" ht="15" customHeight="1" x14ac:dyDescent="0.2">
      <c r="A384" s="155" t="s">
        <v>54</v>
      </c>
      <c r="B384" s="156"/>
      <c r="C384" s="156"/>
      <c r="D384" s="156"/>
      <c r="E384" s="157" t="e">
        <f t="shared" si="28"/>
        <v>#REF!</v>
      </c>
      <c r="F384" s="157" t="e">
        <f t="shared" si="29"/>
        <v>#REF!</v>
      </c>
      <c r="G384" s="157" t="e">
        <f t="shared" si="30"/>
        <v>#REF!</v>
      </c>
      <c r="H384" s="157"/>
      <c r="I384" s="157"/>
      <c r="J384" s="157"/>
      <c r="K384" s="157" t="e">
        <f t="shared" si="31"/>
        <v>#REF!</v>
      </c>
      <c r="L384" s="158" t="e">
        <f t="shared" si="32"/>
        <v>#REF!</v>
      </c>
      <c r="M384" s="158" t="e">
        <f>(E384*1000)/'Energy$'!D419</f>
        <v>#REF!</v>
      </c>
      <c r="N384" s="157"/>
      <c r="O384" s="157"/>
      <c r="P384" s="157"/>
      <c r="Q384" s="158" t="e">
        <f>(F384*1000)/'Energy$'!G419</f>
        <v>#REF!</v>
      </c>
      <c r="R384" s="158" t="e">
        <f>(G384*1000)/'Energy$'!J419</f>
        <v>#REF!</v>
      </c>
      <c r="S384" s="158" t="e">
        <f>(K384*1000)/'Energy$'!M419</f>
        <v>#REF!</v>
      </c>
      <c r="T384" s="157"/>
      <c r="U384" s="157"/>
      <c r="V384" s="157"/>
      <c r="W384" s="157" t="e">
        <f>(L384*1000)/'Energy$'!P419</f>
        <v>#REF!</v>
      </c>
      <c r="X384" s="158" t="e">
        <f>(E384*1000)/'Energy$'!D445</f>
        <v>#REF!</v>
      </c>
      <c r="Y384" s="158" t="e">
        <f>(F384*1000)/'Energy$'!G445</f>
        <v>#REF!</v>
      </c>
      <c r="Z384" s="157" t="e">
        <f>(G384*1000)/'Energy$'!J445</f>
        <v>#REF!</v>
      </c>
      <c r="AA384" s="157" t="e">
        <f>(K384*1000)/'Energy$'!M445</f>
        <v>#REF!</v>
      </c>
      <c r="AB384" s="157" t="e">
        <f>(L384*1000)/'Energy$'!P445</f>
        <v>#REF!</v>
      </c>
      <c r="AC384" s="157" t="e">
        <f>(E384*1000)/'Energy$'!D470</f>
        <v>#REF!</v>
      </c>
      <c r="AD384" s="157" t="e">
        <f>(F384*1000)/'Energy$'!G470</f>
        <v>#REF!</v>
      </c>
      <c r="AE384" s="157" t="e">
        <f>(G384*1000)/'Energy$'!J470</f>
        <v>#REF!</v>
      </c>
      <c r="AF384" s="157" t="e">
        <f>(K384*1000)/'Energy$'!M470</f>
        <v>#REF!</v>
      </c>
      <c r="AG384" s="157" t="e">
        <f>(L384*1000)/'Energy$'!P470</f>
        <v>#REF!</v>
      </c>
      <c r="AH384" s="157" t="e">
        <f>(E384*1000)/'Energy$'!D495</f>
        <v>#REF!</v>
      </c>
      <c r="AI384" s="157" t="e">
        <f>(F384*1000)/'Energy$'!G495</f>
        <v>#REF!</v>
      </c>
      <c r="AJ384" s="157" t="e">
        <f>(G384*1000)/'Energy$'!J495</f>
        <v>#REF!</v>
      </c>
      <c r="AK384" s="157" t="e">
        <f>(K384*1000)/'Energy$'!M495</f>
        <v>#REF!</v>
      </c>
      <c r="AL384" s="157" t="e">
        <f>(L384*1000)/'Energy$'!P495</f>
        <v>#REF!</v>
      </c>
      <c r="AM384" s="157" t="e">
        <f>(E384*1000)/'Energy$'!D520</f>
        <v>#REF!</v>
      </c>
      <c r="AN384" s="157" t="e">
        <f>(F384*1000)/'Energy$'!G520</f>
        <v>#REF!</v>
      </c>
      <c r="AO384" s="157" t="e">
        <f>(G384*1000)/'Energy$'!J520</f>
        <v>#REF!</v>
      </c>
      <c r="AP384" s="157" t="e">
        <f>(K384*1000)/'Energy$'!M520</f>
        <v>#REF!</v>
      </c>
      <c r="AQ384" s="157" t="e">
        <f>(L384*1000)/'Energy$'!P520</f>
        <v>#REF!</v>
      </c>
    </row>
    <row r="385" spans="1:43" ht="15" customHeight="1" x14ac:dyDescent="0.2">
      <c r="A385" s="125" t="s">
        <v>55</v>
      </c>
      <c r="E385" s="138" t="e">
        <f t="shared" si="28"/>
        <v>#REF!</v>
      </c>
      <c r="F385" s="138" t="e">
        <f t="shared" si="29"/>
        <v>#REF!</v>
      </c>
      <c r="G385" s="138" t="e">
        <f t="shared" si="30"/>
        <v>#REF!</v>
      </c>
      <c r="H385" s="138"/>
      <c r="I385" s="138"/>
      <c r="J385" s="138"/>
      <c r="K385" s="138" t="e">
        <f t="shared" si="31"/>
        <v>#REF!</v>
      </c>
      <c r="L385" s="139" t="e">
        <f t="shared" si="32"/>
        <v>#REF!</v>
      </c>
      <c r="M385" s="139" t="e">
        <f>(E385*1000)/'Energy$'!D420</f>
        <v>#REF!</v>
      </c>
      <c r="N385" s="138"/>
      <c r="O385" s="138"/>
      <c r="P385" s="138"/>
      <c r="Q385" s="139" t="e">
        <f>(F385*1000)/'Energy$'!G420</f>
        <v>#REF!</v>
      </c>
      <c r="R385" s="139" t="e">
        <f>(G385*1000)/'Energy$'!J420</f>
        <v>#REF!</v>
      </c>
      <c r="S385" s="139" t="e">
        <f>(K385*1000)/'Energy$'!M420</f>
        <v>#REF!</v>
      </c>
      <c r="T385" s="138"/>
      <c r="U385" s="138"/>
      <c r="V385" s="138"/>
      <c r="W385" s="138" t="e">
        <f>(L385*1000)/'Energy$'!P420</f>
        <v>#REF!</v>
      </c>
      <c r="X385" s="139" t="e">
        <f>(E385*1000)/'Energy$'!D446</f>
        <v>#REF!</v>
      </c>
      <c r="Y385" s="139" t="e">
        <f>(F385*1000)/'Energy$'!G446</f>
        <v>#REF!</v>
      </c>
      <c r="Z385" s="138" t="e">
        <f>(G385*1000)/'Energy$'!J446</f>
        <v>#REF!</v>
      </c>
      <c r="AA385" s="138" t="e">
        <f>(K385*1000)/'Energy$'!M446</f>
        <v>#REF!</v>
      </c>
      <c r="AB385" s="138" t="e">
        <f>(L385*1000)/'Energy$'!P446</f>
        <v>#REF!</v>
      </c>
      <c r="AC385" s="138" t="e">
        <f>(E385*1000)/'Energy$'!D471</f>
        <v>#REF!</v>
      </c>
      <c r="AD385" s="138" t="e">
        <f>(F385*1000)/'Energy$'!G471</f>
        <v>#REF!</v>
      </c>
      <c r="AE385" s="138" t="e">
        <f>(G385*1000)/'Energy$'!J471</f>
        <v>#REF!</v>
      </c>
      <c r="AF385" s="138" t="e">
        <f>(K385*1000)/'Energy$'!M471</f>
        <v>#REF!</v>
      </c>
      <c r="AG385" s="138" t="e">
        <f>(L385*1000)/'Energy$'!P471</f>
        <v>#REF!</v>
      </c>
      <c r="AH385" s="138" t="e">
        <f>(E385*1000)/'Energy$'!D496</f>
        <v>#REF!</v>
      </c>
      <c r="AI385" s="138" t="e">
        <f>(F385*1000)/'Energy$'!G496</f>
        <v>#REF!</v>
      </c>
      <c r="AJ385" s="138" t="e">
        <f>(G385*1000)/'Energy$'!J496</f>
        <v>#REF!</v>
      </c>
      <c r="AK385" s="138" t="e">
        <f>(K385*1000)/'Energy$'!M496</f>
        <v>#REF!</v>
      </c>
      <c r="AL385" s="138" t="e">
        <f>(L385*1000)/'Energy$'!P496</f>
        <v>#REF!</v>
      </c>
      <c r="AM385" s="138" t="e">
        <f>(E385*1000)/'Energy$'!D521</f>
        <v>#REF!</v>
      </c>
      <c r="AN385" s="138" t="e">
        <f>(F385*1000)/'Energy$'!G521</f>
        <v>#REF!</v>
      </c>
      <c r="AO385" s="138" t="e">
        <f>(G385*1000)/'Energy$'!J521</f>
        <v>#REF!</v>
      </c>
      <c r="AP385" s="138" t="e">
        <f>(K385*1000)/'Energy$'!M521</f>
        <v>#REF!</v>
      </c>
      <c r="AQ385" s="138" t="e">
        <f>(L385*1000)/'Energy$'!P521</f>
        <v>#REF!</v>
      </c>
    </row>
    <row r="386" spans="1:43" ht="15" customHeight="1" x14ac:dyDescent="0.2">
      <c r="A386" s="125" t="s">
        <v>21</v>
      </c>
      <c r="E386" s="138" t="e">
        <f t="shared" si="28"/>
        <v>#REF!</v>
      </c>
      <c r="F386" s="138" t="e">
        <f t="shared" si="29"/>
        <v>#REF!</v>
      </c>
      <c r="G386" s="138" t="e">
        <f t="shared" si="30"/>
        <v>#REF!</v>
      </c>
      <c r="H386" s="138"/>
      <c r="I386" s="138"/>
      <c r="J386" s="138"/>
      <c r="K386" s="138" t="e">
        <f t="shared" si="31"/>
        <v>#REF!</v>
      </c>
      <c r="L386" s="139" t="e">
        <f t="shared" si="32"/>
        <v>#REF!</v>
      </c>
      <c r="M386" s="139" t="e">
        <f>(E386*1000)/'Energy$'!D421</f>
        <v>#REF!</v>
      </c>
      <c r="N386" s="138"/>
      <c r="O386" s="138"/>
      <c r="P386" s="138"/>
      <c r="Q386" s="139" t="e">
        <f>(F386*1000)/'Energy$'!G421</f>
        <v>#REF!</v>
      </c>
      <c r="R386" s="139" t="e">
        <f>(G386*1000)/'Energy$'!J421</f>
        <v>#REF!</v>
      </c>
      <c r="S386" s="139" t="e">
        <f>(K386*1000)/'Energy$'!M421</f>
        <v>#REF!</v>
      </c>
      <c r="T386" s="138"/>
      <c r="U386" s="138"/>
      <c r="V386" s="138"/>
      <c r="W386" s="138" t="e">
        <f>(L386*1000)/'Energy$'!P421</f>
        <v>#REF!</v>
      </c>
      <c r="X386" s="139" t="e">
        <f>(E386*1000)/'Energy$'!D447</f>
        <v>#REF!</v>
      </c>
      <c r="Y386" s="139" t="e">
        <f>(F386*1000)/'Energy$'!G447</f>
        <v>#REF!</v>
      </c>
      <c r="Z386" s="138" t="e">
        <f>(G386*1000)/'Energy$'!J447</f>
        <v>#REF!</v>
      </c>
      <c r="AA386" s="138" t="e">
        <f>(K386*1000)/'Energy$'!M447</f>
        <v>#REF!</v>
      </c>
      <c r="AB386" s="138" t="e">
        <f>(L386*1000)/'Energy$'!P447</f>
        <v>#REF!</v>
      </c>
      <c r="AC386" s="138" t="e">
        <f>(E386*1000)/'Energy$'!D472</f>
        <v>#REF!</v>
      </c>
      <c r="AD386" s="138" t="e">
        <f>(F386*1000)/'Energy$'!G472</f>
        <v>#REF!</v>
      </c>
      <c r="AE386" s="138" t="e">
        <f>(G386*1000)/'Energy$'!J472</f>
        <v>#REF!</v>
      </c>
      <c r="AF386" s="138" t="e">
        <f>(K386*1000)/'Energy$'!M472</f>
        <v>#REF!</v>
      </c>
      <c r="AG386" s="138" t="e">
        <f>(L386*1000)/'Energy$'!P472</f>
        <v>#REF!</v>
      </c>
      <c r="AH386" s="138" t="e">
        <f>(E386*1000)/'Energy$'!D497</f>
        <v>#REF!</v>
      </c>
      <c r="AI386" s="138" t="e">
        <f>(F386*1000)/'Energy$'!G497</f>
        <v>#REF!</v>
      </c>
      <c r="AJ386" s="138" t="e">
        <f>(G386*1000)/'Energy$'!J497</f>
        <v>#REF!</v>
      </c>
      <c r="AK386" s="138" t="e">
        <f>(K386*1000)/'Energy$'!M497</f>
        <v>#REF!</v>
      </c>
      <c r="AL386" s="138" t="e">
        <f>(L386*1000)/'Energy$'!P497</f>
        <v>#REF!</v>
      </c>
      <c r="AM386" s="138" t="e">
        <f>(E386*1000)/'Energy$'!D522</f>
        <v>#REF!</v>
      </c>
      <c r="AN386" s="138" t="e">
        <f>(F386*1000)/'Energy$'!G522</f>
        <v>#REF!</v>
      </c>
      <c r="AO386" s="138" t="e">
        <f>(G386*1000)/'Energy$'!J522</f>
        <v>#REF!</v>
      </c>
      <c r="AP386" s="138" t="e">
        <f>(K386*1000)/'Energy$'!M522</f>
        <v>#REF!</v>
      </c>
      <c r="AQ386" s="138" t="e">
        <f>(L386*1000)/'Energy$'!P522</f>
        <v>#REF!</v>
      </c>
    </row>
    <row r="387" spans="1:43" ht="15" customHeight="1" x14ac:dyDescent="0.2">
      <c r="A387" s="155" t="s">
        <v>56</v>
      </c>
      <c r="B387" s="156"/>
      <c r="C387" s="156"/>
      <c r="D387" s="156"/>
      <c r="E387" s="157" t="e">
        <f t="shared" si="28"/>
        <v>#REF!</v>
      </c>
      <c r="F387" s="157" t="e">
        <f t="shared" si="29"/>
        <v>#REF!</v>
      </c>
      <c r="G387" s="157" t="e">
        <f t="shared" si="30"/>
        <v>#REF!</v>
      </c>
      <c r="H387" s="157"/>
      <c r="I387" s="157"/>
      <c r="J387" s="157"/>
      <c r="K387" s="157" t="e">
        <f t="shared" si="31"/>
        <v>#REF!</v>
      </c>
      <c r="L387" s="158" t="e">
        <f t="shared" si="32"/>
        <v>#REF!</v>
      </c>
      <c r="M387" s="158" t="e">
        <f>(E387*1000)/'Energy$'!D422</f>
        <v>#REF!</v>
      </c>
      <c r="N387" s="157"/>
      <c r="O387" s="157"/>
      <c r="P387" s="157"/>
      <c r="Q387" s="158" t="e">
        <f>(F387*1000)/'Energy$'!G422</f>
        <v>#REF!</v>
      </c>
      <c r="R387" s="158" t="e">
        <f>(G387*1000)/'Energy$'!J422</f>
        <v>#REF!</v>
      </c>
      <c r="S387" s="158" t="e">
        <f>(K387*1000)/'Energy$'!M422</f>
        <v>#REF!</v>
      </c>
      <c r="T387" s="157"/>
      <c r="U387" s="157"/>
      <c r="V387" s="157"/>
      <c r="W387" s="157" t="e">
        <f>(L387*1000)/'Energy$'!P422</f>
        <v>#REF!</v>
      </c>
      <c r="X387" s="158" t="e">
        <f>(E387*1000)/'Energy$'!D448</f>
        <v>#REF!</v>
      </c>
      <c r="Y387" s="158" t="e">
        <f>(F387*1000)/'Energy$'!G448</f>
        <v>#REF!</v>
      </c>
      <c r="Z387" s="157" t="e">
        <f>(G387*1000)/'Energy$'!J448</f>
        <v>#REF!</v>
      </c>
      <c r="AA387" s="157" t="e">
        <f>(K387*1000)/'Energy$'!M448</f>
        <v>#REF!</v>
      </c>
      <c r="AB387" s="157" t="e">
        <f>(L387*1000)/'Energy$'!P448</f>
        <v>#REF!</v>
      </c>
      <c r="AC387" s="157" t="e">
        <f>(E387*1000)/'Energy$'!D473</f>
        <v>#REF!</v>
      </c>
      <c r="AD387" s="157" t="e">
        <f>(F387*1000)/'Energy$'!G473</f>
        <v>#REF!</v>
      </c>
      <c r="AE387" s="157" t="e">
        <f>(G387*1000)/'Energy$'!J473</f>
        <v>#REF!</v>
      </c>
      <c r="AF387" s="157" t="e">
        <f>(K387*1000)/'Energy$'!M473</f>
        <v>#REF!</v>
      </c>
      <c r="AG387" s="157" t="e">
        <f>(L387*1000)/'Energy$'!P473</f>
        <v>#REF!</v>
      </c>
      <c r="AH387" s="157" t="e">
        <f>(E387*1000)/'Energy$'!D498</f>
        <v>#REF!</v>
      </c>
      <c r="AI387" s="157" t="e">
        <f>(F387*1000)/'Energy$'!G498</f>
        <v>#REF!</v>
      </c>
      <c r="AJ387" s="157" t="e">
        <f>(G387*1000)/'Energy$'!J498</f>
        <v>#REF!</v>
      </c>
      <c r="AK387" s="157" t="e">
        <f>(K387*1000)/'Energy$'!M498</f>
        <v>#REF!</v>
      </c>
      <c r="AL387" s="157" t="e">
        <f>(L387*1000)/'Energy$'!P498</f>
        <v>#REF!</v>
      </c>
      <c r="AM387" s="157" t="e">
        <f>(E387*1000)/'Energy$'!D523</f>
        <v>#REF!</v>
      </c>
      <c r="AN387" s="157" t="e">
        <f>(F387*1000)/'Energy$'!G523</f>
        <v>#REF!</v>
      </c>
      <c r="AO387" s="157" t="e">
        <f>(G387*1000)/'Energy$'!J523</f>
        <v>#REF!</v>
      </c>
      <c r="AP387" s="157" t="e">
        <f>(K387*1000)/'Energy$'!M523</f>
        <v>#REF!</v>
      </c>
      <c r="AQ387" s="157" t="e">
        <f>(L387*1000)/'Energy$'!P523</f>
        <v>#REF!</v>
      </c>
    </row>
    <row r="388" spans="1:43" ht="15" customHeight="1" x14ac:dyDescent="0.2">
      <c r="A388" s="155" t="s">
        <v>57</v>
      </c>
      <c r="B388" s="156"/>
      <c r="C388" s="156"/>
      <c r="D388" s="156"/>
      <c r="E388" s="157" t="e">
        <f t="shared" si="28"/>
        <v>#REF!</v>
      </c>
      <c r="F388" s="157" t="e">
        <f t="shared" si="29"/>
        <v>#REF!</v>
      </c>
      <c r="G388" s="157" t="e">
        <f t="shared" si="30"/>
        <v>#REF!</v>
      </c>
      <c r="H388" s="157"/>
      <c r="I388" s="157"/>
      <c r="J388" s="157"/>
      <c r="K388" s="157" t="e">
        <f t="shared" si="31"/>
        <v>#REF!</v>
      </c>
      <c r="L388" s="158" t="e">
        <f t="shared" si="32"/>
        <v>#REF!</v>
      </c>
      <c r="M388" s="158"/>
      <c r="N388" s="157"/>
      <c r="O388" s="157"/>
      <c r="P388" s="157"/>
      <c r="Q388" s="158" t="e">
        <f>(F388*1000)/'Energy$'!G423</f>
        <v>#REF!</v>
      </c>
      <c r="R388" s="158" t="e">
        <f>(G388*1000)/'Energy$'!J423</f>
        <v>#REF!</v>
      </c>
      <c r="S388" s="158" t="e">
        <f>(K388*1000)/'Energy$'!M423</f>
        <v>#REF!</v>
      </c>
      <c r="T388" s="157"/>
      <c r="U388" s="157"/>
      <c r="V388" s="157"/>
      <c r="W388" s="157" t="e">
        <f>(L388*1000)/'Energy$'!P423</f>
        <v>#REF!</v>
      </c>
      <c r="X388" s="158"/>
      <c r="Y388" s="158" t="e">
        <f>(F388*1000)/'Energy$'!G449</f>
        <v>#REF!</v>
      </c>
      <c r="Z388" s="157" t="e">
        <f>(G388*1000)/'Energy$'!J449</f>
        <v>#REF!</v>
      </c>
      <c r="AA388" s="157" t="e">
        <f>(K388*1000)/'Energy$'!M449</f>
        <v>#REF!</v>
      </c>
      <c r="AB388" s="157" t="e">
        <f>(L388*1000)/'Energy$'!P449</f>
        <v>#REF!</v>
      </c>
      <c r="AC388" s="157"/>
      <c r="AD388" s="157" t="e">
        <f>(F388*1000)/'Energy$'!G474</f>
        <v>#REF!</v>
      </c>
      <c r="AE388" s="157" t="e">
        <f>(G388*1000)/'Energy$'!J474</f>
        <v>#REF!</v>
      </c>
      <c r="AF388" s="157" t="e">
        <f>(K388*1000)/'Energy$'!M474</f>
        <v>#REF!</v>
      </c>
      <c r="AG388" s="157" t="e">
        <f>(L388*1000)/'Energy$'!P474</f>
        <v>#REF!</v>
      </c>
      <c r="AH388" s="157"/>
      <c r="AI388" s="157" t="e">
        <f>(F388*1000)/'Energy$'!G499</f>
        <v>#REF!</v>
      </c>
      <c r="AJ388" s="157" t="e">
        <f>(G388*1000)/'Energy$'!J499</f>
        <v>#REF!</v>
      </c>
      <c r="AK388" s="157" t="e">
        <f>(K388*1000)/'Energy$'!M499</f>
        <v>#REF!</v>
      </c>
      <c r="AL388" s="157" t="e">
        <f>(L388*1000)/'Energy$'!P499</f>
        <v>#REF!</v>
      </c>
      <c r="AM388" s="157"/>
      <c r="AN388" s="157" t="e">
        <f>(F388*1000)/'Energy$'!G524</f>
        <v>#REF!</v>
      </c>
      <c r="AO388" s="157" t="e">
        <f>(G388*1000)/'Energy$'!J524</f>
        <v>#REF!</v>
      </c>
      <c r="AP388" s="157" t="e">
        <f>(K388*1000)/'Energy$'!M524</f>
        <v>#REF!</v>
      </c>
      <c r="AQ388" s="157" t="e">
        <f>(L388*1000)/'Energy$'!P524</f>
        <v>#REF!</v>
      </c>
    </row>
    <row r="389" spans="1:43" ht="15" customHeight="1" x14ac:dyDescent="0.2">
      <c r="A389" s="155" t="s">
        <v>58</v>
      </c>
      <c r="B389" s="156"/>
      <c r="C389" s="156"/>
      <c r="D389" s="156"/>
      <c r="E389" s="157" t="e">
        <f t="shared" si="28"/>
        <v>#REF!</v>
      </c>
      <c r="F389" s="157" t="e">
        <f t="shared" si="29"/>
        <v>#REF!</v>
      </c>
      <c r="G389" s="157" t="e">
        <f t="shared" si="30"/>
        <v>#REF!</v>
      </c>
      <c r="H389" s="157"/>
      <c r="I389" s="157"/>
      <c r="J389" s="157"/>
      <c r="K389" s="157" t="e">
        <f t="shared" si="31"/>
        <v>#REF!</v>
      </c>
      <c r="L389" s="158" t="e">
        <f t="shared" si="32"/>
        <v>#REF!</v>
      </c>
      <c r="M389" s="158" t="e">
        <f>(E389*1000)/'Energy$'!D424</f>
        <v>#REF!</v>
      </c>
      <c r="N389" s="157"/>
      <c r="O389" s="157"/>
      <c r="P389" s="157"/>
      <c r="Q389" s="158" t="e">
        <f>(F389*1000)/'Energy$'!G424</f>
        <v>#REF!</v>
      </c>
      <c r="R389" s="158" t="e">
        <f>(G389*1000)/'Energy$'!J424</f>
        <v>#REF!</v>
      </c>
      <c r="S389" s="158" t="e">
        <f>(K389*1000)/'Energy$'!M424</f>
        <v>#REF!</v>
      </c>
      <c r="T389" s="157"/>
      <c r="U389" s="157"/>
      <c r="V389" s="157"/>
      <c r="W389" s="157" t="e">
        <f>(L389*1000)/'Energy$'!P424</f>
        <v>#REF!</v>
      </c>
      <c r="X389" s="158" t="e">
        <f>(E389*1000)/'Energy$'!D450</f>
        <v>#REF!</v>
      </c>
      <c r="Y389" s="158" t="e">
        <f>(F389*1000)/'Energy$'!G450</f>
        <v>#REF!</v>
      </c>
      <c r="Z389" s="157" t="e">
        <f>(G389*1000)/'Energy$'!J450</f>
        <v>#REF!</v>
      </c>
      <c r="AA389" s="157" t="e">
        <f>(K389*1000)/'Energy$'!M450</f>
        <v>#REF!</v>
      </c>
      <c r="AB389" s="157" t="e">
        <f>(L389*1000)/'Energy$'!P450</f>
        <v>#REF!</v>
      </c>
      <c r="AC389" s="157" t="e">
        <f>(E389*1000)/'Energy$'!D475</f>
        <v>#REF!</v>
      </c>
      <c r="AD389" s="157" t="e">
        <f>(F389*1000)/'Energy$'!G475</f>
        <v>#REF!</v>
      </c>
      <c r="AE389" s="157" t="e">
        <f>(G389*1000)/'Energy$'!J475</f>
        <v>#REF!</v>
      </c>
      <c r="AF389" s="157" t="e">
        <f>(K389*1000)/'Energy$'!M475</f>
        <v>#REF!</v>
      </c>
      <c r="AG389" s="157" t="e">
        <f>(L389*1000)/'Energy$'!P475</f>
        <v>#REF!</v>
      </c>
      <c r="AH389" s="157" t="e">
        <f>(E389*1000)/'Energy$'!D500</f>
        <v>#REF!</v>
      </c>
      <c r="AI389" s="157" t="e">
        <f>(F389*1000)/'Energy$'!G500</f>
        <v>#REF!</v>
      </c>
      <c r="AJ389" s="157" t="e">
        <f>(G389*1000)/'Energy$'!J500</f>
        <v>#REF!</v>
      </c>
      <c r="AK389" s="157" t="e">
        <f>(K389*1000)/'Energy$'!M500</f>
        <v>#REF!</v>
      </c>
      <c r="AL389" s="157" t="e">
        <f>(L389*1000)/'Energy$'!P500</f>
        <v>#REF!</v>
      </c>
      <c r="AM389" s="157" t="e">
        <f>(E389*1000)/'Energy$'!D525</f>
        <v>#REF!</v>
      </c>
      <c r="AN389" s="157" t="e">
        <f>(F389*1000)/'Energy$'!G525</f>
        <v>#REF!</v>
      </c>
      <c r="AO389" s="157" t="e">
        <f>(G389*1000)/'Energy$'!J525</f>
        <v>#REF!</v>
      </c>
      <c r="AP389" s="157" t="e">
        <f>(K389*1000)/'Energy$'!M525</f>
        <v>#REF!</v>
      </c>
      <c r="AQ389" s="157" t="e">
        <f>(L389*1000)/'Energy$'!P525</f>
        <v>#REF!</v>
      </c>
    </row>
    <row r="391" spans="1:43" x14ac:dyDescent="0.2">
      <c r="A391" s="161" t="s">
        <v>123</v>
      </c>
      <c r="E391" s="157" t="e">
        <f>SUM(E376:E379)+SUM(E381:E384)+SUM(E387:E389)</f>
        <v>#REF!</v>
      </c>
      <c r="F391" s="157" t="e">
        <f t="shared" ref="F391:L391" si="33">SUM(F376:F379)+SUM(F381:F384)+SUM(F387:F389)</f>
        <v>#REF!</v>
      </c>
      <c r="G391" s="157" t="e">
        <f t="shared" si="33"/>
        <v>#REF!</v>
      </c>
      <c r="H391" s="157">
        <f t="shared" si="33"/>
        <v>0</v>
      </c>
      <c r="I391" s="157">
        <f t="shared" si="33"/>
        <v>0</v>
      </c>
      <c r="J391" s="157">
        <f t="shared" si="33"/>
        <v>0</v>
      </c>
      <c r="K391" s="157" t="e">
        <f t="shared" si="33"/>
        <v>#REF!</v>
      </c>
      <c r="L391" s="157" t="e">
        <f t="shared" si="33"/>
        <v>#REF!</v>
      </c>
      <c r="M391" s="158" t="e">
        <f>((E376*1000)/'Energy$'!D411+(E377*1000)/'Energy$'!D412+(E378*1000)/'Energy$'!D413+(E381*1000)/'Energy$'!D414+(E382*1000)/'Energy$'!D416+(E383*1000)/'Energy$'!D418+(E384*1000)/'Energy$'!D419+(E387*1000)/'Energy$'!D422+(E389*1000)/'Energy$'!D424)/10</f>
        <v>#REF!</v>
      </c>
      <c r="N391" s="159"/>
      <c r="O391" s="159"/>
      <c r="P391" s="159"/>
      <c r="Q391" s="158" t="e">
        <f>((F376*1000)/'Energy$'!G411+(F377*1000)/'Energy$'!G412+(F378*1000)/'Energy$'!G413+(F379*1000)/'Energy$'!G414+(F381*1000)/'Energy$'!G416+(F382*1000)/'Energy$'!G417+(F383*1000)/'Energy$'!G418+(F384*1000)/'Energy$'!G419+(F387*1000)/'Energy$'!G422+(F388*1000)/'Energy$'!G423+(F389*1000)/'Energy$'!G424)/11</f>
        <v>#REF!</v>
      </c>
      <c r="R391" s="158" t="e">
        <f>((G376*1000)/'Energy$'!J411+(G377*1000)/'Energy$'!J412+(G378*1000)/'Energy$'!J413+(G379*1000)/'Energy$'!J414+(G381*1000)/'Energy$'!J416+(G382*1000)/'Energy$'!J417+(G383*1000)/'Energy$'!J418+(G384*1000)/'Energy$'!J419+(G387*1000)/'Energy$'!J422+(G388*1000)/'Energy$'!J423+(G389*1000)/'Energy$'!J424)/11</f>
        <v>#REF!</v>
      </c>
      <c r="S391" s="158" t="e">
        <f>((K376*1000)/'Energy$'!M411+(K377*1000)/'Energy$'!M412+(K378*1000)/'Energy$'!M413+(K379*1000)/'Energy$'!M414+(K381*1000)/'Energy$'!M416+(K382*1000)/'Energy$'!M417+(K383*1000)/'Energy$'!M418+(K384*1000)/'Energy$'!M419+(K387*1000)/'Energy$'!M422+(K388*1000)/'Energy$'!M423+(K389*1000)/'Energy$'!M424)/11</f>
        <v>#REF!</v>
      </c>
      <c r="T391" s="157">
        <f t="shared" ref="T391:V391" si="34">(SUM(T376:T379)+SUM(T381:T384)+SUM(T387:T389))/11</f>
        <v>0</v>
      </c>
      <c r="U391" s="157">
        <f t="shared" si="34"/>
        <v>0</v>
      </c>
      <c r="V391" s="157">
        <f t="shared" si="34"/>
        <v>0</v>
      </c>
      <c r="W391" s="158" t="e">
        <f>((L376*1000)/'Energy$'!P411+(L377*1000)/'Energy$'!P412+(L378*1000)/'Energy$'!P413+(L379*1000)/'Energy$'!P414+(L381*1000)/'Energy$'!P416+(L382*1000)/'Energy$'!P417+(L383*1000)/'Energy$'!P418+(L384*1000)/'Energy$'!P419+(L387*1000)/'Energy$'!P422+(L388*1000)/'Energy$'!P423+(L389*1000)/'Energy$'!P424)/11</f>
        <v>#REF!</v>
      </c>
      <c r="X391" s="158" t="e">
        <f>((E376*1000)/'Energy$'!D437+(E377*1000)/'Energy$'!D438+(E378*1000)/'Energy$'!D439++(E379*1000)/'Energy$'!D440+(E381*1000)/'Energy$'!D442+(E382*1000)/'Energy$'!D443+(E383*1000)/'Energy$'!D443+(E384*1000)/'Energy$'!D445+(E387*1000)/'Energy$'!D448+(E389*1000)/'Energy$'!D450)/10</f>
        <v>#REF!</v>
      </c>
      <c r="Y391" s="158" t="e">
        <f>((F376*1000)/'Energy$'!G437+(F377*1000)/'Energy$'!G438+(F378*1000)/'Energy$'!G439++(F379*1000)/'Energy$'!G440+(F381*1000)/'Energy$'!G442+(F382*1000)/'Energy$'!G443+(F383*1000)/'Energy$'!G443+(F384*1000)/'Energy$'!G445+(F387*1000)/'Energy$'!G448+(F388*1000)/'Energy$'!G449+(F389*1000)/'Energy$'!G450)/11</f>
        <v>#REF!</v>
      </c>
      <c r="Z391" s="158" t="e">
        <f>((G376*1000)/'Energy$'!J437+(G377*1000)/'Energy$'!J438+(G378*1000)/'Energy$'!J439++(G379*1000)/'Energy$'!J440+(G381*1000)/'Energy$'!J442+(G382*1000)/'Energy$'!J443+(G383*1000)/'Energy$'!J443+(G384*1000)/'Energy$'!J445+(G387*1000)/'Energy$'!J448+(G388*1000)/'Energy$'!J449+(G389*1000)/'Energy$'!J450)/11</f>
        <v>#REF!</v>
      </c>
      <c r="AA391" s="158" t="e">
        <f>((K376*1000)/'Energy$'!M437+(K377*1000)/'Energy$'!M438+(K378*1000)/'Energy$'!M439++(K379*1000)/'Energy$'!M440+(K381*1000)/'Energy$'!M442+(K382*1000)/'Energy$'!M443+(K383*1000)/'Energy$'!M443+(K384*1000)/'Energy$'!M445+(K387*1000)/'Energy$'!M448+(K388*1000)/'Energy$'!M449+(K389*1000)/'Energy$'!M450)/11</f>
        <v>#REF!</v>
      </c>
      <c r="AB391" s="158" t="e">
        <f>((L376*1000)/'Energy$'!P437+(L377*1000)/'Energy$'!P438+(L378*1000)/'Energy$'!P439++(L379*1000)/'Energy$'!P440+(L381*1000)/'Energy$'!P442+(L382*1000)/'Energy$'!P443+(L383*1000)/'Energy$'!P443+(L384*1000)/'Energy$'!P445+(L387*1000)/'Energy$'!P448+(L388*1000)/'Energy$'!P449+(L389*1000)/'Energy$'!P450)/11</f>
        <v>#REF!</v>
      </c>
      <c r="AC391" s="158"/>
      <c r="AD391" s="158"/>
      <c r="AE391" s="157"/>
      <c r="AF391" s="157"/>
      <c r="AG391" s="157"/>
      <c r="AH391" s="158"/>
      <c r="AI391" s="157"/>
      <c r="AJ391" s="157"/>
      <c r="AK391" s="157"/>
      <c r="AL391" s="157"/>
      <c r="AM391" s="157"/>
      <c r="AN391" s="157"/>
      <c r="AO391" s="157"/>
      <c r="AP391" s="157"/>
      <c r="AQ391" s="157"/>
    </row>
  </sheetData>
  <mergeCells count="80">
    <mergeCell ref="B346:Y346"/>
    <mergeCell ref="B347:G347"/>
    <mergeCell ref="H347:M347"/>
    <mergeCell ref="N347:S347"/>
    <mergeCell ref="T347:Y347"/>
    <mergeCell ref="B324:G324"/>
    <mergeCell ref="H324:M324"/>
    <mergeCell ref="N324:S324"/>
    <mergeCell ref="T324:Y324"/>
    <mergeCell ref="B277:Y277"/>
    <mergeCell ref="B278:G278"/>
    <mergeCell ref="H278:M278"/>
    <mergeCell ref="N278:S278"/>
    <mergeCell ref="T278:Y278"/>
    <mergeCell ref="B300:Y300"/>
    <mergeCell ref="B301:G301"/>
    <mergeCell ref="H301:M301"/>
    <mergeCell ref="N301:S301"/>
    <mergeCell ref="T301:Y301"/>
    <mergeCell ref="B323:Y323"/>
    <mergeCell ref="B255:G255"/>
    <mergeCell ref="H255:M255"/>
    <mergeCell ref="N255:S255"/>
    <mergeCell ref="T255:Y255"/>
    <mergeCell ref="B208:Y208"/>
    <mergeCell ref="B209:G209"/>
    <mergeCell ref="H209:M209"/>
    <mergeCell ref="N209:S209"/>
    <mergeCell ref="T209:Y209"/>
    <mergeCell ref="B231:Y231"/>
    <mergeCell ref="B232:G232"/>
    <mergeCell ref="H232:M232"/>
    <mergeCell ref="N232:S232"/>
    <mergeCell ref="T232:Y232"/>
    <mergeCell ref="B254:Y254"/>
    <mergeCell ref="B186:G186"/>
    <mergeCell ref="H186:M186"/>
    <mergeCell ref="N186:S186"/>
    <mergeCell ref="T186:Y186"/>
    <mergeCell ref="B139:Y139"/>
    <mergeCell ref="B140:G140"/>
    <mergeCell ref="H140:M140"/>
    <mergeCell ref="N140:S140"/>
    <mergeCell ref="T140:Y140"/>
    <mergeCell ref="B162:Y162"/>
    <mergeCell ref="B163:G163"/>
    <mergeCell ref="H163:M163"/>
    <mergeCell ref="N163:S163"/>
    <mergeCell ref="T163:Y163"/>
    <mergeCell ref="B185:Y185"/>
    <mergeCell ref="B117:G117"/>
    <mergeCell ref="H117:M117"/>
    <mergeCell ref="N117:S117"/>
    <mergeCell ref="T117:Y117"/>
    <mergeCell ref="B70:Y70"/>
    <mergeCell ref="B71:G71"/>
    <mergeCell ref="H71:M71"/>
    <mergeCell ref="N71:S71"/>
    <mergeCell ref="T71:Y71"/>
    <mergeCell ref="B93:Y93"/>
    <mergeCell ref="B94:G94"/>
    <mergeCell ref="H94:M94"/>
    <mergeCell ref="N94:S94"/>
    <mergeCell ref="T94:Y94"/>
    <mergeCell ref="B116:Y116"/>
    <mergeCell ref="B48:G48"/>
    <mergeCell ref="H48:M48"/>
    <mergeCell ref="N48:S48"/>
    <mergeCell ref="T48:Y48"/>
    <mergeCell ref="B1:Y1"/>
    <mergeCell ref="B2:G2"/>
    <mergeCell ref="H2:M2"/>
    <mergeCell ref="N2:S2"/>
    <mergeCell ref="T2:Y2"/>
    <mergeCell ref="B24:Y24"/>
    <mergeCell ref="B25:G25"/>
    <mergeCell ref="H25:M25"/>
    <mergeCell ref="N25:S25"/>
    <mergeCell ref="T25:Y25"/>
    <mergeCell ref="B47:Y47"/>
  </mergeCells>
  <pageMargins left="0.25" right="0.25" top="0.75" bottom="0.75" header="0.3" footer="0.3"/>
  <pageSetup scale="10" orientation="landscape"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D299"/>
  <sheetViews>
    <sheetView topLeftCell="A2" zoomScaleNormal="100" workbookViewId="0">
      <selection activeCell="G4" sqref="G4"/>
    </sheetView>
  </sheetViews>
  <sheetFormatPr defaultRowHeight="12.75" x14ac:dyDescent="0.2"/>
  <cols>
    <col min="1" max="1" width="32.85546875" customWidth="1"/>
    <col min="2" max="25" width="11.7109375" customWidth="1"/>
    <col min="26" max="30" width="10.7109375" customWidth="1"/>
  </cols>
  <sheetData>
    <row r="1" spans="1:30" ht="18.75" x14ac:dyDescent="0.25">
      <c r="A1" s="82"/>
      <c r="B1" s="738" t="s">
        <v>76</v>
      </c>
      <c r="C1" s="739"/>
      <c r="D1" s="739"/>
      <c r="E1" s="739"/>
      <c r="F1" s="739"/>
      <c r="G1" s="739"/>
      <c r="H1" s="739"/>
      <c r="I1" s="739"/>
      <c r="J1" s="739"/>
      <c r="K1" s="739"/>
      <c r="L1" s="739"/>
      <c r="M1" s="739"/>
      <c r="N1" s="739"/>
      <c r="O1" s="739"/>
      <c r="P1" s="739"/>
      <c r="Q1" s="739"/>
      <c r="R1" s="739"/>
      <c r="S1" s="739"/>
      <c r="T1" s="739"/>
      <c r="U1" s="739"/>
      <c r="V1" s="739"/>
      <c r="W1" s="739"/>
      <c r="X1" s="739"/>
      <c r="Y1" s="740"/>
    </row>
    <row r="2" spans="1:30" x14ac:dyDescent="0.2">
      <c r="A2" s="75" t="s">
        <v>436</v>
      </c>
      <c r="B2" s="732" t="s">
        <v>39</v>
      </c>
      <c r="C2" s="732"/>
      <c r="D2" s="732"/>
      <c r="E2" s="732"/>
      <c r="F2" s="732"/>
      <c r="G2" s="737"/>
      <c r="H2" s="732" t="s">
        <v>42</v>
      </c>
      <c r="I2" s="732"/>
      <c r="J2" s="732"/>
      <c r="K2" s="732"/>
      <c r="L2" s="732"/>
      <c r="M2" s="732"/>
      <c r="N2" s="732" t="s">
        <v>41</v>
      </c>
      <c r="O2" s="732"/>
      <c r="P2" s="732"/>
      <c r="Q2" s="732"/>
      <c r="R2" s="732"/>
      <c r="S2" s="732"/>
      <c r="T2" s="732" t="s">
        <v>40</v>
      </c>
      <c r="U2" s="732"/>
      <c r="V2" s="732"/>
      <c r="W2" s="732"/>
      <c r="X2" s="732"/>
      <c r="Y2" s="732"/>
    </row>
    <row r="3" spans="1:30" ht="33.75" x14ac:dyDescent="0.2">
      <c r="A3" s="39" t="s">
        <v>14</v>
      </c>
      <c r="B3" s="30" t="s">
        <v>133</v>
      </c>
      <c r="C3" s="31" t="s">
        <v>8</v>
      </c>
      <c r="D3" s="31" t="s">
        <v>129</v>
      </c>
      <c r="E3" s="31" t="s">
        <v>130</v>
      </c>
      <c r="F3" s="31" t="s">
        <v>131</v>
      </c>
      <c r="G3" s="31" t="s">
        <v>132</v>
      </c>
      <c r="H3" s="30" t="s">
        <v>1</v>
      </c>
      <c r="I3" s="31" t="s">
        <v>8</v>
      </c>
      <c r="J3" s="31" t="s">
        <v>129</v>
      </c>
      <c r="K3" s="31" t="s">
        <v>130</v>
      </c>
      <c r="L3" s="31" t="s">
        <v>131</v>
      </c>
      <c r="M3" s="31" t="s">
        <v>132</v>
      </c>
      <c r="N3" s="30" t="s">
        <v>1</v>
      </c>
      <c r="O3" s="31" t="s">
        <v>8</v>
      </c>
      <c r="P3" s="31" t="s">
        <v>129</v>
      </c>
      <c r="Q3" s="31" t="s">
        <v>130</v>
      </c>
      <c r="R3" s="31" t="s">
        <v>131</v>
      </c>
      <c r="S3" s="31" t="s">
        <v>132</v>
      </c>
      <c r="T3" s="30" t="s">
        <v>1</v>
      </c>
      <c r="U3" s="31" t="s">
        <v>8</v>
      </c>
      <c r="V3" s="31" t="s">
        <v>129</v>
      </c>
      <c r="W3" s="31" t="s">
        <v>130</v>
      </c>
      <c r="X3" s="31" t="s">
        <v>131</v>
      </c>
      <c r="Y3" s="32" t="s">
        <v>132</v>
      </c>
      <c r="Z3" s="40" t="s">
        <v>124</v>
      </c>
      <c r="AA3" s="40" t="s">
        <v>126</v>
      </c>
      <c r="AB3" s="40" t="s">
        <v>127</v>
      </c>
      <c r="AC3" s="40" t="s">
        <v>128</v>
      </c>
      <c r="AD3" s="42" t="s">
        <v>125</v>
      </c>
    </row>
    <row r="4" spans="1:30" x14ac:dyDescent="0.2">
      <c r="A4" s="11" t="s">
        <v>0</v>
      </c>
      <c r="B4" s="16">
        <f>SUM(D4:G4)</f>
        <v>210.6904761054042</v>
      </c>
      <c r="C4" s="361">
        <f>D4*Constants!$B$1+Constants!$B$2*E4+F4</f>
        <v>92.938367485484591</v>
      </c>
      <c r="D4" s="13">
        <v>116.17295935685573</v>
      </c>
      <c r="E4" s="13">
        <v>0</v>
      </c>
      <c r="F4" s="13">
        <v>0</v>
      </c>
      <c r="G4" s="14">
        <v>94.517516748548474</v>
      </c>
      <c r="H4" s="13">
        <f>SUM(J4:M4)</f>
        <v>314.8132094685127</v>
      </c>
      <c r="I4" s="361">
        <f>J4*Constants!$B$1+Constants!$B$2*K4+L4</f>
        <v>130.68259758820901</v>
      </c>
      <c r="J4" s="13">
        <v>163.35324698526125</v>
      </c>
      <c r="K4" s="13">
        <v>0</v>
      </c>
      <c r="L4" s="13">
        <v>0</v>
      </c>
      <c r="M4" s="13">
        <v>151.45996248325145</v>
      </c>
      <c r="N4" s="16">
        <f>SUM(P4:S4)</f>
        <v>424.79691290754801</v>
      </c>
      <c r="O4" s="361">
        <f>P4*Constants!$B$1+Constants!$B$2*Q4+R4</f>
        <v>216.42668762840555</v>
      </c>
      <c r="P4" s="13">
        <v>270.53335953550692</v>
      </c>
      <c r="Q4" s="13">
        <v>0</v>
      </c>
      <c r="R4" s="13">
        <v>0</v>
      </c>
      <c r="S4" s="13">
        <v>154.26355337204109</v>
      </c>
      <c r="T4" s="29">
        <f>SUM(V4:Y4)</f>
        <v>437.61620187583742</v>
      </c>
      <c r="U4" s="361">
        <f>V4*Constants!$B$1+Constants!$B$2*W4+X4</f>
        <v>273.39227726663688</v>
      </c>
      <c r="V4" s="29">
        <v>341.74034658329612</v>
      </c>
      <c r="W4" s="29">
        <v>0</v>
      </c>
      <c r="X4" s="29">
        <v>0</v>
      </c>
      <c r="Y4" s="29">
        <v>95.875855292541303</v>
      </c>
      <c r="Z4" s="43">
        <v>1</v>
      </c>
      <c r="AA4" s="43">
        <v>1</v>
      </c>
      <c r="AB4" s="43">
        <v>1</v>
      </c>
      <c r="AC4" s="43">
        <v>1</v>
      </c>
      <c r="AD4" s="43">
        <v>1</v>
      </c>
    </row>
    <row r="5" spans="1:30" x14ac:dyDescent="0.2">
      <c r="A5" s="12" t="s">
        <v>45</v>
      </c>
      <c r="B5" s="8">
        <f>SUM(D5:G5)</f>
        <v>202.87320053595357</v>
      </c>
      <c r="C5" s="361">
        <f>D5*Constants!$B$1+Constants!$B$2*E5+F5</f>
        <v>90.01448789638232</v>
      </c>
      <c r="D5" s="9">
        <v>112.51810987047789</v>
      </c>
      <c r="E5" s="9">
        <v>0</v>
      </c>
      <c r="F5" s="9">
        <v>0</v>
      </c>
      <c r="G5" s="168">
        <v>90.355090665475672</v>
      </c>
      <c r="H5" s="7">
        <f>SUM(J5:M5)</f>
        <v>302.39670388566321</v>
      </c>
      <c r="I5" s="361">
        <f>J5*Constants!$B$1+Constants!$B$2*K5+L5</f>
        <v>124.12681375614113</v>
      </c>
      <c r="J5" s="7">
        <v>155.15851719517642</v>
      </c>
      <c r="K5" s="7">
        <v>0</v>
      </c>
      <c r="L5" s="7">
        <v>0</v>
      </c>
      <c r="M5" s="7">
        <v>147.23818669048683</v>
      </c>
      <c r="N5" s="6">
        <f>SUM(P5:S5)</f>
        <v>407.38758195623041</v>
      </c>
      <c r="O5" s="361">
        <f>P5*Constants!$B$1+Constants!$B$2*Q5+R5</f>
        <v>205.89492023224653</v>
      </c>
      <c r="P5" s="7">
        <v>257.36865029030815</v>
      </c>
      <c r="Q5" s="7">
        <v>0</v>
      </c>
      <c r="R5" s="7">
        <v>0</v>
      </c>
      <c r="S5" s="7">
        <v>150.01893166592228</v>
      </c>
      <c r="T5" s="9">
        <f>SUM(V5:Y5)</f>
        <v>413.19913532827155</v>
      </c>
      <c r="U5" s="361">
        <f>V5*Constants!$B$1+Constants!$B$2*W5+X5</f>
        <v>257.25610933452435</v>
      </c>
      <c r="V5" s="9">
        <v>321.57013666815544</v>
      </c>
      <c r="W5" s="9">
        <v>0</v>
      </c>
      <c r="X5" s="9">
        <v>0</v>
      </c>
      <c r="Y5" s="9">
        <v>91.628998660116125</v>
      </c>
      <c r="Z5" s="44">
        <v>0</v>
      </c>
      <c r="AA5" s="44">
        <v>1</v>
      </c>
      <c r="AB5" s="44">
        <v>1</v>
      </c>
      <c r="AC5" s="44">
        <v>1</v>
      </c>
      <c r="AD5" s="44">
        <v>1</v>
      </c>
    </row>
    <row r="6" spans="1:30" x14ac:dyDescent="0.2">
      <c r="A6" s="12" t="s">
        <v>59</v>
      </c>
      <c r="B6" s="8">
        <f t="shared" ref="B6:B23" si="0">SUM(D6:G6)</f>
        <v>202.87320053595357</v>
      </c>
      <c r="C6" s="361">
        <f>D6*Constants!$B$1+Constants!$B$2*E6+F6</f>
        <v>90.01448789638232</v>
      </c>
      <c r="D6" s="9">
        <v>112.51810987047789</v>
      </c>
      <c r="E6" s="9">
        <v>0</v>
      </c>
      <c r="F6" s="9">
        <v>0</v>
      </c>
      <c r="G6" s="168">
        <v>90.355090665475672</v>
      </c>
      <c r="H6" s="7">
        <f t="shared" ref="H6:H7" si="1">SUM(J6:M6)</f>
        <v>302.39670388566321</v>
      </c>
      <c r="I6" s="361">
        <f>J6*Constants!$B$1+Constants!$B$2*K6+L6</f>
        <v>124.12681375614113</v>
      </c>
      <c r="J6" s="7">
        <v>155.15851719517642</v>
      </c>
      <c r="K6" s="7">
        <v>0</v>
      </c>
      <c r="L6" s="7">
        <v>0</v>
      </c>
      <c r="M6" s="7">
        <v>147.23818669048683</v>
      </c>
      <c r="N6" s="6">
        <f t="shared" ref="N6:N24" si="2">SUM(P6:S6)</f>
        <v>407.38758195623041</v>
      </c>
      <c r="O6" s="361">
        <f>P6*Constants!$B$1+Constants!$B$2*Q6+R6</f>
        <v>205.89492023224653</v>
      </c>
      <c r="P6" s="7">
        <v>257.36865029030815</v>
      </c>
      <c r="Q6" s="7">
        <v>0</v>
      </c>
      <c r="R6" s="7">
        <v>0</v>
      </c>
      <c r="S6" s="7">
        <v>150.01893166592228</v>
      </c>
      <c r="T6" s="9">
        <f t="shared" ref="T6:T24" si="3">SUM(V6:Y6)</f>
        <v>413.19913532827155</v>
      </c>
      <c r="U6" s="361">
        <f>V6*Constants!$B$1+Constants!$B$2*W6+X6</f>
        <v>257.25610933452435</v>
      </c>
      <c r="V6" s="9">
        <v>321.57013666815544</v>
      </c>
      <c r="W6" s="9">
        <v>0</v>
      </c>
      <c r="X6" s="9">
        <v>0</v>
      </c>
      <c r="Y6" s="9">
        <v>91.628998660116125</v>
      </c>
      <c r="Z6" s="44">
        <v>0</v>
      </c>
      <c r="AA6" s="44">
        <v>1</v>
      </c>
      <c r="AB6" s="44">
        <v>1</v>
      </c>
      <c r="AC6" s="44">
        <v>1</v>
      </c>
      <c r="AD6" s="44">
        <v>1</v>
      </c>
    </row>
    <row r="7" spans="1:30" x14ac:dyDescent="0.2">
      <c r="A7" s="12" t="s">
        <v>43</v>
      </c>
      <c r="B7" s="8">
        <f t="shared" si="0"/>
        <v>202.87320053595357</v>
      </c>
      <c r="C7" s="361">
        <f>D7*Constants!$B$1+Constants!$B$2*E7+F7</f>
        <v>90.01448789638232</v>
      </c>
      <c r="D7" s="9">
        <v>112.51810987047789</v>
      </c>
      <c r="E7" s="9">
        <v>0</v>
      </c>
      <c r="F7" s="9">
        <v>0</v>
      </c>
      <c r="G7" s="168">
        <v>90.355090665475672</v>
      </c>
      <c r="H7" s="7">
        <f t="shared" si="1"/>
        <v>302.39670388566321</v>
      </c>
      <c r="I7" s="361">
        <f>J7*Constants!$B$1+Constants!$B$2*K7+L7</f>
        <v>124.12681375614113</v>
      </c>
      <c r="J7" s="7">
        <v>155.15851719517642</v>
      </c>
      <c r="K7" s="7">
        <v>0</v>
      </c>
      <c r="L7" s="7">
        <v>0</v>
      </c>
      <c r="M7" s="7">
        <v>147.23818669048683</v>
      </c>
      <c r="N7" s="6">
        <f t="shared" si="2"/>
        <v>407.38758195623041</v>
      </c>
      <c r="O7" s="361">
        <f>P7*Constants!$B$1+Constants!$B$2*Q7+R7</f>
        <v>205.89492023224653</v>
      </c>
      <c r="P7" s="7">
        <v>257.36865029030815</v>
      </c>
      <c r="Q7" s="7">
        <v>0</v>
      </c>
      <c r="R7" s="7">
        <v>0</v>
      </c>
      <c r="S7" s="7">
        <v>150.01893166592228</v>
      </c>
      <c r="T7" s="9">
        <f t="shared" si="3"/>
        <v>413.19913532827155</v>
      </c>
      <c r="U7" s="361">
        <f>V7*Constants!$B$1+Constants!$B$2*W7+X7</f>
        <v>257.25610933452435</v>
      </c>
      <c r="V7" s="9">
        <v>321.57013666815544</v>
      </c>
      <c r="W7" s="9">
        <v>0</v>
      </c>
      <c r="X7" s="9">
        <v>0</v>
      </c>
      <c r="Y7" s="9">
        <v>91.628998660116125</v>
      </c>
      <c r="Z7" s="44">
        <v>0</v>
      </c>
      <c r="AA7" s="44">
        <v>1</v>
      </c>
      <c r="AB7" s="44">
        <v>1</v>
      </c>
      <c r="AC7" s="44">
        <v>1</v>
      </c>
      <c r="AD7" s="44">
        <v>1</v>
      </c>
    </row>
    <row r="8" spans="1:30" x14ac:dyDescent="0.2">
      <c r="A8" s="12" t="s">
        <v>44</v>
      </c>
      <c r="B8" s="8">
        <f t="shared" si="0"/>
        <v>202.30329432782491</v>
      </c>
      <c r="C8" s="361">
        <f>D8*Constants!$B$1+Constants!$B$2*E8+F8</f>
        <v>89.559754890576144</v>
      </c>
      <c r="D8" s="7">
        <v>111.94969361322018</v>
      </c>
      <c r="E8" s="7">
        <v>0</v>
      </c>
      <c r="F8" s="7">
        <v>0</v>
      </c>
      <c r="G8" s="4">
        <v>90.353600714604724</v>
      </c>
      <c r="H8" s="7">
        <f>SUM(J8:M8)</f>
        <v>286.27046895935683</v>
      </c>
      <c r="I8" s="361">
        <f>J8*Constants!$B$1+Constants!$B$2*K8+L8</f>
        <v>111.32118267083519</v>
      </c>
      <c r="J8" s="7">
        <v>139.15147833854397</v>
      </c>
      <c r="K8" s="7">
        <v>0</v>
      </c>
      <c r="L8" s="7">
        <v>0</v>
      </c>
      <c r="M8" s="7">
        <v>147.11899062081287</v>
      </c>
      <c r="N8" s="6">
        <f t="shared" si="2"/>
        <v>376.23568914694067</v>
      </c>
      <c r="O8" s="361">
        <f>P8*Constants!$B$1+Constants!$B$2*Q8+R8</f>
        <v>181.00022510049132</v>
      </c>
      <c r="P8" s="7">
        <v>226.25028137561415</v>
      </c>
      <c r="Q8" s="7">
        <v>0</v>
      </c>
      <c r="R8" s="7">
        <v>0</v>
      </c>
      <c r="S8" s="7">
        <v>149.98540777132649</v>
      </c>
      <c r="T8" s="9">
        <f t="shared" si="3"/>
        <v>388.88711031710585</v>
      </c>
      <c r="U8" s="361">
        <f>V8*Constants!$B$1+Constants!$B$2*W8+X8</f>
        <v>237.82536203662349</v>
      </c>
      <c r="V8" s="9">
        <v>297.28170254577935</v>
      </c>
      <c r="W8" s="9">
        <v>0</v>
      </c>
      <c r="X8" s="9">
        <v>0</v>
      </c>
      <c r="Y8" s="9">
        <v>91.605407771326483</v>
      </c>
      <c r="Z8" s="44">
        <v>0</v>
      </c>
      <c r="AA8" s="44">
        <v>1</v>
      </c>
      <c r="AB8" s="44">
        <v>1</v>
      </c>
      <c r="AC8" s="44">
        <v>1</v>
      </c>
      <c r="AD8" s="44">
        <v>1</v>
      </c>
    </row>
    <row r="9" spans="1:30" s="25" customFormat="1" x14ac:dyDescent="0.2">
      <c r="A9" s="23" t="s">
        <v>46</v>
      </c>
      <c r="B9" s="8">
        <f>SUM(D9:G9)</f>
        <v>203.34</v>
      </c>
      <c r="C9" s="361">
        <f>D9*Constants!$B$1+Constants!$B$2*E9+F9</f>
        <v>90.448000000000008</v>
      </c>
      <c r="D9" s="9">
        <v>113.06</v>
      </c>
      <c r="E9" s="9">
        <v>0</v>
      </c>
      <c r="F9" s="9">
        <v>0</v>
      </c>
      <c r="G9" s="168">
        <v>90.28</v>
      </c>
      <c r="H9" s="9">
        <f>SUM(J9:M9)</f>
        <v>307.67</v>
      </c>
      <c r="I9" s="361">
        <f>J9*Constants!$B$1+Constants!$B$2*K9+L9</f>
        <v>128.36800000000002</v>
      </c>
      <c r="J9" s="9">
        <v>160.46</v>
      </c>
      <c r="K9" s="9">
        <v>0</v>
      </c>
      <c r="L9" s="9">
        <v>0</v>
      </c>
      <c r="M9" s="9">
        <v>147.21</v>
      </c>
      <c r="N9" s="8">
        <f>SUM(P9:S9)</f>
        <v>417.53999999999996</v>
      </c>
      <c r="O9" s="361">
        <f>P9*Constants!$B$1+Constants!$B$2*Q9+R9</f>
        <v>214.01599999999999</v>
      </c>
      <c r="P9" s="9">
        <v>267.52</v>
      </c>
      <c r="Q9" s="9">
        <v>0</v>
      </c>
      <c r="R9" s="9">
        <v>0</v>
      </c>
      <c r="S9" s="9">
        <v>150.02000000000001</v>
      </c>
      <c r="T9" s="9">
        <f>SUM(V9:Y9)</f>
        <v>432.18</v>
      </c>
      <c r="U9" s="361">
        <f>V9*Constants!$B$1+Constants!$B$2*W9+X9</f>
        <v>272.44</v>
      </c>
      <c r="V9" s="9">
        <v>340.55</v>
      </c>
      <c r="W9" s="9">
        <v>0</v>
      </c>
      <c r="X9" s="9">
        <v>0</v>
      </c>
      <c r="Y9" s="9">
        <v>91.63</v>
      </c>
      <c r="Z9" s="46">
        <v>1</v>
      </c>
      <c r="AA9" s="46">
        <v>1</v>
      </c>
      <c r="AB9" s="46">
        <v>1</v>
      </c>
      <c r="AC9" s="46">
        <v>1</v>
      </c>
      <c r="AD9" s="46">
        <v>1</v>
      </c>
    </row>
    <row r="10" spans="1:30" s="24" customFormat="1" x14ac:dyDescent="0.2">
      <c r="A10" s="23" t="s">
        <v>47</v>
      </c>
      <c r="B10" s="50">
        <f t="shared" si="0"/>
        <v>210.6904761054042</v>
      </c>
      <c r="C10" s="361">
        <f>D10*Constants!$B$1+Constants!$B$2*E10+F10</f>
        <v>92.938367485484591</v>
      </c>
      <c r="D10" s="49">
        <v>116.17295935685573</v>
      </c>
      <c r="E10" s="49">
        <v>0</v>
      </c>
      <c r="F10" s="49">
        <v>0</v>
      </c>
      <c r="G10" s="169">
        <v>94.517516748548474</v>
      </c>
      <c r="H10" s="7">
        <f t="shared" ref="H10:H22" si="4">SUM(J10:M10)</f>
        <v>298.28866100937921</v>
      </c>
      <c r="I10" s="361">
        <f>J10*Constants!$B$1+Constants!$B$2*K10+L10</f>
        <v>121.64952210808397</v>
      </c>
      <c r="J10" s="9">
        <v>152.06190263510496</v>
      </c>
      <c r="K10" s="9">
        <v>0</v>
      </c>
      <c r="L10" s="9">
        <v>0</v>
      </c>
      <c r="M10" s="9">
        <v>146.22675837427423</v>
      </c>
      <c r="N10" s="6">
        <f t="shared" si="2"/>
        <v>404.7612952210809</v>
      </c>
      <c r="O10" s="361">
        <f>P10*Constants!$B$1+Constants!$B$2*Q10+R10</f>
        <v>203.79905600714608</v>
      </c>
      <c r="P10" s="9">
        <v>254.74882000893257</v>
      </c>
      <c r="Q10" s="9">
        <v>0</v>
      </c>
      <c r="R10" s="9">
        <v>0</v>
      </c>
      <c r="S10" s="9">
        <v>150.0124752121483</v>
      </c>
      <c r="T10" s="9">
        <f t="shared" si="3"/>
        <v>405.72430013398838</v>
      </c>
      <c r="U10" s="361">
        <f>V10*Constants!$B$1+Constants!$B$2*W10+X10</f>
        <v>251.32491290754803</v>
      </c>
      <c r="V10" s="9">
        <v>314.15614113443502</v>
      </c>
      <c r="W10" s="9">
        <v>0</v>
      </c>
      <c r="X10" s="9">
        <v>0</v>
      </c>
      <c r="Y10" s="9">
        <v>91.568158999553376</v>
      </c>
      <c r="Z10" s="46">
        <v>0</v>
      </c>
      <c r="AA10" s="46">
        <v>1</v>
      </c>
      <c r="AB10" s="46">
        <v>1</v>
      </c>
      <c r="AC10" s="46">
        <v>1</v>
      </c>
      <c r="AD10" s="46">
        <v>1</v>
      </c>
    </row>
    <row r="11" spans="1:30" x14ac:dyDescent="0.2">
      <c r="A11" s="23" t="s">
        <v>48</v>
      </c>
      <c r="B11" s="8">
        <f t="shared" si="0"/>
        <v>194.88184903974988</v>
      </c>
      <c r="C11" s="361">
        <f>D11*Constants!$B$1+Constants!$B$2*E11+F11</f>
        <v>83.324608485931222</v>
      </c>
      <c r="D11" s="7">
        <v>104.15576060741402</v>
      </c>
      <c r="E11" s="7">
        <v>0</v>
      </c>
      <c r="F11" s="7">
        <v>0</v>
      </c>
      <c r="G11" s="4">
        <v>90.726088432335857</v>
      </c>
      <c r="H11" s="7">
        <f t="shared" si="4"/>
        <v>293.8558088432336</v>
      </c>
      <c r="I11" s="361">
        <f>J11*Constants!$B$1+Constants!$B$2*K11+L11</f>
        <v>117.38230281375614</v>
      </c>
      <c r="J11" s="7">
        <v>146.72787851719517</v>
      </c>
      <c r="K11" s="7">
        <v>0</v>
      </c>
      <c r="L11" s="7">
        <v>0</v>
      </c>
      <c r="M11" s="7">
        <v>147.12793032603844</v>
      </c>
      <c r="N11" s="6">
        <f t="shared" si="2"/>
        <v>395.94724251898174</v>
      </c>
      <c r="O11" s="361">
        <f>P11*Constants!$B$1+Constants!$B$2*Q11+R11</f>
        <v>196.8113850826262</v>
      </c>
      <c r="P11" s="7">
        <v>246.01423135328275</v>
      </c>
      <c r="Q11" s="7">
        <v>0</v>
      </c>
      <c r="R11" s="7">
        <v>0</v>
      </c>
      <c r="S11" s="7">
        <v>149.93301116569899</v>
      </c>
      <c r="T11" s="9">
        <f t="shared" si="3"/>
        <v>411.20955426529702</v>
      </c>
      <c r="U11" s="361">
        <f>V11*Constants!$B$1+Constants!$B$2*W11+X11</f>
        <v>255.73655810629745</v>
      </c>
      <c r="V11" s="9">
        <v>319.67069763287179</v>
      </c>
      <c r="W11" s="9">
        <v>0</v>
      </c>
      <c r="X11" s="9">
        <v>0</v>
      </c>
      <c r="Y11" s="9">
        <v>91.538856632425194</v>
      </c>
      <c r="Z11" s="44">
        <v>1</v>
      </c>
      <c r="AA11" s="44">
        <v>1</v>
      </c>
      <c r="AB11" s="44">
        <v>1</v>
      </c>
      <c r="AC11" s="44">
        <v>1</v>
      </c>
      <c r="AD11" s="44">
        <v>1</v>
      </c>
    </row>
    <row r="12" spans="1:30" s="19" customFormat="1" x14ac:dyDescent="0.2">
      <c r="A12" s="23" t="s">
        <v>49</v>
      </c>
      <c r="B12" s="8">
        <f>SUM(D12:G12)</f>
        <v>198.15</v>
      </c>
      <c r="C12" s="361">
        <f>D12*Constants!$B$1+Constants!$B$2*E12+F12</f>
        <v>86.336000000000013</v>
      </c>
      <c r="D12" s="9">
        <v>107.92</v>
      </c>
      <c r="E12" s="9">
        <v>0</v>
      </c>
      <c r="F12" s="9">
        <v>0</v>
      </c>
      <c r="G12" s="168">
        <v>90.23</v>
      </c>
      <c r="H12" s="9">
        <f>SUM(J12:M12)</f>
        <v>299.77999999999997</v>
      </c>
      <c r="I12" s="361">
        <f>J12*Constants!$B$1+Constants!$B$2*K12+L12</f>
        <v>122.08</v>
      </c>
      <c r="J12" s="9">
        <v>152.6</v>
      </c>
      <c r="K12" s="9">
        <v>0</v>
      </c>
      <c r="L12" s="9">
        <v>0</v>
      </c>
      <c r="M12" s="9">
        <v>147.18</v>
      </c>
      <c r="N12" s="8">
        <f>SUM(P12:S12)</f>
        <v>405.21</v>
      </c>
      <c r="O12" s="361">
        <f>P12*Constants!$B$1+Constants!$B$2*Q12+R12</f>
        <v>204.184</v>
      </c>
      <c r="P12" s="9">
        <v>255.23</v>
      </c>
      <c r="Q12" s="9">
        <v>0</v>
      </c>
      <c r="R12" s="9">
        <v>0</v>
      </c>
      <c r="S12" s="9">
        <v>149.97999999999999</v>
      </c>
      <c r="T12" s="9">
        <f>SUM(V12:Y12)</f>
        <v>422.11</v>
      </c>
      <c r="U12" s="361">
        <f>V12*Constants!$B$1+Constants!$B$2*W12+X12</f>
        <v>264.416</v>
      </c>
      <c r="V12" s="9">
        <v>330.52</v>
      </c>
      <c r="W12" s="9">
        <v>0</v>
      </c>
      <c r="X12" s="9">
        <v>0</v>
      </c>
      <c r="Y12" s="9">
        <v>91.59</v>
      </c>
      <c r="Z12" s="59">
        <v>1</v>
      </c>
      <c r="AA12" s="59">
        <v>1</v>
      </c>
      <c r="AB12" s="59">
        <v>1</v>
      </c>
      <c r="AC12" s="59">
        <v>1</v>
      </c>
      <c r="AD12" s="46">
        <v>1</v>
      </c>
    </row>
    <row r="13" spans="1:30" x14ac:dyDescent="0.2">
      <c r="A13" s="12" t="s">
        <v>50</v>
      </c>
      <c r="B13" s="8">
        <f t="shared" si="0"/>
        <v>198.48008039303261</v>
      </c>
      <c r="C13" s="361">
        <f>D13*Constants!$B$1+Constants!$B$2*E13+F13</f>
        <v>97.519867083519415</v>
      </c>
      <c r="D13" s="7">
        <v>121.89983385439926</v>
      </c>
      <c r="E13" s="7">
        <v>0</v>
      </c>
      <c r="F13" s="7">
        <v>0</v>
      </c>
      <c r="G13" s="4">
        <v>76.580246538633332</v>
      </c>
      <c r="H13" s="7">
        <f t="shared" si="4"/>
        <v>304.62070388566326</v>
      </c>
      <c r="I13" s="361">
        <f>J13*Constants!$B$1+Constants!$B$2*K13+L13</f>
        <v>136.23892237606074</v>
      </c>
      <c r="J13" s="7">
        <v>170.29865297007592</v>
      </c>
      <c r="K13" s="7">
        <v>0</v>
      </c>
      <c r="L13" s="7">
        <v>0</v>
      </c>
      <c r="M13" s="7">
        <v>134.32205091558731</v>
      </c>
      <c r="N13" s="6">
        <f t="shared" si="2"/>
        <v>416.29649486377855</v>
      </c>
      <c r="O13" s="361">
        <f>P13*Constants!$B$1+Constants!$B$2*Q13+R13</f>
        <v>223.21510245645382</v>
      </c>
      <c r="P13" s="7">
        <v>279.01887807056727</v>
      </c>
      <c r="Q13" s="7">
        <v>0</v>
      </c>
      <c r="R13" s="7">
        <v>0</v>
      </c>
      <c r="S13" s="7">
        <v>137.27761679321125</v>
      </c>
      <c r="T13" s="9">
        <f t="shared" si="3"/>
        <v>426.36533452434128</v>
      </c>
      <c r="U13" s="361">
        <f>V13*Constants!$B$1+Constants!$B$2*W13+X13</f>
        <v>277.97576346583304</v>
      </c>
      <c r="V13" s="9">
        <v>347.46970433229126</v>
      </c>
      <c r="W13" s="9">
        <v>0</v>
      </c>
      <c r="X13" s="9">
        <v>0</v>
      </c>
      <c r="Y13" s="9">
        <v>78.895630192050035</v>
      </c>
      <c r="Z13" s="44">
        <v>1</v>
      </c>
      <c r="AA13" s="44">
        <v>1</v>
      </c>
      <c r="AB13" s="44">
        <v>1</v>
      </c>
      <c r="AC13" s="44">
        <v>1</v>
      </c>
      <c r="AD13" s="44">
        <v>1</v>
      </c>
    </row>
    <row r="14" spans="1:30" s="24" customFormat="1" x14ac:dyDescent="0.2">
      <c r="A14" s="73" t="s">
        <v>30</v>
      </c>
      <c r="B14" s="8">
        <f>SUM(D14:G14)</f>
        <v>201.23872443054935</v>
      </c>
      <c r="C14" s="361">
        <f>D14*Constants!$B$1+Constants!$B$2*E14+F14</f>
        <v>92.938367485484591</v>
      </c>
      <c r="D14" s="9">
        <v>116.17295935685573</v>
      </c>
      <c r="E14" s="9">
        <v>0</v>
      </c>
      <c r="F14" s="9">
        <v>0</v>
      </c>
      <c r="G14" s="168">
        <v>85.065765073693626</v>
      </c>
      <c r="H14" s="9">
        <f>SUM(J14:M14)</f>
        <v>299.66721322018759</v>
      </c>
      <c r="I14" s="361">
        <f>J14*Constants!$B$1+Constants!$B$2*K14+L14</f>
        <v>130.68259758820901</v>
      </c>
      <c r="J14" s="9">
        <v>163.35324698526125</v>
      </c>
      <c r="K14" s="9">
        <v>0</v>
      </c>
      <c r="L14" s="9">
        <v>0</v>
      </c>
      <c r="M14" s="9">
        <v>136.31396623492631</v>
      </c>
      <c r="N14" s="8">
        <f>SUM(P14:S14)</f>
        <v>409.37055757034386</v>
      </c>
      <c r="O14" s="361">
        <f>P14*Constants!$B$1+Constants!$B$2*Q14+R14</f>
        <v>216.42668762840555</v>
      </c>
      <c r="P14" s="9">
        <v>270.53335953550692</v>
      </c>
      <c r="Q14" s="9">
        <v>0</v>
      </c>
      <c r="R14" s="9">
        <v>0</v>
      </c>
      <c r="S14" s="9">
        <v>138.83719803483697</v>
      </c>
      <c r="T14" s="9">
        <f>SUM(V14:Y14)</f>
        <v>428.02861634658331</v>
      </c>
      <c r="U14" s="361">
        <f>V14*Constants!$B$1+Constants!$B$2*W14+X14</f>
        <v>273.39227726663688</v>
      </c>
      <c r="V14" s="9">
        <v>341.74034658329612</v>
      </c>
      <c r="W14" s="9">
        <v>0</v>
      </c>
      <c r="X14" s="9">
        <v>0</v>
      </c>
      <c r="Y14" s="9">
        <v>86.288269763287175</v>
      </c>
      <c r="Z14" s="59">
        <v>1</v>
      </c>
      <c r="AA14" s="59">
        <v>1</v>
      </c>
      <c r="AB14" s="59">
        <v>1</v>
      </c>
      <c r="AC14" s="59">
        <v>1</v>
      </c>
      <c r="AD14" s="59">
        <v>0</v>
      </c>
    </row>
    <row r="15" spans="1:30" x14ac:dyDescent="0.2">
      <c r="A15" s="12" t="s">
        <v>6</v>
      </c>
      <c r="B15" s="8">
        <f t="shared" si="0"/>
        <v>167.03839213934793</v>
      </c>
      <c r="C15" s="361">
        <f>D15*Constants!$B$1+Constants!$B$2*E15+F15</f>
        <v>60.590739437248772</v>
      </c>
      <c r="D15" s="7">
        <v>75.738424296560964</v>
      </c>
      <c r="E15" s="7">
        <v>0</v>
      </c>
      <c r="F15" s="7">
        <v>0</v>
      </c>
      <c r="G15" s="4">
        <v>91.299967842786955</v>
      </c>
      <c r="H15" s="7">
        <f t="shared" si="4"/>
        <v>265.97932469852611</v>
      </c>
      <c r="I15" s="361">
        <f>J15*Constants!$B$1+Constants!$B$2*K15+L15</f>
        <v>95.023702724430549</v>
      </c>
      <c r="J15" s="7">
        <v>118.77962840553818</v>
      </c>
      <c r="K15" s="7">
        <v>0</v>
      </c>
      <c r="L15" s="7">
        <v>0</v>
      </c>
      <c r="M15" s="7">
        <v>147.19969629298794</v>
      </c>
      <c r="N15" s="6">
        <f t="shared" si="2"/>
        <v>419.30396069673964</v>
      </c>
      <c r="O15" s="361">
        <f>P15*Constants!$B$1+Constants!$B$2*Q15+R15</f>
        <v>215.43318838767311</v>
      </c>
      <c r="P15" s="7">
        <v>269.29148548459136</v>
      </c>
      <c r="Q15" s="7">
        <v>0</v>
      </c>
      <c r="R15" s="7">
        <v>0</v>
      </c>
      <c r="S15" s="7">
        <v>150.0124752121483</v>
      </c>
      <c r="T15" s="9">
        <f t="shared" si="3"/>
        <v>432.5918392139348</v>
      </c>
      <c r="U15" s="361">
        <f>V15*Constants!$B$1+Constants!$B$2*W15+X15</f>
        <v>272.55591817775797</v>
      </c>
      <c r="V15" s="9">
        <v>340.69489772219742</v>
      </c>
      <c r="W15" s="9">
        <v>0</v>
      </c>
      <c r="X15" s="9">
        <v>0</v>
      </c>
      <c r="Y15" s="9">
        <v>91.89694149173738</v>
      </c>
      <c r="Z15" s="44">
        <v>1</v>
      </c>
      <c r="AA15" s="44">
        <v>1</v>
      </c>
      <c r="AB15" s="44">
        <v>1</v>
      </c>
      <c r="AC15" s="44">
        <v>1</v>
      </c>
      <c r="AD15" s="44">
        <v>1</v>
      </c>
    </row>
    <row r="16" spans="1:30" x14ac:dyDescent="0.2">
      <c r="A16" s="12" t="s">
        <v>51</v>
      </c>
      <c r="B16" s="8">
        <f t="shared" si="0"/>
        <v>166.79230192050022</v>
      </c>
      <c r="C16" s="361">
        <f>D16*Constants!$B$1+Constants!$B$2*E16+F16</f>
        <v>61.460473425636444</v>
      </c>
      <c r="D16" s="7">
        <v>76.825591782045549</v>
      </c>
      <c r="E16" s="7">
        <v>0</v>
      </c>
      <c r="F16" s="7">
        <v>0</v>
      </c>
      <c r="G16" s="4">
        <v>89.966710138454673</v>
      </c>
      <c r="H16" s="7">
        <f t="shared" si="4"/>
        <v>265.59541402411787</v>
      </c>
      <c r="I16" s="361">
        <f>J16*Constants!$B$1+Constants!$B$2*K16+L16</f>
        <v>94.872721036176841</v>
      </c>
      <c r="J16" s="7">
        <v>118.59090129522104</v>
      </c>
      <c r="K16" s="7">
        <v>0</v>
      </c>
      <c r="L16" s="7">
        <v>0</v>
      </c>
      <c r="M16" s="7">
        <v>147.00451272889683</v>
      </c>
      <c r="N16" s="6">
        <f t="shared" si="2"/>
        <v>420.43160518088439</v>
      </c>
      <c r="O16" s="361">
        <f>P16*Constants!$B$1+Constants!$B$2*Q16+R16</f>
        <v>216.38258508262621</v>
      </c>
      <c r="P16" s="7">
        <v>270.47823135328275</v>
      </c>
      <c r="Q16" s="7">
        <v>0</v>
      </c>
      <c r="R16" s="7">
        <v>0</v>
      </c>
      <c r="S16" s="7">
        <v>149.95337382760161</v>
      </c>
      <c r="T16" s="9">
        <f t="shared" si="3"/>
        <v>433.25188744975441</v>
      </c>
      <c r="U16" s="361">
        <f>V16*Constants!$B$1+Constants!$B$2*W16+X16</f>
        <v>273.31678642251012</v>
      </c>
      <c r="V16" s="9">
        <v>341.64598302813761</v>
      </c>
      <c r="W16" s="9">
        <v>0</v>
      </c>
      <c r="X16" s="9">
        <v>0</v>
      </c>
      <c r="Y16" s="9">
        <v>91.605904421616799</v>
      </c>
      <c r="Z16" s="44">
        <v>1</v>
      </c>
      <c r="AA16" s="44">
        <v>1</v>
      </c>
      <c r="AB16" s="44">
        <v>1</v>
      </c>
      <c r="AC16" s="44">
        <v>1</v>
      </c>
      <c r="AD16" s="44">
        <v>1</v>
      </c>
    </row>
    <row r="17" spans="1:30" s="52" customFormat="1" x14ac:dyDescent="0.2">
      <c r="A17" s="23" t="s">
        <v>52</v>
      </c>
      <c r="B17" s="8">
        <f>SUM(D17:G17)</f>
        <v>203.5</v>
      </c>
      <c r="C17" s="361">
        <f>D17*Constants!$B$1+Constants!$B$2*E17+F17</f>
        <v>90.152000000000001</v>
      </c>
      <c r="D17" s="9">
        <v>112.69</v>
      </c>
      <c r="E17" s="9">
        <v>0</v>
      </c>
      <c r="F17" s="9">
        <v>0</v>
      </c>
      <c r="G17" s="168">
        <v>90.81</v>
      </c>
      <c r="H17" s="9">
        <f>SUM(J17:M17)</f>
        <v>309.33</v>
      </c>
      <c r="I17" s="361">
        <f>J17*Constants!$B$1+Constants!$B$2*K17+L17</f>
        <v>129.928</v>
      </c>
      <c r="J17" s="9">
        <v>162.41</v>
      </c>
      <c r="K17" s="9">
        <v>0</v>
      </c>
      <c r="L17" s="9">
        <v>0</v>
      </c>
      <c r="M17" s="9">
        <v>146.91999999999999</v>
      </c>
      <c r="N17" s="8">
        <f>SUM(P17:S17)</f>
        <v>420.54335953550691</v>
      </c>
      <c r="O17" s="361">
        <f>P17*Constants!$B$1+Constants!$B$2*Q17+R17</f>
        <v>216.42668762840555</v>
      </c>
      <c r="P17" s="9">
        <v>270.53335953550692</v>
      </c>
      <c r="Q17" s="9">
        <v>0</v>
      </c>
      <c r="R17" s="9">
        <v>0</v>
      </c>
      <c r="S17" s="9">
        <v>150.01</v>
      </c>
      <c r="T17" s="9">
        <f>SUM(V17:Y17)</f>
        <v>433.36034658329612</v>
      </c>
      <c r="U17" s="361">
        <f>V17*Constants!$B$1+Constants!$B$2*W17+X17</f>
        <v>273.39227726663688</v>
      </c>
      <c r="V17" s="9">
        <v>341.74034658329612</v>
      </c>
      <c r="W17" s="9">
        <v>0</v>
      </c>
      <c r="X17" s="9">
        <v>0</v>
      </c>
      <c r="Y17" s="9">
        <v>91.62</v>
      </c>
      <c r="Z17" s="46">
        <v>1</v>
      </c>
      <c r="AA17" s="46">
        <v>1</v>
      </c>
      <c r="AB17" s="46">
        <v>1</v>
      </c>
      <c r="AC17" s="46">
        <v>1</v>
      </c>
      <c r="AD17" s="46">
        <v>1</v>
      </c>
    </row>
    <row r="18" spans="1:30" s="24" customFormat="1" x14ac:dyDescent="0.2">
      <c r="A18" s="23" t="s">
        <v>53</v>
      </c>
      <c r="B18" s="8">
        <f t="shared" si="0"/>
        <v>210.6904761054042</v>
      </c>
      <c r="C18" s="361">
        <f>D18*Constants!$B$1+Constants!$B$2*E18+F18</f>
        <v>92.938367485484591</v>
      </c>
      <c r="D18" s="9">
        <v>116.17295935685573</v>
      </c>
      <c r="E18" s="9">
        <v>0</v>
      </c>
      <c r="F18" s="9">
        <v>0</v>
      </c>
      <c r="G18" s="168">
        <v>94.517516748548474</v>
      </c>
      <c r="H18" s="7">
        <f t="shared" si="4"/>
        <v>310.38085395265745</v>
      </c>
      <c r="I18" s="361">
        <f>J18*Constants!$B$1+Constants!$B$2*K18+L18</f>
        <v>130.77080267976777</v>
      </c>
      <c r="J18" s="9">
        <v>163.4635033497097</v>
      </c>
      <c r="K18" s="9">
        <v>0</v>
      </c>
      <c r="L18" s="7">
        <v>0</v>
      </c>
      <c r="M18" s="9">
        <v>146.91735060294775</v>
      </c>
      <c r="N18" s="6">
        <f t="shared" si="2"/>
        <v>420.46190084859313</v>
      </c>
      <c r="O18" s="361">
        <f>P18*Constants!$B$1+Constants!$B$2*Q18+R18</f>
        <v>216.37006949531042</v>
      </c>
      <c r="P18" s="9">
        <v>270.46258686913802</v>
      </c>
      <c r="Q18" s="9">
        <v>0</v>
      </c>
      <c r="R18" s="9">
        <v>0</v>
      </c>
      <c r="S18" s="9">
        <v>149.99931397945511</v>
      </c>
      <c r="T18" s="9">
        <f t="shared" si="3"/>
        <v>433.25437070120597</v>
      </c>
      <c r="U18" s="361">
        <f>V18*Constants!$B$1+Constants!$B$2*W18+X18</f>
        <v>273.30625743635557</v>
      </c>
      <c r="V18" s="9">
        <v>341.63282179544444</v>
      </c>
      <c r="W18" s="9">
        <v>0</v>
      </c>
      <c r="X18" s="9">
        <v>0</v>
      </c>
      <c r="Y18" s="9">
        <v>91.621548905761514</v>
      </c>
      <c r="Z18" s="46">
        <v>1</v>
      </c>
      <c r="AA18" s="46">
        <v>1</v>
      </c>
      <c r="AB18" s="46">
        <v>1</v>
      </c>
      <c r="AC18" s="46">
        <v>1</v>
      </c>
      <c r="AD18" s="46">
        <v>1</v>
      </c>
    </row>
    <row r="19" spans="1:30" s="24" customFormat="1" x14ac:dyDescent="0.2">
      <c r="A19" s="23" t="s">
        <v>54</v>
      </c>
      <c r="B19" s="8">
        <f t="shared" si="0"/>
        <v>192.08295935685572</v>
      </c>
      <c r="C19" s="361">
        <f>D19*Constants!$B$1+Constants!$B$2*E19+F19</f>
        <v>92.938367485484591</v>
      </c>
      <c r="D19" s="9">
        <v>116.17295935685573</v>
      </c>
      <c r="E19" s="9">
        <v>0</v>
      </c>
      <c r="F19" s="9">
        <v>0</v>
      </c>
      <c r="G19" s="168">
        <v>75.91</v>
      </c>
      <c r="H19" s="7">
        <f t="shared" si="4"/>
        <v>279.43581598928091</v>
      </c>
      <c r="I19" s="361">
        <f>J19*Constants!$B$1+Constants!$B$2*K19+L19</f>
        <v>137.48372666368914</v>
      </c>
      <c r="J19" s="9">
        <v>171.85465832961142</v>
      </c>
      <c r="K19" s="9">
        <v>0</v>
      </c>
      <c r="L19" s="7">
        <v>0</v>
      </c>
      <c r="M19" s="9">
        <v>107.5811576596695</v>
      </c>
      <c r="N19" s="6">
        <f t="shared" si="2"/>
        <v>387.38052166145604</v>
      </c>
      <c r="O19" s="361">
        <f>P19*Constants!$B$1+Constants!$B$2*Q19+R19</f>
        <v>225.84536239392588</v>
      </c>
      <c r="P19" s="9">
        <v>282.30670299240734</v>
      </c>
      <c r="Q19" s="9">
        <v>0</v>
      </c>
      <c r="R19" s="9">
        <v>0</v>
      </c>
      <c r="S19" s="9">
        <v>105.07381866904869</v>
      </c>
      <c r="T19" s="9">
        <f t="shared" si="3"/>
        <v>433.36512371594461</v>
      </c>
      <c r="U19" s="361">
        <f>V19*Constants!$B$1+Constants!$B$2*W19+X19</f>
        <v>273.39227726663688</v>
      </c>
      <c r="V19" s="9">
        <v>341.74034658329612</v>
      </c>
      <c r="W19" s="9">
        <v>0</v>
      </c>
      <c r="X19" s="9">
        <v>0</v>
      </c>
      <c r="Y19" s="9">
        <v>91.624777132648504</v>
      </c>
      <c r="Z19" s="46">
        <v>1</v>
      </c>
      <c r="AA19" s="46">
        <v>1</v>
      </c>
      <c r="AB19" s="46">
        <v>1</v>
      </c>
      <c r="AC19" s="46">
        <v>1</v>
      </c>
      <c r="AD19" s="46">
        <v>1</v>
      </c>
    </row>
    <row r="20" spans="1:30" s="19" customFormat="1" x14ac:dyDescent="0.2">
      <c r="A20" s="23" t="s">
        <v>55</v>
      </c>
      <c r="B20" s="8">
        <f>SUM(D20:G20)</f>
        <v>202.32</v>
      </c>
      <c r="C20" s="361">
        <f>D20*Constants!$B$1+Constants!$B$2*E20+F20</f>
        <v>85.984000000000009</v>
      </c>
      <c r="D20" s="9">
        <v>107.48</v>
      </c>
      <c r="E20" s="9">
        <v>0</v>
      </c>
      <c r="F20" s="9">
        <v>0</v>
      </c>
      <c r="G20" s="168">
        <v>94.84</v>
      </c>
      <c r="H20" s="9">
        <f>SUM(J20:M20)</f>
        <v>306.44</v>
      </c>
      <c r="I20" s="361">
        <f>J20*Constants!$B$1+Constants!$B$2*K20+L20</f>
        <v>123.72800000000001</v>
      </c>
      <c r="J20" s="9">
        <v>154.66</v>
      </c>
      <c r="K20" s="9">
        <v>0</v>
      </c>
      <c r="L20" s="9">
        <v>0</v>
      </c>
      <c r="M20" s="9">
        <v>151.78</v>
      </c>
      <c r="N20" s="8">
        <f>SUM(P20:S20)</f>
        <v>416.41999999999996</v>
      </c>
      <c r="O20" s="361">
        <f>P20*Constants!$B$1+Constants!$B$2*Q20+R20</f>
        <v>209.47199999999998</v>
      </c>
      <c r="P20" s="9">
        <v>261.83999999999997</v>
      </c>
      <c r="Q20" s="9">
        <v>0</v>
      </c>
      <c r="R20" s="9">
        <v>0</v>
      </c>
      <c r="S20" s="9">
        <v>154.58000000000001</v>
      </c>
      <c r="T20" s="9">
        <f>SUM(V20:Y20)</f>
        <v>429.25</v>
      </c>
      <c r="U20" s="361">
        <f>V20*Constants!$B$1+Constants!$B$2*W20+X20</f>
        <v>266.44</v>
      </c>
      <c r="V20" s="9">
        <v>333.05</v>
      </c>
      <c r="W20" s="9">
        <v>0</v>
      </c>
      <c r="X20" s="9">
        <v>0</v>
      </c>
      <c r="Y20" s="9">
        <v>96.2</v>
      </c>
      <c r="Z20" s="46">
        <v>1</v>
      </c>
      <c r="AA20" s="46">
        <v>1</v>
      </c>
      <c r="AB20" s="46">
        <v>1</v>
      </c>
      <c r="AC20" s="46">
        <v>1</v>
      </c>
      <c r="AD20" s="46">
        <v>1</v>
      </c>
    </row>
    <row r="21" spans="1:30" s="24" customFormat="1" x14ac:dyDescent="0.2">
      <c r="A21" s="23" t="s">
        <v>21</v>
      </c>
      <c r="B21" s="6">
        <f>SUM(D21:G21)</f>
        <v>208.57</v>
      </c>
      <c r="C21" s="361">
        <f>D21*Constants!$B$1+Constants!$B$2*E21+F21</f>
        <v>91.2</v>
      </c>
      <c r="D21" s="7">
        <v>114</v>
      </c>
      <c r="E21" s="7">
        <v>0</v>
      </c>
      <c r="F21" s="7">
        <v>0</v>
      </c>
      <c r="G21" s="4">
        <v>94.57</v>
      </c>
      <c r="H21" s="7">
        <f>SUM(J21:M21)</f>
        <v>312.69</v>
      </c>
      <c r="I21" s="361">
        <f>J21*Constants!$B$1+Constants!$B$2*K21+L21</f>
        <v>128.94400000000002</v>
      </c>
      <c r="J21" s="7">
        <v>161.18</v>
      </c>
      <c r="K21" s="7">
        <v>0</v>
      </c>
      <c r="L21" s="7">
        <v>0</v>
      </c>
      <c r="M21" s="7">
        <v>151.51</v>
      </c>
      <c r="N21" s="6">
        <f>SUM(P21:S21)</f>
        <v>422.67</v>
      </c>
      <c r="O21" s="361">
        <f>P21*Constants!$B$1+Constants!$B$2*Q21+R21</f>
        <v>214.68800000000002</v>
      </c>
      <c r="P21" s="7">
        <v>268.36</v>
      </c>
      <c r="Q21" s="7">
        <v>0</v>
      </c>
      <c r="R21" s="7">
        <v>0</v>
      </c>
      <c r="S21" s="7">
        <v>154.31</v>
      </c>
      <c r="T21" s="9">
        <f>SUM(V21:Y21)</f>
        <v>435.5</v>
      </c>
      <c r="U21" s="361">
        <f>V21*Constants!$B$1+Constants!$B$2*W21+X21</f>
        <v>271.65600000000001</v>
      </c>
      <c r="V21" s="9">
        <v>339.57</v>
      </c>
      <c r="W21" s="9">
        <v>0</v>
      </c>
      <c r="X21" s="9">
        <v>0</v>
      </c>
      <c r="Y21" s="9">
        <v>95.93</v>
      </c>
      <c r="Z21" s="46">
        <v>1</v>
      </c>
      <c r="AA21" s="46">
        <v>1</v>
      </c>
      <c r="AB21" s="46">
        <v>1</v>
      </c>
      <c r="AC21" s="46">
        <v>1</v>
      </c>
      <c r="AD21" s="46">
        <v>1</v>
      </c>
    </row>
    <row r="22" spans="1:30" s="62" customFormat="1" x14ac:dyDescent="0.2">
      <c r="A22" s="23" t="s">
        <v>56</v>
      </c>
      <c r="B22" s="8">
        <f t="shared" si="0"/>
        <v>206.62</v>
      </c>
      <c r="C22" s="361">
        <f>D22*Constants!$B$1+Constants!$B$2*E22+F22</f>
        <v>92.888000000000005</v>
      </c>
      <c r="D22" s="9">
        <v>116.11</v>
      </c>
      <c r="E22" s="9">
        <v>0</v>
      </c>
      <c r="F22" s="9">
        <v>0</v>
      </c>
      <c r="G22" s="168">
        <v>90.51</v>
      </c>
      <c r="H22" s="9">
        <f t="shared" si="4"/>
        <v>309.71000000000004</v>
      </c>
      <c r="I22" s="361">
        <f>J22*Constants!$B$1+Constants!$B$2*K22+L22</f>
        <v>130.49600000000001</v>
      </c>
      <c r="J22" s="9">
        <v>163.12</v>
      </c>
      <c r="K22" s="9">
        <v>0</v>
      </c>
      <c r="L22" s="9">
        <v>0</v>
      </c>
      <c r="M22" s="9">
        <v>146.59</v>
      </c>
      <c r="N22" s="8">
        <f t="shared" si="2"/>
        <v>419.65999999999997</v>
      </c>
      <c r="O22" s="361">
        <f>P22*Constants!$B$1+Constants!$B$2*Q22+R22</f>
        <v>215.74400000000003</v>
      </c>
      <c r="P22" s="9">
        <v>269.68</v>
      </c>
      <c r="Q22" s="9">
        <v>0</v>
      </c>
      <c r="R22" s="9">
        <v>0</v>
      </c>
      <c r="S22" s="9">
        <v>149.97999999999999</v>
      </c>
      <c r="T22" s="9">
        <f t="shared" si="3"/>
        <v>432.17</v>
      </c>
      <c r="U22" s="361">
        <f>V22*Constants!$B$1+Constants!$B$2*W22+X22</f>
        <v>272.44800000000004</v>
      </c>
      <c r="V22" s="9">
        <v>340.56</v>
      </c>
      <c r="W22" s="9">
        <v>0</v>
      </c>
      <c r="X22" s="9">
        <v>0</v>
      </c>
      <c r="Y22" s="9">
        <v>91.61</v>
      </c>
      <c r="Z22" s="46">
        <v>1</v>
      </c>
      <c r="AA22" s="46">
        <v>1</v>
      </c>
      <c r="AB22" s="46">
        <v>1</v>
      </c>
      <c r="AC22" s="46">
        <v>1</v>
      </c>
      <c r="AD22" s="46">
        <v>1</v>
      </c>
    </row>
    <row r="23" spans="1:30" s="62" customFormat="1" x14ac:dyDescent="0.2">
      <c r="A23" s="23" t="s">
        <v>57</v>
      </c>
      <c r="B23" s="8">
        <f t="shared" si="0"/>
        <v>210.6904761054042</v>
      </c>
      <c r="C23" s="361">
        <f>D23*Constants!$B$1+Constants!$B$2*E23+F23</f>
        <v>92.938367485484591</v>
      </c>
      <c r="D23" s="9">
        <v>116.17295935685573</v>
      </c>
      <c r="E23" s="9">
        <v>0</v>
      </c>
      <c r="F23" s="9">
        <v>0</v>
      </c>
      <c r="G23" s="168">
        <v>94.517516748548474</v>
      </c>
      <c r="H23" s="9">
        <f>SUM(J23:M23)</f>
        <v>308.29000000000002</v>
      </c>
      <c r="I23" s="361">
        <f>J23*Constants!$B$1+Constants!$B$2*K23+L23</f>
        <v>130.54400000000001</v>
      </c>
      <c r="J23" s="9">
        <v>163.18</v>
      </c>
      <c r="K23" s="9">
        <v>0</v>
      </c>
      <c r="L23" s="9">
        <v>0</v>
      </c>
      <c r="M23" s="9">
        <v>145.11000000000001</v>
      </c>
      <c r="N23" s="8">
        <f t="shared" si="2"/>
        <v>419.58000000000004</v>
      </c>
      <c r="O23" s="361">
        <f>P23*Constants!$B$1+Constants!$B$2*Q23+R23</f>
        <v>215.77600000000004</v>
      </c>
      <c r="P23" s="9">
        <v>269.72000000000003</v>
      </c>
      <c r="Q23" s="9">
        <v>0</v>
      </c>
      <c r="R23" s="9">
        <v>0</v>
      </c>
      <c r="S23" s="9">
        <v>149.86000000000001</v>
      </c>
      <c r="T23" s="9">
        <f t="shared" si="3"/>
        <v>433.22034658329613</v>
      </c>
      <c r="U23" s="361">
        <f>V23*Constants!$B$1+Constants!$B$2*W23+X23</f>
        <v>273.39227726663688</v>
      </c>
      <c r="V23" s="9">
        <v>341.74034658329612</v>
      </c>
      <c r="W23" s="9">
        <v>0</v>
      </c>
      <c r="X23" s="9">
        <v>0</v>
      </c>
      <c r="Y23" s="9">
        <v>91.48</v>
      </c>
      <c r="Z23" s="46">
        <v>1</v>
      </c>
      <c r="AA23" s="46">
        <v>1</v>
      </c>
      <c r="AB23" s="46">
        <v>1</v>
      </c>
      <c r="AC23" s="46">
        <v>1</v>
      </c>
      <c r="AD23" s="74">
        <v>1</v>
      </c>
    </row>
    <row r="24" spans="1:30" s="26" customFormat="1" x14ac:dyDescent="0.2">
      <c r="A24" s="72" t="s">
        <v>58</v>
      </c>
      <c r="B24" s="27">
        <f>SUM(D24:G24)</f>
        <v>189.62142849486378</v>
      </c>
      <c r="C24" s="361">
        <f>D24*Constants!$B$1+Constants!$B$2*E24+F24</f>
        <v>83.644530736936133</v>
      </c>
      <c r="D24" s="28">
        <v>104.55566342117015</v>
      </c>
      <c r="E24" s="28">
        <v>0</v>
      </c>
      <c r="F24" s="28">
        <v>0</v>
      </c>
      <c r="G24" s="170">
        <v>85.065765073693626</v>
      </c>
      <c r="H24" s="28">
        <f>SUM(J24:M24)</f>
        <v>283.33188852166143</v>
      </c>
      <c r="I24" s="361">
        <f>J24*Constants!$B$1+Constants!$B$2*K24+L24</f>
        <v>117.61433782938812</v>
      </c>
      <c r="J24" s="28">
        <v>147.01792228673514</v>
      </c>
      <c r="K24" s="28">
        <v>0</v>
      </c>
      <c r="L24" s="28">
        <v>0</v>
      </c>
      <c r="M24" s="28">
        <v>136.31396623492631</v>
      </c>
      <c r="N24" s="27">
        <f t="shared" si="2"/>
        <v>382.31722161679318</v>
      </c>
      <c r="O24" s="361">
        <f>P24*Constants!$B$1+Constants!$B$2*Q24+R24</f>
        <v>194.784018865565</v>
      </c>
      <c r="P24" s="28">
        <v>243.48002358195623</v>
      </c>
      <c r="Q24" s="28">
        <v>0</v>
      </c>
      <c r="R24" s="28">
        <v>0</v>
      </c>
      <c r="S24" s="28">
        <v>138.83719803483697</v>
      </c>
      <c r="T24" s="28">
        <f t="shared" si="3"/>
        <v>393.85458168825369</v>
      </c>
      <c r="U24" s="361">
        <f>V24*Constants!$B$1+Constants!$B$2*W24+X24</f>
        <v>246.05304953997322</v>
      </c>
      <c r="V24" s="28">
        <v>307.5663119249665</v>
      </c>
      <c r="W24" s="28">
        <v>0</v>
      </c>
      <c r="X24" s="28">
        <v>0</v>
      </c>
      <c r="Y24" s="28">
        <v>86.288269763287175</v>
      </c>
      <c r="Z24" s="60">
        <v>1</v>
      </c>
      <c r="AA24" s="60">
        <v>1</v>
      </c>
      <c r="AB24" s="60">
        <v>1</v>
      </c>
      <c r="AC24" s="60">
        <v>1</v>
      </c>
      <c r="AD24" s="60">
        <v>0</v>
      </c>
    </row>
    <row r="25" spans="1:30" x14ac:dyDescent="0.2">
      <c r="A25" s="2"/>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30" ht="18.75" x14ac:dyDescent="0.25">
      <c r="A26" s="82"/>
      <c r="B26" s="738" t="s">
        <v>77</v>
      </c>
      <c r="C26" s="739"/>
      <c r="D26" s="739"/>
      <c r="E26" s="739"/>
      <c r="F26" s="739"/>
      <c r="G26" s="739"/>
      <c r="H26" s="739"/>
      <c r="I26" s="739"/>
      <c r="J26" s="739"/>
      <c r="K26" s="739"/>
      <c r="L26" s="739"/>
      <c r="M26" s="739"/>
      <c r="N26" s="739"/>
      <c r="O26" s="739"/>
      <c r="P26" s="739"/>
      <c r="Q26" s="739"/>
      <c r="R26" s="739"/>
      <c r="S26" s="739"/>
      <c r="T26" s="739"/>
      <c r="U26" s="739"/>
      <c r="V26" s="739"/>
      <c r="W26" s="739"/>
      <c r="X26" s="739"/>
      <c r="Y26" s="740"/>
    </row>
    <row r="27" spans="1:30" x14ac:dyDescent="0.2">
      <c r="A27" s="75" t="s">
        <v>437</v>
      </c>
      <c r="B27" s="732" t="s">
        <v>39</v>
      </c>
      <c r="C27" s="732"/>
      <c r="D27" s="732"/>
      <c r="E27" s="732"/>
      <c r="F27" s="732"/>
      <c r="G27" s="737"/>
      <c r="H27" s="732" t="s">
        <v>42</v>
      </c>
      <c r="I27" s="732"/>
      <c r="J27" s="732"/>
      <c r="K27" s="732"/>
      <c r="L27" s="732"/>
      <c r="M27" s="732"/>
      <c r="N27" s="732" t="s">
        <v>41</v>
      </c>
      <c r="O27" s="732"/>
      <c r="P27" s="732"/>
      <c r="Q27" s="732"/>
      <c r="R27" s="732"/>
      <c r="S27" s="732"/>
      <c r="T27" s="732" t="s">
        <v>40</v>
      </c>
      <c r="U27" s="732"/>
      <c r="V27" s="732"/>
      <c r="W27" s="732"/>
      <c r="X27" s="732"/>
      <c r="Y27" s="732"/>
    </row>
    <row r="28" spans="1:30" ht="33.75" x14ac:dyDescent="0.2">
      <c r="A28" s="39" t="s">
        <v>14</v>
      </c>
      <c r="B28" s="34" t="s">
        <v>1</v>
      </c>
      <c r="C28" s="35" t="s">
        <v>8</v>
      </c>
      <c r="D28" s="35" t="s">
        <v>9</v>
      </c>
      <c r="E28" s="35" t="s">
        <v>20</v>
      </c>
      <c r="F28" s="35" t="s">
        <v>11</v>
      </c>
      <c r="G28" s="35" t="s">
        <v>10</v>
      </c>
      <c r="H28" s="34" t="s">
        <v>1</v>
      </c>
      <c r="I28" s="35" t="s">
        <v>8</v>
      </c>
      <c r="J28" s="35" t="s">
        <v>9</v>
      </c>
      <c r="K28" s="35" t="s">
        <v>20</v>
      </c>
      <c r="L28" s="35" t="s">
        <v>11</v>
      </c>
      <c r="M28" s="35" t="s">
        <v>10</v>
      </c>
      <c r="N28" s="34" t="s">
        <v>1</v>
      </c>
      <c r="O28" s="35" t="s">
        <v>8</v>
      </c>
      <c r="P28" s="35" t="s">
        <v>9</v>
      </c>
      <c r="Q28" s="35" t="s">
        <v>20</v>
      </c>
      <c r="R28" s="35" t="s">
        <v>11</v>
      </c>
      <c r="S28" s="35" t="s">
        <v>10</v>
      </c>
      <c r="T28" s="34" t="s">
        <v>1</v>
      </c>
      <c r="U28" s="35" t="s">
        <v>8</v>
      </c>
      <c r="V28" s="35" t="s">
        <v>9</v>
      </c>
      <c r="W28" s="35" t="s">
        <v>20</v>
      </c>
      <c r="X28" s="35" t="s">
        <v>11</v>
      </c>
      <c r="Y28" s="32" t="s">
        <v>10</v>
      </c>
      <c r="Z28" s="40" t="s">
        <v>114</v>
      </c>
      <c r="AA28" s="40" t="s">
        <v>115</v>
      </c>
      <c r="AB28" s="40" t="s">
        <v>116</v>
      </c>
      <c r="AC28" s="40" t="s">
        <v>117</v>
      </c>
      <c r="AD28" s="42" t="s">
        <v>19</v>
      </c>
    </row>
    <row r="29" spans="1:30" x14ac:dyDescent="0.2">
      <c r="A29" s="11" t="s">
        <v>0</v>
      </c>
      <c r="B29" s="13">
        <f>SUM(D29:G29)</f>
        <v>224.62144144144145</v>
      </c>
      <c r="C29" s="361">
        <f>D29*Constants!$B$1+Constants!$B$2*E29+F29</f>
        <v>127.19315315315318</v>
      </c>
      <c r="D29" s="13">
        <v>7.9414414414414409</v>
      </c>
      <c r="E29" s="13">
        <v>151.05000000000001</v>
      </c>
      <c r="F29" s="13">
        <v>0</v>
      </c>
      <c r="G29" s="13">
        <v>65.63</v>
      </c>
      <c r="H29" s="29">
        <f>SUM(J29:M29)</f>
        <v>302.33144144144143</v>
      </c>
      <c r="I29" s="361">
        <f>J29*Constants!$B$1+Constants!$B$2*K29+L29</f>
        <v>185.92915315315318</v>
      </c>
      <c r="J29" s="29">
        <v>7.9414414414414409</v>
      </c>
      <c r="K29" s="29">
        <v>224.47</v>
      </c>
      <c r="L29" s="29">
        <v>0</v>
      </c>
      <c r="M29" s="29">
        <v>69.92</v>
      </c>
      <c r="N29" s="29">
        <f>SUM(P29:S29)</f>
        <v>419.94144144144144</v>
      </c>
      <c r="O29" s="361">
        <f>P29*Constants!$B$1+Constants!$B$2*Q29+R29</f>
        <v>270.60915315315316</v>
      </c>
      <c r="P29" s="29">
        <v>7.9414414414414409</v>
      </c>
      <c r="Q29" s="29">
        <v>330.32</v>
      </c>
      <c r="R29" s="29">
        <v>0</v>
      </c>
      <c r="S29" s="29">
        <v>81.680000000000007</v>
      </c>
      <c r="T29" s="13">
        <f>SUM(V29:Y29)</f>
        <v>482.32144144144144</v>
      </c>
      <c r="U29" s="361">
        <f>V29*Constants!$B$1+Constants!$B$2*W29+X29</f>
        <v>316.31315315315317</v>
      </c>
      <c r="V29" s="13">
        <v>7.9414414414414409</v>
      </c>
      <c r="W29" s="13">
        <v>387.45</v>
      </c>
      <c r="X29" s="13">
        <v>0</v>
      </c>
      <c r="Y29" s="13">
        <v>86.93</v>
      </c>
      <c r="Z29" s="43">
        <v>1</v>
      </c>
      <c r="AA29" s="43">
        <v>1</v>
      </c>
      <c r="AB29" s="43">
        <v>1</v>
      </c>
      <c r="AC29" s="43">
        <v>1</v>
      </c>
      <c r="AD29" s="43">
        <v>1</v>
      </c>
    </row>
    <row r="30" spans="1:30" x14ac:dyDescent="0.2">
      <c r="A30" s="12" t="s">
        <v>45</v>
      </c>
      <c r="B30" s="9">
        <f>SUM(D30:G30)</f>
        <v>220.38144144144144</v>
      </c>
      <c r="C30" s="361">
        <f>D30*Constants!$B$1+Constants!$B$2*E30+F30</f>
        <v>123.82515315315317</v>
      </c>
      <c r="D30" s="9">
        <v>7.9414414414414409</v>
      </c>
      <c r="E30" s="9">
        <v>146.84</v>
      </c>
      <c r="F30" s="9">
        <v>0</v>
      </c>
      <c r="G30" s="9">
        <v>65.599999999999994</v>
      </c>
      <c r="H30" s="9">
        <f>SUM(J30:M30)</f>
        <v>291.34144144144142</v>
      </c>
      <c r="I30" s="361">
        <f>J30*Constants!$B$1+Constants!$B$2*K30+L30</f>
        <v>177.58515315315316</v>
      </c>
      <c r="J30" s="9">
        <v>7.9414414414414409</v>
      </c>
      <c r="K30" s="9">
        <v>214.04</v>
      </c>
      <c r="L30" s="9">
        <v>0</v>
      </c>
      <c r="M30" s="9">
        <v>69.36</v>
      </c>
      <c r="N30" s="9">
        <f>SUM(P30:S30)</f>
        <v>406.97144144144147</v>
      </c>
      <c r="O30" s="361">
        <f>P30*Constants!$B$1+Constants!$B$2*Q30+R30</f>
        <v>261.30515315315313</v>
      </c>
      <c r="P30" s="9">
        <v>7.9414414414414409</v>
      </c>
      <c r="Q30" s="9">
        <v>318.69</v>
      </c>
      <c r="R30" s="9">
        <v>0</v>
      </c>
      <c r="S30" s="9">
        <v>80.34</v>
      </c>
      <c r="T30" s="9">
        <f>SUM(V30:Y30)</f>
        <v>463.59144144144148</v>
      </c>
      <c r="U30" s="361">
        <f>V30*Constants!$B$1+Constants!$B$2*W30+X30</f>
        <v>302.88115315315315</v>
      </c>
      <c r="V30" s="7">
        <v>7.9414414414414409</v>
      </c>
      <c r="W30" s="7">
        <v>370.66</v>
      </c>
      <c r="X30" s="7">
        <v>0</v>
      </c>
      <c r="Y30" s="7">
        <v>84.99</v>
      </c>
      <c r="Z30" s="44">
        <v>1</v>
      </c>
      <c r="AA30" s="44">
        <v>1</v>
      </c>
      <c r="AB30" s="44">
        <v>1</v>
      </c>
      <c r="AC30" s="44">
        <v>1</v>
      </c>
      <c r="AD30" s="44">
        <v>1</v>
      </c>
    </row>
    <row r="31" spans="1:30" x14ac:dyDescent="0.2">
      <c r="A31" s="12" t="s">
        <v>59</v>
      </c>
      <c r="B31" s="9">
        <f t="shared" ref="B31:B49" si="5">SUM(D31:G31)</f>
        <v>220.38144144144144</v>
      </c>
      <c r="C31" s="361">
        <f>D31*Constants!$B$1+Constants!$B$2*E31+F31</f>
        <v>123.82515315315317</v>
      </c>
      <c r="D31" s="9">
        <v>7.9414414414414409</v>
      </c>
      <c r="E31" s="9">
        <v>146.84</v>
      </c>
      <c r="F31" s="9">
        <v>0</v>
      </c>
      <c r="G31" s="9">
        <v>65.599999999999994</v>
      </c>
      <c r="H31" s="9">
        <f t="shared" ref="H31:H33" si="6">SUM(J31:M31)</f>
        <v>291.34144144144142</v>
      </c>
      <c r="I31" s="361">
        <f>J31*Constants!$B$1+Constants!$B$2*K31+L31</f>
        <v>177.58515315315316</v>
      </c>
      <c r="J31" s="9">
        <v>7.9414414414414409</v>
      </c>
      <c r="K31" s="9">
        <v>214.04</v>
      </c>
      <c r="L31" s="9">
        <v>0</v>
      </c>
      <c r="M31" s="9">
        <v>69.36</v>
      </c>
      <c r="N31" s="9">
        <f t="shared" ref="N31:N33" si="7">SUM(P31:S31)</f>
        <v>406.97144144144147</v>
      </c>
      <c r="O31" s="361">
        <f>P31*Constants!$B$1+Constants!$B$2*Q31+R31</f>
        <v>261.30515315315313</v>
      </c>
      <c r="P31" s="9">
        <v>7.9414414414414409</v>
      </c>
      <c r="Q31" s="9">
        <v>318.69</v>
      </c>
      <c r="R31" s="9">
        <v>0</v>
      </c>
      <c r="S31" s="9">
        <v>80.34</v>
      </c>
      <c r="T31" s="9">
        <f t="shared" ref="T31:T49" si="8">SUM(V31:Y31)</f>
        <v>463.59144144144148</v>
      </c>
      <c r="U31" s="361">
        <f>V31*Constants!$B$1+Constants!$B$2*W31+X31</f>
        <v>302.88115315315315</v>
      </c>
      <c r="V31" s="7">
        <v>7.9414414414414409</v>
      </c>
      <c r="W31" s="7">
        <v>370.66</v>
      </c>
      <c r="X31" s="7">
        <v>0</v>
      </c>
      <c r="Y31" s="7">
        <v>84.99</v>
      </c>
      <c r="Z31" s="44">
        <v>1</v>
      </c>
      <c r="AA31" s="44">
        <v>1</v>
      </c>
      <c r="AB31" s="44">
        <v>1</v>
      </c>
      <c r="AC31" s="44">
        <v>1</v>
      </c>
      <c r="AD31" s="44">
        <v>1</v>
      </c>
    </row>
    <row r="32" spans="1:30" x14ac:dyDescent="0.2">
      <c r="A32" s="12" t="s">
        <v>43</v>
      </c>
      <c r="B32" s="9">
        <f t="shared" si="5"/>
        <v>220.38144144144144</v>
      </c>
      <c r="C32" s="361">
        <f>D32*Constants!$B$1+Constants!$B$2*E32+F32</f>
        <v>123.82515315315317</v>
      </c>
      <c r="D32" s="9">
        <v>7.9414414414414409</v>
      </c>
      <c r="E32" s="9">
        <v>146.84</v>
      </c>
      <c r="F32" s="9">
        <v>0</v>
      </c>
      <c r="G32" s="9">
        <v>65.599999999999994</v>
      </c>
      <c r="H32" s="9">
        <f t="shared" si="6"/>
        <v>291.34144144144142</v>
      </c>
      <c r="I32" s="361">
        <f>J32*Constants!$B$1+Constants!$B$2*K32+L32</f>
        <v>177.58515315315316</v>
      </c>
      <c r="J32" s="9">
        <v>7.9414414414414409</v>
      </c>
      <c r="K32" s="9">
        <v>214.04</v>
      </c>
      <c r="L32" s="9">
        <v>0</v>
      </c>
      <c r="M32" s="9">
        <v>69.36</v>
      </c>
      <c r="N32" s="9">
        <f t="shared" si="7"/>
        <v>406.97144144144147</v>
      </c>
      <c r="O32" s="361">
        <f>P32*Constants!$B$1+Constants!$B$2*Q32+R32</f>
        <v>261.30515315315313</v>
      </c>
      <c r="P32" s="9">
        <v>7.9414414414414409</v>
      </c>
      <c r="Q32" s="9">
        <v>318.69</v>
      </c>
      <c r="R32" s="9">
        <v>0</v>
      </c>
      <c r="S32" s="9">
        <v>80.34</v>
      </c>
      <c r="T32" s="9">
        <f t="shared" si="8"/>
        <v>463.59144144144148</v>
      </c>
      <c r="U32" s="361">
        <f>V32*Constants!$B$1+Constants!$B$2*W32+X32</f>
        <v>302.88115315315315</v>
      </c>
      <c r="V32" s="7">
        <v>7.9414414414414409</v>
      </c>
      <c r="W32" s="7">
        <v>370.66</v>
      </c>
      <c r="X32" s="7">
        <v>0</v>
      </c>
      <c r="Y32" s="7">
        <v>84.99</v>
      </c>
      <c r="Z32" s="44">
        <v>1</v>
      </c>
      <c r="AA32" s="44">
        <v>1</v>
      </c>
      <c r="AB32" s="44">
        <v>1</v>
      </c>
      <c r="AC32" s="44">
        <v>1</v>
      </c>
      <c r="AD32" s="44">
        <v>1</v>
      </c>
    </row>
    <row r="33" spans="1:30" x14ac:dyDescent="0.2">
      <c r="A33" s="12" t="s">
        <v>44</v>
      </c>
      <c r="B33" s="9">
        <f t="shared" si="5"/>
        <v>212.66144144144144</v>
      </c>
      <c r="C33" s="361">
        <f>D33*Constants!$B$1+Constants!$B$2*E33+F33</f>
        <v>117.80915315315316</v>
      </c>
      <c r="D33" s="7">
        <v>7.9414414414414409</v>
      </c>
      <c r="E33" s="7">
        <v>139.32</v>
      </c>
      <c r="F33" s="9">
        <v>0</v>
      </c>
      <c r="G33" s="7">
        <v>65.400000000000006</v>
      </c>
      <c r="H33" s="9">
        <f t="shared" si="6"/>
        <v>271.06144144144145</v>
      </c>
      <c r="I33" s="361">
        <f>J33*Constants!$B$1+Constants!$B$2*K33+L33</f>
        <v>162.84915315315317</v>
      </c>
      <c r="J33" s="9">
        <v>7.9414414414414409</v>
      </c>
      <c r="K33" s="9">
        <v>195.62</v>
      </c>
      <c r="L33" s="9">
        <v>0</v>
      </c>
      <c r="M33" s="9">
        <v>67.5</v>
      </c>
      <c r="N33" s="9">
        <f t="shared" si="7"/>
        <v>317.58144144144143</v>
      </c>
      <c r="O33" s="361">
        <f>P33*Constants!$B$1+Constants!$B$2*Q33+R33</f>
        <v>197.95315315315318</v>
      </c>
      <c r="P33" s="9">
        <v>7.9414414414414409</v>
      </c>
      <c r="Q33" s="9">
        <v>239.5</v>
      </c>
      <c r="R33" s="9">
        <v>0</v>
      </c>
      <c r="S33" s="9">
        <v>70.14</v>
      </c>
      <c r="T33" s="9">
        <f t="shared" si="8"/>
        <v>375.50144144144144</v>
      </c>
      <c r="U33" s="361">
        <f>V33*Constants!$B$1+Constants!$B$2*W33+X33</f>
        <v>240.3851531531532</v>
      </c>
      <c r="V33" s="7">
        <v>7.9414414414414409</v>
      </c>
      <c r="W33" s="7">
        <v>292.54000000000002</v>
      </c>
      <c r="X33" s="7">
        <v>0</v>
      </c>
      <c r="Y33" s="7">
        <v>75.02</v>
      </c>
      <c r="Z33" s="44">
        <v>1</v>
      </c>
      <c r="AA33" s="44">
        <v>1</v>
      </c>
      <c r="AB33" s="44">
        <v>1</v>
      </c>
      <c r="AC33" s="44">
        <v>1</v>
      </c>
      <c r="AD33" s="44">
        <v>1</v>
      </c>
    </row>
    <row r="34" spans="1:30" s="25" customFormat="1" x14ac:dyDescent="0.2">
      <c r="A34" s="23" t="s">
        <v>46</v>
      </c>
      <c r="B34" s="9">
        <f>SUM(D34:G34)</f>
        <v>223.83144144144143</v>
      </c>
      <c r="C34" s="361">
        <f>D34*Constants!$B$1+Constants!$B$2*E34+F34</f>
        <v>126.56115315315316</v>
      </c>
      <c r="D34" s="9">
        <v>7.9414414414414409</v>
      </c>
      <c r="E34" s="9">
        <v>150.26</v>
      </c>
      <c r="F34" s="9">
        <v>0</v>
      </c>
      <c r="G34" s="9">
        <v>65.63</v>
      </c>
      <c r="H34" s="9">
        <f>SUM(J34:M34)</f>
        <v>300.17144144144146</v>
      </c>
      <c r="I34" s="361">
        <f>J34*Constants!$B$1+Constants!$B$2*K34+L34</f>
        <v>184.19315315315319</v>
      </c>
      <c r="J34" s="9">
        <v>7.9414414414414409</v>
      </c>
      <c r="K34" s="9">
        <v>222.3</v>
      </c>
      <c r="L34" s="9">
        <v>0</v>
      </c>
      <c r="M34" s="9">
        <v>69.930000000000007</v>
      </c>
      <c r="N34" s="9">
        <f>SUM(P34:S34)</f>
        <v>417.9414414414415</v>
      </c>
      <c r="O34" s="361">
        <f>P34*Constants!$B$1+Constants!$B$2*Q34+R34</f>
        <v>269.12915315315314</v>
      </c>
      <c r="P34" s="9">
        <v>7.9414414414414409</v>
      </c>
      <c r="Q34" s="9">
        <v>328.47</v>
      </c>
      <c r="R34" s="9">
        <v>0</v>
      </c>
      <c r="S34" s="9">
        <v>81.53</v>
      </c>
      <c r="T34" s="9">
        <f>SUM(V34:Y34)</f>
        <v>479.03144144144147</v>
      </c>
      <c r="U34" s="361">
        <f>V34*Constants!$B$1+Constants!$B$2*W34+X34</f>
        <v>313.88115315315315</v>
      </c>
      <c r="V34" s="9">
        <v>7.9414414414414409</v>
      </c>
      <c r="W34" s="9">
        <v>384.41</v>
      </c>
      <c r="X34" s="9">
        <v>0</v>
      </c>
      <c r="Y34" s="9">
        <v>86.68</v>
      </c>
      <c r="Z34" s="46">
        <v>1</v>
      </c>
      <c r="AA34" s="46">
        <v>1</v>
      </c>
      <c r="AB34" s="46">
        <v>1</v>
      </c>
      <c r="AC34" s="46">
        <v>1</v>
      </c>
      <c r="AD34" s="46">
        <v>1</v>
      </c>
    </row>
    <row r="35" spans="1:30" s="19" customFormat="1" x14ac:dyDescent="0.2">
      <c r="A35" s="23" t="s">
        <v>47</v>
      </c>
      <c r="B35" s="6">
        <f>SUM(D35:G35)</f>
        <v>224.62144144144145</v>
      </c>
      <c r="C35" s="361">
        <f>D35*Constants!$B$1+Constants!$B$2*E35+F35</f>
        <v>127.19315315315318</v>
      </c>
      <c r="D35" s="7">
        <v>7.9414414414414409</v>
      </c>
      <c r="E35" s="7">
        <v>151.05000000000001</v>
      </c>
      <c r="F35" s="7">
        <v>0</v>
      </c>
      <c r="G35" s="7">
        <v>65.63</v>
      </c>
      <c r="H35" s="9">
        <f t="shared" ref="H35:H49" si="9">SUM(J35:M35)</f>
        <v>260.01144144144143</v>
      </c>
      <c r="I35" s="361">
        <f>J35*Constants!$B$1+Constants!$B$2*K35+L35</f>
        <v>152.44915315315316</v>
      </c>
      <c r="J35" s="9">
        <v>7.9414414414414409</v>
      </c>
      <c r="K35" s="9">
        <v>182.62</v>
      </c>
      <c r="L35" s="9">
        <v>0</v>
      </c>
      <c r="M35" s="9">
        <v>69.45</v>
      </c>
      <c r="N35" s="9">
        <f t="shared" ref="N35:N49" si="10">SUM(P35:S35)</f>
        <v>340.10144144144141</v>
      </c>
      <c r="O35" s="361">
        <f>P35*Constants!$B$1+Constants!$B$2*Q35+R35</f>
        <v>211.96915315315314</v>
      </c>
      <c r="P35" s="9">
        <v>7.9414414414414409</v>
      </c>
      <c r="Q35" s="9">
        <v>257.02</v>
      </c>
      <c r="R35" s="9">
        <v>0</v>
      </c>
      <c r="S35" s="9">
        <v>75.14</v>
      </c>
      <c r="T35" s="9">
        <f t="shared" si="8"/>
        <v>348.62144144144145</v>
      </c>
      <c r="U35" s="361">
        <f>V35*Constants!$B$1+Constants!$B$2*W35+X35</f>
        <v>218.13715315315318</v>
      </c>
      <c r="V35" s="9">
        <v>7.9414414414414409</v>
      </c>
      <c r="W35" s="9">
        <v>264.73</v>
      </c>
      <c r="X35" s="9">
        <v>0</v>
      </c>
      <c r="Y35" s="9">
        <v>75.95</v>
      </c>
      <c r="Z35" s="46">
        <v>0</v>
      </c>
      <c r="AA35" s="46">
        <v>1</v>
      </c>
      <c r="AB35" s="46">
        <v>1</v>
      </c>
      <c r="AC35" s="46">
        <v>1</v>
      </c>
      <c r="AD35" s="46">
        <v>1</v>
      </c>
    </row>
    <row r="36" spans="1:30" s="19" customFormat="1" x14ac:dyDescent="0.2">
      <c r="A36" s="23" t="s">
        <v>48</v>
      </c>
      <c r="B36" s="9">
        <f t="shared" ref="B36:B37" si="11">SUM(D36:G36)</f>
        <v>191.30144144144145</v>
      </c>
      <c r="C36" s="361">
        <f>D36*Constants!$B$1+Constants!$B$2*E36+F36</f>
        <v>101.06515315315316</v>
      </c>
      <c r="D36" s="9">
        <v>7.9414414414414409</v>
      </c>
      <c r="E36" s="9">
        <v>118.39</v>
      </c>
      <c r="F36" s="9">
        <v>0</v>
      </c>
      <c r="G36" s="9">
        <v>64.97</v>
      </c>
      <c r="H36" s="9">
        <f t="shared" si="9"/>
        <v>259.48144144144146</v>
      </c>
      <c r="I36" s="361">
        <f>J36*Constants!$B$1+Constants!$B$2*K36+L36</f>
        <v>152.14515315315316</v>
      </c>
      <c r="J36" s="9">
        <v>7.9414414414414409</v>
      </c>
      <c r="K36" s="9">
        <v>182.24</v>
      </c>
      <c r="L36" s="9">
        <v>0</v>
      </c>
      <c r="M36" s="9">
        <v>69.3</v>
      </c>
      <c r="N36" s="9">
        <f t="shared" si="10"/>
        <v>364.62144144144145</v>
      </c>
      <c r="O36" s="361">
        <f>P36*Constants!$B$1+Constants!$B$2*Q36+R36</f>
        <v>226.71315315315317</v>
      </c>
      <c r="P36" s="9">
        <v>7.9414414414414409</v>
      </c>
      <c r="Q36" s="9">
        <v>275.45</v>
      </c>
      <c r="R36" s="9">
        <v>0</v>
      </c>
      <c r="S36" s="9">
        <v>81.23</v>
      </c>
      <c r="T36" s="9">
        <f t="shared" si="8"/>
        <v>419.64144144144143</v>
      </c>
      <c r="U36" s="361">
        <f>V36*Constants!$B$1+Constants!$B$2*W36+X36</f>
        <v>266.54515315315314</v>
      </c>
      <c r="V36" s="9">
        <v>7.9414414414414409</v>
      </c>
      <c r="W36" s="9">
        <v>325.24</v>
      </c>
      <c r="X36" s="9">
        <v>0</v>
      </c>
      <c r="Y36" s="9">
        <v>86.46</v>
      </c>
      <c r="Z36" s="44">
        <v>1</v>
      </c>
      <c r="AA36" s="44">
        <v>1</v>
      </c>
      <c r="AB36" s="44">
        <v>1</v>
      </c>
      <c r="AC36" s="44">
        <v>1</v>
      </c>
      <c r="AD36" s="59">
        <v>1</v>
      </c>
    </row>
    <row r="37" spans="1:30" x14ac:dyDescent="0.2">
      <c r="A37" s="23" t="s">
        <v>49</v>
      </c>
      <c r="B37" s="9">
        <f t="shared" si="11"/>
        <v>195.02144144144143</v>
      </c>
      <c r="C37" s="361">
        <f>D37*Constants!$B$1+Constants!$B$2*E37+F37</f>
        <v>103.96115315315316</v>
      </c>
      <c r="D37" s="9">
        <v>7.9414414414414409</v>
      </c>
      <c r="E37" s="9">
        <v>122.00999999999999</v>
      </c>
      <c r="F37" s="9">
        <v>0</v>
      </c>
      <c r="G37" s="9">
        <v>65.069999999999993</v>
      </c>
      <c r="H37" s="9">
        <f t="shared" si="9"/>
        <v>264.18144144144145</v>
      </c>
      <c r="I37" s="361">
        <f>J37*Constants!$B$1+Constants!$B$2*K37+L37</f>
        <v>155.84915315315317</v>
      </c>
      <c r="J37" s="9">
        <v>7.9414414414414409</v>
      </c>
      <c r="K37" s="9">
        <v>186.87</v>
      </c>
      <c r="L37" s="9">
        <v>0</v>
      </c>
      <c r="M37" s="9">
        <v>69.37</v>
      </c>
      <c r="N37" s="9">
        <f t="shared" si="10"/>
        <v>372.46144144144148</v>
      </c>
      <c r="O37" s="361">
        <f>P37*Constants!$B$1+Constants!$B$2*Q37+R37</f>
        <v>232.94515315315317</v>
      </c>
      <c r="P37" s="9">
        <v>7.9414414414414409</v>
      </c>
      <c r="Q37" s="9">
        <v>283.24</v>
      </c>
      <c r="R37" s="9">
        <v>0</v>
      </c>
      <c r="S37" s="9">
        <v>81.28</v>
      </c>
      <c r="T37" s="9">
        <f t="shared" si="8"/>
        <v>391.78504504504502</v>
      </c>
      <c r="U37" s="361">
        <f>V37*Constants!$B$1+Constants!$B$2*W37+X37</f>
        <v>244.23603603603604</v>
      </c>
      <c r="V37" s="9">
        <v>7.9414414414414409</v>
      </c>
      <c r="W37" s="9">
        <v>297.35360360360357</v>
      </c>
      <c r="X37" s="9">
        <v>0</v>
      </c>
      <c r="Y37" s="9">
        <v>86.49</v>
      </c>
      <c r="Z37" s="59">
        <v>1</v>
      </c>
      <c r="AA37" s="59">
        <v>1</v>
      </c>
      <c r="AB37" s="59">
        <v>1</v>
      </c>
      <c r="AC37" s="59">
        <v>1</v>
      </c>
      <c r="AD37" s="46">
        <v>1</v>
      </c>
    </row>
    <row r="38" spans="1:30" x14ac:dyDescent="0.2">
      <c r="A38" s="12" t="s">
        <v>50</v>
      </c>
      <c r="B38" s="9">
        <f t="shared" si="5"/>
        <v>221.20144144144143</v>
      </c>
      <c r="C38" s="361">
        <f>D38*Constants!$B$1+Constants!$B$2*E38+F38</f>
        <v>136.53715315315316</v>
      </c>
      <c r="D38" s="7">
        <v>7.9414414414414409</v>
      </c>
      <c r="E38" s="7">
        <v>162.72999999999999</v>
      </c>
      <c r="F38" s="9">
        <v>0</v>
      </c>
      <c r="G38" s="7">
        <v>50.53</v>
      </c>
      <c r="H38" s="9">
        <f t="shared" si="9"/>
        <v>291.83144144144143</v>
      </c>
      <c r="I38" s="361">
        <f>J38*Constants!$B$1+Constants!$B$2*K38+L38</f>
        <v>188.40115315315316</v>
      </c>
      <c r="J38" s="9">
        <v>7.9414414414414409</v>
      </c>
      <c r="K38" s="9">
        <v>227.56</v>
      </c>
      <c r="L38" s="9">
        <v>0</v>
      </c>
      <c r="M38" s="9">
        <v>56.33</v>
      </c>
      <c r="N38" s="9">
        <f t="shared" si="10"/>
        <v>415.33144144144148</v>
      </c>
      <c r="O38" s="361">
        <f>P38*Constants!$B$1+Constants!$B$2*Q38+R38</f>
        <v>277.14515315315316</v>
      </c>
      <c r="P38" s="9">
        <v>7.9414414414414409</v>
      </c>
      <c r="Q38" s="9">
        <v>338.49</v>
      </c>
      <c r="R38" s="9">
        <v>0</v>
      </c>
      <c r="S38" s="9">
        <v>68.900000000000006</v>
      </c>
      <c r="T38" s="9">
        <f t="shared" si="8"/>
        <v>478.00144144144144</v>
      </c>
      <c r="U38" s="361">
        <f>V38*Constants!$B$1+Constants!$B$2*W38+X38</f>
        <v>323.03315315315319</v>
      </c>
      <c r="V38" s="7">
        <v>7.9414414414414409</v>
      </c>
      <c r="W38" s="7">
        <v>395.85</v>
      </c>
      <c r="X38" s="7">
        <v>0</v>
      </c>
      <c r="Y38" s="7">
        <v>74.209999999999994</v>
      </c>
      <c r="Z38" s="44">
        <v>1</v>
      </c>
      <c r="AA38" s="44">
        <v>1</v>
      </c>
      <c r="AB38" s="44">
        <v>1</v>
      </c>
      <c r="AC38" s="44">
        <v>1</v>
      </c>
      <c r="AD38" s="44">
        <v>1</v>
      </c>
    </row>
    <row r="39" spans="1:30" x14ac:dyDescent="0.2">
      <c r="A39" s="73" t="s">
        <v>30</v>
      </c>
      <c r="B39" s="6">
        <f>SUM(D39:G39)</f>
        <v>219.89144144144146</v>
      </c>
      <c r="C39" s="361">
        <f>D39*Constants!$B$1+Constants!$B$2*E39+F39</f>
        <v>127.19315315315318</v>
      </c>
      <c r="D39" s="7">
        <v>7.9414414414414409</v>
      </c>
      <c r="E39" s="7">
        <v>151.05000000000001</v>
      </c>
      <c r="F39" s="7">
        <v>0</v>
      </c>
      <c r="G39" s="7">
        <v>60.9</v>
      </c>
      <c r="H39" s="8">
        <f>SUM(J39:M39)</f>
        <v>297.62144144144145</v>
      </c>
      <c r="I39" s="361">
        <f>J39*Constants!$B$1+Constants!$B$2*K39+L39</f>
        <v>185.92915315315318</v>
      </c>
      <c r="J39" s="9">
        <v>7.9414414414414409</v>
      </c>
      <c r="K39" s="9">
        <v>224.47</v>
      </c>
      <c r="L39" s="9">
        <v>0</v>
      </c>
      <c r="M39" s="9">
        <v>65.209999999999994</v>
      </c>
      <c r="N39" s="9">
        <f>SUM(P39:S39)</f>
        <v>415.22144144144141</v>
      </c>
      <c r="O39" s="361">
        <f>P39*Constants!$B$1+Constants!$B$2*Q39+R39</f>
        <v>270.60915315315316</v>
      </c>
      <c r="P39" s="9">
        <v>7.9414414414414409</v>
      </c>
      <c r="Q39" s="9">
        <v>330.32</v>
      </c>
      <c r="R39" s="9">
        <v>0</v>
      </c>
      <c r="S39" s="9">
        <v>76.959999999999994</v>
      </c>
      <c r="T39" s="7">
        <f>SUM(V39:Y39)</f>
        <v>477.59144144144142</v>
      </c>
      <c r="U39" s="361">
        <f>V39*Constants!$B$1+Constants!$B$2*W39+X39</f>
        <v>316.31315315315317</v>
      </c>
      <c r="V39" s="7">
        <v>7.9414414414414409</v>
      </c>
      <c r="W39" s="7">
        <v>387.45</v>
      </c>
      <c r="X39" s="7">
        <v>0</v>
      </c>
      <c r="Y39" s="7">
        <v>82.2</v>
      </c>
      <c r="Z39" s="59">
        <v>1</v>
      </c>
      <c r="AA39" s="59">
        <v>1</v>
      </c>
      <c r="AB39" s="59">
        <v>1</v>
      </c>
      <c r="AC39" s="59">
        <v>1</v>
      </c>
      <c r="AD39" s="44">
        <v>1</v>
      </c>
    </row>
    <row r="40" spans="1:30" x14ac:dyDescent="0.2">
      <c r="A40" s="12" t="s">
        <v>6</v>
      </c>
      <c r="B40" s="9">
        <f t="shared" si="5"/>
        <v>167.11144144144146</v>
      </c>
      <c r="C40" s="361">
        <f>D40*Constants!$B$1+Constants!$B$2*E40+F40</f>
        <v>80.825153153153167</v>
      </c>
      <c r="D40" s="7">
        <v>7.9414414414414409</v>
      </c>
      <c r="E40" s="7">
        <v>93.09</v>
      </c>
      <c r="F40" s="9">
        <v>0</v>
      </c>
      <c r="G40" s="7">
        <v>66.08</v>
      </c>
      <c r="H40" s="9">
        <f t="shared" si="9"/>
        <v>242.33144144144143</v>
      </c>
      <c r="I40" s="361">
        <f>J40*Constants!$B$1+Constants!$B$2*K40+L40</f>
        <v>137.80915315315315</v>
      </c>
      <c r="J40" s="9">
        <v>7.9414414414414409</v>
      </c>
      <c r="K40" s="9">
        <v>164.32</v>
      </c>
      <c r="L40" s="9">
        <v>0</v>
      </c>
      <c r="M40" s="9">
        <v>70.069999999999993</v>
      </c>
      <c r="N40" s="9">
        <f t="shared" si="10"/>
        <v>359.83144144144148</v>
      </c>
      <c r="O40" s="361">
        <f>P40*Constants!$B$1+Constants!$B$2*Q40+R40</f>
        <v>222.53715315315318</v>
      </c>
      <c r="P40" s="9">
        <v>7.9414414414414409</v>
      </c>
      <c r="Q40" s="9">
        <v>270.23</v>
      </c>
      <c r="R40" s="9">
        <v>0</v>
      </c>
      <c r="S40" s="9">
        <v>81.66</v>
      </c>
      <c r="T40" s="9">
        <f t="shared" si="8"/>
        <v>421.83144144144148</v>
      </c>
      <c r="U40" s="361">
        <f>V40*Constants!$B$1+Constants!$B$2*W40+X40</f>
        <v>267.92915315315315</v>
      </c>
      <c r="V40" s="7">
        <v>7.9414414414414409</v>
      </c>
      <c r="W40" s="7">
        <v>326.97000000000003</v>
      </c>
      <c r="X40" s="7">
        <v>0</v>
      </c>
      <c r="Y40" s="7">
        <v>86.92</v>
      </c>
      <c r="Z40" s="44">
        <v>1</v>
      </c>
      <c r="AA40" s="44">
        <v>1</v>
      </c>
      <c r="AB40" s="44">
        <v>1</v>
      </c>
      <c r="AC40" s="44">
        <v>1</v>
      </c>
      <c r="AD40" s="44">
        <v>1</v>
      </c>
    </row>
    <row r="41" spans="1:30" x14ac:dyDescent="0.2">
      <c r="A41" s="12" t="s">
        <v>51</v>
      </c>
      <c r="B41" s="9">
        <f t="shared" si="5"/>
        <v>193.61144144144146</v>
      </c>
      <c r="C41" s="361">
        <f>D41*Constants!$B$1+Constants!$B$2*E41+F41</f>
        <v>102.38515315315317</v>
      </c>
      <c r="D41" s="7">
        <v>7.9414414414414409</v>
      </c>
      <c r="E41" s="7">
        <v>120.04</v>
      </c>
      <c r="F41" s="9">
        <v>0</v>
      </c>
      <c r="G41" s="7">
        <v>65.63</v>
      </c>
      <c r="H41" s="9">
        <f t="shared" si="9"/>
        <v>257.43144144144145</v>
      </c>
      <c r="I41" s="361">
        <f>J41*Constants!$B$1+Constants!$B$2*K41+L41</f>
        <v>150.00915315315316</v>
      </c>
      <c r="J41" s="9">
        <v>7.9414414414414409</v>
      </c>
      <c r="K41" s="9">
        <v>179.57</v>
      </c>
      <c r="L41" s="9">
        <v>0</v>
      </c>
      <c r="M41" s="9">
        <v>69.92</v>
      </c>
      <c r="N41" s="9">
        <f t="shared" si="10"/>
        <v>353.87144144144145</v>
      </c>
      <c r="O41" s="361">
        <f>P41*Constants!$B$1+Constants!$B$2*Q41+R41</f>
        <v>217.75315315315316</v>
      </c>
      <c r="P41" s="9">
        <v>7.9414414414414409</v>
      </c>
      <c r="Q41" s="9">
        <v>264.25</v>
      </c>
      <c r="R41" s="9">
        <v>0</v>
      </c>
      <c r="S41" s="9">
        <v>81.680000000000007</v>
      </c>
      <c r="T41" s="9">
        <f t="shared" si="8"/>
        <v>404.38144144144144</v>
      </c>
      <c r="U41" s="361">
        <f>V41*Constants!$B$1+Constants!$B$2*W41+X41</f>
        <v>254.31315315315317</v>
      </c>
      <c r="V41" s="7">
        <v>7.9414414414414409</v>
      </c>
      <c r="W41" s="7">
        <v>309.95</v>
      </c>
      <c r="X41" s="7">
        <v>0</v>
      </c>
      <c r="Y41" s="7">
        <v>86.49</v>
      </c>
      <c r="Z41" s="44">
        <v>1</v>
      </c>
      <c r="AA41" s="44">
        <v>1</v>
      </c>
      <c r="AB41" s="44">
        <v>1</v>
      </c>
      <c r="AC41" s="44">
        <v>1</v>
      </c>
      <c r="AD41" s="44">
        <v>1</v>
      </c>
    </row>
    <row r="42" spans="1:30" s="41" customFormat="1" x14ac:dyDescent="0.2">
      <c r="A42" s="23" t="s">
        <v>52</v>
      </c>
      <c r="B42" s="8">
        <f>SUM(D42:G42)</f>
        <v>222.65144144144145</v>
      </c>
      <c r="C42" s="361">
        <f>D42*Constants!$B$1+Constants!$B$2*E42+F42</f>
        <v>127.19315315315318</v>
      </c>
      <c r="D42" s="9">
        <v>7.9414414414414409</v>
      </c>
      <c r="E42" s="9">
        <v>151.05000000000001</v>
      </c>
      <c r="F42" s="9">
        <v>0</v>
      </c>
      <c r="G42" s="9">
        <v>63.66</v>
      </c>
      <c r="H42" s="9">
        <f t="shared" si="9"/>
        <v>300.23144144144146</v>
      </c>
      <c r="I42" s="361">
        <f>J42*Constants!$B$1+Constants!$B$2*K42+L42</f>
        <v>185.92915315315318</v>
      </c>
      <c r="J42" s="9">
        <v>7.9414414414414409</v>
      </c>
      <c r="K42" s="9">
        <v>224.47</v>
      </c>
      <c r="L42" s="9">
        <v>0</v>
      </c>
      <c r="M42" s="9">
        <v>67.819999999999993</v>
      </c>
      <c r="N42" s="9">
        <f t="shared" si="10"/>
        <v>417.48144144144146</v>
      </c>
      <c r="O42" s="361">
        <f>P42*Constants!$B$1+Constants!$B$2*Q42+R42</f>
        <v>270.60915315315316</v>
      </c>
      <c r="P42" s="9">
        <v>7.9414414414414409</v>
      </c>
      <c r="Q42" s="9">
        <v>330.32</v>
      </c>
      <c r="R42" s="9">
        <v>0</v>
      </c>
      <c r="S42" s="9">
        <v>79.22</v>
      </c>
      <c r="T42" s="9">
        <f t="shared" si="8"/>
        <v>482.32144144144144</v>
      </c>
      <c r="U42" s="361">
        <f>V42*Constants!$B$1+Constants!$B$2*W42+X42</f>
        <v>316.31315315315317</v>
      </c>
      <c r="V42" s="9">
        <v>7.9414414414414409</v>
      </c>
      <c r="W42" s="9">
        <v>387.45</v>
      </c>
      <c r="X42" s="9">
        <v>0</v>
      </c>
      <c r="Y42" s="9">
        <v>86.93</v>
      </c>
      <c r="Z42" s="46">
        <v>1</v>
      </c>
      <c r="AA42" s="46">
        <v>1</v>
      </c>
      <c r="AB42" s="46">
        <v>1</v>
      </c>
      <c r="AC42" s="46">
        <v>1</v>
      </c>
      <c r="AD42" s="51">
        <v>0</v>
      </c>
    </row>
    <row r="43" spans="1:30" s="19" customFormat="1" x14ac:dyDescent="0.2">
      <c r="A43" s="23" t="s">
        <v>53</v>
      </c>
      <c r="B43" s="8">
        <f t="shared" ref="B43:B45" si="12">SUM(D43:G43)</f>
        <v>224.01878800675675</v>
      </c>
      <c r="C43" s="361">
        <f>D43*Constants!$B$1+Constants!$B$2*E43+F43</f>
        <v>134.42499436936939</v>
      </c>
      <c r="D43" s="9">
        <v>7.9414414414414409</v>
      </c>
      <c r="E43" s="5">
        <v>160.08980152027027</v>
      </c>
      <c r="F43" s="9">
        <v>0</v>
      </c>
      <c r="G43" s="7">
        <v>55.987545045045046</v>
      </c>
      <c r="H43" s="9">
        <f t="shared" si="9"/>
        <v>301.57482545045048</v>
      </c>
      <c r="I43" s="361">
        <f>J43*Constants!$B$1+Constants!$B$2*K43+L43</f>
        <v>195.00854504504505</v>
      </c>
      <c r="J43" s="9">
        <v>7.9414414414414409</v>
      </c>
      <c r="K43" s="5">
        <v>235.81923986486487</v>
      </c>
      <c r="L43" s="9">
        <v>0</v>
      </c>
      <c r="M43" s="7">
        <v>57.814144144144144</v>
      </c>
      <c r="N43" s="9">
        <f t="shared" si="10"/>
        <v>418.65163992117118</v>
      </c>
      <c r="O43" s="361">
        <f>P43*Constants!$B$1+Constants!$B$2*Q43+R43</f>
        <v>286.08677139639639</v>
      </c>
      <c r="P43" s="9">
        <v>7.9414414414414409</v>
      </c>
      <c r="Q43" s="5">
        <v>349.66702280405406</v>
      </c>
      <c r="R43" s="9">
        <v>0</v>
      </c>
      <c r="S43" s="5">
        <v>61.043175675675684</v>
      </c>
      <c r="T43" s="9">
        <f t="shared" si="8"/>
        <v>480.79462556306305</v>
      </c>
      <c r="U43" s="361">
        <f>V43*Constants!$B$1+Constants!$B$2*W43+X43</f>
        <v>334.63494369369369</v>
      </c>
      <c r="V43" s="9">
        <v>7.9414414414414409</v>
      </c>
      <c r="W43" s="5">
        <v>410.35223817567567</v>
      </c>
      <c r="X43" s="9">
        <v>0</v>
      </c>
      <c r="Y43" s="5">
        <v>62.500945945945951</v>
      </c>
      <c r="Z43" s="46">
        <v>1</v>
      </c>
      <c r="AA43" s="46">
        <v>1</v>
      </c>
      <c r="AB43" s="46">
        <v>1</v>
      </c>
      <c r="AC43" s="46">
        <v>1</v>
      </c>
      <c r="AD43" s="46">
        <v>1</v>
      </c>
    </row>
    <row r="44" spans="1:30" s="41" customFormat="1" x14ac:dyDescent="0.2">
      <c r="A44" s="23" t="s">
        <v>54</v>
      </c>
      <c r="B44" s="8">
        <f t="shared" si="12"/>
        <v>202.75144144144144</v>
      </c>
      <c r="C44" s="361">
        <f>D44*Constants!$B$1+Constants!$B$2*E44+F44</f>
        <v>127.19315315315318</v>
      </c>
      <c r="D44" s="9">
        <v>7.9414414414414409</v>
      </c>
      <c r="E44" s="9">
        <v>151.05000000000001</v>
      </c>
      <c r="F44" s="9">
        <v>0</v>
      </c>
      <c r="G44" s="9">
        <v>43.76</v>
      </c>
      <c r="H44" s="9">
        <f t="shared" si="9"/>
        <v>280.45144144144143</v>
      </c>
      <c r="I44" s="361">
        <f>J44*Constants!$B$1+Constants!$B$2*K44+L44</f>
        <v>185.92115315315317</v>
      </c>
      <c r="J44" s="9">
        <v>7.9414414414414409</v>
      </c>
      <c r="K44" s="9">
        <v>224.46</v>
      </c>
      <c r="L44" s="9">
        <v>0</v>
      </c>
      <c r="M44" s="9">
        <v>48.05</v>
      </c>
      <c r="N44" s="9">
        <f t="shared" si="10"/>
        <v>398.07144144144144</v>
      </c>
      <c r="O44" s="361">
        <f>P44*Constants!$B$1+Constants!$B$2*Q44+R44</f>
        <v>270.60915315315316</v>
      </c>
      <c r="P44" s="9">
        <v>7.9414414414414409</v>
      </c>
      <c r="Q44" s="9">
        <v>330.32</v>
      </c>
      <c r="R44" s="9">
        <v>0</v>
      </c>
      <c r="S44" s="9">
        <v>59.81</v>
      </c>
      <c r="T44" s="9">
        <f t="shared" si="8"/>
        <v>460.45144144144143</v>
      </c>
      <c r="U44" s="361">
        <f>V44*Constants!$B$1+Constants!$B$2*W44+X44</f>
        <v>316.31315315315317</v>
      </c>
      <c r="V44" s="9">
        <v>7.9414414414414409</v>
      </c>
      <c r="W44" s="9">
        <v>387.45</v>
      </c>
      <c r="X44" s="9">
        <v>0</v>
      </c>
      <c r="Y44" s="9">
        <v>65.06</v>
      </c>
      <c r="Z44" s="46">
        <v>1</v>
      </c>
      <c r="AA44" s="46">
        <v>1</v>
      </c>
      <c r="AB44" s="46">
        <v>1</v>
      </c>
      <c r="AC44" s="46">
        <v>1</v>
      </c>
      <c r="AD44" s="51">
        <v>0</v>
      </c>
    </row>
    <row r="45" spans="1:30" s="24" customFormat="1" x14ac:dyDescent="0.2">
      <c r="A45" s="23" t="s">
        <v>55</v>
      </c>
      <c r="B45" s="8">
        <f t="shared" si="12"/>
        <v>223.10144144144147</v>
      </c>
      <c r="C45" s="361">
        <f>D45*Constants!$B$1+Constants!$B$2*E45+F45</f>
        <v>125.36915315315318</v>
      </c>
      <c r="D45" s="9">
        <v>7.9414414414414409</v>
      </c>
      <c r="E45" s="9">
        <v>148.77000000000001</v>
      </c>
      <c r="F45" s="9">
        <v>0</v>
      </c>
      <c r="G45" s="9">
        <v>66.39</v>
      </c>
      <c r="H45" s="9">
        <f t="shared" si="9"/>
        <v>300.81144144144145</v>
      </c>
      <c r="I45" s="361">
        <f>J45*Constants!$B$1+Constants!$B$2*K45+L45</f>
        <v>184.10515315315317</v>
      </c>
      <c r="J45" s="9">
        <v>7.9414414414414409</v>
      </c>
      <c r="K45" s="9">
        <v>222.19</v>
      </c>
      <c r="L45" s="9">
        <v>0</v>
      </c>
      <c r="M45" s="9">
        <v>70.680000000000007</v>
      </c>
      <c r="N45" s="9">
        <f t="shared" si="10"/>
        <v>418.42144144144146</v>
      </c>
      <c r="O45" s="361">
        <f>P45*Constants!$B$1+Constants!$B$2*Q45+R45</f>
        <v>268.78515315315315</v>
      </c>
      <c r="P45" s="9">
        <v>7.9414414414414409</v>
      </c>
      <c r="Q45" s="9">
        <v>328.04</v>
      </c>
      <c r="R45" s="9">
        <v>0</v>
      </c>
      <c r="S45" s="9">
        <v>82.44</v>
      </c>
      <c r="T45" s="9">
        <f t="shared" si="8"/>
        <v>480.80144144144145</v>
      </c>
      <c r="U45" s="361">
        <f>V45*Constants!$B$1+Constants!$B$2*W45+X45</f>
        <v>314.48915315315315</v>
      </c>
      <c r="V45" s="9">
        <v>7.9414414414414409</v>
      </c>
      <c r="W45" s="9">
        <v>385.17</v>
      </c>
      <c r="X45" s="9">
        <v>0</v>
      </c>
      <c r="Y45" s="9">
        <v>87.69</v>
      </c>
      <c r="Z45" s="46">
        <v>1</v>
      </c>
      <c r="AA45" s="46">
        <v>1</v>
      </c>
      <c r="AB45" s="46">
        <v>1</v>
      </c>
      <c r="AC45" s="46">
        <v>1</v>
      </c>
      <c r="AD45" s="46">
        <v>0</v>
      </c>
    </row>
    <row r="46" spans="1:30" s="19" customFormat="1" x14ac:dyDescent="0.2">
      <c r="A46" s="23" t="s">
        <v>21</v>
      </c>
      <c r="B46" s="6">
        <f>SUM(D46:G46)</f>
        <v>220.61144144144146</v>
      </c>
      <c r="C46" s="361">
        <f>D46*Constants!$B$1+Constants!$B$2*E46+F46</f>
        <v>123.89715315315317</v>
      </c>
      <c r="D46" s="7">
        <v>7.9414414414414409</v>
      </c>
      <c r="E46" s="7">
        <v>146.93</v>
      </c>
      <c r="F46" s="7">
        <v>0</v>
      </c>
      <c r="G46" s="7">
        <v>65.739999999999995</v>
      </c>
      <c r="H46" s="8">
        <f>SUM(J46:M46)</f>
        <v>298.32144144144144</v>
      </c>
      <c r="I46" s="361">
        <f>J46*Constants!$B$1+Constants!$B$2*K46+L46</f>
        <v>182.63315315315316</v>
      </c>
      <c r="J46" s="9">
        <v>7.9414414414414409</v>
      </c>
      <c r="K46" s="9">
        <v>220.35</v>
      </c>
      <c r="L46" s="9">
        <v>0</v>
      </c>
      <c r="M46" s="9">
        <v>70.03</v>
      </c>
      <c r="N46" s="9">
        <f>SUM(P46:S46)</f>
        <v>415.93144144144145</v>
      </c>
      <c r="O46" s="361">
        <f>P46*Constants!$B$1+Constants!$B$2*Q46+R46</f>
        <v>267.31315315315311</v>
      </c>
      <c r="P46" s="9">
        <v>7.9414414414414409</v>
      </c>
      <c r="Q46" s="9">
        <v>326.2</v>
      </c>
      <c r="R46" s="9">
        <v>0</v>
      </c>
      <c r="S46" s="9">
        <v>81.790000000000006</v>
      </c>
      <c r="T46" s="7">
        <f>SUM(V46:Y46)</f>
        <v>478.31144144144145</v>
      </c>
      <c r="U46" s="361">
        <f>V46*Constants!$B$1+Constants!$B$2*W46+X46</f>
        <v>313.01715315315312</v>
      </c>
      <c r="V46" s="7">
        <v>7.9414414414414409</v>
      </c>
      <c r="W46" s="7">
        <v>383.33</v>
      </c>
      <c r="X46" s="7">
        <v>0</v>
      </c>
      <c r="Y46" s="7">
        <v>87.04</v>
      </c>
      <c r="Z46" s="46">
        <v>1</v>
      </c>
      <c r="AA46" s="46">
        <v>1</v>
      </c>
      <c r="AB46" s="46">
        <v>1</v>
      </c>
      <c r="AC46" s="46">
        <v>1</v>
      </c>
      <c r="AD46" s="46">
        <v>1</v>
      </c>
    </row>
    <row r="47" spans="1:30" s="25" customFormat="1" x14ac:dyDescent="0.2">
      <c r="A47" s="23" t="s">
        <v>56</v>
      </c>
      <c r="B47" s="8">
        <f t="shared" si="5"/>
        <v>224.32144144144144</v>
      </c>
      <c r="C47" s="361">
        <f>D47*Constants!$B$1+Constants!$B$2*E47+F47</f>
        <v>127.19315315315318</v>
      </c>
      <c r="D47" s="9">
        <v>7.9414414414414409</v>
      </c>
      <c r="E47" s="9">
        <v>151.05000000000001</v>
      </c>
      <c r="F47" s="9">
        <v>0</v>
      </c>
      <c r="G47" s="9">
        <v>65.33</v>
      </c>
      <c r="H47" s="8">
        <f t="shared" si="9"/>
        <v>302.08144144144143</v>
      </c>
      <c r="I47" s="361">
        <f>J47*Constants!$B$1+Constants!$B$2*K47+L47</f>
        <v>185.92915315315318</v>
      </c>
      <c r="J47" s="9">
        <v>7.9414414414414409</v>
      </c>
      <c r="K47" s="9">
        <v>224.47</v>
      </c>
      <c r="L47" s="9">
        <v>0</v>
      </c>
      <c r="M47" s="9">
        <v>69.67</v>
      </c>
      <c r="N47" s="9">
        <f t="shared" si="10"/>
        <v>419.84144144144142</v>
      </c>
      <c r="O47" s="361">
        <f>P47*Constants!$B$1+Constants!$B$2*Q47+R47</f>
        <v>270.60915315315316</v>
      </c>
      <c r="P47" s="9">
        <v>7.9414414414414409</v>
      </c>
      <c r="Q47" s="9">
        <v>330.32</v>
      </c>
      <c r="R47" s="9">
        <v>0</v>
      </c>
      <c r="S47" s="9">
        <v>81.58</v>
      </c>
      <c r="T47" s="9">
        <f t="shared" si="8"/>
        <v>482.24144144144145</v>
      </c>
      <c r="U47" s="361">
        <f>V47*Constants!$B$1+Constants!$B$2*W47+X47</f>
        <v>316.31315315315317</v>
      </c>
      <c r="V47" s="9">
        <v>7.9414414414414409</v>
      </c>
      <c r="W47" s="9">
        <v>387.45</v>
      </c>
      <c r="X47" s="9">
        <v>0</v>
      </c>
      <c r="Y47" s="9">
        <v>86.85</v>
      </c>
      <c r="Z47" s="46">
        <v>1</v>
      </c>
      <c r="AA47" s="46">
        <v>1</v>
      </c>
      <c r="AB47" s="46">
        <v>1</v>
      </c>
      <c r="AC47" s="46">
        <v>1</v>
      </c>
      <c r="AD47" s="46">
        <v>1</v>
      </c>
    </row>
    <row r="48" spans="1:30" s="19" customFormat="1" x14ac:dyDescent="0.2">
      <c r="A48" s="23" t="s">
        <v>57</v>
      </c>
      <c r="B48" s="8">
        <f t="shared" si="5"/>
        <v>224.62144144144145</v>
      </c>
      <c r="C48" s="361">
        <f>D48*Constants!$B$1+Constants!$B$2*E48+F48</f>
        <v>127.19315315315318</v>
      </c>
      <c r="D48" s="9">
        <v>7.9414414414414409</v>
      </c>
      <c r="E48" s="9">
        <v>151.05000000000001</v>
      </c>
      <c r="F48" s="9">
        <v>0</v>
      </c>
      <c r="G48" s="9">
        <v>65.63</v>
      </c>
      <c r="H48" s="8">
        <f t="shared" si="9"/>
        <v>301.60144144144147</v>
      </c>
      <c r="I48" s="361">
        <f>J48*Constants!$B$1+Constants!$B$2*K48+L48</f>
        <v>185.92115315315317</v>
      </c>
      <c r="J48" s="9">
        <v>7.9414414414414409</v>
      </c>
      <c r="K48" s="9">
        <v>224.46</v>
      </c>
      <c r="L48" s="9">
        <v>0</v>
      </c>
      <c r="M48" s="9">
        <v>69.2</v>
      </c>
      <c r="N48" s="9">
        <f t="shared" si="10"/>
        <v>418.45144144144143</v>
      </c>
      <c r="O48" s="361">
        <f>P48*Constants!$B$1+Constants!$B$2*Q48+R48</f>
        <v>270.60915315315316</v>
      </c>
      <c r="P48" s="9">
        <v>7.9414414414414409</v>
      </c>
      <c r="Q48" s="9">
        <v>330.32</v>
      </c>
      <c r="R48" s="9">
        <v>0</v>
      </c>
      <c r="S48" s="9">
        <v>80.19</v>
      </c>
      <c r="T48" s="9">
        <f t="shared" si="8"/>
        <v>480.08144144144143</v>
      </c>
      <c r="U48" s="361">
        <f>V48*Constants!$B$1+Constants!$B$2*W48+X48</f>
        <v>316.31315315315317</v>
      </c>
      <c r="V48" s="9">
        <v>7.9414414414414409</v>
      </c>
      <c r="W48" s="9">
        <v>387.45</v>
      </c>
      <c r="X48" s="9">
        <v>0</v>
      </c>
      <c r="Y48" s="9">
        <v>84.69</v>
      </c>
      <c r="Z48" s="46">
        <v>1</v>
      </c>
      <c r="AA48" s="46">
        <v>1</v>
      </c>
      <c r="AB48" s="46">
        <v>1</v>
      </c>
      <c r="AC48" s="46">
        <v>1</v>
      </c>
      <c r="AD48" s="46">
        <v>1</v>
      </c>
    </row>
    <row r="49" spans="1:30" s="71" customFormat="1" x14ac:dyDescent="0.2">
      <c r="A49" s="72" t="s">
        <v>58</v>
      </c>
      <c r="B49" s="27">
        <f t="shared" si="5"/>
        <v>207.66144144144144</v>
      </c>
      <c r="C49" s="361">
        <f>D49*Constants!$B$1+Constants!$B$2*E49+F49</f>
        <v>115.10515315315317</v>
      </c>
      <c r="D49" s="28">
        <v>7.9414414414414409</v>
      </c>
      <c r="E49" s="28">
        <v>135.94</v>
      </c>
      <c r="F49" s="28">
        <v>0</v>
      </c>
      <c r="G49" s="28">
        <v>63.78</v>
      </c>
      <c r="H49" s="27">
        <f t="shared" si="9"/>
        <v>277.62144144144145</v>
      </c>
      <c r="I49" s="361">
        <f>J49*Constants!$B$1+Constants!$B$2*K49+L49</f>
        <v>167.96915315315317</v>
      </c>
      <c r="J49" s="28">
        <v>7.9414414414414409</v>
      </c>
      <c r="K49" s="28">
        <v>202.02</v>
      </c>
      <c r="L49" s="28">
        <v>0</v>
      </c>
      <c r="M49" s="28">
        <v>67.66</v>
      </c>
      <c r="N49" s="28">
        <f t="shared" si="10"/>
        <v>383.46144144144148</v>
      </c>
      <c r="O49" s="361">
        <f>P49*Constants!$B$1+Constants!$B$2*Q49+R49</f>
        <v>244.18515315315318</v>
      </c>
      <c r="P49" s="28">
        <v>7.9414414414414409</v>
      </c>
      <c r="Q49" s="28">
        <v>297.29000000000002</v>
      </c>
      <c r="R49" s="28">
        <v>0</v>
      </c>
      <c r="S49" s="28">
        <v>78.23</v>
      </c>
      <c r="T49" s="28">
        <f t="shared" si="8"/>
        <v>439.60144144144141</v>
      </c>
      <c r="U49" s="361">
        <f>V49*Constants!$B$1+Constants!$B$2*W49+X49</f>
        <v>285.32115315315315</v>
      </c>
      <c r="V49" s="28">
        <v>7.9414414414414409</v>
      </c>
      <c r="W49" s="28">
        <v>348.71</v>
      </c>
      <c r="X49" s="28">
        <v>0</v>
      </c>
      <c r="Y49" s="28">
        <v>82.95</v>
      </c>
      <c r="Z49" s="60">
        <v>1</v>
      </c>
      <c r="AA49" s="60">
        <v>1</v>
      </c>
      <c r="AB49" s="60">
        <v>1</v>
      </c>
      <c r="AC49" s="60">
        <v>1</v>
      </c>
      <c r="AD49" s="60">
        <v>1</v>
      </c>
    </row>
    <row r="50" spans="1:30" x14ac:dyDescent="0.2">
      <c r="A50" s="2"/>
      <c r="B50" s="7"/>
      <c r="C50" s="7"/>
      <c r="D50" s="7"/>
      <c r="E50" s="7"/>
      <c r="F50" s="7"/>
      <c r="G50" s="7"/>
      <c r="H50" s="7"/>
      <c r="I50" s="7"/>
      <c r="J50" s="7"/>
      <c r="K50" s="7"/>
      <c r="L50" s="7"/>
      <c r="M50" s="7"/>
      <c r="N50" s="7"/>
      <c r="O50" s="7"/>
      <c r="P50" s="7"/>
      <c r="Q50" s="7"/>
      <c r="R50" s="7"/>
      <c r="S50" s="7"/>
      <c r="T50" s="7"/>
      <c r="U50" s="7"/>
      <c r="V50" s="7"/>
      <c r="W50" s="7"/>
      <c r="X50" s="7"/>
      <c r="Y50" s="7"/>
    </row>
    <row r="51" spans="1:30" ht="18.75" x14ac:dyDescent="0.25">
      <c r="A51" s="82"/>
      <c r="B51" s="738" t="s">
        <v>201</v>
      </c>
      <c r="C51" s="739"/>
      <c r="D51" s="739"/>
      <c r="E51" s="739"/>
      <c r="F51" s="739"/>
      <c r="G51" s="739"/>
      <c r="H51" s="739"/>
      <c r="I51" s="739"/>
      <c r="J51" s="739"/>
      <c r="K51" s="739"/>
      <c r="L51" s="739"/>
      <c r="M51" s="739"/>
      <c r="N51" s="739"/>
      <c r="O51" s="739"/>
      <c r="P51" s="739"/>
      <c r="Q51" s="739"/>
      <c r="R51" s="739"/>
      <c r="S51" s="739"/>
      <c r="T51" s="739"/>
      <c r="U51" s="739"/>
      <c r="V51" s="739"/>
      <c r="W51" s="739"/>
      <c r="X51" s="739"/>
      <c r="Y51" s="740"/>
    </row>
    <row r="52" spans="1:30" x14ac:dyDescent="0.2">
      <c r="A52" s="75" t="s">
        <v>444</v>
      </c>
      <c r="B52" s="732" t="s">
        <v>39</v>
      </c>
      <c r="C52" s="732"/>
      <c r="D52" s="732"/>
      <c r="E52" s="732"/>
      <c r="F52" s="732"/>
      <c r="G52" s="737"/>
      <c r="H52" s="732" t="s">
        <v>42</v>
      </c>
      <c r="I52" s="732"/>
      <c r="J52" s="732"/>
      <c r="K52" s="732"/>
      <c r="L52" s="732"/>
      <c r="M52" s="732"/>
      <c r="N52" s="732" t="s">
        <v>41</v>
      </c>
      <c r="O52" s="732"/>
      <c r="P52" s="732"/>
      <c r="Q52" s="732"/>
      <c r="R52" s="732"/>
      <c r="S52" s="732"/>
      <c r="T52" s="732" t="s">
        <v>40</v>
      </c>
      <c r="U52" s="732"/>
      <c r="V52" s="732"/>
      <c r="W52" s="732"/>
      <c r="X52" s="732"/>
      <c r="Y52" s="732"/>
    </row>
    <row r="53" spans="1:30" ht="33.75" x14ac:dyDescent="0.2">
      <c r="A53" s="39" t="s">
        <v>14</v>
      </c>
      <c r="B53" s="34" t="s">
        <v>1</v>
      </c>
      <c r="C53" s="35" t="s">
        <v>8</v>
      </c>
      <c r="D53" s="35" t="s">
        <v>9</v>
      </c>
      <c r="E53" s="35" t="s">
        <v>20</v>
      </c>
      <c r="F53" s="35" t="s">
        <v>11</v>
      </c>
      <c r="G53" s="35" t="s">
        <v>10</v>
      </c>
      <c r="H53" s="34" t="s">
        <v>1</v>
      </c>
      <c r="I53" s="35" t="s">
        <v>8</v>
      </c>
      <c r="J53" s="35" t="s">
        <v>9</v>
      </c>
      <c r="K53" s="35" t="s">
        <v>20</v>
      </c>
      <c r="L53" s="35" t="s">
        <v>11</v>
      </c>
      <c r="M53" s="35" t="s">
        <v>10</v>
      </c>
      <c r="N53" s="30" t="s">
        <v>1</v>
      </c>
      <c r="O53" s="31" t="s">
        <v>8</v>
      </c>
      <c r="P53" s="31" t="s">
        <v>9</v>
      </c>
      <c r="Q53" s="31" t="s">
        <v>20</v>
      </c>
      <c r="R53" s="31" t="s">
        <v>11</v>
      </c>
      <c r="S53" s="32" t="s">
        <v>10</v>
      </c>
      <c r="T53" s="30" t="s">
        <v>1</v>
      </c>
      <c r="U53" s="31" t="s">
        <v>8</v>
      </c>
      <c r="V53" s="31" t="s">
        <v>9</v>
      </c>
      <c r="W53" s="31" t="s">
        <v>20</v>
      </c>
      <c r="X53" s="31" t="s">
        <v>11</v>
      </c>
      <c r="Y53" s="32" t="s">
        <v>10</v>
      </c>
      <c r="Z53" s="40" t="s">
        <v>114</v>
      </c>
      <c r="AA53" s="40" t="s">
        <v>115</v>
      </c>
      <c r="AB53" s="40" t="s">
        <v>116</v>
      </c>
      <c r="AC53" s="40" t="s">
        <v>117</v>
      </c>
      <c r="AD53" s="42" t="s">
        <v>19</v>
      </c>
    </row>
    <row r="54" spans="1:30" x14ac:dyDescent="0.2">
      <c r="A54" s="11" t="s">
        <v>0</v>
      </c>
      <c r="B54" s="16">
        <f>SUM(D54:G54)</f>
        <v>98.250900547061278</v>
      </c>
      <c r="C54" s="361">
        <f>D54*Constants!$B$1+Constants!$B$2*E54+F54</f>
        <v>57.714649459952298</v>
      </c>
      <c r="D54" s="13">
        <v>0</v>
      </c>
      <c r="E54" s="13">
        <f>[6]v1!$T$7/[6]v1!$B$2*277.78</f>
        <v>72.143311824940369</v>
      </c>
      <c r="F54" s="13">
        <v>0</v>
      </c>
      <c r="G54" s="13">
        <v>26.107588722120912</v>
      </c>
      <c r="H54" s="16">
        <f>SUM(J54:M54)</f>
        <v>126.55439893393181</v>
      </c>
      <c r="I54" s="361">
        <f>J54*Constants!$B$1+Constants!$B$2*K54+L54</f>
        <v>81.137361200729401</v>
      </c>
      <c r="J54" s="13">
        <v>0</v>
      </c>
      <c r="K54" s="13">
        <v>101.42170150091175</v>
      </c>
      <c r="L54" s="13">
        <v>0</v>
      </c>
      <c r="M54" s="13">
        <v>25.132697433020056</v>
      </c>
      <c r="N54" s="6">
        <f>SUM(P54:S54)</f>
        <v>181.20217316594193</v>
      </c>
      <c r="O54" s="361">
        <f>P54*Constants!$B$1+Constants!$B$2*Q54+R54</f>
        <v>123.28795539346332</v>
      </c>
      <c r="P54" s="7">
        <v>0</v>
      </c>
      <c r="Q54" s="7">
        <v>154.10994424182914</v>
      </c>
      <c r="R54" s="7">
        <v>0</v>
      </c>
      <c r="S54" s="7">
        <v>27.092228924112774</v>
      </c>
      <c r="T54" s="7">
        <f>SUM(V54:Y54)</f>
        <v>229.81088967597137</v>
      </c>
      <c r="U54" s="361">
        <f>V54*Constants!$B$1+Constants!$B$2*W54+X54</f>
        <v>159.94471174077711</v>
      </c>
      <c r="V54" s="7">
        <v>0</v>
      </c>
      <c r="W54" s="7">
        <v>199.93088967597137</v>
      </c>
      <c r="X54" s="7">
        <v>0</v>
      </c>
      <c r="Y54" s="7">
        <v>29.88</v>
      </c>
      <c r="Z54" s="43">
        <v>1</v>
      </c>
      <c r="AA54" s="43">
        <v>1</v>
      </c>
      <c r="AB54" s="43">
        <v>1</v>
      </c>
      <c r="AC54" s="43">
        <v>1</v>
      </c>
      <c r="AD54" s="43">
        <v>1</v>
      </c>
    </row>
    <row r="55" spans="1:30" x14ac:dyDescent="0.2">
      <c r="A55" s="12" t="s">
        <v>45</v>
      </c>
      <c r="B55" s="6">
        <f>SUM(D55:G55)</f>
        <v>94.897290643849047</v>
      </c>
      <c r="C55" s="361">
        <f>D55*Constants!$B$1+Constants!$B$2*E55+F55</f>
        <v>55.187744143638646</v>
      </c>
      <c r="D55" s="9">
        <v>0</v>
      </c>
      <c r="E55" s="9">
        <v>68.984680179548306</v>
      </c>
      <c r="F55" s="9">
        <v>0</v>
      </c>
      <c r="G55" s="9">
        <v>25.912610464300741</v>
      </c>
      <c r="H55" s="6">
        <f t="shared" ref="H55:H74" si="13">SUM(J55:M55)</f>
        <v>117.87504593912188</v>
      </c>
      <c r="I55" s="361">
        <f>J55*Constants!$B$1+Constants!$B$2*K55+L55</f>
        <v>74.443450974891277</v>
      </c>
      <c r="J55" s="7">
        <v>0</v>
      </c>
      <c r="K55" s="7">
        <v>93.054313718614097</v>
      </c>
      <c r="L55" s="7">
        <v>0</v>
      </c>
      <c r="M55" s="7">
        <v>24.820732220507782</v>
      </c>
      <c r="N55" s="6">
        <f>SUM(P55:S55)</f>
        <v>170.62325010520408</v>
      </c>
      <c r="O55" s="361">
        <f>P55*Constants!$B$1+Constants!$B$2*Q55+R55</f>
        <v>115.17577780894936</v>
      </c>
      <c r="P55" s="7">
        <v>0</v>
      </c>
      <c r="Q55" s="7">
        <v>143.96972226118669</v>
      </c>
      <c r="R55" s="7">
        <v>0</v>
      </c>
      <c r="S55" s="7">
        <v>26.653527844017386</v>
      </c>
      <c r="T55" s="7">
        <f t="shared" ref="T55:T74" si="14">SUM(V55:Y55)</f>
        <v>210.75680109412255</v>
      </c>
      <c r="U55" s="361">
        <f>V55*Constants!$B$1+Constants!$B$2*W55+X55</f>
        <v>145.33344087529804</v>
      </c>
      <c r="V55" s="7">
        <v>0</v>
      </c>
      <c r="W55" s="7">
        <v>181.66680109412255</v>
      </c>
      <c r="X55" s="7">
        <v>0</v>
      </c>
      <c r="Y55" s="7">
        <v>29.090000000000003</v>
      </c>
      <c r="Z55" s="44">
        <v>1</v>
      </c>
      <c r="AA55" s="44">
        <v>1</v>
      </c>
      <c r="AB55" s="44">
        <v>1</v>
      </c>
      <c r="AC55" s="44">
        <v>1</v>
      </c>
      <c r="AD55" s="44">
        <v>1</v>
      </c>
    </row>
    <row r="56" spans="1:30" x14ac:dyDescent="0.2">
      <c r="A56" s="12" t="s">
        <v>59</v>
      </c>
      <c r="B56" s="6">
        <f t="shared" ref="B56:B70" si="15">SUM(D56:G56)</f>
        <v>94.897290643849047</v>
      </c>
      <c r="C56" s="361">
        <f>D56*Constants!$B$1+Constants!$B$2*E56+F56</f>
        <v>55.187744143638646</v>
      </c>
      <c r="D56" s="9">
        <v>0</v>
      </c>
      <c r="E56" s="9">
        <v>68.984680179548306</v>
      </c>
      <c r="F56" s="9">
        <v>0</v>
      </c>
      <c r="G56" s="9">
        <v>25.912610464300741</v>
      </c>
      <c r="H56" s="6">
        <f t="shared" si="13"/>
        <v>117.87504593912188</v>
      </c>
      <c r="I56" s="361">
        <f>J56*Constants!$B$1+Constants!$B$2*K56+L56</f>
        <v>74.443450974891277</v>
      </c>
      <c r="J56" s="7">
        <v>0</v>
      </c>
      <c r="K56" s="7">
        <v>93.054313718614097</v>
      </c>
      <c r="L56" s="7">
        <v>0</v>
      </c>
      <c r="M56" s="7">
        <v>24.820732220507782</v>
      </c>
      <c r="N56" s="6">
        <f t="shared" ref="N56:N74" si="16">SUM(P56:S56)</f>
        <v>170.62325010520408</v>
      </c>
      <c r="O56" s="361">
        <f>P56*Constants!$B$1+Constants!$B$2*Q56+R56</f>
        <v>115.17577780894936</v>
      </c>
      <c r="P56" s="7">
        <v>0</v>
      </c>
      <c r="Q56" s="7">
        <v>143.96972226118669</v>
      </c>
      <c r="R56" s="7">
        <v>0</v>
      </c>
      <c r="S56" s="7">
        <v>26.653527844017386</v>
      </c>
      <c r="T56" s="7">
        <f t="shared" si="14"/>
        <v>210.75680109412255</v>
      </c>
      <c r="U56" s="361">
        <f>V56*Constants!$B$1+Constants!$B$2*W56+X56</f>
        <v>145.33344087529804</v>
      </c>
      <c r="V56" s="7">
        <v>0</v>
      </c>
      <c r="W56" s="7">
        <v>181.66680109412255</v>
      </c>
      <c r="X56" s="7">
        <v>0</v>
      </c>
      <c r="Y56" s="7">
        <v>29.090000000000003</v>
      </c>
      <c r="Z56" s="44">
        <v>1</v>
      </c>
      <c r="AA56" s="44">
        <v>1</v>
      </c>
      <c r="AB56" s="44">
        <v>1</v>
      </c>
      <c r="AC56" s="44">
        <v>1</v>
      </c>
      <c r="AD56" s="44">
        <v>1</v>
      </c>
    </row>
    <row r="57" spans="1:30" x14ac:dyDescent="0.2">
      <c r="A57" s="12" t="s">
        <v>43</v>
      </c>
      <c r="B57" s="6">
        <f t="shared" si="15"/>
        <v>94.897290643849047</v>
      </c>
      <c r="C57" s="361">
        <f>D57*Constants!$B$1+Constants!$B$2*E57+F57</f>
        <v>55.187744143638646</v>
      </c>
      <c r="D57" s="9">
        <v>0</v>
      </c>
      <c r="E57" s="9">
        <v>68.984680179548306</v>
      </c>
      <c r="F57" s="9">
        <v>0</v>
      </c>
      <c r="G57" s="9">
        <v>25.912610464300741</v>
      </c>
      <c r="H57" s="6">
        <f t="shared" si="13"/>
        <v>117.87504593912188</v>
      </c>
      <c r="I57" s="361">
        <f>J57*Constants!$B$1+Constants!$B$2*K57+L57</f>
        <v>74.443450974891277</v>
      </c>
      <c r="J57" s="7">
        <v>0</v>
      </c>
      <c r="K57" s="7">
        <v>93.054313718614097</v>
      </c>
      <c r="L57" s="7">
        <v>0</v>
      </c>
      <c r="M57" s="7">
        <v>24.820732220507782</v>
      </c>
      <c r="N57" s="6">
        <f t="shared" si="16"/>
        <v>170.62325010520408</v>
      </c>
      <c r="O57" s="361">
        <f>P57*Constants!$B$1+Constants!$B$2*Q57+R57</f>
        <v>115.17577780894936</v>
      </c>
      <c r="P57" s="7">
        <v>0</v>
      </c>
      <c r="Q57" s="7">
        <v>143.96972226118669</v>
      </c>
      <c r="R57" s="7">
        <v>0</v>
      </c>
      <c r="S57" s="7">
        <v>26.653527844017386</v>
      </c>
      <c r="T57" s="7">
        <f t="shared" si="14"/>
        <v>210.75680109412255</v>
      </c>
      <c r="U57" s="361">
        <f>V57*Constants!$B$1+Constants!$B$2*W57+X57</f>
        <v>145.33344087529804</v>
      </c>
      <c r="V57" s="7">
        <v>0</v>
      </c>
      <c r="W57" s="7">
        <v>181.66680109412255</v>
      </c>
      <c r="X57" s="7">
        <v>0</v>
      </c>
      <c r="Y57" s="7">
        <v>29.090000000000003</v>
      </c>
      <c r="Z57" s="44">
        <v>1</v>
      </c>
      <c r="AA57" s="44">
        <v>1</v>
      </c>
      <c r="AB57" s="44">
        <v>1</v>
      </c>
      <c r="AC57" s="44">
        <v>1</v>
      </c>
      <c r="AD57" s="44">
        <v>1</v>
      </c>
    </row>
    <row r="58" spans="1:30" x14ac:dyDescent="0.2">
      <c r="A58" s="12" t="s">
        <v>44</v>
      </c>
      <c r="B58" s="6">
        <f t="shared" si="15"/>
        <v>93.903643568522938</v>
      </c>
      <c r="C58" s="361">
        <f>D58*Constants!$B$1+Constants!$B$2*E58+F58</f>
        <v>54.470817786505826</v>
      </c>
      <c r="D58" s="7">
        <v>0</v>
      </c>
      <c r="E58" s="7">
        <v>68.088522233132281</v>
      </c>
      <c r="F58" s="7">
        <v>0</v>
      </c>
      <c r="G58" s="7">
        <v>25.815121335390657</v>
      </c>
      <c r="H58" s="6">
        <f t="shared" si="13"/>
        <v>114.87466334689294</v>
      </c>
      <c r="I58" s="361">
        <f>J58*Constants!$B$1+Constants!$B$2*K58+L58</f>
        <v>72.238123158928303</v>
      </c>
      <c r="J58" s="7">
        <v>0</v>
      </c>
      <c r="K58" s="7">
        <v>90.297653948660383</v>
      </c>
      <c r="L58" s="7">
        <v>0</v>
      </c>
      <c r="M58" s="7">
        <v>24.577009398232565</v>
      </c>
      <c r="N58" s="6">
        <f t="shared" si="16"/>
        <v>162.5574898302707</v>
      </c>
      <c r="O58" s="361">
        <f>P58*Constants!$B$1+Constants!$B$2*Q58+R58</f>
        <v>109.05073306214054</v>
      </c>
      <c r="P58" s="7">
        <v>0</v>
      </c>
      <c r="Q58" s="7">
        <v>136.31341632767567</v>
      </c>
      <c r="R58" s="7">
        <v>0</v>
      </c>
      <c r="S58" s="7">
        <v>26.244073502595032</v>
      </c>
      <c r="T58" s="7">
        <f t="shared" si="14"/>
        <v>180.69689612848924</v>
      </c>
      <c r="U58" s="361">
        <f>V58*Constants!$B$1+Constants!$B$2*W58+X58</f>
        <v>122.47751690279141</v>
      </c>
      <c r="V58" s="7">
        <v>0</v>
      </c>
      <c r="W58" s="7">
        <v>153.09689612848925</v>
      </c>
      <c r="X58" s="7">
        <v>0</v>
      </c>
      <c r="Y58" s="7">
        <v>27.6</v>
      </c>
      <c r="Z58" s="44">
        <v>1</v>
      </c>
      <c r="AA58" s="44">
        <v>1</v>
      </c>
      <c r="AB58" s="44">
        <v>1</v>
      </c>
      <c r="AC58" s="44">
        <v>1</v>
      </c>
      <c r="AD58" s="44">
        <v>1</v>
      </c>
    </row>
    <row r="59" spans="1:30" s="25" customFormat="1" x14ac:dyDescent="0.2">
      <c r="A59" s="23" t="s">
        <v>46</v>
      </c>
      <c r="B59" s="20">
        <f>SUM(D59:G59)</f>
        <v>98.250900547061278</v>
      </c>
      <c r="C59" s="361">
        <f>D59*Constants!$B$1+Constants!$B$2*E59+F59</f>
        <v>57.714649459952298</v>
      </c>
      <c r="D59" s="21">
        <v>0</v>
      </c>
      <c r="E59" s="21">
        <f>[6]v1!$T$7/[6]v1!$B$2*277.78</f>
        <v>72.143311824940369</v>
      </c>
      <c r="F59" s="21">
        <v>0</v>
      </c>
      <c r="G59" s="21">
        <v>26.107588722120912</v>
      </c>
      <c r="H59" s="20">
        <f>SUM(J59:M59)</f>
        <v>126.55439893393181</v>
      </c>
      <c r="I59" s="361">
        <f>J59*Constants!$B$1+Constants!$B$2*K59+L59</f>
        <v>81.137361200729401</v>
      </c>
      <c r="J59" s="21">
        <v>0</v>
      </c>
      <c r="K59" s="21">
        <v>101.42170150091175</v>
      </c>
      <c r="L59" s="21">
        <v>0</v>
      </c>
      <c r="M59" s="21">
        <v>25.132697433020056</v>
      </c>
      <c r="N59" s="20">
        <f>SUM(P59:S59)</f>
        <v>181.20217316594193</v>
      </c>
      <c r="O59" s="361">
        <f>P59*Constants!$B$1+Constants!$B$2*Q59+R59</f>
        <v>123.28795539346332</v>
      </c>
      <c r="P59" s="21">
        <v>0</v>
      </c>
      <c r="Q59" s="21">
        <v>154.10994424182914</v>
      </c>
      <c r="R59" s="21">
        <v>0</v>
      </c>
      <c r="S59" s="21">
        <v>27.092228924112774</v>
      </c>
      <c r="T59" s="21">
        <f>SUM(V59:Y59)</f>
        <v>229.81088967597137</v>
      </c>
      <c r="U59" s="361">
        <f>V59*Constants!$B$1+Constants!$B$2*W59+X59</f>
        <v>159.94471174077711</v>
      </c>
      <c r="V59" s="21">
        <v>0</v>
      </c>
      <c r="W59" s="21">
        <v>199.93088967597137</v>
      </c>
      <c r="X59" s="21">
        <v>0</v>
      </c>
      <c r="Y59" s="21">
        <v>29.88</v>
      </c>
      <c r="Z59" s="46">
        <v>0</v>
      </c>
      <c r="AA59" s="46">
        <v>0</v>
      </c>
      <c r="AB59" s="46">
        <v>0</v>
      </c>
      <c r="AC59" s="46">
        <v>0</v>
      </c>
      <c r="AD59" s="45">
        <v>0</v>
      </c>
    </row>
    <row r="60" spans="1:30" s="19" customFormat="1" x14ac:dyDescent="0.2">
      <c r="A60" s="23" t="s">
        <v>47</v>
      </c>
      <c r="B60" s="20">
        <f t="shared" si="15"/>
        <v>98.250900547061278</v>
      </c>
      <c r="C60" s="361">
        <f>D60*Constants!$B$1+Constants!$B$2*E60+F60</f>
        <v>57.714649459952298</v>
      </c>
      <c r="D60" s="21">
        <v>0</v>
      </c>
      <c r="E60" s="21">
        <v>72.143311824940369</v>
      </c>
      <c r="F60" s="21">
        <v>0</v>
      </c>
      <c r="G60" s="21">
        <v>26.107588722120912</v>
      </c>
      <c r="H60" s="20">
        <f t="shared" si="13"/>
        <v>126.55439893393181</v>
      </c>
      <c r="I60" s="361">
        <f>J60*Constants!$B$1+Constants!$B$2*K60+L60</f>
        <v>81.137361200729401</v>
      </c>
      <c r="J60" s="21">
        <v>0</v>
      </c>
      <c r="K60" s="21">
        <v>101.42170150091175</v>
      </c>
      <c r="L60" s="21">
        <v>0</v>
      </c>
      <c r="M60" s="21">
        <v>25.132697433020056</v>
      </c>
      <c r="N60" s="20">
        <f t="shared" si="16"/>
        <v>181.20217316594193</v>
      </c>
      <c r="O60" s="361">
        <f>P60*Constants!$B$1+Constants!$B$2*Q60+R60</f>
        <v>123.28795539346332</v>
      </c>
      <c r="P60" s="21">
        <v>0</v>
      </c>
      <c r="Q60" s="21">
        <v>154.10994424182914</v>
      </c>
      <c r="R60" s="21">
        <v>0</v>
      </c>
      <c r="S60" s="21">
        <v>27.092228924112774</v>
      </c>
      <c r="T60" s="21">
        <f>SUM(V60:Y60)</f>
        <v>229.81088967597137</v>
      </c>
      <c r="U60" s="361">
        <f>V60*Constants!$B$1+Constants!$B$2*W60+X60</f>
        <v>159.94471174077711</v>
      </c>
      <c r="V60" s="21">
        <v>0</v>
      </c>
      <c r="W60" s="21">
        <v>199.93088967597137</v>
      </c>
      <c r="X60" s="21">
        <v>0</v>
      </c>
      <c r="Y60" s="21">
        <v>29.88</v>
      </c>
      <c r="Z60" s="46">
        <v>0</v>
      </c>
      <c r="AA60" s="46">
        <v>0</v>
      </c>
      <c r="AB60" s="46">
        <v>0</v>
      </c>
      <c r="AC60" s="46">
        <v>0</v>
      </c>
      <c r="AD60" s="45">
        <v>0</v>
      </c>
    </row>
    <row r="61" spans="1:30" s="24" customFormat="1" x14ac:dyDescent="0.2">
      <c r="A61" s="23" t="s">
        <v>48</v>
      </c>
      <c r="B61" s="8">
        <f t="shared" si="15"/>
        <v>88.444881820732206</v>
      </c>
      <c r="C61" s="361">
        <f>D61*Constants!$B$1+Constants!$B$2*E61+F61</f>
        <v>50.971905456585766</v>
      </c>
      <c r="D61" s="9">
        <v>0</v>
      </c>
      <c r="E61" s="9">
        <v>63.714881820732202</v>
      </c>
      <c r="F61" s="9">
        <v>0</v>
      </c>
      <c r="G61" s="9">
        <v>24.729999999999997</v>
      </c>
      <c r="H61" s="6">
        <f t="shared" si="13"/>
        <v>114.81543589563753</v>
      </c>
      <c r="I61" s="361">
        <f>J61*Constants!$B$1+Constants!$B$2*K61+L61</f>
        <v>72.947256838266227</v>
      </c>
      <c r="J61" s="9">
        <v>0</v>
      </c>
      <c r="K61" s="9">
        <v>91.184071047832788</v>
      </c>
      <c r="L61" s="9">
        <v>0</v>
      </c>
      <c r="M61" s="9">
        <v>23.63136484780474</v>
      </c>
      <c r="N61" s="6">
        <f t="shared" si="16"/>
        <v>167.71939682984987</v>
      </c>
      <c r="O61" s="361">
        <f>P61*Constants!$B$1+Constants!$B$2*Q61+R61</f>
        <v>113.89777865058211</v>
      </c>
      <c r="P61" s="9">
        <v>0</v>
      </c>
      <c r="Q61" s="9">
        <v>142.37222331322764</v>
      </c>
      <c r="R61" s="9">
        <v>0</v>
      </c>
      <c r="S61" s="9">
        <v>25.347173516622242</v>
      </c>
      <c r="T61" s="7">
        <f t="shared" si="14"/>
        <v>215.25286435685226</v>
      </c>
      <c r="U61" s="361">
        <f>V61*Constants!$B$1+Constants!$B$2*W61+X61</f>
        <v>149.96229148548181</v>
      </c>
      <c r="V61" s="9">
        <v>0</v>
      </c>
      <c r="W61" s="9">
        <v>187.45286435685225</v>
      </c>
      <c r="X61" s="9">
        <v>0</v>
      </c>
      <c r="Y61" s="9">
        <v>27.800000000000004</v>
      </c>
      <c r="Z61" s="44">
        <v>1</v>
      </c>
      <c r="AA61" s="44">
        <v>1</v>
      </c>
      <c r="AB61" s="44">
        <v>1</v>
      </c>
      <c r="AC61" s="44">
        <v>1</v>
      </c>
      <c r="AD61" s="59">
        <v>1</v>
      </c>
    </row>
    <row r="62" spans="1:30" s="52" customFormat="1" x14ac:dyDescent="0.2">
      <c r="A62" s="23" t="s">
        <v>49</v>
      </c>
      <c r="B62" s="50">
        <f t="shared" si="15"/>
        <v>98.250900547061278</v>
      </c>
      <c r="C62" s="361">
        <f>D62*Constants!$B$1+Constants!$B$2*E62+F62</f>
        <v>57.714649459952298</v>
      </c>
      <c r="D62" s="49">
        <v>0</v>
      </c>
      <c r="E62" s="49">
        <v>72.143311824940369</v>
      </c>
      <c r="F62" s="49">
        <v>0</v>
      </c>
      <c r="G62" s="49">
        <v>26.107588722120912</v>
      </c>
      <c r="H62" s="50">
        <f t="shared" si="13"/>
        <v>126.55439893393181</v>
      </c>
      <c r="I62" s="361">
        <f>J62*Constants!$B$1+Constants!$B$2*K62+L62</f>
        <v>81.137361200729401</v>
      </c>
      <c r="J62" s="49">
        <v>0</v>
      </c>
      <c r="K62" s="49">
        <v>101.42170150091175</v>
      </c>
      <c r="L62" s="49">
        <v>0</v>
      </c>
      <c r="M62" s="49">
        <v>25.132697433020056</v>
      </c>
      <c r="N62" s="50">
        <f t="shared" si="16"/>
        <v>181.20217316594193</v>
      </c>
      <c r="O62" s="361">
        <f>P62*Constants!$B$1+Constants!$B$2*Q62+R62</f>
        <v>123.28795539346332</v>
      </c>
      <c r="P62" s="49">
        <v>0</v>
      </c>
      <c r="Q62" s="49">
        <v>154.10994424182914</v>
      </c>
      <c r="R62" s="49">
        <v>0</v>
      </c>
      <c r="S62" s="49">
        <v>27.092228924112774</v>
      </c>
      <c r="T62" s="49">
        <f>SUM(V62:Y62)</f>
        <v>229.81088967597137</v>
      </c>
      <c r="U62" s="361">
        <f>V62*Constants!$B$1+Constants!$B$2*W62+X62</f>
        <v>159.94471174077711</v>
      </c>
      <c r="V62" s="49">
        <v>0</v>
      </c>
      <c r="W62" s="49">
        <v>199.93088967597137</v>
      </c>
      <c r="X62" s="49">
        <v>0</v>
      </c>
      <c r="Y62" s="49">
        <v>29.88</v>
      </c>
      <c r="Z62" s="59">
        <v>1</v>
      </c>
      <c r="AA62" s="59">
        <v>1</v>
      </c>
      <c r="AB62" s="59">
        <v>1</v>
      </c>
      <c r="AC62" s="59">
        <v>1</v>
      </c>
      <c r="AD62" s="51">
        <v>0</v>
      </c>
    </row>
    <row r="63" spans="1:30" s="24" customFormat="1" x14ac:dyDescent="0.2">
      <c r="A63" s="12" t="s">
        <v>50</v>
      </c>
      <c r="B63" s="8">
        <f t="shared" si="15"/>
        <v>96.911073081778639</v>
      </c>
      <c r="C63" s="361">
        <f>D63*Constants!$B$1+Constants!$B$2*E63+F63</f>
        <v>59.286692663767703</v>
      </c>
      <c r="D63" s="9">
        <v>0</v>
      </c>
      <c r="E63" s="9">
        <v>74.108365829709626</v>
      </c>
      <c r="F63" s="9">
        <v>0</v>
      </c>
      <c r="G63" s="9">
        <v>22.802707252069013</v>
      </c>
      <c r="H63" s="6">
        <f t="shared" si="13"/>
        <v>125.2853384065086</v>
      </c>
      <c r="I63" s="361">
        <f>J63*Constants!$B$1+Constants!$B$2*K63+L63</f>
        <v>82.781616215457973</v>
      </c>
      <c r="J63" s="9">
        <v>0</v>
      </c>
      <c r="K63" s="9">
        <v>103.47702026932247</v>
      </c>
      <c r="L63" s="9">
        <v>0</v>
      </c>
      <c r="M63" s="9">
        <v>21.808318137186141</v>
      </c>
      <c r="N63" s="6">
        <f t="shared" si="16"/>
        <v>180.00128243792955</v>
      </c>
      <c r="O63" s="361">
        <f>P63*Constants!$B$1+Constants!$B$2*Q63+R63</f>
        <v>125.00234450834617</v>
      </c>
      <c r="P63" s="9">
        <v>0</v>
      </c>
      <c r="Q63" s="9">
        <v>156.2529306354327</v>
      </c>
      <c r="R63" s="9">
        <v>0</v>
      </c>
      <c r="S63" s="9">
        <v>23.748351802496842</v>
      </c>
      <c r="T63" s="7">
        <f t="shared" si="14"/>
        <v>228.52439437508764</v>
      </c>
      <c r="U63" s="361">
        <f>V63*Constants!$B$1+Constants!$B$2*W63+X63</f>
        <v>161.64351550007012</v>
      </c>
      <c r="V63" s="9">
        <v>0</v>
      </c>
      <c r="W63" s="9">
        <v>202.05439437508764</v>
      </c>
      <c r="X63" s="9">
        <v>0</v>
      </c>
      <c r="Y63" s="9">
        <v>26.47</v>
      </c>
      <c r="Z63" s="44">
        <v>1</v>
      </c>
      <c r="AA63" s="44">
        <v>1</v>
      </c>
      <c r="AB63" s="44">
        <v>1</v>
      </c>
      <c r="AC63" s="44">
        <v>1</v>
      </c>
      <c r="AD63" s="44">
        <v>1</v>
      </c>
    </row>
    <row r="64" spans="1:30" s="24" customFormat="1" x14ac:dyDescent="0.2">
      <c r="A64" s="73" t="s">
        <v>30</v>
      </c>
      <c r="B64" s="20">
        <f>SUM(D64:G64)</f>
        <v>98.250900547061278</v>
      </c>
      <c r="C64" s="361">
        <f>D64*Constants!$B$1+Constants!$B$2*E64+F64</f>
        <v>57.714649459952298</v>
      </c>
      <c r="D64" s="21">
        <v>0</v>
      </c>
      <c r="E64" s="21">
        <f>[6]v1!$T$7/[6]v1!$B$2*277.78</f>
        <v>72.143311824940369</v>
      </c>
      <c r="F64" s="21">
        <v>0</v>
      </c>
      <c r="G64" s="21">
        <v>26.107588722120912</v>
      </c>
      <c r="H64" s="20">
        <f>SUM(J64:M64)</f>
        <v>126.55439893393181</v>
      </c>
      <c r="I64" s="361">
        <f>J64*Constants!$B$1+Constants!$B$2*K64+L64</f>
        <v>81.137361200729401</v>
      </c>
      <c r="J64" s="21">
        <v>0</v>
      </c>
      <c r="K64" s="21">
        <v>101.42170150091175</v>
      </c>
      <c r="L64" s="21">
        <v>0</v>
      </c>
      <c r="M64" s="21">
        <v>25.132697433020056</v>
      </c>
      <c r="N64" s="20">
        <f>SUM(P64:S64)</f>
        <v>181.20217316594193</v>
      </c>
      <c r="O64" s="361">
        <f>P64*Constants!$B$1+Constants!$B$2*Q64+R64</f>
        <v>123.28795539346332</v>
      </c>
      <c r="P64" s="21">
        <v>0</v>
      </c>
      <c r="Q64" s="21">
        <v>154.10994424182914</v>
      </c>
      <c r="R64" s="21">
        <v>0</v>
      </c>
      <c r="S64" s="21">
        <v>27.092228924112774</v>
      </c>
      <c r="T64" s="21">
        <f>SUM(V64:Y64)</f>
        <v>229.81088967597137</v>
      </c>
      <c r="U64" s="361">
        <f>V64*Constants!$B$1+Constants!$B$2*W64+X64</f>
        <v>159.94471174077711</v>
      </c>
      <c r="V64" s="21">
        <v>0</v>
      </c>
      <c r="W64" s="21">
        <v>199.93088967597137</v>
      </c>
      <c r="X64" s="21">
        <v>0</v>
      </c>
      <c r="Y64" s="21">
        <v>29.88</v>
      </c>
      <c r="Z64" s="59">
        <v>1</v>
      </c>
      <c r="AA64" s="59">
        <v>1</v>
      </c>
      <c r="AB64" s="59">
        <v>1</v>
      </c>
      <c r="AC64" s="59">
        <v>1</v>
      </c>
      <c r="AD64" s="47">
        <v>0</v>
      </c>
    </row>
    <row r="65" spans="1:30" s="19" customFormat="1" x14ac:dyDescent="0.2">
      <c r="A65" s="12" t="s">
        <v>6</v>
      </c>
      <c r="B65" s="20">
        <f t="shared" si="15"/>
        <v>98.250900547061278</v>
      </c>
      <c r="C65" s="361">
        <f>D65*Constants!$B$1+Constants!$B$2*E65+F65</f>
        <v>57.714649459952298</v>
      </c>
      <c r="D65" s="21">
        <v>0</v>
      </c>
      <c r="E65" s="21">
        <v>72.143311824940369</v>
      </c>
      <c r="F65" s="21">
        <v>0</v>
      </c>
      <c r="G65" s="21">
        <v>26.107588722120912</v>
      </c>
      <c r="H65" s="20">
        <f t="shared" si="13"/>
        <v>126.55439893393181</v>
      </c>
      <c r="I65" s="361">
        <f>J65*Constants!$B$1+Constants!$B$2*K65+L65</f>
        <v>81.137361200729401</v>
      </c>
      <c r="J65" s="21">
        <v>0</v>
      </c>
      <c r="K65" s="21">
        <v>101.42170150091175</v>
      </c>
      <c r="L65" s="21">
        <v>0</v>
      </c>
      <c r="M65" s="21">
        <v>25.132697433020056</v>
      </c>
      <c r="N65" s="20">
        <f t="shared" si="16"/>
        <v>181.20217316594193</v>
      </c>
      <c r="O65" s="361">
        <f>P65*Constants!$B$1+Constants!$B$2*Q65+R65</f>
        <v>123.28795539346332</v>
      </c>
      <c r="P65" s="21">
        <v>0</v>
      </c>
      <c r="Q65" s="21">
        <v>154.10994424182914</v>
      </c>
      <c r="R65" s="21">
        <v>0</v>
      </c>
      <c r="S65" s="21">
        <v>27.092228924112774</v>
      </c>
      <c r="T65" s="21">
        <f t="shared" si="14"/>
        <v>229.81088967597137</v>
      </c>
      <c r="U65" s="361">
        <f>V65*Constants!$B$1+Constants!$B$2*W65+X65</f>
        <v>159.94471174077711</v>
      </c>
      <c r="V65" s="21">
        <v>0</v>
      </c>
      <c r="W65" s="21">
        <v>199.93088967597137</v>
      </c>
      <c r="X65" s="21">
        <v>0</v>
      </c>
      <c r="Y65" s="21">
        <v>29.88</v>
      </c>
      <c r="Z65" s="44">
        <v>0</v>
      </c>
      <c r="AA65" s="44">
        <v>0</v>
      </c>
      <c r="AB65" s="44">
        <v>0</v>
      </c>
      <c r="AC65" s="44">
        <v>0</v>
      </c>
      <c r="AD65" s="44">
        <v>0</v>
      </c>
    </row>
    <row r="66" spans="1:30" s="19" customFormat="1" x14ac:dyDescent="0.2">
      <c r="A66" s="12" t="s">
        <v>51</v>
      </c>
      <c r="B66" s="8">
        <f t="shared" si="15"/>
        <v>91.067588722120902</v>
      </c>
      <c r="C66" s="361">
        <f>D66*Constants!$B$1+Constants!$B$2*E66+F66</f>
        <v>51.967999999999996</v>
      </c>
      <c r="D66" s="9">
        <v>0</v>
      </c>
      <c r="E66" s="9">
        <v>64.959999999999994</v>
      </c>
      <c r="F66" s="9">
        <v>0</v>
      </c>
      <c r="G66" s="9">
        <v>26.107588722120912</v>
      </c>
      <c r="H66" s="8">
        <f t="shared" si="13"/>
        <v>116.40269743302005</v>
      </c>
      <c r="I66" s="361">
        <f>J66*Constants!$B$1+Constants!$B$2*K66+L66</f>
        <v>73.016000000000005</v>
      </c>
      <c r="J66" s="9">
        <v>0</v>
      </c>
      <c r="K66" s="9">
        <v>91.27</v>
      </c>
      <c r="L66" s="9">
        <v>0</v>
      </c>
      <c r="M66" s="9">
        <v>25.132697433020056</v>
      </c>
      <c r="N66" s="8">
        <f t="shared" si="16"/>
        <v>165.79222892411275</v>
      </c>
      <c r="O66" s="361">
        <f>P66*Constants!$B$1+Constants!$B$2*Q66+R66</f>
        <v>110.96</v>
      </c>
      <c r="P66" s="9">
        <v>0</v>
      </c>
      <c r="Q66" s="9">
        <v>138.69999999999999</v>
      </c>
      <c r="R66" s="9">
        <v>0</v>
      </c>
      <c r="S66" s="9">
        <v>27.092228924112774</v>
      </c>
      <c r="T66" s="9">
        <f t="shared" si="14"/>
        <v>209.82</v>
      </c>
      <c r="U66" s="361">
        <f>V66*Constants!$B$1+Constants!$B$2*W66+X66</f>
        <v>143.952</v>
      </c>
      <c r="V66" s="65">
        <v>0</v>
      </c>
      <c r="W66" s="65">
        <v>179.94</v>
      </c>
      <c r="X66" s="9">
        <v>0</v>
      </c>
      <c r="Y66" s="9">
        <v>29.88</v>
      </c>
      <c r="Z66" s="59">
        <v>1</v>
      </c>
      <c r="AA66" s="59">
        <v>1</v>
      </c>
      <c r="AB66" s="59">
        <v>1</v>
      </c>
      <c r="AC66" s="59">
        <v>1</v>
      </c>
      <c r="AD66" s="59">
        <v>0</v>
      </c>
    </row>
    <row r="67" spans="1:30" s="52" customFormat="1" x14ac:dyDescent="0.2">
      <c r="A67" s="23" t="s">
        <v>52</v>
      </c>
      <c r="B67" s="8">
        <f t="shared" si="15"/>
        <v>97.463311824940376</v>
      </c>
      <c r="C67" s="361">
        <f>D67*Constants!$B$1+Constants!$B$2*E67+F67</f>
        <v>57.714649459952298</v>
      </c>
      <c r="D67" s="9">
        <v>0</v>
      </c>
      <c r="E67" s="9">
        <f>[6]v1!$T$7/[6]v1!$B$2*277.78</f>
        <v>72.143311824940369</v>
      </c>
      <c r="F67" s="9">
        <v>0</v>
      </c>
      <c r="G67" s="9">
        <v>25.32</v>
      </c>
      <c r="H67" s="8">
        <f t="shared" ref="H67" si="17">SUM(J67:M67)</f>
        <v>125.79170150091176</v>
      </c>
      <c r="I67" s="361">
        <f>J67*Constants!$B$1+Constants!$B$2*K67+L67</f>
        <v>81.137361200729401</v>
      </c>
      <c r="J67" s="9">
        <v>0</v>
      </c>
      <c r="K67" s="9">
        <v>101.42170150091175</v>
      </c>
      <c r="L67" s="9">
        <v>0</v>
      </c>
      <c r="M67" s="9">
        <v>24.37</v>
      </c>
      <c r="N67" s="8">
        <f t="shared" si="16"/>
        <v>180.38994424182914</v>
      </c>
      <c r="O67" s="361">
        <f>P67*Constants!$B$1+Constants!$B$2*Q67+R67</f>
        <v>123.28795539346332</v>
      </c>
      <c r="P67" s="9">
        <v>0</v>
      </c>
      <c r="Q67" s="9">
        <v>154.10994424182914</v>
      </c>
      <c r="R67" s="9">
        <v>0</v>
      </c>
      <c r="S67" s="9">
        <v>26.28</v>
      </c>
      <c r="T67" s="9">
        <f t="shared" si="14"/>
        <v>228.91088967597136</v>
      </c>
      <c r="U67" s="361">
        <f>V67*Constants!$B$1+Constants!$B$2*W67+X67</f>
        <v>159.94471174077711</v>
      </c>
      <c r="V67" s="9">
        <v>0</v>
      </c>
      <c r="W67" s="9">
        <v>199.93088967597137</v>
      </c>
      <c r="X67" s="9">
        <v>0</v>
      </c>
      <c r="Y67" s="9">
        <v>28.98</v>
      </c>
      <c r="Z67" s="46">
        <v>1</v>
      </c>
      <c r="AA67" s="46">
        <v>1</v>
      </c>
      <c r="AB67" s="46">
        <v>1</v>
      </c>
      <c r="AC67" s="46">
        <v>1</v>
      </c>
      <c r="AD67" s="51">
        <v>0</v>
      </c>
    </row>
    <row r="68" spans="1:30" s="19" customFormat="1" x14ac:dyDescent="0.2">
      <c r="A68" s="23" t="s">
        <v>53</v>
      </c>
      <c r="B68" s="20">
        <f t="shared" si="15"/>
        <v>98.250900547061278</v>
      </c>
      <c r="C68" s="361">
        <f>D68*Constants!$B$1+Constants!$B$2*E68+F68</f>
        <v>57.714649459952298</v>
      </c>
      <c r="D68" s="21">
        <v>0</v>
      </c>
      <c r="E68" s="21">
        <v>72.143311824940369</v>
      </c>
      <c r="F68" s="21">
        <v>0</v>
      </c>
      <c r="G68" s="21">
        <v>26.107588722120912</v>
      </c>
      <c r="H68" s="20">
        <f t="shared" si="13"/>
        <v>126.55439893393181</v>
      </c>
      <c r="I68" s="361">
        <f>J68*Constants!$B$1+Constants!$B$2*K68+L68</f>
        <v>81.137361200729401</v>
      </c>
      <c r="J68" s="21">
        <v>0</v>
      </c>
      <c r="K68" s="21">
        <v>101.42170150091175</v>
      </c>
      <c r="L68" s="21">
        <v>0</v>
      </c>
      <c r="M68" s="21">
        <v>25.132697433020056</v>
      </c>
      <c r="N68" s="20">
        <f t="shared" si="16"/>
        <v>181.20217316594193</v>
      </c>
      <c r="O68" s="361">
        <f>P68*Constants!$B$1+Constants!$B$2*Q68+R68</f>
        <v>123.28795539346332</v>
      </c>
      <c r="P68" s="21">
        <v>0</v>
      </c>
      <c r="Q68" s="21">
        <v>154.10994424182914</v>
      </c>
      <c r="R68" s="21">
        <v>0</v>
      </c>
      <c r="S68" s="21">
        <v>27.092228924112774</v>
      </c>
      <c r="T68" s="21">
        <f t="shared" si="14"/>
        <v>229.81088967597137</v>
      </c>
      <c r="U68" s="361">
        <f>V68*Constants!$B$1+Constants!$B$2*W68+X68</f>
        <v>159.94471174077711</v>
      </c>
      <c r="V68" s="22">
        <v>0</v>
      </c>
      <c r="W68" s="22">
        <v>199.93088967597137</v>
      </c>
      <c r="X68" s="21">
        <v>0</v>
      </c>
      <c r="Y68" s="21">
        <v>29.88</v>
      </c>
      <c r="Z68" s="46">
        <v>1</v>
      </c>
      <c r="AA68" s="46">
        <v>1</v>
      </c>
      <c r="AB68" s="46">
        <v>1</v>
      </c>
      <c r="AC68" s="46">
        <v>1</v>
      </c>
      <c r="AD68" s="45">
        <v>0</v>
      </c>
    </row>
    <row r="69" spans="1:30" s="52" customFormat="1" x14ac:dyDescent="0.2">
      <c r="A69" s="23" t="s">
        <v>54</v>
      </c>
      <c r="B69" s="8">
        <f t="shared" si="15"/>
        <v>98.250900547061278</v>
      </c>
      <c r="C69" s="361">
        <f>D69*Constants!$B$1+Constants!$B$2*E69+F69</f>
        <v>57.714649459952298</v>
      </c>
      <c r="D69" s="9">
        <v>0</v>
      </c>
      <c r="E69" s="9">
        <v>72.143311824940369</v>
      </c>
      <c r="F69" s="9">
        <v>0</v>
      </c>
      <c r="G69" s="9">
        <v>26.107588722120912</v>
      </c>
      <c r="H69" s="8">
        <f t="shared" si="13"/>
        <v>126.55439893393181</v>
      </c>
      <c r="I69" s="361">
        <f>J69*Constants!$B$1+Constants!$B$2*K69+L69</f>
        <v>81.137361200729401</v>
      </c>
      <c r="J69" s="9">
        <v>0</v>
      </c>
      <c r="K69" s="9">
        <v>101.42170150091175</v>
      </c>
      <c r="L69" s="9">
        <v>0</v>
      </c>
      <c r="M69" s="9">
        <v>25.132697433020056</v>
      </c>
      <c r="N69" s="8">
        <f t="shared" si="16"/>
        <v>181.20217316594193</v>
      </c>
      <c r="O69" s="361">
        <f>P69*Constants!$B$1+Constants!$B$2*Q69+R69</f>
        <v>123.28795539346332</v>
      </c>
      <c r="P69" s="9">
        <v>0</v>
      </c>
      <c r="Q69" s="9">
        <v>154.10994424182914</v>
      </c>
      <c r="R69" s="9">
        <v>0</v>
      </c>
      <c r="S69" s="9">
        <v>27.092228924112774</v>
      </c>
      <c r="T69" s="9">
        <f t="shared" si="14"/>
        <v>229.81088967597137</v>
      </c>
      <c r="U69" s="361">
        <f>V69*Constants!$B$1+Constants!$B$2*W69+X69</f>
        <v>159.94471174077711</v>
      </c>
      <c r="V69" s="65">
        <v>0</v>
      </c>
      <c r="W69" s="65">
        <v>199.93088967597137</v>
      </c>
      <c r="X69" s="9">
        <v>0</v>
      </c>
      <c r="Y69" s="9">
        <v>29.88</v>
      </c>
      <c r="Z69" s="46">
        <v>1</v>
      </c>
      <c r="AA69" s="46">
        <v>1</v>
      </c>
      <c r="AB69" s="46">
        <v>1</v>
      </c>
      <c r="AC69" s="46">
        <v>1</v>
      </c>
      <c r="AD69" s="51">
        <v>0</v>
      </c>
    </row>
    <row r="70" spans="1:30" s="24" customFormat="1" x14ac:dyDescent="0.2">
      <c r="A70" s="23" t="s">
        <v>55</v>
      </c>
      <c r="B70" s="8">
        <f t="shared" si="15"/>
        <v>92.51</v>
      </c>
      <c r="C70" s="361">
        <f>D70*Constants!$B$1+Constants!$B$2*E70+F70</f>
        <v>52.720000000000006</v>
      </c>
      <c r="D70" s="9">
        <v>0</v>
      </c>
      <c r="E70" s="9">
        <v>65.900000000000006</v>
      </c>
      <c r="F70" s="9">
        <v>0</v>
      </c>
      <c r="G70" s="9">
        <v>26.61</v>
      </c>
      <c r="H70" s="8">
        <f t="shared" si="13"/>
        <v>120.81</v>
      </c>
      <c r="I70" s="361">
        <f>J70*Constants!$B$1+Constants!$B$2*K70+L70</f>
        <v>76.144000000000005</v>
      </c>
      <c r="J70" s="9">
        <v>0</v>
      </c>
      <c r="K70" s="9">
        <v>95.18</v>
      </c>
      <c r="L70" s="9">
        <v>0</v>
      </c>
      <c r="M70" s="9">
        <v>25.63</v>
      </c>
      <c r="N70" s="8">
        <f t="shared" si="16"/>
        <v>175.45000000000002</v>
      </c>
      <c r="O70" s="361">
        <f>P70*Constants!$B$1+Constants!$B$2*Q70+R70</f>
        <v>118.28800000000001</v>
      </c>
      <c r="P70" s="9">
        <v>0</v>
      </c>
      <c r="Q70" s="9">
        <v>147.86000000000001</v>
      </c>
      <c r="R70" s="9">
        <v>0</v>
      </c>
      <c r="S70" s="9">
        <v>27.59</v>
      </c>
      <c r="T70" s="9">
        <f t="shared" si="14"/>
        <v>224.07</v>
      </c>
      <c r="U70" s="361">
        <f>V70*Constants!$B$1+Constants!$B$2*W70+X70</f>
        <v>154.952</v>
      </c>
      <c r="V70" s="65">
        <v>0</v>
      </c>
      <c r="W70" s="65">
        <v>193.69</v>
      </c>
      <c r="X70" s="9">
        <v>0</v>
      </c>
      <c r="Y70" s="9">
        <v>30.38</v>
      </c>
      <c r="Z70" s="46">
        <v>1</v>
      </c>
      <c r="AA70" s="46">
        <v>1</v>
      </c>
      <c r="AB70" s="46">
        <v>1</v>
      </c>
      <c r="AC70" s="46">
        <v>1</v>
      </c>
      <c r="AD70" s="46">
        <v>0</v>
      </c>
    </row>
    <row r="71" spans="1:30" s="52" customFormat="1" x14ac:dyDescent="0.2">
      <c r="A71" s="23" t="s">
        <v>21</v>
      </c>
      <c r="B71" s="50">
        <f>SUM(D71:G71)</f>
        <v>98.250900547061278</v>
      </c>
      <c r="C71" s="361">
        <f>D71*Constants!$B$1+Constants!$B$2*E71+F71</f>
        <v>57.714649459952298</v>
      </c>
      <c r="D71" s="49">
        <v>0</v>
      </c>
      <c r="E71" s="49">
        <f>[6]v1!$T$7/[6]v1!$B$2*277.78</f>
        <v>72.143311824940369</v>
      </c>
      <c r="F71" s="49">
        <v>0</v>
      </c>
      <c r="G71" s="49">
        <v>26.107588722120912</v>
      </c>
      <c r="H71" s="50">
        <f>SUM(J71:M71)</f>
        <v>126.55439893393181</v>
      </c>
      <c r="I71" s="361">
        <f>J71*Constants!$B$1+Constants!$B$2*K71+L71</f>
        <v>81.137361200729401</v>
      </c>
      <c r="J71" s="49">
        <v>0</v>
      </c>
      <c r="K71" s="49">
        <v>101.42170150091175</v>
      </c>
      <c r="L71" s="49">
        <v>0</v>
      </c>
      <c r="M71" s="49">
        <v>25.132697433020056</v>
      </c>
      <c r="N71" s="50">
        <f>SUM(P71:S71)</f>
        <v>181.20217316594193</v>
      </c>
      <c r="O71" s="361">
        <f>P71*Constants!$B$1+Constants!$B$2*Q71+R71</f>
        <v>123.28795539346332</v>
      </c>
      <c r="P71" s="49">
        <v>0</v>
      </c>
      <c r="Q71" s="49">
        <v>154.10994424182914</v>
      </c>
      <c r="R71" s="49">
        <v>0</v>
      </c>
      <c r="S71" s="49">
        <v>27.092228924112774</v>
      </c>
      <c r="T71" s="49">
        <f>SUM(V71:Y71)</f>
        <v>229.81088967597137</v>
      </c>
      <c r="U71" s="361">
        <f>V71*Constants!$B$1+Constants!$B$2*W71+X71</f>
        <v>159.94471174077711</v>
      </c>
      <c r="V71" s="49">
        <v>0</v>
      </c>
      <c r="W71" s="49">
        <v>199.93088967597137</v>
      </c>
      <c r="X71" s="49">
        <v>0</v>
      </c>
      <c r="Y71" s="49">
        <v>29.88</v>
      </c>
      <c r="Z71" s="46">
        <v>0</v>
      </c>
      <c r="AA71" s="46">
        <v>0</v>
      </c>
      <c r="AB71" s="46">
        <v>0</v>
      </c>
      <c r="AC71" s="46">
        <v>0</v>
      </c>
      <c r="AD71" s="51">
        <v>0</v>
      </c>
    </row>
    <row r="72" spans="1:30" s="25" customFormat="1" x14ac:dyDescent="0.2">
      <c r="A72" s="23" t="s">
        <v>56</v>
      </c>
      <c r="B72" s="20">
        <f>SUM(D72:G72)</f>
        <v>98.250900547061278</v>
      </c>
      <c r="C72" s="361">
        <f>D72*Constants!$B$1+Constants!$B$2*E72+F72</f>
        <v>57.714649459952298</v>
      </c>
      <c r="D72" s="21">
        <v>0</v>
      </c>
      <c r="E72" s="21">
        <v>72.143311824940369</v>
      </c>
      <c r="F72" s="21">
        <v>0</v>
      </c>
      <c r="G72" s="21">
        <v>26.107588722120912</v>
      </c>
      <c r="H72" s="20">
        <f t="shared" si="13"/>
        <v>126.55439893393181</v>
      </c>
      <c r="I72" s="361">
        <f>J72*Constants!$B$1+Constants!$B$2*K72+L72</f>
        <v>81.137361200729401</v>
      </c>
      <c r="J72" s="21">
        <v>0</v>
      </c>
      <c r="K72" s="21">
        <v>101.42170150091175</v>
      </c>
      <c r="L72" s="21">
        <v>0</v>
      </c>
      <c r="M72" s="21">
        <v>25.132697433020056</v>
      </c>
      <c r="N72" s="20">
        <f t="shared" si="16"/>
        <v>181.20217316594193</v>
      </c>
      <c r="O72" s="361">
        <f>P72*Constants!$B$1+Constants!$B$2*Q72+R72</f>
        <v>123.28795539346332</v>
      </c>
      <c r="P72" s="21">
        <v>0</v>
      </c>
      <c r="Q72" s="21">
        <v>154.10994424182914</v>
      </c>
      <c r="R72" s="21">
        <v>0</v>
      </c>
      <c r="S72" s="21">
        <v>27.092228924112774</v>
      </c>
      <c r="T72" s="21">
        <f t="shared" si="14"/>
        <v>229.81088967597137</v>
      </c>
      <c r="U72" s="361">
        <f>V72*Constants!$B$1+Constants!$B$2*W72+X72</f>
        <v>159.94471174077711</v>
      </c>
      <c r="V72" s="21">
        <v>0</v>
      </c>
      <c r="W72" s="21">
        <v>199.93088967597137</v>
      </c>
      <c r="X72" s="21">
        <v>0</v>
      </c>
      <c r="Y72" s="21">
        <v>29.88</v>
      </c>
      <c r="Z72" s="46">
        <v>0</v>
      </c>
      <c r="AA72" s="46">
        <v>0</v>
      </c>
      <c r="AB72" s="46">
        <v>0</v>
      </c>
      <c r="AC72" s="46">
        <v>0</v>
      </c>
      <c r="AD72" s="45">
        <v>0</v>
      </c>
    </row>
    <row r="73" spans="1:30" s="19" customFormat="1" x14ac:dyDescent="0.2">
      <c r="A73" s="23" t="s">
        <v>57</v>
      </c>
      <c r="B73" s="20">
        <f>SUM(D73:G73)</f>
        <v>98.250900547061278</v>
      </c>
      <c r="C73" s="361">
        <f>D73*Constants!$B$1+Constants!$B$2*E73+F73</f>
        <v>57.714649459952298</v>
      </c>
      <c r="D73" s="21">
        <v>0</v>
      </c>
      <c r="E73" s="21">
        <v>72.143311824940369</v>
      </c>
      <c r="F73" s="21">
        <v>0</v>
      </c>
      <c r="G73" s="21">
        <v>26.107588722120912</v>
      </c>
      <c r="H73" s="20">
        <f t="shared" si="13"/>
        <v>126.55439893393181</v>
      </c>
      <c r="I73" s="361">
        <f>J73*Constants!$B$1+Constants!$B$2*K73+L73</f>
        <v>81.137361200729401</v>
      </c>
      <c r="J73" s="21">
        <v>0</v>
      </c>
      <c r="K73" s="21">
        <v>101.42170150091175</v>
      </c>
      <c r="L73" s="21">
        <v>0</v>
      </c>
      <c r="M73" s="21">
        <v>25.132697433020056</v>
      </c>
      <c r="N73" s="20">
        <f t="shared" si="16"/>
        <v>181.20217316594193</v>
      </c>
      <c r="O73" s="361">
        <f>P73*Constants!$B$1+Constants!$B$2*Q73+R73</f>
        <v>123.28795539346332</v>
      </c>
      <c r="P73" s="21">
        <v>0</v>
      </c>
      <c r="Q73" s="21">
        <v>154.10994424182914</v>
      </c>
      <c r="R73" s="21">
        <v>0</v>
      </c>
      <c r="S73" s="21">
        <v>27.092228924112774</v>
      </c>
      <c r="T73" s="21">
        <f t="shared" si="14"/>
        <v>229.81088967597137</v>
      </c>
      <c r="U73" s="361">
        <f>V73*Constants!$B$1+Constants!$B$2*W73+X73</f>
        <v>159.94471174077711</v>
      </c>
      <c r="V73" s="21">
        <v>0</v>
      </c>
      <c r="W73" s="21">
        <v>199.93088967597137</v>
      </c>
      <c r="X73" s="21">
        <v>0</v>
      </c>
      <c r="Y73" s="21">
        <v>29.88</v>
      </c>
      <c r="Z73" s="46">
        <v>0</v>
      </c>
      <c r="AA73" s="46">
        <v>0</v>
      </c>
      <c r="AB73" s="46">
        <v>0</v>
      </c>
      <c r="AC73" s="46">
        <v>0</v>
      </c>
      <c r="AD73" s="45">
        <v>0</v>
      </c>
    </row>
    <row r="74" spans="1:30" s="25" customFormat="1" x14ac:dyDescent="0.2">
      <c r="A74" s="72" t="s">
        <v>58</v>
      </c>
      <c r="B74" s="27">
        <f>SUM(D74:G74)</f>
        <v>98.250900547061278</v>
      </c>
      <c r="C74" s="361">
        <f>D74*Constants!$B$1+Constants!$B$2*E74+F74</f>
        <v>57.714649459952298</v>
      </c>
      <c r="D74" s="28">
        <v>0</v>
      </c>
      <c r="E74" s="28">
        <v>72.143311824940369</v>
      </c>
      <c r="F74" s="28">
        <v>0</v>
      </c>
      <c r="G74" s="28">
        <v>26.107588722120912</v>
      </c>
      <c r="H74" s="27">
        <f t="shared" si="13"/>
        <v>126.55439893393181</v>
      </c>
      <c r="I74" s="361">
        <f>J74*Constants!$B$1+Constants!$B$2*K74+L74</f>
        <v>81.137361200729401</v>
      </c>
      <c r="J74" s="28">
        <v>0</v>
      </c>
      <c r="K74" s="28">
        <v>101.42170150091175</v>
      </c>
      <c r="L74" s="28">
        <v>0</v>
      </c>
      <c r="M74" s="28">
        <v>25.132697433020056</v>
      </c>
      <c r="N74" s="27">
        <f t="shared" si="16"/>
        <v>181.20217316594193</v>
      </c>
      <c r="O74" s="361">
        <f>P74*Constants!$B$1+Constants!$B$2*Q74+R74</f>
        <v>123.28795539346332</v>
      </c>
      <c r="P74" s="28">
        <v>0</v>
      </c>
      <c r="Q74" s="28">
        <v>154.10994424182914</v>
      </c>
      <c r="R74" s="28">
        <v>0</v>
      </c>
      <c r="S74" s="28">
        <v>27.092228924112774</v>
      </c>
      <c r="T74" s="28">
        <f t="shared" si="14"/>
        <v>229.81088967597137</v>
      </c>
      <c r="U74" s="361">
        <f>V74*Constants!$B$1+Constants!$B$2*W74+X74</f>
        <v>159.94471174077711</v>
      </c>
      <c r="V74" s="28">
        <v>0</v>
      </c>
      <c r="W74" s="28">
        <v>199.93088967597137</v>
      </c>
      <c r="X74" s="28">
        <v>0</v>
      </c>
      <c r="Y74" s="28">
        <v>29.88</v>
      </c>
      <c r="Z74" s="60">
        <v>1</v>
      </c>
      <c r="AA74" s="60">
        <v>1</v>
      </c>
      <c r="AB74" s="60">
        <v>1</v>
      </c>
      <c r="AC74" s="60">
        <v>1</v>
      </c>
      <c r="AD74" s="48">
        <v>0</v>
      </c>
    </row>
    <row r="75" spans="1:30" x14ac:dyDescent="0.2">
      <c r="G75" s="68"/>
    </row>
    <row r="76" spans="1:30" ht="18.75" x14ac:dyDescent="0.25">
      <c r="A76" s="82"/>
      <c r="B76" s="738" t="s">
        <v>202</v>
      </c>
      <c r="C76" s="739"/>
      <c r="D76" s="739"/>
      <c r="E76" s="739"/>
      <c r="F76" s="739"/>
      <c r="G76" s="739"/>
      <c r="H76" s="739"/>
      <c r="I76" s="739"/>
      <c r="J76" s="739"/>
      <c r="K76" s="739"/>
      <c r="L76" s="739"/>
      <c r="M76" s="739"/>
      <c r="N76" s="739"/>
      <c r="O76" s="739"/>
      <c r="P76" s="739"/>
      <c r="Q76" s="739"/>
      <c r="R76" s="739"/>
      <c r="S76" s="739"/>
      <c r="T76" s="739"/>
      <c r="U76" s="739"/>
      <c r="V76" s="739"/>
      <c r="W76" s="739"/>
      <c r="X76" s="739"/>
      <c r="Y76" s="740"/>
    </row>
    <row r="77" spans="1:30" x14ac:dyDescent="0.2">
      <c r="A77" s="75" t="s">
        <v>445</v>
      </c>
      <c r="B77" s="732" t="s">
        <v>39</v>
      </c>
      <c r="C77" s="732"/>
      <c r="D77" s="732"/>
      <c r="E77" s="732"/>
      <c r="F77" s="732"/>
      <c r="G77" s="737"/>
      <c r="H77" s="732" t="s">
        <v>42</v>
      </c>
      <c r="I77" s="732"/>
      <c r="J77" s="732"/>
      <c r="K77" s="732"/>
      <c r="L77" s="732"/>
      <c r="M77" s="732"/>
      <c r="N77" s="732" t="s">
        <v>41</v>
      </c>
      <c r="O77" s="732"/>
      <c r="P77" s="732"/>
      <c r="Q77" s="732"/>
      <c r="R77" s="732"/>
      <c r="S77" s="732"/>
      <c r="T77" s="732" t="s">
        <v>40</v>
      </c>
      <c r="U77" s="732"/>
      <c r="V77" s="732"/>
      <c r="W77" s="732"/>
      <c r="X77" s="732"/>
      <c r="Y77" s="732"/>
    </row>
    <row r="78" spans="1:30" ht="33.75" x14ac:dyDescent="0.2">
      <c r="A78" s="175" t="s">
        <v>14</v>
      </c>
      <c r="B78" s="34" t="s">
        <v>1</v>
      </c>
      <c r="C78" s="35" t="s">
        <v>8</v>
      </c>
      <c r="D78" s="35" t="s">
        <v>9</v>
      </c>
      <c r="E78" s="35" t="s">
        <v>20</v>
      </c>
      <c r="F78" s="35" t="s">
        <v>11</v>
      </c>
      <c r="G78" s="35" t="s">
        <v>10</v>
      </c>
      <c r="H78" s="34" t="s">
        <v>1</v>
      </c>
      <c r="I78" s="35" t="s">
        <v>8</v>
      </c>
      <c r="J78" s="35" t="s">
        <v>9</v>
      </c>
      <c r="K78" s="35" t="s">
        <v>20</v>
      </c>
      <c r="L78" s="35" t="s">
        <v>11</v>
      </c>
      <c r="M78" s="35" t="s">
        <v>10</v>
      </c>
      <c r="N78" s="30" t="s">
        <v>1</v>
      </c>
      <c r="O78" s="31" t="s">
        <v>8</v>
      </c>
      <c r="P78" s="31" t="s">
        <v>9</v>
      </c>
      <c r="Q78" s="35" t="s">
        <v>20</v>
      </c>
      <c r="R78" s="31" t="s">
        <v>11</v>
      </c>
      <c r="S78" s="32" t="s">
        <v>10</v>
      </c>
      <c r="T78" s="30" t="s">
        <v>1</v>
      </c>
      <c r="U78" s="31" t="s">
        <v>8</v>
      </c>
      <c r="V78" s="31" t="s">
        <v>9</v>
      </c>
      <c r="W78" s="35" t="s">
        <v>20</v>
      </c>
      <c r="X78" s="31" t="s">
        <v>11</v>
      </c>
      <c r="Y78" s="32" t="s">
        <v>10</v>
      </c>
      <c r="Z78" s="40" t="s">
        <v>114</v>
      </c>
      <c r="AA78" s="40" t="s">
        <v>115</v>
      </c>
      <c r="AB78" s="40" t="s">
        <v>116</v>
      </c>
      <c r="AC78" s="40" t="s">
        <v>117</v>
      </c>
      <c r="AD78" s="42" t="s">
        <v>19</v>
      </c>
    </row>
    <row r="79" spans="1:30" x14ac:dyDescent="0.2">
      <c r="A79" s="11" t="s">
        <v>0</v>
      </c>
      <c r="B79" s="57">
        <f>SUM(D79:G79)</f>
        <v>0</v>
      </c>
      <c r="C79" s="361">
        <f>D79*Constants!$B$1+Constants!$B$2*E79+F79</f>
        <v>0</v>
      </c>
      <c r="D79" s="58">
        <v>0</v>
      </c>
      <c r="E79" s="58">
        <v>0</v>
      </c>
      <c r="F79" s="58">
        <v>0</v>
      </c>
      <c r="G79" s="58">
        <v>0</v>
      </c>
      <c r="H79" s="29">
        <f t="shared" ref="H79:H87" si="18">SUM(J79:M79)</f>
        <v>302.49</v>
      </c>
      <c r="I79" s="361">
        <f>J79*Constants!$B$1+Constants!$B$2*K79+L79</f>
        <v>190.976</v>
      </c>
      <c r="J79" s="29">
        <v>238.72</v>
      </c>
      <c r="K79" s="29">
        <v>0</v>
      </c>
      <c r="L79" s="29">
        <v>0</v>
      </c>
      <c r="M79" s="29">
        <v>63.77</v>
      </c>
      <c r="N79" s="29">
        <f t="shared" ref="N79:N87" si="19">SUM(P79:S79)</f>
        <v>424.38</v>
      </c>
      <c r="O79" s="361">
        <f>P79*Constants!$B$1+Constants!$B$2*Q79+R79</f>
        <v>278.03200000000004</v>
      </c>
      <c r="P79" s="29">
        <v>347.54</v>
      </c>
      <c r="Q79" s="29">
        <v>0</v>
      </c>
      <c r="R79" s="29">
        <v>0</v>
      </c>
      <c r="S79" s="29">
        <v>76.84</v>
      </c>
      <c r="T79" s="57">
        <f>SUM(V79:Y79)</f>
        <v>0</v>
      </c>
      <c r="U79" s="361">
        <f>V79*Constants!$B$1+Constants!$B$2*W79+X79</f>
        <v>0</v>
      </c>
      <c r="V79" s="58">
        <v>0</v>
      </c>
      <c r="W79" s="58">
        <v>0</v>
      </c>
      <c r="X79" s="58">
        <v>0</v>
      </c>
      <c r="Y79" s="58">
        <v>0</v>
      </c>
      <c r="Z79" s="43">
        <v>0</v>
      </c>
      <c r="AA79" s="43">
        <v>1</v>
      </c>
      <c r="AB79" s="43">
        <v>1</v>
      </c>
      <c r="AC79" s="43">
        <v>0</v>
      </c>
      <c r="AD79" s="43">
        <v>1</v>
      </c>
    </row>
    <row r="80" spans="1:30" x14ac:dyDescent="0.2">
      <c r="A80" s="12" t="s">
        <v>45</v>
      </c>
      <c r="B80" s="50">
        <f>SUM(D80:G80)</f>
        <v>0</v>
      </c>
      <c r="C80" s="361">
        <f>D80*Constants!$B$1+Constants!$B$2*E80+F80</f>
        <v>0</v>
      </c>
      <c r="D80" s="49">
        <v>0</v>
      </c>
      <c r="E80" s="49">
        <v>0</v>
      </c>
      <c r="F80" s="49">
        <v>0</v>
      </c>
      <c r="G80" s="49">
        <v>0</v>
      </c>
      <c r="H80" s="9">
        <f>SUM(J80:M80)</f>
        <v>288.76</v>
      </c>
      <c r="I80" s="361">
        <f>J80*Constants!$B$1+Constants!$B$2*K80+L80</f>
        <v>181.24800000000002</v>
      </c>
      <c r="J80" s="9">
        <v>226.56</v>
      </c>
      <c r="K80" s="9">
        <v>0</v>
      </c>
      <c r="L80" s="9">
        <v>0</v>
      </c>
      <c r="M80" s="9">
        <v>62.2</v>
      </c>
      <c r="N80" s="9">
        <f>SUM(P80:S80)</f>
        <v>406.47</v>
      </c>
      <c r="O80" s="361">
        <f>P80*Constants!$B$1+Constants!$B$2*Q80+R80</f>
        <v>265.392</v>
      </c>
      <c r="P80" s="9">
        <v>331.74</v>
      </c>
      <c r="Q80" s="9">
        <v>0</v>
      </c>
      <c r="R80" s="9">
        <v>0</v>
      </c>
      <c r="S80" s="9">
        <v>74.73</v>
      </c>
      <c r="T80" s="50">
        <f>SUM(V80:Y80)</f>
        <v>0</v>
      </c>
      <c r="U80" s="361">
        <f>V80*Constants!$B$1+Constants!$B$2*W80+X80</f>
        <v>0</v>
      </c>
      <c r="V80" s="49">
        <v>0</v>
      </c>
      <c r="W80" s="49">
        <v>0</v>
      </c>
      <c r="X80" s="49">
        <v>0</v>
      </c>
      <c r="Y80" s="49">
        <v>0</v>
      </c>
      <c r="Z80" s="44">
        <v>0</v>
      </c>
      <c r="AA80" s="44">
        <v>1</v>
      </c>
      <c r="AB80" s="44">
        <v>1</v>
      </c>
      <c r="AC80" s="44">
        <v>0</v>
      </c>
      <c r="AD80" s="44">
        <v>1</v>
      </c>
    </row>
    <row r="81" spans="1:30" ht="12" customHeight="1" x14ac:dyDescent="0.2">
      <c r="A81" s="12" t="s">
        <v>59</v>
      </c>
      <c r="B81" s="50">
        <f t="shared" ref="B81:B82" si="20">SUM(D81:G81)</f>
        <v>0</v>
      </c>
      <c r="C81" s="361">
        <f>D81*Constants!$B$1+Constants!$B$2*E81+F81</f>
        <v>0</v>
      </c>
      <c r="D81" s="49">
        <v>0</v>
      </c>
      <c r="E81" s="49">
        <v>0</v>
      </c>
      <c r="F81" s="49">
        <v>0</v>
      </c>
      <c r="G81" s="49">
        <v>0</v>
      </c>
      <c r="H81" s="9">
        <f t="shared" ref="H81:H82" si="21">SUM(J81:M81)</f>
        <v>275.40999999999997</v>
      </c>
      <c r="I81" s="361">
        <f>J81*Constants!$B$1+Constants!$B$2*K81+L81</f>
        <v>171.70400000000001</v>
      </c>
      <c r="J81" s="9">
        <v>214.63</v>
      </c>
      <c r="K81" s="9">
        <v>0</v>
      </c>
      <c r="L81" s="9">
        <v>0</v>
      </c>
      <c r="M81" s="9">
        <v>60.78</v>
      </c>
      <c r="N81" s="9">
        <f t="shared" ref="N81:N82" si="22">SUM(P81:S81)</f>
        <v>332.61</v>
      </c>
      <c r="O81" s="361">
        <f>P81*Constants!$B$1+Constants!$B$2*Q81+R81</f>
        <v>212.96799999999999</v>
      </c>
      <c r="P81" s="9">
        <v>266.20999999999998</v>
      </c>
      <c r="Q81" s="9">
        <v>0</v>
      </c>
      <c r="R81" s="9">
        <v>0</v>
      </c>
      <c r="S81" s="9">
        <v>66.400000000000006</v>
      </c>
      <c r="T81" s="50">
        <f t="shared" ref="T81:T82" si="23">SUM(V81:Y81)</f>
        <v>0</v>
      </c>
      <c r="U81" s="361">
        <f>V81*Constants!$B$1+Constants!$B$2*W81+X81</f>
        <v>0</v>
      </c>
      <c r="V81" s="49">
        <v>0</v>
      </c>
      <c r="W81" s="49">
        <v>0</v>
      </c>
      <c r="X81" s="49">
        <v>0</v>
      </c>
      <c r="Y81" s="49">
        <v>0</v>
      </c>
      <c r="Z81" s="44">
        <v>0</v>
      </c>
      <c r="AA81" s="44">
        <v>1</v>
      </c>
      <c r="AB81" s="44">
        <v>1</v>
      </c>
      <c r="AC81" s="44">
        <v>0</v>
      </c>
      <c r="AD81" s="44">
        <v>1</v>
      </c>
    </row>
    <row r="82" spans="1:30" x14ac:dyDescent="0.2">
      <c r="A82" s="12" t="s">
        <v>43</v>
      </c>
      <c r="B82" s="50">
        <f t="shared" si="20"/>
        <v>0</v>
      </c>
      <c r="C82" s="361">
        <f>D82*Constants!$B$1+Constants!$B$2*E82+F82</f>
        <v>0</v>
      </c>
      <c r="D82" s="49">
        <v>0</v>
      </c>
      <c r="E82" s="49">
        <v>0</v>
      </c>
      <c r="F82" s="49">
        <v>0</v>
      </c>
      <c r="G82" s="49">
        <v>0</v>
      </c>
      <c r="H82" s="9">
        <f t="shared" si="21"/>
        <v>275.40999999999997</v>
      </c>
      <c r="I82" s="361">
        <f>J82*Constants!$B$1+Constants!$B$2*K82+L82</f>
        <v>171.70400000000001</v>
      </c>
      <c r="J82" s="9">
        <v>214.63</v>
      </c>
      <c r="K82" s="9">
        <v>0</v>
      </c>
      <c r="L82" s="9">
        <v>0</v>
      </c>
      <c r="M82" s="9">
        <v>60.78</v>
      </c>
      <c r="N82" s="9">
        <f t="shared" si="22"/>
        <v>332.61</v>
      </c>
      <c r="O82" s="361">
        <f>P82*Constants!$B$1+Constants!$B$2*Q82+R82</f>
        <v>212.96799999999999</v>
      </c>
      <c r="P82" s="9">
        <v>266.20999999999998</v>
      </c>
      <c r="Q82" s="9">
        <v>0</v>
      </c>
      <c r="R82" s="9">
        <v>0</v>
      </c>
      <c r="S82" s="9">
        <v>66.400000000000006</v>
      </c>
      <c r="T82" s="50">
        <f t="shared" si="23"/>
        <v>0</v>
      </c>
      <c r="U82" s="361">
        <f>V82*Constants!$B$1+Constants!$B$2*W82+X82</f>
        <v>0</v>
      </c>
      <c r="V82" s="49">
        <v>0</v>
      </c>
      <c r="W82" s="49">
        <v>0</v>
      </c>
      <c r="X82" s="49">
        <v>0</v>
      </c>
      <c r="Y82" s="49">
        <v>0</v>
      </c>
      <c r="Z82" s="44">
        <v>0</v>
      </c>
      <c r="AA82" s="44">
        <v>1</v>
      </c>
      <c r="AB82" s="44">
        <v>1</v>
      </c>
      <c r="AC82" s="44">
        <v>0</v>
      </c>
      <c r="AD82" s="44">
        <v>1</v>
      </c>
    </row>
    <row r="83" spans="1:30" x14ac:dyDescent="0.2">
      <c r="A83" s="12" t="s">
        <v>44</v>
      </c>
      <c r="B83" s="50">
        <f>SUM(D83:G83)</f>
        <v>0</v>
      </c>
      <c r="C83" s="361">
        <f>D83*Constants!$B$1+Constants!$B$2*E83+F83</f>
        <v>0</v>
      </c>
      <c r="D83" s="49">
        <v>0</v>
      </c>
      <c r="E83" s="49">
        <v>0</v>
      </c>
      <c r="F83" s="49">
        <v>0</v>
      </c>
      <c r="G83" s="49">
        <v>0</v>
      </c>
      <c r="H83" s="9">
        <f t="shared" si="18"/>
        <v>275.40999999999997</v>
      </c>
      <c r="I83" s="361">
        <f>J83*Constants!$B$1+Constants!$B$2*K83+L83</f>
        <v>171.70400000000001</v>
      </c>
      <c r="J83" s="9">
        <v>214.63</v>
      </c>
      <c r="K83" s="9">
        <v>0</v>
      </c>
      <c r="L83" s="9">
        <v>0</v>
      </c>
      <c r="M83" s="9">
        <v>60.78</v>
      </c>
      <c r="N83" s="9">
        <f t="shared" si="19"/>
        <v>332.61</v>
      </c>
      <c r="O83" s="361">
        <f>P83*Constants!$B$1+Constants!$B$2*Q83+R83</f>
        <v>212.96799999999999</v>
      </c>
      <c r="P83" s="9">
        <v>266.20999999999998</v>
      </c>
      <c r="Q83" s="9">
        <v>0</v>
      </c>
      <c r="R83" s="9">
        <v>0</v>
      </c>
      <c r="S83" s="9">
        <v>66.400000000000006</v>
      </c>
      <c r="T83" s="50">
        <f>SUM(V83:Y83)</f>
        <v>0</v>
      </c>
      <c r="U83" s="361">
        <f>V83*Constants!$B$1+Constants!$B$2*W83+X83</f>
        <v>0</v>
      </c>
      <c r="V83" s="49">
        <v>0</v>
      </c>
      <c r="W83" s="49">
        <v>0</v>
      </c>
      <c r="X83" s="49">
        <v>0</v>
      </c>
      <c r="Y83" s="49">
        <v>0</v>
      </c>
      <c r="Z83" s="44">
        <v>0</v>
      </c>
      <c r="AA83" s="44">
        <v>1</v>
      </c>
      <c r="AB83" s="44">
        <v>1</v>
      </c>
      <c r="AC83" s="44">
        <v>0</v>
      </c>
      <c r="AD83" s="44">
        <v>1</v>
      </c>
    </row>
    <row r="84" spans="1:30" s="19" customFormat="1" x14ac:dyDescent="0.2">
      <c r="A84" s="23" t="s">
        <v>46</v>
      </c>
      <c r="B84" s="50">
        <f>SUM(D84:G84)</f>
        <v>0</v>
      </c>
      <c r="C84" s="361">
        <f>D84*Constants!$B$1+Constants!$B$2*E84+F84</f>
        <v>0</v>
      </c>
      <c r="D84" s="49">
        <v>0</v>
      </c>
      <c r="E84" s="49">
        <v>0</v>
      </c>
      <c r="F84" s="49">
        <v>0</v>
      </c>
      <c r="G84" s="49">
        <v>0</v>
      </c>
      <c r="H84" s="9">
        <f t="shared" si="18"/>
        <v>299.91000000000003</v>
      </c>
      <c r="I84" s="361">
        <f>J84*Constants!$B$1+Constants!$B$2*K84+L84</f>
        <v>189.12</v>
      </c>
      <c r="J84" s="9">
        <v>236.4</v>
      </c>
      <c r="K84" s="9">
        <v>0</v>
      </c>
      <c r="L84" s="9">
        <v>0</v>
      </c>
      <c r="M84" s="9">
        <v>63.51</v>
      </c>
      <c r="N84" s="9">
        <f t="shared" si="19"/>
        <v>422.03999999999996</v>
      </c>
      <c r="O84" s="361">
        <f>P84*Constants!$B$1+Constants!$B$2*Q84+R84</f>
        <v>276.35200000000003</v>
      </c>
      <c r="P84" s="9">
        <v>345.44</v>
      </c>
      <c r="Q84" s="9">
        <v>0</v>
      </c>
      <c r="R84" s="9">
        <v>0</v>
      </c>
      <c r="S84" s="9">
        <v>76.599999999999994</v>
      </c>
      <c r="T84" s="50">
        <f>SUM(V84:Y84)</f>
        <v>0</v>
      </c>
      <c r="U84" s="361">
        <f>V84*Constants!$B$1+Constants!$B$2*W84+X84</f>
        <v>0</v>
      </c>
      <c r="V84" s="49">
        <v>0</v>
      </c>
      <c r="W84" s="49">
        <v>0</v>
      </c>
      <c r="X84" s="49">
        <v>0</v>
      </c>
      <c r="Y84" s="49">
        <v>0</v>
      </c>
      <c r="Z84" s="46">
        <v>0</v>
      </c>
      <c r="AA84" s="46">
        <v>1</v>
      </c>
      <c r="AB84" s="46">
        <v>1</v>
      </c>
      <c r="AC84" s="46">
        <v>0</v>
      </c>
      <c r="AD84" s="46">
        <v>1</v>
      </c>
    </row>
    <row r="85" spans="1:30" s="19" customFormat="1" x14ac:dyDescent="0.2">
      <c r="A85" s="23" t="s">
        <v>47</v>
      </c>
      <c r="B85" s="50">
        <f t="shared" ref="B85:B99" si="24">SUM(D85:G85)</f>
        <v>0</v>
      </c>
      <c r="C85" s="361">
        <f>D85*Constants!$B$1+Constants!$B$2*E85+F85</f>
        <v>0</v>
      </c>
      <c r="D85" s="49">
        <v>0</v>
      </c>
      <c r="E85" s="49">
        <v>0</v>
      </c>
      <c r="F85" s="49">
        <v>0</v>
      </c>
      <c r="G85" s="49">
        <v>0</v>
      </c>
      <c r="H85" s="9">
        <f t="shared" si="18"/>
        <v>257.41999999999996</v>
      </c>
      <c r="I85" s="361">
        <f>J85*Constants!$B$1+Constants!$B$2*K85+L85</f>
        <v>158.33600000000001</v>
      </c>
      <c r="J85" s="9">
        <v>197.92</v>
      </c>
      <c r="K85" s="9">
        <v>0</v>
      </c>
      <c r="L85" s="9">
        <v>0</v>
      </c>
      <c r="M85" s="9">
        <v>59.5</v>
      </c>
      <c r="N85" s="9">
        <f t="shared" si="19"/>
        <v>333.62</v>
      </c>
      <c r="O85" s="361">
        <f>P85*Constants!$B$1+Constants!$B$2*Q85+R85</f>
        <v>212.256</v>
      </c>
      <c r="P85" s="9">
        <v>265.32</v>
      </c>
      <c r="Q85" s="9">
        <v>0</v>
      </c>
      <c r="R85" s="9">
        <v>0</v>
      </c>
      <c r="S85" s="9">
        <v>68.3</v>
      </c>
      <c r="T85" s="50">
        <f t="shared" ref="T85:T99" si="25">SUM(V85:Y85)</f>
        <v>0</v>
      </c>
      <c r="U85" s="361">
        <f>V85*Constants!$B$1+Constants!$B$2*W85+X85</f>
        <v>0</v>
      </c>
      <c r="V85" s="49">
        <v>0</v>
      </c>
      <c r="W85" s="49">
        <v>0</v>
      </c>
      <c r="X85" s="49">
        <v>0</v>
      </c>
      <c r="Y85" s="49">
        <v>0</v>
      </c>
      <c r="Z85" s="46">
        <v>0</v>
      </c>
      <c r="AA85" s="46">
        <v>1</v>
      </c>
      <c r="AB85" s="46">
        <v>1</v>
      </c>
      <c r="AC85" s="46">
        <v>0</v>
      </c>
      <c r="AD85" s="46">
        <v>1</v>
      </c>
    </row>
    <row r="86" spans="1:30" s="19" customFormat="1" x14ac:dyDescent="0.2">
      <c r="A86" s="23" t="s">
        <v>48</v>
      </c>
      <c r="B86" s="50">
        <f t="shared" si="24"/>
        <v>0</v>
      </c>
      <c r="C86" s="361">
        <f>D86*Constants!$B$1+Constants!$B$2*E86+F86</f>
        <v>0</v>
      </c>
      <c r="D86" s="49">
        <v>0</v>
      </c>
      <c r="E86" s="49">
        <v>0</v>
      </c>
      <c r="F86" s="49">
        <v>0</v>
      </c>
      <c r="G86" s="49">
        <v>0</v>
      </c>
      <c r="H86" s="9">
        <f t="shared" si="18"/>
        <v>265.16999999999996</v>
      </c>
      <c r="I86" s="361">
        <f>J86*Constants!$B$1+Constants!$B$2*K86+L86</f>
        <v>163.33600000000001</v>
      </c>
      <c r="J86" s="9">
        <v>204.17</v>
      </c>
      <c r="K86" s="9">
        <v>0</v>
      </c>
      <c r="L86" s="9">
        <v>0</v>
      </c>
      <c r="M86" s="9">
        <v>61</v>
      </c>
      <c r="N86" s="9">
        <f t="shared" si="19"/>
        <v>373.1</v>
      </c>
      <c r="O86" s="361">
        <f>P86*Constants!$B$1+Constants!$B$2*Q86+R86</f>
        <v>240.48800000000003</v>
      </c>
      <c r="P86" s="9">
        <v>300.61</v>
      </c>
      <c r="Q86" s="9">
        <v>0</v>
      </c>
      <c r="R86" s="9">
        <v>0</v>
      </c>
      <c r="S86" s="9">
        <v>72.489999999999995</v>
      </c>
      <c r="T86" s="50">
        <f>SUM(V86:Y86)</f>
        <v>0</v>
      </c>
      <c r="U86" s="361">
        <f>V86*Constants!$B$1+Constants!$B$2*W86+X86</f>
        <v>0</v>
      </c>
      <c r="V86" s="49">
        <v>0</v>
      </c>
      <c r="W86" s="49">
        <v>0</v>
      </c>
      <c r="X86" s="49">
        <v>0</v>
      </c>
      <c r="Y86" s="49">
        <v>0</v>
      </c>
      <c r="Z86" s="44">
        <v>0</v>
      </c>
      <c r="AA86" s="44">
        <v>1</v>
      </c>
      <c r="AB86" s="44">
        <v>1</v>
      </c>
      <c r="AC86" s="44">
        <v>0</v>
      </c>
      <c r="AD86" s="59">
        <v>1</v>
      </c>
    </row>
    <row r="87" spans="1:30" x14ac:dyDescent="0.2">
      <c r="A87" s="23" t="s">
        <v>49</v>
      </c>
      <c r="B87" s="50">
        <f t="shared" si="24"/>
        <v>0</v>
      </c>
      <c r="C87" s="361">
        <f>D87*Constants!$B$1+Constants!$B$2*E87+F87</f>
        <v>0</v>
      </c>
      <c r="D87" s="49">
        <v>0</v>
      </c>
      <c r="E87" s="49">
        <v>0</v>
      </c>
      <c r="F87" s="49">
        <v>0</v>
      </c>
      <c r="G87" s="49">
        <v>0</v>
      </c>
      <c r="H87" s="9">
        <f t="shared" si="18"/>
        <v>273.38</v>
      </c>
      <c r="I87" s="361">
        <f>J87*Constants!$B$1+Constants!$B$2*K87+L87</f>
        <v>170.184</v>
      </c>
      <c r="J87" s="9">
        <v>212.73</v>
      </c>
      <c r="K87" s="9">
        <v>0</v>
      </c>
      <c r="L87" s="9">
        <v>0</v>
      </c>
      <c r="M87" s="9">
        <v>60.65</v>
      </c>
      <c r="N87" s="9">
        <f t="shared" si="19"/>
        <v>384.88</v>
      </c>
      <c r="O87" s="361">
        <f>P87*Constants!$B$1+Constants!$B$2*Q87+R87</f>
        <v>250.16</v>
      </c>
      <c r="P87" s="9">
        <v>312.7</v>
      </c>
      <c r="Q87" s="9">
        <v>0</v>
      </c>
      <c r="R87" s="9">
        <v>0</v>
      </c>
      <c r="S87" s="9">
        <v>72.180000000000007</v>
      </c>
      <c r="T87" s="50">
        <f>SUM(V87:Y87)</f>
        <v>0</v>
      </c>
      <c r="U87" s="361">
        <f>V87*Constants!$B$1+Constants!$B$2*W87+X87</f>
        <v>0</v>
      </c>
      <c r="V87" s="49">
        <v>0</v>
      </c>
      <c r="W87" s="49">
        <v>0</v>
      </c>
      <c r="X87" s="49">
        <v>0</v>
      </c>
      <c r="Y87" s="49">
        <v>0</v>
      </c>
      <c r="Z87" s="59">
        <v>0</v>
      </c>
      <c r="AA87" s="59">
        <v>1</v>
      </c>
      <c r="AB87" s="59">
        <v>1</v>
      </c>
      <c r="AC87" s="59">
        <v>0</v>
      </c>
      <c r="AD87" s="46">
        <v>1</v>
      </c>
    </row>
    <row r="88" spans="1:30" s="19" customFormat="1" x14ac:dyDescent="0.2">
      <c r="A88" s="12" t="s">
        <v>50</v>
      </c>
      <c r="B88" s="50">
        <f t="shared" si="24"/>
        <v>0</v>
      </c>
      <c r="C88" s="361">
        <f>D88*Constants!$B$1+Constants!$B$2*E88+F88</f>
        <v>0</v>
      </c>
      <c r="D88" s="49">
        <v>0</v>
      </c>
      <c r="E88" s="49">
        <v>0</v>
      </c>
      <c r="F88" s="49">
        <v>0</v>
      </c>
      <c r="G88" s="49">
        <v>0</v>
      </c>
      <c r="H88" s="9">
        <f>SUM(J88:M88)</f>
        <v>298.68</v>
      </c>
      <c r="I88" s="361">
        <f>J88*Constants!$B$1+Constants!$B$2*K88+L88</f>
        <v>196.20000000000002</v>
      </c>
      <c r="J88" s="9">
        <v>245.25</v>
      </c>
      <c r="K88" s="9">
        <v>0</v>
      </c>
      <c r="L88" s="9">
        <v>0</v>
      </c>
      <c r="M88" s="9">
        <v>53.43</v>
      </c>
      <c r="N88" s="9">
        <f>SUM(P88:S88)</f>
        <v>420.87</v>
      </c>
      <c r="O88" s="361">
        <f>P88*Constants!$B$1+Constants!$B$2*Q88+R88</f>
        <v>283.49600000000004</v>
      </c>
      <c r="P88" s="9">
        <v>354.37</v>
      </c>
      <c r="Q88" s="9">
        <v>0</v>
      </c>
      <c r="R88" s="9">
        <v>0</v>
      </c>
      <c r="S88" s="9">
        <v>66.5</v>
      </c>
      <c r="T88" s="50">
        <f t="shared" si="25"/>
        <v>0</v>
      </c>
      <c r="U88" s="361">
        <f>V88*Constants!$B$1+Constants!$B$2*W88+X88</f>
        <v>0</v>
      </c>
      <c r="V88" s="49">
        <v>0</v>
      </c>
      <c r="W88" s="49">
        <v>0</v>
      </c>
      <c r="X88" s="49">
        <v>0</v>
      </c>
      <c r="Y88" s="49">
        <v>0</v>
      </c>
      <c r="Z88" s="44">
        <v>0</v>
      </c>
      <c r="AA88" s="44">
        <v>1</v>
      </c>
      <c r="AB88" s="44">
        <v>1</v>
      </c>
      <c r="AC88" s="44">
        <v>0</v>
      </c>
      <c r="AD88" s="59">
        <v>1</v>
      </c>
    </row>
    <row r="89" spans="1:30" s="19" customFormat="1" x14ac:dyDescent="0.2">
      <c r="A89" s="73" t="s">
        <v>30</v>
      </c>
      <c r="B89" s="50">
        <f t="shared" si="24"/>
        <v>0</v>
      </c>
      <c r="C89" s="361">
        <f>D89*Constants!$B$1+Constants!$B$2*E89+F89</f>
        <v>0</v>
      </c>
      <c r="D89" s="49">
        <v>0</v>
      </c>
      <c r="E89" s="49">
        <v>0</v>
      </c>
      <c r="F89" s="49">
        <v>0</v>
      </c>
      <c r="G89" s="49">
        <v>0</v>
      </c>
      <c r="H89" s="9">
        <f t="shared" ref="H89" si="26">SUM(J89:M89)</f>
        <v>298.31</v>
      </c>
      <c r="I89" s="361">
        <f>J89*Constants!$B$1+Constants!$B$2*K89+L89</f>
        <v>190.976</v>
      </c>
      <c r="J89" s="9">
        <v>238.72</v>
      </c>
      <c r="K89" s="9">
        <v>0</v>
      </c>
      <c r="L89" s="9">
        <v>0</v>
      </c>
      <c r="M89" s="9">
        <v>59.59</v>
      </c>
      <c r="N89" s="9">
        <f t="shared" ref="N89" si="27">SUM(P89:S89)</f>
        <v>420.19000000000005</v>
      </c>
      <c r="O89" s="361">
        <f>P89*Constants!$B$1+Constants!$B$2*Q89+R89</f>
        <v>278.03200000000004</v>
      </c>
      <c r="P89" s="9">
        <v>347.54</v>
      </c>
      <c r="Q89" s="9">
        <v>0</v>
      </c>
      <c r="R89" s="9">
        <v>0</v>
      </c>
      <c r="S89" s="9">
        <v>72.650000000000006</v>
      </c>
      <c r="T89" s="50">
        <f t="shared" si="25"/>
        <v>0</v>
      </c>
      <c r="U89" s="361">
        <f>V89*Constants!$B$1+Constants!$B$2*W89+X89</f>
        <v>0</v>
      </c>
      <c r="V89" s="49">
        <v>0</v>
      </c>
      <c r="W89" s="49">
        <v>0</v>
      </c>
      <c r="X89" s="49">
        <v>0</v>
      </c>
      <c r="Y89" s="49">
        <v>0</v>
      </c>
      <c r="Z89" s="59">
        <v>0</v>
      </c>
      <c r="AA89" s="59">
        <v>1</v>
      </c>
      <c r="AB89" s="59">
        <v>1</v>
      </c>
      <c r="AC89" s="59">
        <v>0</v>
      </c>
      <c r="AD89" s="59">
        <v>1</v>
      </c>
    </row>
    <row r="90" spans="1:30" x14ac:dyDescent="0.2">
      <c r="A90" s="12" t="s">
        <v>6</v>
      </c>
      <c r="B90" s="50">
        <f t="shared" si="24"/>
        <v>0</v>
      </c>
      <c r="C90" s="361">
        <f>D90*Constants!$B$1+Constants!$B$2*E90+F90</f>
        <v>0</v>
      </c>
      <c r="D90" s="49">
        <v>0</v>
      </c>
      <c r="E90" s="49">
        <v>0</v>
      </c>
      <c r="F90" s="49">
        <v>0</v>
      </c>
      <c r="G90" s="49">
        <v>0</v>
      </c>
      <c r="H90" s="9">
        <f>SUM(J90:M90)</f>
        <v>277.27999999999997</v>
      </c>
      <c r="I90" s="361">
        <f>J90*Constants!$B$1+Constants!$B$2*K90+L90</f>
        <v>170.80799999999999</v>
      </c>
      <c r="J90" s="9">
        <v>213.51</v>
      </c>
      <c r="K90" s="9">
        <v>0</v>
      </c>
      <c r="L90" s="9">
        <v>0</v>
      </c>
      <c r="M90" s="9">
        <v>63.77</v>
      </c>
      <c r="N90" s="9">
        <f>SUM(P90:S90)</f>
        <v>398.76</v>
      </c>
      <c r="O90" s="361">
        <f>P90*Constants!$B$1+Constants!$B$2*Q90+R90</f>
        <v>257.536</v>
      </c>
      <c r="P90" s="9">
        <v>321.92</v>
      </c>
      <c r="Q90" s="9">
        <v>0</v>
      </c>
      <c r="R90" s="9">
        <v>0</v>
      </c>
      <c r="S90" s="9">
        <v>76.84</v>
      </c>
      <c r="T90" s="50">
        <f>SUM(V90:Y90)</f>
        <v>0</v>
      </c>
      <c r="U90" s="361">
        <f>V90*Constants!$B$1+Constants!$B$2*W90+X90</f>
        <v>0</v>
      </c>
      <c r="V90" s="49">
        <v>0</v>
      </c>
      <c r="W90" s="49">
        <v>0</v>
      </c>
      <c r="X90" s="49">
        <v>0</v>
      </c>
      <c r="Y90" s="49">
        <v>0</v>
      </c>
      <c r="Z90" s="44">
        <v>0</v>
      </c>
      <c r="AA90" s="44">
        <v>1</v>
      </c>
      <c r="AB90" s="44">
        <v>1</v>
      </c>
      <c r="AC90" s="44">
        <v>0</v>
      </c>
      <c r="AD90" s="59">
        <v>1</v>
      </c>
    </row>
    <row r="91" spans="1:30" x14ac:dyDescent="0.2">
      <c r="A91" s="12" t="s">
        <v>51</v>
      </c>
      <c r="B91" s="50">
        <f t="shared" si="24"/>
        <v>0</v>
      </c>
      <c r="C91" s="361">
        <f>D91*Constants!$B$1+Constants!$B$2*E91+F91</f>
        <v>0</v>
      </c>
      <c r="D91" s="49">
        <v>0</v>
      </c>
      <c r="E91" s="49">
        <v>0</v>
      </c>
      <c r="F91" s="49">
        <v>0</v>
      </c>
      <c r="G91" s="49">
        <v>0</v>
      </c>
      <c r="H91" s="9">
        <f t="shared" ref="H91:H99" si="28">SUM(J91:M91)</f>
        <v>273.10000000000002</v>
      </c>
      <c r="I91" s="361">
        <f>J91*Constants!$B$1+Constants!$B$2*K91+L91</f>
        <v>167.46400000000003</v>
      </c>
      <c r="J91" s="9">
        <v>209.33</v>
      </c>
      <c r="K91" s="9">
        <v>0</v>
      </c>
      <c r="L91" s="9">
        <v>0</v>
      </c>
      <c r="M91" s="9">
        <v>63.77</v>
      </c>
      <c r="N91" s="9">
        <f t="shared" ref="N91" si="29">SUM(P91:S91)</f>
        <v>395.1</v>
      </c>
      <c r="O91" s="361">
        <f>P91*Constants!$B$1+Constants!$B$2*Q91+R91</f>
        <v>254.608</v>
      </c>
      <c r="P91" s="9">
        <v>318.26</v>
      </c>
      <c r="Q91" s="9">
        <v>0</v>
      </c>
      <c r="R91" s="9">
        <v>0</v>
      </c>
      <c r="S91" s="9">
        <v>76.84</v>
      </c>
      <c r="T91" s="50">
        <f>SUM(V91:Y91)</f>
        <v>0</v>
      </c>
      <c r="U91" s="361">
        <f>V91*Constants!$B$1+Constants!$B$2*W91+X91</f>
        <v>0</v>
      </c>
      <c r="V91" s="49">
        <v>0</v>
      </c>
      <c r="W91" s="49">
        <v>0</v>
      </c>
      <c r="X91" s="49">
        <v>0</v>
      </c>
      <c r="Y91" s="49">
        <v>0</v>
      </c>
      <c r="Z91" s="44">
        <v>0</v>
      </c>
      <c r="AA91" s="44">
        <v>1</v>
      </c>
      <c r="AB91" s="44">
        <v>1</v>
      </c>
      <c r="AC91" s="44">
        <v>0</v>
      </c>
      <c r="AD91" s="59">
        <v>1</v>
      </c>
    </row>
    <row r="92" spans="1:30" s="52" customFormat="1" x14ac:dyDescent="0.2">
      <c r="A92" s="23" t="s">
        <v>52</v>
      </c>
      <c r="B92" s="50">
        <f t="shared" si="24"/>
        <v>0</v>
      </c>
      <c r="C92" s="361">
        <f>D92*Constants!$B$1+Constants!$B$2*E92+F92</f>
        <v>0</v>
      </c>
      <c r="D92" s="49">
        <v>0</v>
      </c>
      <c r="E92" s="49">
        <v>0</v>
      </c>
      <c r="F92" s="49">
        <v>0</v>
      </c>
      <c r="G92" s="49">
        <v>0</v>
      </c>
      <c r="H92" s="49">
        <f t="shared" si="28"/>
        <v>302.49</v>
      </c>
      <c r="I92" s="361">
        <f>J92*Constants!$B$1+Constants!$B$2*K92+L92</f>
        <v>190.976</v>
      </c>
      <c r="J92" s="49">
        <v>238.72</v>
      </c>
      <c r="K92" s="49">
        <v>0</v>
      </c>
      <c r="L92" s="49">
        <v>0</v>
      </c>
      <c r="M92" s="49">
        <v>63.77</v>
      </c>
      <c r="N92" s="49">
        <f>SUM(P92:S92)</f>
        <v>424.38</v>
      </c>
      <c r="O92" s="361">
        <f>P92*Constants!$B$1+Constants!$B$2*Q92+R92</f>
        <v>278.03200000000004</v>
      </c>
      <c r="P92" s="49">
        <v>347.54</v>
      </c>
      <c r="Q92" s="49">
        <v>0</v>
      </c>
      <c r="R92" s="49">
        <v>0</v>
      </c>
      <c r="S92" s="49">
        <v>76.84</v>
      </c>
      <c r="T92" s="50">
        <f>SUM(V92:Y92)</f>
        <v>0</v>
      </c>
      <c r="U92" s="361">
        <f>V92*Constants!$B$1+Constants!$B$2*W92+X92</f>
        <v>0</v>
      </c>
      <c r="V92" s="49">
        <v>0</v>
      </c>
      <c r="W92" s="49">
        <v>0</v>
      </c>
      <c r="X92" s="49">
        <v>0</v>
      </c>
      <c r="Y92" s="49">
        <v>0</v>
      </c>
      <c r="Z92" s="46">
        <v>0</v>
      </c>
      <c r="AA92" s="46">
        <v>1</v>
      </c>
      <c r="AB92" s="46">
        <v>1</v>
      </c>
      <c r="AC92" s="46">
        <v>0</v>
      </c>
      <c r="AD92" s="51">
        <v>0</v>
      </c>
    </row>
    <row r="93" spans="1:30" s="19" customFormat="1" x14ac:dyDescent="0.2">
      <c r="A93" s="23" t="s">
        <v>53</v>
      </c>
      <c r="B93" s="50">
        <f t="shared" si="24"/>
        <v>0</v>
      </c>
      <c r="C93" s="361">
        <f>D93*Constants!$B$1+Constants!$B$2*E93+F93</f>
        <v>0</v>
      </c>
      <c r="D93" s="49">
        <v>0</v>
      </c>
      <c r="E93" s="49">
        <v>0</v>
      </c>
      <c r="F93" s="49">
        <v>0</v>
      </c>
      <c r="G93" s="49">
        <v>0</v>
      </c>
      <c r="H93" s="9">
        <f t="shared" si="28"/>
        <v>299.29477811760637</v>
      </c>
      <c r="I93" s="361">
        <f>J93*Constants!$B$1+Constants!$B$2*K93+L93</f>
        <v>201.62673960797895</v>
      </c>
      <c r="J93" s="5">
        <v>252.03342450997366</v>
      </c>
      <c r="K93" s="9">
        <v>0</v>
      </c>
      <c r="L93" s="9">
        <v>0</v>
      </c>
      <c r="M93" s="5">
        <v>47.261353607632685</v>
      </c>
      <c r="N93" s="9">
        <f>SUM(P93:S93)</f>
        <v>419.28795775867047</v>
      </c>
      <c r="O93" s="361">
        <f>P93*Constants!$B$1+Constants!$B$2*Q93+R93</f>
        <v>295.00547413776525</v>
      </c>
      <c r="P93" s="5">
        <v>368.75684267220652</v>
      </c>
      <c r="Q93" s="9">
        <v>0</v>
      </c>
      <c r="R93" s="9">
        <v>0</v>
      </c>
      <c r="S93" s="5">
        <v>50.531115086463927</v>
      </c>
      <c r="T93" s="50">
        <f t="shared" si="25"/>
        <v>0</v>
      </c>
      <c r="U93" s="361">
        <f>V93*Constants!$B$1+Constants!$B$2*W93+X93</f>
        <v>0</v>
      </c>
      <c r="V93" s="49">
        <v>0</v>
      </c>
      <c r="W93" s="49">
        <v>0</v>
      </c>
      <c r="X93" s="49">
        <v>0</v>
      </c>
      <c r="Y93" s="49">
        <v>0</v>
      </c>
      <c r="Z93" s="46">
        <v>0</v>
      </c>
      <c r="AA93" s="46">
        <v>1</v>
      </c>
      <c r="AB93" s="46">
        <v>1</v>
      </c>
      <c r="AC93" s="46">
        <v>0</v>
      </c>
      <c r="AD93" s="46">
        <v>1</v>
      </c>
    </row>
    <row r="94" spans="1:30" s="52" customFormat="1" x14ac:dyDescent="0.2">
      <c r="A94" s="23" t="s">
        <v>54</v>
      </c>
      <c r="B94" s="50">
        <f t="shared" si="24"/>
        <v>0</v>
      </c>
      <c r="C94" s="361">
        <f>D94*Constants!$B$1+Constants!$B$2*E94+F94</f>
        <v>0</v>
      </c>
      <c r="D94" s="49">
        <v>0</v>
      </c>
      <c r="E94" s="49">
        <v>0</v>
      </c>
      <c r="F94" s="49">
        <v>0</v>
      </c>
      <c r="G94" s="49">
        <v>0</v>
      </c>
      <c r="H94" s="49">
        <f t="shared" si="28"/>
        <v>302.49</v>
      </c>
      <c r="I94" s="361">
        <f>J94*Constants!$B$1+Constants!$B$2*K94+L94</f>
        <v>190.976</v>
      </c>
      <c r="J94" s="49">
        <v>238.72</v>
      </c>
      <c r="K94" s="49">
        <v>0</v>
      </c>
      <c r="L94" s="49">
        <v>0</v>
      </c>
      <c r="M94" s="49">
        <v>63.77</v>
      </c>
      <c r="N94" s="49">
        <f>SUM(P94:S94)</f>
        <v>424.38</v>
      </c>
      <c r="O94" s="361">
        <f>P94*Constants!$B$1+Constants!$B$2*Q94+R94</f>
        <v>278.03200000000004</v>
      </c>
      <c r="P94" s="49">
        <v>347.54</v>
      </c>
      <c r="Q94" s="49">
        <v>0</v>
      </c>
      <c r="R94" s="49">
        <v>0</v>
      </c>
      <c r="S94" s="49">
        <v>76.84</v>
      </c>
      <c r="T94" s="50">
        <f t="shared" si="25"/>
        <v>0</v>
      </c>
      <c r="U94" s="361">
        <f>V94*Constants!$B$1+Constants!$B$2*W94+X94</f>
        <v>0</v>
      </c>
      <c r="V94" s="49">
        <v>0</v>
      </c>
      <c r="W94" s="49">
        <v>0</v>
      </c>
      <c r="X94" s="49">
        <v>0</v>
      </c>
      <c r="Y94" s="49">
        <v>0</v>
      </c>
      <c r="Z94" s="46">
        <v>0</v>
      </c>
      <c r="AA94" s="46">
        <v>1</v>
      </c>
      <c r="AB94" s="46">
        <v>1</v>
      </c>
      <c r="AC94" s="46">
        <v>0</v>
      </c>
      <c r="AD94" s="51">
        <v>0</v>
      </c>
    </row>
    <row r="95" spans="1:30" s="24" customFormat="1" x14ac:dyDescent="0.2">
      <c r="A95" s="23" t="s">
        <v>55</v>
      </c>
      <c r="B95" s="50">
        <f t="shared" si="24"/>
        <v>0</v>
      </c>
      <c r="C95" s="361">
        <f>D95*Constants!$B$1+Constants!$B$2*E95+F95</f>
        <v>0</v>
      </c>
      <c r="D95" s="49">
        <v>0</v>
      </c>
      <c r="E95" s="49">
        <v>0</v>
      </c>
      <c r="F95" s="49">
        <v>0</v>
      </c>
      <c r="G95" s="49">
        <v>0</v>
      </c>
      <c r="H95" s="9">
        <f t="shared" si="28"/>
        <v>298.39999999999998</v>
      </c>
      <c r="I95" s="361">
        <f>J95*Constants!$B$1+Constants!$B$2*K95+L95</f>
        <v>185.10400000000001</v>
      </c>
      <c r="J95" s="9">
        <v>231.38</v>
      </c>
      <c r="K95" s="9">
        <v>0</v>
      </c>
      <c r="L95" s="9">
        <v>0</v>
      </c>
      <c r="M95" s="9">
        <v>67.02</v>
      </c>
      <c r="N95" s="9">
        <f>SUM(P95:S95)</f>
        <v>420.28999999999996</v>
      </c>
      <c r="O95" s="361">
        <f>P95*Constants!$B$1+Constants!$B$2*Q95+R95</f>
        <v>272.16000000000003</v>
      </c>
      <c r="P95" s="9">
        <v>340.2</v>
      </c>
      <c r="Q95" s="9">
        <v>0</v>
      </c>
      <c r="R95" s="9">
        <v>0</v>
      </c>
      <c r="S95" s="9">
        <v>80.09</v>
      </c>
      <c r="T95" s="50">
        <f t="shared" si="25"/>
        <v>0</v>
      </c>
      <c r="U95" s="361">
        <f>V95*Constants!$B$1+Constants!$B$2*W95+X95</f>
        <v>0</v>
      </c>
      <c r="V95" s="49">
        <v>0</v>
      </c>
      <c r="W95" s="49">
        <v>0</v>
      </c>
      <c r="X95" s="49">
        <v>0</v>
      </c>
      <c r="Y95" s="49">
        <v>0</v>
      </c>
      <c r="Z95" s="46">
        <v>0</v>
      </c>
      <c r="AA95" s="46">
        <v>1</v>
      </c>
      <c r="AB95" s="46">
        <v>1</v>
      </c>
      <c r="AC95" s="46">
        <v>0</v>
      </c>
      <c r="AD95" s="46">
        <v>0</v>
      </c>
    </row>
    <row r="96" spans="1:30" s="19" customFormat="1" x14ac:dyDescent="0.2">
      <c r="A96" s="23" t="s">
        <v>21</v>
      </c>
      <c r="B96" s="50">
        <f t="shared" si="24"/>
        <v>0</v>
      </c>
      <c r="C96" s="361">
        <f>D96*Constants!$B$1+Constants!$B$2*E96+F96</f>
        <v>0</v>
      </c>
      <c r="D96" s="49">
        <v>0</v>
      </c>
      <c r="E96" s="49">
        <v>0</v>
      </c>
      <c r="F96" s="49">
        <v>0</v>
      </c>
      <c r="G96" s="49">
        <v>0</v>
      </c>
      <c r="H96" s="9">
        <f t="shared" si="28"/>
        <v>275.21000000000004</v>
      </c>
      <c r="I96" s="361">
        <f>J96*Constants!$B$1+Constants!$B$2*K96+L96</f>
        <v>168.46400000000003</v>
      </c>
      <c r="J96" s="9">
        <v>210.58</v>
      </c>
      <c r="K96" s="9">
        <v>0</v>
      </c>
      <c r="L96" s="9">
        <v>0</v>
      </c>
      <c r="M96" s="9">
        <v>64.63</v>
      </c>
      <c r="N96" s="9">
        <f t="shared" ref="N96" si="30">SUM(P96:S96)</f>
        <v>397.09999999999997</v>
      </c>
      <c r="O96" s="361">
        <f>P96*Constants!$B$1+Constants!$B$2*Q96+R96</f>
        <v>255.51999999999998</v>
      </c>
      <c r="P96" s="9">
        <v>319.39999999999998</v>
      </c>
      <c r="Q96" s="9">
        <v>0</v>
      </c>
      <c r="R96" s="9">
        <v>0</v>
      </c>
      <c r="S96" s="9">
        <v>77.7</v>
      </c>
      <c r="T96" s="50">
        <f t="shared" si="25"/>
        <v>0</v>
      </c>
      <c r="U96" s="361">
        <f>V96*Constants!$B$1+Constants!$B$2*W96+X96</f>
        <v>0</v>
      </c>
      <c r="V96" s="49">
        <v>0</v>
      </c>
      <c r="W96" s="49">
        <v>0</v>
      </c>
      <c r="X96" s="49">
        <v>0</v>
      </c>
      <c r="Y96" s="49">
        <v>0</v>
      </c>
      <c r="Z96" s="46">
        <v>0</v>
      </c>
      <c r="AA96" s="46">
        <v>1</v>
      </c>
      <c r="AB96" s="46">
        <v>1</v>
      </c>
      <c r="AC96" s="46">
        <v>0</v>
      </c>
      <c r="AD96" s="46">
        <v>1</v>
      </c>
    </row>
    <row r="97" spans="1:30" s="19" customFormat="1" x14ac:dyDescent="0.2">
      <c r="A97" s="23" t="s">
        <v>56</v>
      </c>
      <c r="B97" s="50">
        <f t="shared" si="24"/>
        <v>0</v>
      </c>
      <c r="C97" s="361">
        <f>D97*Constants!$B$1+Constants!$B$2*E97+F97</f>
        <v>0</v>
      </c>
      <c r="D97" s="49">
        <v>0</v>
      </c>
      <c r="E97" s="49">
        <v>0</v>
      </c>
      <c r="F97" s="49">
        <v>0</v>
      </c>
      <c r="G97" s="49">
        <v>0</v>
      </c>
      <c r="H97" s="49">
        <f t="shared" si="28"/>
        <v>302.49</v>
      </c>
      <c r="I97" s="361">
        <f>J97*Constants!$B$1+Constants!$B$2*K97+L97</f>
        <v>190.976</v>
      </c>
      <c r="J97" s="49">
        <v>238.72</v>
      </c>
      <c r="K97" s="49">
        <v>0</v>
      </c>
      <c r="L97" s="49">
        <v>0</v>
      </c>
      <c r="M97" s="49">
        <v>63.77</v>
      </c>
      <c r="N97" s="49">
        <f>SUM(P97:S97)</f>
        <v>424.38</v>
      </c>
      <c r="O97" s="361">
        <f>P97*Constants!$B$1+Constants!$B$2*Q97+R97</f>
        <v>278.03200000000004</v>
      </c>
      <c r="P97" s="49">
        <v>347.54</v>
      </c>
      <c r="Q97" s="49">
        <v>0</v>
      </c>
      <c r="R97" s="49">
        <v>0</v>
      </c>
      <c r="S97" s="49">
        <v>76.84</v>
      </c>
      <c r="T97" s="50">
        <f t="shared" si="25"/>
        <v>0</v>
      </c>
      <c r="U97" s="361">
        <f>V97*Constants!$B$1+Constants!$B$2*W97+X97</f>
        <v>0</v>
      </c>
      <c r="V97" s="49">
        <v>0</v>
      </c>
      <c r="W97" s="49">
        <v>0</v>
      </c>
      <c r="X97" s="49">
        <v>0</v>
      </c>
      <c r="Y97" s="49">
        <v>0</v>
      </c>
      <c r="Z97" s="46">
        <v>0</v>
      </c>
      <c r="AA97" s="46">
        <v>1</v>
      </c>
      <c r="AB97" s="46">
        <v>1</v>
      </c>
      <c r="AC97" s="46">
        <v>0</v>
      </c>
      <c r="AD97" s="51">
        <v>0</v>
      </c>
    </row>
    <row r="98" spans="1:30" s="25" customFormat="1" x14ac:dyDescent="0.2">
      <c r="A98" s="23" t="s">
        <v>57</v>
      </c>
      <c r="B98" s="50">
        <f t="shared" si="24"/>
        <v>0</v>
      </c>
      <c r="C98" s="361">
        <f>D98*Constants!$B$1+Constants!$B$2*E98+F98</f>
        <v>0</v>
      </c>
      <c r="D98" s="49">
        <v>0</v>
      </c>
      <c r="E98" s="49">
        <v>0</v>
      </c>
      <c r="F98" s="49">
        <v>0</v>
      </c>
      <c r="G98" s="49">
        <v>0</v>
      </c>
      <c r="H98" s="49">
        <f t="shared" si="28"/>
        <v>302.49</v>
      </c>
      <c r="I98" s="361">
        <f>J98*Constants!$B$1+Constants!$B$2*K98+L98</f>
        <v>190.976</v>
      </c>
      <c r="J98" s="49">
        <v>238.72</v>
      </c>
      <c r="K98" s="49">
        <v>0</v>
      </c>
      <c r="L98" s="49">
        <v>0</v>
      </c>
      <c r="M98" s="49">
        <v>63.77</v>
      </c>
      <c r="N98" s="49">
        <f>SUM(P98:S98)</f>
        <v>424.38</v>
      </c>
      <c r="O98" s="361">
        <f>P98*Constants!$B$1+Constants!$B$2*Q98+R98</f>
        <v>278.03200000000004</v>
      </c>
      <c r="P98" s="49">
        <v>347.54</v>
      </c>
      <c r="Q98" s="49">
        <v>0</v>
      </c>
      <c r="R98" s="49">
        <v>0</v>
      </c>
      <c r="S98" s="49">
        <v>76.84</v>
      </c>
      <c r="T98" s="50">
        <f t="shared" si="25"/>
        <v>0</v>
      </c>
      <c r="U98" s="361">
        <f>V98*Constants!$B$1+Constants!$B$2*W98+X98</f>
        <v>0</v>
      </c>
      <c r="V98" s="49">
        <v>0</v>
      </c>
      <c r="W98" s="49">
        <v>0</v>
      </c>
      <c r="X98" s="49">
        <v>0</v>
      </c>
      <c r="Y98" s="49">
        <v>0</v>
      </c>
      <c r="Z98" s="46">
        <v>0</v>
      </c>
      <c r="AA98" s="46">
        <v>1</v>
      </c>
      <c r="AB98" s="46">
        <v>1</v>
      </c>
      <c r="AC98" s="46">
        <v>0</v>
      </c>
      <c r="AD98" s="51">
        <v>0</v>
      </c>
    </row>
    <row r="99" spans="1:30" s="25" customFormat="1" x14ac:dyDescent="0.2">
      <c r="A99" s="72" t="s">
        <v>58</v>
      </c>
      <c r="B99" s="53">
        <f t="shared" si="24"/>
        <v>0</v>
      </c>
      <c r="C99" s="361">
        <f>D99*Constants!$B$1+Constants!$B$2*E99+F99</f>
        <v>0</v>
      </c>
      <c r="D99" s="54">
        <v>0</v>
      </c>
      <c r="E99" s="54">
        <v>0</v>
      </c>
      <c r="F99" s="54">
        <v>0</v>
      </c>
      <c r="G99" s="54">
        <v>0</v>
      </c>
      <c r="H99" s="28">
        <f t="shared" si="28"/>
        <v>282.11</v>
      </c>
      <c r="I99" s="361">
        <f>J99*Constants!$B$1+Constants!$B$2*K99+L99</f>
        <v>176.44000000000003</v>
      </c>
      <c r="J99" s="28">
        <v>220.55</v>
      </c>
      <c r="K99" s="28">
        <v>0</v>
      </c>
      <c r="L99" s="28">
        <v>0</v>
      </c>
      <c r="M99" s="28">
        <v>61.56</v>
      </c>
      <c r="N99" s="28">
        <f>SUM(P99:S99)</f>
        <v>391.81</v>
      </c>
      <c r="O99" s="361">
        <f>P99*Constants!$B$1+Constants!$B$2*Q99+R99</f>
        <v>254.79200000000003</v>
      </c>
      <c r="P99" s="28">
        <v>318.49</v>
      </c>
      <c r="Q99" s="28">
        <v>0</v>
      </c>
      <c r="R99" s="28">
        <v>0</v>
      </c>
      <c r="S99" s="28">
        <v>73.319999999999993</v>
      </c>
      <c r="T99" s="53">
        <f t="shared" si="25"/>
        <v>0</v>
      </c>
      <c r="U99" s="361">
        <f>V99*Constants!$B$1+Constants!$B$2*W99+X99</f>
        <v>0</v>
      </c>
      <c r="V99" s="54">
        <v>0</v>
      </c>
      <c r="W99" s="54">
        <v>0</v>
      </c>
      <c r="X99" s="54">
        <v>0</v>
      </c>
      <c r="Y99" s="54">
        <v>0</v>
      </c>
      <c r="Z99" s="60">
        <v>0</v>
      </c>
      <c r="AA99" s="60">
        <v>1</v>
      </c>
      <c r="AB99" s="60">
        <v>1</v>
      </c>
      <c r="AC99" s="60">
        <v>0</v>
      </c>
      <c r="AD99" s="60">
        <v>1</v>
      </c>
    </row>
    <row r="100" spans="1:30" x14ac:dyDescent="0.2">
      <c r="J100" s="68"/>
      <c r="M100" s="68"/>
      <c r="P100" s="68"/>
      <c r="S100" s="68"/>
    </row>
    <row r="101" spans="1:30" ht="18.75" x14ac:dyDescent="0.25">
      <c r="A101" s="82"/>
      <c r="B101" s="738" t="s">
        <v>438</v>
      </c>
      <c r="C101" s="739"/>
      <c r="D101" s="739"/>
      <c r="E101" s="739"/>
      <c r="F101" s="739"/>
      <c r="G101" s="739"/>
      <c r="H101" s="739"/>
      <c r="I101" s="739"/>
      <c r="J101" s="739"/>
      <c r="K101" s="739"/>
      <c r="L101" s="739"/>
      <c r="M101" s="739"/>
      <c r="N101" s="739"/>
      <c r="O101" s="739"/>
      <c r="P101" s="739"/>
      <c r="Q101" s="739"/>
      <c r="R101" s="739"/>
      <c r="S101" s="739"/>
      <c r="T101" s="739"/>
      <c r="U101" s="739"/>
      <c r="V101" s="739"/>
      <c r="W101" s="739"/>
      <c r="X101" s="739"/>
      <c r="Y101" s="740"/>
    </row>
    <row r="102" spans="1:30" x14ac:dyDescent="0.2">
      <c r="A102" s="75" t="s">
        <v>446</v>
      </c>
      <c r="B102" s="732" t="s">
        <v>39</v>
      </c>
      <c r="C102" s="732"/>
      <c r="D102" s="732"/>
      <c r="E102" s="732"/>
      <c r="F102" s="732"/>
      <c r="G102" s="737"/>
      <c r="H102" s="732" t="s">
        <v>42</v>
      </c>
      <c r="I102" s="732"/>
      <c r="J102" s="732"/>
      <c r="K102" s="732"/>
      <c r="L102" s="732"/>
      <c r="M102" s="732"/>
      <c r="N102" s="732" t="s">
        <v>41</v>
      </c>
      <c r="O102" s="732"/>
      <c r="P102" s="732"/>
      <c r="Q102" s="732"/>
      <c r="R102" s="732"/>
      <c r="S102" s="732"/>
      <c r="T102" s="732" t="s">
        <v>40</v>
      </c>
      <c r="U102" s="732"/>
      <c r="V102" s="732"/>
      <c r="W102" s="732"/>
      <c r="X102" s="732"/>
      <c r="Y102" s="732"/>
    </row>
    <row r="103" spans="1:30" ht="33.75" x14ac:dyDescent="0.2">
      <c r="A103" s="175" t="s">
        <v>14</v>
      </c>
      <c r="B103" s="34" t="s">
        <v>1</v>
      </c>
      <c r="C103" s="35" t="s">
        <v>8</v>
      </c>
      <c r="D103" s="35" t="s">
        <v>9</v>
      </c>
      <c r="E103" s="35" t="s">
        <v>20</v>
      </c>
      <c r="F103" s="35" t="s">
        <v>11</v>
      </c>
      <c r="G103" s="35" t="s">
        <v>10</v>
      </c>
      <c r="H103" s="34" t="s">
        <v>1</v>
      </c>
      <c r="I103" s="35" t="s">
        <v>8</v>
      </c>
      <c r="J103" s="35" t="s">
        <v>9</v>
      </c>
      <c r="K103" s="35" t="s">
        <v>20</v>
      </c>
      <c r="L103" s="35" t="s">
        <v>11</v>
      </c>
      <c r="M103" s="35" t="s">
        <v>10</v>
      </c>
      <c r="N103" s="30" t="s">
        <v>1</v>
      </c>
      <c r="O103" s="31" t="s">
        <v>8</v>
      </c>
      <c r="P103" s="31" t="s">
        <v>9</v>
      </c>
      <c r="Q103" s="31" t="s">
        <v>20</v>
      </c>
      <c r="R103" s="31" t="s">
        <v>11</v>
      </c>
      <c r="S103" s="32" t="s">
        <v>10</v>
      </c>
      <c r="T103" s="30" t="s">
        <v>1</v>
      </c>
      <c r="U103" s="31" t="s">
        <v>8</v>
      </c>
      <c r="V103" s="31" t="s">
        <v>9</v>
      </c>
      <c r="W103" s="31" t="s">
        <v>20</v>
      </c>
      <c r="X103" s="31" t="s">
        <v>11</v>
      </c>
      <c r="Y103" s="32" t="s">
        <v>10</v>
      </c>
      <c r="Z103" s="40" t="s">
        <v>114</v>
      </c>
      <c r="AA103" s="40" t="s">
        <v>115</v>
      </c>
      <c r="AB103" s="40" t="s">
        <v>116</v>
      </c>
      <c r="AC103" s="40" t="s">
        <v>117</v>
      </c>
      <c r="AD103" s="42" t="s">
        <v>19</v>
      </c>
    </row>
    <row r="104" spans="1:30" x14ac:dyDescent="0.2">
      <c r="A104" s="11" t="s">
        <v>0</v>
      </c>
      <c r="B104" s="57">
        <f>SUM(D104:G104)</f>
        <v>0</v>
      </c>
      <c r="C104" s="361">
        <f>D104*Constants!$B$1+Constants!$B$2*E104+F104</f>
        <v>0</v>
      </c>
      <c r="D104" s="58">
        <v>0</v>
      </c>
      <c r="E104" s="58">
        <v>0</v>
      </c>
      <c r="F104" s="58">
        <v>0</v>
      </c>
      <c r="G104" s="58">
        <v>0</v>
      </c>
      <c r="H104" s="37">
        <f t="shared" ref="H104:H114" si="31">SUM(J104:M104)</f>
        <v>225.82</v>
      </c>
      <c r="I104" s="361">
        <f>J104*Constants!$B$1+Constants!$B$2*K104+L104</f>
        <v>110.56800000000001</v>
      </c>
      <c r="J104" s="29">
        <v>95.900180668473354</v>
      </c>
      <c r="K104" s="29">
        <v>42.309819331526654</v>
      </c>
      <c r="L104" s="29">
        <v>0</v>
      </c>
      <c r="M104" s="29">
        <v>87.61</v>
      </c>
      <c r="N104" s="58">
        <f>SUM(P104:S104)</f>
        <v>0</v>
      </c>
      <c r="O104" s="361">
        <f>P104*Constants!$B$1+Constants!$B$2*Q104+R104</f>
        <v>0</v>
      </c>
      <c r="P104" s="58">
        <v>0</v>
      </c>
      <c r="Q104" s="58">
        <v>0</v>
      </c>
      <c r="R104" s="58">
        <v>0</v>
      </c>
      <c r="S104" s="58">
        <v>0</v>
      </c>
      <c r="T104" s="37">
        <f t="shared" ref="T104:T120" si="32">SUM(V104:Y104)</f>
        <v>407.21000000000004</v>
      </c>
      <c r="U104" s="361">
        <f>V104*Constants!$B$1+Constants!$B$2*W104+X104</f>
        <v>238.44800000000004</v>
      </c>
      <c r="V104" s="29">
        <v>215.565582655827</v>
      </c>
      <c r="W104" s="29">
        <v>82.494417344173002</v>
      </c>
      <c r="X104" s="29">
        <v>0</v>
      </c>
      <c r="Y104" s="29">
        <v>109.15</v>
      </c>
      <c r="Z104" s="43">
        <v>0</v>
      </c>
      <c r="AA104" s="43">
        <v>1</v>
      </c>
      <c r="AB104" s="43">
        <v>0</v>
      </c>
      <c r="AC104" s="43">
        <v>1</v>
      </c>
      <c r="AD104" s="43">
        <v>1</v>
      </c>
    </row>
    <row r="105" spans="1:30" x14ac:dyDescent="0.2">
      <c r="A105" s="12" t="s">
        <v>45</v>
      </c>
      <c r="B105" s="50">
        <f>SUM(D105:G105)</f>
        <v>0</v>
      </c>
      <c r="C105" s="361">
        <f>D105*Constants!$B$1+Constants!$B$2*E105+F105</f>
        <v>0</v>
      </c>
      <c r="D105" s="49">
        <v>0</v>
      </c>
      <c r="E105" s="49">
        <v>0</v>
      </c>
      <c r="F105" s="49">
        <v>0</v>
      </c>
      <c r="G105" s="49">
        <v>0</v>
      </c>
      <c r="H105" s="8">
        <f t="shared" si="31"/>
        <v>215.39999999999998</v>
      </c>
      <c r="I105" s="361">
        <f>J105*Constants!$B$1+Constants!$B$2*K105+L105</f>
        <v>103.28</v>
      </c>
      <c r="J105" s="9">
        <v>90.155284552845515</v>
      </c>
      <c r="K105" s="9">
        <v>38.944715447154479</v>
      </c>
      <c r="L105" s="9">
        <v>0</v>
      </c>
      <c r="M105" s="9">
        <v>86.3</v>
      </c>
      <c r="N105" s="49">
        <f>SUM(P105:S105)</f>
        <v>0</v>
      </c>
      <c r="O105" s="361">
        <f>P105*Constants!$B$1+Constants!$B$2*Q105+R105</f>
        <v>0</v>
      </c>
      <c r="P105" s="49">
        <v>0</v>
      </c>
      <c r="Q105" s="49">
        <v>0</v>
      </c>
      <c r="R105" s="49">
        <v>0</v>
      </c>
      <c r="S105" s="49">
        <v>0</v>
      </c>
      <c r="T105" s="8">
        <f t="shared" si="32"/>
        <v>386.45</v>
      </c>
      <c r="U105" s="361">
        <f>V105*Constants!$B$1+Constants!$B$2*W105+X105</f>
        <v>223.96</v>
      </c>
      <c r="V105" s="9">
        <v>204.24887082204154</v>
      </c>
      <c r="W105" s="9">
        <v>75.70112917795845</v>
      </c>
      <c r="X105" s="9">
        <v>0</v>
      </c>
      <c r="Y105" s="9">
        <v>106.5</v>
      </c>
      <c r="Z105" s="44">
        <v>0</v>
      </c>
      <c r="AA105" s="44">
        <v>1</v>
      </c>
      <c r="AB105" s="44">
        <v>0</v>
      </c>
      <c r="AC105" s="44">
        <v>1</v>
      </c>
      <c r="AD105" s="44">
        <v>1</v>
      </c>
    </row>
    <row r="106" spans="1:30" x14ac:dyDescent="0.2">
      <c r="A106" s="12" t="s">
        <v>59</v>
      </c>
      <c r="B106" s="50">
        <f t="shared" ref="B106:B107" si="33">SUM(D106:G106)</f>
        <v>0</v>
      </c>
      <c r="C106" s="361">
        <f>D106*Constants!$B$1+Constants!$B$2*E106+F106</f>
        <v>0</v>
      </c>
      <c r="D106" s="49">
        <v>0</v>
      </c>
      <c r="E106" s="49">
        <v>0</v>
      </c>
      <c r="F106" s="49">
        <v>0</v>
      </c>
      <c r="G106" s="49">
        <v>0</v>
      </c>
      <c r="H106" s="8">
        <f t="shared" si="31"/>
        <v>195.11</v>
      </c>
      <c r="I106" s="361">
        <f>J106*Constants!$B$1+Constants!$B$2*K106+L106</f>
        <v>89.56</v>
      </c>
      <c r="J106" s="9">
        <v>75.945483288166201</v>
      </c>
      <c r="K106" s="9">
        <v>36.004516711833801</v>
      </c>
      <c r="L106" s="9">
        <v>0</v>
      </c>
      <c r="M106" s="9">
        <v>83.16</v>
      </c>
      <c r="N106" s="49">
        <f t="shared" ref="N106:N107" si="34">SUM(P106:S106)</f>
        <v>0</v>
      </c>
      <c r="O106" s="361">
        <f>P106*Constants!$B$1+Constants!$B$2*Q106+R106</f>
        <v>0</v>
      </c>
      <c r="P106" s="49">
        <v>0</v>
      </c>
      <c r="Q106" s="49">
        <v>0</v>
      </c>
      <c r="R106" s="49">
        <v>0</v>
      </c>
      <c r="S106" s="49">
        <v>0</v>
      </c>
      <c r="T106" s="8">
        <f t="shared" si="32"/>
        <v>302.44</v>
      </c>
      <c r="U106" s="361">
        <f>V106*Constants!$B$1+Constants!$B$2*W106+X106</f>
        <v>166.56800000000001</v>
      </c>
      <c r="V106" s="9">
        <v>145.0139566395664</v>
      </c>
      <c r="W106" s="9">
        <v>63.196043360433606</v>
      </c>
      <c r="X106" s="9">
        <v>0</v>
      </c>
      <c r="Y106" s="9">
        <v>94.23</v>
      </c>
      <c r="Z106" s="44">
        <v>0</v>
      </c>
      <c r="AA106" s="44">
        <v>1</v>
      </c>
      <c r="AB106" s="44">
        <v>0</v>
      </c>
      <c r="AC106" s="44">
        <v>1</v>
      </c>
      <c r="AD106" s="44">
        <v>1</v>
      </c>
    </row>
    <row r="107" spans="1:30" x14ac:dyDescent="0.2">
      <c r="A107" s="12" t="s">
        <v>43</v>
      </c>
      <c r="B107" s="50">
        <f t="shared" si="33"/>
        <v>0</v>
      </c>
      <c r="C107" s="361">
        <f>D107*Constants!$B$1+Constants!$B$2*E107+F107</f>
        <v>0</v>
      </c>
      <c r="D107" s="49">
        <v>0</v>
      </c>
      <c r="E107" s="49">
        <v>0</v>
      </c>
      <c r="F107" s="49">
        <v>0</v>
      </c>
      <c r="G107" s="49">
        <v>0</v>
      </c>
      <c r="H107" s="8">
        <f t="shared" si="31"/>
        <v>195.11</v>
      </c>
      <c r="I107" s="361">
        <f>J107*Constants!$B$1+Constants!$B$2*K107+L107</f>
        <v>89.56</v>
      </c>
      <c r="J107" s="9">
        <v>75.945483288166201</v>
      </c>
      <c r="K107" s="9">
        <v>36.004516711833801</v>
      </c>
      <c r="L107" s="9">
        <v>0</v>
      </c>
      <c r="M107" s="9">
        <v>83.16</v>
      </c>
      <c r="N107" s="49">
        <f t="shared" si="34"/>
        <v>0</v>
      </c>
      <c r="O107" s="361">
        <f>P107*Constants!$B$1+Constants!$B$2*Q107+R107</f>
        <v>0</v>
      </c>
      <c r="P107" s="49">
        <v>0</v>
      </c>
      <c r="Q107" s="49">
        <v>0</v>
      </c>
      <c r="R107" s="49">
        <v>0</v>
      </c>
      <c r="S107" s="49">
        <v>0</v>
      </c>
      <c r="T107" s="8">
        <f t="shared" si="32"/>
        <v>302.44</v>
      </c>
      <c r="U107" s="361">
        <f>V107*Constants!$B$1+Constants!$B$2*W107+X107</f>
        <v>166.56800000000001</v>
      </c>
      <c r="V107" s="9">
        <v>145.0139566395664</v>
      </c>
      <c r="W107" s="9">
        <v>63.196043360433606</v>
      </c>
      <c r="X107" s="9">
        <v>0</v>
      </c>
      <c r="Y107" s="9">
        <v>94.23</v>
      </c>
      <c r="Z107" s="44">
        <v>0</v>
      </c>
      <c r="AA107" s="44">
        <v>1</v>
      </c>
      <c r="AB107" s="44">
        <v>0</v>
      </c>
      <c r="AC107" s="44">
        <v>1</v>
      </c>
      <c r="AD107" s="44">
        <v>1</v>
      </c>
    </row>
    <row r="108" spans="1:30" x14ac:dyDescent="0.2">
      <c r="A108" s="12" t="s">
        <v>44</v>
      </c>
      <c r="B108" s="50">
        <f>SUM(D108:G108)</f>
        <v>0</v>
      </c>
      <c r="C108" s="361">
        <f>D108*Constants!$B$1+Constants!$B$2*E108+F108</f>
        <v>0</v>
      </c>
      <c r="D108" s="49">
        <v>0</v>
      </c>
      <c r="E108" s="49">
        <v>0</v>
      </c>
      <c r="F108" s="49">
        <v>0</v>
      </c>
      <c r="G108" s="49">
        <v>0</v>
      </c>
      <c r="H108" s="8">
        <f t="shared" si="31"/>
        <v>195.11</v>
      </c>
      <c r="I108" s="361">
        <f>J108*Constants!$B$1+Constants!$B$2*K108+L108</f>
        <v>89.56</v>
      </c>
      <c r="J108" s="9">
        <v>75.945483288166201</v>
      </c>
      <c r="K108" s="9">
        <v>36.004516711833801</v>
      </c>
      <c r="L108" s="9">
        <v>0</v>
      </c>
      <c r="M108" s="9">
        <v>83.16</v>
      </c>
      <c r="N108" s="49">
        <f>SUM(P108:S108)</f>
        <v>0</v>
      </c>
      <c r="O108" s="361">
        <f>P108*Constants!$B$1+Constants!$B$2*Q108+R108</f>
        <v>0</v>
      </c>
      <c r="P108" s="49">
        <v>0</v>
      </c>
      <c r="Q108" s="49">
        <v>0</v>
      </c>
      <c r="R108" s="49">
        <v>0</v>
      </c>
      <c r="S108" s="49">
        <v>0</v>
      </c>
      <c r="T108" s="8">
        <f t="shared" si="32"/>
        <v>302.44</v>
      </c>
      <c r="U108" s="361">
        <f>V108*Constants!$B$1+Constants!$B$2*W108+X108</f>
        <v>166.56800000000001</v>
      </c>
      <c r="V108" s="9">
        <v>145.0139566395664</v>
      </c>
      <c r="W108" s="9">
        <v>63.196043360433606</v>
      </c>
      <c r="X108" s="9">
        <v>0</v>
      </c>
      <c r="Y108" s="9">
        <v>94.23</v>
      </c>
      <c r="Z108" s="44">
        <v>0</v>
      </c>
      <c r="AA108" s="44">
        <v>1</v>
      </c>
      <c r="AB108" s="44">
        <v>0</v>
      </c>
      <c r="AC108" s="44">
        <v>1</v>
      </c>
      <c r="AD108" s="44">
        <v>1</v>
      </c>
    </row>
    <row r="109" spans="1:30" s="19" customFormat="1" x14ac:dyDescent="0.2">
      <c r="A109" s="23" t="s">
        <v>46</v>
      </c>
      <c r="B109" s="50">
        <f>SUM(D109:G109)</f>
        <v>0</v>
      </c>
      <c r="C109" s="361">
        <f>D109*Constants!$B$1+Constants!$B$2*E109+F109</f>
        <v>0</v>
      </c>
      <c r="D109" s="49">
        <v>0</v>
      </c>
      <c r="E109" s="49">
        <v>0</v>
      </c>
      <c r="F109" s="49">
        <v>0</v>
      </c>
      <c r="G109" s="49">
        <v>0</v>
      </c>
      <c r="H109" s="8">
        <f t="shared" si="31"/>
        <v>224.01</v>
      </c>
      <c r="I109" s="361">
        <f>J109*Constants!$B$1+Constants!$B$2*K109+L109</f>
        <v>109.232</v>
      </c>
      <c r="J109" s="9">
        <v>94.864001806684726</v>
      </c>
      <c r="K109" s="9">
        <v>41.675998193315266</v>
      </c>
      <c r="L109" s="9">
        <v>0</v>
      </c>
      <c r="M109" s="9">
        <v>87.47</v>
      </c>
      <c r="N109" s="49">
        <f>SUM(P109:S109)</f>
        <v>0</v>
      </c>
      <c r="O109" s="361">
        <f>P109*Constants!$B$1+Constants!$B$2*Q109+R109</f>
        <v>0</v>
      </c>
      <c r="P109" s="49">
        <v>0</v>
      </c>
      <c r="Q109" s="49">
        <v>0</v>
      </c>
      <c r="R109" s="49">
        <v>0</v>
      </c>
      <c r="S109" s="49">
        <v>0</v>
      </c>
      <c r="T109" s="8">
        <f t="shared" si="32"/>
        <v>404.1</v>
      </c>
      <c r="U109" s="361">
        <f>V109*Constants!$B$1+Constants!$B$2*W109+X109</f>
        <v>236.17600000000004</v>
      </c>
      <c r="V109" s="9">
        <v>213.62213188798555</v>
      </c>
      <c r="W109" s="9">
        <v>81.597868112014481</v>
      </c>
      <c r="X109" s="9">
        <v>0</v>
      </c>
      <c r="Y109" s="9">
        <v>108.88</v>
      </c>
      <c r="Z109" s="46">
        <v>0</v>
      </c>
      <c r="AA109" s="46">
        <v>1</v>
      </c>
      <c r="AB109" s="46">
        <v>0</v>
      </c>
      <c r="AC109" s="46">
        <v>1</v>
      </c>
      <c r="AD109" s="46">
        <v>1</v>
      </c>
    </row>
    <row r="110" spans="1:30" s="19" customFormat="1" x14ac:dyDescent="0.2">
      <c r="A110" s="23" t="s">
        <v>47</v>
      </c>
      <c r="B110" s="50">
        <f t="shared" ref="B110:B112" si="35">SUM(D110:G110)</f>
        <v>0</v>
      </c>
      <c r="C110" s="361">
        <f>D110*Constants!$B$1+Constants!$B$2*E110+F110</f>
        <v>0</v>
      </c>
      <c r="D110" s="49">
        <v>0</v>
      </c>
      <c r="E110" s="49">
        <v>0</v>
      </c>
      <c r="F110" s="49">
        <v>0</v>
      </c>
      <c r="G110" s="49">
        <v>0</v>
      </c>
      <c r="H110" s="8">
        <f t="shared" si="31"/>
        <v>188.28</v>
      </c>
      <c r="I110" s="361">
        <f>J110*Constants!$B$1+Constants!$B$2*K110+L110</f>
        <v>83.503999999999991</v>
      </c>
      <c r="J110" s="9">
        <v>71.68805329719963</v>
      </c>
      <c r="K110" s="9">
        <v>32.691946702800365</v>
      </c>
      <c r="L110" s="9">
        <v>0</v>
      </c>
      <c r="M110" s="9">
        <v>83.9</v>
      </c>
      <c r="N110" s="49">
        <f>SUM(P110:S110)</f>
        <v>0</v>
      </c>
      <c r="O110" s="361">
        <f>P110*Constants!$B$1+Constants!$B$2*Q110+R110</f>
        <v>0</v>
      </c>
      <c r="P110" s="49">
        <v>0</v>
      </c>
      <c r="Q110" s="49">
        <v>0</v>
      </c>
      <c r="R110" s="49">
        <v>0</v>
      </c>
      <c r="S110" s="49">
        <v>0</v>
      </c>
      <c r="T110" s="8">
        <f t="shared" si="32"/>
        <v>278.2</v>
      </c>
      <c r="U110" s="361">
        <f>V110*Constants!$B$1+Constants!$B$2*W110+X110</f>
        <v>145.70400000000001</v>
      </c>
      <c r="V110" s="9">
        <v>130.80049683830171</v>
      </c>
      <c r="W110" s="9">
        <v>51.329503161698284</v>
      </c>
      <c r="X110" s="9">
        <v>0</v>
      </c>
      <c r="Y110" s="9">
        <v>96.07</v>
      </c>
      <c r="Z110" s="46">
        <v>0</v>
      </c>
      <c r="AA110" s="46">
        <v>1</v>
      </c>
      <c r="AB110" s="46">
        <v>0</v>
      </c>
      <c r="AC110" s="46">
        <v>1</v>
      </c>
      <c r="AD110" s="46">
        <v>1</v>
      </c>
    </row>
    <row r="111" spans="1:30" x14ac:dyDescent="0.2">
      <c r="A111" s="23" t="s">
        <v>48</v>
      </c>
      <c r="B111" s="50">
        <f t="shared" si="35"/>
        <v>0</v>
      </c>
      <c r="C111" s="361">
        <f>D111*Constants!$B$1+Constants!$B$2*E111+F111</f>
        <v>0</v>
      </c>
      <c r="D111" s="49">
        <v>0</v>
      </c>
      <c r="E111" s="49">
        <v>0</v>
      </c>
      <c r="F111" s="49">
        <v>0</v>
      </c>
      <c r="G111" s="49">
        <v>0</v>
      </c>
      <c r="H111" s="8">
        <f t="shared" si="31"/>
        <v>196.73000000000002</v>
      </c>
      <c r="I111" s="361">
        <f>J111*Constants!$B$1+Constants!$B$2*K111+L111</f>
        <v>87.888000000000005</v>
      </c>
      <c r="J111" s="9">
        <v>74.374182475158079</v>
      </c>
      <c r="K111" s="9">
        <v>35.48581752484192</v>
      </c>
      <c r="L111" s="9">
        <v>0</v>
      </c>
      <c r="M111" s="9">
        <v>86.87</v>
      </c>
      <c r="N111" s="49">
        <f t="shared" ref="N111:N112" si="36">SUM(P111:S111)</f>
        <v>0</v>
      </c>
      <c r="O111" s="361">
        <f>P111*Constants!$B$1+Constants!$B$2*Q111+R111</f>
        <v>0</v>
      </c>
      <c r="P111" s="49">
        <v>0</v>
      </c>
      <c r="Q111" s="49">
        <v>0</v>
      </c>
      <c r="R111" s="49">
        <v>0</v>
      </c>
      <c r="S111" s="49">
        <v>0</v>
      </c>
      <c r="T111" s="8">
        <f t="shared" si="32"/>
        <v>357.26</v>
      </c>
      <c r="U111" s="361">
        <f>V111*Constants!$B$1+Constants!$B$2*W111+X111</f>
        <v>199.184</v>
      </c>
      <c r="V111" s="9">
        <v>178.01960252935862</v>
      </c>
      <c r="W111" s="9">
        <v>70.960397470641368</v>
      </c>
      <c r="X111" s="9">
        <v>0</v>
      </c>
      <c r="Y111" s="9">
        <v>108.28</v>
      </c>
      <c r="Z111" s="44">
        <v>0</v>
      </c>
      <c r="AA111" s="44">
        <v>1</v>
      </c>
      <c r="AB111" s="44">
        <v>0</v>
      </c>
      <c r="AC111" s="44">
        <v>1</v>
      </c>
      <c r="AD111" s="59">
        <v>1</v>
      </c>
    </row>
    <row r="112" spans="1:30" x14ac:dyDescent="0.2">
      <c r="A112" s="23" t="s">
        <v>49</v>
      </c>
      <c r="B112" s="50">
        <f t="shared" si="35"/>
        <v>0</v>
      </c>
      <c r="C112" s="361">
        <f>D112*Constants!$B$1+Constants!$B$2*E112+F112</f>
        <v>0</v>
      </c>
      <c r="D112" s="49">
        <v>0</v>
      </c>
      <c r="E112" s="49">
        <v>0</v>
      </c>
      <c r="F112" s="49">
        <v>0</v>
      </c>
      <c r="G112" s="49">
        <v>0</v>
      </c>
      <c r="H112" s="8">
        <f t="shared" si="31"/>
        <v>205.26</v>
      </c>
      <c r="I112" s="361">
        <f>J112*Constants!$B$1+Constants!$B$2*K112+L112</f>
        <v>94.632000000000005</v>
      </c>
      <c r="J112" s="9">
        <v>93.67028003613369</v>
      </c>
      <c r="K112" s="9">
        <v>24.619719963866316</v>
      </c>
      <c r="L112" s="9">
        <v>0</v>
      </c>
      <c r="M112" s="9">
        <v>86.97</v>
      </c>
      <c r="N112" s="49">
        <f t="shared" si="36"/>
        <v>0</v>
      </c>
      <c r="O112" s="361">
        <f>P112*Constants!$B$1+Constants!$B$2*Q112+R112</f>
        <v>0</v>
      </c>
      <c r="P112" s="49">
        <v>0</v>
      </c>
      <c r="Q112" s="49">
        <v>0</v>
      </c>
      <c r="R112" s="49">
        <v>0</v>
      </c>
      <c r="S112" s="49">
        <v>0</v>
      </c>
      <c r="T112" s="8">
        <f t="shared" si="32"/>
        <v>366.25</v>
      </c>
      <c r="U112" s="361">
        <f>V112*Constants!$B$1+Constants!$B$2*W112+X112</f>
        <v>206.29600000000002</v>
      </c>
      <c r="V112" s="9">
        <v>202.78888888888889</v>
      </c>
      <c r="W112" s="9">
        <v>55.081111111111113</v>
      </c>
      <c r="X112" s="9">
        <v>0</v>
      </c>
      <c r="Y112" s="9">
        <v>108.38</v>
      </c>
      <c r="Z112" s="59">
        <v>0</v>
      </c>
      <c r="AA112" s="59">
        <v>1</v>
      </c>
      <c r="AB112" s="59">
        <v>0</v>
      </c>
      <c r="AC112" s="59">
        <v>1</v>
      </c>
      <c r="AD112" s="46">
        <v>1</v>
      </c>
    </row>
    <row r="113" spans="1:30" x14ac:dyDescent="0.2">
      <c r="A113" s="12" t="s">
        <v>50</v>
      </c>
      <c r="B113" s="50">
        <f>SUM(D113:G113)</f>
        <v>0</v>
      </c>
      <c r="C113" s="361">
        <f>D113*Constants!$B$1+Constants!$B$2*E113+F113</f>
        <v>0</v>
      </c>
      <c r="D113" s="49">
        <v>0</v>
      </c>
      <c r="E113" s="49">
        <v>0</v>
      </c>
      <c r="F113" s="49">
        <v>0</v>
      </c>
      <c r="G113" s="49">
        <v>0</v>
      </c>
      <c r="H113" s="8">
        <f t="shared" si="31"/>
        <v>220.32</v>
      </c>
      <c r="I113" s="361">
        <f>J113*Constants!$B$1+Constants!$B$2*K113+L113</f>
        <v>121.25600000000001</v>
      </c>
      <c r="J113" s="9">
        <v>108.44</v>
      </c>
      <c r="K113" s="9">
        <v>43.13</v>
      </c>
      <c r="L113" s="9">
        <v>0</v>
      </c>
      <c r="M113" s="9">
        <v>68.75</v>
      </c>
      <c r="N113" s="49">
        <f>SUM(P113:S113)</f>
        <v>0</v>
      </c>
      <c r="O113" s="361">
        <f>P113*Constants!$B$1+Constants!$B$2*Q113+R113</f>
        <v>0</v>
      </c>
      <c r="P113" s="49">
        <v>0</v>
      </c>
      <c r="Q113" s="49">
        <v>0</v>
      </c>
      <c r="R113" s="49">
        <v>0</v>
      </c>
      <c r="S113" s="49">
        <v>0</v>
      </c>
      <c r="T113" s="8">
        <f t="shared" si="32"/>
        <v>408.78000000000003</v>
      </c>
      <c r="U113" s="361">
        <f>V113*Constants!$B$1+Constants!$B$2*W113+X113</f>
        <v>249.98400000000004</v>
      </c>
      <c r="V113" s="9">
        <v>229.14</v>
      </c>
      <c r="W113" s="9">
        <v>83.34</v>
      </c>
      <c r="X113" s="9">
        <v>0</v>
      </c>
      <c r="Y113" s="9">
        <v>96.3</v>
      </c>
      <c r="Z113" s="44">
        <v>0</v>
      </c>
      <c r="AA113" s="44">
        <v>1</v>
      </c>
      <c r="AB113" s="44">
        <v>0</v>
      </c>
      <c r="AC113" s="44">
        <v>1</v>
      </c>
      <c r="AD113" s="59">
        <v>1</v>
      </c>
    </row>
    <row r="114" spans="1:30" x14ac:dyDescent="0.2">
      <c r="A114" s="73" t="s">
        <v>30</v>
      </c>
      <c r="B114" s="50">
        <f>SUM(D114:G114)</f>
        <v>0</v>
      </c>
      <c r="C114" s="361">
        <f>D114*Constants!$B$1+Constants!$B$2*E114+F114</f>
        <v>0</v>
      </c>
      <c r="D114" s="49">
        <v>0</v>
      </c>
      <c r="E114" s="49">
        <v>0</v>
      </c>
      <c r="F114" s="49">
        <v>0</v>
      </c>
      <c r="G114" s="49">
        <v>0</v>
      </c>
      <c r="H114" s="8">
        <f t="shared" si="31"/>
        <v>219.61</v>
      </c>
      <c r="I114" s="361">
        <f>J114*Constants!$B$1+Constants!$B$2*K114+L114</f>
        <v>110.56800000000001</v>
      </c>
      <c r="J114" s="9">
        <v>95.900180668473354</v>
      </c>
      <c r="K114" s="9">
        <v>42.309819331526654</v>
      </c>
      <c r="L114" s="9">
        <v>0</v>
      </c>
      <c r="M114" s="9">
        <v>81.400000000000006</v>
      </c>
      <c r="N114" s="49">
        <f>SUM(P114:S114)</f>
        <v>0</v>
      </c>
      <c r="O114" s="361">
        <f>P114*Constants!$B$1+Constants!$B$2*Q114+R114</f>
        <v>0</v>
      </c>
      <c r="P114" s="49">
        <v>0</v>
      </c>
      <c r="Q114" s="49">
        <v>0</v>
      </c>
      <c r="R114" s="49">
        <v>0</v>
      </c>
      <c r="S114" s="49">
        <v>0</v>
      </c>
      <c r="T114" s="8">
        <f t="shared" si="32"/>
        <v>401</v>
      </c>
      <c r="U114" s="361">
        <f>V114*Constants!$B$1+Constants!$B$2*W114+X114</f>
        <v>238.44800000000004</v>
      </c>
      <c r="V114" s="9">
        <v>215.565582655827</v>
      </c>
      <c r="W114" s="9">
        <v>82.494417344173002</v>
      </c>
      <c r="X114" s="9">
        <v>0</v>
      </c>
      <c r="Y114" s="9">
        <v>102.94</v>
      </c>
      <c r="Z114" s="59">
        <v>0</v>
      </c>
      <c r="AA114" s="59">
        <v>1</v>
      </c>
      <c r="AB114" s="59">
        <v>0</v>
      </c>
      <c r="AC114" s="59">
        <v>1</v>
      </c>
      <c r="AD114" s="59">
        <v>1</v>
      </c>
    </row>
    <row r="115" spans="1:30" x14ac:dyDescent="0.2">
      <c r="A115" s="12" t="s">
        <v>6</v>
      </c>
      <c r="B115" s="50">
        <f>SUM(D115:G115)</f>
        <v>0</v>
      </c>
      <c r="C115" s="361">
        <f>D115*Constants!$B$1+Constants!$B$2*E115+F115</f>
        <v>0</v>
      </c>
      <c r="D115" s="49">
        <v>0</v>
      </c>
      <c r="E115" s="49">
        <v>0</v>
      </c>
      <c r="F115" s="49">
        <v>0</v>
      </c>
      <c r="G115" s="49">
        <v>0</v>
      </c>
      <c r="H115" s="8">
        <f>SUM(J115:M115)</f>
        <v>211.89</v>
      </c>
      <c r="I115" s="361">
        <f>J115*Constants!$B$1+Constants!$B$2*K115+L115</f>
        <v>99.328000000000003</v>
      </c>
      <c r="J115" s="9">
        <v>82.079448961156274</v>
      </c>
      <c r="K115" s="9">
        <v>42.080551038843723</v>
      </c>
      <c r="L115" s="9">
        <v>0</v>
      </c>
      <c r="M115" s="9">
        <v>87.73</v>
      </c>
      <c r="N115" s="49">
        <f>SUM(P115:S115)</f>
        <v>0</v>
      </c>
      <c r="O115" s="361">
        <f>P115*Constants!$B$1+Constants!$B$2*Q115+R115</f>
        <v>0</v>
      </c>
      <c r="P115" s="49">
        <v>0</v>
      </c>
      <c r="Q115" s="49">
        <v>0</v>
      </c>
      <c r="R115" s="49">
        <v>0</v>
      </c>
      <c r="S115" s="49">
        <v>0</v>
      </c>
      <c r="T115" s="8">
        <f t="shared" si="32"/>
        <v>392.7</v>
      </c>
      <c r="U115" s="361">
        <f>V115*Constants!$B$1+Constants!$B$2*W115+X115</f>
        <v>226.8</v>
      </c>
      <c r="V115" s="9">
        <v>201.06169828364949</v>
      </c>
      <c r="W115" s="9">
        <v>82.438301716350509</v>
      </c>
      <c r="X115" s="9">
        <v>0</v>
      </c>
      <c r="Y115" s="9">
        <v>109.2</v>
      </c>
      <c r="Z115" s="44">
        <v>0</v>
      </c>
      <c r="AA115" s="44">
        <v>1</v>
      </c>
      <c r="AB115" s="44">
        <v>0</v>
      </c>
      <c r="AC115" s="44">
        <v>1</v>
      </c>
      <c r="AD115" s="59">
        <v>1</v>
      </c>
    </row>
    <row r="116" spans="1:30" x14ac:dyDescent="0.2">
      <c r="A116" s="12" t="s">
        <v>51</v>
      </c>
      <c r="B116" s="50">
        <f t="shared" ref="B116:B124" si="37">SUM(D116:G116)</f>
        <v>0</v>
      </c>
      <c r="C116" s="361">
        <f>D116*Constants!$B$1+Constants!$B$2*E116+F116</f>
        <v>0</v>
      </c>
      <c r="D116" s="49">
        <v>0</v>
      </c>
      <c r="E116" s="49">
        <v>0</v>
      </c>
      <c r="F116" s="49">
        <v>0</v>
      </c>
      <c r="G116" s="49">
        <v>0</v>
      </c>
      <c r="H116" s="8">
        <f t="shared" ref="H116:H124" si="38">SUM(J116:M116)</f>
        <v>206.63981933152667</v>
      </c>
      <c r="I116" s="361">
        <f>J116*Constants!$B$1+Constants!$B$2*K116+L116</f>
        <v>95.223855465221334</v>
      </c>
      <c r="J116" s="9">
        <v>76.72</v>
      </c>
      <c r="K116" s="9">
        <v>42.309819331526654</v>
      </c>
      <c r="L116" s="9">
        <v>0</v>
      </c>
      <c r="M116" s="9">
        <v>87.61</v>
      </c>
      <c r="N116" s="49">
        <f t="shared" ref="N116:N124" si="39">SUM(P116:S116)</f>
        <v>0</v>
      </c>
      <c r="O116" s="361">
        <f>P116*Constants!$B$1+Constants!$B$2*Q116+R116</f>
        <v>0</v>
      </c>
      <c r="P116" s="49">
        <v>0</v>
      </c>
      <c r="Q116" s="49">
        <v>0</v>
      </c>
      <c r="R116" s="49">
        <v>0</v>
      </c>
      <c r="S116" s="49">
        <v>0</v>
      </c>
      <c r="T116" s="8">
        <f t="shared" si="32"/>
        <v>364.09441734417345</v>
      </c>
      <c r="U116" s="361">
        <f>V116*Constants!$B$1+Constants!$B$2*W116+X116</f>
        <v>203.95553387533877</v>
      </c>
      <c r="V116" s="9">
        <v>172.45</v>
      </c>
      <c r="W116" s="9">
        <v>82.494417344173456</v>
      </c>
      <c r="X116" s="9">
        <v>0</v>
      </c>
      <c r="Y116" s="9">
        <v>109.15</v>
      </c>
      <c r="Z116" s="44">
        <v>0</v>
      </c>
      <c r="AA116" s="44">
        <v>1</v>
      </c>
      <c r="AB116" s="44">
        <v>0</v>
      </c>
      <c r="AC116" s="44">
        <v>1</v>
      </c>
      <c r="AD116" s="59">
        <v>1</v>
      </c>
    </row>
    <row r="117" spans="1:30" s="52" customFormat="1" x14ac:dyDescent="0.2">
      <c r="A117" s="23" t="s">
        <v>52</v>
      </c>
      <c r="B117" s="50">
        <f t="shared" si="37"/>
        <v>0</v>
      </c>
      <c r="C117" s="361">
        <f>D117*Constants!$B$1+Constants!$B$2*E117+F117</f>
        <v>0</v>
      </c>
      <c r="D117" s="49">
        <v>0</v>
      </c>
      <c r="E117" s="49">
        <v>0</v>
      </c>
      <c r="F117" s="49">
        <v>0</v>
      </c>
      <c r="G117" s="49">
        <v>0</v>
      </c>
      <c r="H117" s="8">
        <f t="shared" si="38"/>
        <v>223.19</v>
      </c>
      <c r="I117" s="361">
        <f>J117*Constants!$B$1+Constants!$B$2*K117+L117</f>
        <v>110.56800000000001</v>
      </c>
      <c r="J117" s="9">
        <v>95.900180668473354</v>
      </c>
      <c r="K117" s="9">
        <v>42.309819331526654</v>
      </c>
      <c r="L117" s="9">
        <v>0</v>
      </c>
      <c r="M117" s="9">
        <v>84.98</v>
      </c>
      <c r="N117" s="49">
        <f t="shared" si="39"/>
        <v>0</v>
      </c>
      <c r="O117" s="361">
        <f>P117*Constants!$B$1+Constants!$B$2*Q117+R117</f>
        <v>0</v>
      </c>
      <c r="P117" s="49">
        <v>0</v>
      </c>
      <c r="Q117" s="49">
        <v>0</v>
      </c>
      <c r="R117" s="49">
        <v>0</v>
      </c>
      <c r="S117" s="49">
        <v>0</v>
      </c>
      <c r="T117" s="50">
        <f t="shared" si="32"/>
        <v>403.93</v>
      </c>
      <c r="U117" s="361">
        <f>V117*Constants!$B$1+Constants!$B$2*W117+X117</f>
        <v>238.44800000000004</v>
      </c>
      <c r="V117" s="9">
        <v>215.565582655827</v>
      </c>
      <c r="W117" s="9">
        <v>82.494417344173002</v>
      </c>
      <c r="X117" s="49">
        <v>0</v>
      </c>
      <c r="Y117" s="49">
        <v>105.87</v>
      </c>
      <c r="Z117" s="46">
        <v>0</v>
      </c>
      <c r="AA117" s="46">
        <v>1</v>
      </c>
      <c r="AB117" s="46">
        <v>0</v>
      </c>
      <c r="AC117" s="46">
        <v>1</v>
      </c>
      <c r="AD117" s="51">
        <v>0</v>
      </c>
    </row>
    <row r="118" spans="1:30" s="19" customFormat="1" x14ac:dyDescent="0.2">
      <c r="A118" s="23" t="s">
        <v>53</v>
      </c>
      <c r="B118" s="50">
        <f t="shared" si="37"/>
        <v>0</v>
      </c>
      <c r="C118" s="361">
        <f>D118*Constants!$B$1+Constants!$B$2*E118+F118</f>
        <v>0</v>
      </c>
      <c r="D118" s="49">
        <v>0</v>
      </c>
      <c r="E118" s="49">
        <v>0</v>
      </c>
      <c r="F118" s="49">
        <v>0</v>
      </c>
      <c r="G118" s="49">
        <v>0</v>
      </c>
      <c r="H118" s="8">
        <f t="shared" si="38"/>
        <v>225.08256097560974</v>
      </c>
      <c r="I118" s="361">
        <f>J118*Constants!$B$1+Constants!$B$2*K118+L118</f>
        <v>119.4</v>
      </c>
      <c r="J118" s="9">
        <v>106.94018066847335</v>
      </c>
      <c r="K118" s="9">
        <v>42.309819331526654</v>
      </c>
      <c r="L118" s="9">
        <v>0</v>
      </c>
      <c r="M118" s="65">
        <v>75.832560975609752</v>
      </c>
      <c r="N118" s="49">
        <f t="shared" si="39"/>
        <v>0</v>
      </c>
      <c r="O118" s="361">
        <f>P118*Constants!$B$1+Constants!$B$2*Q118+R118</f>
        <v>0</v>
      </c>
      <c r="P118" s="49">
        <v>0</v>
      </c>
      <c r="Q118" s="49">
        <v>0</v>
      </c>
      <c r="R118" s="49">
        <v>0</v>
      </c>
      <c r="S118" s="49">
        <v>0</v>
      </c>
      <c r="T118" s="8">
        <f t="shared" si="32"/>
        <v>360.4690785907859</v>
      </c>
      <c r="U118" s="361">
        <f>V118*Constants!$B$1+Constants!$B$2*W118+X118</f>
        <v>220.35553387533878</v>
      </c>
      <c r="V118" s="9">
        <v>192.95</v>
      </c>
      <c r="W118" s="9">
        <v>82.494417344173456</v>
      </c>
      <c r="X118" s="9">
        <v>0</v>
      </c>
      <c r="Y118" s="65">
        <v>85.024661246612482</v>
      </c>
      <c r="Z118" s="46">
        <v>0</v>
      </c>
      <c r="AA118" s="46">
        <v>1</v>
      </c>
      <c r="AB118" s="46">
        <v>0</v>
      </c>
      <c r="AC118" s="46">
        <v>1</v>
      </c>
      <c r="AD118" s="45">
        <v>0</v>
      </c>
    </row>
    <row r="119" spans="1:30" s="52" customFormat="1" x14ac:dyDescent="0.2">
      <c r="A119" s="23" t="s">
        <v>54</v>
      </c>
      <c r="B119" s="50">
        <f t="shared" si="37"/>
        <v>0</v>
      </c>
      <c r="C119" s="361">
        <f>D119*Constants!$B$1+Constants!$B$2*E119+F119</f>
        <v>0</v>
      </c>
      <c r="D119" s="49">
        <v>0</v>
      </c>
      <c r="E119" s="49">
        <v>0</v>
      </c>
      <c r="F119" s="49">
        <v>0</v>
      </c>
      <c r="G119" s="49">
        <v>0</v>
      </c>
      <c r="H119" s="8">
        <f t="shared" si="38"/>
        <v>223.26</v>
      </c>
      <c r="I119" s="361">
        <f>J119*Constants!$B$1+Constants!$B$2*K119+L119</f>
        <v>110.56800000000001</v>
      </c>
      <c r="J119" s="9">
        <v>95.900180668473354</v>
      </c>
      <c r="K119" s="9">
        <v>42.309819331526654</v>
      </c>
      <c r="L119" s="9">
        <v>0</v>
      </c>
      <c r="M119" s="9">
        <v>85.05</v>
      </c>
      <c r="N119" s="49">
        <f t="shared" si="39"/>
        <v>0</v>
      </c>
      <c r="O119" s="361">
        <f>P119*Constants!$B$1+Constants!$B$2*Q119+R119</f>
        <v>0</v>
      </c>
      <c r="P119" s="49">
        <v>0</v>
      </c>
      <c r="Q119" s="49">
        <v>0</v>
      </c>
      <c r="R119" s="49">
        <v>0</v>
      </c>
      <c r="S119" s="49">
        <v>0</v>
      </c>
      <c r="T119" s="50">
        <f t="shared" si="32"/>
        <v>404.65</v>
      </c>
      <c r="U119" s="361">
        <f>V119*Constants!$B$1+Constants!$B$2*W119+X119</f>
        <v>238.44800000000001</v>
      </c>
      <c r="V119" s="49">
        <v>215.56558265582655</v>
      </c>
      <c r="W119" s="49">
        <v>82.494417344173456</v>
      </c>
      <c r="X119" s="49">
        <v>0</v>
      </c>
      <c r="Y119" s="49">
        <v>106.59</v>
      </c>
      <c r="Z119" s="46">
        <v>0</v>
      </c>
      <c r="AA119" s="46">
        <v>1</v>
      </c>
      <c r="AB119" s="46">
        <v>0</v>
      </c>
      <c r="AC119" s="46">
        <v>1</v>
      </c>
      <c r="AD119" s="51">
        <v>0</v>
      </c>
    </row>
    <row r="120" spans="1:30" s="24" customFormat="1" x14ac:dyDescent="0.2">
      <c r="A120" s="23" t="s">
        <v>55</v>
      </c>
      <c r="B120" s="50">
        <f t="shared" si="37"/>
        <v>0</v>
      </c>
      <c r="C120" s="361">
        <f>D120*Constants!$B$1+Constants!$B$2*E120+F120</f>
        <v>0</v>
      </c>
      <c r="D120" s="49">
        <v>0</v>
      </c>
      <c r="E120" s="49">
        <v>0</v>
      </c>
      <c r="F120" s="49">
        <v>0</v>
      </c>
      <c r="G120" s="49">
        <v>0</v>
      </c>
      <c r="H120" s="8">
        <f t="shared" si="38"/>
        <v>220.42981933152666</v>
      </c>
      <c r="I120" s="361">
        <f>J120*Constants!$B$1+Constants!$B$2*K120+L120</f>
        <v>105.79185546522132</v>
      </c>
      <c r="J120" s="9">
        <v>89.93</v>
      </c>
      <c r="K120" s="9">
        <v>42.309819331526654</v>
      </c>
      <c r="L120" s="9">
        <v>0</v>
      </c>
      <c r="M120" s="9">
        <v>88.19</v>
      </c>
      <c r="N120" s="49">
        <f t="shared" si="39"/>
        <v>0</v>
      </c>
      <c r="O120" s="361">
        <f>P120*Constants!$B$1+Constants!$B$2*Q120+R120</f>
        <v>0</v>
      </c>
      <c r="P120" s="49">
        <v>0</v>
      </c>
      <c r="Q120" s="49">
        <v>0</v>
      </c>
      <c r="R120" s="49">
        <v>0</v>
      </c>
      <c r="S120" s="49">
        <v>0</v>
      </c>
      <c r="T120" s="8">
        <f t="shared" si="32"/>
        <v>401.82441734417347</v>
      </c>
      <c r="U120" s="361">
        <f>V120*Constants!$B$1+Constants!$B$2*W120+X120</f>
        <v>233.67553387533877</v>
      </c>
      <c r="V120" s="9">
        <v>209.6</v>
      </c>
      <c r="W120" s="9">
        <v>82.494417344173456</v>
      </c>
      <c r="X120" s="9">
        <v>0</v>
      </c>
      <c r="Y120" s="9">
        <v>109.73</v>
      </c>
      <c r="Z120" s="46">
        <v>0</v>
      </c>
      <c r="AA120" s="46">
        <v>1</v>
      </c>
      <c r="AB120" s="46">
        <v>0</v>
      </c>
      <c r="AC120" s="46">
        <v>1</v>
      </c>
      <c r="AD120" s="46">
        <v>0</v>
      </c>
    </row>
    <row r="121" spans="1:30" s="19" customFormat="1" x14ac:dyDescent="0.2">
      <c r="A121" s="23" t="s">
        <v>21</v>
      </c>
      <c r="B121" s="50">
        <f t="shared" si="37"/>
        <v>0</v>
      </c>
      <c r="C121" s="361">
        <f>D121*Constants!$B$1+Constants!$B$2*E121+F121</f>
        <v>0</v>
      </c>
      <c r="D121" s="49">
        <v>0</v>
      </c>
      <c r="E121" s="49">
        <v>0</v>
      </c>
      <c r="F121" s="49">
        <v>0</v>
      </c>
      <c r="G121" s="49">
        <v>0</v>
      </c>
      <c r="H121" s="8">
        <f t="shared" si="38"/>
        <v>223.73981933152666</v>
      </c>
      <c r="I121" s="361">
        <f>J121*Constants!$B$1+Constants!$B$2*K121+L121</f>
        <v>108.86385546522132</v>
      </c>
      <c r="J121" s="9">
        <v>93.77</v>
      </c>
      <c r="K121" s="9">
        <v>42.309819331526654</v>
      </c>
      <c r="L121" s="9">
        <v>0</v>
      </c>
      <c r="M121" s="9">
        <v>87.66</v>
      </c>
      <c r="N121" s="49">
        <f t="shared" si="39"/>
        <v>0</v>
      </c>
      <c r="O121" s="361">
        <f>P121*Constants!$B$1+Constants!$B$2*Q121+R121</f>
        <v>0</v>
      </c>
      <c r="P121" s="49">
        <v>0</v>
      </c>
      <c r="Q121" s="49">
        <v>0</v>
      </c>
      <c r="R121" s="49">
        <v>0</v>
      </c>
      <c r="S121" s="49">
        <v>0</v>
      </c>
      <c r="T121" s="8">
        <f>SUM(V121:Y121)</f>
        <v>405.13441734417341</v>
      </c>
      <c r="U121" s="361">
        <f>V121*Constants!$B$1+Constants!$B$2*W121+X121</f>
        <v>236.74753387533877</v>
      </c>
      <c r="V121" s="9">
        <v>213.44</v>
      </c>
      <c r="W121" s="9">
        <v>82.494417344173456</v>
      </c>
      <c r="X121" s="9">
        <v>0</v>
      </c>
      <c r="Y121" s="9">
        <v>109.2</v>
      </c>
      <c r="Z121" s="46">
        <v>0</v>
      </c>
      <c r="AA121" s="46">
        <v>1</v>
      </c>
      <c r="AB121" s="46">
        <v>0</v>
      </c>
      <c r="AC121" s="46">
        <v>1</v>
      </c>
      <c r="AD121" s="46">
        <v>1</v>
      </c>
    </row>
    <row r="122" spans="1:30" s="19" customFormat="1" x14ac:dyDescent="0.2">
      <c r="A122" s="23" t="s">
        <v>56</v>
      </c>
      <c r="B122" s="50">
        <f t="shared" si="37"/>
        <v>0</v>
      </c>
      <c r="C122" s="361">
        <f>D122*Constants!$B$1+Constants!$B$2*E122+F122</f>
        <v>0</v>
      </c>
      <c r="D122" s="49">
        <v>0</v>
      </c>
      <c r="E122" s="49">
        <v>0</v>
      </c>
      <c r="F122" s="49">
        <v>0</v>
      </c>
      <c r="G122" s="49">
        <v>0</v>
      </c>
      <c r="H122" s="8">
        <f t="shared" si="38"/>
        <v>222.58</v>
      </c>
      <c r="I122" s="361">
        <f>J122*Constants!$B$1+Constants!$B$2*K122+L122</f>
        <v>110.56800000000001</v>
      </c>
      <c r="J122" s="9">
        <v>95.9</v>
      </c>
      <c r="K122" s="9">
        <v>42.31</v>
      </c>
      <c r="L122" s="9">
        <v>0</v>
      </c>
      <c r="M122" s="9">
        <v>84.37</v>
      </c>
      <c r="N122" s="49">
        <f t="shared" si="39"/>
        <v>0</v>
      </c>
      <c r="O122" s="361">
        <f>P122*Constants!$B$1+Constants!$B$2*Q122+R122</f>
        <v>0</v>
      </c>
      <c r="P122" s="49">
        <v>0</v>
      </c>
      <c r="Q122" s="49">
        <v>0</v>
      </c>
      <c r="R122" s="49">
        <v>0</v>
      </c>
      <c r="S122" s="49">
        <v>0</v>
      </c>
      <c r="T122" s="8">
        <f>SUM(V122:Y122)</f>
        <v>403.71000000000004</v>
      </c>
      <c r="U122" s="361">
        <f>V122*Constants!$B$1+Constants!$B$2*W122+X122</f>
        <v>238.44800000000004</v>
      </c>
      <c r="V122" s="9">
        <v>215.57</v>
      </c>
      <c r="W122" s="9">
        <v>82.49</v>
      </c>
      <c r="X122" s="9">
        <v>0</v>
      </c>
      <c r="Y122" s="9">
        <v>105.65</v>
      </c>
      <c r="Z122" s="46">
        <v>0</v>
      </c>
      <c r="AA122" s="46">
        <v>1</v>
      </c>
      <c r="AB122" s="46">
        <v>0</v>
      </c>
      <c r="AC122" s="46">
        <v>1</v>
      </c>
      <c r="AD122" s="46">
        <v>1</v>
      </c>
    </row>
    <row r="123" spans="1:30" s="25" customFormat="1" x14ac:dyDescent="0.2">
      <c r="A123" s="23" t="s">
        <v>57</v>
      </c>
      <c r="B123" s="50">
        <f t="shared" si="37"/>
        <v>0</v>
      </c>
      <c r="C123" s="361">
        <f>D123*Constants!$B$1+Constants!$B$2*E123+F123</f>
        <v>0</v>
      </c>
      <c r="D123" s="49">
        <v>0</v>
      </c>
      <c r="E123" s="49">
        <v>0</v>
      </c>
      <c r="F123" s="49">
        <v>0</v>
      </c>
      <c r="G123" s="49">
        <v>0</v>
      </c>
      <c r="H123" s="8">
        <f t="shared" si="38"/>
        <v>222.87</v>
      </c>
      <c r="I123" s="361">
        <f>J123*Constants!$B$1+Constants!$B$2*K123+L123</f>
        <v>110.56800000000001</v>
      </c>
      <c r="J123" s="9">
        <v>95.900180668473354</v>
      </c>
      <c r="K123" s="9">
        <v>42.309819331526654</v>
      </c>
      <c r="L123" s="9">
        <v>0</v>
      </c>
      <c r="M123" s="9">
        <v>84.66</v>
      </c>
      <c r="N123" s="49">
        <f t="shared" si="39"/>
        <v>0</v>
      </c>
      <c r="O123" s="361">
        <f>P123*Constants!$B$1+Constants!$B$2*Q123+R123</f>
        <v>0</v>
      </c>
      <c r="P123" s="49">
        <v>0</v>
      </c>
      <c r="Q123" s="49">
        <v>0</v>
      </c>
      <c r="R123" s="49">
        <v>0</v>
      </c>
      <c r="S123" s="49">
        <v>0</v>
      </c>
      <c r="T123" s="8">
        <f t="shared" ref="T123:T124" si="40">SUM(V123:Y123)</f>
        <v>403.6</v>
      </c>
      <c r="U123" s="361">
        <f>V123*Constants!$B$1+Constants!$B$2*W123+X123</f>
        <v>238.44800000000001</v>
      </c>
      <c r="V123" s="9">
        <v>215.56558265582655</v>
      </c>
      <c r="W123" s="9">
        <v>82.494417344173456</v>
      </c>
      <c r="X123" s="9">
        <v>0</v>
      </c>
      <c r="Y123" s="9">
        <v>105.54</v>
      </c>
      <c r="Z123" s="46">
        <v>0</v>
      </c>
      <c r="AA123" s="46">
        <v>1</v>
      </c>
      <c r="AB123" s="46">
        <v>0</v>
      </c>
      <c r="AC123" s="46">
        <v>1</v>
      </c>
      <c r="AD123" s="46">
        <v>1</v>
      </c>
    </row>
    <row r="124" spans="1:30" s="25" customFormat="1" x14ac:dyDescent="0.2">
      <c r="A124" s="72" t="s">
        <v>58</v>
      </c>
      <c r="B124" s="53">
        <f t="shared" si="37"/>
        <v>0</v>
      </c>
      <c r="C124" s="361">
        <f>D124*Constants!$B$1+Constants!$B$2*E124+F124</f>
        <v>0</v>
      </c>
      <c r="D124" s="54">
        <v>0</v>
      </c>
      <c r="E124" s="54">
        <v>0</v>
      </c>
      <c r="F124" s="54">
        <v>0</v>
      </c>
      <c r="G124" s="54">
        <v>0</v>
      </c>
      <c r="H124" s="27">
        <f t="shared" si="38"/>
        <v>209.85981933152664</v>
      </c>
      <c r="I124" s="361">
        <f>J124*Constants!$B$1+Constants!$B$2*K124+L124</f>
        <v>99.839855465221319</v>
      </c>
      <c r="J124" s="28">
        <v>82.49</v>
      </c>
      <c r="K124" s="28">
        <v>42.309819331526654</v>
      </c>
      <c r="L124" s="28">
        <v>0</v>
      </c>
      <c r="M124" s="28">
        <v>85.06</v>
      </c>
      <c r="N124" s="54">
        <f t="shared" si="39"/>
        <v>0</v>
      </c>
      <c r="O124" s="361">
        <f>P124*Constants!$B$1+Constants!$B$2*Q124+R124</f>
        <v>0</v>
      </c>
      <c r="P124" s="54">
        <v>0</v>
      </c>
      <c r="Q124" s="54">
        <v>0</v>
      </c>
      <c r="R124" s="54">
        <v>0</v>
      </c>
      <c r="S124" s="54">
        <v>0</v>
      </c>
      <c r="T124" s="27">
        <f t="shared" si="40"/>
        <v>373.10441734417344</v>
      </c>
      <c r="U124" s="361">
        <f>V124*Constants!$B$1+Constants!$B$2*W124+X124</f>
        <v>214.93153387533877</v>
      </c>
      <c r="V124" s="28">
        <v>186.17</v>
      </c>
      <c r="W124" s="28">
        <v>82.494417344173456</v>
      </c>
      <c r="X124" s="28">
        <v>0</v>
      </c>
      <c r="Y124" s="28">
        <v>104.44</v>
      </c>
      <c r="Z124" s="60">
        <v>0</v>
      </c>
      <c r="AA124" s="60">
        <v>1</v>
      </c>
      <c r="AB124" s="60">
        <v>0</v>
      </c>
      <c r="AC124" s="60">
        <v>1</v>
      </c>
      <c r="AD124" s="60">
        <v>1</v>
      </c>
    </row>
    <row r="125" spans="1:30" x14ac:dyDescent="0.2">
      <c r="J125" s="68"/>
      <c r="K125" s="68"/>
      <c r="L125" s="68"/>
      <c r="M125" s="68"/>
      <c r="V125" s="68"/>
      <c r="W125" s="68"/>
      <c r="Y125" s="68"/>
    </row>
    <row r="126" spans="1:30" ht="18.75" x14ac:dyDescent="0.25">
      <c r="A126" s="82"/>
      <c r="B126" s="738" t="s">
        <v>440</v>
      </c>
      <c r="C126" s="739"/>
      <c r="D126" s="739"/>
      <c r="E126" s="739"/>
      <c r="F126" s="739"/>
      <c r="G126" s="739"/>
      <c r="H126" s="739"/>
      <c r="I126" s="739"/>
      <c r="J126" s="739"/>
      <c r="K126" s="739"/>
      <c r="L126" s="739"/>
      <c r="M126" s="739"/>
      <c r="N126" s="739"/>
      <c r="O126" s="739"/>
      <c r="P126" s="739"/>
      <c r="Q126" s="739"/>
      <c r="R126" s="739"/>
      <c r="S126" s="739"/>
      <c r="T126" s="739"/>
      <c r="U126" s="739"/>
      <c r="V126" s="739"/>
      <c r="W126" s="739"/>
      <c r="X126" s="739"/>
      <c r="Y126" s="740"/>
    </row>
    <row r="127" spans="1:30" x14ac:dyDescent="0.2">
      <c r="A127" s="75" t="s">
        <v>439</v>
      </c>
      <c r="B127" s="732" t="s">
        <v>39</v>
      </c>
      <c r="C127" s="732"/>
      <c r="D127" s="732"/>
      <c r="E127" s="732"/>
      <c r="F127" s="732"/>
      <c r="G127" s="737"/>
      <c r="H127" s="732" t="s">
        <v>42</v>
      </c>
      <c r="I127" s="732"/>
      <c r="J127" s="732"/>
      <c r="K127" s="732"/>
      <c r="L127" s="732"/>
      <c r="M127" s="732"/>
      <c r="N127" s="732" t="s">
        <v>41</v>
      </c>
      <c r="O127" s="732"/>
      <c r="P127" s="732"/>
      <c r="Q127" s="732"/>
      <c r="R127" s="732"/>
      <c r="S127" s="732"/>
      <c r="T127" s="732" t="s">
        <v>40</v>
      </c>
      <c r="U127" s="732"/>
      <c r="V127" s="732"/>
      <c r="W127" s="732"/>
      <c r="X127" s="732"/>
      <c r="Y127" s="732"/>
    </row>
    <row r="128" spans="1:30" ht="33.75" x14ac:dyDescent="0.2">
      <c r="A128" s="39" t="s">
        <v>14</v>
      </c>
      <c r="B128" s="34" t="s">
        <v>1</v>
      </c>
      <c r="C128" s="35" t="s">
        <v>8</v>
      </c>
      <c r="D128" s="35" t="s">
        <v>9</v>
      </c>
      <c r="E128" s="35" t="s">
        <v>20</v>
      </c>
      <c r="F128" s="35" t="s">
        <v>11</v>
      </c>
      <c r="G128" s="35" t="s">
        <v>10</v>
      </c>
      <c r="H128" s="34" t="s">
        <v>1</v>
      </c>
      <c r="I128" s="35" t="s">
        <v>8</v>
      </c>
      <c r="J128" s="35" t="s">
        <v>9</v>
      </c>
      <c r="K128" s="35" t="s">
        <v>20</v>
      </c>
      <c r="L128" s="35" t="s">
        <v>11</v>
      </c>
      <c r="M128" s="35" t="s">
        <v>10</v>
      </c>
      <c r="N128" s="30" t="s">
        <v>1</v>
      </c>
      <c r="O128" s="31" t="s">
        <v>8</v>
      </c>
      <c r="P128" s="31" t="s">
        <v>9</v>
      </c>
      <c r="Q128" s="31" t="s">
        <v>20</v>
      </c>
      <c r="R128" s="31" t="s">
        <v>11</v>
      </c>
      <c r="S128" s="32" t="s">
        <v>10</v>
      </c>
      <c r="T128" s="30" t="s">
        <v>1</v>
      </c>
      <c r="U128" s="31" t="s">
        <v>8</v>
      </c>
      <c r="V128" s="31" t="s">
        <v>9</v>
      </c>
      <c r="W128" s="31" t="s">
        <v>20</v>
      </c>
      <c r="X128" s="31" t="s">
        <v>11</v>
      </c>
      <c r="Y128" s="32" t="s">
        <v>10</v>
      </c>
      <c r="Z128" s="40" t="s">
        <v>114</v>
      </c>
      <c r="AA128" s="40" t="s">
        <v>115</v>
      </c>
      <c r="AB128" s="40" t="s">
        <v>116</v>
      </c>
      <c r="AC128" s="40" t="s">
        <v>117</v>
      </c>
      <c r="AD128" s="42" t="s">
        <v>19</v>
      </c>
    </row>
    <row r="129" spans="1:30" x14ac:dyDescent="0.2">
      <c r="A129" s="11" t="s">
        <v>0</v>
      </c>
      <c r="B129" s="57">
        <f>SUM(D129:G129)</f>
        <v>0</v>
      </c>
      <c r="C129" s="361">
        <f>D129*Constants!$B$1+Constants!$B$2*E129+F129</f>
        <v>0</v>
      </c>
      <c r="D129" s="58">
        <v>0</v>
      </c>
      <c r="E129" s="58">
        <v>0</v>
      </c>
      <c r="F129" s="58">
        <v>0</v>
      </c>
      <c r="G129" s="58">
        <v>0</v>
      </c>
      <c r="H129" s="37">
        <f>SUM(J129:M129)</f>
        <v>436.19</v>
      </c>
      <c r="I129" s="361">
        <f>J129*Constants!$B$1+Constants!$B$2*K129+L129</f>
        <v>276.45600000000002</v>
      </c>
      <c r="J129" s="29">
        <v>345.57</v>
      </c>
      <c r="K129" s="29">
        <v>0</v>
      </c>
      <c r="L129" s="29">
        <v>0</v>
      </c>
      <c r="M129" s="29">
        <v>90.62</v>
      </c>
      <c r="N129" s="58">
        <f>SUM(P129:S129)</f>
        <v>0</v>
      </c>
      <c r="O129" s="361">
        <f>P129*Constants!$B$1+Constants!$B$2*Q129+R129</f>
        <v>0</v>
      </c>
      <c r="P129" s="58">
        <v>0</v>
      </c>
      <c r="Q129" s="58">
        <v>0</v>
      </c>
      <c r="R129" s="58">
        <v>0</v>
      </c>
      <c r="S129" s="58">
        <v>0</v>
      </c>
      <c r="T129" s="57">
        <f t="shared" ref="T129:T149" si="41">SUM(V129:Y129)</f>
        <v>0</v>
      </c>
      <c r="U129" s="361">
        <f>V129*Constants!$B$1+Constants!$B$2*W129+X129</f>
        <v>0</v>
      </c>
      <c r="V129" s="58">
        <v>0</v>
      </c>
      <c r="W129" s="58">
        <v>0</v>
      </c>
      <c r="X129" s="58">
        <v>0</v>
      </c>
      <c r="Y129" s="58">
        <v>0</v>
      </c>
      <c r="Z129" s="43">
        <v>0</v>
      </c>
      <c r="AA129" s="43">
        <v>1</v>
      </c>
      <c r="AB129" s="43">
        <v>0</v>
      </c>
      <c r="AC129" s="43">
        <v>0</v>
      </c>
      <c r="AD129" s="43">
        <v>1</v>
      </c>
    </row>
    <row r="130" spans="1:30" x14ac:dyDescent="0.2">
      <c r="A130" s="12" t="s">
        <v>45</v>
      </c>
      <c r="B130" s="50">
        <f>SUM(D130:G130)</f>
        <v>0</v>
      </c>
      <c r="C130" s="361">
        <f>D130*Constants!$B$1+Constants!$B$2*E130+F130</f>
        <v>0</v>
      </c>
      <c r="D130" s="49">
        <v>0</v>
      </c>
      <c r="E130" s="49">
        <v>0</v>
      </c>
      <c r="F130" s="49">
        <v>0</v>
      </c>
      <c r="G130" s="49">
        <v>0</v>
      </c>
      <c r="H130" s="8">
        <f>SUM(J130:M130)</f>
        <v>427.75</v>
      </c>
      <c r="I130" s="361">
        <f>J130*Constants!$B$1+Constants!$B$2*K130+L130</f>
        <v>269.97600000000006</v>
      </c>
      <c r="J130" s="9">
        <v>337.47</v>
      </c>
      <c r="K130" s="9">
        <v>0</v>
      </c>
      <c r="L130" s="9">
        <v>0</v>
      </c>
      <c r="M130" s="9">
        <v>90.28</v>
      </c>
      <c r="N130" s="49">
        <f>SUM(P130:S130)</f>
        <v>0</v>
      </c>
      <c r="O130" s="361">
        <f>P130*Constants!$B$1+Constants!$B$2*Q130+R130</f>
        <v>0</v>
      </c>
      <c r="P130" s="49">
        <v>0</v>
      </c>
      <c r="Q130" s="49">
        <v>0</v>
      </c>
      <c r="R130" s="49">
        <v>0</v>
      </c>
      <c r="S130" s="49">
        <v>0</v>
      </c>
      <c r="T130" s="50">
        <f t="shared" si="41"/>
        <v>0</v>
      </c>
      <c r="U130" s="361">
        <f>V130*Constants!$B$1+Constants!$B$2*W130+X130</f>
        <v>0</v>
      </c>
      <c r="V130" s="49">
        <v>0</v>
      </c>
      <c r="W130" s="49">
        <v>0</v>
      </c>
      <c r="X130" s="49">
        <v>0</v>
      </c>
      <c r="Y130" s="49">
        <v>0</v>
      </c>
      <c r="Z130" s="44">
        <v>0</v>
      </c>
      <c r="AA130" s="44">
        <v>1</v>
      </c>
      <c r="AB130" s="44">
        <v>0</v>
      </c>
      <c r="AC130" s="44">
        <v>0</v>
      </c>
      <c r="AD130" s="44">
        <v>1</v>
      </c>
    </row>
    <row r="131" spans="1:30" x14ac:dyDescent="0.2">
      <c r="A131" s="12" t="s">
        <v>59</v>
      </c>
      <c r="B131" s="50">
        <f t="shared" ref="B131:B132" si="42">SUM(D131:G131)</f>
        <v>0</v>
      </c>
      <c r="C131" s="361">
        <f>D131*Constants!$B$1+Constants!$B$2*E131+F131</f>
        <v>0</v>
      </c>
      <c r="D131" s="49">
        <v>0</v>
      </c>
      <c r="E131" s="49">
        <v>0</v>
      </c>
      <c r="F131" s="49">
        <v>0</v>
      </c>
      <c r="G131" s="49">
        <v>0</v>
      </c>
      <c r="H131" s="8">
        <f t="shared" ref="H131:H132" si="43">SUM(J131:M131)</f>
        <v>411</v>
      </c>
      <c r="I131" s="361">
        <f>J131*Constants!$B$1+Constants!$B$2*K131+L131</f>
        <v>256.77600000000001</v>
      </c>
      <c r="J131" s="9">
        <v>320.97000000000003</v>
      </c>
      <c r="K131" s="9">
        <v>0</v>
      </c>
      <c r="L131" s="9">
        <v>0</v>
      </c>
      <c r="M131" s="9">
        <v>90.03</v>
      </c>
      <c r="N131" s="49">
        <f t="shared" ref="N131:N132" si="44">SUM(P131:S131)</f>
        <v>0</v>
      </c>
      <c r="O131" s="361">
        <f>P131*Constants!$B$1+Constants!$B$2*Q131+R131</f>
        <v>0</v>
      </c>
      <c r="P131" s="49">
        <v>0</v>
      </c>
      <c r="Q131" s="49">
        <v>0</v>
      </c>
      <c r="R131" s="49">
        <v>0</v>
      </c>
      <c r="S131" s="49">
        <v>0</v>
      </c>
      <c r="T131" s="50">
        <f t="shared" si="41"/>
        <v>0</v>
      </c>
      <c r="U131" s="361">
        <f>V131*Constants!$B$1+Constants!$B$2*W131+X131</f>
        <v>0</v>
      </c>
      <c r="V131" s="49">
        <v>0</v>
      </c>
      <c r="W131" s="49">
        <v>0</v>
      </c>
      <c r="X131" s="49">
        <v>0</v>
      </c>
      <c r="Y131" s="49">
        <v>0</v>
      </c>
      <c r="Z131" s="44">
        <v>0</v>
      </c>
      <c r="AA131" s="44">
        <v>1</v>
      </c>
      <c r="AB131" s="44">
        <v>0</v>
      </c>
      <c r="AC131" s="44">
        <v>0</v>
      </c>
      <c r="AD131" s="44">
        <v>1</v>
      </c>
    </row>
    <row r="132" spans="1:30" x14ac:dyDescent="0.2">
      <c r="A132" s="12" t="s">
        <v>43</v>
      </c>
      <c r="B132" s="50">
        <f t="shared" si="42"/>
        <v>0</v>
      </c>
      <c r="C132" s="361">
        <f>D132*Constants!$B$1+Constants!$B$2*E132+F132</f>
        <v>0</v>
      </c>
      <c r="D132" s="49">
        <v>0</v>
      </c>
      <c r="E132" s="49">
        <v>0</v>
      </c>
      <c r="F132" s="49">
        <v>0</v>
      </c>
      <c r="G132" s="49">
        <v>0</v>
      </c>
      <c r="H132" s="8">
        <f t="shared" si="43"/>
        <v>411</v>
      </c>
      <c r="I132" s="361">
        <f>J132*Constants!$B$1+Constants!$B$2*K132+L132</f>
        <v>256.77600000000001</v>
      </c>
      <c r="J132" s="9">
        <v>320.97000000000003</v>
      </c>
      <c r="K132" s="9">
        <v>0</v>
      </c>
      <c r="L132" s="9">
        <v>0</v>
      </c>
      <c r="M132" s="9">
        <v>90.03</v>
      </c>
      <c r="N132" s="49">
        <f t="shared" si="44"/>
        <v>0</v>
      </c>
      <c r="O132" s="361">
        <f>P132*Constants!$B$1+Constants!$B$2*Q132+R132</f>
        <v>0</v>
      </c>
      <c r="P132" s="49">
        <v>0</v>
      </c>
      <c r="Q132" s="49">
        <v>0</v>
      </c>
      <c r="R132" s="49">
        <v>0</v>
      </c>
      <c r="S132" s="49">
        <v>0</v>
      </c>
      <c r="T132" s="50">
        <f t="shared" si="41"/>
        <v>0</v>
      </c>
      <c r="U132" s="361">
        <f>V132*Constants!$B$1+Constants!$B$2*W132+X132</f>
        <v>0</v>
      </c>
      <c r="V132" s="49">
        <v>0</v>
      </c>
      <c r="W132" s="49">
        <v>0</v>
      </c>
      <c r="X132" s="49">
        <v>0</v>
      </c>
      <c r="Y132" s="49">
        <v>0</v>
      </c>
      <c r="Z132" s="44">
        <v>0</v>
      </c>
      <c r="AA132" s="44">
        <v>1</v>
      </c>
      <c r="AB132" s="44">
        <v>0</v>
      </c>
      <c r="AC132" s="44">
        <v>0</v>
      </c>
      <c r="AD132" s="44">
        <v>1</v>
      </c>
    </row>
    <row r="133" spans="1:30" x14ac:dyDescent="0.2">
      <c r="A133" s="12" t="s">
        <v>44</v>
      </c>
      <c r="B133" s="50">
        <f>SUM(D133:G133)</f>
        <v>0</v>
      </c>
      <c r="C133" s="361">
        <f>D133*Constants!$B$1+Constants!$B$2*E133+F133</f>
        <v>0</v>
      </c>
      <c r="D133" s="49">
        <v>0</v>
      </c>
      <c r="E133" s="49">
        <v>0</v>
      </c>
      <c r="F133" s="49">
        <v>0</v>
      </c>
      <c r="G133" s="49">
        <v>0</v>
      </c>
      <c r="H133" s="8">
        <f>SUM(J133:M133)</f>
        <v>411</v>
      </c>
      <c r="I133" s="361">
        <f>J133*Constants!$B$1+Constants!$B$2*K133+L133</f>
        <v>256.77600000000001</v>
      </c>
      <c r="J133" s="9">
        <v>320.97000000000003</v>
      </c>
      <c r="K133" s="9">
        <v>0</v>
      </c>
      <c r="L133" s="9">
        <v>0</v>
      </c>
      <c r="M133" s="9">
        <v>90.03</v>
      </c>
      <c r="N133" s="49">
        <f>SUM(P133:S133)</f>
        <v>0</v>
      </c>
      <c r="O133" s="361">
        <f>P133*Constants!$B$1+Constants!$B$2*Q133+R133</f>
        <v>0</v>
      </c>
      <c r="P133" s="49">
        <v>0</v>
      </c>
      <c r="Q133" s="49">
        <v>0</v>
      </c>
      <c r="R133" s="49">
        <v>0</v>
      </c>
      <c r="S133" s="49">
        <v>0</v>
      </c>
      <c r="T133" s="50">
        <f t="shared" si="41"/>
        <v>0</v>
      </c>
      <c r="U133" s="361">
        <f>V133*Constants!$B$1+Constants!$B$2*W133+X133</f>
        <v>0</v>
      </c>
      <c r="V133" s="49">
        <v>0</v>
      </c>
      <c r="W133" s="49">
        <v>0</v>
      </c>
      <c r="X133" s="49">
        <v>0</v>
      </c>
      <c r="Y133" s="49">
        <v>0</v>
      </c>
      <c r="Z133" s="44">
        <v>0</v>
      </c>
      <c r="AA133" s="44">
        <v>1</v>
      </c>
      <c r="AB133" s="44">
        <v>0</v>
      </c>
      <c r="AC133" s="44">
        <v>0</v>
      </c>
      <c r="AD133" s="44">
        <v>1</v>
      </c>
    </row>
    <row r="134" spans="1:30" s="24" customFormat="1" x14ac:dyDescent="0.2">
      <c r="A134" s="23" t="s">
        <v>46</v>
      </c>
      <c r="B134" s="50">
        <f>SUM(D134:G134)</f>
        <v>0</v>
      </c>
      <c r="C134" s="361">
        <f>D134*Constants!$B$1+Constants!$B$2*E134+F134</f>
        <v>0</v>
      </c>
      <c r="D134" s="49">
        <v>0</v>
      </c>
      <c r="E134" s="49">
        <v>0</v>
      </c>
      <c r="F134" s="49">
        <v>0</v>
      </c>
      <c r="G134" s="49">
        <v>0</v>
      </c>
      <c r="H134" s="8">
        <f>SUM(J134:M134)</f>
        <v>432.37</v>
      </c>
      <c r="I134" s="361">
        <f>J134*Constants!$B$1+Constants!$B$2*K134+L134</f>
        <v>273.45600000000002</v>
      </c>
      <c r="J134" s="9">
        <v>341.82</v>
      </c>
      <c r="K134" s="9">
        <v>0</v>
      </c>
      <c r="L134" s="9">
        <v>0</v>
      </c>
      <c r="M134" s="9">
        <v>90.55</v>
      </c>
      <c r="N134" s="49">
        <f>SUM(P134:S134)</f>
        <v>0</v>
      </c>
      <c r="O134" s="361">
        <f>P134*Constants!$B$1+Constants!$B$2*Q134+R134</f>
        <v>0</v>
      </c>
      <c r="P134" s="49">
        <v>0</v>
      </c>
      <c r="Q134" s="49">
        <v>0</v>
      </c>
      <c r="R134" s="49">
        <v>0</v>
      </c>
      <c r="S134" s="49">
        <v>0</v>
      </c>
      <c r="T134" s="50">
        <f t="shared" si="41"/>
        <v>0</v>
      </c>
      <c r="U134" s="361">
        <f>V134*Constants!$B$1+Constants!$B$2*W134+X134</f>
        <v>0</v>
      </c>
      <c r="V134" s="49">
        <v>0</v>
      </c>
      <c r="W134" s="49">
        <v>0</v>
      </c>
      <c r="X134" s="49">
        <v>0</v>
      </c>
      <c r="Y134" s="49">
        <v>0</v>
      </c>
      <c r="Z134" s="46">
        <v>0</v>
      </c>
      <c r="AA134" s="46">
        <v>1</v>
      </c>
      <c r="AB134" s="46">
        <v>0</v>
      </c>
      <c r="AC134" s="46">
        <v>0</v>
      </c>
      <c r="AD134" s="46">
        <v>1</v>
      </c>
    </row>
    <row r="135" spans="1:30" s="24" customFormat="1" x14ac:dyDescent="0.2">
      <c r="A135" s="23" t="s">
        <v>47</v>
      </c>
      <c r="B135" s="50">
        <f t="shared" ref="B135:B137" si="45">SUM(D135:G135)</f>
        <v>0</v>
      </c>
      <c r="C135" s="361">
        <f>D135*Constants!$B$1+Constants!$B$2*E135+F135</f>
        <v>0</v>
      </c>
      <c r="D135" s="49">
        <v>0</v>
      </c>
      <c r="E135" s="49">
        <v>0</v>
      </c>
      <c r="F135" s="49">
        <v>0</v>
      </c>
      <c r="G135" s="49">
        <v>0</v>
      </c>
      <c r="H135" s="8">
        <f>SUM(J135:M135)</f>
        <v>399.74</v>
      </c>
      <c r="I135" s="361">
        <f>J135*Constants!$B$1+Constants!$B$2*K135+L135</f>
        <v>247.69600000000003</v>
      </c>
      <c r="J135" s="9">
        <v>309.62</v>
      </c>
      <c r="K135" s="9">
        <v>0</v>
      </c>
      <c r="L135" s="9">
        <v>0</v>
      </c>
      <c r="M135" s="9">
        <v>90.12</v>
      </c>
      <c r="N135" s="49">
        <f>SUM(P135:S135)</f>
        <v>0</v>
      </c>
      <c r="O135" s="361">
        <f>P135*Constants!$B$1+Constants!$B$2*Q135+R135</f>
        <v>0</v>
      </c>
      <c r="P135" s="49">
        <v>0</v>
      </c>
      <c r="Q135" s="49">
        <v>0</v>
      </c>
      <c r="R135" s="49">
        <v>0</v>
      </c>
      <c r="S135" s="49">
        <v>0</v>
      </c>
      <c r="T135" s="50">
        <f t="shared" si="41"/>
        <v>0</v>
      </c>
      <c r="U135" s="361">
        <f>V135*Constants!$B$1+Constants!$B$2*W135+X135</f>
        <v>0</v>
      </c>
      <c r="V135" s="49">
        <v>0</v>
      </c>
      <c r="W135" s="49">
        <v>0</v>
      </c>
      <c r="X135" s="49">
        <v>0</v>
      </c>
      <c r="Y135" s="49">
        <v>0</v>
      </c>
      <c r="Z135" s="46">
        <v>0</v>
      </c>
      <c r="AA135" s="46">
        <v>1</v>
      </c>
      <c r="AB135" s="46">
        <v>0</v>
      </c>
      <c r="AC135" s="46">
        <v>0</v>
      </c>
      <c r="AD135" s="46">
        <v>1</v>
      </c>
    </row>
    <row r="136" spans="1:30" x14ac:dyDescent="0.2">
      <c r="A136" s="23" t="s">
        <v>48</v>
      </c>
      <c r="B136" s="50">
        <f t="shared" si="45"/>
        <v>0</v>
      </c>
      <c r="C136" s="361">
        <f>D136*Constants!$B$1+Constants!$B$2*E136+F136</f>
        <v>0</v>
      </c>
      <c r="D136" s="49">
        <v>0</v>
      </c>
      <c r="E136" s="49">
        <v>0</v>
      </c>
      <c r="F136" s="49">
        <v>0</v>
      </c>
      <c r="G136" s="49">
        <v>0</v>
      </c>
      <c r="H136" s="8">
        <f t="shared" ref="H136" si="46">SUM(J136:M136)</f>
        <v>403.70000000000005</v>
      </c>
      <c r="I136" s="361">
        <f>J136*Constants!$B$1+Constants!$B$2*K136+L136</f>
        <v>250.77600000000004</v>
      </c>
      <c r="J136" s="9">
        <v>313.47000000000003</v>
      </c>
      <c r="K136" s="9">
        <v>0</v>
      </c>
      <c r="L136" s="9">
        <v>0</v>
      </c>
      <c r="M136" s="9">
        <v>90.23</v>
      </c>
      <c r="N136" s="49">
        <f t="shared" ref="N136:N137" si="47">SUM(P136:S136)</f>
        <v>0</v>
      </c>
      <c r="O136" s="361">
        <f>P136*Constants!$B$1+Constants!$B$2*Q136+R136</f>
        <v>0</v>
      </c>
      <c r="P136" s="49">
        <v>0</v>
      </c>
      <c r="Q136" s="49">
        <v>0</v>
      </c>
      <c r="R136" s="49">
        <v>0</v>
      </c>
      <c r="S136" s="49">
        <v>0</v>
      </c>
      <c r="T136" s="50">
        <f t="shared" si="41"/>
        <v>0</v>
      </c>
      <c r="U136" s="361">
        <f>V136*Constants!$B$1+Constants!$B$2*W136+X136</f>
        <v>0</v>
      </c>
      <c r="V136" s="49">
        <v>0</v>
      </c>
      <c r="W136" s="49">
        <v>0</v>
      </c>
      <c r="X136" s="49">
        <v>0</v>
      </c>
      <c r="Y136" s="49">
        <v>0</v>
      </c>
      <c r="Z136" s="44">
        <v>0</v>
      </c>
      <c r="AA136" s="44">
        <v>1</v>
      </c>
      <c r="AB136" s="44">
        <v>0</v>
      </c>
      <c r="AC136" s="44">
        <v>0</v>
      </c>
      <c r="AD136" s="59">
        <v>1</v>
      </c>
    </row>
    <row r="137" spans="1:30" s="24" customFormat="1" x14ac:dyDescent="0.2">
      <c r="A137" s="23" t="s">
        <v>49</v>
      </c>
      <c r="B137" s="50">
        <f t="shared" si="45"/>
        <v>0</v>
      </c>
      <c r="C137" s="361">
        <f>D137*Constants!$B$1+Constants!$B$2*E137+F137</f>
        <v>0</v>
      </c>
      <c r="D137" s="49">
        <v>0</v>
      </c>
      <c r="E137" s="49">
        <v>0</v>
      </c>
      <c r="F137" s="49">
        <v>0</v>
      </c>
      <c r="G137" s="49">
        <v>0</v>
      </c>
      <c r="H137" s="8">
        <f>SUM(J137:M137)</f>
        <v>416.41</v>
      </c>
      <c r="I137" s="361">
        <f>J137*Constants!$B$1+Constants!$B$2*K137+L137</f>
        <v>260.73600000000005</v>
      </c>
      <c r="J137" s="9">
        <v>325.92</v>
      </c>
      <c r="K137" s="9">
        <v>0</v>
      </c>
      <c r="L137" s="9">
        <v>0</v>
      </c>
      <c r="M137" s="9">
        <v>90.49</v>
      </c>
      <c r="N137" s="49">
        <f t="shared" si="47"/>
        <v>0</v>
      </c>
      <c r="O137" s="361">
        <f>P137*Constants!$B$1+Constants!$B$2*Q137+R137</f>
        <v>0</v>
      </c>
      <c r="P137" s="49">
        <v>0</v>
      </c>
      <c r="Q137" s="49">
        <v>0</v>
      </c>
      <c r="R137" s="49">
        <v>0</v>
      </c>
      <c r="S137" s="49">
        <v>0</v>
      </c>
      <c r="T137" s="50">
        <f t="shared" si="41"/>
        <v>0</v>
      </c>
      <c r="U137" s="361">
        <f>V137*Constants!$B$1+Constants!$B$2*W137+X137</f>
        <v>0</v>
      </c>
      <c r="V137" s="49">
        <v>0</v>
      </c>
      <c r="W137" s="49">
        <v>0</v>
      </c>
      <c r="X137" s="49">
        <v>0</v>
      </c>
      <c r="Y137" s="49">
        <v>0</v>
      </c>
      <c r="Z137" s="59">
        <v>0</v>
      </c>
      <c r="AA137" s="59">
        <v>1</v>
      </c>
      <c r="AB137" s="59">
        <v>0</v>
      </c>
      <c r="AC137" s="59">
        <v>0</v>
      </c>
      <c r="AD137" s="46">
        <v>1</v>
      </c>
    </row>
    <row r="138" spans="1:30" x14ac:dyDescent="0.2">
      <c r="A138" s="12" t="s">
        <v>50</v>
      </c>
      <c r="B138" s="50">
        <f>SUM(D138:G138)</f>
        <v>0</v>
      </c>
      <c r="C138" s="361">
        <f>D138*Constants!$B$1+Constants!$B$2*E138+F138</f>
        <v>0</v>
      </c>
      <c r="D138" s="49">
        <v>0</v>
      </c>
      <c r="E138" s="49">
        <v>0</v>
      </c>
      <c r="F138" s="49">
        <v>0</v>
      </c>
      <c r="G138" s="49">
        <v>0</v>
      </c>
      <c r="H138" s="8">
        <f>SUM(J138:M138)</f>
        <v>427.43</v>
      </c>
      <c r="I138" s="361">
        <f>J138*Constants!$B$1+Constants!$B$2*K138+L138</f>
        <v>284.73600000000005</v>
      </c>
      <c r="J138" s="9">
        <v>355.92</v>
      </c>
      <c r="K138" s="9">
        <v>0</v>
      </c>
      <c r="L138" s="9">
        <v>0</v>
      </c>
      <c r="M138" s="9">
        <v>71.510000000000005</v>
      </c>
      <c r="N138" s="49">
        <f>SUM(P138:S138)</f>
        <v>0</v>
      </c>
      <c r="O138" s="361">
        <f>P138*Constants!$B$1+Constants!$B$2*Q138+R138</f>
        <v>0</v>
      </c>
      <c r="P138" s="49">
        <v>0</v>
      </c>
      <c r="Q138" s="49">
        <v>0</v>
      </c>
      <c r="R138" s="49">
        <v>0</v>
      </c>
      <c r="S138" s="49">
        <v>0</v>
      </c>
      <c r="T138" s="50">
        <f t="shared" si="41"/>
        <v>0</v>
      </c>
      <c r="U138" s="361">
        <f>V138*Constants!$B$1+Constants!$B$2*W138+X138</f>
        <v>0</v>
      </c>
      <c r="V138" s="49">
        <v>0</v>
      </c>
      <c r="W138" s="49">
        <v>0</v>
      </c>
      <c r="X138" s="49">
        <v>0</v>
      </c>
      <c r="Y138" s="49">
        <v>0</v>
      </c>
      <c r="Z138" s="44">
        <v>0</v>
      </c>
      <c r="AA138" s="44">
        <v>1</v>
      </c>
      <c r="AB138" s="44">
        <v>0</v>
      </c>
      <c r="AC138" s="44">
        <v>0</v>
      </c>
      <c r="AD138" s="59">
        <v>1</v>
      </c>
    </row>
    <row r="139" spans="1:30" x14ac:dyDescent="0.2">
      <c r="A139" s="73" t="s">
        <v>30</v>
      </c>
      <c r="B139" s="50">
        <f>SUM(D139:G139)</f>
        <v>0</v>
      </c>
      <c r="C139" s="361">
        <f>D139*Constants!$B$1+Constants!$B$2*E139+F139</f>
        <v>0</v>
      </c>
      <c r="D139" s="49">
        <v>0</v>
      </c>
      <c r="E139" s="49">
        <v>0</v>
      </c>
      <c r="F139" s="49">
        <v>0</v>
      </c>
      <c r="G139" s="49">
        <v>0</v>
      </c>
      <c r="H139" s="8">
        <f>SUM(J139:M139)</f>
        <v>428.13</v>
      </c>
      <c r="I139" s="361">
        <f>J139*Constants!$B$1+Constants!$B$2*K139+L139</f>
        <v>276.45600000000002</v>
      </c>
      <c r="J139" s="9">
        <v>345.57</v>
      </c>
      <c r="K139" s="9">
        <v>0</v>
      </c>
      <c r="L139" s="9">
        <v>0</v>
      </c>
      <c r="M139" s="9">
        <v>82.56</v>
      </c>
      <c r="N139" s="49">
        <f>SUM(P139:S139)</f>
        <v>0</v>
      </c>
      <c r="O139" s="361">
        <f>P139*Constants!$B$1+Constants!$B$2*Q139+R139</f>
        <v>0</v>
      </c>
      <c r="P139" s="49">
        <v>0</v>
      </c>
      <c r="Q139" s="49">
        <v>0</v>
      </c>
      <c r="R139" s="49">
        <v>0</v>
      </c>
      <c r="S139" s="49">
        <v>0</v>
      </c>
      <c r="T139" s="50">
        <f t="shared" si="41"/>
        <v>0</v>
      </c>
      <c r="U139" s="361">
        <f>V139*Constants!$B$1+Constants!$B$2*W139+X139</f>
        <v>0</v>
      </c>
      <c r="V139" s="49">
        <v>0</v>
      </c>
      <c r="W139" s="49">
        <v>0</v>
      </c>
      <c r="X139" s="49">
        <v>0</v>
      </c>
      <c r="Y139" s="49">
        <v>0</v>
      </c>
      <c r="Z139" s="59">
        <v>0</v>
      </c>
      <c r="AA139" s="59">
        <v>1</v>
      </c>
      <c r="AB139" s="59">
        <v>0</v>
      </c>
      <c r="AC139" s="59">
        <v>0</v>
      </c>
      <c r="AD139" s="59">
        <v>1</v>
      </c>
    </row>
    <row r="140" spans="1:30" x14ac:dyDescent="0.2">
      <c r="A140" s="12" t="s">
        <v>6</v>
      </c>
      <c r="B140" s="50">
        <f>SUM(D140:G140)</f>
        <v>0</v>
      </c>
      <c r="C140" s="361">
        <f>D140*Constants!$B$1+Constants!$B$2*E140+F140</f>
        <v>0</v>
      </c>
      <c r="D140" s="49">
        <v>0</v>
      </c>
      <c r="E140" s="49">
        <v>0</v>
      </c>
      <c r="F140" s="49">
        <v>0</v>
      </c>
      <c r="G140" s="49">
        <v>0</v>
      </c>
      <c r="H140" s="8">
        <f>SUM(J140:M140)</f>
        <v>375.15999999999997</v>
      </c>
      <c r="I140" s="361">
        <f>J140*Constants!$B$1+Constants!$B$2*K140+L140</f>
        <v>227.44800000000001</v>
      </c>
      <c r="J140" s="9">
        <v>284.31</v>
      </c>
      <c r="K140" s="9">
        <v>0</v>
      </c>
      <c r="L140" s="9">
        <v>0</v>
      </c>
      <c r="M140" s="9">
        <v>90.85</v>
      </c>
      <c r="N140" s="49">
        <f>SUM(P140:S140)</f>
        <v>0</v>
      </c>
      <c r="O140" s="361">
        <f>P140*Constants!$B$1+Constants!$B$2*Q140+R140</f>
        <v>0</v>
      </c>
      <c r="P140" s="49">
        <v>0</v>
      </c>
      <c r="Q140" s="49">
        <v>0</v>
      </c>
      <c r="R140" s="49">
        <v>0</v>
      </c>
      <c r="S140" s="49">
        <v>0</v>
      </c>
      <c r="T140" s="50">
        <f t="shared" si="41"/>
        <v>0</v>
      </c>
      <c r="U140" s="361">
        <f>V140*Constants!$B$1+Constants!$B$2*W140+X140</f>
        <v>0</v>
      </c>
      <c r="V140" s="49">
        <v>0</v>
      </c>
      <c r="W140" s="49">
        <v>0</v>
      </c>
      <c r="X140" s="49">
        <v>0</v>
      </c>
      <c r="Y140" s="49">
        <v>0</v>
      </c>
      <c r="Z140" s="44">
        <v>0</v>
      </c>
      <c r="AA140" s="44">
        <v>1</v>
      </c>
      <c r="AB140" s="44">
        <v>0</v>
      </c>
      <c r="AC140" s="44">
        <v>0</v>
      </c>
      <c r="AD140" s="59">
        <v>1</v>
      </c>
    </row>
    <row r="141" spans="1:30" x14ac:dyDescent="0.2">
      <c r="A141" s="12" t="s">
        <v>51</v>
      </c>
      <c r="B141" s="50">
        <f t="shared" ref="B141:B149" si="48">SUM(D141:G141)</f>
        <v>0</v>
      </c>
      <c r="C141" s="361">
        <f>D141*Constants!$B$1+Constants!$B$2*E141+F141</f>
        <v>0</v>
      </c>
      <c r="D141" s="49">
        <v>0</v>
      </c>
      <c r="E141" s="49">
        <v>0</v>
      </c>
      <c r="F141" s="49">
        <v>0</v>
      </c>
      <c r="G141" s="49">
        <v>0</v>
      </c>
      <c r="H141" s="8">
        <f t="shared" ref="H141:H149" si="49">SUM(J141:M141)</f>
        <v>301.11</v>
      </c>
      <c r="I141" s="361">
        <f>J141*Constants!$B$1+Constants!$B$2*K141+L141</f>
        <v>168.048</v>
      </c>
      <c r="J141" s="9">
        <v>210.06</v>
      </c>
      <c r="K141" s="9">
        <v>0</v>
      </c>
      <c r="L141" s="9">
        <v>0</v>
      </c>
      <c r="M141" s="9">
        <v>91.05</v>
      </c>
      <c r="N141" s="49">
        <f t="shared" ref="N141:N149" si="50">SUM(P141:S141)</f>
        <v>0</v>
      </c>
      <c r="O141" s="361">
        <f>P141*Constants!$B$1+Constants!$B$2*Q141+R141</f>
        <v>0</v>
      </c>
      <c r="P141" s="49">
        <v>0</v>
      </c>
      <c r="Q141" s="49">
        <v>0</v>
      </c>
      <c r="R141" s="49">
        <v>0</v>
      </c>
      <c r="S141" s="49">
        <v>0</v>
      </c>
      <c r="T141" s="50">
        <f t="shared" si="41"/>
        <v>0</v>
      </c>
      <c r="U141" s="361">
        <f>V141*Constants!$B$1+Constants!$B$2*W141+X141</f>
        <v>0</v>
      </c>
      <c r="V141" s="49">
        <v>0</v>
      </c>
      <c r="W141" s="49">
        <v>0</v>
      </c>
      <c r="X141" s="49">
        <v>0</v>
      </c>
      <c r="Y141" s="49">
        <v>0</v>
      </c>
      <c r="Z141" s="44">
        <v>0</v>
      </c>
      <c r="AA141" s="44">
        <v>1</v>
      </c>
      <c r="AB141" s="44">
        <v>0</v>
      </c>
      <c r="AC141" s="44">
        <v>0</v>
      </c>
      <c r="AD141" s="59">
        <v>1</v>
      </c>
    </row>
    <row r="142" spans="1:30" s="52" customFormat="1" x14ac:dyDescent="0.2">
      <c r="A142" s="23" t="s">
        <v>52</v>
      </c>
      <c r="B142" s="50">
        <f t="shared" si="48"/>
        <v>0</v>
      </c>
      <c r="C142" s="361">
        <f>D142*Constants!$B$1+Constants!$B$2*E142+F142</f>
        <v>0</v>
      </c>
      <c r="D142" s="49">
        <v>0</v>
      </c>
      <c r="E142" s="49">
        <v>0</v>
      </c>
      <c r="F142" s="49">
        <v>0</v>
      </c>
      <c r="G142" s="49">
        <v>0</v>
      </c>
      <c r="H142" s="8">
        <f>SUM(J142:M142)</f>
        <v>433.47</v>
      </c>
      <c r="I142" s="361">
        <f>J142*Constants!$B$1+Constants!$B$2*K142+L142</f>
        <v>276.45600000000002</v>
      </c>
      <c r="J142" s="9">
        <v>345.57</v>
      </c>
      <c r="K142" s="9">
        <v>0</v>
      </c>
      <c r="L142" s="9">
        <v>0</v>
      </c>
      <c r="M142" s="9">
        <v>87.9</v>
      </c>
      <c r="N142" s="49">
        <f t="shared" si="50"/>
        <v>0</v>
      </c>
      <c r="O142" s="361">
        <f>P142*Constants!$B$1+Constants!$B$2*Q142+R142</f>
        <v>0</v>
      </c>
      <c r="P142" s="49">
        <v>0</v>
      </c>
      <c r="Q142" s="49">
        <v>0</v>
      </c>
      <c r="R142" s="49">
        <v>0</v>
      </c>
      <c r="S142" s="49">
        <v>0</v>
      </c>
      <c r="T142" s="50">
        <f t="shared" si="41"/>
        <v>0</v>
      </c>
      <c r="U142" s="361">
        <f>V142*Constants!$B$1+Constants!$B$2*W142+X142</f>
        <v>0</v>
      </c>
      <c r="V142" s="49">
        <v>0</v>
      </c>
      <c r="W142" s="49">
        <v>0</v>
      </c>
      <c r="X142" s="49">
        <v>0</v>
      </c>
      <c r="Y142" s="49">
        <v>0</v>
      </c>
      <c r="Z142" s="46">
        <v>0</v>
      </c>
      <c r="AA142" s="46">
        <v>1</v>
      </c>
      <c r="AB142" s="46">
        <v>0</v>
      </c>
      <c r="AC142" s="46">
        <v>0</v>
      </c>
      <c r="AD142" s="51">
        <v>0</v>
      </c>
    </row>
    <row r="143" spans="1:30" s="19" customFormat="1" x14ac:dyDescent="0.2">
      <c r="A143" s="23" t="s">
        <v>53</v>
      </c>
      <c r="B143" s="50">
        <f t="shared" si="48"/>
        <v>0</v>
      </c>
      <c r="C143" s="361">
        <f>D143*Constants!$B$1+Constants!$B$2*E143+F143</f>
        <v>0</v>
      </c>
      <c r="D143" s="49">
        <v>0</v>
      </c>
      <c r="E143" s="49">
        <v>0</v>
      </c>
      <c r="F143" s="49">
        <v>0</v>
      </c>
      <c r="G143" s="49">
        <v>0</v>
      </c>
      <c r="H143" s="8">
        <f t="shared" si="49"/>
        <v>433.81588770772237</v>
      </c>
      <c r="I143" s="361">
        <f>J143*Constants!$B$1+Constants!$B$2*K143+L143</f>
        <v>278.83334750733133</v>
      </c>
      <c r="J143" s="65">
        <v>348.54168438416417</v>
      </c>
      <c r="K143" s="9">
        <v>0</v>
      </c>
      <c r="L143" s="9">
        <v>0</v>
      </c>
      <c r="M143" s="65">
        <v>85.274203323558169</v>
      </c>
      <c r="N143" s="49">
        <f t="shared" si="50"/>
        <v>0</v>
      </c>
      <c r="O143" s="361">
        <f>P143*Constants!$B$1+Constants!$B$2*Q143+R143</f>
        <v>0</v>
      </c>
      <c r="P143" s="49">
        <v>0</v>
      </c>
      <c r="Q143" s="49">
        <v>0</v>
      </c>
      <c r="R143" s="49">
        <v>0</v>
      </c>
      <c r="S143" s="49">
        <v>0</v>
      </c>
      <c r="T143" s="50">
        <f t="shared" si="41"/>
        <v>0</v>
      </c>
      <c r="U143" s="361">
        <f>V143*Constants!$B$1+Constants!$B$2*W143+X143</f>
        <v>0</v>
      </c>
      <c r="V143" s="49">
        <v>0</v>
      </c>
      <c r="W143" s="49">
        <v>0</v>
      </c>
      <c r="X143" s="49">
        <v>0</v>
      </c>
      <c r="Y143" s="49">
        <v>0</v>
      </c>
      <c r="Z143" s="46">
        <v>0</v>
      </c>
      <c r="AA143" s="46">
        <v>1</v>
      </c>
      <c r="AB143" s="46">
        <v>0</v>
      </c>
      <c r="AC143" s="46">
        <v>0</v>
      </c>
      <c r="AD143" s="45">
        <v>0</v>
      </c>
    </row>
    <row r="144" spans="1:30" s="52" customFormat="1" x14ac:dyDescent="0.2">
      <c r="A144" s="23" t="s">
        <v>54</v>
      </c>
      <c r="B144" s="50">
        <f t="shared" si="48"/>
        <v>0</v>
      </c>
      <c r="C144" s="361">
        <f>D144*Constants!$B$1+Constants!$B$2*E144+F144</f>
        <v>0</v>
      </c>
      <c r="D144" s="49">
        <v>0</v>
      </c>
      <c r="E144" s="49">
        <v>0</v>
      </c>
      <c r="F144" s="49">
        <v>0</v>
      </c>
      <c r="G144" s="49">
        <v>0</v>
      </c>
      <c r="H144" s="8">
        <f t="shared" si="49"/>
        <v>435.62</v>
      </c>
      <c r="I144" s="361">
        <f>J144*Constants!$B$1+Constants!$B$2*K144+L144</f>
        <v>276.45600000000002</v>
      </c>
      <c r="J144" s="9">
        <v>345.57</v>
      </c>
      <c r="K144" s="9">
        <v>0</v>
      </c>
      <c r="L144" s="9">
        <v>0</v>
      </c>
      <c r="M144" s="9">
        <v>90.05</v>
      </c>
      <c r="N144" s="49">
        <f t="shared" si="50"/>
        <v>0</v>
      </c>
      <c r="O144" s="361">
        <f>P144*Constants!$B$1+Constants!$B$2*Q144+R144</f>
        <v>0</v>
      </c>
      <c r="P144" s="49">
        <v>0</v>
      </c>
      <c r="Q144" s="49">
        <v>0</v>
      </c>
      <c r="R144" s="49">
        <v>0</v>
      </c>
      <c r="S144" s="49">
        <v>0</v>
      </c>
      <c r="T144" s="50">
        <f t="shared" si="41"/>
        <v>0</v>
      </c>
      <c r="U144" s="361">
        <f>V144*Constants!$B$1+Constants!$B$2*W144+X144</f>
        <v>0</v>
      </c>
      <c r="V144" s="49">
        <v>0</v>
      </c>
      <c r="W144" s="49">
        <v>0</v>
      </c>
      <c r="X144" s="49">
        <v>0</v>
      </c>
      <c r="Y144" s="49">
        <v>0</v>
      </c>
      <c r="Z144" s="46">
        <v>0</v>
      </c>
      <c r="AA144" s="46">
        <v>1</v>
      </c>
      <c r="AB144" s="46">
        <v>0</v>
      </c>
      <c r="AC144" s="46">
        <v>0</v>
      </c>
      <c r="AD144" s="51">
        <v>0</v>
      </c>
    </row>
    <row r="145" spans="1:30" s="24" customFormat="1" x14ac:dyDescent="0.2">
      <c r="A145" s="23" t="s">
        <v>55</v>
      </c>
      <c r="B145" s="50">
        <f t="shared" si="48"/>
        <v>0</v>
      </c>
      <c r="C145" s="361">
        <f>D145*Constants!$B$1+Constants!$B$2*E145+F145</f>
        <v>0</v>
      </c>
      <c r="D145" s="49">
        <v>0</v>
      </c>
      <c r="E145" s="49">
        <v>0</v>
      </c>
      <c r="F145" s="49">
        <v>0</v>
      </c>
      <c r="G145" s="49">
        <v>0</v>
      </c>
      <c r="H145" s="8">
        <f t="shared" si="49"/>
        <v>419.62</v>
      </c>
      <c r="I145" s="361">
        <f>J145*Constants!$B$1+Constants!$B$2*K145+L145</f>
        <v>261.36</v>
      </c>
      <c r="J145" s="9">
        <v>326.7</v>
      </c>
      <c r="K145" s="9">
        <v>0</v>
      </c>
      <c r="L145" s="9">
        <v>0</v>
      </c>
      <c r="M145" s="9">
        <v>92.92</v>
      </c>
      <c r="N145" s="49">
        <f t="shared" si="50"/>
        <v>0</v>
      </c>
      <c r="O145" s="361">
        <f>P145*Constants!$B$1+Constants!$B$2*Q145+R145</f>
        <v>0</v>
      </c>
      <c r="P145" s="49">
        <v>0</v>
      </c>
      <c r="Q145" s="49">
        <v>0</v>
      </c>
      <c r="R145" s="49">
        <v>0</v>
      </c>
      <c r="S145" s="49">
        <v>0</v>
      </c>
      <c r="T145" s="50">
        <f t="shared" si="41"/>
        <v>0</v>
      </c>
      <c r="U145" s="361">
        <f>V145*Constants!$B$1+Constants!$B$2*W145+X145</f>
        <v>0</v>
      </c>
      <c r="V145" s="49">
        <v>0</v>
      </c>
      <c r="W145" s="49">
        <v>0</v>
      </c>
      <c r="X145" s="49">
        <v>0</v>
      </c>
      <c r="Y145" s="49">
        <v>0</v>
      </c>
      <c r="Z145" s="46">
        <v>0</v>
      </c>
      <c r="AA145" s="46">
        <v>1</v>
      </c>
      <c r="AB145" s="46">
        <v>0</v>
      </c>
      <c r="AC145" s="46">
        <v>0</v>
      </c>
      <c r="AD145" s="46">
        <v>0</v>
      </c>
    </row>
    <row r="146" spans="1:30" s="19" customFormat="1" x14ac:dyDescent="0.2">
      <c r="A146" s="23" t="s">
        <v>21</v>
      </c>
      <c r="B146" s="50">
        <f t="shared" si="48"/>
        <v>0</v>
      </c>
      <c r="C146" s="361">
        <f>D146*Constants!$B$1+Constants!$B$2*E146+F146</f>
        <v>0</v>
      </c>
      <c r="D146" s="49">
        <v>0</v>
      </c>
      <c r="E146" s="49">
        <v>0</v>
      </c>
      <c r="F146" s="49">
        <v>0</v>
      </c>
      <c r="G146" s="49">
        <v>0</v>
      </c>
      <c r="H146" s="8">
        <f>SUM(J146:M146)</f>
        <v>434.84000000000003</v>
      </c>
      <c r="I146" s="361">
        <f>J146*Constants!$B$1+Constants!$B$2*K146+L146</f>
        <v>275.35200000000003</v>
      </c>
      <c r="J146" s="9">
        <v>344.19</v>
      </c>
      <c r="K146" s="9">
        <v>0</v>
      </c>
      <c r="L146" s="9">
        <v>0</v>
      </c>
      <c r="M146" s="9">
        <v>90.65</v>
      </c>
      <c r="N146" s="49">
        <f t="shared" si="50"/>
        <v>0</v>
      </c>
      <c r="O146" s="361">
        <f>P146*Constants!$B$1+Constants!$B$2*Q146+R146</f>
        <v>0</v>
      </c>
      <c r="P146" s="49">
        <v>0</v>
      </c>
      <c r="Q146" s="49">
        <v>0</v>
      </c>
      <c r="R146" s="49">
        <v>0</v>
      </c>
      <c r="S146" s="49">
        <v>0</v>
      </c>
      <c r="T146" s="50">
        <f t="shared" si="41"/>
        <v>0</v>
      </c>
      <c r="U146" s="361">
        <f>V146*Constants!$B$1+Constants!$B$2*W146+X146</f>
        <v>0</v>
      </c>
      <c r="V146" s="49">
        <v>0</v>
      </c>
      <c r="W146" s="49">
        <v>0</v>
      </c>
      <c r="X146" s="49">
        <v>0</v>
      </c>
      <c r="Y146" s="49">
        <v>0</v>
      </c>
      <c r="Z146" s="46">
        <v>0</v>
      </c>
      <c r="AA146" s="46">
        <v>1</v>
      </c>
      <c r="AB146" s="46">
        <v>0</v>
      </c>
      <c r="AC146" s="46">
        <v>0</v>
      </c>
      <c r="AD146" s="46">
        <v>1</v>
      </c>
    </row>
    <row r="147" spans="1:30" x14ac:dyDescent="0.2">
      <c r="A147" s="23" t="s">
        <v>56</v>
      </c>
      <c r="B147" s="50">
        <f t="shared" si="48"/>
        <v>0</v>
      </c>
      <c r="C147" s="361">
        <f>D147*Constants!$B$1+Constants!$B$2*E147+F147</f>
        <v>0</v>
      </c>
      <c r="D147" s="49">
        <v>0</v>
      </c>
      <c r="E147" s="49">
        <v>0</v>
      </c>
      <c r="F147" s="49">
        <v>0</v>
      </c>
      <c r="G147" s="49">
        <v>0</v>
      </c>
      <c r="H147" s="8">
        <f t="shared" si="49"/>
        <v>436.15</v>
      </c>
      <c r="I147" s="361">
        <f>J147*Constants!$B$1+Constants!$B$2*K147+L147</f>
        <v>276.45600000000002</v>
      </c>
      <c r="J147" s="9">
        <v>345.57</v>
      </c>
      <c r="K147" s="9">
        <v>0</v>
      </c>
      <c r="L147" s="9">
        <v>0</v>
      </c>
      <c r="M147" s="9">
        <v>90.58</v>
      </c>
      <c r="N147" s="49">
        <f t="shared" si="50"/>
        <v>0</v>
      </c>
      <c r="O147" s="361">
        <f>P147*Constants!$B$1+Constants!$B$2*Q147+R147</f>
        <v>0</v>
      </c>
      <c r="P147" s="49">
        <v>0</v>
      </c>
      <c r="Q147" s="49">
        <v>0</v>
      </c>
      <c r="R147" s="49">
        <v>0</v>
      </c>
      <c r="S147" s="49">
        <v>0</v>
      </c>
      <c r="T147" s="50">
        <f t="shared" si="41"/>
        <v>0</v>
      </c>
      <c r="U147" s="361">
        <f>V147*Constants!$B$1+Constants!$B$2*W147+X147</f>
        <v>0</v>
      </c>
      <c r="V147" s="49">
        <v>0</v>
      </c>
      <c r="W147" s="49">
        <v>0</v>
      </c>
      <c r="X147" s="49">
        <v>0</v>
      </c>
      <c r="Y147" s="49">
        <v>0</v>
      </c>
      <c r="Z147" s="46">
        <v>0</v>
      </c>
      <c r="AA147" s="46">
        <v>1</v>
      </c>
      <c r="AB147" s="46">
        <v>0</v>
      </c>
      <c r="AC147" s="46">
        <v>0</v>
      </c>
      <c r="AD147" s="46">
        <v>1</v>
      </c>
    </row>
    <row r="148" spans="1:30" s="15" customFormat="1" x14ac:dyDescent="0.2">
      <c r="A148" s="23" t="s">
        <v>57</v>
      </c>
      <c r="B148" s="50">
        <f t="shared" si="48"/>
        <v>0</v>
      </c>
      <c r="C148" s="361">
        <f>D148*Constants!$B$1+Constants!$B$2*E148+F148</f>
        <v>0</v>
      </c>
      <c r="D148" s="49">
        <v>0</v>
      </c>
      <c r="E148" s="49">
        <v>0</v>
      </c>
      <c r="F148" s="49">
        <v>0</v>
      </c>
      <c r="G148" s="49">
        <v>0</v>
      </c>
      <c r="H148" s="8">
        <f t="shared" si="49"/>
        <v>436.19</v>
      </c>
      <c r="I148" s="361">
        <f>J148*Constants!$B$1+Constants!$B$2*K148+L148</f>
        <v>276.45600000000002</v>
      </c>
      <c r="J148" s="9">
        <v>345.57</v>
      </c>
      <c r="K148" s="9">
        <v>0</v>
      </c>
      <c r="L148" s="9">
        <v>0</v>
      </c>
      <c r="M148" s="9">
        <v>90.62</v>
      </c>
      <c r="N148" s="49">
        <f t="shared" si="50"/>
        <v>0</v>
      </c>
      <c r="O148" s="361">
        <f>P148*Constants!$B$1+Constants!$B$2*Q148+R148</f>
        <v>0</v>
      </c>
      <c r="P148" s="49">
        <v>0</v>
      </c>
      <c r="Q148" s="49">
        <v>0</v>
      </c>
      <c r="R148" s="49">
        <v>0</v>
      </c>
      <c r="S148" s="49">
        <v>0</v>
      </c>
      <c r="T148" s="50">
        <f t="shared" si="41"/>
        <v>0</v>
      </c>
      <c r="U148" s="361">
        <f>V148*Constants!$B$1+Constants!$B$2*W148+X148</f>
        <v>0</v>
      </c>
      <c r="V148" s="49">
        <v>0</v>
      </c>
      <c r="W148" s="49">
        <v>0</v>
      </c>
      <c r="X148" s="49">
        <v>0</v>
      </c>
      <c r="Y148" s="49">
        <v>0</v>
      </c>
      <c r="Z148" s="46">
        <v>0</v>
      </c>
      <c r="AA148" s="46">
        <v>1</v>
      </c>
      <c r="AB148" s="46">
        <v>0</v>
      </c>
      <c r="AC148" s="46">
        <v>0</v>
      </c>
      <c r="AD148" s="46">
        <v>1</v>
      </c>
    </row>
    <row r="149" spans="1:30" s="15" customFormat="1" x14ac:dyDescent="0.2">
      <c r="A149" s="72" t="s">
        <v>58</v>
      </c>
      <c r="B149" s="53">
        <f t="shared" si="48"/>
        <v>0</v>
      </c>
      <c r="C149" s="361">
        <f>D149*Constants!$B$1+Constants!$B$2*E149+F149</f>
        <v>0</v>
      </c>
      <c r="D149" s="54">
        <v>0</v>
      </c>
      <c r="E149" s="54">
        <v>0</v>
      </c>
      <c r="F149" s="54">
        <v>0</v>
      </c>
      <c r="G149" s="54">
        <v>0</v>
      </c>
      <c r="H149" s="27">
        <f t="shared" si="49"/>
        <v>401.73</v>
      </c>
      <c r="I149" s="361">
        <f>J149*Constants!$B$1+Constants!$B$2*K149+L149</f>
        <v>249.70400000000001</v>
      </c>
      <c r="J149" s="28">
        <v>312.13</v>
      </c>
      <c r="K149" s="28">
        <v>0</v>
      </c>
      <c r="L149" s="28">
        <v>0</v>
      </c>
      <c r="M149" s="28">
        <v>89.6</v>
      </c>
      <c r="N149" s="54">
        <f t="shared" si="50"/>
        <v>0</v>
      </c>
      <c r="O149" s="361">
        <f>P149*Constants!$B$1+Constants!$B$2*Q149+R149</f>
        <v>0</v>
      </c>
      <c r="P149" s="54">
        <v>0</v>
      </c>
      <c r="Q149" s="54">
        <v>0</v>
      </c>
      <c r="R149" s="54">
        <v>0</v>
      </c>
      <c r="S149" s="54">
        <v>0</v>
      </c>
      <c r="T149" s="53">
        <f t="shared" si="41"/>
        <v>0</v>
      </c>
      <c r="U149" s="361">
        <f>V149*Constants!$B$1+Constants!$B$2*W149+X149</f>
        <v>0</v>
      </c>
      <c r="V149" s="54">
        <v>0</v>
      </c>
      <c r="W149" s="54">
        <v>0</v>
      </c>
      <c r="X149" s="54">
        <v>0</v>
      </c>
      <c r="Y149" s="54">
        <v>0</v>
      </c>
      <c r="Z149" s="60">
        <v>0</v>
      </c>
      <c r="AA149" s="60">
        <v>1</v>
      </c>
      <c r="AB149" s="60">
        <v>0</v>
      </c>
      <c r="AC149" s="60">
        <v>0</v>
      </c>
      <c r="AD149" s="60">
        <v>1</v>
      </c>
    </row>
    <row r="151" spans="1:30" ht="18.75" x14ac:dyDescent="0.25">
      <c r="A151" s="82"/>
      <c r="B151" s="738" t="s">
        <v>441</v>
      </c>
      <c r="C151" s="739"/>
      <c r="D151" s="739"/>
      <c r="E151" s="739"/>
      <c r="F151" s="739"/>
      <c r="G151" s="739"/>
      <c r="H151" s="739"/>
      <c r="I151" s="739"/>
      <c r="J151" s="739"/>
      <c r="K151" s="739"/>
      <c r="L151" s="739"/>
      <c r="M151" s="739"/>
      <c r="N151" s="739"/>
      <c r="O151" s="739"/>
      <c r="P151" s="739"/>
      <c r="Q151" s="739"/>
      <c r="R151" s="739"/>
      <c r="S151" s="739"/>
      <c r="T151" s="739"/>
      <c r="U151" s="739"/>
      <c r="V151" s="739"/>
      <c r="W151" s="739"/>
      <c r="X151" s="739"/>
      <c r="Y151" s="740"/>
    </row>
    <row r="152" spans="1:30" x14ac:dyDescent="0.2">
      <c r="A152" s="75" t="s">
        <v>447</v>
      </c>
      <c r="B152" s="732" t="s">
        <v>39</v>
      </c>
      <c r="C152" s="732"/>
      <c r="D152" s="732"/>
      <c r="E152" s="732"/>
      <c r="F152" s="732"/>
      <c r="G152" s="737"/>
      <c r="H152" s="732" t="s">
        <v>42</v>
      </c>
      <c r="I152" s="732"/>
      <c r="J152" s="732"/>
      <c r="K152" s="732"/>
      <c r="L152" s="732"/>
      <c r="M152" s="732"/>
      <c r="N152" s="732" t="s">
        <v>41</v>
      </c>
      <c r="O152" s="732"/>
      <c r="P152" s="732"/>
      <c r="Q152" s="732"/>
      <c r="R152" s="732"/>
      <c r="S152" s="732"/>
      <c r="T152" s="732" t="s">
        <v>40</v>
      </c>
      <c r="U152" s="732"/>
      <c r="V152" s="732"/>
      <c r="W152" s="732"/>
      <c r="X152" s="732"/>
      <c r="Y152" s="732"/>
    </row>
    <row r="153" spans="1:30" ht="33.75" x14ac:dyDescent="0.2">
      <c r="A153" s="39" t="s">
        <v>14</v>
      </c>
      <c r="B153" s="34" t="s">
        <v>1</v>
      </c>
      <c r="C153" s="35" t="s">
        <v>8</v>
      </c>
      <c r="D153" s="35" t="s">
        <v>9</v>
      </c>
      <c r="E153" s="35" t="s">
        <v>20</v>
      </c>
      <c r="F153" s="35" t="s">
        <v>11</v>
      </c>
      <c r="G153" s="35" t="s">
        <v>10</v>
      </c>
      <c r="H153" s="34" t="s">
        <v>1</v>
      </c>
      <c r="I153" s="35" t="s">
        <v>8</v>
      </c>
      <c r="J153" s="35" t="s">
        <v>9</v>
      </c>
      <c r="K153" s="35" t="s">
        <v>20</v>
      </c>
      <c r="L153" s="35" t="s">
        <v>11</v>
      </c>
      <c r="M153" s="35" t="s">
        <v>10</v>
      </c>
      <c r="N153" s="30" t="s">
        <v>1</v>
      </c>
      <c r="O153" s="31" t="s">
        <v>8</v>
      </c>
      <c r="P153" s="31" t="s">
        <v>9</v>
      </c>
      <c r="Q153" s="31" t="s">
        <v>20</v>
      </c>
      <c r="R153" s="31" t="s">
        <v>11</v>
      </c>
      <c r="S153" s="32" t="s">
        <v>10</v>
      </c>
      <c r="T153" s="30" t="s">
        <v>1</v>
      </c>
      <c r="U153" s="31" t="s">
        <v>8</v>
      </c>
      <c r="V153" s="31" t="s">
        <v>9</v>
      </c>
      <c r="W153" s="31" t="s">
        <v>20</v>
      </c>
      <c r="X153" s="31" t="s">
        <v>11</v>
      </c>
      <c r="Y153" s="32" t="s">
        <v>10</v>
      </c>
      <c r="Z153" s="40" t="s">
        <v>114</v>
      </c>
      <c r="AA153" s="40" t="s">
        <v>115</v>
      </c>
      <c r="AB153" s="40" t="s">
        <v>116</v>
      </c>
      <c r="AC153" s="40" t="s">
        <v>117</v>
      </c>
      <c r="AD153" s="42" t="s">
        <v>19</v>
      </c>
    </row>
    <row r="154" spans="1:30" x14ac:dyDescent="0.2">
      <c r="A154" s="11" t="s">
        <v>0</v>
      </c>
      <c r="B154" s="57">
        <f>SUM(D154:G154)</f>
        <v>0</v>
      </c>
      <c r="C154" s="361">
        <f>D154*Constants!$B$1+Constants!$B$2*E154+F154</f>
        <v>0</v>
      </c>
      <c r="D154" s="58">
        <v>0</v>
      </c>
      <c r="E154" s="58">
        <v>0</v>
      </c>
      <c r="F154" s="58">
        <v>0</v>
      </c>
      <c r="G154" s="58">
        <v>0</v>
      </c>
      <c r="H154" s="57">
        <f>SUM(J154:M154)</f>
        <v>0</v>
      </c>
      <c r="I154" s="361">
        <f>J154*Constants!$B$1+Constants!$B$2*K154+L154</f>
        <v>0</v>
      </c>
      <c r="J154" s="58">
        <v>0</v>
      </c>
      <c r="K154" s="58">
        <v>0</v>
      </c>
      <c r="L154" s="58">
        <v>0</v>
      </c>
      <c r="M154" s="58">
        <v>0</v>
      </c>
      <c r="N154" s="58">
        <f>SUM(P154:S154)</f>
        <v>0</v>
      </c>
      <c r="O154" s="361">
        <f>P154*Constants!$B$1+Constants!$B$2*Q154+R154</f>
        <v>0</v>
      </c>
      <c r="P154" s="58">
        <v>0</v>
      </c>
      <c r="Q154" s="58">
        <v>0</v>
      </c>
      <c r="R154" s="58">
        <v>0</v>
      </c>
      <c r="S154" s="58">
        <v>0</v>
      </c>
      <c r="T154" s="57">
        <f t="shared" ref="T154:T174" si="51">SUM(V154:Y154)</f>
        <v>0</v>
      </c>
      <c r="U154" s="361">
        <f>V154*Constants!$B$1+Constants!$B$2*W154+X154</f>
        <v>0</v>
      </c>
      <c r="V154" s="58">
        <v>0</v>
      </c>
      <c r="W154" s="58">
        <v>0</v>
      </c>
      <c r="X154" s="58">
        <v>0</v>
      </c>
      <c r="Y154" s="58">
        <v>0</v>
      </c>
      <c r="Z154" s="43">
        <v>0</v>
      </c>
      <c r="AA154" s="43">
        <v>0</v>
      </c>
      <c r="AB154" s="43">
        <v>0</v>
      </c>
      <c r="AC154" s="43">
        <v>0</v>
      </c>
      <c r="AD154" s="64">
        <v>0</v>
      </c>
    </row>
    <row r="155" spans="1:30" x14ac:dyDescent="0.2">
      <c r="A155" s="12" t="s">
        <v>45</v>
      </c>
      <c r="B155" s="50">
        <f>SUM(D155:G155)</f>
        <v>0</v>
      </c>
      <c r="C155" s="361">
        <f>D155*Constants!$B$1+Constants!$B$2*E155+F155</f>
        <v>0</v>
      </c>
      <c r="D155" s="49">
        <v>0</v>
      </c>
      <c r="E155" s="49">
        <v>0</v>
      </c>
      <c r="F155" s="49">
        <v>0</v>
      </c>
      <c r="G155" s="49">
        <v>0</v>
      </c>
      <c r="H155" s="50">
        <f>SUM(J155:M155)</f>
        <v>0</v>
      </c>
      <c r="I155" s="361">
        <f>J155*Constants!$B$1+Constants!$B$2*K155+L155</f>
        <v>0</v>
      </c>
      <c r="J155" s="49">
        <v>0</v>
      </c>
      <c r="K155" s="49">
        <v>0</v>
      </c>
      <c r="L155" s="49">
        <v>0</v>
      </c>
      <c r="M155" s="49">
        <v>0</v>
      </c>
      <c r="N155" s="49">
        <f>SUM(P155:S155)</f>
        <v>0</v>
      </c>
      <c r="O155" s="361">
        <f>P155*Constants!$B$1+Constants!$B$2*Q155+R155</f>
        <v>0</v>
      </c>
      <c r="P155" s="49">
        <v>0</v>
      </c>
      <c r="Q155" s="49">
        <v>0</v>
      </c>
      <c r="R155" s="49">
        <v>0</v>
      </c>
      <c r="S155" s="49">
        <v>0</v>
      </c>
      <c r="T155" s="50">
        <f t="shared" si="51"/>
        <v>0</v>
      </c>
      <c r="U155" s="361">
        <f>V155*Constants!$B$1+Constants!$B$2*W155+X155</f>
        <v>0</v>
      </c>
      <c r="V155" s="49">
        <v>0</v>
      </c>
      <c r="W155" s="49">
        <v>0</v>
      </c>
      <c r="X155" s="49">
        <v>0</v>
      </c>
      <c r="Y155" s="49">
        <v>0</v>
      </c>
      <c r="Z155" s="44">
        <v>0</v>
      </c>
      <c r="AA155" s="44">
        <v>0</v>
      </c>
      <c r="AB155" s="44">
        <v>0</v>
      </c>
      <c r="AC155" s="44">
        <v>0</v>
      </c>
      <c r="AD155" s="61">
        <v>0</v>
      </c>
    </row>
    <row r="156" spans="1:30" x14ac:dyDescent="0.2">
      <c r="A156" s="12" t="s">
        <v>59</v>
      </c>
      <c r="B156" s="50">
        <f>SUM(D156:G156)</f>
        <v>0</v>
      </c>
      <c r="C156" s="361">
        <f>D156*Constants!$B$1+Constants!$B$2*E156+F156</f>
        <v>0</v>
      </c>
      <c r="D156" s="49">
        <v>0</v>
      </c>
      <c r="E156" s="49">
        <v>0</v>
      </c>
      <c r="F156" s="49">
        <v>0</v>
      </c>
      <c r="G156" s="49">
        <v>0</v>
      </c>
      <c r="H156" s="50">
        <f>SUM(J156:M156)</f>
        <v>0</v>
      </c>
      <c r="I156" s="361">
        <f>J156*Constants!$B$1+Constants!$B$2*K156+L156</f>
        <v>0</v>
      </c>
      <c r="J156" s="49">
        <v>0</v>
      </c>
      <c r="K156" s="49">
        <v>0</v>
      </c>
      <c r="L156" s="49">
        <v>0</v>
      </c>
      <c r="M156" s="49">
        <v>0</v>
      </c>
      <c r="N156" s="49">
        <f>SUM(P156:S156)</f>
        <v>0</v>
      </c>
      <c r="O156" s="361">
        <f>P156*Constants!$B$1+Constants!$B$2*Q156+R156</f>
        <v>0</v>
      </c>
      <c r="P156" s="49">
        <v>0</v>
      </c>
      <c r="Q156" s="49">
        <v>0</v>
      </c>
      <c r="R156" s="49">
        <v>0</v>
      </c>
      <c r="S156" s="49">
        <v>0</v>
      </c>
      <c r="T156" s="50">
        <f t="shared" si="51"/>
        <v>0</v>
      </c>
      <c r="U156" s="361">
        <f>V156*Constants!$B$1+Constants!$B$2*W156+X156</f>
        <v>0</v>
      </c>
      <c r="V156" s="49">
        <v>0</v>
      </c>
      <c r="W156" s="49">
        <v>0</v>
      </c>
      <c r="X156" s="49">
        <v>0</v>
      </c>
      <c r="Y156" s="49">
        <v>0</v>
      </c>
      <c r="Z156" s="44">
        <v>0</v>
      </c>
      <c r="AA156" s="44">
        <v>0</v>
      </c>
      <c r="AB156" s="44">
        <v>0</v>
      </c>
      <c r="AC156" s="44">
        <v>0</v>
      </c>
      <c r="AD156" s="61">
        <v>0</v>
      </c>
    </row>
    <row r="157" spans="1:30" x14ac:dyDescent="0.2">
      <c r="A157" s="12" t="s">
        <v>43</v>
      </c>
      <c r="B157" s="50">
        <f t="shared" ref="B157:B158" si="52">SUM(D157:G157)</f>
        <v>0</v>
      </c>
      <c r="C157" s="361">
        <f>D157*Constants!$B$1+Constants!$B$2*E157+F157</f>
        <v>0</v>
      </c>
      <c r="D157" s="49">
        <v>0</v>
      </c>
      <c r="E157" s="49">
        <v>0</v>
      </c>
      <c r="F157" s="49">
        <v>0</v>
      </c>
      <c r="G157" s="49">
        <v>0</v>
      </c>
      <c r="H157" s="50">
        <f t="shared" ref="H157:H158" si="53">SUM(J157:M157)</f>
        <v>0</v>
      </c>
      <c r="I157" s="361">
        <f>J157*Constants!$B$1+Constants!$B$2*K157+L157</f>
        <v>0</v>
      </c>
      <c r="J157" s="49">
        <v>0</v>
      </c>
      <c r="K157" s="49">
        <v>0</v>
      </c>
      <c r="L157" s="49">
        <v>0</v>
      </c>
      <c r="M157" s="49">
        <v>0</v>
      </c>
      <c r="N157" s="49">
        <f t="shared" ref="N157:N158" si="54">SUM(P157:S157)</f>
        <v>0</v>
      </c>
      <c r="O157" s="361">
        <f>P157*Constants!$B$1+Constants!$B$2*Q157+R157</f>
        <v>0</v>
      </c>
      <c r="P157" s="49">
        <v>0</v>
      </c>
      <c r="Q157" s="49">
        <v>0</v>
      </c>
      <c r="R157" s="49">
        <v>0</v>
      </c>
      <c r="S157" s="49">
        <v>0</v>
      </c>
      <c r="T157" s="50">
        <f t="shared" si="51"/>
        <v>0</v>
      </c>
      <c r="U157" s="361">
        <f>V157*Constants!$B$1+Constants!$B$2*W157+X157</f>
        <v>0</v>
      </c>
      <c r="V157" s="49">
        <v>0</v>
      </c>
      <c r="W157" s="49">
        <v>0</v>
      </c>
      <c r="X157" s="49">
        <v>0</v>
      </c>
      <c r="Y157" s="49">
        <v>0</v>
      </c>
      <c r="Z157" s="44">
        <v>0</v>
      </c>
      <c r="AA157" s="44">
        <v>0</v>
      </c>
      <c r="AB157" s="44">
        <v>0</v>
      </c>
      <c r="AC157" s="44">
        <v>0</v>
      </c>
      <c r="AD157" s="61">
        <v>0</v>
      </c>
    </row>
    <row r="158" spans="1:30" x14ac:dyDescent="0.2">
      <c r="A158" s="12" t="s">
        <v>44</v>
      </c>
      <c r="B158" s="50">
        <f t="shared" si="52"/>
        <v>0</v>
      </c>
      <c r="C158" s="361">
        <f>D158*Constants!$B$1+Constants!$B$2*E158+F158</f>
        <v>0</v>
      </c>
      <c r="D158" s="49">
        <v>0</v>
      </c>
      <c r="E158" s="49">
        <v>0</v>
      </c>
      <c r="F158" s="49">
        <v>0</v>
      </c>
      <c r="G158" s="49">
        <v>0</v>
      </c>
      <c r="H158" s="50">
        <f t="shared" si="53"/>
        <v>0</v>
      </c>
      <c r="I158" s="361">
        <f>J158*Constants!$B$1+Constants!$B$2*K158+L158</f>
        <v>0</v>
      </c>
      <c r="J158" s="49">
        <v>0</v>
      </c>
      <c r="K158" s="49">
        <v>0</v>
      </c>
      <c r="L158" s="49">
        <v>0</v>
      </c>
      <c r="M158" s="49">
        <v>0</v>
      </c>
      <c r="N158" s="49">
        <f t="shared" si="54"/>
        <v>0</v>
      </c>
      <c r="O158" s="361">
        <f>P158*Constants!$B$1+Constants!$B$2*Q158+R158</f>
        <v>0</v>
      </c>
      <c r="P158" s="49">
        <v>0</v>
      </c>
      <c r="Q158" s="49">
        <v>0</v>
      </c>
      <c r="R158" s="49">
        <v>0</v>
      </c>
      <c r="S158" s="49">
        <v>0</v>
      </c>
      <c r="T158" s="50">
        <f t="shared" si="51"/>
        <v>0</v>
      </c>
      <c r="U158" s="361">
        <f>V158*Constants!$B$1+Constants!$B$2*W158+X158</f>
        <v>0</v>
      </c>
      <c r="V158" s="49">
        <v>0</v>
      </c>
      <c r="W158" s="49">
        <v>0</v>
      </c>
      <c r="X158" s="49">
        <v>0</v>
      </c>
      <c r="Y158" s="49">
        <v>0</v>
      </c>
      <c r="Z158" s="44">
        <v>0</v>
      </c>
      <c r="AA158" s="44">
        <v>0</v>
      </c>
      <c r="AB158" s="44">
        <v>0</v>
      </c>
      <c r="AC158" s="44">
        <v>0</v>
      </c>
      <c r="AD158" s="61">
        <v>0</v>
      </c>
    </row>
    <row r="159" spans="1:30" x14ac:dyDescent="0.2">
      <c r="A159" s="23" t="s">
        <v>46</v>
      </c>
      <c r="B159" s="50">
        <f>SUM(D159:G159)</f>
        <v>0</v>
      </c>
      <c r="C159" s="361">
        <f>D159*Constants!$B$1+Constants!$B$2*E159+F159</f>
        <v>0</v>
      </c>
      <c r="D159" s="49">
        <v>0</v>
      </c>
      <c r="E159" s="49">
        <v>0</v>
      </c>
      <c r="F159" s="49">
        <v>0</v>
      </c>
      <c r="G159" s="49">
        <v>0</v>
      </c>
      <c r="H159" s="50">
        <f>SUM(J159:M159)</f>
        <v>0</v>
      </c>
      <c r="I159" s="361">
        <f>J159*Constants!$B$1+Constants!$B$2*K159+L159</f>
        <v>0</v>
      </c>
      <c r="J159" s="49">
        <v>0</v>
      </c>
      <c r="K159" s="49">
        <v>0</v>
      </c>
      <c r="L159" s="49">
        <v>0</v>
      </c>
      <c r="M159" s="49">
        <v>0</v>
      </c>
      <c r="N159" s="49">
        <f>SUM(P159:S159)</f>
        <v>0</v>
      </c>
      <c r="O159" s="361">
        <f>P159*Constants!$B$1+Constants!$B$2*Q159+R159</f>
        <v>0</v>
      </c>
      <c r="P159" s="49">
        <v>0</v>
      </c>
      <c r="Q159" s="49">
        <v>0</v>
      </c>
      <c r="R159" s="49">
        <v>0</v>
      </c>
      <c r="S159" s="49">
        <v>0</v>
      </c>
      <c r="T159" s="50">
        <f t="shared" si="51"/>
        <v>0</v>
      </c>
      <c r="U159" s="361">
        <f>V159*Constants!$B$1+Constants!$B$2*W159+X159</f>
        <v>0</v>
      </c>
      <c r="V159" s="49">
        <v>0</v>
      </c>
      <c r="W159" s="49">
        <v>0</v>
      </c>
      <c r="X159" s="49">
        <v>0</v>
      </c>
      <c r="Y159" s="49">
        <v>0</v>
      </c>
      <c r="Z159" s="46">
        <v>0</v>
      </c>
      <c r="AA159" s="46">
        <v>0</v>
      </c>
      <c r="AB159" s="46">
        <v>0</v>
      </c>
      <c r="AC159" s="46">
        <v>0</v>
      </c>
      <c r="AD159" s="51">
        <v>0</v>
      </c>
    </row>
    <row r="160" spans="1:30" x14ac:dyDescent="0.2">
      <c r="A160" s="23" t="s">
        <v>47</v>
      </c>
      <c r="B160" s="50">
        <f t="shared" ref="B160:B162" si="55">SUM(D160:G160)</f>
        <v>0</v>
      </c>
      <c r="C160" s="361">
        <f>D160*Constants!$B$1+Constants!$B$2*E160+F160</f>
        <v>0</v>
      </c>
      <c r="D160" s="49">
        <v>0</v>
      </c>
      <c r="E160" s="49">
        <v>0</v>
      </c>
      <c r="F160" s="49">
        <v>0</v>
      </c>
      <c r="G160" s="49">
        <v>0</v>
      </c>
      <c r="H160" s="50">
        <f>SUM(J160:M160)</f>
        <v>0</v>
      </c>
      <c r="I160" s="361">
        <f>J160*Constants!$B$1+Constants!$B$2*K160+L160</f>
        <v>0</v>
      </c>
      <c r="J160" s="49">
        <v>0</v>
      </c>
      <c r="K160" s="49">
        <v>0</v>
      </c>
      <c r="L160" s="49">
        <v>0</v>
      </c>
      <c r="M160" s="49">
        <v>0</v>
      </c>
      <c r="N160" s="49">
        <f>SUM(P160:S160)</f>
        <v>0</v>
      </c>
      <c r="O160" s="361">
        <f>P160*Constants!$B$1+Constants!$B$2*Q160+R160</f>
        <v>0</v>
      </c>
      <c r="P160" s="49">
        <v>0</v>
      </c>
      <c r="Q160" s="49">
        <v>0</v>
      </c>
      <c r="R160" s="49">
        <v>0</v>
      </c>
      <c r="S160" s="49">
        <v>0</v>
      </c>
      <c r="T160" s="50">
        <f t="shared" si="51"/>
        <v>0</v>
      </c>
      <c r="U160" s="361">
        <f>V160*Constants!$B$1+Constants!$B$2*W160+X160</f>
        <v>0</v>
      </c>
      <c r="V160" s="49">
        <v>0</v>
      </c>
      <c r="W160" s="49">
        <v>0</v>
      </c>
      <c r="X160" s="49">
        <v>0</v>
      </c>
      <c r="Y160" s="49">
        <v>0</v>
      </c>
      <c r="Z160" s="46">
        <v>0</v>
      </c>
      <c r="AA160" s="46">
        <v>0</v>
      </c>
      <c r="AB160" s="46">
        <v>0</v>
      </c>
      <c r="AC160" s="46">
        <v>0</v>
      </c>
      <c r="AD160" s="51">
        <v>0</v>
      </c>
    </row>
    <row r="161" spans="1:30" x14ac:dyDescent="0.2">
      <c r="A161" s="23" t="s">
        <v>48</v>
      </c>
      <c r="B161" s="50">
        <f t="shared" si="55"/>
        <v>0</v>
      </c>
      <c r="C161" s="361">
        <f>D161*Constants!$B$1+Constants!$B$2*E161+F161</f>
        <v>0</v>
      </c>
      <c r="D161" s="49">
        <v>0</v>
      </c>
      <c r="E161" s="49">
        <v>0</v>
      </c>
      <c r="F161" s="49">
        <v>0</v>
      </c>
      <c r="G161" s="49">
        <v>0</v>
      </c>
      <c r="H161" s="50">
        <f t="shared" ref="H161:H162" si="56">SUM(J161:M161)</f>
        <v>0</v>
      </c>
      <c r="I161" s="361">
        <f>J161*Constants!$B$1+Constants!$B$2*K161+L161</f>
        <v>0</v>
      </c>
      <c r="J161" s="49">
        <v>0</v>
      </c>
      <c r="K161" s="49">
        <v>0</v>
      </c>
      <c r="L161" s="49">
        <v>0</v>
      </c>
      <c r="M161" s="49">
        <v>0</v>
      </c>
      <c r="N161" s="49">
        <f t="shared" ref="N161:N162" si="57">SUM(P161:S161)</f>
        <v>0</v>
      </c>
      <c r="O161" s="361">
        <f>P161*Constants!$B$1+Constants!$B$2*Q161+R161</f>
        <v>0</v>
      </c>
      <c r="P161" s="49">
        <v>0</v>
      </c>
      <c r="Q161" s="49">
        <v>0</v>
      </c>
      <c r="R161" s="49">
        <v>0</v>
      </c>
      <c r="S161" s="49">
        <v>0</v>
      </c>
      <c r="T161" s="50">
        <f t="shared" si="51"/>
        <v>0</v>
      </c>
      <c r="U161" s="361">
        <f>V161*Constants!$B$1+Constants!$B$2*W161+X161</f>
        <v>0</v>
      </c>
      <c r="V161" s="49">
        <v>0</v>
      </c>
      <c r="W161" s="49">
        <v>0</v>
      </c>
      <c r="X161" s="49">
        <v>0</v>
      </c>
      <c r="Y161" s="49">
        <v>0</v>
      </c>
      <c r="Z161" s="44">
        <v>0</v>
      </c>
      <c r="AA161" s="44">
        <v>0</v>
      </c>
      <c r="AB161" s="44">
        <v>0</v>
      </c>
      <c r="AC161" s="44">
        <v>0</v>
      </c>
      <c r="AD161" s="61">
        <v>0</v>
      </c>
    </row>
    <row r="162" spans="1:30" x14ac:dyDescent="0.2">
      <c r="A162" s="23" t="s">
        <v>49</v>
      </c>
      <c r="B162" s="50">
        <f t="shared" si="55"/>
        <v>0</v>
      </c>
      <c r="C162" s="361">
        <f>D162*Constants!$B$1+Constants!$B$2*E162+F162</f>
        <v>0</v>
      </c>
      <c r="D162" s="49">
        <v>0</v>
      </c>
      <c r="E162" s="49">
        <v>0</v>
      </c>
      <c r="F162" s="49">
        <v>0</v>
      </c>
      <c r="G162" s="49">
        <v>0</v>
      </c>
      <c r="H162" s="50">
        <f t="shared" si="56"/>
        <v>0</v>
      </c>
      <c r="I162" s="361">
        <f>J162*Constants!$B$1+Constants!$B$2*K162+L162</f>
        <v>0</v>
      </c>
      <c r="J162" s="49">
        <v>0</v>
      </c>
      <c r="K162" s="49">
        <v>0</v>
      </c>
      <c r="L162" s="49">
        <v>0</v>
      </c>
      <c r="M162" s="49">
        <v>0</v>
      </c>
      <c r="N162" s="49">
        <f t="shared" si="57"/>
        <v>0</v>
      </c>
      <c r="O162" s="361">
        <f>P162*Constants!$B$1+Constants!$B$2*Q162+R162</f>
        <v>0</v>
      </c>
      <c r="P162" s="49">
        <v>0</v>
      </c>
      <c r="Q162" s="49">
        <v>0</v>
      </c>
      <c r="R162" s="49">
        <v>0</v>
      </c>
      <c r="S162" s="49">
        <v>0</v>
      </c>
      <c r="T162" s="50">
        <f t="shared" si="51"/>
        <v>0</v>
      </c>
      <c r="U162" s="361">
        <f>V162*Constants!$B$1+Constants!$B$2*W162+X162</f>
        <v>0</v>
      </c>
      <c r="V162" s="49">
        <v>0</v>
      </c>
      <c r="W162" s="49">
        <v>0</v>
      </c>
      <c r="X162" s="49">
        <v>0</v>
      </c>
      <c r="Y162" s="49">
        <v>0</v>
      </c>
      <c r="Z162" s="59">
        <v>0</v>
      </c>
      <c r="AA162" s="59">
        <v>0</v>
      </c>
      <c r="AB162" s="59">
        <v>0</v>
      </c>
      <c r="AC162" s="59">
        <v>0</v>
      </c>
      <c r="AD162" s="51">
        <v>0</v>
      </c>
    </row>
    <row r="163" spans="1:30" x14ac:dyDescent="0.2">
      <c r="A163" s="12" t="s">
        <v>50</v>
      </c>
      <c r="B163" s="50">
        <f>SUM(D163:G163)</f>
        <v>0</v>
      </c>
      <c r="C163" s="361">
        <f>D163*Constants!$B$1+Constants!$B$2*E163+F163</f>
        <v>0</v>
      </c>
      <c r="D163" s="49">
        <v>0</v>
      </c>
      <c r="E163" s="49">
        <v>0</v>
      </c>
      <c r="F163" s="49">
        <v>0</v>
      </c>
      <c r="G163" s="49">
        <v>0</v>
      </c>
      <c r="H163" s="50">
        <f>SUM(J163:M163)</f>
        <v>0</v>
      </c>
      <c r="I163" s="361">
        <f>J163*Constants!$B$1+Constants!$B$2*K163+L163</f>
        <v>0</v>
      </c>
      <c r="J163" s="49">
        <v>0</v>
      </c>
      <c r="K163" s="49">
        <v>0</v>
      </c>
      <c r="L163" s="49">
        <v>0</v>
      </c>
      <c r="M163" s="49">
        <v>0</v>
      </c>
      <c r="N163" s="49">
        <f>SUM(P163:S163)</f>
        <v>0</v>
      </c>
      <c r="O163" s="361">
        <f>P163*Constants!$B$1+Constants!$B$2*Q163+R163</f>
        <v>0</v>
      </c>
      <c r="P163" s="49">
        <v>0</v>
      </c>
      <c r="Q163" s="49">
        <v>0</v>
      </c>
      <c r="R163" s="49">
        <v>0</v>
      </c>
      <c r="S163" s="49">
        <v>0</v>
      </c>
      <c r="T163" s="50">
        <f t="shared" si="51"/>
        <v>0</v>
      </c>
      <c r="U163" s="361">
        <f>V163*Constants!$B$1+Constants!$B$2*W163+X163</f>
        <v>0</v>
      </c>
      <c r="V163" s="49">
        <v>0</v>
      </c>
      <c r="W163" s="49">
        <v>0</v>
      </c>
      <c r="X163" s="49">
        <v>0</v>
      </c>
      <c r="Y163" s="49">
        <v>0</v>
      </c>
      <c r="Z163" s="44">
        <v>0</v>
      </c>
      <c r="AA163" s="44">
        <v>0</v>
      </c>
      <c r="AB163" s="44">
        <v>0</v>
      </c>
      <c r="AC163" s="44">
        <v>0</v>
      </c>
      <c r="AD163" s="61">
        <v>0</v>
      </c>
    </row>
    <row r="164" spans="1:30" x14ac:dyDescent="0.2">
      <c r="A164" s="73" t="s">
        <v>30</v>
      </c>
      <c r="B164" s="50">
        <f>SUM(D164:G164)</f>
        <v>0</v>
      </c>
      <c r="C164" s="361">
        <f>D164*Constants!$B$1+Constants!$B$2*E164+F164</f>
        <v>0</v>
      </c>
      <c r="D164" s="49">
        <v>0</v>
      </c>
      <c r="E164" s="49">
        <v>0</v>
      </c>
      <c r="F164" s="49">
        <v>0</v>
      </c>
      <c r="G164" s="49">
        <v>0</v>
      </c>
      <c r="H164" s="50">
        <f>SUM(J164:M164)</f>
        <v>0</v>
      </c>
      <c r="I164" s="361">
        <f>J164*Constants!$B$1+Constants!$B$2*K164+L164</f>
        <v>0</v>
      </c>
      <c r="J164" s="49">
        <v>0</v>
      </c>
      <c r="K164" s="49">
        <v>0</v>
      </c>
      <c r="L164" s="49">
        <v>0</v>
      </c>
      <c r="M164" s="49">
        <v>0</v>
      </c>
      <c r="N164" s="49">
        <f>SUM(P164:S164)</f>
        <v>0</v>
      </c>
      <c r="O164" s="361">
        <f>P164*Constants!$B$1+Constants!$B$2*Q164+R164</f>
        <v>0</v>
      </c>
      <c r="P164" s="49">
        <v>0</v>
      </c>
      <c r="Q164" s="49">
        <v>0</v>
      </c>
      <c r="R164" s="49">
        <v>0</v>
      </c>
      <c r="S164" s="49">
        <v>0</v>
      </c>
      <c r="T164" s="50">
        <f t="shared" si="51"/>
        <v>0</v>
      </c>
      <c r="U164" s="361">
        <f>V164*Constants!$B$1+Constants!$B$2*W164+X164</f>
        <v>0</v>
      </c>
      <c r="V164" s="49">
        <v>0</v>
      </c>
      <c r="W164" s="49">
        <v>0</v>
      </c>
      <c r="X164" s="49">
        <v>0</v>
      </c>
      <c r="Y164" s="49">
        <v>0</v>
      </c>
      <c r="Z164" s="59">
        <v>0</v>
      </c>
      <c r="AA164" s="59">
        <v>0</v>
      </c>
      <c r="AB164" s="59">
        <v>0</v>
      </c>
      <c r="AC164" s="59">
        <v>0</v>
      </c>
      <c r="AD164" s="61">
        <v>0</v>
      </c>
    </row>
    <row r="165" spans="1:30" x14ac:dyDescent="0.2">
      <c r="A165" s="12" t="s">
        <v>6</v>
      </c>
      <c r="B165" s="50">
        <f>SUM(D165:G165)</f>
        <v>0</v>
      </c>
      <c r="C165" s="361">
        <f>D165*Constants!$B$1+Constants!$B$2*E165+F165</f>
        <v>0</v>
      </c>
      <c r="D165" s="49">
        <v>0</v>
      </c>
      <c r="E165" s="49">
        <v>0</v>
      </c>
      <c r="F165" s="49">
        <v>0</v>
      </c>
      <c r="G165" s="49">
        <v>0</v>
      </c>
      <c r="H165" s="50">
        <f>SUM(J165:M165)</f>
        <v>0</v>
      </c>
      <c r="I165" s="361">
        <f>J165*Constants!$B$1+Constants!$B$2*K165+L165</f>
        <v>0</v>
      </c>
      <c r="J165" s="49">
        <v>0</v>
      </c>
      <c r="K165" s="49">
        <v>0</v>
      </c>
      <c r="L165" s="49">
        <v>0</v>
      </c>
      <c r="M165" s="49">
        <v>0</v>
      </c>
      <c r="N165" s="49">
        <f>SUM(P165:S165)</f>
        <v>0</v>
      </c>
      <c r="O165" s="361">
        <f>P165*Constants!$B$1+Constants!$B$2*Q165+R165</f>
        <v>0</v>
      </c>
      <c r="P165" s="49">
        <v>0</v>
      </c>
      <c r="Q165" s="49">
        <v>0</v>
      </c>
      <c r="R165" s="49">
        <v>0</v>
      </c>
      <c r="S165" s="49">
        <v>0</v>
      </c>
      <c r="T165" s="50">
        <f t="shared" si="51"/>
        <v>0</v>
      </c>
      <c r="U165" s="361">
        <f>V165*Constants!$B$1+Constants!$B$2*W165+X165</f>
        <v>0</v>
      </c>
      <c r="V165" s="49">
        <v>0</v>
      </c>
      <c r="W165" s="49">
        <v>0</v>
      </c>
      <c r="X165" s="49">
        <v>0</v>
      </c>
      <c r="Y165" s="49">
        <v>0</v>
      </c>
      <c r="Z165" s="44">
        <v>0</v>
      </c>
      <c r="AA165" s="44">
        <v>0</v>
      </c>
      <c r="AB165" s="44">
        <v>0</v>
      </c>
      <c r="AC165" s="44">
        <v>0</v>
      </c>
      <c r="AD165" s="61">
        <v>0</v>
      </c>
    </row>
    <row r="166" spans="1:30" x14ac:dyDescent="0.2">
      <c r="A166" s="12" t="s">
        <v>51</v>
      </c>
      <c r="B166" s="50">
        <f t="shared" ref="B166:B174" si="58">SUM(D166:G166)</f>
        <v>0</v>
      </c>
      <c r="C166" s="361">
        <f>D166*Constants!$B$1+Constants!$B$2*E166+F166</f>
        <v>0</v>
      </c>
      <c r="D166" s="49">
        <v>0</v>
      </c>
      <c r="E166" s="49">
        <v>0</v>
      </c>
      <c r="F166" s="49">
        <v>0</v>
      </c>
      <c r="G166" s="49">
        <v>0</v>
      </c>
      <c r="H166" s="50">
        <f t="shared" ref="H166:H174" si="59">SUM(J166:M166)</f>
        <v>0</v>
      </c>
      <c r="I166" s="361">
        <f>J166*Constants!$B$1+Constants!$B$2*K166+L166</f>
        <v>0</v>
      </c>
      <c r="J166" s="49">
        <v>0</v>
      </c>
      <c r="K166" s="49">
        <v>0</v>
      </c>
      <c r="L166" s="49">
        <v>0</v>
      </c>
      <c r="M166" s="49">
        <v>0</v>
      </c>
      <c r="N166" s="49">
        <f t="shared" ref="N166:N174" si="60">SUM(P166:S166)</f>
        <v>0</v>
      </c>
      <c r="O166" s="361">
        <f>P166*Constants!$B$1+Constants!$B$2*Q166+R166</f>
        <v>0</v>
      </c>
      <c r="P166" s="49">
        <v>0</v>
      </c>
      <c r="Q166" s="49">
        <v>0</v>
      </c>
      <c r="R166" s="49">
        <v>0</v>
      </c>
      <c r="S166" s="49">
        <v>0</v>
      </c>
      <c r="T166" s="50">
        <f t="shared" si="51"/>
        <v>0</v>
      </c>
      <c r="U166" s="361">
        <f>V166*Constants!$B$1+Constants!$B$2*W166+X166</f>
        <v>0</v>
      </c>
      <c r="V166" s="49">
        <v>0</v>
      </c>
      <c r="W166" s="49">
        <v>0</v>
      </c>
      <c r="X166" s="49">
        <v>0</v>
      </c>
      <c r="Y166" s="49">
        <v>0</v>
      </c>
      <c r="Z166" s="44">
        <v>0</v>
      </c>
      <c r="AA166" s="44">
        <v>0</v>
      </c>
      <c r="AB166" s="44">
        <v>0</v>
      </c>
      <c r="AC166" s="44">
        <v>0</v>
      </c>
      <c r="AD166" s="61">
        <v>0</v>
      </c>
    </row>
    <row r="167" spans="1:30" x14ac:dyDescent="0.2">
      <c r="A167" s="23" t="s">
        <v>52</v>
      </c>
      <c r="B167" s="50">
        <f t="shared" si="58"/>
        <v>0</v>
      </c>
      <c r="C167" s="361">
        <f>D167*Constants!$B$1+Constants!$B$2*E167+F167</f>
        <v>0</v>
      </c>
      <c r="D167" s="49">
        <v>0</v>
      </c>
      <c r="E167" s="49">
        <v>0</v>
      </c>
      <c r="F167" s="49">
        <v>0</v>
      </c>
      <c r="G167" s="49">
        <v>0</v>
      </c>
      <c r="H167" s="50">
        <f t="shared" si="59"/>
        <v>0</v>
      </c>
      <c r="I167" s="361">
        <f>J167*Constants!$B$1+Constants!$B$2*K167+L167</f>
        <v>0</v>
      </c>
      <c r="J167" s="49">
        <v>0</v>
      </c>
      <c r="K167" s="49">
        <v>0</v>
      </c>
      <c r="L167" s="49">
        <v>0</v>
      </c>
      <c r="M167" s="49">
        <v>0</v>
      </c>
      <c r="N167" s="49">
        <f t="shared" si="60"/>
        <v>0</v>
      </c>
      <c r="O167" s="361">
        <f>P167*Constants!$B$1+Constants!$B$2*Q167+R167</f>
        <v>0</v>
      </c>
      <c r="P167" s="49">
        <v>0</v>
      </c>
      <c r="Q167" s="49">
        <v>0</v>
      </c>
      <c r="R167" s="49">
        <v>0</v>
      </c>
      <c r="S167" s="49">
        <v>0</v>
      </c>
      <c r="T167" s="50">
        <f t="shared" si="51"/>
        <v>0</v>
      </c>
      <c r="U167" s="361">
        <f>V167*Constants!$B$1+Constants!$B$2*W167+X167</f>
        <v>0</v>
      </c>
      <c r="V167" s="49">
        <v>0</v>
      </c>
      <c r="W167" s="49">
        <v>0</v>
      </c>
      <c r="X167" s="49">
        <v>0</v>
      </c>
      <c r="Y167" s="49">
        <v>0</v>
      </c>
      <c r="Z167" s="46">
        <v>0</v>
      </c>
      <c r="AA167" s="46">
        <v>0</v>
      </c>
      <c r="AB167" s="46">
        <v>0</v>
      </c>
      <c r="AC167" s="46">
        <v>0</v>
      </c>
      <c r="AD167" s="51">
        <v>0</v>
      </c>
    </row>
    <row r="168" spans="1:30" x14ac:dyDescent="0.2">
      <c r="A168" s="23" t="s">
        <v>53</v>
      </c>
      <c r="B168" s="50">
        <f t="shared" si="58"/>
        <v>0</v>
      </c>
      <c r="C168" s="361">
        <f>D168*Constants!$B$1+Constants!$B$2*E168+F168</f>
        <v>0</v>
      </c>
      <c r="D168" s="49">
        <v>0</v>
      </c>
      <c r="E168" s="49">
        <v>0</v>
      </c>
      <c r="F168" s="49">
        <v>0</v>
      </c>
      <c r="G168" s="49">
        <v>0</v>
      </c>
      <c r="H168" s="50">
        <f t="shared" si="59"/>
        <v>0</v>
      </c>
      <c r="I168" s="361">
        <f>J168*Constants!$B$1+Constants!$B$2*K168+L168</f>
        <v>0</v>
      </c>
      <c r="J168" s="49">
        <v>0</v>
      </c>
      <c r="K168" s="49">
        <v>0</v>
      </c>
      <c r="L168" s="49">
        <v>0</v>
      </c>
      <c r="M168" s="49">
        <v>0</v>
      </c>
      <c r="N168" s="49">
        <f t="shared" si="60"/>
        <v>0</v>
      </c>
      <c r="O168" s="361">
        <f>P168*Constants!$B$1+Constants!$B$2*Q168+R168</f>
        <v>0</v>
      </c>
      <c r="P168" s="49">
        <v>0</v>
      </c>
      <c r="Q168" s="49">
        <v>0</v>
      </c>
      <c r="R168" s="49">
        <v>0</v>
      </c>
      <c r="S168" s="49">
        <v>0</v>
      </c>
      <c r="T168" s="50">
        <f t="shared" si="51"/>
        <v>0</v>
      </c>
      <c r="U168" s="361">
        <f>V168*Constants!$B$1+Constants!$B$2*W168+X168</f>
        <v>0</v>
      </c>
      <c r="V168" s="49">
        <v>0</v>
      </c>
      <c r="W168" s="49">
        <v>0</v>
      </c>
      <c r="X168" s="49">
        <v>0</v>
      </c>
      <c r="Y168" s="49">
        <v>0</v>
      </c>
      <c r="Z168" s="46">
        <v>0</v>
      </c>
      <c r="AA168" s="46">
        <v>0</v>
      </c>
      <c r="AB168" s="46">
        <v>0</v>
      </c>
      <c r="AC168" s="46">
        <v>0</v>
      </c>
      <c r="AD168" s="51">
        <v>0</v>
      </c>
    </row>
    <row r="169" spans="1:30" x14ac:dyDescent="0.2">
      <c r="A169" s="23" t="s">
        <v>54</v>
      </c>
      <c r="B169" s="50">
        <f t="shared" si="58"/>
        <v>0</v>
      </c>
      <c r="C169" s="361">
        <f>D169*Constants!$B$1+Constants!$B$2*E169+F169</f>
        <v>0</v>
      </c>
      <c r="D169" s="49">
        <v>0</v>
      </c>
      <c r="E169" s="49">
        <v>0</v>
      </c>
      <c r="F169" s="49">
        <v>0</v>
      </c>
      <c r="G169" s="49">
        <v>0</v>
      </c>
      <c r="H169" s="50">
        <f t="shared" si="59"/>
        <v>0</v>
      </c>
      <c r="I169" s="361">
        <f>J169*Constants!$B$1+Constants!$B$2*K169+L169</f>
        <v>0</v>
      </c>
      <c r="J169" s="49">
        <v>0</v>
      </c>
      <c r="K169" s="49">
        <v>0</v>
      </c>
      <c r="L169" s="49">
        <v>0</v>
      </c>
      <c r="M169" s="49">
        <v>0</v>
      </c>
      <c r="N169" s="49">
        <f t="shared" si="60"/>
        <v>0</v>
      </c>
      <c r="O169" s="361">
        <f>P169*Constants!$B$1+Constants!$B$2*Q169+R169</f>
        <v>0</v>
      </c>
      <c r="P169" s="49">
        <v>0</v>
      </c>
      <c r="Q169" s="49">
        <v>0</v>
      </c>
      <c r="R169" s="49">
        <v>0</v>
      </c>
      <c r="S169" s="49">
        <v>0</v>
      </c>
      <c r="T169" s="50">
        <f t="shared" si="51"/>
        <v>0</v>
      </c>
      <c r="U169" s="361">
        <f>V169*Constants!$B$1+Constants!$B$2*W169+X169</f>
        <v>0</v>
      </c>
      <c r="V169" s="49">
        <v>0</v>
      </c>
      <c r="W169" s="49">
        <v>0</v>
      </c>
      <c r="X169" s="49">
        <v>0</v>
      </c>
      <c r="Y169" s="49">
        <v>0</v>
      </c>
      <c r="Z169" s="46">
        <v>0</v>
      </c>
      <c r="AA169" s="46">
        <v>0</v>
      </c>
      <c r="AB169" s="46">
        <v>0</v>
      </c>
      <c r="AC169" s="46">
        <v>0</v>
      </c>
      <c r="AD169" s="51">
        <v>0</v>
      </c>
    </row>
    <row r="170" spans="1:30" x14ac:dyDescent="0.2">
      <c r="A170" s="23" t="s">
        <v>55</v>
      </c>
      <c r="B170" s="50">
        <f t="shared" si="58"/>
        <v>0</v>
      </c>
      <c r="C170" s="361">
        <f>D170*Constants!$B$1+Constants!$B$2*E170+F170</f>
        <v>0</v>
      </c>
      <c r="D170" s="49">
        <v>0</v>
      </c>
      <c r="E170" s="49">
        <v>0</v>
      </c>
      <c r="F170" s="49">
        <v>0</v>
      </c>
      <c r="G170" s="49">
        <v>0</v>
      </c>
      <c r="H170" s="50">
        <f t="shared" si="59"/>
        <v>0</v>
      </c>
      <c r="I170" s="361">
        <f>J170*Constants!$B$1+Constants!$B$2*K170+L170</f>
        <v>0</v>
      </c>
      <c r="J170" s="49">
        <v>0</v>
      </c>
      <c r="K170" s="49">
        <v>0</v>
      </c>
      <c r="L170" s="49">
        <v>0</v>
      </c>
      <c r="M170" s="49">
        <v>0</v>
      </c>
      <c r="N170" s="49">
        <f t="shared" si="60"/>
        <v>0</v>
      </c>
      <c r="O170" s="361">
        <f>P170*Constants!$B$1+Constants!$B$2*Q170+R170</f>
        <v>0</v>
      </c>
      <c r="P170" s="49">
        <v>0</v>
      </c>
      <c r="Q170" s="49">
        <v>0</v>
      </c>
      <c r="R170" s="49">
        <v>0</v>
      </c>
      <c r="S170" s="49">
        <v>0</v>
      </c>
      <c r="T170" s="50">
        <f t="shared" si="51"/>
        <v>0</v>
      </c>
      <c r="U170" s="361">
        <f>V170*Constants!$B$1+Constants!$B$2*W170+X170</f>
        <v>0</v>
      </c>
      <c r="V170" s="49">
        <v>0</v>
      </c>
      <c r="W170" s="49">
        <v>0</v>
      </c>
      <c r="X170" s="49">
        <v>0</v>
      </c>
      <c r="Y170" s="49">
        <v>0</v>
      </c>
      <c r="Z170" s="46">
        <v>0</v>
      </c>
      <c r="AA170" s="46">
        <v>0</v>
      </c>
      <c r="AB170" s="46">
        <v>0</v>
      </c>
      <c r="AC170" s="46">
        <v>0</v>
      </c>
      <c r="AD170" s="51">
        <v>0</v>
      </c>
    </row>
    <row r="171" spans="1:30" x14ac:dyDescent="0.2">
      <c r="A171" s="23" t="s">
        <v>21</v>
      </c>
      <c r="B171" s="50">
        <f t="shared" si="58"/>
        <v>0</v>
      </c>
      <c r="C171" s="361">
        <f>D171*Constants!$B$1+Constants!$B$2*E171+F171</f>
        <v>0</v>
      </c>
      <c r="D171" s="49">
        <v>0</v>
      </c>
      <c r="E171" s="49">
        <v>0</v>
      </c>
      <c r="F171" s="49">
        <v>0</v>
      </c>
      <c r="G171" s="49">
        <v>0</v>
      </c>
      <c r="H171" s="50">
        <f t="shared" si="59"/>
        <v>0</v>
      </c>
      <c r="I171" s="361">
        <f>J171*Constants!$B$1+Constants!$B$2*K171+L171</f>
        <v>0</v>
      </c>
      <c r="J171" s="49">
        <v>0</v>
      </c>
      <c r="K171" s="49">
        <v>0</v>
      </c>
      <c r="L171" s="49">
        <v>0</v>
      </c>
      <c r="M171" s="49">
        <v>0</v>
      </c>
      <c r="N171" s="49">
        <f t="shared" si="60"/>
        <v>0</v>
      </c>
      <c r="O171" s="361">
        <f>P171*Constants!$B$1+Constants!$B$2*Q171+R171</f>
        <v>0</v>
      </c>
      <c r="P171" s="49">
        <v>0</v>
      </c>
      <c r="Q171" s="49">
        <v>0</v>
      </c>
      <c r="R171" s="49">
        <v>0</v>
      </c>
      <c r="S171" s="49">
        <v>0</v>
      </c>
      <c r="T171" s="50">
        <f t="shared" si="51"/>
        <v>0</v>
      </c>
      <c r="U171" s="361">
        <f>V171*Constants!$B$1+Constants!$B$2*W171+X171</f>
        <v>0</v>
      </c>
      <c r="V171" s="49">
        <v>0</v>
      </c>
      <c r="W171" s="49">
        <v>0</v>
      </c>
      <c r="X171" s="49">
        <v>0</v>
      </c>
      <c r="Y171" s="49">
        <v>0</v>
      </c>
      <c r="Z171" s="46">
        <v>0</v>
      </c>
      <c r="AA171" s="46">
        <v>0</v>
      </c>
      <c r="AB171" s="46">
        <v>0</v>
      </c>
      <c r="AC171" s="46">
        <v>0</v>
      </c>
      <c r="AD171" s="51">
        <v>0</v>
      </c>
    </row>
    <row r="172" spans="1:30" s="15" customFormat="1" x14ac:dyDescent="0.2">
      <c r="A172" s="23" t="s">
        <v>56</v>
      </c>
      <c r="B172" s="50">
        <f t="shared" si="58"/>
        <v>0</v>
      </c>
      <c r="C172" s="361">
        <f>D172*Constants!$B$1+Constants!$B$2*E172+F172</f>
        <v>0</v>
      </c>
      <c r="D172" s="49">
        <v>0</v>
      </c>
      <c r="E172" s="49">
        <v>0</v>
      </c>
      <c r="F172" s="49">
        <v>0</v>
      </c>
      <c r="G172" s="49">
        <v>0</v>
      </c>
      <c r="H172" s="50">
        <f t="shared" si="59"/>
        <v>0</v>
      </c>
      <c r="I172" s="361">
        <f>J172*Constants!$B$1+Constants!$B$2*K172+L172</f>
        <v>0</v>
      </c>
      <c r="J172" s="49">
        <v>0</v>
      </c>
      <c r="K172" s="49">
        <v>0</v>
      </c>
      <c r="L172" s="49">
        <v>0</v>
      </c>
      <c r="M172" s="49">
        <v>0</v>
      </c>
      <c r="N172" s="49">
        <f t="shared" si="60"/>
        <v>0</v>
      </c>
      <c r="O172" s="361">
        <f>P172*Constants!$B$1+Constants!$B$2*Q172+R172</f>
        <v>0</v>
      </c>
      <c r="P172" s="49">
        <v>0</v>
      </c>
      <c r="Q172" s="49">
        <v>0</v>
      </c>
      <c r="R172" s="49">
        <v>0</v>
      </c>
      <c r="S172" s="49">
        <v>0</v>
      </c>
      <c r="T172" s="50">
        <f t="shared" si="51"/>
        <v>0</v>
      </c>
      <c r="U172" s="361">
        <f>V172*Constants!$B$1+Constants!$B$2*W172+X172</f>
        <v>0</v>
      </c>
      <c r="V172" s="49">
        <v>0</v>
      </c>
      <c r="W172" s="49">
        <v>0</v>
      </c>
      <c r="X172" s="49">
        <v>0</v>
      </c>
      <c r="Y172" s="49">
        <v>0</v>
      </c>
      <c r="Z172" s="46">
        <v>0</v>
      </c>
      <c r="AA172" s="46">
        <v>0</v>
      </c>
      <c r="AB172" s="46">
        <v>0</v>
      </c>
      <c r="AC172" s="46">
        <v>0</v>
      </c>
      <c r="AD172" s="51">
        <v>0</v>
      </c>
    </row>
    <row r="173" spans="1:30" x14ac:dyDescent="0.2">
      <c r="A173" s="23" t="s">
        <v>57</v>
      </c>
      <c r="B173" s="50">
        <f t="shared" si="58"/>
        <v>0</v>
      </c>
      <c r="C173" s="361">
        <f>D173*Constants!$B$1+Constants!$B$2*E173+F173</f>
        <v>0</v>
      </c>
      <c r="D173" s="49">
        <v>0</v>
      </c>
      <c r="E173" s="49">
        <v>0</v>
      </c>
      <c r="F173" s="49">
        <v>0</v>
      </c>
      <c r="G173" s="49">
        <v>0</v>
      </c>
      <c r="H173" s="50">
        <f t="shared" si="59"/>
        <v>0</v>
      </c>
      <c r="I173" s="361">
        <f>J173*Constants!$B$1+Constants!$B$2*K173+L173</f>
        <v>0</v>
      </c>
      <c r="J173" s="49">
        <v>0</v>
      </c>
      <c r="K173" s="49">
        <v>0</v>
      </c>
      <c r="L173" s="49">
        <v>0</v>
      </c>
      <c r="M173" s="49">
        <v>0</v>
      </c>
      <c r="N173" s="49">
        <f t="shared" si="60"/>
        <v>0</v>
      </c>
      <c r="O173" s="361">
        <f>P173*Constants!$B$1+Constants!$B$2*Q173+R173</f>
        <v>0</v>
      </c>
      <c r="P173" s="49">
        <v>0</v>
      </c>
      <c r="Q173" s="49">
        <v>0</v>
      </c>
      <c r="R173" s="49">
        <v>0</v>
      </c>
      <c r="S173" s="49">
        <v>0</v>
      </c>
      <c r="T173" s="50">
        <f t="shared" si="51"/>
        <v>0</v>
      </c>
      <c r="U173" s="361">
        <f>V173*Constants!$B$1+Constants!$B$2*W173+X173</f>
        <v>0</v>
      </c>
      <c r="V173" s="49">
        <v>0</v>
      </c>
      <c r="W173" s="49">
        <v>0</v>
      </c>
      <c r="X173" s="49">
        <v>0</v>
      </c>
      <c r="Y173" s="49">
        <v>0</v>
      </c>
      <c r="Z173" s="46">
        <v>0</v>
      </c>
      <c r="AA173" s="46">
        <v>0</v>
      </c>
      <c r="AB173" s="46">
        <v>0</v>
      </c>
      <c r="AC173" s="46">
        <v>0</v>
      </c>
      <c r="AD173" s="51">
        <v>0</v>
      </c>
    </row>
    <row r="174" spans="1:30" s="15" customFormat="1" x14ac:dyDescent="0.2">
      <c r="A174" s="72" t="s">
        <v>58</v>
      </c>
      <c r="B174" s="53">
        <f t="shared" si="58"/>
        <v>0</v>
      </c>
      <c r="C174" s="361">
        <f>D174*Constants!$B$1+Constants!$B$2*E174+F174</f>
        <v>0</v>
      </c>
      <c r="D174" s="54">
        <v>0</v>
      </c>
      <c r="E174" s="54">
        <v>0</v>
      </c>
      <c r="F174" s="54">
        <v>0</v>
      </c>
      <c r="G174" s="54">
        <v>0</v>
      </c>
      <c r="H174" s="53">
        <f t="shared" si="59"/>
        <v>0</v>
      </c>
      <c r="I174" s="361">
        <f>J174*Constants!$B$1+Constants!$B$2*K174+L174</f>
        <v>0</v>
      </c>
      <c r="J174" s="54">
        <v>0</v>
      </c>
      <c r="K174" s="54">
        <v>0</v>
      </c>
      <c r="L174" s="54">
        <v>0</v>
      </c>
      <c r="M174" s="54">
        <v>0</v>
      </c>
      <c r="N174" s="54">
        <f t="shared" si="60"/>
        <v>0</v>
      </c>
      <c r="O174" s="361">
        <f>P174*Constants!$B$1+Constants!$B$2*Q174+R174</f>
        <v>0</v>
      </c>
      <c r="P174" s="54">
        <v>0</v>
      </c>
      <c r="Q174" s="54">
        <v>0</v>
      </c>
      <c r="R174" s="54">
        <v>0</v>
      </c>
      <c r="S174" s="54">
        <v>0</v>
      </c>
      <c r="T174" s="53">
        <f t="shared" si="51"/>
        <v>0</v>
      </c>
      <c r="U174" s="361">
        <f>V174*Constants!$B$1+Constants!$B$2*W174+X174</f>
        <v>0</v>
      </c>
      <c r="V174" s="54">
        <v>0</v>
      </c>
      <c r="W174" s="54">
        <v>0</v>
      </c>
      <c r="X174" s="54">
        <v>0</v>
      </c>
      <c r="Y174" s="54">
        <v>0</v>
      </c>
      <c r="Z174" s="60">
        <v>0</v>
      </c>
      <c r="AA174" s="60">
        <v>0</v>
      </c>
      <c r="AB174" s="60">
        <v>0</v>
      </c>
      <c r="AC174" s="60">
        <v>0</v>
      </c>
      <c r="AD174" s="55">
        <v>0</v>
      </c>
    </row>
    <row r="176" spans="1:30" ht="18.75" x14ac:dyDescent="0.25">
      <c r="A176" s="82"/>
      <c r="B176" s="741" t="s">
        <v>203</v>
      </c>
      <c r="C176" s="742"/>
      <c r="D176" s="742"/>
      <c r="E176" s="742"/>
      <c r="F176" s="742"/>
      <c r="G176" s="742"/>
      <c r="H176" s="742"/>
      <c r="I176" s="742"/>
      <c r="J176" s="742"/>
      <c r="K176" s="742"/>
      <c r="L176" s="742"/>
      <c r="M176" s="742"/>
      <c r="N176" s="742"/>
      <c r="O176" s="742"/>
      <c r="P176" s="742"/>
      <c r="Q176" s="742"/>
      <c r="R176" s="742"/>
      <c r="S176" s="742"/>
      <c r="T176" s="742"/>
      <c r="U176" s="742"/>
      <c r="V176" s="742"/>
      <c r="W176" s="742"/>
      <c r="X176" s="742"/>
      <c r="Y176" s="743"/>
    </row>
    <row r="177" spans="1:30" x14ac:dyDescent="0.2">
      <c r="A177" s="75" t="s">
        <v>448</v>
      </c>
      <c r="B177" s="729" t="s">
        <v>39</v>
      </c>
      <c r="C177" s="730"/>
      <c r="D177" s="730"/>
      <c r="E177" s="730"/>
      <c r="F177" s="730"/>
      <c r="G177" s="731"/>
      <c r="H177" s="729" t="s">
        <v>42</v>
      </c>
      <c r="I177" s="730"/>
      <c r="J177" s="730"/>
      <c r="K177" s="730"/>
      <c r="L177" s="730"/>
      <c r="M177" s="731"/>
      <c r="N177" s="729" t="s">
        <v>41</v>
      </c>
      <c r="O177" s="730"/>
      <c r="P177" s="730"/>
      <c r="Q177" s="730"/>
      <c r="R177" s="730"/>
      <c r="S177" s="731"/>
      <c r="T177" s="729" t="s">
        <v>40</v>
      </c>
      <c r="U177" s="730"/>
      <c r="V177" s="730"/>
      <c r="W177" s="730"/>
      <c r="X177" s="730"/>
      <c r="Y177" s="731"/>
    </row>
    <row r="178" spans="1:30" ht="33.75" x14ac:dyDescent="0.2">
      <c r="A178" s="39" t="s">
        <v>14</v>
      </c>
      <c r="B178" s="34" t="s">
        <v>1</v>
      </c>
      <c r="C178" s="35" t="s">
        <v>8</v>
      </c>
      <c r="D178" s="35" t="s">
        <v>9</v>
      </c>
      <c r="E178" s="35" t="s">
        <v>20</v>
      </c>
      <c r="F178" s="35" t="s">
        <v>11</v>
      </c>
      <c r="G178" s="35" t="s">
        <v>10</v>
      </c>
      <c r="H178" s="34" t="s">
        <v>1</v>
      </c>
      <c r="I178" s="35" t="s">
        <v>8</v>
      </c>
      <c r="J178" s="35" t="s">
        <v>9</v>
      </c>
      <c r="K178" s="35" t="s">
        <v>20</v>
      </c>
      <c r="L178" s="35" t="s">
        <v>11</v>
      </c>
      <c r="M178" s="35" t="s">
        <v>10</v>
      </c>
      <c r="N178" s="30" t="s">
        <v>1</v>
      </c>
      <c r="O178" s="31" t="s">
        <v>8</v>
      </c>
      <c r="P178" s="31" t="s">
        <v>9</v>
      </c>
      <c r="Q178" s="31" t="s">
        <v>20</v>
      </c>
      <c r="R178" s="31" t="s">
        <v>11</v>
      </c>
      <c r="S178" s="32" t="s">
        <v>10</v>
      </c>
      <c r="T178" s="30" t="s">
        <v>1</v>
      </c>
      <c r="U178" s="31" t="s">
        <v>8</v>
      </c>
      <c r="V178" s="31" t="s">
        <v>9</v>
      </c>
      <c r="W178" s="31" t="s">
        <v>20</v>
      </c>
      <c r="X178" s="31" t="s">
        <v>11</v>
      </c>
      <c r="Y178" s="32" t="s">
        <v>10</v>
      </c>
      <c r="Z178" s="40" t="s">
        <v>114</v>
      </c>
      <c r="AA178" s="40" t="s">
        <v>115</v>
      </c>
      <c r="AB178" s="40" t="s">
        <v>116</v>
      </c>
      <c r="AC178" s="40" t="s">
        <v>117</v>
      </c>
      <c r="AD178" s="42" t="s">
        <v>19</v>
      </c>
    </row>
    <row r="179" spans="1:30" s="24" customFormat="1" x14ac:dyDescent="0.2">
      <c r="A179" s="11" t="s">
        <v>0</v>
      </c>
      <c r="B179" s="37">
        <f>SUM(D179:G179)</f>
        <v>437.95</v>
      </c>
      <c r="C179" s="361">
        <f>D179*Constants!$B$1+Constants!$B$2*E179+F179</f>
        <v>277.05599999999998</v>
      </c>
      <c r="D179" s="29">
        <v>0</v>
      </c>
      <c r="E179" s="29">
        <v>346.32</v>
      </c>
      <c r="F179" s="29">
        <v>0</v>
      </c>
      <c r="G179" s="29">
        <v>91.63</v>
      </c>
      <c r="H179" s="37">
        <f>SUM(J179:M179)</f>
        <v>480.29</v>
      </c>
      <c r="I179" s="361">
        <f>J179*Constants!$B$1+Constants!$B$2*K179+L179</f>
        <v>309.44000000000005</v>
      </c>
      <c r="J179" s="29">
        <v>0</v>
      </c>
      <c r="K179" s="29">
        <v>386.8</v>
      </c>
      <c r="L179" s="29">
        <v>0</v>
      </c>
      <c r="M179" s="29">
        <v>93.49</v>
      </c>
      <c r="N179" s="29">
        <f>SUM(P179:S179)</f>
        <v>491.34999999999997</v>
      </c>
      <c r="O179" s="361">
        <f>P179*Constants!$B$1+Constants!$B$2*Q179+R179</f>
        <v>322.87200000000001</v>
      </c>
      <c r="P179" s="29">
        <v>0</v>
      </c>
      <c r="Q179" s="29">
        <v>403.59</v>
      </c>
      <c r="R179" s="29">
        <v>0</v>
      </c>
      <c r="S179" s="29">
        <v>87.76</v>
      </c>
      <c r="T179" s="150">
        <f>SUM(V179:Y179)</f>
        <v>491.34999999999997</v>
      </c>
      <c r="U179" s="361">
        <f>V179*Constants!$B$1+Constants!$B$2*W179+X179</f>
        <v>322.87200000000001</v>
      </c>
      <c r="V179" s="151">
        <v>0</v>
      </c>
      <c r="W179" s="151">
        <v>403.59</v>
      </c>
      <c r="X179" s="151">
        <v>0</v>
      </c>
      <c r="Y179" s="151">
        <v>87.76</v>
      </c>
      <c r="Z179" s="43">
        <v>1</v>
      </c>
      <c r="AA179" s="43">
        <v>1</v>
      </c>
      <c r="AB179" s="43">
        <v>1</v>
      </c>
      <c r="AC179" s="43">
        <v>0</v>
      </c>
      <c r="AD179" s="63">
        <v>1</v>
      </c>
    </row>
    <row r="180" spans="1:30" s="24" customFormat="1" x14ac:dyDescent="0.2">
      <c r="A180" s="12" t="s">
        <v>45</v>
      </c>
      <c r="B180" s="8">
        <f>SUM(D180:G180)</f>
        <v>429.81</v>
      </c>
      <c r="C180" s="361">
        <f>D180*Constants!$B$1+Constants!$B$2*E180+F180</f>
        <v>270.54400000000004</v>
      </c>
      <c r="D180" s="9">
        <v>0</v>
      </c>
      <c r="E180" s="9">
        <v>338.18</v>
      </c>
      <c r="F180" s="9">
        <v>0</v>
      </c>
      <c r="G180" s="9">
        <v>91.63</v>
      </c>
      <c r="H180" s="8">
        <f>SUM(J180:M180)</f>
        <v>464.28000000000003</v>
      </c>
      <c r="I180" s="361">
        <f>J180*Constants!$B$1+Constants!$B$2*K180+L180</f>
        <v>296.63200000000001</v>
      </c>
      <c r="J180" s="9">
        <v>0</v>
      </c>
      <c r="K180" s="9">
        <v>370.79</v>
      </c>
      <c r="L180" s="9">
        <v>0</v>
      </c>
      <c r="M180" s="9">
        <v>93.49</v>
      </c>
      <c r="N180" s="9">
        <f>SUM(P180:S180)</f>
        <v>466.43</v>
      </c>
      <c r="O180" s="361">
        <f>P180*Constants!$B$1+Constants!$B$2*Q180+R180</f>
        <v>302.93600000000004</v>
      </c>
      <c r="P180" s="9">
        <v>0</v>
      </c>
      <c r="Q180" s="9">
        <v>378.67</v>
      </c>
      <c r="R180" s="9">
        <v>0</v>
      </c>
      <c r="S180" s="9">
        <v>87.76</v>
      </c>
      <c r="T180" s="20">
        <f>SUM(V180:Y180)</f>
        <v>491.36</v>
      </c>
      <c r="U180" s="361">
        <f>V180*Constants!$B$1+Constants!$B$2*W180+X180</f>
        <v>322.88000000000005</v>
      </c>
      <c r="V180" s="21">
        <v>0</v>
      </c>
      <c r="W180" s="21">
        <v>403.6</v>
      </c>
      <c r="X180" s="21">
        <v>0</v>
      </c>
      <c r="Y180" s="21">
        <v>87.76</v>
      </c>
      <c r="Z180" s="44">
        <v>0</v>
      </c>
      <c r="AA180" s="44">
        <v>1</v>
      </c>
      <c r="AB180" s="44">
        <v>1</v>
      </c>
      <c r="AC180" s="44">
        <v>0</v>
      </c>
      <c r="AD180" s="59">
        <v>0</v>
      </c>
    </row>
    <row r="181" spans="1:30" s="24" customFormat="1" x14ac:dyDescent="0.2">
      <c r="A181" s="12" t="s">
        <v>59</v>
      </c>
      <c r="B181" s="8">
        <f t="shared" ref="B181:B183" si="61">SUM(D181:G181)</f>
        <v>427.85</v>
      </c>
      <c r="C181" s="361">
        <f>D181*Constants!$B$1+Constants!$B$2*E181+F181</f>
        <v>268.97600000000006</v>
      </c>
      <c r="D181" s="9">
        <v>0</v>
      </c>
      <c r="E181" s="9">
        <v>336.22</v>
      </c>
      <c r="F181" s="9">
        <v>0</v>
      </c>
      <c r="G181" s="9">
        <v>91.63</v>
      </c>
      <c r="H181" s="8">
        <f t="shared" ref="H181:H182" si="62">SUM(J181:M181)</f>
        <v>463.6</v>
      </c>
      <c r="I181" s="361">
        <f>J181*Constants!$B$1+Constants!$B$2*K181+L181</f>
        <v>296.08800000000002</v>
      </c>
      <c r="J181" s="9">
        <v>0</v>
      </c>
      <c r="K181" s="9">
        <v>370.11</v>
      </c>
      <c r="L181" s="9">
        <v>0</v>
      </c>
      <c r="M181" s="9">
        <v>93.49</v>
      </c>
      <c r="N181" s="9">
        <f t="shared" ref="N181:N182" si="63">SUM(P181:S181)</f>
        <v>471.69</v>
      </c>
      <c r="O181" s="361">
        <f>P181*Constants!$B$1+Constants!$B$2*Q181+R181</f>
        <v>307.14400000000001</v>
      </c>
      <c r="P181" s="9">
        <v>0</v>
      </c>
      <c r="Q181" s="9">
        <v>383.93</v>
      </c>
      <c r="R181" s="9">
        <v>0</v>
      </c>
      <c r="S181" s="9">
        <v>87.76</v>
      </c>
      <c r="T181" s="20">
        <f t="shared" ref="T181:T197" si="64">SUM(V181:Y181)</f>
        <v>491.34999999999997</v>
      </c>
      <c r="U181" s="361">
        <f>V181*Constants!$B$1+Constants!$B$2*W181+X181</f>
        <v>322.87200000000001</v>
      </c>
      <c r="V181" s="21">
        <v>0</v>
      </c>
      <c r="W181" s="21">
        <v>403.59</v>
      </c>
      <c r="X181" s="21">
        <v>0</v>
      </c>
      <c r="Y181" s="21">
        <v>87.76</v>
      </c>
      <c r="Z181" s="44">
        <v>0</v>
      </c>
      <c r="AA181" s="44">
        <v>1</v>
      </c>
      <c r="AB181" s="44">
        <v>1</v>
      </c>
      <c r="AC181" s="44">
        <v>0</v>
      </c>
      <c r="AD181" s="59">
        <v>0</v>
      </c>
    </row>
    <row r="182" spans="1:30" s="24" customFormat="1" x14ac:dyDescent="0.2">
      <c r="A182" s="12" t="s">
        <v>43</v>
      </c>
      <c r="B182" s="8">
        <f t="shared" si="61"/>
        <v>427.85</v>
      </c>
      <c r="C182" s="361">
        <f>D182*Constants!$B$1+Constants!$B$2*E182+F182</f>
        <v>268.97600000000006</v>
      </c>
      <c r="D182" s="9">
        <v>0</v>
      </c>
      <c r="E182" s="9">
        <v>336.22</v>
      </c>
      <c r="F182" s="9">
        <v>0</v>
      </c>
      <c r="G182" s="9">
        <v>91.63</v>
      </c>
      <c r="H182" s="8">
        <f t="shared" si="62"/>
        <v>463.6</v>
      </c>
      <c r="I182" s="361">
        <f>J182*Constants!$B$1+Constants!$B$2*K182+L182</f>
        <v>296.08800000000002</v>
      </c>
      <c r="J182" s="9">
        <v>0</v>
      </c>
      <c r="K182" s="9">
        <v>370.11</v>
      </c>
      <c r="L182" s="9">
        <v>0</v>
      </c>
      <c r="M182" s="9">
        <v>93.49</v>
      </c>
      <c r="N182" s="9">
        <f t="shared" si="63"/>
        <v>471.69</v>
      </c>
      <c r="O182" s="361">
        <f>P182*Constants!$B$1+Constants!$B$2*Q182+R182</f>
        <v>307.14400000000001</v>
      </c>
      <c r="P182" s="9">
        <v>0</v>
      </c>
      <c r="Q182" s="9">
        <v>383.93</v>
      </c>
      <c r="R182" s="9">
        <v>0</v>
      </c>
      <c r="S182" s="9">
        <v>87.76</v>
      </c>
      <c r="T182" s="20">
        <f t="shared" si="64"/>
        <v>491.34999999999997</v>
      </c>
      <c r="U182" s="361">
        <f>V182*Constants!$B$1+Constants!$B$2*W182+X182</f>
        <v>322.87200000000001</v>
      </c>
      <c r="V182" s="21">
        <v>0</v>
      </c>
      <c r="W182" s="21">
        <v>403.59</v>
      </c>
      <c r="X182" s="21">
        <v>0</v>
      </c>
      <c r="Y182" s="21">
        <v>87.76</v>
      </c>
      <c r="Z182" s="44">
        <v>0</v>
      </c>
      <c r="AA182" s="44">
        <v>1</v>
      </c>
      <c r="AB182" s="44">
        <v>1</v>
      </c>
      <c r="AC182" s="44">
        <v>0</v>
      </c>
      <c r="AD182" s="59">
        <v>0</v>
      </c>
    </row>
    <row r="183" spans="1:30" s="24" customFormat="1" x14ac:dyDescent="0.2">
      <c r="A183" s="12" t="s">
        <v>44</v>
      </c>
      <c r="B183" s="8">
        <f t="shared" si="61"/>
        <v>427.85</v>
      </c>
      <c r="C183" s="361">
        <f>D183*Constants!$B$1+Constants!$B$2*E183+F183</f>
        <v>268.97600000000006</v>
      </c>
      <c r="D183" s="9">
        <v>0</v>
      </c>
      <c r="E183" s="9">
        <v>336.22</v>
      </c>
      <c r="F183" s="9">
        <v>0</v>
      </c>
      <c r="G183" s="9">
        <v>91.63</v>
      </c>
      <c r="H183" s="8">
        <f>SUM(J183:M183)</f>
        <v>463.6</v>
      </c>
      <c r="I183" s="361">
        <f>J183*Constants!$B$1+Constants!$B$2*K183+L183</f>
        <v>296.08800000000002</v>
      </c>
      <c r="J183" s="9">
        <v>0</v>
      </c>
      <c r="K183" s="9">
        <v>370.11</v>
      </c>
      <c r="L183" s="9">
        <v>0</v>
      </c>
      <c r="M183" s="9">
        <v>93.49</v>
      </c>
      <c r="N183" s="9">
        <f>SUM(P183:S183)</f>
        <v>471.69</v>
      </c>
      <c r="O183" s="361">
        <f>P183*Constants!$B$1+Constants!$B$2*Q183+R183</f>
        <v>307.14400000000001</v>
      </c>
      <c r="P183" s="9">
        <v>0</v>
      </c>
      <c r="Q183" s="9">
        <v>383.93</v>
      </c>
      <c r="R183" s="9">
        <v>0</v>
      </c>
      <c r="S183" s="9">
        <v>87.76</v>
      </c>
      <c r="T183" s="20">
        <f t="shared" si="64"/>
        <v>491.34999999999997</v>
      </c>
      <c r="U183" s="361">
        <f>V183*Constants!$B$1+Constants!$B$2*W183+X183</f>
        <v>322.87200000000001</v>
      </c>
      <c r="V183" s="21">
        <v>0</v>
      </c>
      <c r="W183" s="21">
        <v>403.59</v>
      </c>
      <c r="X183" s="21">
        <v>0</v>
      </c>
      <c r="Y183" s="21">
        <v>87.76</v>
      </c>
      <c r="Z183" s="44">
        <v>0</v>
      </c>
      <c r="AA183" s="44">
        <v>1</v>
      </c>
      <c r="AB183" s="44">
        <v>1</v>
      </c>
      <c r="AC183" s="44">
        <v>0</v>
      </c>
      <c r="AD183" s="59">
        <v>0</v>
      </c>
    </row>
    <row r="184" spans="1:30" x14ac:dyDescent="0.2">
      <c r="A184" s="23" t="s">
        <v>46</v>
      </c>
      <c r="B184" s="20">
        <f>SUM(D184:G184)</f>
        <v>437.95</v>
      </c>
      <c r="C184" s="361">
        <f>D184*Constants!$B$1+Constants!$B$2*E184+F184</f>
        <v>277.05599999999998</v>
      </c>
      <c r="D184" s="21">
        <v>0</v>
      </c>
      <c r="E184" s="21">
        <v>346.32</v>
      </c>
      <c r="F184" s="21">
        <v>0</v>
      </c>
      <c r="G184" s="21">
        <v>91.63</v>
      </c>
      <c r="H184" s="20">
        <f>SUM(J184:M184)</f>
        <v>480.29</v>
      </c>
      <c r="I184" s="361">
        <f>J184*Constants!$B$1+Constants!$B$2*K184+L184</f>
        <v>309.44000000000005</v>
      </c>
      <c r="J184" s="21">
        <v>0</v>
      </c>
      <c r="K184" s="21">
        <v>386.8</v>
      </c>
      <c r="L184" s="21">
        <v>0</v>
      </c>
      <c r="M184" s="21">
        <v>93.49</v>
      </c>
      <c r="N184" s="21">
        <f>SUM(P184:S184)</f>
        <v>491.34999999999997</v>
      </c>
      <c r="O184" s="361">
        <f>P184*Constants!$B$1+Constants!$B$2*Q184+R184</f>
        <v>322.87200000000001</v>
      </c>
      <c r="P184" s="21">
        <v>0</v>
      </c>
      <c r="Q184" s="21">
        <v>403.59</v>
      </c>
      <c r="R184" s="21">
        <v>0</v>
      </c>
      <c r="S184" s="21">
        <v>87.76</v>
      </c>
      <c r="T184" s="20">
        <f t="shared" si="64"/>
        <v>491.34999999999997</v>
      </c>
      <c r="U184" s="361">
        <f>V184*Constants!$B$1+Constants!$B$2*W184+X184</f>
        <v>322.87200000000001</v>
      </c>
      <c r="V184" s="21">
        <v>0</v>
      </c>
      <c r="W184" s="21">
        <v>403.59</v>
      </c>
      <c r="X184" s="21">
        <v>0</v>
      </c>
      <c r="Y184" s="21">
        <v>87.76</v>
      </c>
      <c r="Z184" s="46">
        <v>0</v>
      </c>
      <c r="AA184" s="46">
        <v>0</v>
      </c>
      <c r="AB184" s="46">
        <v>0</v>
      </c>
      <c r="AC184" s="46">
        <v>0</v>
      </c>
      <c r="AD184" s="46">
        <v>0</v>
      </c>
    </row>
    <row r="185" spans="1:30" x14ac:dyDescent="0.2">
      <c r="A185" s="23" t="s">
        <v>47</v>
      </c>
      <c r="B185" s="50">
        <f>SUM(D185:G185)</f>
        <v>437.95</v>
      </c>
      <c r="C185" s="361">
        <f>D185*Constants!$B$1+Constants!$B$2*E185+F185</f>
        <v>277.05599999999998</v>
      </c>
      <c r="D185" s="49">
        <v>0</v>
      </c>
      <c r="E185" s="49">
        <v>346.32</v>
      </c>
      <c r="F185" s="49">
        <v>0</v>
      </c>
      <c r="G185" s="49">
        <v>91.63</v>
      </c>
      <c r="H185" s="8">
        <f>SUM(J185:M185)</f>
        <v>464.64</v>
      </c>
      <c r="I185" s="361">
        <f>J185*Constants!$B$1+Constants!$B$2*K185+L185</f>
        <v>297.21600000000001</v>
      </c>
      <c r="J185" s="9">
        <v>0</v>
      </c>
      <c r="K185" s="9">
        <v>371.52</v>
      </c>
      <c r="L185" s="9">
        <v>0</v>
      </c>
      <c r="M185" s="9">
        <v>93.12</v>
      </c>
      <c r="N185" s="9">
        <f>SUM(P185:S185)</f>
        <v>446.55</v>
      </c>
      <c r="O185" s="361">
        <f>P185*Constants!$B$1+Constants!$B$2*Q185+R185</f>
        <v>288.08800000000002</v>
      </c>
      <c r="P185" s="9">
        <v>0</v>
      </c>
      <c r="Q185" s="9">
        <v>360.11</v>
      </c>
      <c r="R185" s="9">
        <v>0</v>
      </c>
      <c r="S185" s="9">
        <v>86.44</v>
      </c>
      <c r="T185" s="20">
        <f t="shared" si="64"/>
        <v>446.55</v>
      </c>
      <c r="U185" s="361">
        <f>V185*Constants!$B$1+Constants!$B$2*W185+X185</f>
        <v>288.08800000000002</v>
      </c>
      <c r="V185" s="21">
        <v>0</v>
      </c>
      <c r="W185" s="21">
        <v>360.11</v>
      </c>
      <c r="X185" s="21">
        <v>0</v>
      </c>
      <c r="Y185" s="21">
        <v>86.44</v>
      </c>
      <c r="Z185" s="46">
        <v>0</v>
      </c>
      <c r="AA185" s="46">
        <v>0</v>
      </c>
      <c r="AB185" s="46">
        <v>0</v>
      </c>
      <c r="AC185" s="46">
        <v>0</v>
      </c>
      <c r="AD185" s="46">
        <v>0</v>
      </c>
    </row>
    <row r="186" spans="1:30" s="24" customFormat="1" x14ac:dyDescent="0.2">
      <c r="A186" s="23" t="s">
        <v>48</v>
      </c>
      <c r="B186" s="8">
        <f t="shared" ref="B186" si="65">SUM(D186:G186)</f>
        <v>435.13</v>
      </c>
      <c r="C186" s="361">
        <f>D186*Constants!$B$1+Constants!$B$2*E186+F186</f>
        <v>274.8</v>
      </c>
      <c r="D186" s="9">
        <v>0</v>
      </c>
      <c r="E186" s="9">
        <v>343.5</v>
      </c>
      <c r="F186" s="9">
        <v>0</v>
      </c>
      <c r="G186" s="9">
        <v>91.63</v>
      </c>
      <c r="H186" s="8">
        <f t="shared" ref="H186" si="66">SUM(J186:M186)</f>
        <v>469.29</v>
      </c>
      <c r="I186" s="361">
        <f>J186*Constants!$B$1+Constants!$B$2*K186+L186</f>
        <v>300.52800000000002</v>
      </c>
      <c r="J186" s="9">
        <v>0</v>
      </c>
      <c r="K186" s="9">
        <v>375.66</v>
      </c>
      <c r="L186" s="9">
        <v>0</v>
      </c>
      <c r="M186" s="9">
        <v>93.63</v>
      </c>
      <c r="N186" s="9">
        <f t="shared" ref="N186" si="67">SUM(P186:S186)</f>
        <v>490.17999999999995</v>
      </c>
      <c r="O186" s="361">
        <f>P186*Constants!$B$1+Constants!$B$2*Q186+R186</f>
        <v>321.96800000000002</v>
      </c>
      <c r="P186" s="9">
        <v>0</v>
      </c>
      <c r="Q186" s="9">
        <v>402.46</v>
      </c>
      <c r="R186" s="9">
        <v>0</v>
      </c>
      <c r="S186" s="9">
        <v>87.72</v>
      </c>
      <c r="T186" s="20">
        <f t="shared" si="64"/>
        <v>490.17999999999995</v>
      </c>
      <c r="U186" s="361">
        <f>V186*Constants!$B$1+Constants!$B$2*W186+X186</f>
        <v>321.96800000000002</v>
      </c>
      <c r="V186" s="21">
        <v>0</v>
      </c>
      <c r="W186" s="21">
        <v>402.46</v>
      </c>
      <c r="X186" s="21">
        <v>0</v>
      </c>
      <c r="Y186" s="21">
        <v>87.72</v>
      </c>
      <c r="Z186" s="44">
        <v>1</v>
      </c>
      <c r="AA186" s="44">
        <v>1</v>
      </c>
      <c r="AB186" s="44">
        <v>1</v>
      </c>
      <c r="AC186" s="44">
        <v>0</v>
      </c>
      <c r="AD186" s="59">
        <v>0</v>
      </c>
    </row>
    <row r="187" spans="1:30" s="24" customFormat="1" x14ac:dyDescent="0.2">
      <c r="A187" s="23" t="s">
        <v>49</v>
      </c>
      <c r="B187" s="20">
        <f>SUM(D187:G187)</f>
        <v>437.95</v>
      </c>
      <c r="C187" s="361">
        <f>D187*Constants!$B$1+Constants!$B$2*E187+F187</f>
        <v>277.05599999999998</v>
      </c>
      <c r="D187" s="21">
        <v>0</v>
      </c>
      <c r="E187" s="21">
        <v>346.32</v>
      </c>
      <c r="F187" s="21">
        <v>0</v>
      </c>
      <c r="G187" s="21">
        <v>91.63</v>
      </c>
      <c r="H187" s="20">
        <f>SUM(J187:M187)</f>
        <v>480.29</v>
      </c>
      <c r="I187" s="361">
        <f>J187*Constants!$B$1+Constants!$B$2*K187+L187</f>
        <v>309.44000000000005</v>
      </c>
      <c r="J187" s="21">
        <v>0</v>
      </c>
      <c r="K187" s="21">
        <v>386.8</v>
      </c>
      <c r="L187" s="21">
        <v>0</v>
      </c>
      <c r="M187" s="21">
        <v>93.49</v>
      </c>
      <c r="N187" s="21">
        <f>SUM(P187:S187)</f>
        <v>491.34999999999997</v>
      </c>
      <c r="O187" s="361">
        <f>P187*Constants!$B$1+Constants!$B$2*Q187+R187</f>
        <v>322.87200000000001</v>
      </c>
      <c r="P187" s="21">
        <v>0</v>
      </c>
      <c r="Q187" s="21">
        <v>403.59</v>
      </c>
      <c r="R187" s="21">
        <v>0</v>
      </c>
      <c r="S187" s="21">
        <v>87.76</v>
      </c>
      <c r="T187" s="20">
        <f t="shared" si="64"/>
        <v>491.34999999999997</v>
      </c>
      <c r="U187" s="361">
        <f>V187*Constants!$B$1+Constants!$B$2*W187+X187</f>
        <v>322.87200000000001</v>
      </c>
      <c r="V187" s="21">
        <v>0</v>
      </c>
      <c r="W187" s="21">
        <v>403.59</v>
      </c>
      <c r="X187" s="21">
        <v>0</v>
      </c>
      <c r="Y187" s="21">
        <v>87.76</v>
      </c>
      <c r="Z187" s="59">
        <v>0</v>
      </c>
      <c r="AA187" s="59">
        <v>0</v>
      </c>
      <c r="AB187" s="59">
        <v>0</v>
      </c>
      <c r="AC187" s="59">
        <v>0</v>
      </c>
      <c r="AD187" s="46">
        <v>0</v>
      </c>
    </row>
    <row r="188" spans="1:30" s="24" customFormat="1" x14ac:dyDescent="0.2">
      <c r="A188" s="12" t="s">
        <v>50</v>
      </c>
      <c r="B188" s="8">
        <f>SUM(D188:G188)</f>
        <v>432.88</v>
      </c>
      <c r="C188" s="361">
        <f>D188*Constants!$B$1+Constants!$B$2*E188+F188</f>
        <v>282.38400000000001</v>
      </c>
      <c r="D188" s="9">
        <v>0</v>
      </c>
      <c r="E188" s="9">
        <v>352.98</v>
      </c>
      <c r="F188" s="9">
        <v>0</v>
      </c>
      <c r="G188" s="9">
        <v>79.900000000000006</v>
      </c>
      <c r="H188" s="8">
        <f>SUM(J188:M188)</f>
        <v>475.06</v>
      </c>
      <c r="I188" s="361">
        <f>J188*Constants!$B$1+Constants!$B$2*K188+L188</f>
        <v>315.21600000000001</v>
      </c>
      <c r="J188" s="9">
        <v>0</v>
      </c>
      <c r="K188" s="9">
        <v>394.02</v>
      </c>
      <c r="L188" s="9">
        <v>0</v>
      </c>
      <c r="M188" s="9">
        <v>81.040000000000006</v>
      </c>
      <c r="N188" s="9">
        <f t="shared" ref="N188:N195" si="68">SUM(P188:S188)</f>
        <v>486.48</v>
      </c>
      <c r="O188" s="361">
        <f>P188*Constants!$B$1+Constants!$B$2*Q188+R188</f>
        <v>329.04</v>
      </c>
      <c r="P188" s="9">
        <v>0</v>
      </c>
      <c r="Q188" s="9">
        <v>411.3</v>
      </c>
      <c r="R188" s="9">
        <v>0</v>
      </c>
      <c r="S188" s="9">
        <v>75.180000000000007</v>
      </c>
      <c r="T188" s="20">
        <f t="shared" si="64"/>
        <v>486.48</v>
      </c>
      <c r="U188" s="361">
        <f>V188*Constants!$B$1+Constants!$B$2*W188+X188</f>
        <v>329.04</v>
      </c>
      <c r="V188" s="21">
        <v>0</v>
      </c>
      <c r="W188" s="21">
        <v>411.3</v>
      </c>
      <c r="X188" s="21">
        <v>0</v>
      </c>
      <c r="Y188" s="21">
        <v>75.180000000000007</v>
      </c>
      <c r="Z188" s="44">
        <v>1</v>
      </c>
      <c r="AA188" s="44">
        <v>1</v>
      </c>
      <c r="AB188" s="44">
        <v>1</v>
      </c>
      <c r="AC188" s="44">
        <v>0</v>
      </c>
      <c r="AD188" s="59">
        <v>0</v>
      </c>
    </row>
    <row r="189" spans="1:30" s="24" customFormat="1" x14ac:dyDescent="0.2">
      <c r="A189" s="73" t="s">
        <v>30</v>
      </c>
      <c r="B189" s="8">
        <f>SUM(D189:G189)</f>
        <v>428.78</v>
      </c>
      <c r="C189" s="361">
        <f>D189*Constants!$B$1+Constants!$B$2*E189+F189</f>
        <v>277.05599999999998</v>
      </c>
      <c r="D189" s="9">
        <v>0</v>
      </c>
      <c r="E189" s="9">
        <v>346.32</v>
      </c>
      <c r="F189" s="9">
        <v>0</v>
      </c>
      <c r="G189" s="9">
        <v>82.46</v>
      </c>
      <c r="H189" s="8">
        <f>SUM(J189:M189)</f>
        <v>470.94</v>
      </c>
      <c r="I189" s="361">
        <f>J189*Constants!$B$1+Constants!$B$2*K189+L189</f>
        <v>309.44000000000005</v>
      </c>
      <c r="J189" s="9">
        <v>0</v>
      </c>
      <c r="K189" s="9">
        <v>386.8</v>
      </c>
      <c r="L189" s="9">
        <v>0</v>
      </c>
      <c r="M189" s="9">
        <v>84.14</v>
      </c>
      <c r="N189" s="9">
        <f>SUM(P189:S189)</f>
        <v>482.57</v>
      </c>
      <c r="O189" s="361">
        <f>P189*Constants!$B$1+Constants!$B$2*Q189+R189</f>
        <v>322.87200000000001</v>
      </c>
      <c r="P189" s="9">
        <v>0</v>
      </c>
      <c r="Q189" s="9">
        <v>403.59</v>
      </c>
      <c r="R189" s="9">
        <v>0</v>
      </c>
      <c r="S189" s="9">
        <v>78.98</v>
      </c>
      <c r="T189" s="20">
        <f t="shared" si="64"/>
        <v>491.34999999999997</v>
      </c>
      <c r="U189" s="361">
        <f>V189*Constants!$B$1+Constants!$B$2*W189+X189</f>
        <v>322.87200000000001</v>
      </c>
      <c r="V189" s="21">
        <v>0</v>
      </c>
      <c r="W189" s="21">
        <v>403.59</v>
      </c>
      <c r="X189" s="21">
        <v>0</v>
      </c>
      <c r="Y189" s="21">
        <v>87.76</v>
      </c>
      <c r="Z189" s="59">
        <v>1</v>
      </c>
      <c r="AA189" s="59">
        <v>1</v>
      </c>
      <c r="AB189" s="59">
        <v>1</v>
      </c>
      <c r="AC189" s="59">
        <v>0</v>
      </c>
      <c r="AD189" s="59">
        <v>0</v>
      </c>
    </row>
    <row r="190" spans="1:30" s="24" customFormat="1" x14ac:dyDescent="0.2">
      <c r="A190" s="12" t="s">
        <v>6</v>
      </c>
      <c r="B190" s="8">
        <f>SUM(D190:G190)</f>
        <v>376.21000000000004</v>
      </c>
      <c r="C190" s="361">
        <f>D190*Constants!$B$1+Constants!$B$2*E190+F190</f>
        <v>234.58400000000003</v>
      </c>
      <c r="D190" s="9">
        <v>0</v>
      </c>
      <c r="E190" s="9">
        <v>293.23</v>
      </c>
      <c r="F190" s="9">
        <v>0</v>
      </c>
      <c r="G190" s="9">
        <v>82.98</v>
      </c>
      <c r="H190" s="8">
        <f>SUM(J190:M190)</f>
        <v>380.13</v>
      </c>
      <c r="I190" s="361">
        <f>J190*Constants!$B$1+Constants!$B$2*K190+L190</f>
        <v>223.63200000000003</v>
      </c>
      <c r="J190" s="9">
        <v>0</v>
      </c>
      <c r="K190" s="9">
        <v>279.54000000000002</v>
      </c>
      <c r="L190" s="9">
        <v>0</v>
      </c>
      <c r="M190" s="9">
        <v>100.59</v>
      </c>
      <c r="N190" s="9">
        <f t="shared" si="68"/>
        <v>379.97999999999996</v>
      </c>
      <c r="O190" s="361">
        <f>P190*Constants!$B$1+Constants!$B$2*Q190+R190</f>
        <v>233.99800000000002</v>
      </c>
      <c r="P190" s="9">
        <v>0</v>
      </c>
      <c r="Q190" s="9">
        <v>291.06</v>
      </c>
      <c r="R190" s="9">
        <v>1.1499999999999999</v>
      </c>
      <c r="S190" s="9">
        <v>87.77</v>
      </c>
      <c r="T190" s="20">
        <f t="shared" si="64"/>
        <v>379.97999999999996</v>
      </c>
      <c r="U190" s="361">
        <f>V190*Constants!$B$1+Constants!$B$2*W190+X190</f>
        <v>233.99800000000002</v>
      </c>
      <c r="V190" s="21">
        <v>0</v>
      </c>
      <c r="W190" s="21">
        <v>291.06</v>
      </c>
      <c r="X190" s="21">
        <v>1.1499999999999999</v>
      </c>
      <c r="Y190" s="21">
        <v>87.77</v>
      </c>
      <c r="Z190" s="44">
        <v>1</v>
      </c>
      <c r="AA190" s="44">
        <v>1</v>
      </c>
      <c r="AB190" s="44">
        <v>1</v>
      </c>
      <c r="AC190" s="44">
        <v>0</v>
      </c>
      <c r="AD190" s="59">
        <v>0</v>
      </c>
    </row>
    <row r="191" spans="1:30" s="24" customFormat="1" x14ac:dyDescent="0.2">
      <c r="A191" s="12" t="s">
        <v>51</v>
      </c>
      <c r="B191" s="8">
        <f t="shared" ref="B191:B197" si="69">SUM(D191:G191)</f>
        <v>400.19</v>
      </c>
      <c r="C191" s="361">
        <f>D191*Constants!$B$1+Constants!$B$2*E191+F191</f>
        <v>249.352</v>
      </c>
      <c r="D191" s="9">
        <v>0</v>
      </c>
      <c r="E191" s="9">
        <v>311.69</v>
      </c>
      <c r="F191" s="9">
        <v>0</v>
      </c>
      <c r="G191" s="9">
        <v>88.5</v>
      </c>
      <c r="H191" s="8">
        <f t="shared" ref="H191:H197" si="70">SUM(J191:M191)</f>
        <v>441.61</v>
      </c>
      <c r="I191" s="361">
        <f>J191*Constants!$B$1+Constants!$B$2*K191+L191</f>
        <v>278.49600000000004</v>
      </c>
      <c r="J191" s="9">
        <v>0</v>
      </c>
      <c r="K191" s="9">
        <v>348.12</v>
      </c>
      <c r="L191" s="9">
        <v>0</v>
      </c>
      <c r="M191" s="9">
        <v>93.49</v>
      </c>
      <c r="N191" s="9">
        <f t="shared" si="68"/>
        <v>491.34999999999997</v>
      </c>
      <c r="O191" s="361">
        <f>P191*Constants!$B$1+Constants!$B$2*Q191+R191</f>
        <v>322.87200000000001</v>
      </c>
      <c r="P191" s="9">
        <v>0</v>
      </c>
      <c r="Q191" s="9">
        <v>403.59</v>
      </c>
      <c r="R191" s="9">
        <v>0</v>
      </c>
      <c r="S191" s="9">
        <v>87.76</v>
      </c>
      <c r="T191" s="20">
        <f t="shared" si="64"/>
        <v>450.7</v>
      </c>
      <c r="U191" s="361">
        <f>V191*Constants!$B$1+Constants!$B$2*W191+X191</f>
        <v>290.35200000000003</v>
      </c>
      <c r="V191" s="21">
        <v>0</v>
      </c>
      <c r="W191" s="21">
        <v>362.94</v>
      </c>
      <c r="X191" s="21">
        <v>0</v>
      </c>
      <c r="Y191" s="21">
        <v>87.76</v>
      </c>
      <c r="Z191" s="44">
        <v>1</v>
      </c>
      <c r="AA191" s="44">
        <v>1</v>
      </c>
      <c r="AB191" s="44">
        <v>1</v>
      </c>
      <c r="AC191" s="44">
        <v>0</v>
      </c>
      <c r="AD191" s="59">
        <v>0</v>
      </c>
    </row>
    <row r="192" spans="1:30" s="24" customFormat="1" x14ac:dyDescent="0.2">
      <c r="A192" s="23" t="s">
        <v>52</v>
      </c>
      <c r="B192" s="8">
        <f t="shared" si="69"/>
        <v>428.28</v>
      </c>
      <c r="C192" s="361">
        <f>D192*Constants!$B$1+Constants!$B$2*E192+F192</f>
        <v>277.05599999999998</v>
      </c>
      <c r="D192" s="9">
        <v>0</v>
      </c>
      <c r="E192" s="9">
        <v>346.32</v>
      </c>
      <c r="F192" s="9">
        <v>0</v>
      </c>
      <c r="G192" s="9">
        <v>81.96</v>
      </c>
      <c r="H192" s="20">
        <f>SUM(J192:M192)</f>
        <v>477.48</v>
      </c>
      <c r="I192" s="361">
        <f>J192*Constants!$B$1+Constants!$B$2*K192+L192</f>
        <v>309.44000000000005</v>
      </c>
      <c r="J192" s="21">
        <v>0</v>
      </c>
      <c r="K192" s="9">
        <v>386.8</v>
      </c>
      <c r="L192" s="21">
        <v>0</v>
      </c>
      <c r="M192" s="21">
        <v>90.68</v>
      </c>
      <c r="N192" s="21">
        <f t="shared" si="68"/>
        <v>468.53000000000003</v>
      </c>
      <c r="O192" s="361">
        <f>P192*Constants!$B$1+Constants!$B$2*Q192+R192</f>
        <v>306.72800000000001</v>
      </c>
      <c r="P192" s="21">
        <v>0</v>
      </c>
      <c r="Q192" s="21">
        <v>383.41</v>
      </c>
      <c r="R192" s="21">
        <v>0</v>
      </c>
      <c r="S192" s="21">
        <v>85.12</v>
      </c>
      <c r="T192" s="20">
        <f t="shared" si="64"/>
        <v>468.53000000000003</v>
      </c>
      <c r="U192" s="361">
        <f>V192*Constants!$B$1+Constants!$B$2*W192+X192</f>
        <v>306.72800000000001</v>
      </c>
      <c r="V192" s="21">
        <v>0</v>
      </c>
      <c r="W192" s="21">
        <v>383.41</v>
      </c>
      <c r="X192" s="21">
        <v>0</v>
      </c>
      <c r="Y192" s="21">
        <v>85.12</v>
      </c>
      <c r="Z192" s="46">
        <v>1</v>
      </c>
      <c r="AA192" s="46">
        <v>1</v>
      </c>
      <c r="AB192" s="46">
        <v>1</v>
      </c>
      <c r="AC192" s="46">
        <v>0</v>
      </c>
      <c r="AD192" s="46">
        <v>0</v>
      </c>
    </row>
    <row r="193" spans="1:30" x14ac:dyDescent="0.2">
      <c r="A193" s="23" t="s">
        <v>53</v>
      </c>
      <c r="B193" s="20">
        <f t="shared" si="69"/>
        <v>437.95</v>
      </c>
      <c r="C193" s="361">
        <f>D193*Constants!$B$1+Constants!$B$2*E193+F193</f>
        <v>277.05599999999998</v>
      </c>
      <c r="D193" s="21">
        <v>0</v>
      </c>
      <c r="E193" s="21">
        <v>346.32</v>
      </c>
      <c r="F193" s="21">
        <v>0</v>
      </c>
      <c r="G193" s="21">
        <v>91.63</v>
      </c>
      <c r="H193" s="8">
        <f t="shared" si="70"/>
        <v>479.66999999999996</v>
      </c>
      <c r="I193" s="361">
        <f>J193*Constants!$B$1+Constants!$B$2*K193+L193</f>
        <v>310.86400000000003</v>
      </c>
      <c r="J193" s="9">
        <v>0</v>
      </c>
      <c r="K193" s="9">
        <v>388.58</v>
      </c>
      <c r="L193" s="9">
        <v>0</v>
      </c>
      <c r="M193" s="9">
        <v>91.09</v>
      </c>
      <c r="N193" s="9">
        <f t="shared" si="68"/>
        <v>493.22</v>
      </c>
      <c r="O193" s="361">
        <f>P193*Constants!$B$1+Constants!$B$2*Q193+R193</f>
        <v>312.40000000000003</v>
      </c>
      <c r="P193" s="9">
        <v>0</v>
      </c>
      <c r="Q193" s="9">
        <v>390.5</v>
      </c>
      <c r="R193" s="9">
        <v>0</v>
      </c>
      <c r="S193" s="9">
        <v>102.72</v>
      </c>
      <c r="T193" s="20">
        <f t="shared" si="64"/>
        <v>493.22</v>
      </c>
      <c r="U193" s="361">
        <f>V193*Constants!$B$1+Constants!$B$2*W193+X193</f>
        <v>312.40000000000003</v>
      </c>
      <c r="V193" s="21">
        <v>0</v>
      </c>
      <c r="W193" s="21">
        <v>390.5</v>
      </c>
      <c r="X193" s="21">
        <v>0</v>
      </c>
      <c r="Y193" s="21">
        <v>102.72</v>
      </c>
      <c r="Z193" s="46">
        <v>0</v>
      </c>
      <c r="AA193" s="46">
        <v>0</v>
      </c>
      <c r="AB193" s="46">
        <v>0</v>
      </c>
      <c r="AC193" s="46">
        <v>0</v>
      </c>
      <c r="AD193" s="46">
        <v>0</v>
      </c>
    </row>
    <row r="194" spans="1:30" x14ac:dyDescent="0.2">
      <c r="A194" s="23" t="s">
        <v>54</v>
      </c>
      <c r="B194" s="20">
        <f t="shared" si="69"/>
        <v>437.95</v>
      </c>
      <c r="C194" s="361">
        <f>D194*Constants!$B$1+Constants!$B$2*E194+F194</f>
        <v>277.05599999999998</v>
      </c>
      <c r="D194" s="21">
        <v>0</v>
      </c>
      <c r="E194" s="21">
        <v>346.32</v>
      </c>
      <c r="F194" s="21">
        <v>0</v>
      </c>
      <c r="G194" s="21">
        <v>91.63</v>
      </c>
      <c r="H194" s="8">
        <f t="shared" si="70"/>
        <v>480.16999999999996</v>
      </c>
      <c r="I194" s="361">
        <f>J194*Constants!$B$1+Constants!$B$2*K194+L194</f>
        <v>311.45600000000002</v>
      </c>
      <c r="J194" s="9">
        <v>0</v>
      </c>
      <c r="K194" s="9">
        <v>389.32</v>
      </c>
      <c r="L194" s="9">
        <v>0</v>
      </c>
      <c r="M194" s="9">
        <v>90.85</v>
      </c>
      <c r="N194" s="9">
        <f t="shared" si="68"/>
        <v>490.47999999999996</v>
      </c>
      <c r="O194" s="361">
        <f>P194*Constants!$B$1+Constants!$B$2*Q194+R194</f>
        <v>323.01600000000002</v>
      </c>
      <c r="P194" s="9">
        <v>0</v>
      </c>
      <c r="Q194" s="9">
        <v>403.77</v>
      </c>
      <c r="R194" s="9">
        <v>0</v>
      </c>
      <c r="S194" s="9">
        <v>86.71</v>
      </c>
      <c r="T194" s="20">
        <f t="shared" si="64"/>
        <v>490.47999999999996</v>
      </c>
      <c r="U194" s="361">
        <f>V194*Constants!$B$1+Constants!$B$2*W194+X194</f>
        <v>323.01600000000002</v>
      </c>
      <c r="V194" s="21">
        <v>0</v>
      </c>
      <c r="W194" s="21">
        <v>403.77</v>
      </c>
      <c r="X194" s="21">
        <v>0</v>
      </c>
      <c r="Y194" s="21">
        <v>86.71</v>
      </c>
      <c r="Z194" s="46">
        <v>0</v>
      </c>
      <c r="AA194" s="46">
        <v>1</v>
      </c>
      <c r="AB194" s="46">
        <v>1</v>
      </c>
      <c r="AC194" s="46">
        <v>0</v>
      </c>
      <c r="AD194" s="46">
        <v>0</v>
      </c>
    </row>
    <row r="195" spans="1:30" x14ac:dyDescent="0.2">
      <c r="A195" s="23" t="s">
        <v>55</v>
      </c>
      <c r="B195" s="20">
        <f t="shared" si="69"/>
        <v>437.95</v>
      </c>
      <c r="C195" s="361">
        <f>D195*Constants!$B$1+Constants!$B$2*E195+F195</f>
        <v>277.05599999999998</v>
      </c>
      <c r="D195" s="21">
        <v>0</v>
      </c>
      <c r="E195" s="21">
        <v>346.32</v>
      </c>
      <c r="F195" s="21">
        <v>0</v>
      </c>
      <c r="G195" s="21">
        <v>91.63</v>
      </c>
      <c r="H195" s="20">
        <f>SUM(J195:M195)</f>
        <v>480.29</v>
      </c>
      <c r="I195" s="361">
        <f>J195*Constants!$B$1+Constants!$B$2*K195+L195</f>
        <v>309.44000000000005</v>
      </c>
      <c r="J195" s="21">
        <v>0</v>
      </c>
      <c r="K195" s="21">
        <v>386.8</v>
      </c>
      <c r="L195" s="21">
        <v>0</v>
      </c>
      <c r="M195" s="21">
        <v>93.49</v>
      </c>
      <c r="N195" s="21">
        <f t="shared" si="68"/>
        <v>491.34999999999997</v>
      </c>
      <c r="O195" s="361">
        <f>P195*Constants!$B$1+Constants!$B$2*Q195+R195</f>
        <v>322.87200000000001</v>
      </c>
      <c r="P195" s="21">
        <v>0</v>
      </c>
      <c r="Q195" s="21">
        <v>403.59</v>
      </c>
      <c r="R195" s="21">
        <v>0</v>
      </c>
      <c r="S195" s="21">
        <v>87.76</v>
      </c>
      <c r="T195" s="20">
        <f t="shared" si="64"/>
        <v>491.34999999999997</v>
      </c>
      <c r="U195" s="361">
        <f>V195*Constants!$B$1+Constants!$B$2*W195+X195</f>
        <v>322.87200000000001</v>
      </c>
      <c r="V195" s="21">
        <v>0</v>
      </c>
      <c r="W195" s="21">
        <v>403.59</v>
      </c>
      <c r="X195" s="21">
        <v>0</v>
      </c>
      <c r="Y195" s="21">
        <v>87.76</v>
      </c>
      <c r="Z195" s="46">
        <v>0</v>
      </c>
      <c r="AA195" s="46">
        <v>0</v>
      </c>
      <c r="AB195" s="46">
        <v>0</v>
      </c>
      <c r="AC195" s="46">
        <v>0</v>
      </c>
      <c r="AD195" s="46">
        <v>0</v>
      </c>
    </row>
    <row r="196" spans="1:30" x14ac:dyDescent="0.2">
      <c r="A196" s="23" t="s">
        <v>21</v>
      </c>
      <c r="B196" s="8">
        <f>SUM(D196:G196)</f>
        <v>434.27</v>
      </c>
      <c r="C196" s="361">
        <f>D196*Constants!$B$1+Constants!$B$2*E196+F196</f>
        <v>277.05599999999998</v>
      </c>
      <c r="D196" s="9">
        <v>0</v>
      </c>
      <c r="E196" s="9">
        <v>346.32</v>
      </c>
      <c r="F196" s="9">
        <v>0</v>
      </c>
      <c r="G196" s="9">
        <v>87.95</v>
      </c>
      <c r="H196" s="8">
        <f>SUM(J196:M196)</f>
        <v>476.61</v>
      </c>
      <c r="I196" s="361">
        <f>J196*Constants!$B$1+Constants!$B$2*K196+L196</f>
        <v>309.44000000000005</v>
      </c>
      <c r="J196" s="9">
        <v>0</v>
      </c>
      <c r="K196" s="9">
        <v>386.8</v>
      </c>
      <c r="L196" s="9">
        <v>0</v>
      </c>
      <c r="M196" s="9">
        <v>89.81</v>
      </c>
      <c r="N196" s="9">
        <f>SUM(P196:S196)</f>
        <v>487.66999999999996</v>
      </c>
      <c r="O196" s="361">
        <f>P196*Constants!$B$1+Constants!$B$2*Q196+R196</f>
        <v>322.87200000000001</v>
      </c>
      <c r="P196" s="9">
        <v>0</v>
      </c>
      <c r="Q196" s="9">
        <v>403.59</v>
      </c>
      <c r="R196" s="9">
        <v>0</v>
      </c>
      <c r="S196" s="9">
        <v>84.08</v>
      </c>
      <c r="T196" s="20">
        <f>SUM(V196:Y196)</f>
        <v>487.66999999999996</v>
      </c>
      <c r="U196" s="361">
        <f>V196*Constants!$B$1+Constants!$B$2*W196+X196</f>
        <v>322.87200000000001</v>
      </c>
      <c r="V196" s="21">
        <v>0</v>
      </c>
      <c r="W196" s="21">
        <v>403.59</v>
      </c>
      <c r="X196" s="21">
        <v>0</v>
      </c>
      <c r="Y196" s="21">
        <v>84.08</v>
      </c>
      <c r="Z196" s="46">
        <v>1</v>
      </c>
      <c r="AA196" s="46">
        <v>1</v>
      </c>
      <c r="AB196" s="46">
        <v>1</v>
      </c>
      <c r="AC196" s="46">
        <v>0</v>
      </c>
      <c r="AD196" s="46">
        <v>1</v>
      </c>
    </row>
    <row r="197" spans="1:30" x14ac:dyDescent="0.2">
      <c r="A197" s="23" t="s">
        <v>56</v>
      </c>
      <c r="B197" s="20">
        <f t="shared" si="69"/>
        <v>437.95</v>
      </c>
      <c r="C197" s="361">
        <f>D197*Constants!$B$1+Constants!$B$2*E197+F197</f>
        <v>277.05599999999998</v>
      </c>
      <c r="D197" s="21">
        <v>0</v>
      </c>
      <c r="E197" s="21">
        <v>346.32</v>
      </c>
      <c r="F197" s="21">
        <v>0</v>
      </c>
      <c r="G197" s="21">
        <v>91.63</v>
      </c>
      <c r="H197" s="20">
        <f t="shared" si="70"/>
        <v>480.29</v>
      </c>
      <c r="I197" s="361">
        <f>J197*Constants!$B$1+Constants!$B$2*K197+L197</f>
        <v>309.44000000000005</v>
      </c>
      <c r="J197" s="21">
        <v>0</v>
      </c>
      <c r="K197" s="21">
        <v>386.8</v>
      </c>
      <c r="L197" s="21">
        <v>0</v>
      </c>
      <c r="M197" s="21">
        <v>93.49</v>
      </c>
      <c r="N197" s="21">
        <f t="shared" ref="N197" si="71">SUM(P197:S197)</f>
        <v>491.34999999999997</v>
      </c>
      <c r="O197" s="361">
        <f>P197*Constants!$B$1+Constants!$B$2*Q197+R197</f>
        <v>322.87200000000001</v>
      </c>
      <c r="P197" s="21">
        <v>0</v>
      </c>
      <c r="Q197" s="21">
        <v>403.59</v>
      </c>
      <c r="R197" s="21">
        <v>0</v>
      </c>
      <c r="S197" s="21">
        <v>87.76</v>
      </c>
      <c r="T197" s="20">
        <f t="shared" si="64"/>
        <v>491.34999999999997</v>
      </c>
      <c r="U197" s="361">
        <f>V197*Constants!$B$1+Constants!$B$2*W197+X197</f>
        <v>322.87200000000001</v>
      </c>
      <c r="V197" s="21">
        <v>0</v>
      </c>
      <c r="W197" s="21">
        <v>403.59</v>
      </c>
      <c r="X197" s="21">
        <v>0</v>
      </c>
      <c r="Y197" s="21">
        <v>87.76</v>
      </c>
      <c r="Z197" s="46">
        <v>0</v>
      </c>
      <c r="AA197" s="46">
        <v>0</v>
      </c>
      <c r="AB197" s="46">
        <v>0</v>
      </c>
      <c r="AC197" s="46">
        <v>0</v>
      </c>
      <c r="AD197" s="45">
        <v>0</v>
      </c>
    </row>
    <row r="198" spans="1:30" s="19" customFormat="1" x14ac:dyDescent="0.2">
      <c r="A198" s="23" t="s">
        <v>57</v>
      </c>
      <c r="B198" s="20">
        <f>SUM(D198:G198)</f>
        <v>437.95</v>
      </c>
      <c r="C198" s="361">
        <f>D198*Constants!$B$1+Constants!$B$2*E198+F198</f>
        <v>277.05599999999998</v>
      </c>
      <c r="D198" s="21">
        <v>0</v>
      </c>
      <c r="E198" s="21">
        <v>346.32</v>
      </c>
      <c r="F198" s="21">
        <v>0</v>
      </c>
      <c r="G198" s="21">
        <v>91.63</v>
      </c>
      <c r="H198" s="20">
        <f>SUM(J198:M198)</f>
        <v>480.29</v>
      </c>
      <c r="I198" s="361">
        <f>J198*Constants!$B$1+Constants!$B$2*K198+L198</f>
        <v>309.44000000000005</v>
      </c>
      <c r="J198" s="21">
        <v>0</v>
      </c>
      <c r="K198" s="21">
        <v>386.8</v>
      </c>
      <c r="L198" s="21">
        <v>0</v>
      </c>
      <c r="M198" s="21">
        <v>93.49</v>
      </c>
      <c r="N198" s="21">
        <f>SUM(P198:S198)</f>
        <v>491.34999999999997</v>
      </c>
      <c r="O198" s="361">
        <f>P198*Constants!$B$1+Constants!$B$2*Q198+R198</f>
        <v>322.87200000000001</v>
      </c>
      <c r="P198" s="21">
        <v>0</v>
      </c>
      <c r="Q198" s="21">
        <v>403.59</v>
      </c>
      <c r="R198" s="21">
        <v>0</v>
      </c>
      <c r="S198" s="21">
        <v>87.76</v>
      </c>
      <c r="T198" s="20">
        <f>SUM(V198:Y198)</f>
        <v>491.34999999999997</v>
      </c>
      <c r="U198" s="361">
        <f>V198*Constants!$B$1+Constants!$B$2*W198+X198</f>
        <v>322.87200000000001</v>
      </c>
      <c r="V198" s="21">
        <v>0</v>
      </c>
      <c r="W198" s="21">
        <v>403.59</v>
      </c>
      <c r="X198" s="21">
        <v>0</v>
      </c>
      <c r="Y198" s="21">
        <v>87.76</v>
      </c>
      <c r="Z198" s="46">
        <v>0</v>
      </c>
      <c r="AA198" s="46">
        <v>0</v>
      </c>
      <c r="AB198" s="46">
        <v>0</v>
      </c>
      <c r="AC198" s="46">
        <v>0</v>
      </c>
      <c r="AD198" s="45">
        <v>0</v>
      </c>
    </row>
    <row r="199" spans="1:30" s="25" customFormat="1" x14ac:dyDescent="0.2">
      <c r="A199" s="72" t="s">
        <v>58</v>
      </c>
      <c r="B199" s="17">
        <f>SUM(D199:G199)</f>
        <v>437.95</v>
      </c>
      <c r="C199" s="361">
        <f>D199*Constants!$B$1+Constants!$B$2*E199+F199</f>
        <v>277.05599999999998</v>
      </c>
      <c r="D199" s="18">
        <v>0</v>
      </c>
      <c r="E199" s="18">
        <v>346.32</v>
      </c>
      <c r="F199" s="18">
        <v>0</v>
      </c>
      <c r="G199" s="18">
        <v>91.63</v>
      </c>
      <c r="H199" s="17">
        <f>SUM(J199:M199)</f>
        <v>480.29</v>
      </c>
      <c r="I199" s="361">
        <f>J199*Constants!$B$1+Constants!$B$2*K199+L199</f>
        <v>309.44000000000005</v>
      </c>
      <c r="J199" s="18">
        <v>0</v>
      </c>
      <c r="K199" s="18">
        <v>386.8</v>
      </c>
      <c r="L199" s="18">
        <v>0</v>
      </c>
      <c r="M199" s="18">
        <v>93.49</v>
      </c>
      <c r="N199" s="18">
        <f>SUM(P199:S199)</f>
        <v>491.34999999999997</v>
      </c>
      <c r="O199" s="361">
        <f>P199*Constants!$B$1+Constants!$B$2*Q199+R199</f>
        <v>322.87200000000001</v>
      </c>
      <c r="P199" s="18">
        <v>0</v>
      </c>
      <c r="Q199" s="18">
        <v>403.59</v>
      </c>
      <c r="R199" s="18">
        <v>0</v>
      </c>
      <c r="S199" s="18">
        <v>87.76</v>
      </c>
      <c r="T199" s="17">
        <f>SUM(V199:Y199)</f>
        <v>491.34999999999997</v>
      </c>
      <c r="U199" s="361">
        <f>V199*Constants!$B$1+Constants!$B$2*W199+X199</f>
        <v>322.87200000000001</v>
      </c>
      <c r="V199" s="18">
        <v>0</v>
      </c>
      <c r="W199" s="18">
        <v>403.59</v>
      </c>
      <c r="X199" s="18">
        <v>0</v>
      </c>
      <c r="Y199" s="18">
        <v>87.76</v>
      </c>
      <c r="Z199" s="60">
        <v>0</v>
      </c>
      <c r="AA199" s="60">
        <v>0</v>
      </c>
      <c r="AB199" s="60">
        <v>0</v>
      </c>
      <c r="AC199" s="60">
        <v>0</v>
      </c>
      <c r="AD199" s="48">
        <v>0</v>
      </c>
    </row>
    <row r="201" spans="1:30" ht="18.75" x14ac:dyDescent="0.25">
      <c r="A201" s="82"/>
      <c r="B201" s="738" t="s">
        <v>442</v>
      </c>
      <c r="C201" s="739"/>
      <c r="D201" s="739"/>
      <c r="E201" s="739"/>
      <c r="F201" s="739"/>
      <c r="G201" s="739"/>
      <c r="H201" s="739"/>
      <c r="I201" s="739"/>
      <c r="J201" s="739"/>
      <c r="K201" s="739"/>
      <c r="L201" s="739"/>
      <c r="M201" s="739"/>
      <c r="N201" s="739"/>
      <c r="O201" s="739"/>
      <c r="P201" s="739"/>
      <c r="Q201" s="739"/>
      <c r="R201" s="739"/>
      <c r="S201" s="739"/>
      <c r="T201" s="739"/>
      <c r="U201" s="739"/>
      <c r="V201" s="739"/>
      <c r="W201" s="739"/>
      <c r="X201" s="739"/>
      <c r="Y201" s="740"/>
    </row>
    <row r="202" spans="1:30" x14ac:dyDescent="0.2">
      <c r="A202" s="75" t="s">
        <v>449</v>
      </c>
      <c r="B202" s="732" t="s">
        <v>39</v>
      </c>
      <c r="C202" s="732"/>
      <c r="D202" s="732"/>
      <c r="E202" s="732"/>
      <c r="F202" s="732"/>
      <c r="G202" s="737"/>
      <c r="H202" s="732" t="s">
        <v>42</v>
      </c>
      <c r="I202" s="732"/>
      <c r="J202" s="732"/>
      <c r="K202" s="732"/>
      <c r="L202" s="732"/>
      <c r="M202" s="732"/>
      <c r="N202" s="732" t="s">
        <v>41</v>
      </c>
      <c r="O202" s="732"/>
      <c r="P202" s="732"/>
      <c r="Q202" s="732"/>
      <c r="R202" s="732"/>
      <c r="S202" s="732"/>
      <c r="T202" s="732" t="s">
        <v>40</v>
      </c>
      <c r="U202" s="732"/>
      <c r="V202" s="732"/>
      <c r="W202" s="732"/>
      <c r="X202" s="732"/>
      <c r="Y202" s="732"/>
    </row>
    <row r="203" spans="1:30" ht="33.75" x14ac:dyDescent="0.2">
      <c r="A203" s="39" t="s">
        <v>14</v>
      </c>
      <c r="B203" s="30" t="s">
        <v>1</v>
      </c>
      <c r="C203" s="31" t="s">
        <v>8</v>
      </c>
      <c r="D203" s="31" t="s">
        <v>9</v>
      </c>
      <c r="E203" s="35" t="s">
        <v>20</v>
      </c>
      <c r="F203" s="31" t="s">
        <v>11</v>
      </c>
      <c r="G203" s="32" t="s">
        <v>10</v>
      </c>
      <c r="H203" s="34" t="s">
        <v>1</v>
      </c>
      <c r="I203" s="35" t="s">
        <v>8</v>
      </c>
      <c r="J203" s="35" t="s">
        <v>9</v>
      </c>
      <c r="K203" s="35" t="s">
        <v>20</v>
      </c>
      <c r="L203" s="35" t="s">
        <v>11</v>
      </c>
      <c r="M203" s="35" t="s">
        <v>10</v>
      </c>
      <c r="N203" s="30" t="s">
        <v>1</v>
      </c>
      <c r="O203" s="31" t="s">
        <v>8</v>
      </c>
      <c r="P203" s="31" t="s">
        <v>9</v>
      </c>
      <c r="Q203" s="35" t="s">
        <v>20</v>
      </c>
      <c r="R203" s="31" t="s">
        <v>11</v>
      </c>
      <c r="S203" s="32" t="s">
        <v>10</v>
      </c>
      <c r="T203" s="30" t="s">
        <v>1</v>
      </c>
      <c r="U203" s="31" t="s">
        <v>8</v>
      </c>
      <c r="V203" s="31" t="s">
        <v>9</v>
      </c>
      <c r="W203" s="31" t="s">
        <v>20</v>
      </c>
      <c r="X203" s="31" t="s">
        <v>11</v>
      </c>
      <c r="Y203" s="32" t="s">
        <v>10</v>
      </c>
      <c r="Z203" s="40" t="s">
        <v>114</v>
      </c>
      <c r="AA203" s="40" t="s">
        <v>115</v>
      </c>
      <c r="AB203" s="40" t="s">
        <v>116</v>
      </c>
      <c r="AC203" s="40" t="s">
        <v>117</v>
      </c>
      <c r="AD203" s="42" t="s">
        <v>19</v>
      </c>
    </row>
    <row r="204" spans="1:30" x14ac:dyDescent="0.2">
      <c r="A204" s="11" t="s">
        <v>0</v>
      </c>
      <c r="B204" s="57">
        <f>SUM(D204:G204)</f>
        <v>0</v>
      </c>
      <c r="C204" s="361">
        <f>D204*Constants!$B$1+Constants!$B$2*E204+F204</f>
        <v>0</v>
      </c>
      <c r="D204" s="58">
        <v>0</v>
      </c>
      <c r="E204" s="58">
        <v>0</v>
      </c>
      <c r="F204" s="58">
        <v>0</v>
      </c>
      <c r="G204" s="58">
        <v>0</v>
      </c>
      <c r="H204" s="57">
        <f>SUM(J204:M204)</f>
        <v>0</v>
      </c>
      <c r="I204" s="361">
        <f>J204*Constants!$B$1+Constants!$B$2*K204+L204</f>
        <v>0</v>
      </c>
      <c r="J204" s="58">
        <v>0</v>
      </c>
      <c r="K204" s="58">
        <v>0</v>
      </c>
      <c r="L204" s="58">
        <v>0</v>
      </c>
      <c r="M204" s="58">
        <v>0</v>
      </c>
      <c r="N204" s="58">
        <f>SUM(P204:S204)</f>
        <v>0</v>
      </c>
      <c r="O204" s="361">
        <f>P204*Constants!$B$1+Constants!$B$2*Q204+R204</f>
        <v>0</v>
      </c>
      <c r="P204" s="58">
        <v>0</v>
      </c>
      <c r="Q204" s="58">
        <v>0</v>
      </c>
      <c r="R204" s="58">
        <v>0</v>
      </c>
      <c r="S204" s="58">
        <v>0</v>
      </c>
      <c r="T204" s="37">
        <f>SUM(V204:Y204)</f>
        <v>539.05999999999995</v>
      </c>
      <c r="U204" s="361">
        <f>V204*Constants!$B$1+Constants!$B$2*W204+X204</f>
        <v>291.43220919948465</v>
      </c>
      <c r="V204" s="7">
        <v>330.58</v>
      </c>
      <c r="W204" s="7">
        <v>33.710261499355823</v>
      </c>
      <c r="X204" s="7">
        <v>0</v>
      </c>
      <c r="Y204" s="7">
        <v>174.76973850064417</v>
      </c>
      <c r="Z204" s="43">
        <v>0</v>
      </c>
      <c r="AA204" s="43">
        <v>0</v>
      </c>
      <c r="AB204" s="43">
        <v>0</v>
      </c>
      <c r="AC204" s="43">
        <v>1</v>
      </c>
      <c r="AD204" s="63">
        <v>1</v>
      </c>
    </row>
    <row r="205" spans="1:30" x14ac:dyDescent="0.2">
      <c r="A205" s="12" t="s">
        <v>45</v>
      </c>
      <c r="B205" s="50">
        <f>SUM(D205:G205)</f>
        <v>0</v>
      </c>
      <c r="C205" s="361">
        <f>D205*Constants!$B$1+Constants!$B$2*E205+F205</f>
        <v>0</v>
      </c>
      <c r="D205" s="49">
        <v>0</v>
      </c>
      <c r="E205" s="49">
        <v>0</v>
      </c>
      <c r="F205" s="49">
        <v>0</v>
      </c>
      <c r="G205" s="49">
        <v>0</v>
      </c>
      <c r="H205" s="50">
        <f>SUM(J205:M205)</f>
        <v>0</v>
      </c>
      <c r="I205" s="361">
        <f>J205*Constants!$B$1+Constants!$B$2*K205+L205</f>
        <v>0</v>
      </c>
      <c r="J205" s="49">
        <v>0</v>
      </c>
      <c r="K205" s="49">
        <v>0</v>
      </c>
      <c r="L205" s="49">
        <v>0</v>
      </c>
      <c r="M205" s="49">
        <v>0</v>
      </c>
      <c r="N205" s="49">
        <f>SUM(P205:S205)</f>
        <v>0</v>
      </c>
      <c r="O205" s="361">
        <f>P205*Constants!$B$1+Constants!$B$2*Q205+R205</f>
        <v>0</v>
      </c>
      <c r="P205" s="49">
        <v>0</v>
      </c>
      <c r="Q205" s="49">
        <v>0</v>
      </c>
      <c r="R205" s="49">
        <v>0</v>
      </c>
      <c r="S205" s="49">
        <v>0</v>
      </c>
      <c r="T205" s="8">
        <f>SUM(V205:Y205)</f>
        <v>528.89</v>
      </c>
      <c r="U205" s="361">
        <f>V205*Constants!$B$1+Constants!$B$2*W205+X205</f>
        <v>283.54702539162997</v>
      </c>
      <c r="V205" s="7">
        <v>324</v>
      </c>
      <c r="W205" s="7">
        <v>30.433781739537508</v>
      </c>
      <c r="X205" s="7">
        <v>0</v>
      </c>
      <c r="Y205" s="7">
        <v>174.45621826046249</v>
      </c>
      <c r="Z205" s="44">
        <v>0</v>
      </c>
      <c r="AA205" s="44">
        <v>0</v>
      </c>
      <c r="AB205" s="44">
        <v>0</v>
      </c>
      <c r="AC205" s="44">
        <v>1</v>
      </c>
      <c r="AD205" s="59">
        <v>1</v>
      </c>
    </row>
    <row r="206" spans="1:30" x14ac:dyDescent="0.2">
      <c r="A206" s="12" t="s">
        <v>59</v>
      </c>
      <c r="B206" s="50">
        <f t="shared" ref="B206:B207" si="72">SUM(D206:G206)</f>
        <v>0</v>
      </c>
      <c r="C206" s="361">
        <f>D206*Constants!$B$1+Constants!$B$2*E206+F206</f>
        <v>0</v>
      </c>
      <c r="D206" s="49">
        <v>0</v>
      </c>
      <c r="E206" s="49">
        <v>0</v>
      </c>
      <c r="F206" s="49">
        <v>0</v>
      </c>
      <c r="G206" s="49">
        <v>0</v>
      </c>
      <c r="H206" s="50">
        <f t="shared" ref="H206:H207" si="73">SUM(J206:M206)</f>
        <v>0</v>
      </c>
      <c r="I206" s="361">
        <f>J206*Constants!$B$1+Constants!$B$2*K206+L206</f>
        <v>0</v>
      </c>
      <c r="J206" s="49">
        <v>0</v>
      </c>
      <c r="K206" s="49">
        <v>0</v>
      </c>
      <c r="L206" s="49">
        <v>0</v>
      </c>
      <c r="M206" s="49">
        <v>0</v>
      </c>
      <c r="N206" s="49">
        <f t="shared" ref="N206:N207" si="74">SUM(P206:S206)</f>
        <v>0</v>
      </c>
      <c r="O206" s="361">
        <f>P206*Constants!$B$1+Constants!$B$2*Q206+R206</f>
        <v>0</v>
      </c>
      <c r="P206" s="49">
        <v>0</v>
      </c>
      <c r="Q206" s="49">
        <v>0</v>
      </c>
      <c r="R206" s="49">
        <v>0</v>
      </c>
      <c r="S206" s="49">
        <v>0</v>
      </c>
      <c r="T206" s="8">
        <f t="shared" ref="T206:T224" si="75">SUM(V206:Y206)</f>
        <v>428.26000000000005</v>
      </c>
      <c r="U206" s="361">
        <f>V206*Constants!$B$1+Constants!$B$2*W206+X206</f>
        <v>206.12688037987499</v>
      </c>
      <c r="V206" s="7">
        <v>227.49</v>
      </c>
      <c r="W206" s="7">
        <v>30.168600474843725</v>
      </c>
      <c r="X206" s="7">
        <v>0</v>
      </c>
      <c r="Y206" s="7">
        <v>170.6013995251563</v>
      </c>
      <c r="Z206" s="44">
        <v>0</v>
      </c>
      <c r="AA206" s="44">
        <v>0</v>
      </c>
      <c r="AB206" s="44">
        <v>0</v>
      </c>
      <c r="AC206" s="44">
        <v>1</v>
      </c>
      <c r="AD206" s="59">
        <v>1</v>
      </c>
    </row>
    <row r="207" spans="1:30" x14ac:dyDescent="0.2">
      <c r="A207" s="12" t="s">
        <v>43</v>
      </c>
      <c r="B207" s="50">
        <f t="shared" si="72"/>
        <v>0</v>
      </c>
      <c r="C207" s="361">
        <f>D207*Constants!$B$1+Constants!$B$2*E207+F207</f>
        <v>0</v>
      </c>
      <c r="D207" s="49">
        <v>0</v>
      </c>
      <c r="E207" s="49">
        <v>0</v>
      </c>
      <c r="F207" s="49">
        <v>0</v>
      </c>
      <c r="G207" s="49">
        <v>0</v>
      </c>
      <c r="H207" s="50">
        <f t="shared" si="73"/>
        <v>0</v>
      </c>
      <c r="I207" s="361">
        <f>J207*Constants!$B$1+Constants!$B$2*K207+L207</f>
        <v>0</v>
      </c>
      <c r="J207" s="49">
        <v>0</v>
      </c>
      <c r="K207" s="49">
        <v>0</v>
      </c>
      <c r="L207" s="49">
        <v>0</v>
      </c>
      <c r="M207" s="49">
        <v>0</v>
      </c>
      <c r="N207" s="49">
        <f t="shared" si="74"/>
        <v>0</v>
      </c>
      <c r="O207" s="361">
        <f>P207*Constants!$B$1+Constants!$B$2*Q207+R207</f>
        <v>0</v>
      </c>
      <c r="P207" s="49">
        <v>0</v>
      </c>
      <c r="Q207" s="49">
        <v>0</v>
      </c>
      <c r="R207" s="49">
        <v>0</v>
      </c>
      <c r="S207" s="49">
        <v>0</v>
      </c>
      <c r="T207" s="8">
        <f t="shared" si="75"/>
        <v>428.26000000000005</v>
      </c>
      <c r="U207" s="361">
        <f>V207*Constants!$B$1+Constants!$B$2*W207+X207</f>
        <v>206.12688037987499</v>
      </c>
      <c r="V207" s="7">
        <v>227.49</v>
      </c>
      <c r="W207" s="7">
        <v>30.168600474843725</v>
      </c>
      <c r="X207" s="7">
        <v>0</v>
      </c>
      <c r="Y207" s="7">
        <v>170.6013995251563</v>
      </c>
      <c r="Z207" s="44">
        <v>0</v>
      </c>
      <c r="AA207" s="44">
        <v>0</v>
      </c>
      <c r="AB207" s="44">
        <v>0</v>
      </c>
      <c r="AC207" s="44">
        <v>1</v>
      </c>
      <c r="AD207" s="59">
        <v>1</v>
      </c>
    </row>
    <row r="208" spans="1:30" x14ac:dyDescent="0.2">
      <c r="A208" s="12" t="s">
        <v>44</v>
      </c>
      <c r="B208" s="50">
        <f>SUM(D208:G208)</f>
        <v>0</v>
      </c>
      <c r="C208" s="361">
        <f>D208*Constants!$B$1+Constants!$B$2*E208+F208</f>
        <v>0</v>
      </c>
      <c r="D208" s="49">
        <v>0</v>
      </c>
      <c r="E208" s="49">
        <v>0</v>
      </c>
      <c r="F208" s="49">
        <v>0</v>
      </c>
      <c r="G208" s="49">
        <v>0</v>
      </c>
      <c r="H208" s="50">
        <f>SUM(J208:M208)</f>
        <v>0</v>
      </c>
      <c r="I208" s="361">
        <f>J208*Constants!$B$1+Constants!$B$2*K208+L208</f>
        <v>0</v>
      </c>
      <c r="J208" s="49">
        <v>0</v>
      </c>
      <c r="K208" s="49">
        <v>0</v>
      </c>
      <c r="L208" s="49">
        <v>0</v>
      </c>
      <c r="M208" s="49">
        <v>0</v>
      </c>
      <c r="N208" s="49">
        <f>SUM(P208:S208)</f>
        <v>0</v>
      </c>
      <c r="O208" s="361">
        <f>P208*Constants!$B$1+Constants!$B$2*Q208+R208</f>
        <v>0</v>
      </c>
      <c r="P208" s="49">
        <v>0</v>
      </c>
      <c r="Q208" s="49">
        <v>0</v>
      </c>
      <c r="R208" s="49">
        <v>0</v>
      </c>
      <c r="S208" s="49">
        <v>0</v>
      </c>
      <c r="T208" s="8">
        <f t="shared" si="75"/>
        <v>428.26000000000005</v>
      </c>
      <c r="U208" s="361">
        <f>V208*Constants!$B$1+Constants!$B$2*W208+X208</f>
        <v>206.12688037987499</v>
      </c>
      <c r="V208" s="7">
        <v>227.49</v>
      </c>
      <c r="W208" s="7">
        <v>30.168600474843725</v>
      </c>
      <c r="X208" s="7">
        <v>0</v>
      </c>
      <c r="Y208" s="7">
        <v>170.6013995251563</v>
      </c>
      <c r="Z208" s="44">
        <v>0</v>
      </c>
      <c r="AA208" s="44">
        <v>0</v>
      </c>
      <c r="AB208" s="44">
        <v>0</v>
      </c>
      <c r="AC208" s="44">
        <v>1</v>
      </c>
      <c r="AD208" s="59">
        <v>1</v>
      </c>
    </row>
    <row r="209" spans="1:30" s="19" customFormat="1" x14ac:dyDescent="0.2">
      <c r="A209" s="23" t="s">
        <v>46</v>
      </c>
      <c r="B209" s="50">
        <f>SUM(D209:G209)</f>
        <v>0</v>
      </c>
      <c r="C209" s="361">
        <f>D209*Constants!$B$1+Constants!$B$2*E209+F209</f>
        <v>0</v>
      </c>
      <c r="D209" s="49">
        <v>0</v>
      </c>
      <c r="E209" s="49">
        <v>0</v>
      </c>
      <c r="F209" s="49">
        <v>0</v>
      </c>
      <c r="G209" s="49">
        <v>0</v>
      </c>
      <c r="H209" s="50">
        <f>SUM(J209:M209)</f>
        <v>0</v>
      </c>
      <c r="I209" s="361">
        <f>J209*Constants!$B$1+Constants!$B$2*K209+L209</f>
        <v>0</v>
      </c>
      <c r="J209" s="49">
        <v>0</v>
      </c>
      <c r="K209" s="49">
        <v>0</v>
      </c>
      <c r="L209" s="49">
        <v>0</v>
      </c>
      <c r="M209" s="49">
        <v>0</v>
      </c>
      <c r="N209" s="49">
        <f>SUM(P209:S209)</f>
        <v>0</v>
      </c>
      <c r="O209" s="361">
        <f>P209*Constants!$B$1+Constants!$B$2*Q209+R209</f>
        <v>0</v>
      </c>
      <c r="P209" s="49">
        <v>0</v>
      </c>
      <c r="Q209" s="49">
        <v>0</v>
      </c>
      <c r="R209" s="49">
        <v>0</v>
      </c>
      <c r="S209" s="49">
        <v>0</v>
      </c>
      <c r="T209" s="8">
        <f t="shared" si="75"/>
        <v>536.46</v>
      </c>
      <c r="U209" s="361">
        <f>V209*Constants!$B$1+Constants!$B$2*W209+X209</f>
        <v>289.37517522146265</v>
      </c>
      <c r="V209" s="9">
        <v>328.61</v>
      </c>
      <c r="W209" s="9">
        <v>33.108969026828277</v>
      </c>
      <c r="X209" s="9">
        <v>0</v>
      </c>
      <c r="Y209" s="9">
        <v>174.74103097317172</v>
      </c>
      <c r="Z209" s="46">
        <v>0</v>
      </c>
      <c r="AA209" s="46">
        <v>0</v>
      </c>
      <c r="AB209" s="46">
        <v>0</v>
      </c>
      <c r="AC209" s="46">
        <v>1</v>
      </c>
      <c r="AD209" s="46">
        <v>1</v>
      </c>
    </row>
    <row r="210" spans="1:30" s="19" customFormat="1" x14ac:dyDescent="0.2">
      <c r="A210" s="23" t="s">
        <v>47</v>
      </c>
      <c r="B210" s="50">
        <f>SUM(D210:G210)</f>
        <v>0</v>
      </c>
      <c r="C210" s="361">
        <f>D210*Constants!$B$1+Constants!$B$2*E210+F210</f>
        <v>0</v>
      </c>
      <c r="D210" s="49">
        <v>0</v>
      </c>
      <c r="E210" s="49">
        <v>0</v>
      </c>
      <c r="F210" s="49">
        <v>0</v>
      </c>
      <c r="G210" s="49">
        <v>0</v>
      </c>
      <c r="H210" s="50">
        <f>SUM(J210:M210)</f>
        <v>0</v>
      </c>
      <c r="I210" s="361">
        <f>J210*Constants!$B$1+Constants!$B$2*K210+L210</f>
        <v>0</v>
      </c>
      <c r="J210" s="49">
        <v>0</v>
      </c>
      <c r="K210" s="49">
        <v>0</v>
      </c>
      <c r="L210" s="49">
        <v>0</v>
      </c>
      <c r="M210" s="49">
        <v>0</v>
      </c>
      <c r="N210" s="49">
        <f>SUM(P210:S210)</f>
        <v>0</v>
      </c>
      <c r="O210" s="361">
        <f>P210*Constants!$B$1+Constants!$B$2*Q210+R210</f>
        <v>0</v>
      </c>
      <c r="P210" s="49">
        <v>0</v>
      </c>
      <c r="Q210" s="49">
        <v>0</v>
      </c>
      <c r="R210" s="49">
        <v>0</v>
      </c>
      <c r="S210" s="49">
        <v>0</v>
      </c>
      <c r="T210" s="8">
        <f t="shared" si="75"/>
        <v>425.19</v>
      </c>
      <c r="U210" s="361">
        <f>V210*Constants!$B$1+Constants!$B$2*W210+X210</f>
        <v>201.33882090705214</v>
      </c>
      <c r="V210" s="9">
        <v>229.84</v>
      </c>
      <c r="W210" s="9">
        <v>21.833526133815141</v>
      </c>
      <c r="X210" s="9">
        <v>0</v>
      </c>
      <c r="Y210" s="9">
        <v>173.51647386618487</v>
      </c>
      <c r="Z210" s="46">
        <v>0</v>
      </c>
      <c r="AA210" s="46">
        <v>0</v>
      </c>
      <c r="AB210" s="46">
        <v>0</v>
      </c>
      <c r="AC210" s="46">
        <v>1</v>
      </c>
      <c r="AD210" s="46">
        <v>1</v>
      </c>
    </row>
    <row r="211" spans="1:30" x14ac:dyDescent="0.2">
      <c r="A211" s="23" t="s">
        <v>48</v>
      </c>
      <c r="B211" s="50">
        <f t="shared" ref="B211:B212" si="76">SUM(D211:G211)</f>
        <v>0</v>
      </c>
      <c r="C211" s="361">
        <f>D211*Constants!$B$1+Constants!$B$2*E211+F211</f>
        <v>0</v>
      </c>
      <c r="D211" s="49">
        <v>0</v>
      </c>
      <c r="E211" s="49">
        <v>0</v>
      </c>
      <c r="F211" s="49">
        <v>0</v>
      </c>
      <c r="G211" s="49">
        <v>0</v>
      </c>
      <c r="H211" s="50">
        <f t="shared" ref="H211:H212" si="77">SUM(J211:M211)</f>
        <v>0</v>
      </c>
      <c r="I211" s="361">
        <f>J211*Constants!$B$1+Constants!$B$2*K211+L211</f>
        <v>0</v>
      </c>
      <c r="J211" s="49">
        <v>0</v>
      </c>
      <c r="K211" s="49">
        <v>0</v>
      </c>
      <c r="L211" s="49">
        <v>0</v>
      </c>
      <c r="M211" s="49">
        <v>0</v>
      </c>
      <c r="N211" s="49">
        <f t="shared" ref="N211:N224" si="78">SUM(P211:S211)</f>
        <v>0</v>
      </c>
      <c r="O211" s="361">
        <f>P211*Constants!$B$1+Constants!$B$2*Q211+R211</f>
        <v>0</v>
      </c>
      <c r="P211" s="49">
        <v>0</v>
      </c>
      <c r="Q211" s="49">
        <v>0</v>
      </c>
      <c r="R211" s="49">
        <v>0</v>
      </c>
      <c r="S211" s="49">
        <v>0</v>
      </c>
      <c r="T211" s="8">
        <f t="shared" si="75"/>
        <v>475.74</v>
      </c>
      <c r="U211" s="361">
        <f>V211*Constants!$B$1+Constants!$B$2*W211+X211</f>
        <v>241.7318514598027</v>
      </c>
      <c r="V211" s="9">
        <v>276.08999999999997</v>
      </c>
      <c r="W211" s="9">
        <v>26.074814324753387</v>
      </c>
      <c r="X211" s="9">
        <v>0</v>
      </c>
      <c r="Y211" s="9">
        <v>173.57518567524662</v>
      </c>
      <c r="Z211" s="44">
        <v>0</v>
      </c>
      <c r="AA211" s="44">
        <v>0</v>
      </c>
      <c r="AB211" s="44">
        <v>0</v>
      </c>
      <c r="AC211" s="44">
        <v>1</v>
      </c>
      <c r="AD211" s="59">
        <v>1</v>
      </c>
    </row>
    <row r="212" spans="1:30" x14ac:dyDescent="0.2">
      <c r="A212" s="23" t="s">
        <v>49</v>
      </c>
      <c r="B212" s="50">
        <f t="shared" si="76"/>
        <v>0</v>
      </c>
      <c r="C212" s="361">
        <f>D212*Constants!$B$1+Constants!$B$2*E212+F212</f>
        <v>0</v>
      </c>
      <c r="D212" s="49">
        <v>0</v>
      </c>
      <c r="E212" s="49">
        <v>0</v>
      </c>
      <c r="F212" s="49">
        <v>0</v>
      </c>
      <c r="G212" s="49">
        <v>0</v>
      </c>
      <c r="H212" s="50">
        <f t="shared" si="77"/>
        <v>0</v>
      </c>
      <c r="I212" s="361">
        <f>J212*Constants!$B$1+Constants!$B$2*K212+L212</f>
        <v>0</v>
      </c>
      <c r="J212" s="49">
        <v>0</v>
      </c>
      <c r="K212" s="49">
        <v>0</v>
      </c>
      <c r="L212" s="49">
        <v>0</v>
      </c>
      <c r="M212" s="49">
        <v>0</v>
      </c>
      <c r="N212" s="49">
        <f t="shared" si="78"/>
        <v>0</v>
      </c>
      <c r="O212" s="361">
        <f>P212*Constants!$B$1+Constants!$B$2*Q212+R212</f>
        <v>0</v>
      </c>
      <c r="P212" s="49">
        <v>0</v>
      </c>
      <c r="Q212" s="49">
        <v>0</v>
      </c>
      <c r="R212" s="49">
        <v>0</v>
      </c>
      <c r="S212" s="49">
        <v>0</v>
      </c>
      <c r="T212" s="50">
        <f t="shared" si="75"/>
        <v>539.05999999999995</v>
      </c>
      <c r="U212" s="361">
        <f>V212*Constants!$B$1+Constants!$B$2*W212+X212</f>
        <v>291.43220919948465</v>
      </c>
      <c r="V212" s="49">
        <v>330.58</v>
      </c>
      <c r="W212" s="49">
        <v>33.710261499355823</v>
      </c>
      <c r="X212" s="49">
        <v>0</v>
      </c>
      <c r="Y212" s="49">
        <v>174.76973850064417</v>
      </c>
      <c r="Z212" s="59">
        <v>0</v>
      </c>
      <c r="AA212" s="59">
        <v>0</v>
      </c>
      <c r="AB212" s="59">
        <v>0</v>
      </c>
      <c r="AC212" s="59">
        <v>0</v>
      </c>
      <c r="AD212" s="51">
        <v>0</v>
      </c>
    </row>
    <row r="213" spans="1:30" x14ac:dyDescent="0.2">
      <c r="A213" s="12" t="s">
        <v>50</v>
      </c>
      <c r="B213" s="50">
        <f>SUM(D213:G213)</f>
        <v>0</v>
      </c>
      <c r="C213" s="361">
        <f>D213*Constants!$B$1+Constants!$B$2*E213+F213</f>
        <v>0</v>
      </c>
      <c r="D213" s="49">
        <v>0</v>
      </c>
      <c r="E213" s="49">
        <v>0</v>
      </c>
      <c r="F213" s="49">
        <v>0</v>
      </c>
      <c r="G213" s="49">
        <v>0</v>
      </c>
      <c r="H213" s="50">
        <f>SUM(J213:M213)</f>
        <v>0</v>
      </c>
      <c r="I213" s="361">
        <f>J213*Constants!$B$1+Constants!$B$2*K213+L213</f>
        <v>0</v>
      </c>
      <c r="J213" s="49">
        <v>0</v>
      </c>
      <c r="K213" s="49">
        <v>0</v>
      </c>
      <c r="L213" s="49">
        <v>0</v>
      </c>
      <c r="M213" s="49">
        <v>0</v>
      </c>
      <c r="N213" s="49">
        <f t="shared" si="78"/>
        <v>0</v>
      </c>
      <c r="O213" s="361">
        <f>P213*Constants!$B$1+Constants!$B$2*Q213+R213</f>
        <v>0</v>
      </c>
      <c r="P213" s="49">
        <v>0</v>
      </c>
      <c r="Q213" s="49">
        <v>0</v>
      </c>
      <c r="R213" s="49">
        <v>0</v>
      </c>
      <c r="S213" s="49">
        <v>0</v>
      </c>
      <c r="T213" s="8">
        <f t="shared" si="75"/>
        <v>530.96</v>
      </c>
      <c r="U213" s="361">
        <f>V213*Constants!$B$1+Constants!$B$2*W213+X213</f>
        <v>306.78368567976037</v>
      </c>
      <c r="V213" s="9">
        <v>350.66</v>
      </c>
      <c r="W213" s="9">
        <v>32.819607099700413</v>
      </c>
      <c r="X213" s="9">
        <v>0</v>
      </c>
      <c r="Y213" s="9">
        <v>147.48039290029959</v>
      </c>
      <c r="Z213" s="44">
        <v>0</v>
      </c>
      <c r="AA213" s="44">
        <v>0</v>
      </c>
      <c r="AB213" s="44">
        <v>0</v>
      </c>
      <c r="AC213" s="44">
        <v>1</v>
      </c>
      <c r="AD213" s="59">
        <v>1</v>
      </c>
    </row>
    <row r="214" spans="1:30" x14ac:dyDescent="0.2">
      <c r="A214" s="73" t="s">
        <v>30</v>
      </c>
      <c r="B214" s="50">
        <f>SUM(D214:G214)</f>
        <v>0</v>
      </c>
      <c r="C214" s="361">
        <f>D214*Constants!$B$1+Constants!$B$2*E214+F214</f>
        <v>0</v>
      </c>
      <c r="D214" s="49">
        <v>0</v>
      </c>
      <c r="E214" s="49">
        <v>0</v>
      </c>
      <c r="F214" s="49">
        <v>0</v>
      </c>
      <c r="G214" s="49">
        <v>0</v>
      </c>
      <c r="H214" s="50">
        <f>SUM(J214:M214)</f>
        <v>0</v>
      </c>
      <c r="I214" s="361">
        <f>J214*Constants!$B$1+Constants!$B$2*K214+L214</f>
        <v>0</v>
      </c>
      <c r="J214" s="49">
        <v>0</v>
      </c>
      <c r="K214" s="49">
        <v>0</v>
      </c>
      <c r="L214" s="49">
        <v>0</v>
      </c>
      <c r="M214" s="49">
        <v>0</v>
      </c>
      <c r="N214" s="49">
        <f t="shared" si="78"/>
        <v>0</v>
      </c>
      <c r="O214" s="361">
        <f>P214*Constants!$B$1+Constants!$B$2*Q214+R214</f>
        <v>0</v>
      </c>
      <c r="P214" s="49">
        <v>0</v>
      </c>
      <c r="Q214" s="49">
        <v>0</v>
      </c>
      <c r="R214" s="49">
        <v>0</v>
      </c>
      <c r="S214" s="49">
        <v>0</v>
      </c>
      <c r="T214" s="8">
        <f t="shared" si="75"/>
        <v>528.34026149935585</v>
      </c>
      <c r="U214" s="361">
        <f>V214*Constants!$B$1+Constants!$B$2*W214+X214</f>
        <v>291.43220919948465</v>
      </c>
      <c r="V214" s="7">
        <v>330.58</v>
      </c>
      <c r="W214" s="7">
        <v>33.710261499355823</v>
      </c>
      <c r="X214" s="7">
        <v>0</v>
      </c>
      <c r="Y214" s="7">
        <v>164.05</v>
      </c>
      <c r="Z214" s="59">
        <v>0</v>
      </c>
      <c r="AA214" s="59">
        <v>0</v>
      </c>
      <c r="AB214" s="59">
        <v>0</v>
      </c>
      <c r="AC214" s="59">
        <v>1</v>
      </c>
      <c r="AD214" s="59">
        <v>1</v>
      </c>
    </row>
    <row r="215" spans="1:30" x14ac:dyDescent="0.2">
      <c r="A215" s="12" t="s">
        <v>6</v>
      </c>
      <c r="B215" s="50">
        <f>SUM(D215:G215)</f>
        <v>0</v>
      </c>
      <c r="C215" s="361">
        <f>D215*Constants!$B$1+Constants!$B$2*E215+F215</f>
        <v>0</v>
      </c>
      <c r="D215" s="49">
        <v>0</v>
      </c>
      <c r="E215" s="49">
        <v>0</v>
      </c>
      <c r="F215" s="49">
        <v>0</v>
      </c>
      <c r="G215" s="49">
        <v>0</v>
      </c>
      <c r="H215" s="50">
        <f>SUM(J215:M215)</f>
        <v>0</v>
      </c>
      <c r="I215" s="361">
        <f>J215*Constants!$B$1+Constants!$B$2*K215+L215</f>
        <v>0</v>
      </c>
      <c r="J215" s="49">
        <v>0</v>
      </c>
      <c r="K215" s="49">
        <v>0</v>
      </c>
      <c r="L215" s="49">
        <v>0</v>
      </c>
      <c r="M215" s="49">
        <v>0</v>
      </c>
      <c r="N215" s="49">
        <f t="shared" si="78"/>
        <v>0</v>
      </c>
      <c r="O215" s="361">
        <f>P215*Constants!$B$1+Constants!$B$2*Q215+R215</f>
        <v>0</v>
      </c>
      <c r="P215" s="49">
        <v>0</v>
      </c>
      <c r="Q215" s="49">
        <v>0</v>
      </c>
      <c r="R215" s="49">
        <v>0</v>
      </c>
      <c r="S215" s="49">
        <v>0</v>
      </c>
      <c r="T215" s="8">
        <f t="shared" si="75"/>
        <v>465.52</v>
      </c>
      <c r="U215" s="361">
        <f>V215*Constants!$B$1+Constants!$B$2*W215+X215</f>
        <v>231.60532063300465</v>
      </c>
      <c r="V215" s="7">
        <v>265.97000000000003</v>
      </c>
      <c r="W215" s="7">
        <v>23.536650791255756</v>
      </c>
      <c r="X215" s="7">
        <v>0</v>
      </c>
      <c r="Y215" s="7">
        <v>176.01334920874424</v>
      </c>
      <c r="Z215" s="44">
        <v>0</v>
      </c>
      <c r="AA215" s="44">
        <v>0</v>
      </c>
      <c r="AB215" s="44">
        <v>0</v>
      </c>
      <c r="AC215" s="44">
        <v>1</v>
      </c>
      <c r="AD215" s="59">
        <v>1</v>
      </c>
    </row>
    <row r="216" spans="1:30" x14ac:dyDescent="0.2">
      <c r="A216" s="12" t="s">
        <v>51</v>
      </c>
      <c r="B216" s="50">
        <f t="shared" ref="B216:B224" si="79">SUM(D216:G216)</f>
        <v>0</v>
      </c>
      <c r="C216" s="361">
        <f>D216*Constants!$B$1+Constants!$B$2*E216+F216</f>
        <v>0</v>
      </c>
      <c r="D216" s="49">
        <v>0</v>
      </c>
      <c r="E216" s="49">
        <v>0</v>
      </c>
      <c r="F216" s="49">
        <v>0</v>
      </c>
      <c r="G216" s="49">
        <v>0</v>
      </c>
      <c r="H216" s="50">
        <f t="shared" ref="H216" si="80">SUM(J216:M216)</f>
        <v>0</v>
      </c>
      <c r="I216" s="361">
        <f>J216*Constants!$B$1+Constants!$B$2*K216+L216</f>
        <v>0</v>
      </c>
      <c r="J216" s="49">
        <v>0</v>
      </c>
      <c r="K216" s="49">
        <v>0</v>
      </c>
      <c r="L216" s="49">
        <v>0</v>
      </c>
      <c r="M216" s="49">
        <v>0</v>
      </c>
      <c r="N216" s="49">
        <f t="shared" si="78"/>
        <v>0</v>
      </c>
      <c r="O216" s="361">
        <f>P216*Constants!$B$1+Constants!$B$2*Q216+R216</f>
        <v>0</v>
      </c>
      <c r="P216" s="49">
        <v>0</v>
      </c>
      <c r="Q216" s="49">
        <v>0</v>
      </c>
      <c r="R216" s="49">
        <v>0</v>
      </c>
      <c r="S216" s="49">
        <v>0</v>
      </c>
      <c r="T216" s="8">
        <f t="shared" si="75"/>
        <v>435.84000000000003</v>
      </c>
      <c r="U216" s="361">
        <f>V216*Constants!$B$1+Constants!$B$2*W216+X216</f>
        <v>209.40751245594282</v>
      </c>
      <c r="V216" s="5">
        <v>240.64</v>
      </c>
      <c r="W216" s="5">
        <v>21.119390569928537</v>
      </c>
      <c r="X216" s="5">
        <v>0</v>
      </c>
      <c r="Y216" s="7">
        <v>174.08060943007146</v>
      </c>
      <c r="Z216" s="44">
        <v>0</v>
      </c>
      <c r="AA216" s="44">
        <v>0</v>
      </c>
      <c r="AB216" s="44">
        <v>0</v>
      </c>
      <c r="AC216" s="44">
        <v>1</v>
      </c>
      <c r="AD216" s="59">
        <v>1</v>
      </c>
    </row>
    <row r="217" spans="1:30" s="52" customFormat="1" x14ac:dyDescent="0.2">
      <c r="A217" s="23" t="s">
        <v>52</v>
      </c>
      <c r="B217" s="50">
        <f t="shared" si="79"/>
        <v>0</v>
      </c>
      <c r="C217" s="361">
        <f>D217*Constants!$B$1+Constants!$B$2*E217+F217</f>
        <v>0</v>
      </c>
      <c r="D217" s="49">
        <v>0</v>
      </c>
      <c r="E217" s="49">
        <v>0</v>
      </c>
      <c r="F217" s="49">
        <v>0</v>
      </c>
      <c r="G217" s="49">
        <v>0</v>
      </c>
      <c r="H217" s="50">
        <f>SUM(J217:M217)</f>
        <v>0</v>
      </c>
      <c r="I217" s="361">
        <f>J217*Constants!$B$1+Constants!$B$2*K217+L217</f>
        <v>0</v>
      </c>
      <c r="J217" s="49">
        <v>0</v>
      </c>
      <c r="K217" s="49">
        <v>0</v>
      </c>
      <c r="L217" s="49">
        <v>0</v>
      </c>
      <c r="M217" s="49">
        <v>0</v>
      </c>
      <c r="N217" s="49">
        <f t="shared" si="78"/>
        <v>0</v>
      </c>
      <c r="O217" s="361">
        <f>P217*Constants!$B$1+Constants!$B$2*Q217+R217</f>
        <v>0</v>
      </c>
      <c r="P217" s="49">
        <v>0</v>
      </c>
      <c r="Q217" s="49">
        <v>0</v>
      </c>
      <c r="R217" s="49">
        <v>0</v>
      </c>
      <c r="S217" s="49">
        <v>0</v>
      </c>
      <c r="T217" s="8">
        <f t="shared" si="75"/>
        <v>533.82026149935575</v>
      </c>
      <c r="U217" s="361">
        <f>V217*Constants!$B$1+Constants!$B$2*W217+X217</f>
        <v>291.43220919948465</v>
      </c>
      <c r="V217" s="9">
        <v>330.58</v>
      </c>
      <c r="W217" s="9">
        <v>33.710261499355823</v>
      </c>
      <c r="X217" s="9">
        <v>0</v>
      </c>
      <c r="Y217" s="9">
        <v>169.53</v>
      </c>
      <c r="Z217" s="46">
        <v>0</v>
      </c>
      <c r="AA217" s="46">
        <v>0</v>
      </c>
      <c r="AB217" s="46">
        <v>0</v>
      </c>
      <c r="AC217" s="46">
        <v>1</v>
      </c>
      <c r="AD217" s="51">
        <v>0</v>
      </c>
    </row>
    <row r="218" spans="1:30" s="19" customFormat="1" x14ac:dyDescent="0.2">
      <c r="A218" s="23" t="s">
        <v>53</v>
      </c>
      <c r="B218" s="50">
        <f t="shared" si="79"/>
        <v>0</v>
      </c>
      <c r="C218" s="361">
        <f>D218*Constants!$B$1+Constants!$B$2*E218+F218</f>
        <v>0</v>
      </c>
      <c r="D218" s="49">
        <v>0</v>
      </c>
      <c r="E218" s="49">
        <v>0</v>
      </c>
      <c r="F218" s="49">
        <v>0</v>
      </c>
      <c r="G218" s="49">
        <v>0</v>
      </c>
      <c r="H218" s="50">
        <f t="shared" ref="H218:H224" si="81">SUM(J218:M218)</f>
        <v>0</v>
      </c>
      <c r="I218" s="361">
        <f>J218*Constants!$B$1+Constants!$B$2*K218+L218</f>
        <v>0</v>
      </c>
      <c r="J218" s="49">
        <v>0</v>
      </c>
      <c r="K218" s="49">
        <v>0</v>
      </c>
      <c r="L218" s="49">
        <v>0</v>
      </c>
      <c r="M218" s="49">
        <v>0</v>
      </c>
      <c r="N218" s="49">
        <f t="shared" si="78"/>
        <v>0</v>
      </c>
      <c r="O218" s="361">
        <f>P218*Constants!$B$1+Constants!$B$2*Q218+R218</f>
        <v>0</v>
      </c>
      <c r="P218" s="49">
        <v>0</v>
      </c>
      <c r="Q218" s="49">
        <v>0</v>
      </c>
      <c r="R218" s="49">
        <v>0</v>
      </c>
      <c r="S218" s="49">
        <v>0</v>
      </c>
      <c r="T218" s="8">
        <f t="shared" si="75"/>
        <v>531.00527021406651</v>
      </c>
      <c r="U218" s="361">
        <f>V218*Constants!$B$1+Constants!$B$2*W218+X218</f>
        <v>310.76356068572488</v>
      </c>
      <c r="V218" s="65">
        <v>354.74418935780028</v>
      </c>
      <c r="W218" s="9">
        <v>33.710261499355823</v>
      </c>
      <c r="X218" s="9">
        <v>0</v>
      </c>
      <c r="Y218" s="65">
        <v>142.55081935691047</v>
      </c>
      <c r="Z218" s="46">
        <v>0</v>
      </c>
      <c r="AA218" s="46">
        <v>0</v>
      </c>
      <c r="AB218" s="46">
        <v>0</v>
      </c>
      <c r="AC218" s="46">
        <v>1</v>
      </c>
      <c r="AD218" s="45">
        <v>0</v>
      </c>
    </row>
    <row r="219" spans="1:30" s="52" customFormat="1" x14ac:dyDescent="0.2">
      <c r="A219" s="23" t="s">
        <v>54</v>
      </c>
      <c r="B219" s="50">
        <f t="shared" si="79"/>
        <v>0</v>
      </c>
      <c r="C219" s="361">
        <f>D219*Constants!$B$1+Constants!$B$2*E219+F219</f>
        <v>0</v>
      </c>
      <c r="D219" s="49">
        <v>0</v>
      </c>
      <c r="E219" s="49">
        <v>0</v>
      </c>
      <c r="F219" s="49">
        <v>0</v>
      </c>
      <c r="G219" s="49">
        <v>0</v>
      </c>
      <c r="H219" s="50">
        <f t="shared" si="81"/>
        <v>0</v>
      </c>
      <c r="I219" s="361">
        <f>J219*Constants!$B$1+Constants!$B$2*K219+L219</f>
        <v>0</v>
      </c>
      <c r="J219" s="49">
        <v>0</v>
      </c>
      <c r="K219" s="49">
        <v>0</v>
      </c>
      <c r="L219" s="49">
        <v>0</v>
      </c>
      <c r="M219" s="49">
        <v>0</v>
      </c>
      <c r="N219" s="49">
        <f t="shared" si="78"/>
        <v>0</v>
      </c>
      <c r="O219" s="361">
        <f>P219*Constants!$B$1+Constants!$B$2*Q219+R219</f>
        <v>0</v>
      </c>
      <c r="P219" s="49">
        <v>0</v>
      </c>
      <c r="Q219" s="49">
        <v>0</v>
      </c>
      <c r="R219" s="49">
        <v>0</v>
      </c>
      <c r="S219" s="49">
        <v>0</v>
      </c>
      <c r="T219" s="8">
        <f t="shared" si="75"/>
        <v>539.05999999999995</v>
      </c>
      <c r="U219" s="361">
        <f>V219*Constants!$B$1+Constants!$B$2*W219+X219</f>
        <v>291.43220919948465</v>
      </c>
      <c r="V219" s="9">
        <v>330.58</v>
      </c>
      <c r="W219" s="9">
        <v>33.710261499355823</v>
      </c>
      <c r="X219" s="9">
        <v>0</v>
      </c>
      <c r="Y219" s="9">
        <v>174.76973850064417</v>
      </c>
      <c r="Z219" s="46">
        <v>0</v>
      </c>
      <c r="AA219" s="46">
        <v>0</v>
      </c>
      <c r="AB219" s="46">
        <v>0</v>
      </c>
      <c r="AC219" s="46">
        <v>1</v>
      </c>
      <c r="AD219" s="51">
        <v>0</v>
      </c>
    </row>
    <row r="220" spans="1:30" s="24" customFormat="1" x14ac:dyDescent="0.2">
      <c r="A220" s="23" t="s">
        <v>55</v>
      </c>
      <c r="B220" s="50">
        <f t="shared" si="79"/>
        <v>0</v>
      </c>
      <c r="C220" s="361">
        <f>D220*Constants!$B$1+Constants!$B$2*E220+F220</f>
        <v>0</v>
      </c>
      <c r="D220" s="49">
        <v>0</v>
      </c>
      <c r="E220" s="49">
        <v>0</v>
      </c>
      <c r="F220" s="49">
        <v>0</v>
      </c>
      <c r="G220" s="49">
        <v>0</v>
      </c>
      <c r="H220" s="50">
        <f t="shared" si="81"/>
        <v>0</v>
      </c>
      <c r="I220" s="361">
        <f>J220*Constants!$B$1+Constants!$B$2*K220+L220</f>
        <v>0</v>
      </c>
      <c r="J220" s="49">
        <v>0</v>
      </c>
      <c r="K220" s="49">
        <v>0</v>
      </c>
      <c r="L220" s="49">
        <v>0</v>
      </c>
      <c r="M220" s="49">
        <v>0</v>
      </c>
      <c r="N220" s="49">
        <f t="shared" si="78"/>
        <v>0</v>
      </c>
      <c r="O220" s="361">
        <f>P220*Constants!$B$1+Constants!$B$2*Q220+R220</f>
        <v>0</v>
      </c>
      <c r="P220" s="49">
        <v>0</v>
      </c>
      <c r="Q220" s="49">
        <v>0</v>
      </c>
      <c r="R220" s="49">
        <v>0</v>
      </c>
      <c r="S220" s="49">
        <v>0</v>
      </c>
      <c r="T220" s="8">
        <f t="shared" si="75"/>
        <v>536.29026149935589</v>
      </c>
      <c r="U220" s="361">
        <f>V220*Constants!$B$1+Constants!$B$2*W220+X220</f>
        <v>287.54420919948467</v>
      </c>
      <c r="V220" s="9">
        <v>325.72000000000003</v>
      </c>
      <c r="W220" s="9">
        <v>33.710261499355823</v>
      </c>
      <c r="X220" s="9">
        <v>0</v>
      </c>
      <c r="Y220" s="9">
        <v>176.86</v>
      </c>
      <c r="Z220" s="46">
        <v>0</v>
      </c>
      <c r="AA220" s="46">
        <v>0</v>
      </c>
      <c r="AB220" s="46">
        <v>0</v>
      </c>
      <c r="AC220" s="46">
        <v>1</v>
      </c>
      <c r="AD220" s="46">
        <v>0</v>
      </c>
    </row>
    <row r="221" spans="1:30" s="19" customFormat="1" x14ac:dyDescent="0.2">
      <c r="A221" s="23" t="s">
        <v>21</v>
      </c>
      <c r="B221" s="50">
        <f t="shared" si="79"/>
        <v>0</v>
      </c>
      <c r="C221" s="361">
        <f>D221*Constants!$B$1+Constants!$B$2*E221+F221</f>
        <v>0</v>
      </c>
      <c r="D221" s="49">
        <v>0</v>
      </c>
      <c r="E221" s="49">
        <v>0</v>
      </c>
      <c r="F221" s="49">
        <v>0</v>
      </c>
      <c r="G221" s="49">
        <v>0</v>
      </c>
      <c r="H221" s="50">
        <f t="shared" si="81"/>
        <v>0</v>
      </c>
      <c r="I221" s="361">
        <f>J221*Constants!$B$1+Constants!$B$2*K221+L221</f>
        <v>0</v>
      </c>
      <c r="J221" s="49">
        <v>0</v>
      </c>
      <c r="K221" s="49">
        <v>0</v>
      </c>
      <c r="L221" s="49">
        <v>0</v>
      </c>
      <c r="M221" s="49">
        <v>0</v>
      </c>
      <c r="N221" s="49">
        <f t="shared" si="78"/>
        <v>0</v>
      </c>
      <c r="O221" s="361">
        <f>P221*Constants!$B$1+Constants!$B$2*Q221+R221</f>
        <v>0</v>
      </c>
      <c r="P221" s="49">
        <v>0</v>
      </c>
      <c r="Q221" s="49">
        <v>0</v>
      </c>
      <c r="R221" s="49">
        <v>0</v>
      </c>
      <c r="S221" s="49">
        <v>0</v>
      </c>
      <c r="T221" s="8">
        <f t="shared" si="75"/>
        <v>534.10026149935584</v>
      </c>
      <c r="U221" s="361">
        <f>V221*Constants!$B$1+Constants!$B$2*W221+X221</f>
        <v>291.43220919948465</v>
      </c>
      <c r="V221" s="7">
        <v>330.58</v>
      </c>
      <c r="W221" s="7">
        <v>33.710261499355823</v>
      </c>
      <c r="X221" s="7">
        <v>0</v>
      </c>
      <c r="Y221" s="7">
        <v>169.81</v>
      </c>
      <c r="Z221" s="46">
        <v>0</v>
      </c>
      <c r="AA221" s="46">
        <v>0</v>
      </c>
      <c r="AB221" s="46">
        <v>0</v>
      </c>
      <c r="AC221" s="46">
        <v>1</v>
      </c>
      <c r="AD221" s="46">
        <v>1</v>
      </c>
    </row>
    <row r="222" spans="1:30" s="19" customFormat="1" x14ac:dyDescent="0.2">
      <c r="A222" s="23" t="s">
        <v>56</v>
      </c>
      <c r="B222" s="50">
        <f t="shared" si="79"/>
        <v>0</v>
      </c>
      <c r="C222" s="361">
        <f>D222*Constants!$B$1+Constants!$B$2*E222+F222</f>
        <v>0</v>
      </c>
      <c r="D222" s="49">
        <v>0</v>
      </c>
      <c r="E222" s="49">
        <v>0</v>
      </c>
      <c r="F222" s="49">
        <v>0</v>
      </c>
      <c r="G222" s="49">
        <v>0</v>
      </c>
      <c r="H222" s="50">
        <f t="shared" si="81"/>
        <v>0</v>
      </c>
      <c r="I222" s="361">
        <f>J222*Constants!$B$1+Constants!$B$2*K222+L222</f>
        <v>0</v>
      </c>
      <c r="J222" s="49">
        <v>0</v>
      </c>
      <c r="K222" s="49">
        <v>0</v>
      </c>
      <c r="L222" s="49">
        <v>0</v>
      </c>
      <c r="M222" s="49">
        <v>0</v>
      </c>
      <c r="N222" s="49">
        <f t="shared" si="78"/>
        <v>0</v>
      </c>
      <c r="O222" s="361">
        <f>P222*Constants!$B$1+Constants!$B$2*Q222+R222</f>
        <v>0</v>
      </c>
      <c r="P222" s="49">
        <v>0</v>
      </c>
      <c r="Q222" s="49">
        <v>0</v>
      </c>
      <c r="R222" s="49">
        <v>0</v>
      </c>
      <c r="S222" s="49">
        <v>0</v>
      </c>
      <c r="T222" s="8">
        <f t="shared" si="75"/>
        <v>538.26</v>
      </c>
      <c r="U222" s="361">
        <f>V222*Constants!$B$1+Constants!$B$2*W222+X222</f>
        <v>292.41567004938014</v>
      </c>
      <c r="V222" s="9">
        <v>331.15</v>
      </c>
      <c r="W222" s="9">
        <v>34.369587561725169</v>
      </c>
      <c r="X222" s="9">
        <v>0</v>
      </c>
      <c r="Y222" s="9">
        <v>172.74041243827486</v>
      </c>
      <c r="Z222" s="46">
        <v>0</v>
      </c>
      <c r="AA222" s="46">
        <v>0</v>
      </c>
      <c r="AB222" s="46">
        <v>0</v>
      </c>
      <c r="AC222" s="46">
        <v>1</v>
      </c>
      <c r="AD222" s="45">
        <v>0</v>
      </c>
    </row>
    <row r="223" spans="1:30" s="25" customFormat="1" x14ac:dyDescent="0.2">
      <c r="A223" s="23" t="s">
        <v>57</v>
      </c>
      <c r="B223" s="50">
        <f t="shared" si="79"/>
        <v>0</v>
      </c>
      <c r="C223" s="361">
        <f>D223*Constants!$B$1+Constants!$B$2*E223+F223</f>
        <v>0</v>
      </c>
      <c r="D223" s="49">
        <v>0</v>
      </c>
      <c r="E223" s="49">
        <v>0</v>
      </c>
      <c r="F223" s="49">
        <v>0</v>
      </c>
      <c r="G223" s="49">
        <v>0</v>
      </c>
      <c r="H223" s="50">
        <f t="shared" si="81"/>
        <v>0</v>
      </c>
      <c r="I223" s="361">
        <f>J223*Constants!$B$1+Constants!$B$2*K223+L223</f>
        <v>0</v>
      </c>
      <c r="J223" s="49">
        <v>0</v>
      </c>
      <c r="K223" s="49">
        <v>0</v>
      </c>
      <c r="L223" s="49">
        <v>0</v>
      </c>
      <c r="M223" s="49">
        <v>0</v>
      </c>
      <c r="N223" s="49">
        <f t="shared" si="78"/>
        <v>0</v>
      </c>
      <c r="O223" s="361">
        <f>P223*Constants!$B$1+Constants!$B$2*Q223+R223</f>
        <v>0</v>
      </c>
      <c r="P223" s="49">
        <v>0</v>
      </c>
      <c r="Q223" s="49">
        <v>0</v>
      </c>
      <c r="R223" s="49">
        <v>0</v>
      </c>
      <c r="S223" s="49">
        <v>0</v>
      </c>
      <c r="T223" s="8">
        <f t="shared" si="75"/>
        <v>533.69026149935576</v>
      </c>
      <c r="U223" s="361">
        <f>V223*Constants!$B$1+Constants!$B$2*W223+X223</f>
        <v>291.43220919948465</v>
      </c>
      <c r="V223" s="9">
        <v>330.58</v>
      </c>
      <c r="W223" s="9">
        <v>33.710261499355823</v>
      </c>
      <c r="X223" s="9">
        <v>0</v>
      </c>
      <c r="Y223" s="9">
        <v>169.4</v>
      </c>
      <c r="Z223" s="46">
        <v>0</v>
      </c>
      <c r="AA223" s="46">
        <v>0</v>
      </c>
      <c r="AB223" s="46">
        <v>0</v>
      </c>
      <c r="AC223" s="46">
        <v>1</v>
      </c>
      <c r="AD223" s="46">
        <v>1</v>
      </c>
    </row>
    <row r="224" spans="1:30" s="25" customFormat="1" x14ac:dyDescent="0.2">
      <c r="A224" s="72" t="s">
        <v>58</v>
      </c>
      <c r="B224" s="53">
        <f t="shared" si="79"/>
        <v>0</v>
      </c>
      <c r="C224" s="361">
        <f>D224*Constants!$B$1+Constants!$B$2*E224+F224</f>
        <v>0</v>
      </c>
      <c r="D224" s="54">
        <v>0</v>
      </c>
      <c r="E224" s="54">
        <v>0</v>
      </c>
      <c r="F224" s="54">
        <v>0</v>
      </c>
      <c r="G224" s="54">
        <v>0</v>
      </c>
      <c r="H224" s="53">
        <f t="shared" si="81"/>
        <v>0</v>
      </c>
      <c r="I224" s="361">
        <f>J224*Constants!$B$1+Constants!$B$2*K224+L224</f>
        <v>0</v>
      </c>
      <c r="J224" s="54">
        <v>0</v>
      </c>
      <c r="K224" s="54">
        <v>0</v>
      </c>
      <c r="L224" s="54">
        <v>0</v>
      </c>
      <c r="M224" s="54">
        <v>0</v>
      </c>
      <c r="N224" s="54">
        <f t="shared" si="78"/>
        <v>0</v>
      </c>
      <c r="O224" s="361">
        <f>P224*Constants!$B$1+Constants!$B$2*Q224+R224</f>
        <v>0</v>
      </c>
      <c r="P224" s="54">
        <v>0</v>
      </c>
      <c r="Q224" s="54">
        <v>0</v>
      </c>
      <c r="R224" s="54">
        <v>0</v>
      </c>
      <c r="S224" s="54">
        <v>0</v>
      </c>
      <c r="T224" s="27">
        <f t="shared" si="75"/>
        <v>496.90026149935579</v>
      </c>
      <c r="U224" s="361">
        <f>V224*Constants!$B$1+Constants!$B$2*W224+X224</f>
        <v>262.28820919948464</v>
      </c>
      <c r="V224" s="28">
        <v>294.14999999999998</v>
      </c>
      <c r="W224" s="28">
        <v>33.710261499355823</v>
      </c>
      <c r="X224" s="28">
        <v>0</v>
      </c>
      <c r="Y224" s="28">
        <v>169.04</v>
      </c>
      <c r="Z224" s="60">
        <v>0</v>
      </c>
      <c r="AA224" s="60">
        <v>0</v>
      </c>
      <c r="AB224" s="60">
        <v>0</v>
      </c>
      <c r="AC224" s="60">
        <v>1</v>
      </c>
      <c r="AD224" s="60">
        <v>1</v>
      </c>
    </row>
    <row r="225" spans="1:30" x14ac:dyDescent="0.2">
      <c r="V225" s="68"/>
      <c r="Y225" s="68"/>
    </row>
    <row r="226" spans="1:30" ht="18.75" x14ac:dyDescent="0.25">
      <c r="A226" s="82"/>
      <c r="B226" s="738" t="s">
        <v>204</v>
      </c>
      <c r="C226" s="739"/>
      <c r="D226" s="739"/>
      <c r="E226" s="739"/>
      <c r="F226" s="739"/>
      <c r="G226" s="739"/>
      <c r="H226" s="739"/>
      <c r="I226" s="739"/>
      <c r="J226" s="739"/>
      <c r="K226" s="739"/>
      <c r="L226" s="739"/>
      <c r="M226" s="739"/>
      <c r="N226" s="739"/>
      <c r="O226" s="739"/>
      <c r="P226" s="739"/>
      <c r="Q226" s="739"/>
      <c r="R226" s="739"/>
      <c r="S226" s="739"/>
      <c r="T226" s="739"/>
      <c r="U226" s="739"/>
      <c r="V226" s="739"/>
      <c r="W226" s="739"/>
      <c r="X226" s="739"/>
      <c r="Y226" s="740"/>
    </row>
    <row r="227" spans="1:30" x14ac:dyDescent="0.2">
      <c r="A227" s="75" t="s">
        <v>450</v>
      </c>
      <c r="B227" s="732" t="s">
        <v>39</v>
      </c>
      <c r="C227" s="732"/>
      <c r="D227" s="732"/>
      <c r="E227" s="732"/>
      <c r="F227" s="732"/>
      <c r="G227" s="737"/>
      <c r="H227" s="732" t="s">
        <v>42</v>
      </c>
      <c r="I227" s="732"/>
      <c r="J227" s="732"/>
      <c r="K227" s="732"/>
      <c r="L227" s="732"/>
      <c r="M227" s="732"/>
      <c r="N227" s="732" t="s">
        <v>41</v>
      </c>
      <c r="O227" s="732"/>
      <c r="P227" s="732"/>
      <c r="Q227" s="732"/>
      <c r="R227" s="732"/>
      <c r="S227" s="732"/>
      <c r="T227" s="732" t="s">
        <v>40</v>
      </c>
      <c r="U227" s="732"/>
      <c r="V227" s="732"/>
      <c r="W227" s="732"/>
      <c r="X227" s="732"/>
      <c r="Y227" s="732"/>
    </row>
    <row r="228" spans="1:30" ht="33.75" x14ac:dyDescent="0.2">
      <c r="A228" s="39" t="s">
        <v>14</v>
      </c>
      <c r="B228" s="30" t="s">
        <v>1</v>
      </c>
      <c r="C228" s="31" t="s">
        <v>8</v>
      </c>
      <c r="D228" s="31" t="s">
        <v>9</v>
      </c>
      <c r="E228" s="31" t="s">
        <v>20</v>
      </c>
      <c r="F228" s="31" t="s">
        <v>11</v>
      </c>
      <c r="G228" s="32" t="s">
        <v>10</v>
      </c>
      <c r="H228" s="30" t="s">
        <v>1</v>
      </c>
      <c r="I228" s="31" t="s">
        <v>8</v>
      </c>
      <c r="J228" s="31" t="s">
        <v>9</v>
      </c>
      <c r="K228" s="35" t="s">
        <v>20</v>
      </c>
      <c r="L228" s="31" t="s">
        <v>11</v>
      </c>
      <c r="M228" s="32" t="s">
        <v>10</v>
      </c>
      <c r="N228" s="30" t="s">
        <v>1</v>
      </c>
      <c r="O228" s="31" t="s">
        <v>8</v>
      </c>
      <c r="P228" s="31" t="s">
        <v>9</v>
      </c>
      <c r="Q228" s="35" t="s">
        <v>20</v>
      </c>
      <c r="R228" s="31" t="s">
        <v>11</v>
      </c>
      <c r="S228" s="32" t="s">
        <v>10</v>
      </c>
      <c r="T228" s="30" t="s">
        <v>1</v>
      </c>
      <c r="U228" s="31" t="s">
        <v>8</v>
      </c>
      <c r="V228" s="31" t="s">
        <v>9</v>
      </c>
      <c r="W228" s="31" t="s">
        <v>20</v>
      </c>
      <c r="X228" s="31" t="s">
        <v>11</v>
      </c>
      <c r="Y228" s="32" t="s">
        <v>10</v>
      </c>
      <c r="Z228" s="40" t="s">
        <v>114</v>
      </c>
      <c r="AA228" s="40" t="s">
        <v>115</v>
      </c>
      <c r="AB228" s="40" t="s">
        <v>116</v>
      </c>
      <c r="AC228" s="40" t="s">
        <v>117</v>
      </c>
      <c r="AD228" s="42" t="s">
        <v>19</v>
      </c>
    </row>
    <row r="229" spans="1:30" x14ac:dyDescent="0.2">
      <c r="A229" s="11" t="s">
        <v>0</v>
      </c>
      <c r="B229" s="37">
        <f t="shared" ref="B229:B237" si="82">SUM(D229:G229)</f>
        <v>500.63</v>
      </c>
      <c r="C229" s="361">
        <f>D229*Constants!$B$1+Constants!$B$2*E229+F229</f>
        <v>299.43200000000002</v>
      </c>
      <c r="D229" s="9">
        <v>374.29</v>
      </c>
      <c r="E229" s="9">
        <v>0</v>
      </c>
      <c r="F229" s="9">
        <v>0</v>
      </c>
      <c r="G229" s="9">
        <v>126.34</v>
      </c>
      <c r="H229" s="37">
        <f t="shared" ref="H229:H237" si="83">SUM(J229:M229)</f>
        <v>569.17999999999995</v>
      </c>
      <c r="I229" s="361">
        <f>J229*Constants!$B$1+Constants!$B$2*K229+L229</f>
        <v>344.52</v>
      </c>
      <c r="J229" s="29">
        <v>430.65</v>
      </c>
      <c r="K229" s="29">
        <v>0</v>
      </c>
      <c r="L229" s="29">
        <v>0</v>
      </c>
      <c r="M229" s="29">
        <v>138.53</v>
      </c>
      <c r="N229" s="58">
        <f>SUM(P229:S229)</f>
        <v>0</v>
      </c>
      <c r="O229" s="361">
        <f>P229*Constants!$B$1+Constants!$B$2*Q229+R229</f>
        <v>0</v>
      </c>
      <c r="P229" s="58">
        <v>0</v>
      </c>
      <c r="Q229" s="58">
        <v>0</v>
      </c>
      <c r="R229" s="58">
        <v>0</v>
      </c>
      <c r="S229" s="58">
        <v>0</v>
      </c>
      <c r="T229" s="37">
        <f>SUM(V229:Y229)</f>
        <v>831.76</v>
      </c>
      <c r="U229" s="361">
        <f>V229*Constants!$B$1+Constants!$B$2*W229+X229</f>
        <v>505.99200000000002</v>
      </c>
      <c r="V229" s="36">
        <v>632.49</v>
      </c>
      <c r="W229" s="36">
        <v>0</v>
      </c>
      <c r="X229" s="36">
        <v>0</v>
      </c>
      <c r="Y229" s="152">
        <v>199.27</v>
      </c>
      <c r="Z229" s="43">
        <v>1</v>
      </c>
      <c r="AA229" s="43">
        <v>1</v>
      </c>
      <c r="AB229" s="43">
        <v>0</v>
      </c>
      <c r="AC229" s="43">
        <v>1</v>
      </c>
      <c r="AD229" s="63">
        <v>1</v>
      </c>
    </row>
    <row r="230" spans="1:30" x14ac:dyDescent="0.2">
      <c r="A230" s="12" t="s">
        <v>45</v>
      </c>
      <c r="B230" s="8">
        <f t="shared" si="82"/>
        <v>488.35999999999996</v>
      </c>
      <c r="C230" s="361">
        <f>D230*Constants!$B$1+Constants!$B$2*E230+F230</f>
        <v>291.072</v>
      </c>
      <c r="D230" s="9">
        <v>363.84</v>
      </c>
      <c r="E230" s="9">
        <v>0</v>
      </c>
      <c r="F230" s="9">
        <v>0</v>
      </c>
      <c r="G230" s="9">
        <v>124.52</v>
      </c>
      <c r="H230" s="8">
        <f t="shared" si="83"/>
        <v>552.35</v>
      </c>
      <c r="I230" s="361">
        <f>J230*Constants!$B$1+Constants!$B$2*K230+L230</f>
        <v>334.512</v>
      </c>
      <c r="J230" s="9">
        <v>418.14</v>
      </c>
      <c r="K230" s="9">
        <v>0</v>
      </c>
      <c r="L230" s="9">
        <v>0</v>
      </c>
      <c r="M230" s="9">
        <v>134.21</v>
      </c>
      <c r="N230" s="49">
        <f>SUM(P230:S230)</f>
        <v>0</v>
      </c>
      <c r="O230" s="361">
        <f>P230*Constants!$B$1+Constants!$B$2*Q230+R230</f>
        <v>0</v>
      </c>
      <c r="P230" s="49">
        <v>0</v>
      </c>
      <c r="Q230" s="49">
        <v>0</v>
      </c>
      <c r="R230" s="49">
        <v>0</v>
      </c>
      <c r="S230" s="49">
        <v>0</v>
      </c>
      <c r="T230" s="8">
        <f>SUM(V230:Y230)</f>
        <v>797.74</v>
      </c>
      <c r="U230" s="361">
        <f>V230*Constants!$B$1+Constants!$B$2*W230+X230</f>
        <v>485.49600000000004</v>
      </c>
      <c r="V230" s="36">
        <v>606.87</v>
      </c>
      <c r="W230" s="36">
        <v>0</v>
      </c>
      <c r="X230" s="36">
        <v>0</v>
      </c>
      <c r="Y230" s="36">
        <v>190.87</v>
      </c>
      <c r="Z230" s="44">
        <v>1</v>
      </c>
      <c r="AA230" s="44">
        <v>1</v>
      </c>
      <c r="AB230" s="44">
        <v>0</v>
      </c>
      <c r="AC230" s="44">
        <v>1</v>
      </c>
      <c r="AD230" s="59">
        <v>1</v>
      </c>
    </row>
    <row r="231" spans="1:30" x14ac:dyDescent="0.2">
      <c r="A231" s="12" t="s">
        <v>59</v>
      </c>
      <c r="B231" s="8">
        <f t="shared" si="82"/>
        <v>491.75</v>
      </c>
      <c r="C231" s="361">
        <f>D231*Constants!$B$1+Constants!$B$2*E231+F231</f>
        <v>293.904</v>
      </c>
      <c r="D231" s="9">
        <v>367.38</v>
      </c>
      <c r="E231" s="9">
        <v>0</v>
      </c>
      <c r="F231" s="9">
        <v>0</v>
      </c>
      <c r="G231" s="9">
        <v>124.37</v>
      </c>
      <c r="H231" s="8">
        <f t="shared" si="83"/>
        <v>552.89</v>
      </c>
      <c r="I231" s="361">
        <f>J231*Constants!$B$1+Constants!$B$2*K231+L231</f>
        <v>334.79200000000003</v>
      </c>
      <c r="J231" s="9">
        <v>418.49</v>
      </c>
      <c r="K231" s="9">
        <v>0</v>
      </c>
      <c r="L231" s="9">
        <v>0</v>
      </c>
      <c r="M231" s="9">
        <v>134.4</v>
      </c>
      <c r="N231" s="49">
        <f>SUM(P231:S231)</f>
        <v>0</v>
      </c>
      <c r="O231" s="361">
        <f>P231*Constants!$B$1+Constants!$B$2*Q231+R231</f>
        <v>0</v>
      </c>
      <c r="P231" s="49">
        <v>0</v>
      </c>
      <c r="Q231" s="49">
        <v>0</v>
      </c>
      <c r="R231" s="49">
        <v>0</v>
      </c>
      <c r="S231" s="49">
        <v>0</v>
      </c>
      <c r="T231" s="8">
        <f t="shared" ref="T231:T233" si="84">SUM(V231:Y231)</f>
        <v>714.98</v>
      </c>
      <c r="U231" s="361">
        <f>V231*Constants!$B$1+Constants!$B$2*W231+X231</f>
        <v>435.65600000000006</v>
      </c>
      <c r="V231" s="36">
        <v>544.57000000000005</v>
      </c>
      <c r="W231" s="36">
        <v>0</v>
      </c>
      <c r="X231" s="36">
        <v>0</v>
      </c>
      <c r="Y231" s="36">
        <v>170.41</v>
      </c>
      <c r="Z231" s="44">
        <v>1</v>
      </c>
      <c r="AA231" s="44">
        <v>1</v>
      </c>
      <c r="AB231" s="44">
        <v>0</v>
      </c>
      <c r="AC231" s="44">
        <v>1</v>
      </c>
      <c r="AD231" s="59">
        <v>1</v>
      </c>
    </row>
    <row r="232" spans="1:30" x14ac:dyDescent="0.2">
      <c r="A232" s="12" t="s">
        <v>43</v>
      </c>
      <c r="B232" s="8">
        <f t="shared" si="82"/>
        <v>491.75</v>
      </c>
      <c r="C232" s="361">
        <f>D232*Constants!$B$1+Constants!$B$2*E232+F232</f>
        <v>293.904</v>
      </c>
      <c r="D232" s="9">
        <v>367.38</v>
      </c>
      <c r="E232" s="9">
        <v>0</v>
      </c>
      <c r="F232" s="9">
        <v>0</v>
      </c>
      <c r="G232" s="9">
        <v>124.37</v>
      </c>
      <c r="H232" s="8">
        <f t="shared" si="83"/>
        <v>552.89</v>
      </c>
      <c r="I232" s="361">
        <f>J232*Constants!$B$1+Constants!$B$2*K232+L232</f>
        <v>334.79200000000003</v>
      </c>
      <c r="J232" s="9">
        <v>418.49</v>
      </c>
      <c r="K232" s="9">
        <v>0</v>
      </c>
      <c r="L232" s="9">
        <v>0</v>
      </c>
      <c r="M232" s="9">
        <v>134.4</v>
      </c>
      <c r="N232" s="49">
        <f t="shared" ref="N232:N233" si="85">SUM(P232:S232)</f>
        <v>0</v>
      </c>
      <c r="O232" s="361">
        <f>P232*Constants!$B$1+Constants!$B$2*Q232+R232</f>
        <v>0</v>
      </c>
      <c r="P232" s="49">
        <v>0</v>
      </c>
      <c r="Q232" s="49">
        <v>0</v>
      </c>
      <c r="R232" s="49">
        <v>0</v>
      </c>
      <c r="S232" s="49">
        <v>0</v>
      </c>
      <c r="T232" s="8">
        <f t="shared" si="84"/>
        <v>714.98</v>
      </c>
      <c r="U232" s="361">
        <f>V232*Constants!$B$1+Constants!$B$2*W232+X232</f>
        <v>435.65600000000006</v>
      </c>
      <c r="V232" s="36">
        <v>544.57000000000005</v>
      </c>
      <c r="W232" s="36">
        <v>0</v>
      </c>
      <c r="X232" s="36">
        <v>0</v>
      </c>
      <c r="Y232" s="36">
        <v>170.41</v>
      </c>
      <c r="Z232" s="44">
        <v>1</v>
      </c>
      <c r="AA232" s="44">
        <v>1</v>
      </c>
      <c r="AB232" s="44">
        <v>0</v>
      </c>
      <c r="AC232" s="44">
        <v>1</v>
      </c>
      <c r="AD232" s="59">
        <v>1</v>
      </c>
    </row>
    <row r="233" spans="1:30" x14ac:dyDescent="0.2">
      <c r="A233" s="12" t="s">
        <v>44</v>
      </c>
      <c r="B233" s="8">
        <f t="shared" si="82"/>
        <v>491.75</v>
      </c>
      <c r="C233" s="361">
        <f>D233*Constants!$B$1+Constants!$B$2*E233+F233</f>
        <v>293.904</v>
      </c>
      <c r="D233" s="9">
        <v>367.38</v>
      </c>
      <c r="E233" s="9">
        <v>0</v>
      </c>
      <c r="F233" s="9">
        <v>0</v>
      </c>
      <c r="G233" s="9">
        <v>124.37</v>
      </c>
      <c r="H233" s="8">
        <f t="shared" si="83"/>
        <v>552.89</v>
      </c>
      <c r="I233" s="361">
        <f>J233*Constants!$B$1+Constants!$B$2*K233+L233</f>
        <v>334.79200000000003</v>
      </c>
      <c r="J233" s="9">
        <v>418.49</v>
      </c>
      <c r="K233" s="9">
        <v>0</v>
      </c>
      <c r="L233" s="9">
        <v>0</v>
      </c>
      <c r="M233" s="9">
        <v>134.4</v>
      </c>
      <c r="N233" s="49">
        <f t="shared" si="85"/>
        <v>0</v>
      </c>
      <c r="O233" s="361">
        <f>P233*Constants!$B$1+Constants!$B$2*Q233+R233</f>
        <v>0</v>
      </c>
      <c r="P233" s="49">
        <v>0</v>
      </c>
      <c r="Q233" s="49">
        <v>0</v>
      </c>
      <c r="R233" s="49">
        <v>0</v>
      </c>
      <c r="S233" s="49">
        <v>0</v>
      </c>
      <c r="T233" s="8">
        <f t="shared" si="84"/>
        <v>714.98</v>
      </c>
      <c r="U233" s="361">
        <f>V233*Constants!$B$1+Constants!$B$2*W233+X233</f>
        <v>435.65600000000006</v>
      </c>
      <c r="V233" s="36">
        <v>544.57000000000005</v>
      </c>
      <c r="W233" s="36">
        <v>0</v>
      </c>
      <c r="X233" s="36">
        <v>0</v>
      </c>
      <c r="Y233" s="36">
        <v>170.41</v>
      </c>
      <c r="Z233" s="44">
        <v>1</v>
      </c>
      <c r="AA233" s="44">
        <v>1</v>
      </c>
      <c r="AB233" s="44">
        <v>0</v>
      </c>
      <c r="AC233" s="44">
        <v>1</v>
      </c>
      <c r="AD233" s="59">
        <v>1</v>
      </c>
    </row>
    <row r="234" spans="1:30" x14ac:dyDescent="0.2">
      <c r="A234" s="23" t="s">
        <v>46</v>
      </c>
      <c r="B234" s="8">
        <f t="shared" si="82"/>
        <v>499.79</v>
      </c>
      <c r="C234" s="361">
        <f>D234*Constants!$B$1+Constants!$B$2*E234+F234</f>
        <v>298.77600000000001</v>
      </c>
      <c r="D234" s="9">
        <v>373.47</v>
      </c>
      <c r="E234" s="9">
        <v>0</v>
      </c>
      <c r="F234" s="9">
        <v>0</v>
      </c>
      <c r="G234" s="9">
        <v>126.32</v>
      </c>
      <c r="H234" s="8">
        <f t="shared" si="83"/>
        <v>566.88</v>
      </c>
      <c r="I234" s="361">
        <f>J234*Constants!$B$1+Constants!$B$2*K234+L234</f>
        <v>342.84800000000001</v>
      </c>
      <c r="J234" s="9">
        <v>428.56</v>
      </c>
      <c r="K234" s="9">
        <v>0</v>
      </c>
      <c r="L234" s="9">
        <v>0</v>
      </c>
      <c r="M234" s="9">
        <v>138.32</v>
      </c>
      <c r="N234" s="49">
        <f>SUM(P234:S234)</f>
        <v>0</v>
      </c>
      <c r="O234" s="361">
        <f>P234*Constants!$B$1+Constants!$B$2*Q234+R234</f>
        <v>0</v>
      </c>
      <c r="P234" s="49">
        <v>0</v>
      </c>
      <c r="Q234" s="49">
        <v>0</v>
      </c>
      <c r="R234" s="49">
        <v>0</v>
      </c>
      <c r="S234" s="49">
        <v>0</v>
      </c>
      <c r="T234" s="8">
        <f>SUM(V234:Y234)</f>
        <v>828.94</v>
      </c>
      <c r="U234" s="361">
        <f>V234*Constants!$B$1+Constants!$B$2*W234+X234</f>
        <v>503.904</v>
      </c>
      <c r="V234" s="36">
        <v>629.88</v>
      </c>
      <c r="W234" s="36">
        <v>0</v>
      </c>
      <c r="X234" s="36">
        <v>0</v>
      </c>
      <c r="Y234" s="36">
        <v>199.06</v>
      </c>
      <c r="Z234" s="46">
        <v>1</v>
      </c>
      <c r="AA234" s="46">
        <v>1</v>
      </c>
      <c r="AB234" s="46">
        <v>0</v>
      </c>
      <c r="AC234" s="46">
        <v>1</v>
      </c>
      <c r="AD234" s="46">
        <v>1</v>
      </c>
    </row>
    <row r="235" spans="1:30" x14ac:dyDescent="0.2">
      <c r="A235" s="23" t="s">
        <v>47</v>
      </c>
      <c r="B235" s="8">
        <f t="shared" si="82"/>
        <v>500.63</v>
      </c>
      <c r="C235" s="361">
        <f>D235*Constants!$B$1+Constants!$B$2*E235+F235</f>
        <v>299.43200000000002</v>
      </c>
      <c r="D235" s="9">
        <v>374.29</v>
      </c>
      <c r="E235" s="9">
        <v>0</v>
      </c>
      <c r="F235" s="9">
        <v>0</v>
      </c>
      <c r="G235" s="9">
        <v>126.34</v>
      </c>
      <c r="H235" s="8">
        <f t="shared" si="83"/>
        <v>514.23</v>
      </c>
      <c r="I235" s="361">
        <f>J235*Constants!$B$1+Constants!$B$2*K235+L235</f>
        <v>308.82400000000001</v>
      </c>
      <c r="J235" s="9">
        <v>386.03</v>
      </c>
      <c r="K235" s="9">
        <v>0</v>
      </c>
      <c r="L235" s="9">
        <v>0</v>
      </c>
      <c r="M235" s="9">
        <v>128.19999999999999</v>
      </c>
      <c r="N235" s="49">
        <f>SUM(P235:S235)</f>
        <v>0</v>
      </c>
      <c r="O235" s="361">
        <f>P235*Constants!$B$1+Constants!$B$2*Q235+R235</f>
        <v>0</v>
      </c>
      <c r="P235" s="49">
        <v>0</v>
      </c>
      <c r="Q235" s="49">
        <v>0</v>
      </c>
      <c r="R235" s="49">
        <v>0</v>
      </c>
      <c r="S235" s="49">
        <v>0</v>
      </c>
      <c r="T235" s="8">
        <f>SUM(V235:Y235)</f>
        <v>643.55999999999995</v>
      </c>
      <c r="U235" s="361">
        <f>V235*Constants!$B$1+Constants!$B$2*W235+X235</f>
        <v>387.61599999999999</v>
      </c>
      <c r="V235" s="36">
        <v>484.52</v>
      </c>
      <c r="W235" s="36">
        <v>0</v>
      </c>
      <c r="X235" s="36">
        <v>0</v>
      </c>
      <c r="Y235" s="36">
        <v>159.04</v>
      </c>
      <c r="Z235" s="46">
        <v>0</v>
      </c>
      <c r="AA235" s="46">
        <v>1</v>
      </c>
      <c r="AB235" s="46">
        <v>0</v>
      </c>
      <c r="AC235" s="46">
        <v>1</v>
      </c>
      <c r="AD235" s="46">
        <v>1</v>
      </c>
    </row>
    <row r="236" spans="1:30" x14ac:dyDescent="0.2">
      <c r="A236" s="23" t="s">
        <v>48</v>
      </c>
      <c r="B236" s="8">
        <f t="shared" si="82"/>
        <v>445.48</v>
      </c>
      <c r="C236" s="361">
        <f>D236*Constants!$B$1+Constants!$B$2*E236+F236</f>
        <v>255.79200000000003</v>
      </c>
      <c r="D236" s="9">
        <v>319.74</v>
      </c>
      <c r="E236" s="9">
        <v>0</v>
      </c>
      <c r="F236" s="9">
        <v>0</v>
      </c>
      <c r="G236" s="9">
        <v>125.74</v>
      </c>
      <c r="H236" s="8">
        <f t="shared" si="83"/>
        <v>506.78999999999996</v>
      </c>
      <c r="I236" s="361">
        <f>J236*Constants!$B$1+Constants!$B$2*K236+L236</f>
        <v>295.30400000000003</v>
      </c>
      <c r="J236" s="9">
        <v>369.13</v>
      </c>
      <c r="K236" s="9">
        <v>0</v>
      </c>
      <c r="L236" s="9">
        <v>0</v>
      </c>
      <c r="M236" s="107">
        <v>137.66</v>
      </c>
      <c r="N236" s="49">
        <f t="shared" ref="N236:N249" si="86">SUM(P236:S236)</f>
        <v>0</v>
      </c>
      <c r="O236" s="361">
        <f>P236*Constants!$B$1+Constants!$B$2*Q236+R236</f>
        <v>0</v>
      </c>
      <c r="P236" s="49">
        <v>0</v>
      </c>
      <c r="Q236" s="49">
        <v>0</v>
      </c>
      <c r="R236" s="49">
        <v>0</v>
      </c>
      <c r="S236" s="49">
        <v>0</v>
      </c>
      <c r="T236" s="8">
        <f>SUM(V236:Y236)</f>
        <v>744.07999999999993</v>
      </c>
      <c r="U236" s="361">
        <f>V236*Constants!$B$1+Constants!$B$2*W236+X236</f>
        <v>437.84799999999996</v>
      </c>
      <c r="V236" s="36">
        <v>547.30999999999995</v>
      </c>
      <c r="W236" s="36">
        <v>0</v>
      </c>
      <c r="X236" s="36">
        <v>0</v>
      </c>
      <c r="Y236" s="36">
        <v>196.77</v>
      </c>
      <c r="Z236" s="44">
        <v>1</v>
      </c>
      <c r="AA236" s="44">
        <v>1</v>
      </c>
      <c r="AB236" s="44">
        <v>0</v>
      </c>
      <c r="AC236" s="44">
        <v>1</v>
      </c>
      <c r="AD236" s="59">
        <v>1</v>
      </c>
    </row>
    <row r="237" spans="1:30" x14ac:dyDescent="0.2">
      <c r="A237" s="23" t="s">
        <v>49</v>
      </c>
      <c r="B237" s="8">
        <f t="shared" si="82"/>
        <v>456.38</v>
      </c>
      <c r="C237" s="361">
        <f>D237*Constants!$B$1+Constants!$B$2*E237+F237</f>
        <v>264.62399999999997</v>
      </c>
      <c r="D237" s="9">
        <v>330.78</v>
      </c>
      <c r="E237" s="9">
        <v>0</v>
      </c>
      <c r="F237" s="9">
        <v>0</v>
      </c>
      <c r="G237" s="9">
        <v>125.6</v>
      </c>
      <c r="H237" s="8">
        <f t="shared" si="83"/>
        <v>519.31999999999994</v>
      </c>
      <c r="I237" s="361">
        <f>J237*Constants!$B$1+Constants!$B$2*K237+L237</f>
        <v>305.35200000000003</v>
      </c>
      <c r="J237" s="9">
        <v>381.69</v>
      </c>
      <c r="K237" s="9">
        <v>0</v>
      </c>
      <c r="L237" s="9">
        <v>0</v>
      </c>
      <c r="M237" s="9">
        <v>137.63</v>
      </c>
      <c r="N237" s="49">
        <f t="shared" si="86"/>
        <v>0</v>
      </c>
      <c r="O237" s="361">
        <f>P237*Constants!$B$1+Constants!$B$2*Q237+R237</f>
        <v>0</v>
      </c>
      <c r="P237" s="49">
        <v>0</v>
      </c>
      <c r="Q237" s="49">
        <v>0</v>
      </c>
      <c r="R237" s="49">
        <v>0</v>
      </c>
      <c r="S237" s="49">
        <v>0</v>
      </c>
      <c r="T237" s="8">
        <f>SUM(V237:Y237)</f>
        <v>760.67</v>
      </c>
      <c r="U237" s="361">
        <f>V237*Constants!$B$1+Constants!$B$2*W237+X237</f>
        <v>450.8</v>
      </c>
      <c r="V237" s="7">
        <v>563.5</v>
      </c>
      <c r="W237" s="7">
        <v>0</v>
      </c>
      <c r="X237" s="7">
        <v>0</v>
      </c>
      <c r="Y237" s="7">
        <v>197.17</v>
      </c>
      <c r="Z237" s="59">
        <v>1</v>
      </c>
      <c r="AA237" s="59">
        <v>1</v>
      </c>
      <c r="AB237" s="59">
        <v>0</v>
      </c>
      <c r="AC237" s="59">
        <v>1</v>
      </c>
      <c r="AD237" s="46">
        <v>1</v>
      </c>
    </row>
    <row r="238" spans="1:30" x14ac:dyDescent="0.2">
      <c r="A238" s="12" t="s">
        <v>50</v>
      </c>
      <c r="B238" s="8">
        <f>SUM(D238:G238)</f>
        <v>494.65999999999997</v>
      </c>
      <c r="C238" s="361">
        <f>D238*Constants!$B$1+Constants!$B$2*E238+F238</f>
        <v>310.56</v>
      </c>
      <c r="D238" s="9">
        <v>388.2</v>
      </c>
      <c r="E238" s="9">
        <v>0</v>
      </c>
      <c r="F238" s="9">
        <v>0</v>
      </c>
      <c r="G238" s="9">
        <v>106.46</v>
      </c>
      <c r="H238" s="8">
        <f>SUM(J238:M238)</f>
        <v>564.05999999999995</v>
      </c>
      <c r="I238" s="361">
        <f>J238*Constants!$B$1+Constants!$B$2*K238+L238</f>
        <v>354.096</v>
      </c>
      <c r="J238" s="9">
        <v>442.62</v>
      </c>
      <c r="K238" s="9">
        <v>0</v>
      </c>
      <c r="L238" s="9">
        <v>0</v>
      </c>
      <c r="M238" s="9">
        <v>121.44</v>
      </c>
      <c r="N238" s="49">
        <f t="shared" si="86"/>
        <v>0</v>
      </c>
      <c r="O238" s="361">
        <f>P238*Constants!$B$1+Constants!$B$2*Q238+R238</f>
        <v>0</v>
      </c>
      <c r="P238" s="49">
        <v>0</v>
      </c>
      <c r="Q238" s="49">
        <v>0</v>
      </c>
      <c r="R238" s="49">
        <v>0</v>
      </c>
      <c r="S238" s="49">
        <v>0</v>
      </c>
      <c r="T238" s="8">
        <f t="shared" ref="T238:T249" si="87">SUM(V238:Y238)</f>
        <v>826.81000000000006</v>
      </c>
      <c r="U238" s="361">
        <f>V238*Constants!$B$1+Constants!$B$2*W238+X238</f>
        <v>515.46400000000006</v>
      </c>
      <c r="V238" s="7">
        <v>644.33000000000004</v>
      </c>
      <c r="W238" s="7">
        <v>0</v>
      </c>
      <c r="X238" s="7">
        <v>0</v>
      </c>
      <c r="Y238" s="7">
        <v>182.48</v>
      </c>
      <c r="Z238" s="44">
        <v>1</v>
      </c>
      <c r="AA238" s="44">
        <v>1</v>
      </c>
      <c r="AB238" s="44">
        <v>0</v>
      </c>
      <c r="AC238" s="44">
        <v>1</v>
      </c>
      <c r="AD238" s="59">
        <v>1</v>
      </c>
    </row>
    <row r="239" spans="1:30" x14ac:dyDescent="0.2">
      <c r="A239" s="73" t="s">
        <v>30</v>
      </c>
      <c r="B239" s="8">
        <f t="shared" ref="B239" si="88">SUM(D239:G239)</f>
        <v>492.66</v>
      </c>
      <c r="C239" s="361">
        <f>D239*Constants!$B$1+Constants!$B$2*E239+F239</f>
        <v>299.43200000000002</v>
      </c>
      <c r="D239" s="9">
        <v>374.29</v>
      </c>
      <c r="E239" s="9">
        <v>0</v>
      </c>
      <c r="F239" s="9">
        <v>0</v>
      </c>
      <c r="G239" s="9">
        <v>118.37</v>
      </c>
      <c r="H239" s="8">
        <f t="shared" ref="H239" si="89">SUM(J239:M239)</f>
        <v>561.20000000000005</v>
      </c>
      <c r="I239" s="361">
        <f>J239*Constants!$B$1+Constants!$B$2*K239+L239</f>
        <v>344.52</v>
      </c>
      <c r="J239" s="9">
        <v>430.65</v>
      </c>
      <c r="K239" s="9">
        <v>0</v>
      </c>
      <c r="L239" s="9">
        <v>0</v>
      </c>
      <c r="M239" s="9">
        <v>130.55000000000001</v>
      </c>
      <c r="N239" s="49">
        <f t="shared" si="86"/>
        <v>0</v>
      </c>
      <c r="O239" s="361">
        <f>P239*Constants!$B$1+Constants!$B$2*Q239+R239</f>
        <v>0</v>
      </c>
      <c r="P239" s="49">
        <v>0</v>
      </c>
      <c r="Q239" s="49">
        <v>0</v>
      </c>
      <c r="R239" s="49">
        <v>0</v>
      </c>
      <c r="S239" s="49">
        <v>0</v>
      </c>
      <c r="T239" s="8">
        <f>SUM(V239:Y239)</f>
        <v>823.78</v>
      </c>
      <c r="U239" s="361">
        <f>V239*Constants!$B$1+Constants!$B$2*W239+X239</f>
        <v>505.99200000000002</v>
      </c>
      <c r="V239" s="36">
        <v>632.49</v>
      </c>
      <c r="W239" s="36">
        <v>0</v>
      </c>
      <c r="X239" s="36">
        <v>0</v>
      </c>
      <c r="Y239" s="36">
        <v>191.29</v>
      </c>
      <c r="Z239" s="59">
        <v>1</v>
      </c>
      <c r="AA239" s="59">
        <v>1</v>
      </c>
      <c r="AB239" s="59">
        <v>0</v>
      </c>
      <c r="AC239" s="59">
        <v>1</v>
      </c>
      <c r="AD239" s="59">
        <v>1</v>
      </c>
    </row>
    <row r="240" spans="1:30" x14ac:dyDescent="0.2">
      <c r="A240" s="12" t="s">
        <v>6</v>
      </c>
      <c r="B240" s="8">
        <f>SUM(D240:G240)</f>
        <v>495.46</v>
      </c>
      <c r="C240" s="361">
        <f>D240*Constants!$B$1+Constants!$B$2*E240+F240</f>
        <v>295.416</v>
      </c>
      <c r="D240" s="9">
        <v>369.27</v>
      </c>
      <c r="E240" s="9">
        <v>0</v>
      </c>
      <c r="F240" s="9">
        <v>0</v>
      </c>
      <c r="G240" s="9">
        <v>126.19</v>
      </c>
      <c r="H240" s="8">
        <f>SUM(J240:M240)</f>
        <v>561.35</v>
      </c>
      <c r="I240" s="361">
        <f>J240*Constants!$B$1+Constants!$B$2*K240+L240</f>
        <v>338.39200000000005</v>
      </c>
      <c r="J240" s="9">
        <v>422.99</v>
      </c>
      <c r="K240" s="9">
        <v>0</v>
      </c>
      <c r="L240" s="9">
        <v>0</v>
      </c>
      <c r="M240" s="9">
        <v>138.36000000000001</v>
      </c>
      <c r="N240" s="49">
        <f t="shared" si="86"/>
        <v>0</v>
      </c>
      <c r="O240" s="361">
        <f>P240*Constants!$B$1+Constants!$B$2*Q240+R240</f>
        <v>0</v>
      </c>
      <c r="P240" s="49">
        <v>0</v>
      </c>
      <c r="Q240" s="49">
        <v>0</v>
      </c>
      <c r="R240" s="49">
        <v>0</v>
      </c>
      <c r="S240" s="49">
        <v>0</v>
      </c>
      <c r="T240" s="8">
        <f t="shared" si="87"/>
        <v>820.08</v>
      </c>
      <c r="U240" s="361">
        <f>V240*Constants!$B$1+Constants!$B$2*W240+X240</f>
        <v>496.75200000000007</v>
      </c>
      <c r="V240" s="7">
        <v>620.94000000000005</v>
      </c>
      <c r="W240" s="7">
        <v>0</v>
      </c>
      <c r="X240" s="7">
        <v>0</v>
      </c>
      <c r="Y240" s="7">
        <v>199.14</v>
      </c>
      <c r="Z240" s="44">
        <v>1</v>
      </c>
      <c r="AA240" s="44">
        <v>1</v>
      </c>
      <c r="AB240" s="44">
        <v>0</v>
      </c>
      <c r="AC240" s="44">
        <v>1</v>
      </c>
      <c r="AD240" s="59">
        <v>1</v>
      </c>
    </row>
    <row r="241" spans="1:30" x14ac:dyDescent="0.2">
      <c r="A241" s="12" t="s">
        <v>51</v>
      </c>
      <c r="B241" s="8">
        <f t="shared" ref="B241:B249" si="90">SUM(D241:G241)</f>
        <v>463.20000000000005</v>
      </c>
      <c r="C241" s="361">
        <f>D241*Constants!$B$1+Constants!$B$2*E241+F241</f>
        <v>269.488</v>
      </c>
      <c r="D241" s="9">
        <v>336.86</v>
      </c>
      <c r="E241" s="9">
        <v>0</v>
      </c>
      <c r="F241" s="9">
        <v>0</v>
      </c>
      <c r="G241" s="9">
        <v>126.34</v>
      </c>
      <c r="H241" s="8">
        <f t="shared" ref="H241:H249" si="91">SUM(J241:M241)</f>
        <v>526.11</v>
      </c>
      <c r="I241" s="361">
        <f>J241*Constants!$B$1+Constants!$B$2*K241+L241</f>
        <v>310.06400000000002</v>
      </c>
      <c r="J241" s="9">
        <v>387.58</v>
      </c>
      <c r="K241" s="9">
        <v>0</v>
      </c>
      <c r="L241" s="9">
        <v>0</v>
      </c>
      <c r="M241" s="9">
        <v>138.53</v>
      </c>
      <c r="N241" s="49">
        <f t="shared" si="86"/>
        <v>0</v>
      </c>
      <c r="O241" s="361">
        <f>P241*Constants!$B$1+Constants!$B$2*Q241+R241</f>
        <v>0</v>
      </c>
      <c r="P241" s="49">
        <v>0</v>
      </c>
      <c r="Q241" s="49">
        <v>0</v>
      </c>
      <c r="R241" s="49">
        <v>0</v>
      </c>
      <c r="S241" s="49">
        <v>0</v>
      </c>
      <c r="T241" s="8">
        <f t="shared" si="87"/>
        <v>768.51</v>
      </c>
      <c r="U241" s="361">
        <f>V241*Constants!$B$1+Constants!$B$2*W241+X241</f>
        <v>455.39200000000005</v>
      </c>
      <c r="V241" s="5">
        <v>569.24</v>
      </c>
      <c r="W241" s="5">
        <v>0</v>
      </c>
      <c r="X241" s="5">
        <v>0</v>
      </c>
      <c r="Y241" s="7">
        <v>199.27</v>
      </c>
      <c r="Z241" s="44">
        <v>1</v>
      </c>
      <c r="AA241" s="44">
        <v>1</v>
      </c>
      <c r="AB241" s="44">
        <v>0</v>
      </c>
      <c r="AC241" s="44">
        <v>1</v>
      </c>
      <c r="AD241" s="59">
        <v>1</v>
      </c>
    </row>
    <row r="242" spans="1:30" s="52" customFormat="1" x14ac:dyDescent="0.2">
      <c r="A242" s="23" t="s">
        <v>52</v>
      </c>
      <c r="B242" s="8">
        <f t="shared" si="90"/>
        <v>496.83000000000004</v>
      </c>
      <c r="C242" s="361">
        <f>D242*Constants!$B$1+Constants!$B$2*E242+F242</f>
        <v>299.43200000000002</v>
      </c>
      <c r="D242" s="9">
        <v>374.29</v>
      </c>
      <c r="E242" s="9">
        <v>0</v>
      </c>
      <c r="F242" s="9">
        <v>0</v>
      </c>
      <c r="G242" s="9">
        <v>122.54</v>
      </c>
      <c r="H242" s="8">
        <f t="shared" si="91"/>
        <v>565.02</v>
      </c>
      <c r="I242" s="361">
        <f>J242*Constants!$B$1+Constants!$B$2*K242+L242</f>
        <v>344.52</v>
      </c>
      <c r="J242" s="9">
        <v>430.65</v>
      </c>
      <c r="K242" s="9">
        <v>0</v>
      </c>
      <c r="L242" s="9">
        <v>0</v>
      </c>
      <c r="M242" s="9">
        <v>134.37</v>
      </c>
      <c r="N242" s="49">
        <f t="shared" si="86"/>
        <v>0</v>
      </c>
      <c r="O242" s="361">
        <f>P242*Constants!$B$1+Constants!$B$2*Q242+R242</f>
        <v>0</v>
      </c>
      <c r="P242" s="49">
        <v>0</v>
      </c>
      <c r="Q242" s="49">
        <v>0</v>
      </c>
      <c r="R242" s="49">
        <v>0</v>
      </c>
      <c r="S242" s="49">
        <v>0</v>
      </c>
      <c r="T242" s="50">
        <f t="shared" si="87"/>
        <v>825.78</v>
      </c>
      <c r="U242" s="361">
        <f>V242*Constants!$B$1+Constants!$B$2*W242+X242</f>
        <v>505.99200000000002</v>
      </c>
      <c r="V242" s="36">
        <v>632.49</v>
      </c>
      <c r="W242" s="56">
        <v>0</v>
      </c>
      <c r="X242" s="56">
        <v>0</v>
      </c>
      <c r="Y242" s="49">
        <v>193.29</v>
      </c>
      <c r="Z242" s="46">
        <v>1</v>
      </c>
      <c r="AA242" s="46">
        <v>1</v>
      </c>
      <c r="AB242" s="46">
        <v>0</v>
      </c>
      <c r="AC242" s="46">
        <v>0</v>
      </c>
      <c r="AD242" s="51">
        <v>0</v>
      </c>
    </row>
    <row r="243" spans="1:30" s="19" customFormat="1" x14ac:dyDescent="0.2">
      <c r="A243" s="23" t="s">
        <v>53</v>
      </c>
      <c r="B243" s="8">
        <f t="shared" si="90"/>
        <v>498.49513966598846</v>
      </c>
      <c r="C243" s="361">
        <f>D243*Constants!$B$1+Constants!$B$2*E243+F243</f>
        <v>325.05032400813838</v>
      </c>
      <c r="D243" s="65">
        <v>406.31290501017293</v>
      </c>
      <c r="E243" s="9">
        <v>0</v>
      </c>
      <c r="F243" s="9">
        <v>0</v>
      </c>
      <c r="G243" s="65">
        <v>92.182234655815549</v>
      </c>
      <c r="H243" s="8">
        <f t="shared" si="91"/>
        <v>566.47933610969812</v>
      </c>
      <c r="I243" s="361">
        <f>J243*Constants!$B$1+Constants!$B$2*K243+L243</f>
        <v>376.92796668362155</v>
      </c>
      <c r="J243" s="65">
        <v>471.15995835452691</v>
      </c>
      <c r="K243" s="9">
        <v>0</v>
      </c>
      <c r="L243" s="9">
        <v>0</v>
      </c>
      <c r="M243" s="65">
        <v>95.31937775517126</v>
      </c>
      <c r="N243" s="49">
        <f t="shared" si="86"/>
        <v>0</v>
      </c>
      <c r="O243" s="361">
        <f>P243*Constants!$B$1+Constants!$B$2*Q243+R243</f>
        <v>0</v>
      </c>
      <c r="P243" s="49">
        <v>0</v>
      </c>
      <c r="Q243" s="49">
        <v>0</v>
      </c>
      <c r="R243" s="49">
        <v>0</v>
      </c>
      <c r="S243" s="49">
        <v>0</v>
      </c>
      <c r="T243" s="8">
        <f t="shared" si="87"/>
        <v>829.05933610969817</v>
      </c>
      <c r="U243" s="361">
        <f>V243*Constants!$B$1+Constants!$B$2*W243+X243</f>
        <v>538.39996668362153</v>
      </c>
      <c r="V243" s="65">
        <v>672.99995835452694</v>
      </c>
      <c r="W243" s="65">
        <v>0</v>
      </c>
      <c r="X243" s="65">
        <v>0</v>
      </c>
      <c r="Y243" s="65">
        <v>156.05937775517125</v>
      </c>
      <c r="Z243" s="46">
        <v>1</v>
      </c>
      <c r="AA243" s="46">
        <v>1</v>
      </c>
      <c r="AB243" s="46">
        <v>0</v>
      </c>
      <c r="AC243" s="46">
        <v>1</v>
      </c>
      <c r="AD243" s="45">
        <v>0</v>
      </c>
    </row>
    <row r="244" spans="1:30" s="52" customFormat="1" x14ac:dyDescent="0.2">
      <c r="A244" s="23" t="s">
        <v>54</v>
      </c>
      <c r="B244" s="8">
        <f t="shared" si="90"/>
        <v>500.63</v>
      </c>
      <c r="C244" s="361">
        <f>D244*Constants!$B$1+Constants!$B$2*E244+F244</f>
        <v>299.43200000000002</v>
      </c>
      <c r="D244" s="9">
        <v>374.29</v>
      </c>
      <c r="E244" s="9">
        <v>0</v>
      </c>
      <c r="F244" s="9">
        <v>0</v>
      </c>
      <c r="G244" s="9">
        <v>126.34</v>
      </c>
      <c r="H244" s="8">
        <f t="shared" si="91"/>
        <v>564.4</v>
      </c>
      <c r="I244" s="361">
        <f>J244*Constants!$B$1+Constants!$B$2*K244+L244</f>
        <v>344.52</v>
      </c>
      <c r="J244" s="9">
        <v>430.65</v>
      </c>
      <c r="K244" s="9">
        <v>0</v>
      </c>
      <c r="L244" s="9">
        <v>0</v>
      </c>
      <c r="M244" s="9">
        <v>133.75</v>
      </c>
      <c r="N244" s="49">
        <f t="shared" si="86"/>
        <v>0</v>
      </c>
      <c r="O244" s="361">
        <f>P244*Constants!$B$1+Constants!$B$2*Q244+R244</f>
        <v>0</v>
      </c>
      <c r="P244" s="49">
        <v>0</v>
      </c>
      <c r="Q244" s="49">
        <v>0</v>
      </c>
      <c r="R244" s="49">
        <v>0</v>
      </c>
      <c r="S244" s="49">
        <v>0</v>
      </c>
      <c r="T244" s="50">
        <f t="shared" si="87"/>
        <v>826.98</v>
      </c>
      <c r="U244" s="361">
        <f>V244*Constants!$B$1+Constants!$B$2*W244+X244</f>
        <v>505.99200000000002</v>
      </c>
      <c r="V244" s="56">
        <v>632.49</v>
      </c>
      <c r="W244" s="56">
        <v>0</v>
      </c>
      <c r="X244" s="56">
        <v>0</v>
      </c>
      <c r="Y244" s="49">
        <v>194.49</v>
      </c>
      <c r="Z244" s="46">
        <v>1</v>
      </c>
      <c r="AA244" s="46">
        <v>1</v>
      </c>
      <c r="AB244" s="46">
        <v>0</v>
      </c>
      <c r="AC244" s="46">
        <v>0</v>
      </c>
      <c r="AD244" s="51">
        <v>0</v>
      </c>
    </row>
    <row r="245" spans="1:30" s="24" customFormat="1" x14ac:dyDescent="0.2">
      <c r="A245" s="23" t="s">
        <v>55</v>
      </c>
      <c r="B245" s="8">
        <f t="shared" si="90"/>
        <v>484.49</v>
      </c>
      <c r="C245" s="361">
        <f>D245*Constants!$B$1+Constants!$B$2*E245+F245</f>
        <v>285.35200000000003</v>
      </c>
      <c r="D245" s="9">
        <v>356.69</v>
      </c>
      <c r="E245" s="9">
        <v>0</v>
      </c>
      <c r="F245" s="9">
        <v>0</v>
      </c>
      <c r="G245" s="9">
        <v>127.8</v>
      </c>
      <c r="H245" s="8">
        <f t="shared" si="91"/>
        <v>553.04</v>
      </c>
      <c r="I245" s="361">
        <f>J245*Constants!$B$1+Constants!$B$2*K245+L245</f>
        <v>330.44000000000005</v>
      </c>
      <c r="J245" s="9">
        <v>413.05</v>
      </c>
      <c r="K245" s="9">
        <v>0</v>
      </c>
      <c r="L245" s="9">
        <v>0</v>
      </c>
      <c r="M245" s="9">
        <v>139.99</v>
      </c>
      <c r="N245" s="49">
        <f t="shared" si="86"/>
        <v>0</v>
      </c>
      <c r="O245" s="361">
        <f>P245*Constants!$B$1+Constants!$B$2*Q245+R245</f>
        <v>0</v>
      </c>
      <c r="P245" s="49">
        <v>0</v>
      </c>
      <c r="Q245" s="49">
        <v>0</v>
      </c>
      <c r="R245" s="49">
        <v>0</v>
      </c>
      <c r="S245" s="49">
        <v>0</v>
      </c>
      <c r="T245" s="8">
        <f t="shared" si="87"/>
        <v>815.62</v>
      </c>
      <c r="U245" s="361">
        <f>V245*Constants!$B$1+Constants!$B$2*W245+X245</f>
        <v>491.91200000000003</v>
      </c>
      <c r="V245" s="65">
        <v>614.89</v>
      </c>
      <c r="W245" s="65">
        <v>0</v>
      </c>
      <c r="X245" s="65">
        <v>0</v>
      </c>
      <c r="Y245" s="9">
        <v>200.73</v>
      </c>
      <c r="Z245" s="46">
        <v>1</v>
      </c>
      <c r="AA245" s="46">
        <v>1</v>
      </c>
      <c r="AB245" s="46">
        <v>0</v>
      </c>
      <c r="AC245" s="46">
        <v>1</v>
      </c>
      <c r="AD245" s="46">
        <v>0</v>
      </c>
    </row>
    <row r="246" spans="1:30" s="24" customFormat="1" x14ac:dyDescent="0.2">
      <c r="A246" s="23" t="s">
        <v>21</v>
      </c>
      <c r="B246" s="8">
        <f t="shared" si="90"/>
        <v>497.49</v>
      </c>
      <c r="C246" s="361">
        <f>D246*Constants!$B$1+Constants!$B$2*E246+F246</f>
        <v>296.84000000000003</v>
      </c>
      <c r="D246" s="9">
        <v>371.05</v>
      </c>
      <c r="E246" s="9">
        <v>0</v>
      </c>
      <c r="F246" s="9">
        <v>0</v>
      </c>
      <c r="G246" s="9">
        <v>126.44</v>
      </c>
      <c r="H246" s="8">
        <f t="shared" si="91"/>
        <v>566.04</v>
      </c>
      <c r="I246" s="361">
        <f>J246*Constants!$B$1+Constants!$B$2*K246+L246</f>
        <v>341.92800000000005</v>
      </c>
      <c r="J246" s="9">
        <v>427.41</v>
      </c>
      <c r="K246" s="9">
        <v>0</v>
      </c>
      <c r="L246" s="9">
        <v>0</v>
      </c>
      <c r="M246" s="9">
        <v>138.63</v>
      </c>
      <c r="N246" s="49">
        <f t="shared" si="86"/>
        <v>0</v>
      </c>
      <c r="O246" s="361">
        <f>P246*Constants!$B$1+Constants!$B$2*Q246+R246</f>
        <v>0</v>
      </c>
      <c r="P246" s="49">
        <v>0</v>
      </c>
      <c r="Q246" s="49">
        <v>0</v>
      </c>
      <c r="R246" s="49">
        <v>0</v>
      </c>
      <c r="S246" s="49">
        <v>0</v>
      </c>
      <c r="T246" s="8">
        <f>SUM(V246:Y246)</f>
        <v>828.62</v>
      </c>
      <c r="U246" s="361">
        <f>V246*Constants!$B$1+Constants!$B$2*W246+X246</f>
        <v>503.40000000000003</v>
      </c>
      <c r="V246" s="36">
        <v>629.25</v>
      </c>
      <c r="W246" s="36">
        <v>0</v>
      </c>
      <c r="X246" s="36">
        <v>0</v>
      </c>
      <c r="Y246" s="36">
        <v>199.37</v>
      </c>
      <c r="Z246" s="46">
        <v>1</v>
      </c>
      <c r="AA246" s="46">
        <v>1</v>
      </c>
      <c r="AB246" s="46">
        <v>0</v>
      </c>
      <c r="AC246" s="46">
        <v>1</v>
      </c>
      <c r="AD246" s="46">
        <v>1</v>
      </c>
    </row>
    <row r="247" spans="1:30" x14ac:dyDescent="0.2">
      <c r="A247" s="23" t="s">
        <v>56</v>
      </c>
      <c r="B247" s="8">
        <f t="shared" si="90"/>
        <v>500.96000000000004</v>
      </c>
      <c r="C247" s="361">
        <f>D247*Constants!$B$1+Constants!$B$2*E247+F247</f>
        <v>299.88800000000003</v>
      </c>
      <c r="D247" s="9">
        <v>374.86</v>
      </c>
      <c r="E247" s="9">
        <v>0</v>
      </c>
      <c r="F247" s="9">
        <v>0</v>
      </c>
      <c r="G247" s="9">
        <v>126.1</v>
      </c>
      <c r="H247" s="8">
        <f t="shared" si="91"/>
        <v>569.72</v>
      </c>
      <c r="I247" s="361">
        <f>J247*Constants!$B$1+Constants!$B$2*K247+L247</f>
        <v>345.14400000000001</v>
      </c>
      <c r="J247" s="9">
        <v>431.43</v>
      </c>
      <c r="K247" s="9">
        <v>0</v>
      </c>
      <c r="L247" s="9">
        <v>0</v>
      </c>
      <c r="M247" s="9">
        <v>138.29</v>
      </c>
      <c r="N247" s="49">
        <f t="shared" si="86"/>
        <v>0</v>
      </c>
      <c r="O247" s="361">
        <f>P247*Constants!$B$1+Constants!$B$2*Q247+R247</f>
        <v>0</v>
      </c>
      <c r="P247" s="49">
        <v>0</v>
      </c>
      <c r="Q247" s="49">
        <v>0</v>
      </c>
      <c r="R247" s="49">
        <v>0</v>
      </c>
      <c r="S247" s="49">
        <v>0</v>
      </c>
      <c r="T247" s="8">
        <f t="shared" si="87"/>
        <v>833.29000000000008</v>
      </c>
      <c r="U247" s="361">
        <f>V247*Constants!$B$1+Constants!$B$2*W247+X247</f>
        <v>507.45600000000007</v>
      </c>
      <c r="V247" s="9">
        <v>634.32000000000005</v>
      </c>
      <c r="W247" s="9">
        <v>0</v>
      </c>
      <c r="X247" s="9">
        <v>0</v>
      </c>
      <c r="Y247" s="9">
        <v>198.97</v>
      </c>
      <c r="Z247" s="46">
        <v>1</v>
      </c>
      <c r="AA247" s="46">
        <v>1</v>
      </c>
      <c r="AB247" s="46">
        <v>0</v>
      </c>
      <c r="AC247" s="46">
        <v>1</v>
      </c>
      <c r="AD247" s="46">
        <v>1</v>
      </c>
    </row>
    <row r="248" spans="1:30" s="15" customFormat="1" x14ac:dyDescent="0.2">
      <c r="A248" s="23" t="s">
        <v>57</v>
      </c>
      <c r="B248" s="8">
        <f t="shared" si="90"/>
        <v>500.63</v>
      </c>
      <c r="C248" s="361">
        <f>D248*Constants!$B$1+Constants!$B$2*E248+F248</f>
        <v>299.43200000000002</v>
      </c>
      <c r="D248" s="9">
        <v>374.29</v>
      </c>
      <c r="E248" s="9">
        <v>0</v>
      </c>
      <c r="F248" s="9">
        <v>0</v>
      </c>
      <c r="G248" s="9">
        <v>126.34</v>
      </c>
      <c r="H248" s="8">
        <f t="shared" si="91"/>
        <v>564.76</v>
      </c>
      <c r="I248" s="361">
        <f>J248*Constants!$B$1+Constants!$B$2*K248+L248</f>
        <v>344.52</v>
      </c>
      <c r="J248" s="9">
        <v>430.65</v>
      </c>
      <c r="K248" s="9">
        <v>0</v>
      </c>
      <c r="L248" s="9">
        <v>0</v>
      </c>
      <c r="M248" s="9">
        <v>134.11000000000001</v>
      </c>
      <c r="N248" s="49">
        <f t="shared" si="86"/>
        <v>0</v>
      </c>
      <c r="O248" s="361">
        <f>P248*Constants!$B$1+Constants!$B$2*Q248+R248</f>
        <v>0</v>
      </c>
      <c r="P248" s="49">
        <v>0</v>
      </c>
      <c r="Q248" s="49">
        <v>0</v>
      </c>
      <c r="R248" s="49">
        <v>0</v>
      </c>
      <c r="S248" s="49">
        <v>0</v>
      </c>
      <c r="T248" s="8">
        <f t="shared" si="87"/>
        <v>822.05</v>
      </c>
      <c r="U248" s="361">
        <f>V248*Constants!$B$1+Constants!$B$2*W248+X248</f>
        <v>505.99200000000002</v>
      </c>
      <c r="V248" s="9">
        <v>632.49</v>
      </c>
      <c r="W248" s="9">
        <v>0</v>
      </c>
      <c r="X248" s="9">
        <v>0</v>
      </c>
      <c r="Y248" s="9">
        <v>189.56</v>
      </c>
      <c r="Z248" s="46">
        <v>1</v>
      </c>
      <c r="AA248" s="46">
        <v>1</v>
      </c>
      <c r="AB248" s="46">
        <v>0</v>
      </c>
      <c r="AC248" s="46">
        <v>1</v>
      </c>
      <c r="AD248" s="46">
        <v>1</v>
      </c>
    </row>
    <row r="249" spans="1:30" s="15" customFormat="1" x14ac:dyDescent="0.2">
      <c r="A249" s="72" t="s">
        <v>58</v>
      </c>
      <c r="B249" s="27">
        <f t="shared" si="90"/>
        <v>459.09000000000003</v>
      </c>
      <c r="C249" s="361">
        <f>D249*Constants!$B$1+Constants!$B$2*E249+F249</f>
        <v>269.93600000000004</v>
      </c>
      <c r="D249" s="28">
        <v>337.42</v>
      </c>
      <c r="E249" s="28">
        <v>0</v>
      </c>
      <c r="F249" s="28">
        <v>0</v>
      </c>
      <c r="G249" s="28">
        <v>121.67</v>
      </c>
      <c r="H249" s="27">
        <f t="shared" si="91"/>
        <v>520.79999999999995</v>
      </c>
      <c r="I249" s="361">
        <f>J249*Constants!$B$1+Constants!$B$2*K249+L249</f>
        <v>310.52800000000002</v>
      </c>
      <c r="J249" s="28">
        <v>388.16</v>
      </c>
      <c r="K249" s="28">
        <v>0</v>
      </c>
      <c r="L249" s="28">
        <v>0</v>
      </c>
      <c r="M249" s="28">
        <v>132.63999999999999</v>
      </c>
      <c r="N249" s="54">
        <f t="shared" si="86"/>
        <v>0</v>
      </c>
      <c r="O249" s="361">
        <f>P249*Constants!$B$1+Constants!$B$2*Q249+R249</f>
        <v>0</v>
      </c>
      <c r="P249" s="54">
        <v>0</v>
      </c>
      <c r="Q249" s="54">
        <v>0</v>
      </c>
      <c r="R249" s="54">
        <v>0</v>
      </c>
      <c r="S249" s="54">
        <v>0</v>
      </c>
      <c r="T249" s="27">
        <f t="shared" si="87"/>
        <v>757.1099999999999</v>
      </c>
      <c r="U249" s="361">
        <f>V249*Constants!$B$1+Constants!$B$2*W249+X249</f>
        <v>455.84799999999996</v>
      </c>
      <c r="V249" s="28">
        <v>569.80999999999995</v>
      </c>
      <c r="W249" s="28">
        <v>0</v>
      </c>
      <c r="X249" s="28">
        <v>0</v>
      </c>
      <c r="Y249" s="28">
        <v>187.3</v>
      </c>
      <c r="Z249" s="60">
        <v>1</v>
      </c>
      <c r="AA249" s="60">
        <v>1</v>
      </c>
      <c r="AB249" s="60">
        <v>0</v>
      </c>
      <c r="AC249" s="60">
        <v>1</v>
      </c>
      <c r="AD249" s="60">
        <v>1</v>
      </c>
    </row>
    <row r="250" spans="1:30" x14ac:dyDescent="0.2">
      <c r="C250" s="68"/>
      <c r="D250" s="68"/>
      <c r="I250" s="68"/>
      <c r="J250" s="68"/>
      <c r="M250" s="68"/>
      <c r="V250" s="68"/>
    </row>
    <row r="251" spans="1:30" ht="18.75" x14ac:dyDescent="0.25">
      <c r="A251" s="82"/>
      <c r="B251" s="738" t="s">
        <v>443</v>
      </c>
      <c r="C251" s="739"/>
      <c r="D251" s="739"/>
      <c r="E251" s="739"/>
      <c r="F251" s="739"/>
      <c r="G251" s="739"/>
      <c r="H251" s="739"/>
      <c r="I251" s="739"/>
      <c r="J251" s="739"/>
      <c r="K251" s="739"/>
      <c r="L251" s="739"/>
      <c r="M251" s="739"/>
      <c r="N251" s="739"/>
      <c r="O251" s="739"/>
      <c r="P251" s="739"/>
      <c r="Q251" s="739"/>
      <c r="R251" s="739"/>
      <c r="S251" s="739"/>
      <c r="T251" s="739"/>
      <c r="U251" s="739"/>
      <c r="V251" s="739"/>
      <c r="W251" s="739"/>
      <c r="X251" s="739"/>
      <c r="Y251" s="740"/>
    </row>
    <row r="252" spans="1:30" x14ac:dyDescent="0.2">
      <c r="A252" s="75" t="s">
        <v>451</v>
      </c>
      <c r="B252" s="732" t="s">
        <v>39</v>
      </c>
      <c r="C252" s="732"/>
      <c r="D252" s="732"/>
      <c r="E252" s="732"/>
      <c r="F252" s="732"/>
      <c r="G252" s="737"/>
      <c r="H252" s="732" t="s">
        <v>42</v>
      </c>
      <c r="I252" s="732"/>
      <c r="J252" s="732"/>
      <c r="K252" s="732"/>
      <c r="L252" s="732"/>
      <c r="M252" s="732"/>
      <c r="N252" s="732" t="s">
        <v>41</v>
      </c>
      <c r="O252" s="732"/>
      <c r="P252" s="732"/>
      <c r="Q252" s="732"/>
      <c r="R252" s="732"/>
      <c r="S252" s="732"/>
      <c r="T252" s="732" t="s">
        <v>40</v>
      </c>
      <c r="U252" s="732"/>
      <c r="V252" s="732"/>
      <c r="W252" s="732"/>
      <c r="X252" s="732"/>
      <c r="Y252" s="732"/>
    </row>
    <row r="253" spans="1:30" ht="33.75" x14ac:dyDescent="0.2">
      <c r="A253" s="39" t="s">
        <v>14</v>
      </c>
      <c r="B253" s="30" t="s">
        <v>1</v>
      </c>
      <c r="C253" s="31" t="s">
        <v>8</v>
      </c>
      <c r="D253" s="31" t="s">
        <v>9</v>
      </c>
      <c r="E253" s="31" t="s">
        <v>20</v>
      </c>
      <c r="F253" s="31" t="s">
        <v>11</v>
      </c>
      <c r="G253" s="32" t="s">
        <v>10</v>
      </c>
      <c r="H253" s="30" t="s">
        <v>1</v>
      </c>
      <c r="I253" s="31" t="s">
        <v>8</v>
      </c>
      <c r="J253" s="31" t="s">
        <v>9</v>
      </c>
      <c r="K253" s="31" t="s">
        <v>20</v>
      </c>
      <c r="L253" s="31" t="s">
        <v>11</v>
      </c>
      <c r="M253" s="32" t="s">
        <v>10</v>
      </c>
      <c r="N253" s="30" t="s">
        <v>1</v>
      </c>
      <c r="O253" s="31" t="s">
        <v>8</v>
      </c>
      <c r="P253" s="31" t="s">
        <v>9</v>
      </c>
      <c r="Q253" s="31" t="s">
        <v>20</v>
      </c>
      <c r="R253" s="31" t="s">
        <v>11</v>
      </c>
      <c r="S253" s="32" t="s">
        <v>10</v>
      </c>
      <c r="T253" s="30" t="s">
        <v>1</v>
      </c>
      <c r="U253" s="31" t="s">
        <v>8</v>
      </c>
      <c r="V253" s="31" t="s">
        <v>9</v>
      </c>
      <c r="W253" s="31" t="s">
        <v>20</v>
      </c>
      <c r="X253" s="31" t="s">
        <v>11</v>
      </c>
      <c r="Y253" s="32" t="s">
        <v>10</v>
      </c>
      <c r="Z253" s="40" t="s">
        <v>114</v>
      </c>
      <c r="AA253" s="40" t="s">
        <v>115</v>
      </c>
      <c r="AB253" s="40" t="s">
        <v>116</v>
      </c>
      <c r="AC253" s="40" t="s">
        <v>117</v>
      </c>
      <c r="AD253" s="42" t="s">
        <v>19</v>
      </c>
    </row>
    <row r="254" spans="1:30" x14ac:dyDescent="0.2">
      <c r="A254" s="11" t="s">
        <v>0</v>
      </c>
      <c r="B254" s="57">
        <f>SUM(D254:G254)</f>
        <v>0</v>
      </c>
      <c r="C254" s="361">
        <f>D254*Constants!$B$1+Constants!$B$2*E254+F254</f>
        <v>0</v>
      </c>
      <c r="D254" s="49">
        <v>0</v>
      </c>
      <c r="E254" s="49">
        <v>0</v>
      </c>
      <c r="F254" s="49">
        <v>0</v>
      </c>
      <c r="G254" s="49">
        <v>0</v>
      </c>
      <c r="H254" s="57">
        <f>SUM(J254:M254)</f>
        <v>0</v>
      </c>
      <c r="I254" s="361">
        <f>J254*Constants!$B$1+Constants!$B$2*K254+L254</f>
        <v>0</v>
      </c>
      <c r="J254" s="58">
        <v>0</v>
      </c>
      <c r="K254" s="58">
        <v>0</v>
      </c>
      <c r="L254" s="58">
        <v>0</v>
      </c>
      <c r="M254" s="58">
        <v>0</v>
      </c>
      <c r="N254" s="58">
        <f>SUM(P254:S254)</f>
        <v>0</v>
      </c>
      <c r="O254" s="361">
        <f>P254*Constants!$B$1+Constants!$B$2*Q254+R254</f>
        <v>0</v>
      </c>
      <c r="P254" s="58">
        <v>0</v>
      </c>
      <c r="Q254" s="58">
        <v>0</v>
      </c>
      <c r="R254" s="58">
        <v>0</v>
      </c>
      <c r="S254" s="58">
        <v>0</v>
      </c>
      <c r="T254" s="37">
        <f>SUM(V254:Y254)</f>
        <v>704.36438046632009</v>
      </c>
      <c r="U254" s="361">
        <f>V254*Constants!$B$1+Constants!$B$2*W254+X254</f>
        <v>466.84200638737553</v>
      </c>
      <c r="V254" s="36">
        <v>0</v>
      </c>
      <c r="W254" s="36">
        <v>491.60189272966369</v>
      </c>
      <c r="X254" s="36">
        <v>73.560492203644571</v>
      </c>
      <c r="Y254" s="152">
        <v>139.20199553301188</v>
      </c>
      <c r="Z254" s="43">
        <v>0</v>
      </c>
      <c r="AA254" s="43">
        <v>0</v>
      </c>
      <c r="AB254" s="43">
        <v>0</v>
      </c>
      <c r="AC254" s="43">
        <v>1</v>
      </c>
      <c r="AD254" s="63">
        <v>1</v>
      </c>
    </row>
    <row r="255" spans="1:30" x14ac:dyDescent="0.2">
      <c r="A255" s="12" t="s">
        <v>45</v>
      </c>
      <c r="B255" s="50">
        <f>SUM(D255:G255)</f>
        <v>0</v>
      </c>
      <c r="C255" s="361">
        <f>D255*Constants!$B$1+Constants!$B$2*E255+F255</f>
        <v>0</v>
      </c>
      <c r="D255" s="49">
        <v>0</v>
      </c>
      <c r="E255" s="49">
        <v>0</v>
      </c>
      <c r="F255" s="49">
        <v>0</v>
      </c>
      <c r="G255" s="49">
        <v>0</v>
      </c>
      <c r="H255" s="50">
        <f>SUM(J255:M255)</f>
        <v>0</v>
      </c>
      <c r="I255" s="361">
        <f>J255*Constants!$B$1+Constants!$B$2*K255+L255</f>
        <v>0</v>
      </c>
      <c r="J255" s="49">
        <v>0</v>
      </c>
      <c r="K255" s="49">
        <v>0</v>
      </c>
      <c r="L255" s="49">
        <v>0</v>
      </c>
      <c r="M255" s="49">
        <v>0</v>
      </c>
      <c r="N255" s="49">
        <f>SUM(P255:S255)</f>
        <v>0</v>
      </c>
      <c r="O255" s="361">
        <f>P255*Constants!$B$1+Constants!$B$2*Q255+R255</f>
        <v>0</v>
      </c>
      <c r="P255" s="49">
        <v>0</v>
      </c>
      <c r="Q255" s="49">
        <v>0</v>
      </c>
      <c r="R255" s="49">
        <v>0</v>
      </c>
      <c r="S255" s="49">
        <v>0</v>
      </c>
      <c r="T255" s="8">
        <f>SUM(V255:Y255)</f>
        <v>674.01912820673397</v>
      </c>
      <c r="U255" s="361">
        <f>V255*Constants!$B$1+Constants!$B$2*W255+X255</f>
        <v>443.98522136639741</v>
      </c>
      <c r="V255" s="36">
        <v>0</v>
      </c>
      <c r="W255" s="36">
        <v>463.52014058488322</v>
      </c>
      <c r="X255" s="36">
        <v>73.169108898490833</v>
      </c>
      <c r="Y255" s="36">
        <v>137.32987872335985</v>
      </c>
      <c r="Z255" s="44">
        <v>0</v>
      </c>
      <c r="AA255" s="44">
        <v>0</v>
      </c>
      <c r="AB255" s="44">
        <v>0</v>
      </c>
      <c r="AC255" s="44">
        <v>1</v>
      </c>
      <c r="AD255" s="59">
        <v>1</v>
      </c>
    </row>
    <row r="256" spans="1:30" x14ac:dyDescent="0.2">
      <c r="A256" s="12" t="s">
        <v>59</v>
      </c>
      <c r="B256" s="50">
        <f>SUM(D256:G256)</f>
        <v>0</v>
      </c>
      <c r="C256" s="361">
        <f>D256*Constants!$B$1+Constants!$B$2*E256+F256</f>
        <v>0</v>
      </c>
      <c r="D256" s="49">
        <v>0</v>
      </c>
      <c r="E256" s="49">
        <v>0</v>
      </c>
      <c r="F256" s="49">
        <v>0</v>
      </c>
      <c r="G256" s="49">
        <v>0</v>
      </c>
      <c r="H256" s="50">
        <f>SUM(J256:M256)</f>
        <v>0</v>
      </c>
      <c r="I256" s="361">
        <f>J256*Constants!$B$1+Constants!$B$2*K256+L256</f>
        <v>0</v>
      </c>
      <c r="J256" s="49">
        <v>0</v>
      </c>
      <c r="K256" s="49">
        <v>0</v>
      </c>
      <c r="L256" s="49">
        <v>0</v>
      </c>
      <c r="M256" s="49">
        <v>0</v>
      </c>
      <c r="N256" s="49">
        <f>SUM(P256:S256)</f>
        <v>0</v>
      </c>
      <c r="O256" s="361">
        <f>P256*Constants!$B$1+Constants!$B$2*Q256+R256</f>
        <v>0</v>
      </c>
      <c r="P256" s="49">
        <v>0</v>
      </c>
      <c r="Q256" s="49">
        <v>0</v>
      </c>
      <c r="R256" s="49">
        <v>0</v>
      </c>
      <c r="S256" s="49">
        <v>0</v>
      </c>
      <c r="T256" s="8">
        <f t="shared" ref="T256:T258" si="92">SUM(V256:Y256)</f>
        <v>591.71611142421784</v>
      </c>
      <c r="U256" s="361">
        <f>V256*Constants!$B$1+Constants!$B$2*W256+X256</f>
        <v>377.92624251153279</v>
      </c>
      <c r="V256" s="36">
        <v>0</v>
      </c>
      <c r="W256" s="36">
        <v>381.84333709061309</v>
      </c>
      <c r="X256" s="36">
        <v>72.451572839042313</v>
      </c>
      <c r="Y256" s="36">
        <v>137.42120149456241</v>
      </c>
      <c r="Z256" s="44">
        <v>0</v>
      </c>
      <c r="AA256" s="44">
        <v>0</v>
      </c>
      <c r="AB256" s="44">
        <v>0</v>
      </c>
      <c r="AC256" s="44">
        <v>1</v>
      </c>
      <c r="AD256" s="59">
        <v>1</v>
      </c>
    </row>
    <row r="257" spans="1:30" x14ac:dyDescent="0.2">
      <c r="A257" s="12" t="s">
        <v>43</v>
      </c>
      <c r="B257" s="50">
        <f t="shared" ref="B257:B258" si="93">SUM(D257:G257)</f>
        <v>0</v>
      </c>
      <c r="C257" s="361">
        <f>D257*Constants!$B$1+Constants!$B$2*E257+F257</f>
        <v>0</v>
      </c>
      <c r="D257" s="49">
        <v>0</v>
      </c>
      <c r="E257" s="49">
        <v>0</v>
      </c>
      <c r="F257" s="49">
        <v>0</v>
      </c>
      <c r="G257" s="49">
        <v>0</v>
      </c>
      <c r="H257" s="50">
        <f t="shared" ref="H257:H258" si="94">SUM(J257:M257)</f>
        <v>0</v>
      </c>
      <c r="I257" s="361">
        <f>J257*Constants!$B$1+Constants!$B$2*K257+L257</f>
        <v>0</v>
      </c>
      <c r="J257" s="49">
        <v>0</v>
      </c>
      <c r="K257" s="49">
        <v>0</v>
      </c>
      <c r="L257" s="49">
        <v>0</v>
      </c>
      <c r="M257" s="49">
        <v>0</v>
      </c>
      <c r="N257" s="49">
        <f t="shared" ref="N257:N258" si="95">SUM(P257:S257)</f>
        <v>0</v>
      </c>
      <c r="O257" s="361">
        <f>P257*Constants!$B$1+Constants!$B$2*Q257+R257</f>
        <v>0</v>
      </c>
      <c r="P257" s="49">
        <v>0</v>
      </c>
      <c r="Q257" s="49">
        <v>0</v>
      </c>
      <c r="R257" s="49">
        <v>0</v>
      </c>
      <c r="S257" s="49">
        <v>0</v>
      </c>
      <c r="T257" s="8">
        <f t="shared" si="92"/>
        <v>591.71611142421784</v>
      </c>
      <c r="U257" s="361">
        <f>V257*Constants!$B$1+Constants!$B$2*W257+X257</f>
        <v>377.92624251153279</v>
      </c>
      <c r="V257" s="36">
        <v>0</v>
      </c>
      <c r="W257" s="36">
        <v>381.84333709061309</v>
      </c>
      <c r="X257" s="36">
        <v>72.451572839042313</v>
      </c>
      <c r="Y257" s="36">
        <v>137.42120149456241</v>
      </c>
      <c r="Z257" s="44">
        <v>0</v>
      </c>
      <c r="AA257" s="44">
        <v>0</v>
      </c>
      <c r="AB257" s="44">
        <v>0</v>
      </c>
      <c r="AC257" s="44">
        <v>1</v>
      </c>
      <c r="AD257" s="59">
        <v>1</v>
      </c>
    </row>
    <row r="258" spans="1:30" x14ac:dyDescent="0.2">
      <c r="A258" s="12" t="s">
        <v>44</v>
      </c>
      <c r="B258" s="50">
        <f t="shared" si="93"/>
        <v>0</v>
      </c>
      <c r="C258" s="361">
        <f>D258*Constants!$B$1+Constants!$B$2*E258+F258</f>
        <v>0</v>
      </c>
      <c r="D258" s="49">
        <v>0</v>
      </c>
      <c r="E258" s="49">
        <v>0</v>
      </c>
      <c r="F258" s="49">
        <v>0</v>
      </c>
      <c r="G258" s="49">
        <v>0</v>
      </c>
      <c r="H258" s="50">
        <f t="shared" si="94"/>
        <v>0</v>
      </c>
      <c r="I258" s="361">
        <f>J258*Constants!$B$1+Constants!$B$2*K258+L258</f>
        <v>0</v>
      </c>
      <c r="J258" s="49">
        <v>0</v>
      </c>
      <c r="K258" s="49">
        <v>0</v>
      </c>
      <c r="L258" s="49">
        <v>0</v>
      </c>
      <c r="M258" s="49">
        <v>0</v>
      </c>
      <c r="N258" s="49">
        <f t="shared" si="95"/>
        <v>0</v>
      </c>
      <c r="O258" s="361">
        <f>P258*Constants!$B$1+Constants!$B$2*Q258+R258</f>
        <v>0</v>
      </c>
      <c r="P258" s="49">
        <v>0</v>
      </c>
      <c r="Q258" s="49">
        <v>0</v>
      </c>
      <c r="R258" s="49">
        <v>0</v>
      </c>
      <c r="S258" s="49">
        <v>0</v>
      </c>
      <c r="T258" s="8">
        <f t="shared" si="92"/>
        <v>591.71611142421784</v>
      </c>
      <c r="U258" s="361">
        <f>V258*Constants!$B$1+Constants!$B$2*W258+X258</f>
        <v>377.92624251153279</v>
      </c>
      <c r="V258" s="36">
        <v>0</v>
      </c>
      <c r="W258" s="36">
        <v>381.84333709061309</v>
      </c>
      <c r="X258" s="36">
        <v>72.451572839042313</v>
      </c>
      <c r="Y258" s="36">
        <v>137.42120149456241</v>
      </c>
      <c r="Z258" s="44">
        <v>0</v>
      </c>
      <c r="AA258" s="44">
        <v>0</v>
      </c>
      <c r="AB258" s="44">
        <v>0</v>
      </c>
      <c r="AC258" s="44">
        <v>1</v>
      </c>
      <c r="AD258" s="59">
        <v>1</v>
      </c>
    </row>
    <row r="259" spans="1:30" x14ac:dyDescent="0.2">
      <c r="A259" s="23" t="s">
        <v>46</v>
      </c>
      <c r="B259" s="50">
        <f>SUM(D259:G259)</f>
        <v>0</v>
      </c>
      <c r="C259" s="361">
        <f>D259*Constants!$B$1+Constants!$B$2*E259+F259</f>
        <v>0</v>
      </c>
      <c r="D259" s="49">
        <v>0</v>
      </c>
      <c r="E259" s="49">
        <v>0</v>
      </c>
      <c r="F259" s="49">
        <v>0</v>
      </c>
      <c r="G259" s="49">
        <v>0</v>
      </c>
      <c r="H259" s="50">
        <f>SUM(J259:M259)</f>
        <v>0</v>
      </c>
      <c r="I259" s="361">
        <f>J259*Constants!$B$1+Constants!$B$2*K259+L259</f>
        <v>0</v>
      </c>
      <c r="J259" s="49">
        <v>0</v>
      </c>
      <c r="K259" s="49">
        <v>0</v>
      </c>
      <c r="L259" s="49">
        <v>0</v>
      </c>
      <c r="M259" s="49">
        <v>0</v>
      </c>
      <c r="N259" s="49">
        <f>SUM(P259:S259)</f>
        <v>0</v>
      </c>
      <c r="O259" s="361">
        <f>P259*Constants!$B$1+Constants!$B$2*Q259+R259</f>
        <v>0</v>
      </c>
      <c r="P259" s="49">
        <v>0</v>
      </c>
      <c r="Q259" s="49">
        <v>0</v>
      </c>
      <c r="R259" s="49">
        <v>0</v>
      </c>
      <c r="S259" s="49">
        <v>0</v>
      </c>
      <c r="T259" s="8">
        <f>SUM(V259:Y259)</f>
        <v>690.86817949360227</v>
      </c>
      <c r="U259" s="361">
        <f>V259*Constants!$B$1+Constants!$B$2*W259+X259</f>
        <v>456.36597991942728</v>
      </c>
      <c r="V259" s="36">
        <v>0</v>
      </c>
      <c r="W259" s="36">
        <v>478.6862436595905</v>
      </c>
      <c r="X259" s="36">
        <v>73.416984991754873</v>
      </c>
      <c r="Y259" s="36">
        <v>138.76495084225689</v>
      </c>
      <c r="Z259" s="46">
        <v>0</v>
      </c>
      <c r="AA259" s="46">
        <v>0</v>
      </c>
      <c r="AB259" s="46">
        <v>0</v>
      </c>
      <c r="AC259" s="46">
        <v>1</v>
      </c>
      <c r="AD259" s="46">
        <v>1</v>
      </c>
    </row>
    <row r="260" spans="1:30" x14ac:dyDescent="0.2">
      <c r="A260" s="23" t="s">
        <v>47</v>
      </c>
      <c r="B260" s="50">
        <f>SUM(D260:G260)</f>
        <v>0</v>
      </c>
      <c r="C260" s="361">
        <f>D260*Constants!$B$1+Constants!$B$2*E260+F260</f>
        <v>0</v>
      </c>
      <c r="D260" s="49">
        <v>0</v>
      </c>
      <c r="E260" s="49">
        <v>0</v>
      </c>
      <c r="F260" s="49">
        <v>0</v>
      </c>
      <c r="G260" s="49">
        <v>0</v>
      </c>
      <c r="H260" s="50">
        <f>SUM(J260:M260)</f>
        <v>0</v>
      </c>
      <c r="I260" s="361">
        <f>J260*Constants!$B$1+Constants!$B$2*K260+L260</f>
        <v>0</v>
      </c>
      <c r="J260" s="49">
        <v>0</v>
      </c>
      <c r="K260" s="49">
        <v>0</v>
      </c>
      <c r="L260" s="49">
        <v>0</v>
      </c>
      <c r="M260" s="49">
        <v>0</v>
      </c>
      <c r="N260" s="49">
        <f>SUM(P260:S260)</f>
        <v>0</v>
      </c>
      <c r="O260" s="361">
        <f>P260*Constants!$B$1+Constants!$B$2*Q260+R260</f>
        <v>0</v>
      </c>
      <c r="P260" s="49">
        <v>0</v>
      </c>
      <c r="Q260" s="49">
        <v>0</v>
      </c>
      <c r="R260" s="49">
        <v>0</v>
      </c>
      <c r="S260" s="49">
        <v>0</v>
      </c>
      <c r="T260" s="8">
        <f>SUM(V260:Y260)</f>
        <v>522.23415941302937</v>
      </c>
      <c r="U260" s="361">
        <f>V260*Constants!$B$1+Constants!$B$2*W260+X260</f>
        <v>321.74316905671401</v>
      </c>
      <c r="V260" s="36">
        <v>0</v>
      </c>
      <c r="W260" s="36">
        <v>314.46833187216896</v>
      </c>
      <c r="X260" s="36">
        <v>70.168503558978855</v>
      </c>
      <c r="Y260" s="36">
        <v>137.5973239818816</v>
      </c>
      <c r="Z260" s="46">
        <v>0</v>
      </c>
      <c r="AA260" s="46">
        <v>0</v>
      </c>
      <c r="AB260" s="46">
        <v>0</v>
      </c>
      <c r="AC260" s="46">
        <v>1</v>
      </c>
      <c r="AD260" s="46">
        <v>1</v>
      </c>
    </row>
    <row r="261" spans="1:30" x14ac:dyDescent="0.2">
      <c r="A261" s="23" t="s">
        <v>48</v>
      </c>
      <c r="B261" s="50">
        <f t="shared" ref="B261:B262" si="96">SUM(D261:G261)</f>
        <v>0</v>
      </c>
      <c r="C261" s="361">
        <f>D261*Constants!$B$1+Constants!$B$2*E261+F261</f>
        <v>0</v>
      </c>
      <c r="D261" s="49">
        <v>0</v>
      </c>
      <c r="E261" s="49">
        <v>0</v>
      </c>
      <c r="F261" s="49">
        <v>0</v>
      </c>
      <c r="G261" s="49">
        <v>0</v>
      </c>
      <c r="H261" s="50">
        <f t="shared" ref="H261:H262" si="97">SUM(J261:M261)</f>
        <v>0</v>
      </c>
      <c r="I261" s="361">
        <f>J261*Constants!$B$1+Constants!$B$2*K261+L261</f>
        <v>0</v>
      </c>
      <c r="J261" s="49">
        <v>0</v>
      </c>
      <c r="K261" s="49">
        <v>0</v>
      </c>
      <c r="L261" s="49">
        <v>0</v>
      </c>
      <c r="M261" s="49">
        <v>0</v>
      </c>
      <c r="N261" s="49">
        <f t="shared" ref="N261:N274" si="98">SUM(P261:S261)</f>
        <v>0</v>
      </c>
      <c r="O261" s="361">
        <f>P261*Constants!$B$1+Constants!$B$2*Q261+R261</f>
        <v>0</v>
      </c>
      <c r="P261" s="49">
        <v>0</v>
      </c>
      <c r="Q261" s="49">
        <v>0</v>
      </c>
      <c r="R261" s="49">
        <v>0</v>
      </c>
      <c r="S261" s="49">
        <v>0</v>
      </c>
      <c r="T261" s="8">
        <f>SUM(V261:Y261)</f>
        <v>637.38402008057278</v>
      </c>
      <c r="U261" s="361">
        <f>V261*Constants!$B$1+Constants!$B$2*W261+X261</f>
        <v>413.00070970839329</v>
      </c>
      <c r="V261" s="36">
        <v>0</v>
      </c>
      <c r="W261" s="36">
        <v>427.40687686559369</v>
      </c>
      <c r="X261" s="36">
        <v>71.075208215918352</v>
      </c>
      <c r="Y261" s="36">
        <v>138.9019349990607</v>
      </c>
      <c r="Z261" s="44">
        <v>0</v>
      </c>
      <c r="AA261" s="44">
        <v>0</v>
      </c>
      <c r="AB261" s="44">
        <v>0</v>
      </c>
      <c r="AC261" s="44">
        <v>1</v>
      </c>
      <c r="AD261" s="59">
        <v>1</v>
      </c>
    </row>
    <row r="262" spans="1:30" x14ac:dyDescent="0.2">
      <c r="A262" s="23" t="s">
        <v>49</v>
      </c>
      <c r="B262" s="50">
        <f t="shared" si="96"/>
        <v>0</v>
      </c>
      <c r="C262" s="361">
        <f>D262*Constants!$B$1+Constants!$B$2*E262+F262</f>
        <v>0</v>
      </c>
      <c r="D262" s="49">
        <v>0</v>
      </c>
      <c r="E262" s="49">
        <v>0</v>
      </c>
      <c r="F262" s="49">
        <v>0</v>
      </c>
      <c r="G262" s="49">
        <v>0</v>
      </c>
      <c r="H262" s="50">
        <f t="shared" si="97"/>
        <v>0</v>
      </c>
      <c r="I262" s="361">
        <f>J262*Constants!$B$1+Constants!$B$2*K262+L262</f>
        <v>0</v>
      </c>
      <c r="J262" s="49">
        <v>0</v>
      </c>
      <c r="K262" s="49">
        <v>0</v>
      </c>
      <c r="L262" s="49">
        <v>0</v>
      </c>
      <c r="M262" s="49">
        <v>0</v>
      </c>
      <c r="N262" s="49">
        <f t="shared" si="98"/>
        <v>0</v>
      </c>
      <c r="O262" s="361">
        <f>P262*Constants!$B$1+Constants!$B$2*Q262+R262</f>
        <v>0</v>
      </c>
      <c r="P262" s="49">
        <v>0</v>
      </c>
      <c r="Q262" s="49">
        <v>0</v>
      </c>
      <c r="R262" s="49">
        <v>0</v>
      </c>
      <c r="S262" s="49">
        <v>0</v>
      </c>
      <c r="T262" s="8">
        <f>SUM(V262:Y262)</f>
        <v>621.61453441042022</v>
      </c>
      <c r="U262" s="361">
        <f>V262*Constants!$B$1+Constants!$B$2*W262+X262</f>
        <v>403.32049596092435</v>
      </c>
      <c r="V262" s="9">
        <v>0</v>
      </c>
      <c r="W262" s="9">
        <v>416.10568392927973</v>
      </c>
      <c r="X262" s="9">
        <v>70.435948817500574</v>
      </c>
      <c r="Y262" s="9">
        <v>135.07290166363998</v>
      </c>
      <c r="Z262" s="59">
        <v>0</v>
      </c>
      <c r="AA262" s="59">
        <v>0</v>
      </c>
      <c r="AB262" s="59">
        <v>0</v>
      </c>
      <c r="AC262" s="59">
        <v>1</v>
      </c>
      <c r="AD262" s="46">
        <v>1</v>
      </c>
    </row>
    <row r="263" spans="1:30" x14ac:dyDescent="0.2">
      <c r="A263" s="12" t="s">
        <v>50</v>
      </c>
      <c r="B263" s="50">
        <f>SUM(D263:G263)</f>
        <v>0</v>
      </c>
      <c r="C263" s="361">
        <f>D263*Constants!$B$1+Constants!$B$2*E263+F263</f>
        <v>0</v>
      </c>
      <c r="D263" s="49">
        <v>0</v>
      </c>
      <c r="E263" s="49">
        <v>0</v>
      </c>
      <c r="F263" s="49">
        <v>0</v>
      </c>
      <c r="G263" s="49">
        <v>0</v>
      </c>
      <c r="H263" s="50">
        <f>SUM(J263:M263)</f>
        <v>0</v>
      </c>
      <c r="I263" s="361">
        <f>J263*Constants!$B$1+Constants!$B$2*K263+L263</f>
        <v>0</v>
      </c>
      <c r="J263" s="49">
        <v>0</v>
      </c>
      <c r="K263" s="49">
        <v>0</v>
      </c>
      <c r="L263" s="49">
        <v>0</v>
      </c>
      <c r="M263" s="49">
        <v>0</v>
      </c>
      <c r="N263" s="49">
        <f t="shared" si="98"/>
        <v>0</v>
      </c>
      <c r="O263" s="361">
        <f>P263*Constants!$B$1+Constants!$B$2*Q263+R263</f>
        <v>0</v>
      </c>
      <c r="P263" s="49">
        <v>0</v>
      </c>
      <c r="Q263" s="49">
        <v>0</v>
      </c>
      <c r="R263" s="49">
        <v>0</v>
      </c>
      <c r="S263" s="49">
        <v>0</v>
      </c>
      <c r="T263" s="8">
        <f t="shared" ref="T263:T274" si="99">SUM(V263:Y263)</f>
        <v>698.37132360615351</v>
      </c>
      <c r="U263" s="361">
        <f>V263*Constants!$B$1+Constants!$B$2*W263+X263</f>
        <v>479.30756465652206</v>
      </c>
      <c r="V263" s="9">
        <v>0</v>
      </c>
      <c r="W263" s="9">
        <v>506.22168994092721</v>
      </c>
      <c r="X263" s="9">
        <v>74.330212703780248</v>
      </c>
      <c r="Y263" s="9">
        <v>117.81942096144614</v>
      </c>
      <c r="Z263" s="44">
        <v>0</v>
      </c>
      <c r="AA263" s="44">
        <v>0</v>
      </c>
      <c r="AB263" s="44">
        <v>0</v>
      </c>
      <c r="AC263" s="44">
        <v>1</v>
      </c>
      <c r="AD263" s="59">
        <v>1</v>
      </c>
    </row>
    <row r="264" spans="1:30" x14ac:dyDescent="0.2">
      <c r="A264" s="73" t="s">
        <v>30</v>
      </c>
      <c r="B264" s="50">
        <f>SUM(D264:G264)</f>
        <v>0</v>
      </c>
      <c r="C264" s="361">
        <f>D264*Constants!$B$1+Constants!$B$2*E264+F264</f>
        <v>0</v>
      </c>
      <c r="D264" s="49">
        <v>0</v>
      </c>
      <c r="E264" s="49">
        <v>0</v>
      </c>
      <c r="F264" s="49">
        <v>0</v>
      </c>
      <c r="G264" s="49">
        <v>0</v>
      </c>
      <c r="H264" s="50">
        <f>SUM(J264:M264)</f>
        <v>0</v>
      </c>
      <c r="I264" s="361">
        <f>J264*Constants!$B$1+Constants!$B$2*K264+L264</f>
        <v>0</v>
      </c>
      <c r="J264" s="49">
        <v>0</v>
      </c>
      <c r="K264" s="49">
        <v>0</v>
      </c>
      <c r="L264" s="49">
        <v>0</v>
      </c>
      <c r="M264" s="49">
        <v>0</v>
      </c>
      <c r="N264" s="49">
        <f t="shared" si="98"/>
        <v>0</v>
      </c>
      <c r="O264" s="361">
        <f>P264*Constants!$B$1+Constants!$B$2*Q264+R264</f>
        <v>0</v>
      </c>
      <c r="P264" s="49">
        <v>0</v>
      </c>
      <c r="Q264" s="49">
        <v>0</v>
      </c>
      <c r="R264" s="49">
        <v>0</v>
      </c>
      <c r="S264" s="49">
        <v>0</v>
      </c>
      <c r="T264" s="8">
        <f>SUM(V264:Y264)</f>
        <v>696.49238493330824</v>
      </c>
      <c r="U264" s="361">
        <f>V264*Constants!$B$1+Constants!$B$2*W264+X264</f>
        <v>466.84200638737553</v>
      </c>
      <c r="V264" s="36">
        <v>0</v>
      </c>
      <c r="W264" s="36">
        <v>491.60189272966369</v>
      </c>
      <c r="X264" s="36">
        <v>73.560492203644571</v>
      </c>
      <c r="Y264" s="36">
        <v>131.33000000000001</v>
      </c>
      <c r="Z264" s="59">
        <v>0</v>
      </c>
      <c r="AA264" s="59">
        <v>0</v>
      </c>
      <c r="AB264" s="59">
        <v>0</v>
      </c>
      <c r="AC264" s="59">
        <v>1</v>
      </c>
      <c r="AD264" s="59">
        <v>1</v>
      </c>
    </row>
    <row r="265" spans="1:30" x14ac:dyDescent="0.2">
      <c r="A265" s="12" t="s">
        <v>6</v>
      </c>
      <c r="B265" s="50">
        <f>SUM(D265:G265)</f>
        <v>0</v>
      </c>
      <c r="C265" s="361">
        <f>D265*Constants!$B$1+Constants!$B$2*E265+F265</f>
        <v>0</v>
      </c>
      <c r="D265" s="49">
        <v>0</v>
      </c>
      <c r="E265" s="49">
        <v>0</v>
      </c>
      <c r="F265" s="49">
        <v>0</v>
      </c>
      <c r="G265" s="49">
        <v>0</v>
      </c>
      <c r="H265" s="50">
        <f>SUM(J265:M265)</f>
        <v>0</v>
      </c>
      <c r="I265" s="361">
        <f>J265*Constants!$B$1+Constants!$B$2*K265+L265</f>
        <v>0</v>
      </c>
      <c r="J265" s="49">
        <v>0</v>
      </c>
      <c r="K265" s="49">
        <v>0</v>
      </c>
      <c r="L265" s="49">
        <v>0</v>
      </c>
      <c r="M265" s="49">
        <v>0</v>
      </c>
      <c r="N265" s="49">
        <f t="shared" si="98"/>
        <v>0</v>
      </c>
      <c r="O265" s="361">
        <f>P265*Constants!$B$1+Constants!$B$2*Q265+R265</f>
        <v>0</v>
      </c>
      <c r="P265" s="49">
        <v>0</v>
      </c>
      <c r="Q265" s="49">
        <v>0</v>
      </c>
      <c r="R265" s="49">
        <v>0</v>
      </c>
      <c r="S265" s="49">
        <v>0</v>
      </c>
      <c r="T265" s="8">
        <f t="shared" si="99"/>
        <v>621.39275053749975</v>
      </c>
      <c r="U265" s="361">
        <f>V265*Constants!$B$1+Constants!$B$2*W265+X265</f>
        <v>399.34143235852798</v>
      </c>
      <c r="V265" s="9">
        <v>0</v>
      </c>
      <c r="W265" s="9">
        <v>410.46324127997997</v>
      </c>
      <c r="X265" s="9">
        <v>70.970839334544024</v>
      </c>
      <c r="Y265" s="9">
        <v>139.95866992297579</v>
      </c>
      <c r="Z265" s="44">
        <v>0</v>
      </c>
      <c r="AA265" s="44">
        <v>0</v>
      </c>
      <c r="AB265" s="44">
        <v>0</v>
      </c>
      <c r="AC265" s="44">
        <v>1</v>
      </c>
      <c r="AD265" s="59">
        <v>1</v>
      </c>
    </row>
    <row r="266" spans="1:30" x14ac:dyDescent="0.2">
      <c r="A266" s="12" t="s">
        <v>51</v>
      </c>
      <c r="B266" s="50">
        <f t="shared" ref="B266:B274" si="100">SUM(D266:G266)</f>
        <v>0</v>
      </c>
      <c r="C266" s="361">
        <f>D266*Constants!$B$1+Constants!$B$2*E266+F266</f>
        <v>0</v>
      </c>
      <c r="D266" s="49">
        <v>0</v>
      </c>
      <c r="E266" s="49">
        <v>0</v>
      </c>
      <c r="F266" s="49">
        <v>0</v>
      </c>
      <c r="G266" s="49">
        <v>0</v>
      </c>
      <c r="H266" s="50">
        <f t="shared" ref="H266" si="101">SUM(J266:M266)</f>
        <v>0</v>
      </c>
      <c r="I266" s="361">
        <f>J266*Constants!$B$1+Constants!$B$2*K266+L266</f>
        <v>0</v>
      </c>
      <c r="J266" s="49">
        <v>0</v>
      </c>
      <c r="K266" s="49">
        <v>0</v>
      </c>
      <c r="L266" s="49">
        <v>0</v>
      </c>
      <c r="M266" s="49">
        <v>0</v>
      </c>
      <c r="N266" s="49">
        <f t="shared" si="98"/>
        <v>0</v>
      </c>
      <c r="O266" s="361">
        <f>P266*Constants!$B$1+Constants!$B$2*Q266+R266</f>
        <v>0</v>
      </c>
      <c r="P266" s="49">
        <v>0</v>
      </c>
      <c r="Q266" s="49">
        <v>0</v>
      </c>
      <c r="R266" s="49">
        <v>0</v>
      </c>
      <c r="S266" s="49">
        <v>0</v>
      </c>
      <c r="T266" s="8">
        <f t="shared" si="99"/>
        <v>555.52620180766894</v>
      </c>
      <c r="U266" s="361">
        <f>V266*Constants!$B$1+Constants!$B$2*W266+X266</f>
        <v>347.00043834930176</v>
      </c>
      <c r="V266" s="65">
        <v>0</v>
      </c>
      <c r="W266" s="65">
        <v>344.8902300290145</v>
      </c>
      <c r="X266" s="65">
        <v>71.088254326090137</v>
      </c>
      <c r="Y266" s="9">
        <v>139.54771745256434</v>
      </c>
      <c r="Z266" s="44">
        <v>0</v>
      </c>
      <c r="AA266" s="44">
        <v>0</v>
      </c>
      <c r="AB266" s="44">
        <v>0</v>
      </c>
      <c r="AC266" s="44">
        <v>1</v>
      </c>
      <c r="AD266" s="59">
        <v>1</v>
      </c>
    </row>
    <row r="267" spans="1:30" s="52" customFormat="1" x14ac:dyDescent="0.2">
      <c r="A267" s="23" t="s">
        <v>52</v>
      </c>
      <c r="B267" s="50">
        <f t="shared" si="100"/>
        <v>0</v>
      </c>
      <c r="C267" s="361">
        <f>D267*Constants!$B$1+Constants!$B$2*E267+F267</f>
        <v>0</v>
      </c>
      <c r="D267" s="49">
        <v>0</v>
      </c>
      <c r="E267" s="49">
        <v>0</v>
      </c>
      <c r="F267" s="49">
        <v>0</v>
      </c>
      <c r="G267" s="49">
        <v>0</v>
      </c>
      <c r="H267" s="50">
        <f>SUM(J267:M267)</f>
        <v>0</v>
      </c>
      <c r="I267" s="361">
        <f>J267*Constants!$B$1+Constants!$B$2*K267+L267</f>
        <v>0</v>
      </c>
      <c r="J267" s="49">
        <v>0</v>
      </c>
      <c r="K267" s="49">
        <v>0</v>
      </c>
      <c r="L267" s="49">
        <v>0</v>
      </c>
      <c r="M267" s="49">
        <v>0</v>
      </c>
      <c r="N267" s="49">
        <f t="shared" si="98"/>
        <v>0</v>
      </c>
      <c r="O267" s="361">
        <f>P267*Constants!$B$1+Constants!$B$2*Q267+R267</f>
        <v>0</v>
      </c>
      <c r="P267" s="49">
        <v>0</v>
      </c>
      <c r="Q267" s="49">
        <v>0</v>
      </c>
      <c r="R267" s="49">
        <v>0</v>
      </c>
      <c r="S267" s="49">
        <v>0</v>
      </c>
      <c r="T267" s="8">
        <f t="shared" si="99"/>
        <v>700.18238493330819</v>
      </c>
      <c r="U267" s="361">
        <f>V267*Constants!$B$1+Constants!$B$2*W267+X267</f>
        <v>466.84200638737553</v>
      </c>
      <c r="V267" s="65">
        <v>0</v>
      </c>
      <c r="W267" s="36">
        <v>491.60189272966369</v>
      </c>
      <c r="X267" s="36">
        <v>73.560492203644571</v>
      </c>
      <c r="Y267" s="9">
        <v>135.02000000000001</v>
      </c>
      <c r="Z267" s="46">
        <v>0</v>
      </c>
      <c r="AA267" s="46">
        <v>0</v>
      </c>
      <c r="AB267" s="46">
        <v>0</v>
      </c>
      <c r="AC267" s="46">
        <v>1</v>
      </c>
      <c r="AD267" s="51">
        <v>0</v>
      </c>
    </row>
    <row r="268" spans="1:30" x14ac:dyDescent="0.2">
      <c r="A268" s="23" t="s">
        <v>53</v>
      </c>
      <c r="B268" s="50">
        <f t="shared" si="100"/>
        <v>0</v>
      </c>
      <c r="C268" s="361">
        <f>D268*Constants!$B$1+Constants!$B$2*E268+F268</f>
        <v>0</v>
      </c>
      <c r="D268" s="49">
        <v>0</v>
      </c>
      <c r="E268" s="49">
        <v>0</v>
      </c>
      <c r="F268" s="49">
        <v>0</v>
      </c>
      <c r="G268" s="49">
        <v>0</v>
      </c>
      <c r="H268" s="50">
        <f t="shared" ref="H268:H274" si="102">SUM(J268:M268)</f>
        <v>0</v>
      </c>
      <c r="I268" s="361">
        <f>J268*Constants!$B$1+Constants!$B$2*K268+L268</f>
        <v>0</v>
      </c>
      <c r="J268" s="49">
        <v>0</v>
      </c>
      <c r="K268" s="49">
        <v>0</v>
      </c>
      <c r="L268" s="49">
        <v>0</v>
      </c>
      <c r="M268" s="49">
        <v>0</v>
      </c>
      <c r="N268" s="49">
        <f t="shared" si="98"/>
        <v>0</v>
      </c>
      <c r="O268" s="361">
        <f>P268*Constants!$B$1+Constants!$B$2*Q268+R268</f>
        <v>0</v>
      </c>
      <c r="P268" s="49">
        <v>0</v>
      </c>
      <c r="Q268" s="49">
        <v>0</v>
      </c>
      <c r="R268" s="49">
        <v>0</v>
      </c>
      <c r="S268" s="49">
        <v>0</v>
      </c>
      <c r="T268" s="8">
        <f t="shared" si="99"/>
        <v>697.06048766506819</v>
      </c>
      <c r="U268" s="361">
        <f>V268*Constants!$B$1+Constants!$B$2*W268+X268</f>
        <v>503.267938511735</v>
      </c>
      <c r="V268" s="65">
        <v>0</v>
      </c>
      <c r="W268" s="65">
        <v>491.60189272966369</v>
      </c>
      <c r="X268" s="65">
        <v>109.98642432800406</v>
      </c>
      <c r="Y268" s="65">
        <v>95.472170607400443</v>
      </c>
      <c r="Z268" s="46">
        <v>0</v>
      </c>
      <c r="AA268" s="46">
        <v>0</v>
      </c>
      <c r="AB268" s="46">
        <v>0</v>
      </c>
      <c r="AC268" s="46">
        <v>1</v>
      </c>
      <c r="AD268" s="45">
        <v>0</v>
      </c>
    </row>
    <row r="269" spans="1:30" s="52" customFormat="1" x14ac:dyDescent="0.2">
      <c r="A269" s="23" t="s">
        <v>54</v>
      </c>
      <c r="B269" s="50">
        <f t="shared" si="100"/>
        <v>0</v>
      </c>
      <c r="C269" s="361">
        <f>D269*Constants!$B$1+Constants!$B$2*E269+F269</f>
        <v>0</v>
      </c>
      <c r="D269" s="49">
        <v>0</v>
      </c>
      <c r="E269" s="49">
        <v>0</v>
      </c>
      <c r="F269" s="49">
        <v>0</v>
      </c>
      <c r="G269" s="49">
        <v>0</v>
      </c>
      <c r="H269" s="50">
        <f t="shared" si="102"/>
        <v>0</v>
      </c>
      <c r="I269" s="361">
        <f>J269*Constants!$B$1+Constants!$B$2*K269+L269</f>
        <v>0</v>
      </c>
      <c r="J269" s="49">
        <v>0</v>
      </c>
      <c r="K269" s="49">
        <v>0</v>
      </c>
      <c r="L269" s="49">
        <v>0</v>
      </c>
      <c r="M269" s="49">
        <v>0</v>
      </c>
      <c r="N269" s="49">
        <f t="shared" si="98"/>
        <v>0</v>
      </c>
      <c r="O269" s="361">
        <f>P269*Constants!$B$1+Constants!$B$2*Q269+R269</f>
        <v>0</v>
      </c>
      <c r="P269" s="49">
        <v>0</v>
      </c>
      <c r="Q269" s="49">
        <v>0</v>
      </c>
      <c r="R269" s="49">
        <v>0</v>
      </c>
      <c r="S269" s="49">
        <v>0</v>
      </c>
      <c r="T269" s="8">
        <f t="shared" si="99"/>
        <v>704.36438046632009</v>
      </c>
      <c r="U269" s="361">
        <f>V269*Constants!$B$1+Constants!$B$2*W269+X269</f>
        <v>466.84200638737553</v>
      </c>
      <c r="V269" s="65">
        <v>0</v>
      </c>
      <c r="W269" s="65">
        <v>491.60189272966369</v>
      </c>
      <c r="X269" s="65">
        <v>73.560492203644571</v>
      </c>
      <c r="Y269" s="9">
        <v>139.20199553301188</v>
      </c>
      <c r="Z269" s="46">
        <v>0</v>
      </c>
      <c r="AA269" s="46">
        <v>0</v>
      </c>
      <c r="AB269" s="46">
        <v>0</v>
      </c>
      <c r="AC269" s="46">
        <v>0</v>
      </c>
      <c r="AD269" s="51">
        <v>0</v>
      </c>
    </row>
    <row r="270" spans="1:30" s="24" customFormat="1" x14ac:dyDescent="0.2">
      <c r="A270" s="23" t="s">
        <v>55</v>
      </c>
      <c r="B270" s="50">
        <f t="shared" si="100"/>
        <v>0</v>
      </c>
      <c r="C270" s="361">
        <f>D270*Constants!$B$1+Constants!$B$2*E270+F270</f>
        <v>0</v>
      </c>
      <c r="D270" s="49">
        <v>0</v>
      </c>
      <c r="E270" s="49">
        <v>0</v>
      </c>
      <c r="F270" s="49">
        <v>0</v>
      </c>
      <c r="G270" s="49">
        <v>0</v>
      </c>
      <c r="H270" s="50">
        <f t="shared" si="102"/>
        <v>0</v>
      </c>
      <c r="I270" s="361">
        <f>J270*Constants!$B$1+Constants!$B$2*K270+L270</f>
        <v>0</v>
      </c>
      <c r="J270" s="49">
        <v>0</v>
      </c>
      <c r="K270" s="49">
        <v>0</v>
      </c>
      <c r="L270" s="49">
        <v>0</v>
      </c>
      <c r="M270" s="49">
        <v>0</v>
      </c>
      <c r="N270" s="49">
        <f t="shared" si="98"/>
        <v>0</v>
      </c>
      <c r="O270" s="361">
        <f>P270*Constants!$B$1+Constants!$B$2*Q270+R270</f>
        <v>0</v>
      </c>
      <c r="P270" s="49">
        <v>0</v>
      </c>
      <c r="Q270" s="49">
        <v>0</v>
      </c>
      <c r="R270" s="49">
        <v>0</v>
      </c>
      <c r="S270" s="49">
        <v>0</v>
      </c>
      <c r="T270" s="8">
        <f t="shared" si="99"/>
        <v>695.98049220364453</v>
      </c>
      <c r="U270" s="361">
        <f>V270*Constants!$B$1+Constants!$B$2*W270+X270</f>
        <v>458.80049220364458</v>
      </c>
      <c r="V270" s="65">
        <v>0</v>
      </c>
      <c r="W270" s="65">
        <v>481.55</v>
      </c>
      <c r="X270" s="65">
        <v>73.560492203644571</v>
      </c>
      <c r="Y270" s="9">
        <v>140.87</v>
      </c>
      <c r="Z270" s="46">
        <v>0</v>
      </c>
      <c r="AA270" s="46">
        <v>0</v>
      </c>
      <c r="AB270" s="46">
        <v>0</v>
      </c>
      <c r="AC270" s="46">
        <v>1</v>
      </c>
      <c r="AD270" s="46">
        <v>0</v>
      </c>
    </row>
    <row r="271" spans="1:30" x14ac:dyDescent="0.2">
      <c r="A271" s="23" t="s">
        <v>21</v>
      </c>
      <c r="B271" s="50">
        <f t="shared" si="100"/>
        <v>0</v>
      </c>
      <c r="C271" s="361">
        <f>D271*Constants!$B$1+Constants!$B$2*E271+F271</f>
        <v>0</v>
      </c>
      <c r="D271" s="49">
        <v>0</v>
      </c>
      <c r="E271" s="49">
        <v>0</v>
      </c>
      <c r="F271" s="49">
        <v>0</v>
      </c>
      <c r="G271" s="49">
        <v>0</v>
      </c>
      <c r="H271" s="50">
        <f t="shared" si="102"/>
        <v>0</v>
      </c>
      <c r="I271" s="361">
        <f>J271*Constants!$B$1+Constants!$B$2*K271+L271</f>
        <v>0</v>
      </c>
      <c r="J271" s="49">
        <v>0</v>
      </c>
      <c r="K271" s="49">
        <v>0</v>
      </c>
      <c r="L271" s="49">
        <v>0</v>
      </c>
      <c r="M271" s="49">
        <v>0</v>
      </c>
      <c r="N271" s="49">
        <f t="shared" si="98"/>
        <v>0</v>
      </c>
      <c r="O271" s="361">
        <f>P271*Constants!$B$1+Constants!$B$2*Q271+R271</f>
        <v>0</v>
      </c>
      <c r="P271" s="49">
        <v>0</v>
      </c>
      <c r="Q271" s="49">
        <v>0</v>
      </c>
      <c r="R271" s="49">
        <v>0</v>
      </c>
      <c r="S271" s="49">
        <v>0</v>
      </c>
      <c r="T271" s="8">
        <f>SUM(V271:Y271)</f>
        <v>697.7818927296637</v>
      </c>
      <c r="U271" s="361">
        <f>V271*Constants!$B$1+Constants!$B$2*W271+X271</f>
        <v>460.03151418373096</v>
      </c>
      <c r="V271" s="36">
        <v>0</v>
      </c>
      <c r="W271" s="36">
        <v>491.60189272966369</v>
      </c>
      <c r="X271" s="36">
        <v>66.75</v>
      </c>
      <c r="Y271" s="36">
        <v>139.43</v>
      </c>
      <c r="Z271" s="46">
        <v>0</v>
      </c>
      <c r="AA271" s="46">
        <v>0</v>
      </c>
      <c r="AB271" s="46">
        <v>0</v>
      </c>
      <c r="AC271" s="46">
        <v>1</v>
      </c>
      <c r="AD271" s="46">
        <v>1</v>
      </c>
    </row>
    <row r="272" spans="1:30" x14ac:dyDescent="0.2">
      <c r="A272" s="23" t="s">
        <v>56</v>
      </c>
      <c r="B272" s="50">
        <f t="shared" si="100"/>
        <v>0</v>
      </c>
      <c r="C272" s="361">
        <f>D272*Constants!$B$1+Constants!$B$2*E272+F272</f>
        <v>0</v>
      </c>
      <c r="D272" s="49">
        <v>0</v>
      </c>
      <c r="E272" s="49">
        <v>0</v>
      </c>
      <c r="F272" s="49">
        <v>0</v>
      </c>
      <c r="G272" s="49">
        <v>0</v>
      </c>
      <c r="H272" s="50">
        <f t="shared" si="102"/>
        <v>0</v>
      </c>
      <c r="I272" s="361">
        <f>J272*Constants!$B$1+Constants!$B$2*K272+L272</f>
        <v>0</v>
      </c>
      <c r="J272" s="49">
        <v>0</v>
      </c>
      <c r="K272" s="49">
        <v>0</v>
      </c>
      <c r="L272" s="49">
        <v>0</v>
      </c>
      <c r="M272" s="49">
        <v>0</v>
      </c>
      <c r="N272" s="49">
        <f t="shared" si="98"/>
        <v>0</v>
      </c>
      <c r="O272" s="361">
        <f>P272*Constants!$B$1+Constants!$B$2*Q272+R272</f>
        <v>0</v>
      </c>
      <c r="P272" s="49">
        <v>0</v>
      </c>
      <c r="Q272" s="49">
        <v>0</v>
      </c>
      <c r="R272" s="49">
        <v>0</v>
      </c>
      <c r="S272" s="49">
        <v>0</v>
      </c>
      <c r="T272" s="8">
        <f t="shared" si="99"/>
        <v>703.26687644811818</v>
      </c>
      <c r="U272" s="361">
        <f>V272*Constants!$B$1+Constants!$B$2*W272+X272</f>
        <v>467.25295885778701</v>
      </c>
      <c r="V272" s="9">
        <v>0</v>
      </c>
      <c r="W272" s="9">
        <v>491.98512221596008</v>
      </c>
      <c r="X272" s="9">
        <v>73.664861085018899</v>
      </c>
      <c r="Y272" s="9">
        <v>137.61689314713925</v>
      </c>
      <c r="Z272" s="46">
        <v>0</v>
      </c>
      <c r="AA272" s="46">
        <v>0</v>
      </c>
      <c r="AB272" s="46">
        <v>0</v>
      </c>
      <c r="AC272" s="46">
        <v>1</v>
      </c>
      <c r="AD272" s="46">
        <v>1</v>
      </c>
    </row>
    <row r="273" spans="1:30" s="15" customFormat="1" x14ac:dyDescent="0.2">
      <c r="A273" s="23" t="s">
        <v>57</v>
      </c>
      <c r="B273" s="50">
        <f t="shared" si="100"/>
        <v>0</v>
      </c>
      <c r="C273" s="361">
        <f>D273*Constants!$B$1+Constants!$B$2*E273+F273</f>
        <v>0</v>
      </c>
      <c r="D273" s="49">
        <v>0</v>
      </c>
      <c r="E273" s="49">
        <v>0</v>
      </c>
      <c r="F273" s="49">
        <v>0</v>
      </c>
      <c r="G273" s="49">
        <v>0</v>
      </c>
      <c r="H273" s="50">
        <f t="shared" si="102"/>
        <v>0</v>
      </c>
      <c r="I273" s="361">
        <f>J273*Constants!$B$1+Constants!$B$2*K273+L273</f>
        <v>0</v>
      </c>
      <c r="J273" s="49">
        <v>0</v>
      </c>
      <c r="K273" s="49">
        <v>0</v>
      </c>
      <c r="L273" s="49">
        <v>0</v>
      </c>
      <c r="M273" s="49">
        <v>0</v>
      </c>
      <c r="N273" s="49">
        <f t="shared" si="98"/>
        <v>0</v>
      </c>
      <c r="O273" s="361">
        <f>P273*Constants!$B$1+Constants!$B$2*Q273+R273</f>
        <v>0</v>
      </c>
      <c r="P273" s="49">
        <v>0</v>
      </c>
      <c r="Q273" s="49">
        <v>0</v>
      </c>
      <c r="R273" s="49">
        <v>0</v>
      </c>
      <c r="S273" s="49">
        <v>0</v>
      </c>
      <c r="T273" s="8">
        <f t="shared" si="99"/>
        <v>700.02238493330822</v>
      </c>
      <c r="U273" s="361">
        <f>V273*Constants!$B$1+Constants!$B$2*W273+X273</f>
        <v>466.84200638737553</v>
      </c>
      <c r="V273" s="9">
        <v>0</v>
      </c>
      <c r="W273" s="9">
        <v>491.60189272966369</v>
      </c>
      <c r="X273" s="9">
        <v>73.560492203644571</v>
      </c>
      <c r="Y273" s="9">
        <v>134.86000000000001</v>
      </c>
      <c r="Z273" s="46">
        <v>0</v>
      </c>
      <c r="AA273" s="46">
        <v>0</v>
      </c>
      <c r="AB273" s="46">
        <v>0</v>
      </c>
      <c r="AC273" s="46">
        <v>1</v>
      </c>
      <c r="AD273" s="46">
        <v>1</v>
      </c>
    </row>
    <row r="274" spans="1:30" s="15" customFormat="1" x14ac:dyDescent="0.2">
      <c r="A274" s="72" t="s">
        <v>58</v>
      </c>
      <c r="B274" s="53">
        <f t="shared" si="100"/>
        <v>0</v>
      </c>
      <c r="C274" s="361">
        <f>D274*Constants!$B$1+Constants!$B$2*E274+F274</f>
        <v>0</v>
      </c>
      <c r="D274" s="54">
        <v>0</v>
      </c>
      <c r="E274" s="54">
        <v>0</v>
      </c>
      <c r="F274" s="54">
        <v>0</v>
      </c>
      <c r="G274" s="54">
        <v>0</v>
      </c>
      <c r="H274" s="53">
        <f t="shared" si="102"/>
        <v>0</v>
      </c>
      <c r="I274" s="361">
        <f>J274*Constants!$B$1+Constants!$B$2*K274+L274</f>
        <v>0</v>
      </c>
      <c r="J274" s="54">
        <v>0</v>
      </c>
      <c r="K274" s="54">
        <v>0</v>
      </c>
      <c r="L274" s="54">
        <v>0</v>
      </c>
      <c r="M274" s="54">
        <v>0</v>
      </c>
      <c r="N274" s="54">
        <f t="shared" si="98"/>
        <v>0</v>
      </c>
      <c r="O274" s="361">
        <f>P274*Constants!$B$1+Constants!$B$2*Q274+R274</f>
        <v>0</v>
      </c>
      <c r="P274" s="54">
        <v>0</v>
      </c>
      <c r="Q274" s="54">
        <v>0</v>
      </c>
      <c r="R274" s="54">
        <v>0</v>
      </c>
      <c r="S274" s="54">
        <v>0</v>
      </c>
      <c r="T274" s="27">
        <f t="shared" si="99"/>
        <v>642.78</v>
      </c>
      <c r="U274" s="361">
        <f>V274*Constants!$B$1+Constants!$B$2*W274+X274</f>
        <v>420.15199999999999</v>
      </c>
      <c r="V274" s="28">
        <v>0</v>
      </c>
      <c r="W274" s="28">
        <v>442.44</v>
      </c>
      <c r="X274" s="28">
        <v>66.2</v>
      </c>
      <c r="Y274" s="28">
        <v>134.13999999999999</v>
      </c>
      <c r="Z274" s="60">
        <v>0</v>
      </c>
      <c r="AA274" s="60">
        <v>0</v>
      </c>
      <c r="AB274" s="60">
        <v>0</v>
      </c>
      <c r="AC274" s="60">
        <v>1</v>
      </c>
      <c r="AD274" s="60">
        <v>1</v>
      </c>
    </row>
    <row r="275" spans="1:30" x14ac:dyDescent="0.2">
      <c r="X275" s="68"/>
      <c r="Y275" s="68"/>
    </row>
    <row r="276" spans="1:30" ht="18.75" x14ac:dyDescent="0.25">
      <c r="A276" s="82"/>
      <c r="B276" s="738" t="s">
        <v>205</v>
      </c>
      <c r="C276" s="739"/>
      <c r="D276" s="739"/>
      <c r="E276" s="739"/>
      <c r="F276" s="739"/>
      <c r="G276" s="739"/>
      <c r="H276" s="739"/>
      <c r="I276" s="739"/>
      <c r="J276" s="739"/>
      <c r="K276" s="739"/>
      <c r="L276" s="739"/>
      <c r="M276" s="739"/>
      <c r="N276" s="739"/>
      <c r="O276" s="739"/>
      <c r="P276" s="739"/>
      <c r="Q276" s="739"/>
      <c r="R276" s="739"/>
      <c r="S276" s="739"/>
      <c r="T276" s="739"/>
      <c r="U276" s="739"/>
      <c r="V276" s="739"/>
      <c r="W276" s="739"/>
      <c r="X276" s="739"/>
      <c r="Y276" s="740"/>
    </row>
    <row r="277" spans="1:30" x14ac:dyDescent="0.2">
      <c r="A277" s="75" t="s">
        <v>452</v>
      </c>
      <c r="B277" s="732" t="s">
        <v>39</v>
      </c>
      <c r="C277" s="732"/>
      <c r="D277" s="732"/>
      <c r="E277" s="732"/>
      <c r="F277" s="732"/>
      <c r="G277" s="737"/>
      <c r="H277" s="732" t="s">
        <v>42</v>
      </c>
      <c r="I277" s="732"/>
      <c r="J277" s="732"/>
      <c r="K277" s="732"/>
      <c r="L277" s="732"/>
      <c r="M277" s="732"/>
      <c r="N277" s="732" t="s">
        <v>41</v>
      </c>
      <c r="O277" s="732"/>
      <c r="P277" s="732"/>
      <c r="Q277" s="732"/>
      <c r="R277" s="732"/>
      <c r="S277" s="732"/>
      <c r="T277" s="732" t="s">
        <v>40</v>
      </c>
      <c r="U277" s="732"/>
      <c r="V277" s="732"/>
      <c r="W277" s="732"/>
      <c r="X277" s="732"/>
      <c r="Y277" s="732"/>
    </row>
    <row r="278" spans="1:30" s="33" customFormat="1" ht="33.75" x14ac:dyDescent="0.2">
      <c r="A278" s="39" t="s">
        <v>14</v>
      </c>
      <c r="B278" s="30" t="s">
        <v>1</v>
      </c>
      <c r="C278" s="31" t="s">
        <v>8</v>
      </c>
      <c r="D278" s="31" t="s">
        <v>9</v>
      </c>
      <c r="E278" s="31" t="s">
        <v>20</v>
      </c>
      <c r="F278" s="31" t="s">
        <v>11</v>
      </c>
      <c r="G278" s="32" t="s">
        <v>10</v>
      </c>
      <c r="H278" s="30" t="s">
        <v>1</v>
      </c>
      <c r="I278" s="31" t="s">
        <v>8</v>
      </c>
      <c r="J278" s="31" t="s">
        <v>9</v>
      </c>
      <c r="K278" s="31" t="s">
        <v>20</v>
      </c>
      <c r="L278" s="31" t="s">
        <v>11</v>
      </c>
      <c r="M278" s="32" t="s">
        <v>10</v>
      </c>
      <c r="N278" s="30" t="s">
        <v>1</v>
      </c>
      <c r="O278" s="31" t="s">
        <v>8</v>
      </c>
      <c r="P278" s="31" t="s">
        <v>9</v>
      </c>
      <c r="Q278" s="31" t="s">
        <v>20</v>
      </c>
      <c r="R278" s="31" t="s">
        <v>11</v>
      </c>
      <c r="S278" s="32" t="s">
        <v>10</v>
      </c>
      <c r="T278" s="30" t="s">
        <v>1</v>
      </c>
      <c r="U278" s="31" t="s">
        <v>8</v>
      </c>
      <c r="V278" s="31" t="s">
        <v>9</v>
      </c>
      <c r="W278" s="31" t="s">
        <v>20</v>
      </c>
      <c r="X278" s="31" t="s">
        <v>11</v>
      </c>
      <c r="Y278" s="32" t="s">
        <v>10</v>
      </c>
      <c r="Z278" s="40" t="s">
        <v>114</v>
      </c>
      <c r="AA278" s="40" t="s">
        <v>115</v>
      </c>
      <c r="AB278" s="40" t="s">
        <v>116</v>
      </c>
      <c r="AC278" s="40" t="s">
        <v>117</v>
      </c>
      <c r="AD278" s="42" t="s">
        <v>19</v>
      </c>
    </row>
    <row r="279" spans="1:30" s="38" customFormat="1" x14ac:dyDescent="0.2">
      <c r="A279" s="11" t="s">
        <v>0</v>
      </c>
      <c r="B279" s="37">
        <f>SUM(D279:G279)</f>
        <v>387.23</v>
      </c>
      <c r="C279" s="361">
        <f>D279*Constants!$B$1+Constants!$B$2*E279+F279</f>
        <v>181.96800000000002</v>
      </c>
      <c r="D279" s="9">
        <v>227.46</v>
      </c>
      <c r="E279" s="9">
        <v>0</v>
      </c>
      <c r="F279" s="9">
        <v>0</v>
      </c>
      <c r="G279" s="9">
        <v>159.77000000000001</v>
      </c>
      <c r="H279" s="57">
        <f>SUM(J279:M279)</f>
        <v>0</v>
      </c>
      <c r="I279" s="361">
        <f>J279*Constants!$B$1+Constants!$B$2*K279+L279</f>
        <v>0</v>
      </c>
      <c r="J279" s="58">
        <v>0</v>
      </c>
      <c r="K279" s="58">
        <v>0</v>
      </c>
      <c r="L279" s="58">
        <v>0</v>
      </c>
      <c r="M279" s="58">
        <v>0</v>
      </c>
      <c r="N279" s="29">
        <f>SUM(P279:S279)</f>
        <v>749.09</v>
      </c>
      <c r="O279" s="361">
        <f>P279*Constants!$B$1+Constants!$B$2*Q279+R279</f>
        <v>451.88000000000005</v>
      </c>
      <c r="P279" s="29">
        <v>564.85</v>
      </c>
      <c r="Q279" s="29">
        <v>0</v>
      </c>
      <c r="R279" s="29">
        <v>0</v>
      </c>
      <c r="S279" s="29">
        <v>184.24</v>
      </c>
      <c r="T279" s="57">
        <f>SUM(V279:Y279)</f>
        <v>0</v>
      </c>
      <c r="U279" s="361">
        <f>V279*Constants!$B$1+Constants!$B$2*W279+X279</f>
        <v>0</v>
      </c>
      <c r="V279" s="67">
        <v>0</v>
      </c>
      <c r="W279" s="67">
        <v>0</v>
      </c>
      <c r="X279" s="67">
        <v>0</v>
      </c>
      <c r="Y279" s="153">
        <v>0</v>
      </c>
      <c r="Z279" s="43">
        <v>1</v>
      </c>
      <c r="AA279" s="43">
        <v>0</v>
      </c>
      <c r="AB279" s="43">
        <v>1</v>
      </c>
      <c r="AC279" s="43">
        <v>0</v>
      </c>
      <c r="AD279" s="63">
        <v>1</v>
      </c>
    </row>
    <row r="280" spans="1:30" s="38" customFormat="1" x14ac:dyDescent="0.2">
      <c r="A280" s="12" t="s">
        <v>45</v>
      </c>
      <c r="B280" s="8">
        <f>SUM(D280:G280)</f>
        <v>379</v>
      </c>
      <c r="C280" s="361">
        <f>D280*Constants!$B$1+Constants!$B$2*E280+F280</f>
        <v>175.85599999999999</v>
      </c>
      <c r="D280" s="9">
        <v>219.82</v>
      </c>
      <c r="E280" s="9">
        <v>0</v>
      </c>
      <c r="F280" s="9">
        <v>0</v>
      </c>
      <c r="G280" s="9">
        <v>159.18</v>
      </c>
      <c r="H280" s="50">
        <f>SUM(J280:M280)</f>
        <v>0</v>
      </c>
      <c r="I280" s="361">
        <f>J280*Constants!$B$1+Constants!$B$2*K280+L280</f>
        <v>0</v>
      </c>
      <c r="J280" s="49">
        <v>0</v>
      </c>
      <c r="K280" s="49">
        <v>0</v>
      </c>
      <c r="L280" s="49">
        <v>0</v>
      </c>
      <c r="M280" s="49">
        <v>0</v>
      </c>
      <c r="N280" s="9">
        <f>SUM(P280:S280)</f>
        <v>733.13</v>
      </c>
      <c r="O280" s="361">
        <f>P280*Constants!$B$1+Constants!$B$2*Q280+R280</f>
        <v>440.19200000000001</v>
      </c>
      <c r="P280" s="9">
        <v>550.24</v>
      </c>
      <c r="Q280" s="9">
        <v>0</v>
      </c>
      <c r="R280" s="9">
        <v>0</v>
      </c>
      <c r="S280" s="9">
        <v>182.89</v>
      </c>
      <c r="T280" s="50">
        <f>SUM(V280:Y280)</f>
        <v>0</v>
      </c>
      <c r="U280" s="361">
        <f>V280*Constants!$B$1+Constants!$B$2*W280+X280</f>
        <v>0</v>
      </c>
      <c r="V280" s="67">
        <v>0</v>
      </c>
      <c r="W280" s="67">
        <v>0</v>
      </c>
      <c r="X280" s="67">
        <v>0</v>
      </c>
      <c r="Y280" s="67">
        <v>0</v>
      </c>
      <c r="Z280" s="44">
        <v>1</v>
      </c>
      <c r="AA280" s="44">
        <v>0</v>
      </c>
      <c r="AB280" s="44">
        <v>1</v>
      </c>
      <c r="AC280" s="44">
        <v>0</v>
      </c>
      <c r="AD280" s="59">
        <v>1</v>
      </c>
    </row>
    <row r="281" spans="1:30" s="38" customFormat="1" x14ac:dyDescent="0.2">
      <c r="A281" s="12" t="s">
        <v>59</v>
      </c>
      <c r="B281" s="8">
        <f t="shared" ref="B281:B282" si="103">SUM(D281:G281)</f>
        <v>373.78</v>
      </c>
      <c r="C281" s="361">
        <f>D281*Constants!$B$1+Constants!$B$2*E281+F281</f>
        <v>172.03200000000001</v>
      </c>
      <c r="D281" s="9">
        <v>215.04</v>
      </c>
      <c r="E281" s="9">
        <v>0</v>
      </c>
      <c r="F281" s="9">
        <v>0</v>
      </c>
      <c r="G281" s="9">
        <v>158.74</v>
      </c>
      <c r="H281" s="50">
        <f t="shared" ref="H281:H282" si="104">SUM(J281:M281)</f>
        <v>0</v>
      </c>
      <c r="I281" s="361">
        <f>J281*Constants!$B$1+Constants!$B$2*K281+L281</f>
        <v>0</v>
      </c>
      <c r="J281" s="49">
        <v>0</v>
      </c>
      <c r="K281" s="49">
        <v>0</v>
      </c>
      <c r="L281" s="49">
        <v>0</v>
      </c>
      <c r="M281" s="49">
        <v>0</v>
      </c>
      <c r="N281" s="9">
        <f t="shared" ref="N281:N282" si="105">SUM(P281:S281)</f>
        <v>639.18000000000006</v>
      </c>
      <c r="O281" s="361">
        <f>P281*Constants!$B$1+Constants!$B$2*Q281+R281</f>
        <v>371.72800000000007</v>
      </c>
      <c r="P281" s="9">
        <v>464.66</v>
      </c>
      <c r="Q281" s="9">
        <v>0</v>
      </c>
      <c r="R281" s="9">
        <v>0</v>
      </c>
      <c r="S281" s="9">
        <v>174.52</v>
      </c>
      <c r="T281" s="50">
        <f t="shared" ref="T281:T283" si="106">SUM(V281:Y281)</f>
        <v>0</v>
      </c>
      <c r="U281" s="361">
        <f>V281*Constants!$B$1+Constants!$B$2*W281+X281</f>
        <v>0</v>
      </c>
      <c r="V281" s="67">
        <v>0</v>
      </c>
      <c r="W281" s="67">
        <v>0</v>
      </c>
      <c r="X281" s="67">
        <v>0</v>
      </c>
      <c r="Y281" s="67">
        <v>0</v>
      </c>
      <c r="Z281" s="44">
        <v>1</v>
      </c>
      <c r="AA281" s="44">
        <v>0</v>
      </c>
      <c r="AB281" s="44">
        <v>1</v>
      </c>
      <c r="AC281" s="44">
        <v>0</v>
      </c>
      <c r="AD281" s="59">
        <v>1</v>
      </c>
    </row>
    <row r="282" spans="1:30" s="38" customFormat="1" x14ac:dyDescent="0.2">
      <c r="A282" s="12" t="s">
        <v>43</v>
      </c>
      <c r="B282" s="8">
        <f t="shared" si="103"/>
        <v>373.78</v>
      </c>
      <c r="C282" s="361">
        <f>D282*Constants!$B$1+Constants!$B$2*E282+F282</f>
        <v>172.03200000000001</v>
      </c>
      <c r="D282" s="9">
        <v>215.04</v>
      </c>
      <c r="E282" s="9">
        <v>0</v>
      </c>
      <c r="F282" s="9">
        <v>0</v>
      </c>
      <c r="G282" s="9">
        <v>158.74</v>
      </c>
      <c r="H282" s="50">
        <f t="shared" si="104"/>
        <v>0</v>
      </c>
      <c r="I282" s="361">
        <f>J282*Constants!$B$1+Constants!$B$2*K282+L282</f>
        <v>0</v>
      </c>
      <c r="J282" s="49">
        <v>0</v>
      </c>
      <c r="K282" s="49">
        <v>0</v>
      </c>
      <c r="L282" s="49">
        <v>0</v>
      </c>
      <c r="M282" s="49">
        <v>0</v>
      </c>
      <c r="N282" s="9">
        <f t="shared" si="105"/>
        <v>639.18000000000006</v>
      </c>
      <c r="O282" s="361">
        <f>P282*Constants!$B$1+Constants!$B$2*Q282+R282</f>
        <v>371.72800000000007</v>
      </c>
      <c r="P282" s="9">
        <v>464.66</v>
      </c>
      <c r="Q282" s="9">
        <v>0</v>
      </c>
      <c r="R282" s="9">
        <v>0</v>
      </c>
      <c r="S282" s="9">
        <v>174.52</v>
      </c>
      <c r="T282" s="50">
        <f t="shared" si="106"/>
        <v>0</v>
      </c>
      <c r="U282" s="361">
        <f>V282*Constants!$B$1+Constants!$B$2*W282+X282</f>
        <v>0</v>
      </c>
      <c r="V282" s="67">
        <v>0</v>
      </c>
      <c r="W282" s="67">
        <v>0</v>
      </c>
      <c r="X282" s="67">
        <v>0</v>
      </c>
      <c r="Y282" s="67">
        <v>0</v>
      </c>
      <c r="Z282" s="44">
        <v>1</v>
      </c>
      <c r="AA282" s="44">
        <v>0</v>
      </c>
      <c r="AB282" s="44">
        <v>1</v>
      </c>
      <c r="AC282" s="44">
        <v>0</v>
      </c>
      <c r="AD282" s="59">
        <v>1</v>
      </c>
    </row>
    <row r="283" spans="1:30" s="38" customFormat="1" x14ac:dyDescent="0.2">
      <c r="A283" s="12" t="s">
        <v>44</v>
      </c>
      <c r="B283" s="8">
        <f>SUM(D283:G283)</f>
        <v>373.78</v>
      </c>
      <c r="C283" s="361">
        <f>D283*Constants!$B$1+Constants!$B$2*E283+F283</f>
        <v>172.03200000000001</v>
      </c>
      <c r="D283" s="9">
        <v>215.04</v>
      </c>
      <c r="E283" s="9">
        <v>0</v>
      </c>
      <c r="F283" s="9">
        <v>0</v>
      </c>
      <c r="G283" s="9">
        <v>158.74</v>
      </c>
      <c r="H283" s="50">
        <f>SUM(J283:M283)</f>
        <v>0</v>
      </c>
      <c r="I283" s="361">
        <f>J283*Constants!$B$1+Constants!$B$2*K283+L283</f>
        <v>0</v>
      </c>
      <c r="J283" s="49">
        <v>0</v>
      </c>
      <c r="K283" s="49">
        <v>0</v>
      </c>
      <c r="L283" s="49">
        <v>0</v>
      </c>
      <c r="M283" s="49">
        <v>0</v>
      </c>
      <c r="N283" s="9">
        <f>SUM(P283:S283)</f>
        <v>639.18000000000006</v>
      </c>
      <c r="O283" s="361">
        <f>P283*Constants!$B$1+Constants!$B$2*Q283+R283</f>
        <v>371.72800000000007</v>
      </c>
      <c r="P283" s="9">
        <v>464.66</v>
      </c>
      <c r="Q283" s="9">
        <v>0</v>
      </c>
      <c r="R283" s="9">
        <v>0</v>
      </c>
      <c r="S283" s="9">
        <v>174.52</v>
      </c>
      <c r="T283" s="50">
        <f t="shared" si="106"/>
        <v>0</v>
      </c>
      <c r="U283" s="361">
        <f>V283*Constants!$B$1+Constants!$B$2*W283+X283</f>
        <v>0</v>
      </c>
      <c r="V283" s="67">
        <v>0</v>
      </c>
      <c r="W283" s="67">
        <v>0</v>
      </c>
      <c r="X283" s="67">
        <v>0</v>
      </c>
      <c r="Y283" s="67">
        <v>0</v>
      </c>
      <c r="Z283" s="44">
        <v>1</v>
      </c>
      <c r="AA283" s="44">
        <v>0</v>
      </c>
      <c r="AB283" s="44">
        <v>1</v>
      </c>
      <c r="AC283" s="44">
        <v>0</v>
      </c>
      <c r="AD283" s="59">
        <v>1</v>
      </c>
    </row>
    <row r="284" spans="1:30" s="38" customFormat="1" x14ac:dyDescent="0.2">
      <c r="A284" s="23" t="s">
        <v>46</v>
      </c>
      <c r="B284" s="8">
        <f>SUM(D284:G284)</f>
        <v>386.31</v>
      </c>
      <c r="C284" s="361">
        <f>D284*Constants!$B$1+Constants!$B$2*E284+F284</f>
        <v>181.28</v>
      </c>
      <c r="D284" s="9">
        <v>226.6</v>
      </c>
      <c r="E284" s="9">
        <v>0</v>
      </c>
      <c r="F284" s="9">
        <v>0</v>
      </c>
      <c r="G284" s="9">
        <v>159.71</v>
      </c>
      <c r="H284" s="50">
        <f>SUM(J284:M284)</f>
        <v>0</v>
      </c>
      <c r="I284" s="361">
        <f>J284*Constants!$B$1+Constants!$B$2*K284+L284</f>
        <v>0</v>
      </c>
      <c r="J284" s="49">
        <v>0</v>
      </c>
      <c r="K284" s="49">
        <v>0</v>
      </c>
      <c r="L284" s="49">
        <v>0</v>
      </c>
      <c r="M284" s="49">
        <v>0</v>
      </c>
      <c r="N284" s="9">
        <f>SUM(P284:S284)</f>
        <v>746.27</v>
      </c>
      <c r="O284" s="361">
        <f>P284*Constants!$B$1+Constants!$B$2*Q284+R284</f>
        <v>449.78400000000005</v>
      </c>
      <c r="P284" s="9">
        <v>562.23</v>
      </c>
      <c r="Q284" s="9">
        <v>0</v>
      </c>
      <c r="R284" s="9">
        <v>0</v>
      </c>
      <c r="S284" s="9">
        <v>184.04</v>
      </c>
      <c r="T284" s="50">
        <f>SUM(V284:Y284)</f>
        <v>0</v>
      </c>
      <c r="U284" s="361">
        <f>V284*Constants!$B$1+Constants!$B$2*W284+X284</f>
        <v>0</v>
      </c>
      <c r="V284" s="67">
        <v>0</v>
      </c>
      <c r="W284" s="67">
        <v>0</v>
      </c>
      <c r="X284" s="67">
        <v>0</v>
      </c>
      <c r="Y284" s="67">
        <v>0</v>
      </c>
      <c r="Z284" s="46">
        <v>1</v>
      </c>
      <c r="AA284" s="46">
        <v>0</v>
      </c>
      <c r="AB284" s="46">
        <v>1</v>
      </c>
      <c r="AC284" s="46">
        <v>0</v>
      </c>
      <c r="AD284" s="46">
        <v>1</v>
      </c>
    </row>
    <row r="285" spans="1:30" s="38" customFormat="1" x14ac:dyDescent="0.2">
      <c r="A285" s="23" t="s">
        <v>47</v>
      </c>
      <c r="B285" s="8">
        <f>SUM(D285:G285)</f>
        <v>387.23</v>
      </c>
      <c r="C285" s="361">
        <f>D285*Constants!$B$1+Constants!$B$2*E285+F285</f>
        <v>181.96800000000002</v>
      </c>
      <c r="D285" s="9">
        <v>227.46</v>
      </c>
      <c r="E285" s="9">
        <v>0</v>
      </c>
      <c r="F285" s="9">
        <v>0</v>
      </c>
      <c r="G285" s="9">
        <v>159.77000000000001</v>
      </c>
      <c r="H285" s="50">
        <f>SUM(J285:M285)</f>
        <v>0</v>
      </c>
      <c r="I285" s="361">
        <f>J285*Constants!$B$1+Constants!$B$2*K285+L285</f>
        <v>0</v>
      </c>
      <c r="J285" s="49">
        <v>0</v>
      </c>
      <c r="K285" s="49">
        <v>0</v>
      </c>
      <c r="L285" s="49">
        <v>0</v>
      </c>
      <c r="M285" s="49">
        <v>0</v>
      </c>
      <c r="N285" s="9">
        <f>SUM(P285:S285)</f>
        <v>507.62</v>
      </c>
      <c r="O285" s="361">
        <f>P285*Constants!$B$1+Constants!$B$2*Q285+R285</f>
        <v>270.06400000000002</v>
      </c>
      <c r="P285" s="9">
        <v>337.58</v>
      </c>
      <c r="Q285" s="9">
        <v>0</v>
      </c>
      <c r="R285" s="9">
        <v>0</v>
      </c>
      <c r="S285" s="9">
        <v>170.04</v>
      </c>
      <c r="T285" s="50">
        <f>SUM(V285:Y285)</f>
        <v>0</v>
      </c>
      <c r="U285" s="361">
        <f>V285*Constants!$B$1+Constants!$B$2*W285+X285</f>
        <v>0</v>
      </c>
      <c r="V285" s="67">
        <v>0</v>
      </c>
      <c r="W285" s="67">
        <v>0</v>
      </c>
      <c r="X285" s="67">
        <v>0</v>
      </c>
      <c r="Y285" s="67">
        <v>0</v>
      </c>
      <c r="Z285" s="46">
        <v>1</v>
      </c>
      <c r="AA285" s="46">
        <v>0</v>
      </c>
      <c r="AB285" s="46">
        <v>1</v>
      </c>
      <c r="AC285" s="46">
        <v>0</v>
      </c>
      <c r="AD285" s="46">
        <v>1</v>
      </c>
    </row>
    <row r="286" spans="1:30" s="38" customFormat="1" x14ac:dyDescent="0.2">
      <c r="A286" s="23" t="s">
        <v>48</v>
      </c>
      <c r="B286" s="8">
        <f t="shared" ref="B286" si="107">SUM(D286:G286)</f>
        <v>339.84000000000003</v>
      </c>
      <c r="C286" s="361">
        <f>D286*Constants!$B$1+Constants!$B$2*E286+F286</f>
        <v>144.78399999999999</v>
      </c>
      <c r="D286" s="9">
        <v>180.98</v>
      </c>
      <c r="E286" s="9">
        <v>0</v>
      </c>
      <c r="F286" s="9">
        <v>0</v>
      </c>
      <c r="G286" s="9">
        <v>158.86000000000001</v>
      </c>
      <c r="H286" s="50">
        <f t="shared" ref="H286:H287" si="108">SUM(J286:M286)</f>
        <v>0</v>
      </c>
      <c r="I286" s="361">
        <f>J286*Constants!$B$1+Constants!$B$2*K286+L286</f>
        <v>0</v>
      </c>
      <c r="J286" s="49">
        <v>0</v>
      </c>
      <c r="K286" s="49">
        <v>0</v>
      </c>
      <c r="L286" s="49">
        <v>0</v>
      </c>
      <c r="M286" s="49">
        <v>0</v>
      </c>
      <c r="N286" s="9">
        <f t="shared" ref="N286:N299" si="109">SUM(P286:S286)</f>
        <v>657</v>
      </c>
      <c r="O286" s="361">
        <f>P286*Constants!$B$1+Constants!$B$2*Q286+R286</f>
        <v>379.70400000000001</v>
      </c>
      <c r="P286" s="9">
        <v>474.63</v>
      </c>
      <c r="Q286" s="9">
        <v>0</v>
      </c>
      <c r="R286" s="9">
        <v>0</v>
      </c>
      <c r="S286" s="9">
        <v>182.37</v>
      </c>
      <c r="T286" s="50">
        <f>SUM(V286:Y286)</f>
        <v>0</v>
      </c>
      <c r="U286" s="361">
        <f>V286*Constants!$B$1+Constants!$B$2*W286+X286</f>
        <v>0</v>
      </c>
      <c r="V286" s="49">
        <v>0</v>
      </c>
      <c r="W286" s="49">
        <v>0</v>
      </c>
      <c r="X286" s="49">
        <v>0</v>
      </c>
      <c r="Y286" s="49">
        <v>0</v>
      </c>
      <c r="Z286" s="44">
        <v>1</v>
      </c>
      <c r="AA286" s="44">
        <v>0</v>
      </c>
      <c r="AB286" s="44">
        <v>1</v>
      </c>
      <c r="AC286" s="44">
        <v>0</v>
      </c>
      <c r="AD286" s="59">
        <v>1</v>
      </c>
    </row>
    <row r="287" spans="1:30" s="66" customFormat="1" x14ac:dyDescent="0.2">
      <c r="A287" s="23" t="s">
        <v>49</v>
      </c>
      <c r="B287" s="8">
        <f>SUM(D287:G287)</f>
        <v>368.22</v>
      </c>
      <c r="C287" s="361">
        <f>D287*Constants!$B$1+Constants!$B$2*E287+F287</f>
        <v>167.208</v>
      </c>
      <c r="D287" s="9">
        <v>209.01</v>
      </c>
      <c r="E287" s="9">
        <v>0</v>
      </c>
      <c r="F287" s="9">
        <v>0</v>
      </c>
      <c r="G287" s="9">
        <v>159.21</v>
      </c>
      <c r="H287" s="50">
        <f t="shared" si="108"/>
        <v>0</v>
      </c>
      <c r="I287" s="361">
        <f>J287*Constants!$B$1+Constants!$B$2*K287+L287</f>
        <v>0</v>
      </c>
      <c r="J287" s="49">
        <v>0</v>
      </c>
      <c r="K287" s="49">
        <v>0</v>
      </c>
      <c r="L287" s="49">
        <v>0</v>
      </c>
      <c r="M287" s="49">
        <v>0</v>
      </c>
      <c r="N287" s="9">
        <f>SUM(P287:S287)</f>
        <v>708.29</v>
      </c>
      <c r="O287" s="361">
        <f>P287*Constants!$B$1+Constants!$B$2*Q287+R287</f>
        <v>420.08000000000004</v>
      </c>
      <c r="P287" s="9">
        <v>525.1</v>
      </c>
      <c r="Q287" s="9">
        <v>0</v>
      </c>
      <c r="R287" s="9">
        <v>0</v>
      </c>
      <c r="S287" s="9">
        <v>183.19</v>
      </c>
      <c r="T287" s="50">
        <f>SUM(V287:Y287)</f>
        <v>0</v>
      </c>
      <c r="U287" s="361">
        <f>V287*Constants!$B$1+Constants!$B$2*W287+X287</f>
        <v>0</v>
      </c>
      <c r="V287" s="49">
        <v>0</v>
      </c>
      <c r="W287" s="49">
        <v>0</v>
      </c>
      <c r="X287" s="49">
        <v>0</v>
      </c>
      <c r="Y287" s="49">
        <v>0</v>
      </c>
      <c r="Z287" s="59">
        <v>1</v>
      </c>
      <c r="AA287" s="59">
        <v>0</v>
      </c>
      <c r="AB287" s="59">
        <v>1</v>
      </c>
      <c r="AC287" s="59">
        <v>0</v>
      </c>
      <c r="AD287" s="46">
        <v>1</v>
      </c>
    </row>
    <row r="288" spans="1:30" s="38" customFormat="1" x14ac:dyDescent="0.2">
      <c r="A288" s="12" t="s">
        <v>50</v>
      </c>
      <c r="B288" s="8">
        <f>SUM(D288:G288)</f>
        <v>379.64</v>
      </c>
      <c r="C288" s="361">
        <f>D288*Constants!$B$1+Constants!$B$2*E288+F288</f>
        <v>198.82400000000001</v>
      </c>
      <c r="D288" s="9">
        <v>248.53</v>
      </c>
      <c r="E288" s="9">
        <v>0</v>
      </c>
      <c r="F288" s="9">
        <v>0</v>
      </c>
      <c r="G288" s="9">
        <v>131.11000000000001</v>
      </c>
      <c r="H288" s="50">
        <f>SUM(J288:M288)</f>
        <v>0</v>
      </c>
      <c r="I288" s="361">
        <f>J288*Constants!$B$1+Constants!$B$2*K288+L288</f>
        <v>0</v>
      </c>
      <c r="J288" s="49">
        <v>0</v>
      </c>
      <c r="K288" s="49">
        <v>0</v>
      </c>
      <c r="L288" s="49">
        <v>0</v>
      </c>
      <c r="M288" s="49">
        <v>0</v>
      </c>
      <c r="N288" s="9">
        <f t="shared" si="109"/>
        <v>744</v>
      </c>
      <c r="O288" s="361">
        <f>P288*Constants!$B$1+Constants!$B$2*Q288+R288</f>
        <v>470.45600000000007</v>
      </c>
      <c r="P288" s="9">
        <v>588.07000000000005</v>
      </c>
      <c r="Q288" s="9">
        <v>0</v>
      </c>
      <c r="R288" s="9">
        <v>0</v>
      </c>
      <c r="S288" s="9">
        <v>155.93</v>
      </c>
      <c r="T288" s="50">
        <f t="shared" ref="T288:T299" si="110">SUM(V288:Y288)</f>
        <v>0</v>
      </c>
      <c r="U288" s="361">
        <f>V288*Constants!$B$1+Constants!$B$2*W288+X288</f>
        <v>0</v>
      </c>
      <c r="V288" s="49">
        <v>0</v>
      </c>
      <c r="W288" s="49">
        <v>0</v>
      </c>
      <c r="X288" s="49">
        <v>0</v>
      </c>
      <c r="Y288" s="49">
        <v>0</v>
      </c>
      <c r="Z288" s="44">
        <v>1</v>
      </c>
      <c r="AA288" s="44">
        <v>0</v>
      </c>
      <c r="AB288" s="44">
        <v>1</v>
      </c>
      <c r="AC288" s="44">
        <v>0</v>
      </c>
      <c r="AD288" s="59">
        <v>1</v>
      </c>
    </row>
    <row r="289" spans="1:30" s="38" customFormat="1" x14ac:dyDescent="0.2">
      <c r="A289" s="73" t="s">
        <v>30</v>
      </c>
      <c r="B289" s="8">
        <f>SUM(D289:G289)</f>
        <v>373.12</v>
      </c>
      <c r="C289" s="361">
        <f>D289*Constants!$B$1+Constants!$B$2*E289+F289</f>
        <v>181.96800000000002</v>
      </c>
      <c r="D289" s="9">
        <v>227.46</v>
      </c>
      <c r="E289" s="9">
        <v>0</v>
      </c>
      <c r="F289" s="9">
        <v>0</v>
      </c>
      <c r="G289" s="9">
        <v>145.66</v>
      </c>
      <c r="H289" s="50">
        <f>SUM(J289:M289)</f>
        <v>0</v>
      </c>
      <c r="I289" s="361">
        <f>J289*Constants!$B$1+Constants!$B$2*K289+L289</f>
        <v>0</v>
      </c>
      <c r="J289" s="49">
        <v>0</v>
      </c>
      <c r="K289" s="49">
        <v>0</v>
      </c>
      <c r="L289" s="49">
        <v>0</v>
      </c>
      <c r="M289" s="49">
        <v>0</v>
      </c>
      <c r="N289" s="9">
        <f>SUM(P289:S289)</f>
        <v>734.98</v>
      </c>
      <c r="O289" s="361">
        <f>P289*Constants!$B$1+Constants!$B$2*Q289+R289</f>
        <v>451.88000000000005</v>
      </c>
      <c r="P289" s="9">
        <v>564.85</v>
      </c>
      <c r="Q289" s="9">
        <v>0</v>
      </c>
      <c r="R289" s="9">
        <v>0</v>
      </c>
      <c r="S289" s="9">
        <v>170.13</v>
      </c>
      <c r="T289" s="50">
        <f t="shared" si="110"/>
        <v>0</v>
      </c>
      <c r="U289" s="361">
        <f>V289*Constants!$B$1+Constants!$B$2*W289+X289</f>
        <v>0</v>
      </c>
      <c r="V289" s="49">
        <v>0</v>
      </c>
      <c r="W289" s="49">
        <v>0</v>
      </c>
      <c r="X289" s="49">
        <v>0</v>
      </c>
      <c r="Y289" s="49">
        <v>0</v>
      </c>
      <c r="Z289" s="59">
        <v>1</v>
      </c>
      <c r="AA289" s="59">
        <v>0</v>
      </c>
      <c r="AB289" s="59">
        <v>1</v>
      </c>
      <c r="AC289" s="59">
        <v>0</v>
      </c>
      <c r="AD289" s="59">
        <v>1</v>
      </c>
    </row>
    <row r="290" spans="1:30" s="38" customFormat="1" x14ac:dyDescent="0.2">
      <c r="A290" s="12" t="s">
        <v>6</v>
      </c>
      <c r="B290" s="8">
        <f>SUM(D290:G290)</f>
        <v>340.73</v>
      </c>
      <c r="C290" s="361">
        <f>D290*Constants!$B$1+Constants!$B$2*E290+F290</f>
        <v>143.55199999999999</v>
      </c>
      <c r="D290" s="9">
        <v>179.44</v>
      </c>
      <c r="E290" s="9">
        <v>0</v>
      </c>
      <c r="F290" s="9">
        <v>0</v>
      </c>
      <c r="G290" s="9">
        <v>161.29</v>
      </c>
      <c r="H290" s="50">
        <f>SUM(J290:M290)</f>
        <v>0</v>
      </c>
      <c r="I290" s="361">
        <f>J290*Constants!$B$1+Constants!$B$2*K290+L290</f>
        <v>0</v>
      </c>
      <c r="J290" s="49">
        <v>0</v>
      </c>
      <c r="K290" s="49">
        <v>0</v>
      </c>
      <c r="L290" s="49">
        <v>0</v>
      </c>
      <c r="M290" s="49">
        <v>0</v>
      </c>
      <c r="N290" s="9">
        <f t="shared" si="109"/>
        <v>700.23</v>
      </c>
      <c r="O290" s="361">
        <f>P290*Constants!$B$1+Constants!$B$2*Q290+R290</f>
        <v>412.17600000000004</v>
      </c>
      <c r="P290" s="9">
        <v>515.22</v>
      </c>
      <c r="Q290" s="9">
        <v>0</v>
      </c>
      <c r="R290" s="9">
        <v>0</v>
      </c>
      <c r="S290" s="9">
        <v>185.01</v>
      </c>
      <c r="T290" s="50">
        <f t="shared" si="110"/>
        <v>0</v>
      </c>
      <c r="U290" s="361">
        <f>V290*Constants!$B$1+Constants!$B$2*W290+X290</f>
        <v>0</v>
      </c>
      <c r="V290" s="49">
        <v>0</v>
      </c>
      <c r="W290" s="49">
        <v>0</v>
      </c>
      <c r="X290" s="49">
        <v>0</v>
      </c>
      <c r="Y290" s="49">
        <v>0</v>
      </c>
      <c r="Z290" s="44">
        <v>1</v>
      </c>
      <c r="AA290" s="44">
        <v>0</v>
      </c>
      <c r="AB290" s="44">
        <v>1</v>
      </c>
      <c r="AC290" s="44">
        <v>0</v>
      </c>
      <c r="AD290" s="59">
        <v>1</v>
      </c>
    </row>
    <row r="291" spans="1:30" x14ac:dyDescent="0.2">
      <c r="A291" s="12" t="s">
        <v>51</v>
      </c>
      <c r="B291" s="8">
        <f t="shared" ref="B291:B299" si="111">SUM(D291:G291)</f>
        <v>341.73</v>
      </c>
      <c r="C291" s="361">
        <f>D291*Constants!$B$1+Constants!$B$2*E291+F291</f>
        <v>145.56800000000001</v>
      </c>
      <c r="D291" s="9">
        <v>181.96</v>
      </c>
      <c r="E291" s="9">
        <v>0</v>
      </c>
      <c r="F291" s="9">
        <v>0</v>
      </c>
      <c r="G291" s="9">
        <v>159.77000000000001</v>
      </c>
      <c r="H291" s="50">
        <f t="shared" ref="H291" si="112">SUM(J291:M291)</f>
        <v>0</v>
      </c>
      <c r="I291" s="361">
        <f>J291*Constants!$B$1+Constants!$B$2*K291+L291</f>
        <v>0</v>
      </c>
      <c r="J291" s="49">
        <v>0</v>
      </c>
      <c r="K291" s="49">
        <v>0</v>
      </c>
      <c r="L291" s="49">
        <v>0</v>
      </c>
      <c r="M291" s="49">
        <v>0</v>
      </c>
      <c r="N291" s="9">
        <f t="shared" si="109"/>
        <v>636.12</v>
      </c>
      <c r="O291" s="361">
        <f>P291*Constants!$B$1+Constants!$B$2*Q291+R291</f>
        <v>361.50400000000002</v>
      </c>
      <c r="P291" s="9">
        <v>451.88</v>
      </c>
      <c r="Q291" s="9">
        <v>0</v>
      </c>
      <c r="R291" s="9">
        <v>0</v>
      </c>
      <c r="S291" s="9">
        <v>184.24</v>
      </c>
      <c r="T291" s="50">
        <f t="shared" si="110"/>
        <v>0</v>
      </c>
      <c r="U291" s="361">
        <f>V291*Constants!$B$1+Constants!$B$2*W291+X291</f>
        <v>0</v>
      </c>
      <c r="V291" s="56">
        <v>0</v>
      </c>
      <c r="W291" s="56">
        <v>0</v>
      </c>
      <c r="X291" s="56">
        <v>0</v>
      </c>
      <c r="Y291" s="49">
        <v>0</v>
      </c>
      <c r="Z291" s="44">
        <v>1</v>
      </c>
      <c r="AA291" s="44">
        <v>0</v>
      </c>
      <c r="AB291" s="44">
        <v>1</v>
      </c>
      <c r="AC291" s="44">
        <v>0</v>
      </c>
      <c r="AD291" s="59">
        <v>1</v>
      </c>
    </row>
    <row r="292" spans="1:30" s="52" customFormat="1" x14ac:dyDescent="0.2">
      <c r="A292" s="23" t="s">
        <v>52</v>
      </c>
      <c r="B292" s="8">
        <f t="shared" si="111"/>
        <v>382.43</v>
      </c>
      <c r="C292" s="361">
        <f>D292*Constants!$B$1+Constants!$B$2*E292+F292</f>
        <v>181.96800000000002</v>
      </c>
      <c r="D292" s="9">
        <v>227.46</v>
      </c>
      <c r="E292" s="9">
        <v>0</v>
      </c>
      <c r="F292" s="9">
        <v>0</v>
      </c>
      <c r="G292" s="9">
        <v>154.97</v>
      </c>
      <c r="H292" s="50">
        <f>SUM(J292:M292)</f>
        <v>0</v>
      </c>
      <c r="I292" s="361">
        <f>J292*Constants!$B$1+Constants!$B$2*K292+L292</f>
        <v>0</v>
      </c>
      <c r="J292" s="49">
        <v>0</v>
      </c>
      <c r="K292" s="49">
        <v>0</v>
      </c>
      <c r="L292" s="49">
        <v>0</v>
      </c>
      <c r="M292" s="49">
        <v>0</v>
      </c>
      <c r="N292" s="9">
        <f t="shared" si="109"/>
        <v>743.52</v>
      </c>
      <c r="O292" s="361">
        <f>P292*Constants!$B$1+Constants!$B$2*Q292+R292</f>
        <v>451.88000000000005</v>
      </c>
      <c r="P292" s="9">
        <v>564.85</v>
      </c>
      <c r="Q292" s="9">
        <v>0</v>
      </c>
      <c r="R292" s="9">
        <v>0</v>
      </c>
      <c r="S292" s="9">
        <v>178.67</v>
      </c>
      <c r="T292" s="50">
        <f t="shared" si="110"/>
        <v>0</v>
      </c>
      <c r="U292" s="361">
        <f>V292*Constants!$B$1+Constants!$B$2*W292+X292</f>
        <v>0</v>
      </c>
      <c r="V292" s="56">
        <v>0</v>
      </c>
      <c r="W292" s="56">
        <v>0</v>
      </c>
      <c r="X292" s="56">
        <v>0</v>
      </c>
      <c r="Y292" s="49">
        <v>0</v>
      </c>
      <c r="Z292" s="46">
        <v>1</v>
      </c>
      <c r="AA292" s="46">
        <v>0</v>
      </c>
      <c r="AB292" s="46">
        <v>1</v>
      </c>
      <c r="AC292" s="46">
        <v>0</v>
      </c>
      <c r="AD292" s="51">
        <v>0</v>
      </c>
    </row>
    <row r="293" spans="1:30" x14ac:dyDescent="0.2">
      <c r="A293" s="23" t="s">
        <v>53</v>
      </c>
      <c r="B293" s="8">
        <f t="shared" si="111"/>
        <v>386.70916666666665</v>
      </c>
      <c r="C293" s="361">
        <f>D293*Constants!$B$1+Constants!$B$2*E293+F293</f>
        <v>188.21800000000002</v>
      </c>
      <c r="D293" s="5">
        <v>235.27250000000001</v>
      </c>
      <c r="E293" s="9">
        <v>0</v>
      </c>
      <c r="F293" s="9">
        <v>0</v>
      </c>
      <c r="G293" s="5">
        <v>151.43666666666667</v>
      </c>
      <c r="H293" s="50">
        <f t="shared" ref="H293:H299" si="113">SUM(J293:M293)</f>
        <v>0</v>
      </c>
      <c r="I293" s="361">
        <f>J293*Constants!$B$1+Constants!$B$2*K293+L293</f>
        <v>0</v>
      </c>
      <c r="J293" s="49">
        <v>0</v>
      </c>
      <c r="K293" s="49">
        <v>0</v>
      </c>
      <c r="L293" s="49">
        <v>0</v>
      </c>
      <c r="M293" s="49">
        <v>0</v>
      </c>
      <c r="N293" s="9">
        <f t="shared" si="109"/>
        <v>747.75329282911946</v>
      </c>
      <c r="O293" s="361">
        <f>P293*Constants!$B$1+Constants!$B$2*Q293+R293</f>
        <v>467.92048605056675</v>
      </c>
      <c r="P293" s="65">
        <v>584.90060756320838</v>
      </c>
      <c r="Q293" s="9">
        <v>0</v>
      </c>
      <c r="R293" s="9">
        <v>0</v>
      </c>
      <c r="S293" s="65">
        <v>162.85268526591111</v>
      </c>
      <c r="T293" s="50">
        <f t="shared" si="110"/>
        <v>0</v>
      </c>
      <c r="U293" s="361">
        <f>V293*Constants!$B$1+Constants!$B$2*W293+X293</f>
        <v>0</v>
      </c>
      <c r="V293" s="56">
        <v>0</v>
      </c>
      <c r="W293" s="56">
        <v>0</v>
      </c>
      <c r="X293" s="56">
        <v>0</v>
      </c>
      <c r="Y293" s="49">
        <v>0</v>
      </c>
      <c r="Z293" s="46">
        <v>1</v>
      </c>
      <c r="AA293" s="46">
        <v>0</v>
      </c>
      <c r="AB293" s="46">
        <v>1</v>
      </c>
      <c r="AC293" s="46">
        <v>0</v>
      </c>
      <c r="AD293" s="45">
        <v>0</v>
      </c>
    </row>
    <row r="294" spans="1:30" s="52" customFormat="1" x14ac:dyDescent="0.2">
      <c r="A294" s="23" t="s">
        <v>54</v>
      </c>
      <c r="B294" s="8">
        <f t="shared" si="111"/>
        <v>381.3</v>
      </c>
      <c r="C294" s="361">
        <f>D294*Constants!$B$1+Constants!$B$2*E294+F294</f>
        <v>181.96800000000002</v>
      </c>
      <c r="D294" s="9">
        <v>227.46</v>
      </c>
      <c r="E294" s="9">
        <v>0</v>
      </c>
      <c r="F294" s="9">
        <v>0</v>
      </c>
      <c r="G294" s="9">
        <v>153.84</v>
      </c>
      <c r="H294" s="50">
        <f t="shared" si="113"/>
        <v>0</v>
      </c>
      <c r="I294" s="361">
        <f>J294*Constants!$B$1+Constants!$B$2*K294+L294</f>
        <v>0</v>
      </c>
      <c r="J294" s="49">
        <v>0</v>
      </c>
      <c r="K294" s="49">
        <v>0</v>
      </c>
      <c r="L294" s="49">
        <v>0</v>
      </c>
      <c r="M294" s="49">
        <v>0</v>
      </c>
      <c r="N294" s="9">
        <f t="shared" si="109"/>
        <v>743.16000000000008</v>
      </c>
      <c r="O294" s="361">
        <f>P294*Constants!$B$1+Constants!$B$2*Q294+R294</f>
        <v>451.88000000000005</v>
      </c>
      <c r="P294" s="9">
        <v>564.85</v>
      </c>
      <c r="Q294" s="9">
        <v>0</v>
      </c>
      <c r="R294" s="9">
        <v>0</v>
      </c>
      <c r="S294" s="9">
        <v>178.31</v>
      </c>
      <c r="T294" s="50">
        <f t="shared" si="110"/>
        <v>0</v>
      </c>
      <c r="U294" s="361">
        <f>V294*Constants!$B$1+Constants!$B$2*W294+X294</f>
        <v>0</v>
      </c>
      <c r="V294" s="56">
        <v>0</v>
      </c>
      <c r="W294" s="56">
        <v>0</v>
      </c>
      <c r="X294" s="56">
        <v>0</v>
      </c>
      <c r="Y294" s="49">
        <v>0</v>
      </c>
      <c r="Z294" s="46">
        <v>1</v>
      </c>
      <c r="AA294" s="46">
        <v>0</v>
      </c>
      <c r="AB294" s="46">
        <v>1</v>
      </c>
      <c r="AC294" s="46">
        <v>0</v>
      </c>
      <c r="AD294" s="51">
        <v>0</v>
      </c>
    </row>
    <row r="295" spans="1:30" s="24" customFormat="1" x14ac:dyDescent="0.2">
      <c r="A295" s="23" t="s">
        <v>55</v>
      </c>
      <c r="B295" s="8">
        <f t="shared" si="111"/>
        <v>374.08000000000004</v>
      </c>
      <c r="C295" s="361">
        <f>D295*Constants!$B$1+Constants!$B$2*E295+F295</f>
        <v>167.44800000000001</v>
      </c>
      <c r="D295" s="9">
        <v>209.31</v>
      </c>
      <c r="E295" s="9">
        <v>0</v>
      </c>
      <c r="F295" s="9">
        <v>0</v>
      </c>
      <c r="G295" s="9">
        <v>164.77</v>
      </c>
      <c r="H295" s="50">
        <f t="shared" si="113"/>
        <v>0</v>
      </c>
      <c r="I295" s="361">
        <f>J295*Constants!$B$1+Constants!$B$2*K295+L295</f>
        <v>0</v>
      </c>
      <c r="J295" s="49">
        <v>0</v>
      </c>
      <c r="K295" s="49">
        <v>0</v>
      </c>
      <c r="L295" s="49">
        <v>0</v>
      </c>
      <c r="M295" s="49">
        <v>0</v>
      </c>
      <c r="N295" s="9">
        <f t="shared" si="109"/>
        <v>735.94</v>
      </c>
      <c r="O295" s="361">
        <f>P295*Constants!$B$1+Constants!$B$2*Q295+R295</f>
        <v>437.36000000000007</v>
      </c>
      <c r="P295" s="9">
        <v>546.70000000000005</v>
      </c>
      <c r="Q295" s="9">
        <v>0</v>
      </c>
      <c r="R295" s="9">
        <v>0</v>
      </c>
      <c r="S295" s="9">
        <v>189.24</v>
      </c>
      <c r="T295" s="50">
        <f t="shared" si="110"/>
        <v>0</v>
      </c>
      <c r="U295" s="361">
        <f>V295*Constants!$B$1+Constants!$B$2*W295+X295</f>
        <v>0</v>
      </c>
      <c r="V295" s="56">
        <v>0</v>
      </c>
      <c r="W295" s="56">
        <v>0</v>
      </c>
      <c r="X295" s="56">
        <v>0</v>
      </c>
      <c r="Y295" s="49">
        <v>0</v>
      </c>
      <c r="Z295" s="46">
        <v>1</v>
      </c>
      <c r="AA295" s="46">
        <v>0</v>
      </c>
      <c r="AB295" s="46">
        <v>1</v>
      </c>
      <c r="AC295" s="46">
        <v>0</v>
      </c>
      <c r="AD295" s="46">
        <v>0</v>
      </c>
    </row>
    <row r="296" spans="1:30" x14ac:dyDescent="0.2">
      <c r="A296" s="23" t="s">
        <v>21</v>
      </c>
      <c r="B296" s="8">
        <f>SUM(D296:G296)</f>
        <v>380.1</v>
      </c>
      <c r="C296" s="361">
        <f>D296*Constants!$B$1+Constants!$B$2*E296+F296</f>
        <v>176.12800000000001</v>
      </c>
      <c r="D296" s="9">
        <v>220.16</v>
      </c>
      <c r="E296" s="9">
        <v>0</v>
      </c>
      <c r="F296" s="9">
        <v>0</v>
      </c>
      <c r="G296" s="9">
        <v>159.94</v>
      </c>
      <c r="H296" s="50">
        <f t="shared" si="113"/>
        <v>0</v>
      </c>
      <c r="I296" s="361">
        <f>J296*Constants!$B$1+Constants!$B$2*K296+L296</f>
        <v>0</v>
      </c>
      <c r="J296" s="49">
        <v>0</v>
      </c>
      <c r="K296" s="49">
        <v>0</v>
      </c>
      <c r="L296" s="49">
        <v>0</v>
      </c>
      <c r="M296" s="49">
        <v>0</v>
      </c>
      <c r="N296" s="9">
        <f>SUM(P296:S296)</f>
        <v>741.95999999999992</v>
      </c>
      <c r="O296" s="361">
        <f>P296*Constants!$B$1+Constants!$B$2*Q296+R296</f>
        <v>446.03999999999996</v>
      </c>
      <c r="P296" s="9">
        <v>557.54999999999995</v>
      </c>
      <c r="Q296" s="9">
        <v>0</v>
      </c>
      <c r="R296" s="9">
        <v>0</v>
      </c>
      <c r="S296" s="9">
        <v>184.41</v>
      </c>
      <c r="T296" s="50">
        <f t="shared" si="110"/>
        <v>0</v>
      </c>
      <c r="U296" s="361">
        <f>V296*Constants!$B$1+Constants!$B$2*W296+X296</f>
        <v>0</v>
      </c>
      <c r="V296" s="56">
        <v>0</v>
      </c>
      <c r="W296" s="56">
        <v>0</v>
      </c>
      <c r="X296" s="56">
        <v>0</v>
      </c>
      <c r="Y296" s="49">
        <v>0</v>
      </c>
      <c r="Z296" s="46">
        <v>1</v>
      </c>
      <c r="AA296" s="46">
        <v>0</v>
      </c>
      <c r="AB296" s="46">
        <v>1</v>
      </c>
      <c r="AC296" s="46">
        <v>0</v>
      </c>
      <c r="AD296" s="46">
        <v>1</v>
      </c>
    </row>
    <row r="297" spans="1:30" x14ac:dyDescent="0.2">
      <c r="A297" s="23" t="s">
        <v>56</v>
      </c>
      <c r="B297" s="8">
        <f t="shared" si="111"/>
        <v>385.75</v>
      </c>
      <c r="C297" s="361">
        <f>D297*Constants!$B$1+Constants!$B$2*E297+F297</f>
        <v>181.96800000000002</v>
      </c>
      <c r="D297" s="9">
        <v>227.46</v>
      </c>
      <c r="E297" s="9">
        <v>0</v>
      </c>
      <c r="F297" s="9">
        <v>0</v>
      </c>
      <c r="G297" s="9">
        <v>158.29</v>
      </c>
      <c r="H297" s="50">
        <f t="shared" si="113"/>
        <v>0</v>
      </c>
      <c r="I297" s="361">
        <f>J297*Constants!$B$1+Constants!$B$2*K297+L297</f>
        <v>0</v>
      </c>
      <c r="J297" s="49">
        <v>0</v>
      </c>
      <c r="K297" s="49">
        <v>0</v>
      </c>
      <c r="L297" s="49">
        <v>0</v>
      </c>
      <c r="M297" s="49">
        <v>0</v>
      </c>
      <c r="N297" s="9">
        <f t="shared" si="109"/>
        <v>746.75</v>
      </c>
      <c r="O297" s="361">
        <f>P297*Constants!$B$1+Constants!$B$2*Q297+R297</f>
        <v>451.88800000000003</v>
      </c>
      <c r="P297" s="9">
        <v>564.86</v>
      </c>
      <c r="Q297" s="9">
        <v>0</v>
      </c>
      <c r="R297" s="9">
        <v>0</v>
      </c>
      <c r="S297" s="9">
        <v>181.89</v>
      </c>
      <c r="T297" s="50">
        <f t="shared" si="110"/>
        <v>0</v>
      </c>
      <c r="U297" s="361">
        <f>V297*Constants!$B$1+Constants!$B$2*W297+X297</f>
        <v>0</v>
      </c>
      <c r="V297" s="49">
        <v>0</v>
      </c>
      <c r="W297" s="49">
        <v>0</v>
      </c>
      <c r="X297" s="49">
        <v>0</v>
      </c>
      <c r="Y297" s="49">
        <v>0</v>
      </c>
      <c r="Z297" s="46">
        <v>1</v>
      </c>
      <c r="AA297" s="46">
        <v>0</v>
      </c>
      <c r="AB297" s="46">
        <v>1</v>
      </c>
      <c r="AC297" s="46">
        <v>0</v>
      </c>
      <c r="AD297" s="46">
        <v>1</v>
      </c>
    </row>
    <row r="298" spans="1:30" x14ac:dyDescent="0.2">
      <c r="A298" s="23" t="s">
        <v>57</v>
      </c>
      <c r="B298" s="8">
        <f t="shared" si="111"/>
        <v>387.23</v>
      </c>
      <c r="C298" s="361">
        <f>D298*Constants!$B$1+Constants!$B$2*E298+F298</f>
        <v>181.96800000000002</v>
      </c>
      <c r="D298" s="9">
        <v>227.46</v>
      </c>
      <c r="E298" s="9">
        <v>0</v>
      </c>
      <c r="F298" s="9">
        <v>0</v>
      </c>
      <c r="G298" s="9">
        <v>159.77000000000001</v>
      </c>
      <c r="H298" s="50">
        <f t="shared" si="113"/>
        <v>0</v>
      </c>
      <c r="I298" s="361">
        <f>J298*Constants!$B$1+Constants!$B$2*K298+L298</f>
        <v>0</v>
      </c>
      <c r="J298" s="49">
        <v>0</v>
      </c>
      <c r="K298" s="49">
        <v>0</v>
      </c>
      <c r="L298" s="49">
        <v>0</v>
      </c>
      <c r="M298" s="49">
        <v>0</v>
      </c>
      <c r="N298" s="9">
        <f t="shared" si="109"/>
        <v>747.51</v>
      </c>
      <c r="O298" s="361">
        <f>P298*Constants!$B$1+Constants!$B$2*Q298+R298</f>
        <v>451.88000000000005</v>
      </c>
      <c r="P298" s="9">
        <v>564.85</v>
      </c>
      <c r="Q298" s="9">
        <v>0</v>
      </c>
      <c r="R298" s="9">
        <v>0</v>
      </c>
      <c r="S298" s="9">
        <v>182.66</v>
      </c>
      <c r="T298" s="50">
        <f t="shared" si="110"/>
        <v>0</v>
      </c>
      <c r="U298" s="361">
        <f>V298*Constants!$B$1+Constants!$B$2*W298+X298</f>
        <v>0</v>
      </c>
      <c r="V298" s="49">
        <v>0</v>
      </c>
      <c r="W298" s="49">
        <v>0</v>
      </c>
      <c r="X298" s="49">
        <v>0</v>
      </c>
      <c r="Y298" s="49">
        <v>0</v>
      </c>
      <c r="Z298" s="46">
        <v>1</v>
      </c>
      <c r="AA298" s="46">
        <v>0</v>
      </c>
      <c r="AB298" s="46">
        <v>1</v>
      </c>
      <c r="AC298" s="46">
        <v>0</v>
      </c>
      <c r="AD298" s="59">
        <v>1</v>
      </c>
    </row>
    <row r="299" spans="1:30" s="15" customFormat="1" x14ac:dyDescent="0.2">
      <c r="A299" s="72" t="s">
        <v>58</v>
      </c>
      <c r="B299" s="27">
        <f t="shared" si="111"/>
        <v>364.17999999999995</v>
      </c>
      <c r="C299" s="361">
        <f>D299*Constants!$B$1+Constants!$B$2*E299+F299</f>
        <v>165.03200000000001</v>
      </c>
      <c r="D299" s="28">
        <v>206.29</v>
      </c>
      <c r="E299" s="28">
        <v>0</v>
      </c>
      <c r="F299" s="28">
        <v>0</v>
      </c>
      <c r="G299" s="28">
        <v>157.88999999999999</v>
      </c>
      <c r="H299" s="53">
        <f t="shared" si="113"/>
        <v>0</v>
      </c>
      <c r="I299" s="361">
        <f>J299*Constants!$B$1+Constants!$B$2*K299+L299</f>
        <v>0</v>
      </c>
      <c r="J299" s="54">
        <v>0</v>
      </c>
      <c r="K299" s="54">
        <v>0</v>
      </c>
      <c r="L299" s="54">
        <v>0</v>
      </c>
      <c r="M299" s="54">
        <v>0</v>
      </c>
      <c r="N299" s="28">
        <f t="shared" si="109"/>
        <v>689.87</v>
      </c>
      <c r="O299" s="361">
        <f>P299*Constants!$B$1+Constants!$B$2*Q299+R299</f>
        <v>407.96000000000004</v>
      </c>
      <c r="P299" s="28">
        <v>509.95</v>
      </c>
      <c r="Q299" s="28">
        <v>0</v>
      </c>
      <c r="R299" s="28">
        <v>0</v>
      </c>
      <c r="S299" s="28">
        <v>179.92</v>
      </c>
      <c r="T299" s="53">
        <f t="shared" si="110"/>
        <v>0</v>
      </c>
      <c r="U299" s="361">
        <f>V299*Constants!$B$1+Constants!$B$2*W299+X299</f>
        <v>0</v>
      </c>
      <c r="V299" s="54">
        <v>0</v>
      </c>
      <c r="W299" s="54">
        <v>0</v>
      </c>
      <c r="X299" s="54">
        <v>0</v>
      </c>
      <c r="Y299" s="54">
        <v>0</v>
      </c>
      <c r="Z299" s="60">
        <v>1</v>
      </c>
      <c r="AA299" s="60">
        <v>0</v>
      </c>
      <c r="AB299" s="60">
        <v>1</v>
      </c>
      <c r="AC299" s="60">
        <v>0</v>
      </c>
      <c r="AD299" s="69">
        <v>1</v>
      </c>
    </row>
  </sheetData>
  <mergeCells count="60">
    <mergeCell ref="B1:Y1"/>
    <mergeCell ref="H2:M2"/>
    <mergeCell ref="N2:S2"/>
    <mergeCell ref="T2:Y2"/>
    <mergeCell ref="B2:G2"/>
    <mergeCell ref="H52:M52"/>
    <mergeCell ref="N52:S52"/>
    <mergeCell ref="T52:Y52"/>
    <mergeCell ref="B51:Y51"/>
    <mergeCell ref="B52:G52"/>
    <mergeCell ref="B26:Y26"/>
    <mergeCell ref="H27:M27"/>
    <mergeCell ref="N27:S27"/>
    <mergeCell ref="T27:Y27"/>
    <mergeCell ref="B27:G27"/>
    <mergeCell ref="B76:Y76"/>
    <mergeCell ref="H77:M77"/>
    <mergeCell ref="N77:S77"/>
    <mergeCell ref="T77:Y77"/>
    <mergeCell ref="B77:G77"/>
    <mergeCell ref="B101:Y101"/>
    <mergeCell ref="H102:M102"/>
    <mergeCell ref="N102:S102"/>
    <mergeCell ref="T102:Y102"/>
    <mergeCell ref="B102:G102"/>
    <mergeCell ref="B126:Y126"/>
    <mergeCell ref="H127:M127"/>
    <mergeCell ref="N127:S127"/>
    <mergeCell ref="T127:Y127"/>
    <mergeCell ref="B127:G127"/>
    <mergeCell ref="B151:Y151"/>
    <mergeCell ref="H152:M152"/>
    <mergeCell ref="N152:S152"/>
    <mergeCell ref="T152:Y152"/>
    <mergeCell ref="B152:G152"/>
    <mergeCell ref="B176:Y176"/>
    <mergeCell ref="H177:M177"/>
    <mergeCell ref="N177:S177"/>
    <mergeCell ref="T177:Y177"/>
    <mergeCell ref="B177:G177"/>
    <mergeCell ref="B201:Y201"/>
    <mergeCell ref="H202:M202"/>
    <mergeCell ref="N202:S202"/>
    <mergeCell ref="T202:Y202"/>
    <mergeCell ref="B202:G202"/>
    <mergeCell ref="B226:Y226"/>
    <mergeCell ref="H227:M227"/>
    <mergeCell ref="N227:S227"/>
    <mergeCell ref="T227:Y227"/>
    <mergeCell ref="B227:G227"/>
    <mergeCell ref="B251:Y251"/>
    <mergeCell ref="H252:M252"/>
    <mergeCell ref="N252:S252"/>
    <mergeCell ref="T252:Y252"/>
    <mergeCell ref="B252:G252"/>
    <mergeCell ref="B276:Y276"/>
    <mergeCell ref="H277:M277"/>
    <mergeCell ref="N277:S277"/>
    <mergeCell ref="T277:Y277"/>
    <mergeCell ref="B277:G277"/>
  </mergeCells>
  <pageMargins left="0.70866141732283472" right="0.70866141732283472" top="0.74803149606299213" bottom="0.74803149606299213" header="0.31496062992125984" footer="0.31496062992125984"/>
  <pageSetup paperSize="5" scale="10" orientation="landscape"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69"/>
  <sheetViews>
    <sheetView topLeftCell="F342" zoomScaleNormal="100" workbookViewId="0">
      <selection activeCell="L359" sqref="L359"/>
    </sheetView>
  </sheetViews>
  <sheetFormatPr defaultRowHeight="12.75" x14ac:dyDescent="0.2"/>
  <cols>
    <col min="1" max="1" width="32.42578125" style="357" customWidth="1"/>
    <col min="2" max="2" width="9.85546875" style="357" bestFit="1" customWidth="1"/>
    <col min="3" max="3" width="7.42578125" style="357" bestFit="1" customWidth="1"/>
    <col min="4" max="4" width="8.5703125" style="357" bestFit="1" customWidth="1"/>
    <col min="5" max="5" width="8.42578125" style="357" bestFit="1" customWidth="1"/>
    <col min="6" max="6" width="7.42578125" style="357" bestFit="1" customWidth="1"/>
    <col min="7" max="7" width="9.85546875" style="357" bestFit="1" customWidth="1"/>
    <col min="8" max="8" width="7.42578125" style="357" bestFit="1" customWidth="1"/>
    <col min="9" max="9" width="8.5703125" style="357" bestFit="1" customWidth="1"/>
    <col min="10" max="10" width="8.42578125" style="357" bestFit="1" customWidth="1"/>
    <col min="11" max="11" width="7.42578125" style="357" bestFit="1" customWidth="1"/>
    <col min="12" max="12" width="9.85546875" style="357" bestFit="1" customWidth="1"/>
    <col min="13" max="13" width="7.42578125" style="357" bestFit="1" customWidth="1"/>
    <col min="14" max="14" width="8.5703125" style="357" bestFit="1" customWidth="1"/>
    <col min="15" max="15" width="8.42578125" style="357" bestFit="1" customWidth="1"/>
    <col min="16" max="16" width="7.42578125" style="357" bestFit="1" customWidth="1"/>
    <col min="17" max="17" width="9.85546875" style="357" bestFit="1" customWidth="1"/>
    <col min="18" max="18" width="7.42578125" style="357" bestFit="1" customWidth="1"/>
    <col min="19" max="19" width="8.5703125" style="357" bestFit="1" customWidth="1"/>
    <col min="20" max="20" width="8.42578125" style="357" bestFit="1" customWidth="1"/>
    <col min="21" max="21" width="7.42578125" style="357" bestFit="1" customWidth="1"/>
    <col min="22" max="22" width="13.85546875" style="357" bestFit="1" customWidth="1"/>
    <col min="23" max="23" width="7.5703125" style="357" bestFit="1" customWidth="1"/>
    <col min="24" max="25" width="8.5703125" style="357" bestFit="1" customWidth="1"/>
    <col min="26" max="16384" width="9.140625" style="357"/>
  </cols>
  <sheetData>
    <row r="1" spans="1:25" x14ac:dyDescent="0.2">
      <c r="A1" s="329" t="s">
        <v>396</v>
      </c>
    </row>
    <row r="3" spans="1:25" ht="34.5" customHeight="1" x14ac:dyDescent="0.25">
      <c r="A3" s="358"/>
      <c r="B3" s="747" t="s">
        <v>395</v>
      </c>
      <c r="C3" s="748"/>
      <c r="D3" s="748"/>
      <c r="E3" s="748"/>
      <c r="F3" s="748"/>
      <c r="G3" s="748"/>
      <c r="H3" s="748"/>
      <c r="I3" s="748"/>
      <c r="J3" s="758"/>
      <c r="K3" s="758"/>
      <c r="L3" s="759"/>
      <c r="M3" s="759"/>
      <c r="N3" s="759"/>
      <c r="O3" s="759"/>
      <c r="P3" s="759"/>
      <c r="Q3" s="759"/>
      <c r="R3" s="759"/>
      <c r="S3" s="759"/>
      <c r="T3" s="759"/>
      <c r="U3" s="759"/>
      <c r="V3" s="749"/>
      <c r="W3" s="749"/>
      <c r="X3" s="749"/>
      <c r="Y3" s="750"/>
    </row>
    <row r="4" spans="1:25" x14ac:dyDescent="0.2">
      <c r="A4" s="358"/>
      <c r="B4" s="752" t="s">
        <v>394</v>
      </c>
      <c r="C4" s="753"/>
      <c r="D4" s="753"/>
      <c r="E4" s="753"/>
      <c r="F4" s="757"/>
      <c r="G4" s="755" t="s">
        <v>285</v>
      </c>
      <c r="H4" s="756"/>
      <c r="I4" s="756"/>
      <c r="J4" s="756"/>
      <c r="K4" s="757"/>
      <c r="L4" s="755" t="s">
        <v>286</v>
      </c>
      <c r="M4" s="756"/>
      <c r="N4" s="756"/>
      <c r="O4" s="756"/>
      <c r="P4" s="757"/>
      <c r="Q4" s="756" t="s">
        <v>287</v>
      </c>
      <c r="R4" s="756"/>
      <c r="S4" s="756"/>
      <c r="T4" s="756"/>
      <c r="U4" s="757"/>
      <c r="V4" s="744" t="s">
        <v>377</v>
      </c>
      <c r="W4" s="745"/>
      <c r="X4" s="745"/>
      <c r="Y4" s="746"/>
    </row>
    <row r="5" spans="1:25" x14ac:dyDescent="0.2">
      <c r="A5" s="382" t="s">
        <v>14</v>
      </c>
      <c r="B5" s="433" t="s">
        <v>4</v>
      </c>
      <c r="C5" s="165" t="s">
        <v>3</v>
      </c>
      <c r="D5" s="165" t="s">
        <v>2</v>
      </c>
      <c r="E5" s="165" t="s">
        <v>5</v>
      </c>
      <c r="F5" s="295" t="s">
        <v>1</v>
      </c>
      <c r="G5" s="433" t="s">
        <v>4</v>
      </c>
      <c r="H5" s="165" t="s">
        <v>3</v>
      </c>
      <c r="I5" s="165" t="s">
        <v>2</v>
      </c>
      <c r="J5" s="165" t="s">
        <v>5</v>
      </c>
      <c r="K5" s="295" t="s">
        <v>1</v>
      </c>
      <c r="L5" s="165" t="s">
        <v>4</v>
      </c>
      <c r="M5" s="165" t="s">
        <v>3</v>
      </c>
      <c r="N5" s="165" t="s">
        <v>2</v>
      </c>
      <c r="O5" s="165" t="s">
        <v>5</v>
      </c>
      <c r="P5" s="295" t="s">
        <v>1</v>
      </c>
      <c r="Q5" s="165" t="s">
        <v>4</v>
      </c>
      <c r="R5" s="165" t="s">
        <v>3</v>
      </c>
      <c r="S5" s="165" t="s">
        <v>2</v>
      </c>
      <c r="T5" s="165" t="s">
        <v>5</v>
      </c>
      <c r="U5" s="295" t="s">
        <v>1</v>
      </c>
      <c r="V5" s="443" t="s">
        <v>376</v>
      </c>
      <c r="W5" s="442" t="s">
        <v>375</v>
      </c>
      <c r="X5" s="442" t="s">
        <v>374</v>
      </c>
      <c r="Y5" s="441" t="s">
        <v>2</v>
      </c>
    </row>
    <row r="6" spans="1:25" x14ac:dyDescent="0.2">
      <c r="A6" s="296" t="s">
        <v>0</v>
      </c>
      <c r="B6" s="438">
        <f>[2]BldgAreas!$B$46*[2]BldgEUI2!H7*([2]BldgEUI2!C7/[2]Constants!$B$1)/1000000</f>
        <v>3.4059144108960102</v>
      </c>
      <c r="C6" s="437">
        <f>[2]BldgAreas!$C$46*[2]BldgEUI2!H7*[2]BldgEUI2!C7/1000000</f>
        <v>0</v>
      </c>
      <c r="D6" s="437">
        <f>([2]BldgAreas!$D$46*[2]BldgEUI2!C7+[2]BldgAreas!$G$46*[2]BldgEUI2!G7)*[2]BldgEUI2!H7/1000000</f>
        <v>2.7710284231215021</v>
      </c>
      <c r="E6" s="437">
        <v>0</v>
      </c>
      <c r="F6" s="417">
        <f t="shared" ref="F6:F24" si="0">SUM(B6:E6)</f>
        <v>6.1769428340175123</v>
      </c>
      <c r="G6" s="438">
        <f>[2]BldgAreas!$B$47*[2]BldgEUI2!O7*([2]BldgEUI2!J7/[2]Constants!$B$1)/1000000</f>
        <v>0</v>
      </c>
      <c r="H6" s="437">
        <f>[2]BldgAreas!$C$47*[2]BldgEUI2!O7*[2]BldgEUI2!J7/1000000</f>
        <v>0</v>
      </c>
      <c r="I6" s="437">
        <f>([2]BldgAreas!$D$47*[2]BldgEUI2!J7+[2]BldgAreas!$G$47*[2]BldgEUI2!N7)*[2]BldgEUI2!O7/1000000</f>
        <v>0</v>
      </c>
      <c r="J6" s="437">
        <v>0</v>
      </c>
      <c r="K6" s="417">
        <f t="shared" ref="K6:K24" si="1">SUM(G6:J6)</f>
        <v>0</v>
      </c>
      <c r="L6" s="438">
        <f>[2]BldgAreas!$B$48*[2]BldgEUI2!V7*([2]BldgEUI2!Q7/[2]Constants!$B$1)/1000000</f>
        <v>7.3529019281562116</v>
      </c>
      <c r="M6" s="437">
        <f>[2]BldgAreas!$C$48*[2]BldgEUI2!V7*[2]BldgEUI2!Q7/1000000</f>
        <v>0</v>
      </c>
      <c r="N6" s="437">
        <f>([2]BldgAreas!$D$48*[2]BldgEUI2!Q7+[2]BldgAreas!$G$48*[2]BldgEUI2!U7)*[2]BldgEUI2!V7/1000000</f>
        <v>4.1927723108936492</v>
      </c>
      <c r="O6" s="437">
        <v>0</v>
      </c>
      <c r="P6" s="417">
        <f t="shared" ref="P6:P24" si="2">SUM(L6:O6)</f>
        <v>11.545674239049861</v>
      </c>
      <c r="Q6" s="438">
        <f>[2]BldgAreas!$B$49*[2]BldgEUI2!AC7*([2]BldgEUI2!X7/[2]Constants!$B$1)/1000000</f>
        <v>4.1921288315372927</v>
      </c>
      <c r="R6" s="437">
        <f>[2]BldgAreas!$C$49*[2]BldgEUI2!AC7*[2]BldgEUI2!X7/1000000</f>
        <v>0</v>
      </c>
      <c r="S6" s="437">
        <f>([2]BldgAreas!$D$49*[2]BldgEUI2!X7+[2]BldgAreas!$G$49*[2]BldgEUI2!AB7)*[2]BldgEUI2!AC7/1000000</f>
        <v>1.1761091168736042</v>
      </c>
      <c r="T6" s="437">
        <v>0</v>
      </c>
      <c r="U6" s="436">
        <f t="shared" ref="U6:U24" si="3">SUM(Q6:T6)</f>
        <v>5.3682379484108971</v>
      </c>
      <c r="V6" s="438">
        <f t="shared" ref="V6:V24" si="4">B6+G6+L6+Q6</f>
        <v>14.950945170589515</v>
      </c>
      <c r="W6" s="437">
        <f>(C6+H6+M6+R6)/[2]Constants!$B$3</f>
        <v>0</v>
      </c>
      <c r="X6" s="437">
        <f t="shared" ref="X6:X24" si="5">V6+W6</f>
        <v>14.950945170589515</v>
      </c>
      <c r="Y6" s="436">
        <f t="shared" ref="Y6:Y24" si="6">D6+I6+N6+S6</f>
        <v>8.1399098508887562</v>
      </c>
    </row>
    <row r="7" spans="1:25" x14ac:dyDescent="0.2">
      <c r="A7" s="440" t="s">
        <v>292</v>
      </c>
      <c r="B7" s="418">
        <f>[2]BldgAreas!$B$46*[2]BldgEUI2!H8*([2]BldgEUI2!C8/[2]Constants!$B$1)/1000000</f>
        <v>3.2987629308594855</v>
      </c>
      <c r="C7" s="417">
        <f>[2]BldgAreas!$C$46*[2]BldgEUI2!H8*[2]BldgEUI2!C8/1000000</f>
        <v>0</v>
      </c>
      <c r="D7" s="417">
        <f>([2]BldgAreas!$D$46*[2]BldgEUI2!C8+[2]BldgAreas!$G$46*[2]BldgEUI2!G8)*[2]BldgEUI2!H8/1000000</f>
        <v>2.6489960064635159</v>
      </c>
      <c r="E7" s="417">
        <v>0</v>
      </c>
      <c r="F7" s="417">
        <f t="shared" si="0"/>
        <v>5.9477589373230018</v>
      </c>
      <c r="G7" s="418">
        <f>[2]BldgAreas!$B$47*[2]BldgEUI2!O8*([2]BldgEUI2!J8/[2]Constants!$B$1)/1000000</f>
        <v>0</v>
      </c>
      <c r="H7" s="417">
        <f>[2]BldgAreas!$C$47*[2]BldgEUI2!O8*[2]BldgEUI2!J8/1000000</f>
        <v>0</v>
      </c>
      <c r="I7" s="417">
        <f>([2]BldgAreas!$D$47*[2]BldgEUI2!J8+[2]BldgAreas!$G$47*[2]BldgEUI2!N8)*[2]BldgEUI2!O8/1000000</f>
        <v>0</v>
      </c>
      <c r="J7" s="417">
        <v>0</v>
      </c>
      <c r="K7" s="417">
        <f t="shared" si="1"/>
        <v>0</v>
      </c>
      <c r="L7" s="418">
        <f>[2]BldgAreas!$B$48*[2]BldgEUI2!V8*([2]BldgEUI2!Q8/[2]Constants!$B$1)/1000000</f>
        <v>6.9950946094623667</v>
      </c>
      <c r="M7" s="417">
        <f>[2]BldgAreas!$C$48*[2]BldgEUI2!V8*[2]BldgEUI2!Q8/1000000</f>
        <v>0</v>
      </c>
      <c r="N7" s="417">
        <f>([2]BldgAreas!$D$48*[2]BldgEUI2!Q8+[2]BldgAreas!$G$48*[2]BldgEUI2!U8)*[2]BldgEUI2!V8/1000000</f>
        <v>4.0774065490489679</v>
      </c>
      <c r="O7" s="417">
        <v>0</v>
      </c>
      <c r="P7" s="417">
        <f t="shared" si="2"/>
        <v>11.072501158511335</v>
      </c>
      <c r="Q7" s="418">
        <f>[2]BldgAreas!$B$49*[2]BldgEUI2!AC8*([2]BldgEUI2!X8/[2]Constants!$B$1)/1000000</f>
        <v>3.9447008665082626</v>
      </c>
      <c r="R7" s="417">
        <f>[2]BldgAreas!$C$49*[2]BldgEUI2!AC8*[2]BldgEUI2!X8/1000000</f>
        <v>0</v>
      </c>
      <c r="S7" s="417">
        <f>([2]BldgAreas!$D$49*[2]BldgEUI2!X8+[2]BldgAreas!$G$49*[2]BldgEUI2!AB8)*[2]BldgEUI2!AC8/1000000</f>
        <v>1.1240129265636445</v>
      </c>
      <c r="T7" s="417">
        <v>0</v>
      </c>
      <c r="U7" s="416">
        <f t="shared" si="3"/>
        <v>5.0687137930719075</v>
      </c>
      <c r="V7" s="418">
        <f t="shared" si="4"/>
        <v>14.238558406830116</v>
      </c>
      <c r="W7" s="417">
        <f>(C7+H7+M7+R7)/[2]Constants!$B$3</f>
        <v>0</v>
      </c>
      <c r="X7" s="417">
        <f t="shared" si="5"/>
        <v>14.238558406830116</v>
      </c>
      <c r="Y7" s="416">
        <f t="shared" si="6"/>
        <v>7.8504154820761283</v>
      </c>
    </row>
    <row r="8" spans="1:25" x14ac:dyDescent="0.2">
      <c r="A8" s="440" t="s">
        <v>299</v>
      </c>
      <c r="B8" s="418">
        <f>[2]BldgAreas!$B$46*[2]BldgEUI2!H9*([2]BldgEUI2!C9/[2]Constants!$B$1)/1000000</f>
        <v>3.2820983203279179</v>
      </c>
      <c r="C8" s="417">
        <f>[2]BldgAreas!$C$46*[2]BldgEUI2!H9*[2]BldgEUI2!C9/1000000</f>
        <v>0</v>
      </c>
      <c r="D8" s="417">
        <f>([2]BldgAreas!$D$46*[2]BldgEUI2!C9+[2]BldgAreas!$G$46*[2]BldgEUI2!G9)*[2]BldgEUI2!H9/1000000</f>
        <v>2.6489523246534716</v>
      </c>
      <c r="E8" s="417">
        <v>0</v>
      </c>
      <c r="F8" s="417">
        <f t="shared" si="0"/>
        <v>5.93105064498139</v>
      </c>
      <c r="G8" s="418">
        <f>[2]BldgAreas!$B$47*[2]BldgEUI2!O9*([2]BldgEUI2!J9/[2]Constants!$B$1)/1000000</f>
        <v>0</v>
      </c>
      <c r="H8" s="417">
        <f>[2]BldgAreas!$C$47*[2]BldgEUI2!O9*[2]BldgEUI2!J9/1000000</f>
        <v>0</v>
      </c>
      <c r="I8" s="417">
        <f>([2]BldgAreas!$D$47*[2]BldgEUI2!J9+[2]BldgAreas!$G$47*[2]BldgEUI2!N9)*[2]BldgEUI2!O9/1000000</f>
        <v>0</v>
      </c>
      <c r="J8" s="417">
        <v>0</v>
      </c>
      <c r="K8" s="417">
        <f t="shared" si="1"/>
        <v>0</v>
      </c>
      <c r="L8" s="418">
        <f>[2]BldgAreas!$B$48*[2]BldgEUI2!V9*([2]BldgEUI2!Q9/[2]Constants!$B$1)/1000000</f>
        <v>6.1493197475866026</v>
      </c>
      <c r="M8" s="417">
        <f>[2]BldgAreas!$C$48*[2]BldgEUI2!V9*[2]BldgEUI2!Q9/1000000</f>
        <v>0</v>
      </c>
      <c r="N8" s="417">
        <f>([2]BldgAreas!$D$48*[2]BldgEUI2!Q9+[2]BldgAreas!$G$48*[2]BldgEUI2!U9)*[2]BldgEUI2!V9/1000000</f>
        <v>4.0764953937310588</v>
      </c>
      <c r="O8" s="417">
        <v>0</v>
      </c>
      <c r="P8" s="417">
        <f t="shared" si="2"/>
        <v>10.225815141317661</v>
      </c>
      <c r="Q8" s="418">
        <f>[2]BldgAreas!$B$49*[2]BldgEUI2!AC9*([2]BldgEUI2!X9/[2]Constants!$B$1)/1000000</f>
        <v>3.6467546451290751</v>
      </c>
      <c r="R8" s="417">
        <f>[2]BldgAreas!$C$49*[2]BldgEUI2!AC9*[2]BldgEUI2!X9/1000000</f>
        <v>0</v>
      </c>
      <c r="S8" s="417">
        <f>([2]BldgAreas!$D$49*[2]BldgEUI2!X9+[2]BldgAreas!$G$49*[2]BldgEUI2!AB9)*[2]BldgEUI2!AC9/1000000</f>
        <v>1.123723537130862</v>
      </c>
      <c r="T8" s="417">
        <v>0</v>
      </c>
      <c r="U8" s="416">
        <f t="shared" si="3"/>
        <v>4.7704781822599376</v>
      </c>
      <c r="V8" s="418">
        <f t="shared" si="4"/>
        <v>13.078172713043596</v>
      </c>
      <c r="W8" s="417">
        <f>(C8+H8+M8+R8)/[2]Constants!$B$3</f>
        <v>0</v>
      </c>
      <c r="X8" s="417">
        <f t="shared" si="5"/>
        <v>13.078172713043596</v>
      </c>
      <c r="Y8" s="416">
        <f t="shared" si="6"/>
        <v>7.8491712555153921</v>
      </c>
    </row>
    <row r="9" spans="1:25" s="24" customFormat="1" x14ac:dyDescent="0.2">
      <c r="A9" s="434" t="s">
        <v>331</v>
      </c>
      <c r="B9" s="418">
        <f>[2]BldgAreas!$B$46*[2]BldgEUI2!H10*([2]BldgEUI2!C10/[2]Constants!$B$1)/1000000</f>
        <v>3.3146498585187207</v>
      </c>
      <c r="C9" s="417">
        <f>[2]BldgAreas!$C$46*[2]BldgEUI2!H10*[2]BldgEUI2!C10/1000000</f>
        <v>0</v>
      </c>
      <c r="D9" s="417">
        <f>([2]BldgAreas!$D$46*[2]BldgEUI2!C10+[2]BldgAreas!$G$46*[2]BldgEUI2!G10)*[2]BldgEUI2!H10/1000000</f>
        <v>2.6467945270393609</v>
      </c>
      <c r="E9" s="420">
        <v>0</v>
      </c>
      <c r="F9" s="420">
        <f t="shared" si="0"/>
        <v>5.9614443855580816</v>
      </c>
      <c r="G9" s="418">
        <f>[2]BldgAreas!$B$47*[2]BldgEUI2!O10*([2]BldgEUI2!J10/[2]Constants!$B$1)/1000000</f>
        <v>0</v>
      </c>
      <c r="H9" s="417">
        <f>[2]BldgAreas!$C$47*[2]BldgEUI2!O10*[2]BldgEUI2!J10/1000000</f>
        <v>0</v>
      </c>
      <c r="I9" s="417">
        <f>([2]BldgAreas!$D$47*[2]BldgEUI2!J10+[2]BldgAreas!$G$47*[2]BldgEUI2!N10)*[2]BldgEUI2!O10/1000000</f>
        <v>0</v>
      </c>
      <c r="J9" s="420">
        <v>0</v>
      </c>
      <c r="K9" s="420">
        <f t="shared" si="1"/>
        <v>0</v>
      </c>
      <c r="L9" s="418">
        <f>[2]BldgAreas!$B$48*[2]BldgEUI2!V10*([2]BldgEUI2!Q10/[2]Constants!$B$1)/1000000</f>
        <v>7.2710009855999997</v>
      </c>
      <c r="M9" s="417">
        <f>[2]BldgAreas!$C$48*[2]BldgEUI2!V10*[2]BldgEUI2!Q10/1000000</f>
        <v>0</v>
      </c>
      <c r="N9" s="417">
        <f>([2]BldgAreas!$D$48*[2]BldgEUI2!Q10+[2]BldgAreas!$G$48*[2]BldgEUI2!U10)*[2]BldgEUI2!V10/1000000</f>
        <v>4.0774355856</v>
      </c>
      <c r="O9" s="420">
        <v>0</v>
      </c>
      <c r="P9" s="420">
        <f t="shared" si="2"/>
        <v>11.348436571200001</v>
      </c>
      <c r="Q9" s="418">
        <f>[2]BldgAreas!$B$49*[2]BldgEUI2!AC10*([2]BldgEUI2!X10/[2]Constants!$B$1)/1000000</f>
        <v>4.1775268499999996</v>
      </c>
      <c r="R9" s="417">
        <f>[2]BldgAreas!$C$49*[2]BldgEUI2!AC10*[2]BldgEUI2!X10/1000000</f>
        <v>0</v>
      </c>
      <c r="S9" s="417">
        <f>([2]BldgAreas!$D$49*[2]BldgEUI2!X10+[2]BldgAreas!$G$49*[2]BldgEUI2!AB10)*[2]BldgEUI2!AC10/1000000</f>
        <v>1.1240252099999999</v>
      </c>
      <c r="T9" s="420">
        <v>0</v>
      </c>
      <c r="U9" s="419">
        <f t="shared" si="3"/>
        <v>5.3015520599999997</v>
      </c>
      <c r="V9" s="418">
        <f t="shared" si="4"/>
        <v>14.76317769411872</v>
      </c>
      <c r="W9" s="417">
        <f>(C9+H9+M9+R9)/[2]Constants!$B$3</f>
        <v>0</v>
      </c>
      <c r="X9" s="417">
        <f t="shared" si="5"/>
        <v>14.76317769411872</v>
      </c>
      <c r="Y9" s="416">
        <f t="shared" si="6"/>
        <v>7.8482553226393614</v>
      </c>
    </row>
    <row r="10" spans="1:25" s="24" customFormat="1" x14ac:dyDescent="0.2">
      <c r="A10" s="434" t="s">
        <v>328</v>
      </c>
      <c r="B10" s="418">
        <f>[2]BldgAreas!$B$46*[2]BldgEUI2!H11*([2]BldgEUI2!C11/[2]Constants!$B$1)/1000000</f>
        <v>3.4059144108960102</v>
      </c>
      <c r="C10" s="417">
        <f>[2]BldgAreas!$C$46*[2]BldgEUI2!H11*[2]BldgEUI2!C11/1000000</f>
        <v>0</v>
      </c>
      <c r="D10" s="417">
        <f>([2]BldgAreas!$D$46*[2]BldgEUI2!C11+[2]BldgAreas!$G$46*[2]BldgEUI2!G11)*[2]BldgEUI2!H11/1000000</f>
        <v>2.7710284231215021</v>
      </c>
      <c r="E10" s="420">
        <v>0</v>
      </c>
      <c r="F10" s="420">
        <f t="shared" si="0"/>
        <v>6.1769428340175123</v>
      </c>
      <c r="G10" s="418">
        <f>[2]BldgAreas!$B$47*[2]BldgEUI2!O11*([2]BldgEUI2!J11/[2]Constants!$B$1)/1000000</f>
        <v>0</v>
      </c>
      <c r="H10" s="417">
        <f>[2]BldgAreas!$C$47*[2]BldgEUI2!O11*[2]BldgEUI2!J11/1000000</f>
        <v>0</v>
      </c>
      <c r="I10" s="417">
        <f>([2]BldgAreas!$D$47*[2]BldgEUI2!J11+[2]BldgAreas!$G$47*[2]BldgEUI2!N11)*[2]BldgEUI2!O11/1000000</f>
        <v>0</v>
      </c>
      <c r="J10" s="420">
        <v>0</v>
      </c>
      <c r="K10" s="420">
        <f t="shared" si="1"/>
        <v>0</v>
      </c>
      <c r="L10" s="418">
        <f>[2]BldgAreas!$B$48*[2]BldgEUI2!V11*([2]BldgEUI2!Q11/[2]Constants!$B$1)/1000000</f>
        <v>6.9238895086923806</v>
      </c>
      <c r="M10" s="417">
        <f>[2]BldgAreas!$C$48*[2]BldgEUI2!V11*[2]BldgEUI2!Q11/1000000</f>
        <v>0</v>
      </c>
      <c r="N10" s="417">
        <f>([2]BldgAreas!$D$48*[2]BldgEUI2!Q11+[2]BldgAreas!$G$48*[2]BldgEUI2!U11)*[2]BldgEUI2!V11/1000000</f>
        <v>4.0772310672840382</v>
      </c>
      <c r="O10" s="420">
        <v>0</v>
      </c>
      <c r="P10" s="420">
        <f t="shared" si="2"/>
        <v>11.001120575976419</v>
      </c>
      <c r="Q10" s="418">
        <f>[2]BldgAreas!$B$49*[2]BldgEUI2!AC11*([2]BldgEUI2!X11/[2]Constants!$B$1)/1000000</f>
        <v>3.8537533832961146</v>
      </c>
      <c r="R10" s="417">
        <f>[2]BldgAreas!$C$49*[2]BldgEUI2!AC11*[2]BldgEUI2!X11/1000000</f>
        <v>0</v>
      </c>
      <c r="S10" s="417">
        <f>([2]BldgAreas!$D$49*[2]BldgEUI2!X11+[2]BldgAreas!$G$49*[2]BldgEUI2!AB11)*[2]BldgEUI2!AC11/1000000</f>
        <v>1.1232666064475214</v>
      </c>
      <c r="T10" s="420">
        <v>0</v>
      </c>
      <c r="U10" s="419">
        <f t="shared" si="3"/>
        <v>4.9770199897436358</v>
      </c>
      <c r="V10" s="418">
        <f t="shared" si="4"/>
        <v>14.183557302884505</v>
      </c>
      <c r="W10" s="417">
        <f>(C10+H10+M10+R10)/[2]Constants!$B$3</f>
        <v>0</v>
      </c>
      <c r="X10" s="417">
        <f t="shared" si="5"/>
        <v>14.183557302884505</v>
      </c>
      <c r="Y10" s="416">
        <f t="shared" si="6"/>
        <v>7.9715260968530623</v>
      </c>
    </row>
    <row r="11" spans="1:25" s="24" customFormat="1" x14ac:dyDescent="0.2">
      <c r="A11" s="434" t="s">
        <v>393</v>
      </c>
      <c r="B11" s="418">
        <f>[2]BldgAreas!$B$46*[2]BldgEUI2!H12*([2]BldgEUI2!C12/[2]Constants!$B$1)/1000000</f>
        <v>3.053598771990754</v>
      </c>
      <c r="C11" s="417">
        <f>[2]BldgAreas!$C$46*[2]BldgEUI2!H12*[2]BldgEUI2!C12/1000000</f>
        <v>0</v>
      </c>
      <c r="D11" s="417">
        <f>([2]BldgAreas!$D$46*[2]BldgEUI2!C12+[2]BldgAreas!$G$46*[2]BldgEUI2!G12)*[2]BldgEUI2!H12/1000000</f>
        <v>2.6598727771643289</v>
      </c>
      <c r="E11" s="420">
        <v>0</v>
      </c>
      <c r="F11" s="420">
        <f t="shared" si="0"/>
        <v>5.7134715491550825</v>
      </c>
      <c r="G11" s="418">
        <f>[2]BldgAreas!$B$47*[2]BldgEUI2!O12*([2]BldgEUI2!J12/[2]Constants!$B$1)/1000000</f>
        <v>0</v>
      </c>
      <c r="H11" s="417">
        <f>[2]BldgAreas!$C$47*[2]BldgEUI2!O12*[2]BldgEUI2!J12/1000000</f>
        <v>0</v>
      </c>
      <c r="I11" s="417">
        <f>([2]BldgAreas!$D$47*[2]BldgEUI2!J12+[2]BldgAreas!$G$47*[2]BldgEUI2!N12)*[2]BldgEUI2!O12/1000000</f>
        <v>0</v>
      </c>
      <c r="J11" s="420">
        <v>0</v>
      </c>
      <c r="K11" s="420">
        <f t="shared" si="1"/>
        <v>0</v>
      </c>
      <c r="L11" s="418">
        <f>[2]BldgAreas!$B$48*[2]BldgEUI2!V12*([2]BldgEUI2!Q12/[2]Constants!$B$1)/1000000</f>
        <v>6.6864896779356506</v>
      </c>
      <c r="M11" s="417">
        <f>[2]BldgAreas!$C$48*[2]BldgEUI2!V12*[2]BldgEUI2!Q12/1000000</f>
        <v>0</v>
      </c>
      <c r="N11" s="417">
        <f>([2]BldgAreas!$D$48*[2]BldgEUI2!Q12+[2]BldgAreas!$G$48*[2]BldgEUI2!U12)*[2]BldgEUI2!V12/1000000</f>
        <v>4.0750712917156591</v>
      </c>
      <c r="O11" s="420">
        <v>0</v>
      </c>
      <c r="P11" s="420">
        <f t="shared" si="2"/>
        <v>10.76156096965131</v>
      </c>
      <c r="Q11" s="418">
        <f>[2]BldgAreas!$B$49*[2]BldgEUI2!AC12*([2]BldgEUI2!X12/[2]Constants!$B$1)/1000000</f>
        <v>3.9214004478624385</v>
      </c>
      <c r="R11" s="417">
        <f>[2]BldgAreas!$C$49*[2]BldgEUI2!AC12*[2]BldgEUI2!X12/1000000</f>
        <v>0</v>
      </c>
      <c r="S11" s="417">
        <f>([2]BldgAreas!$D$49*[2]BldgEUI2!X12+[2]BldgAreas!$G$49*[2]BldgEUI2!AB12)*[2]BldgEUI2!AC12/1000000</f>
        <v>1.1229071543099598</v>
      </c>
      <c r="T11" s="420">
        <v>0</v>
      </c>
      <c r="U11" s="419">
        <f t="shared" si="3"/>
        <v>5.044307602172398</v>
      </c>
      <c r="V11" s="418">
        <f t="shared" si="4"/>
        <v>13.661488897788843</v>
      </c>
      <c r="W11" s="417">
        <f>(C11+H11+M11+R11)/[2]Constants!$B$3</f>
        <v>0</v>
      </c>
      <c r="X11" s="417">
        <f t="shared" si="5"/>
        <v>13.661488897788843</v>
      </c>
      <c r="Y11" s="416">
        <f t="shared" si="6"/>
        <v>7.8578512231899484</v>
      </c>
    </row>
    <row r="12" spans="1:25" s="24" customFormat="1" x14ac:dyDescent="0.2">
      <c r="A12" s="434" t="s">
        <v>303</v>
      </c>
      <c r="B12" s="418">
        <f>[2]BldgAreas!$B$46*[2]BldgEUI2!H13*([2]BldgEUI2!C13/[2]Constants!$B$1)/1000000</f>
        <v>3.1639573034790409</v>
      </c>
      <c r="C12" s="417">
        <f>[2]BldgAreas!$C$46*[2]BldgEUI2!H13*[2]BldgEUI2!C13/1000000</f>
        <v>0</v>
      </c>
      <c r="D12" s="417">
        <f>([2]BldgAreas!$D$46*[2]BldgEUI2!C13+[2]BldgAreas!$G$46*[2]BldgEUI2!G13)*[2]BldgEUI2!H13/1000000</f>
        <v>2.6453286461537604</v>
      </c>
      <c r="E12" s="420">
        <v>0</v>
      </c>
      <c r="F12" s="420">
        <f t="shared" si="0"/>
        <v>5.8092859496328018</v>
      </c>
      <c r="G12" s="418">
        <f>[2]BldgAreas!$B$47*[2]BldgEUI2!O13*([2]BldgEUI2!J13/[2]Constants!$B$1)/1000000</f>
        <v>0</v>
      </c>
      <c r="H12" s="417">
        <f>[2]BldgAreas!$C$47*[2]BldgEUI2!O13*[2]BldgEUI2!J13/1000000</f>
        <v>0</v>
      </c>
      <c r="I12" s="417">
        <f>([2]BldgAreas!$D$47*[2]BldgEUI2!J13+[2]BldgAreas!$G$47*[2]BldgEUI2!N13)*[2]BldgEUI2!O13/1000000</f>
        <v>0</v>
      </c>
      <c r="J12" s="420">
        <v>0</v>
      </c>
      <c r="K12" s="420">
        <f t="shared" si="1"/>
        <v>0</v>
      </c>
      <c r="L12" s="418">
        <f>[2]BldgAreas!$B$48*[2]BldgEUI2!V13*([2]BldgEUI2!Q13/[2]Constants!$B$1)/1000000</f>
        <v>6.9369676344000002</v>
      </c>
      <c r="M12" s="417">
        <f>[2]BldgAreas!$C$48*[2]BldgEUI2!V13*[2]BldgEUI2!Q13/1000000</f>
        <v>0</v>
      </c>
      <c r="N12" s="417">
        <f>([2]BldgAreas!$D$48*[2]BldgEUI2!Q13+[2]BldgAreas!$G$48*[2]BldgEUI2!U13)*[2]BldgEUI2!V13/1000000</f>
        <v>4.0763484144</v>
      </c>
      <c r="O12" s="420">
        <v>0</v>
      </c>
      <c r="P12" s="420">
        <f t="shared" si="2"/>
        <v>11.0133160488</v>
      </c>
      <c r="Q12" s="418">
        <f>[2]BldgAreas!$B$49*[2]BldgEUI2!AC13*([2]BldgEUI2!X13/[2]Constants!$B$1)/1000000</f>
        <v>4.0544888399999994</v>
      </c>
      <c r="R12" s="417">
        <f>[2]BldgAreas!$C$49*[2]BldgEUI2!AC13*[2]BldgEUI2!X13/1000000</f>
        <v>0</v>
      </c>
      <c r="S12" s="417">
        <f>([2]BldgAreas!$D$49*[2]BldgEUI2!X13+[2]BldgAreas!$G$49*[2]BldgEUI2!AB13)*[2]BldgEUI2!AC13/1000000</f>
        <v>1.1235345299999999</v>
      </c>
      <c r="T12" s="420">
        <v>0</v>
      </c>
      <c r="U12" s="419">
        <f t="shared" si="3"/>
        <v>5.1780233699999991</v>
      </c>
      <c r="V12" s="418">
        <f t="shared" si="4"/>
        <v>14.155413777879041</v>
      </c>
      <c r="W12" s="417">
        <f>(C12+H12+M12+R12)/[2]Constants!$B$3</f>
        <v>0</v>
      </c>
      <c r="X12" s="417">
        <f t="shared" si="5"/>
        <v>14.155413777879041</v>
      </c>
      <c r="Y12" s="416">
        <f t="shared" si="6"/>
        <v>7.8452115905537605</v>
      </c>
    </row>
    <row r="13" spans="1:25" s="24" customFormat="1" x14ac:dyDescent="0.2">
      <c r="A13" s="434" t="s">
        <v>330</v>
      </c>
      <c r="B13" s="418">
        <f>[2]BldgAreas!$B$46*[2]BldgEUI2!H14*([2]BldgEUI2!C14/[2]Constants!$B$1)/1000000</f>
        <v>3.5738127280995937</v>
      </c>
      <c r="C13" s="417">
        <f>[2]BldgAreas!$C$46*[2]BldgEUI2!H14*[2]BldgEUI2!C14/1000000</f>
        <v>0</v>
      </c>
      <c r="D13" s="417">
        <f>([2]BldgAreas!$D$46*[2]BldgEUI2!C14+[2]BldgAreas!$G$46*[2]BldgEUI2!G14)*[2]BldgEUI2!H14/1000000</f>
        <v>2.2451503923103635</v>
      </c>
      <c r="E13" s="420">
        <v>0</v>
      </c>
      <c r="F13" s="420">
        <f t="shared" si="0"/>
        <v>5.8189631204099577</v>
      </c>
      <c r="G13" s="418">
        <f>[2]BldgAreas!$B$47*[2]BldgEUI2!O14*([2]BldgEUI2!J14/[2]Constants!$B$1)/1000000</f>
        <v>0</v>
      </c>
      <c r="H13" s="417">
        <f>[2]BldgAreas!$C$47*[2]BldgEUI2!O14*[2]BldgEUI2!J14/1000000</f>
        <v>0</v>
      </c>
      <c r="I13" s="417">
        <f>([2]BldgAreas!$D$47*[2]BldgEUI2!J14+[2]BldgAreas!$G$47*[2]BldgEUI2!N14)*[2]BldgEUI2!O14/1000000</f>
        <v>0</v>
      </c>
      <c r="J13" s="420">
        <v>0</v>
      </c>
      <c r="K13" s="420">
        <f t="shared" si="1"/>
        <v>0</v>
      </c>
      <c r="L13" s="418">
        <f>[2]BldgAreas!$B$48*[2]BldgEUI2!V14*([2]BldgEUI2!Q14/[2]Constants!$B$1)/1000000</f>
        <v>7.5835322123658067</v>
      </c>
      <c r="M13" s="417">
        <f>[2]BldgAreas!$C$48*[2]BldgEUI2!V14*[2]BldgEUI2!Q14/1000000</f>
        <v>0</v>
      </c>
      <c r="N13" s="417">
        <f>([2]BldgAreas!$D$48*[2]BldgEUI2!Q14+[2]BldgAreas!$G$48*[2]BldgEUI2!U14)*[2]BldgEUI2!V14/1000000</f>
        <v>3.7311067845553905</v>
      </c>
      <c r="O13" s="420">
        <v>0</v>
      </c>
      <c r="P13" s="420">
        <f t="shared" si="2"/>
        <v>11.314638996921197</v>
      </c>
      <c r="Q13" s="418">
        <f>[2]BldgAreas!$B$49*[2]BldgEUI2!AC14*([2]BldgEUI2!X14/[2]Constants!$B$1)/1000000</f>
        <v>4.2624108630442175</v>
      </c>
      <c r="R13" s="417">
        <f>[2]BldgAreas!$C$49*[2]BldgEUI2!AC14*[2]BldgEUI2!X14/1000000</f>
        <v>0</v>
      </c>
      <c r="S13" s="417">
        <f>([2]BldgAreas!$D$49*[2]BldgEUI2!X14+[2]BldgAreas!$G$49*[2]BldgEUI2!AB14)*[2]BldgEUI2!AC14/1000000</f>
        <v>0.96781269556587779</v>
      </c>
      <c r="T13" s="420">
        <v>0</v>
      </c>
      <c r="U13" s="419">
        <f t="shared" si="3"/>
        <v>5.2302235586100956</v>
      </c>
      <c r="V13" s="418">
        <f t="shared" si="4"/>
        <v>15.419755803509616</v>
      </c>
      <c r="W13" s="417">
        <f>(C13+H13+M13+R13)/[2]Constants!$B$3</f>
        <v>0</v>
      </c>
      <c r="X13" s="417">
        <f t="shared" si="5"/>
        <v>15.419755803509616</v>
      </c>
      <c r="Y13" s="416">
        <f t="shared" si="6"/>
        <v>6.9440698724316325</v>
      </c>
    </row>
    <row r="14" spans="1:25" s="24" customFormat="1" x14ac:dyDescent="0.2">
      <c r="A14" s="424" t="s">
        <v>30</v>
      </c>
      <c r="B14" s="418">
        <f>[2]BldgAreas!$B$46*[2]BldgEUI2!H15*([2]BldgEUI2!C15/[2]Constants!$B$1)/1000000</f>
        <v>3.4059144108960102</v>
      </c>
      <c r="C14" s="417">
        <f>[2]BldgAreas!$C$46*[2]BldgEUI2!H15*[2]BldgEUI2!C15/1000000</f>
        <v>0</v>
      </c>
      <c r="D14" s="417">
        <f>([2]BldgAreas!$D$46*[2]BldgEUI2!C15+[2]BldgAreas!$G$46*[2]BldgEUI2!G15)*[2]BldgEUI2!H15/1000000</f>
        <v>2.4939255808093521</v>
      </c>
      <c r="E14" s="420">
        <v>0</v>
      </c>
      <c r="F14" s="420">
        <f t="shared" si="0"/>
        <v>5.8998399917053623</v>
      </c>
      <c r="G14" s="418">
        <f>[2]BldgAreas!$B$47*[2]BldgEUI2!O15*([2]BldgEUI2!J15/[2]Constants!$B$1)/1000000</f>
        <v>0</v>
      </c>
      <c r="H14" s="417">
        <f>[2]BldgAreas!$C$47*[2]BldgEUI2!O15*[2]BldgEUI2!J15/1000000</f>
        <v>0</v>
      </c>
      <c r="I14" s="417">
        <f>([2]BldgAreas!$D$47*[2]BldgEUI2!J15+[2]BldgAreas!$G$47*[2]BldgEUI2!N15)*[2]BldgEUI2!O15/1000000</f>
        <v>0</v>
      </c>
      <c r="J14" s="420">
        <v>0</v>
      </c>
      <c r="K14" s="420">
        <f t="shared" si="1"/>
        <v>0</v>
      </c>
      <c r="L14" s="418">
        <f>[2]BldgAreas!$B$48*[2]BldgEUI2!V15*([2]BldgEUI2!Q15/[2]Constants!$B$1)/1000000</f>
        <v>7.3529019281562116</v>
      </c>
      <c r="M14" s="417">
        <f>[2]BldgAreas!$C$48*[2]BldgEUI2!V15*[2]BldgEUI2!Q15/1000000</f>
        <v>0</v>
      </c>
      <c r="N14" s="417">
        <f>([2]BldgAreas!$D$48*[2]BldgEUI2!Q15+[2]BldgAreas!$G$48*[2]BldgEUI2!U15)*[2]BldgEUI2!V15/1000000</f>
        <v>3.7734950798042837</v>
      </c>
      <c r="O14" s="420">
        <v>0</v>
      </c>
      <c r="P14" s="420">
        <f t="shared" si="2"/>
        <v>11.126397007960495</v>
      </c>
      <c r="Q14" s="418">
        <f>[2]BldgAreas!$B$49*[2]BldgEUI2!AC15*([2]BldgEUI2!X15/[2]Constants!$B$1)/1000000</f>
        <v>4.1921288315372927</v>
      </c>
      <c r="R14" s="417">
        <f>[2]BldgAreas!$C$49*[2]BldgEUI2!AC15*[2]BldgEUI2!X15/1000000</f>
        <v>0</v>
      </c>
      <c r="S14" s="417">
        <f>([2]BldgAreas!$D$49*[2]BldgEUI2!X15+[2]BldgAreas!$G$49*[2]BldgEUI2!AB15)*[2]BldgEUI2!AC15/1000000</f>
        <v>1.0584982051862439</v>
      </c>
      <c r="T14" s="420">
        <v>0</v>
      </c>
      <c r="U14" s="419">
        <f t="shared" si="3"/>
        <v>5.2506270367235368</v>
      </c>
      <c r="V14" s="418">
        <f t="shared" si="4"/>
        <v>14.950945170589515</v>
      </c>
      <c r="W14" s="417">
        <f>(C14+H14+M14+R14)/[2]Constants!$B$3</f>
        <v>0</v>
      </c>
      <c r="X14" s="417">
        <f t="shared" si="5"/>
        <v>14.950945170589515</v>
      </c>
      <c r="Y14" s="416">
        <f t="shared" si="6"/>
        <v>7.3259188657998804</v>
      </c>
    </row>
    <row r="15" spans="1:25" s="24" customFormat="1" x14ac:dyDescent="0.2">
      <c r="A15" s="424" t="s">
        <v>6</v>
      </c>
      <c r="B15" s="418">
        <f>[2]BldgAreas!$B$46*[2]BldgEUI2!H16*([2]BldgEUI2!C16/[2]Constants!$B$1)/1000000</f>
        <v>2.2204701696358273</v>
      </c>
      <c r="C15" s="417">
        <f>[2]BldgAreas!$C$46*[2]BldgEUI2!H16*[2]BldgEUI2!C16/1000000</f>
        <v>0</v>
      </c>
      <c r="D15" s="417">
        <f>([2]BldgAreas!$D$46*[2]BldgEUI2!C16+[2]BldgAreas!$G$46*[2]BldgEUI2!G16)*[2]BldgEUI2!H16/1000000</f>
        <v>2.6766975543327218</v>
      </c>
      <c r="E15" s="420">
        <v>0</v>
      </c>
      <c r="F15" s="420">
        <f t="shared" si="0"/>
        <v>4.8971677239685487</v>
      </c>
      <c r="G15" s="418">
        <f>[2]BldgAreas!$B$47*[2]BldgEUI2!O16*([2]BldgEUI2!J16/[2]Constants!$B$1)/1000000</f>
        <v>0</v>
      </c>
      <c r="H15" s="417">
        <f>[2]BldgAreas!$C$47*[2]BldgEUI2!O16*[2]BldgEUI2!J16/1000000</f>
        <v>0</v>
      </c>
      <c r="I15" s="417">
        <f>([2]BldgAreas!$D$47*[2]BldgEUI2!J16+[2]BldgAreas!$G$47*[2]BldgEUI2!N16)*[2]BldgEUI2!O16/1000000</f>
        <v>0</v>
      </c>
      <c r="J15" s="420">
        <v>0</v>
      </c>
      <c r="K15" s="420">
        <f t="shared" si="1"/>
        <v>0</v>
      </c>
      <c r="L15" s="418">
        <f>[2]BldgAreas!$B$48*[2]BldgEUI2!V16*([2]BldgEUI2!Q16/[2]Constants!$B$1)/1000000</f>
        <v>7.3191486856016441</v>
      </c>
      <c r="M15" s="417">
        <f>[2]BldgAreas!$C$48*[2]BldgEUI2!V16*[2]BldgEUI2!Q16/1000000</f>
        <v>0</v>
      </c>
      <c r="N15" s="417">
        <f>([2]BldgAreas!$D$48*[2]BldgEUI2!Q16+[2]BldgAreas!$G$48*[2]BldgEUI2!U16)*[2]BldgEUI2!V16/1000000</f>
        <v>4.0772310672840382</v>
      </c>
      <c r="O15" s="420">
        <v>0</v>
      </c>
      <c r="P15" s="420">
        <f t="shared" si="2"/>
        <v>11.396379752885682</v>
      </c>
      <c r="Q15" s="418">
        <f>[2]BldgAreas!$B$49*[2]BldgEUI2!AC16*([2]BldgEUI2!X16/[2]Constants!$B$1)/1000000</f>
        <v>4.1793043103581962</v>
      </c>
      <c r="R15" s="417">
        <f>[2]BldgAreas!$C$49*[2]BldgEUI2!AC16*[2]BldgEUI2!X16/1000000</f>
        <v>0</v>
      </c>
      <c r="S15" s="417">
        <f>([2]BldgAreas!$D$49*[2]BldgEUI2!X16+[2]BldgAreas!$G$49*[2]BldgEUI2!AB16)*[2]BldgEUI2!AC16/1000000</f>
        <v>1.1272997812791425</v>
      </c>
      <c r="T15" s="420">
        <v>0</v>
      </c>
      <c r="U15" s="419">
        <f t="shared" si="3"/>
        <v>5.3066040916373387</v>
      </c>
      <c r="V15" s="418">
        <f t="shared" si="4"/>
        <v>13.718923165595667</v>
      </c>
      <c r="W15" s="417">
        <f>(C15+H15+M15+R15)/[2]Constants!$B$3</f>
        <v>0</v>
      </c>
      <c r="X15" s="417">
        <f t="shared" si="5"/>
        <v>13.718923165595667</v>
      </c>
      <c r="Y15" s="416">
        <f t="shared" si="6"/>
        <v>7.8812284028959025</v>
      </c>
    </row>
    <row r="16" spans="1:25" s="24" customFormat="1" x14ac:dyDescent="0.2">
      <c r="A16" s="425" t="s">
        <v>305</v>
      </c>
      <c r="B16" s="418">
        <f>[2]BldgAreas!$B$46*[2]BldgEUI2!H17*([2]BldgEUI2!C17/[2]Constants!$B$1)/1000000</f>
        <v>2.2523433303641807</v>
      </c>
      <c r="C16" s="417">
        <f>[2]BldgAreas!$C$46*[2]BldgEUI2!H17*[2]BldgEUI2!C17/1000000</f>
        <v>0</v>
      </c>
      <c r="D16" s="417">
        <f>([2]BldgAreas!$D$46*[2]BldgEUI2!C17+[2]BldgAreas!$G$46*[2]BldgEUI2!G17)*[2]BldgEUI2!H17/1000000</f>
        <v>2.637609614645529</v>
      </c>
      <c r="E16" s="420">
        <v>0</v>
      </c>
      <c r="F16" s="420">
        <f t="shared" si="0"/>
        <v>4.8899529450097097</v>
      </c>
      <c r="G16" s="418">
        <f>[2]BldgAreas!$B$47*[2]BldgEUI2!O17*([2]BldgEUI2!J17/[2]Constants!$B$1)/1000000</f>
        <v>0</v>
      </c>
      <c r="H16" s="417">
        <f>[2]BldgAreas!$C$47*[2]BldgEUI2!O17*[2]BldgEUI2!J17/1000000</f>
        <v>0</v>
      </c>
      <c r="I16" s="417">
        <f>([2]BldgAreas!$D$47*[2]BldgEUI2!J17+[2]BldgAreas!$G$47*[2]BldgEUI2!N17)*[2]BldgEUI2!O17/1000000</f>
        <v>0</v>
      </c>
      <c r="J16" s="420">
        <v>0</v>
      </c>
      <c r="K16" s="420">
        <f t="shared" si="1"/>
        <v>0</v>
      </c>
      <c r="L16" s="418">
        <f>[2]BldgAreas!$B$48*[2]BldgEUI2!V17*([2]BldgEUI2!Q17/[2]Constants!$B$1)/1000000</f>
        <v>7.3514035838556504</v>
      </c>
      <c r="M16" s="417">
        <f>[2]BldgAreas!$C$48*[2]BldgEUI2!V17*[2]BldgEUI2!Q17/1000000</f>
        <v>0</v>
      </c>
      <c r="N16" s="417">
        <f>([2]BldgAreas!$D$48*[2]BldgEUI2!Q17+[2]BldgAreas!$G$48*[2]BldgEUI2!U17)*[2]BldgEUI2!V17/1000000</f>
        <v>4.0756247342050553</v>
      </c>
      <c r="O16" s="420">
        <v>0</v>
      </c>
      <c r="P16" s="420">
        <f t="shared" si="2"/>
        <v>11.427028318060707</v>
      </c>
      <c r="Q16" s="418">
        <f>[2]BldgAreas!$B$49*[2]BldgEUI2!AC17*([2]BldgEUI2!X17/[2]Constants!$B$1)/1000000</f>
        <v>4.1909712738061637</v>
      </c>
      <c r="R16" s="417">
        <f>[2]BldgAreas!$C$49*[2]BldgEUI2!AC17*[2]BldgEUI2!X17/1000000</f>
        <v>0</v>
      </c>
      <c r="S16" s="417">
        <f>([2]BldgAreas!$D$49*[2]BldgEUI2!X17+[2]BldgAreas!$G$49*[2]BldgEUI2!AB17)*[2]BldgEUI2!AC17/1000000</f>
        <v>1.1237296295399732</v>
      </c>
      <c r="T16" s="420">
        <v>0</v>
      </c>
      <c r="U16" s="419">
        <f t="shared" si="3"/>
        <v>5.3147009033461368</v>
      </c>
      <c r="V16" s="418">
        <f t="shared" si="4"/>
        <v>13.794718188025996</v>
      </c>
      <c r="W16" s="417">
        <f>(C16+H16+M16+R16)/[2]Constants!$B$3</f>
        <v>0</v>
      </c>
      <c r="X16" s="417">
        <f t="shared" si="5"/>
        <v>13.794718188025996</v>
      </c>
      <c r="Y16" s="416">
        <f t="shared" si="6"/>
        <v>7.8369639783905569</v>
      </c>
    </row>
    <row r="17" spans="1:25" s="24" customFormat="1" x14ac:dyDescent="0.2">
      <c r="A17" s="425" t="s">
        <v>306</v>
      </c>
      <c r="B17" s="418">
        <f>[2]BldgAreas!$B$46*[2]BldgEUI2!H18*([2]BldgEUI2!C18/[2]Constants!$B$1)/1000000</f>
        <v>3.3038023399652805</v>
      </c>
      <c r="C17" s="417">
        <f>[2]BldgAreas!$C$46*[2]BldgEUI2!H18*[2]BldgEUI2!C18/1000000</f>
        <v>0</v>
      </c>
      <c r="D17" s="417">
        <f>([2]BldgAreas!$D$46*[2]BldgEUI2!C18+[2]BldgAreas!$G$46*[2]BldgEUI2!G18)*[2]BldgEUI2!H18/1000000</f>
        <v>2.662332864426721</v>
      </c>
      <c r="E17" s="420">
        <v>0</v>
      </c>
      <c r="F17" s="420">
        <f t="shared" si="0"/>
        <v>5.9661352043920015</v>
      </c>
      <c r="G17" s="418">
        <f>[2]BldgAreas!$B$47*[2]BldgEUI2!O18*([2]BldgEUI2!J18/[2]Constants!$B$1)/1000000</f>
        <v>0</v>
      </c>
      <c r="H17" s="417">
        <f>[2]BldgAreas!$C$47*[2]BldgEUI2!O18*[2]BldgEUI2!J18/1000000</f>
        <v>0</v>
      </c>
      <c r="I17" s="417">
        <f>([2]BldgAreas!$D$47*[2]BldgEUI2!J18+[2]BldgAreas!$G$47*[2]BldgEUI2!N18)*[2]BldgEUI2!O18/1000000</f>
        <v>0</v>
      </c>
      <c r="J17" s="420">
        <v>0</v>
      </c>
      <c r="K17" s="420">
        <f t="shared" si="1"/>
        <v>0</v>
      </c>
      <c r="L17" s="418">
        <f>[2]BldgAreas!$B$48*[2]BldgEUI2!V18*([2]BldgEUI2!Q18/[2]Constants!$B$1)/1000000</f>
        <v>7.3529019281562116</v>
      </c>
      <c r="M17" s="417">
        <f>[2]BldgAreas!$C$48*[2]BldgEUI2!V18*[2]BldgEUI2!Q18/1000000</f>
        <v>0</v>
      </c>
      <c r="N17" s="417">
        <f>([2]BldgAreas!$D$48*[2]BldgEUI2!Q18+[2]BldgAreas!$G$48*[2]BldgEUI2!U18)*[2]BldgEUI2!V18/1000000</f>
        <v>4.0771637927999995</v>
      </c>
      <c r="O17" s="420">
        <v>0</v>
      </c>
      <c r="P17" s="420">
        <f t="shared" si="2"/>
        <v>11.430065720956211</v>
      </c>
      <c r="Q17" s="418">
        <f>[2]BldgAreas!$B$49*[2]BldgEUI2!AC18*([2]BldgEUI2!X18/[2]Constants!$B$1)/1000000</f>
        <v>4.1921288315372927</v>
      </c>
      <c r="R17" s="417">
        <f>[2]BldgAreas!$C$49*[2]BldgEUI2!AC18*[2]BldgEUI2!X18/1000000</f>
        <v>0</v>
      </c>
      <c r="S17" s="417">
        <f>([2]BldgAreas!$D$49*[2]BldgEUI2!X18+[2]BldgAreas!$G$49*[2]BldgEUI2!AB18)*[2]BldgEUI2!AC18/1000000</f>
        <v>1.12390254</v>
      </c>
      <c r="T17" s="420">
        <v>0</v>
      </c>
      <c r="U17" s="419">
        <f t="shared" si="3"/>
        <v>5.3160313715372922</v>
      </c>
      <c r="V17" s="418">
        <f t="shared" si="4"/>
        <v>14.848833099658785</v>
      </c>
      <c r="W17" s="417">
        <f>(C17+H17+M17+R17)/[2]Constants!$B$3</f>
        <v>0</v>
      </c>
      <c r="X17" s="417">
        <f t="shared" si="5"/>
        <v>14.848833099658785</v>
      </c>
      <c r="Y17" s="416">
        <f t="shared" si="6"/>
        <v>7.8633991972267197</v>
      </c>
    </row>
    <row r="18" spans="1:25" s="24" customFormat="1" x14ac:dyDescent="0.2">
      <c r="A18" s="425" t="s">
        <v>307</v>
      </c>
      <c r="B18" s="418">
        <f>[2]BldgAreas!$B$46*[2]BldgEUI2!H19*([2]BldgEUI2!C19/[2]Constants!$B$1)/1000000</f>
        <v>3.4059144108960102</v>
      </c>
      <c r="C18" s="417">
        <f>[2]BldgAreas!$C$46*[2]BldgEUI2!H19*[2]BldgEUI2!C19/1000000</f>
        <v>0</v>
      </c>
      <c r="D18" s="417">
        <f>([2]BldgAreas!$D$46*[2]BldgEUI2!C19+[2]BldgAreas!$G$46*[2]BldgEUI2!G19)*[2]BldgEUI2!H19/1000000</f>
        <v>2.7710284231215021</v>
      </c>
      <c r="E18" s="420">
        <v>0</v>
      </c>
      <c r="F18" s="420">
        <f t="shared" si="0"/>
        <v>6.1769428340175123</v>
      </c>
      <c r="G18" s="418">
        <f>[2]BldgAreas!$B$47*[2]BldgEUI2!O19*([2]BldgEUI2!J19/[2]Constants!$B$1)/1000000</f>
        <v>0</v>
      </c>
      <c r="H18" s="417">
        <f>[2]BldgAreas!$C$47*[2]BldgEUI2!O19*[2]BldgEUI2!J19/1000000</f>
        <v>0</v>
      </c>
      <c r="I18" s="417">
        <f>([2]BldgAreas!$D$47*[2]BldgEUI2!J19+[2]BldgAreas!$G$47*[2]BldgEUI2!N19)*[2]BldgEUI2!O19/1000000</f>
        <v>0</v>
      </c>
      <c r="J18" s="420">
        <v>0</v>
      </c>
      <c r="K18" s="420">
        <f t="shared" si="1"/>
        <v>0</v>
      </c>
      <c r="L18" s="418">
        <f>[2]BldgAreas!$B$48*[2]BldgEUI2!V19*([2]BldgEUI2!Q19/[2]Constants!$B$1)/1000000</f>
        <v>7.3509783780406259</v>
      </c>
      <c r="M18" s="417">
        <f>[2]BldgAreas!$C$48*[2]BldgEUI2!V19*[2]BldgEUI2!Q19/1000000</f>
        <v>0</v>
      </c>
      <c r="N18" s="417">
        <f>([2]BldgAreas!$D$48*[2]BldgEUI2!Q19+[2]BldgAreas!$G$48*[2]BldgEUI2!U19)*[2]BldgEUI2!V19/1000000</f>
        <v>4.0768733544555245</v>
      </c>
      <c r="O18" s="420">
        <v>0</v>
      </c>
      <c r="P18" s="420">
        <f t="shared" si="2"/>
        <v>11.427851732496151</v>
      </c>
      <c r="Q18" s="418">
        <f>[2]BldgAreas!$B$49*[2]BldgEUI2!AC19*([2]BldgEUI2!X19/[2]Constants!$B$1)/1000000</f>
        <v>4.1908098249647168</v>
      </c>
      <c r="R18" s="417">
        <f>[2]BldgAreas!$C$49*[2]BldgEUI2!AC19*[2]BldgEUI2!X19/1000000</f>
        <v>0</v>
      </c>
      <c r="S18" s="417">
        <f>([2]BldgAreas!$D$49*[2]BldgEUI2!X19+[2]BldgAreas!$G$49*[2]BldgEUI2!AB19)*[2]BldgEUI2!AC19/1000000</f>
        <v>1.1239215404269765</v>
      </c>
      <c r="T18" s="420">
        <v>0</v>
      </c>
      <c r="U18" s="419">
        <f t="shared" si="3"/>
        <v>5.314731365391693</v>
      </c>
      <c r="V18" s="418">
        <f t="shared" si="4"/>
        <v>14.947702613901352</v>
      </c>
      <c r="W18" s="417">
        <f>(C18+H18+M18+R18)/[2]Constants!$B$3</f>
        <v>0</v>
      </c>
      <c r="X18" s="417">
        <f t="shared" si="5"/>
        <v>14.947702613901352</v>
      </c>
      <c r="Y18" s="416">
        <f t="shared" si="6"/>
        <v>7.9718233180040032</v>
      </c>
    </row>
    <row r="19" spans="1:25" s="24" customFormat="1" x14ac:dyDescent="0.2">
      <c r="A19" s="425" t="s">
        <v>308</v>
      </c>
      <c r="B19" s="418">
        <f>[2]BldgAreas!$B$46*[2]BldgEUI2!H20*([2]BldgEUI2!C20/[2]Constants!$B$1)/1000000</f>
        <v>3.4059144108960102</v>
      </c>
      <c r="C19" s="417">
        <f>[2]BldgAreas!$C$46*[2]BldgEUI2!H20*[2]BldgEUI2!C20/1000000</f>
        <v>0</v>
      </c>
      <c r="D19" s="417">
        <f>([2]BldgAreas!$D$46*[2]BldgEUI2!C20+[2]BldgAreas!$G$46*[2]BldgEUI2!G20)*[2]BldgEUI2!H20/1000000</f>
        <v>2.2255003605179207</v>
      </c>
      <c r="E19" s="420">
        <v>0</v>
      </c>
      <c r="F19" s="420">
        <f t="shared" si="0"/>
        <v>5.6314147714139313</v>
      </c>
      <c r="G19" s="418">
        <f>[2]BldgAreas!$B$47*[2]BldgEUI2!O20*([2]BldgEUI2!J20/[2]Constants!$B$1)/1000000</f>
        <v>0</v>
      </c>
      <c r="H19" s="417">
        <f>[2]BldgAreas!$C$47*[2]BldgEUI2!O20*[2]BldgEUI2!J20/1000000</f>
        <v>0</v>
      </c>
      <c r="I19" s="417">
        <f>([2]BldgAreas!$D$47*[2]BldgEUI2!J20+[2]BldgAreas!$G$47*[2]BldgEUI2!N20)*[2]BldgEUI2!O20/1000000</f>
        <v>0</v>
      </c>
      <c r="J19" s="420">
        <v>0</v>
      </c>
      <c r="K19" s="420">
        <f t="shared" si="1"/>
        <v>0</v>
      </c>
      <c r="L19" s="418">
        <f>[2]BldgAreas!$B$48*[2]BldgEUI2!V20*([2]BldgEUI2!Q20/[2]Constants!$B$1)/1000000</f>
        <v>7.672892926507477</v>
      </c>
      <c r="M19" s="417">
        <f>[2]BldgAreas!$C$48*[2]BldgEUI2!V20*[2]BldgEUI2!Q20/1000000</f>
        <v>0</v>
      </c>
      <c r="N19" s="417">
        <f>([2]BldgAreas!$D$48*[2]BldgEUI2!Q20+[2]BldgAreas!$G$48*[2]BldgEUI2!U20)*[2]BldgEUI2!V20/1000000</f>
        <v>2.8558307382753014</v>
      </c>
      <c r="O19" s="420">
        <v>0</v>
      </c>
      <c r="P19" s="420">
        <f t="shared" si="2"/>
        <v>10.528723664782778</v>
      </c>
      <c r="Q19" s="418">
        <f>[2]BldgAreas!$B$49*[2]BldgEUI2!AC20*([2]BldgEUI2!X20/[2]Constants!$B$1)/1000000</f>
        <v>4.1921288315372927</v>
      </c>
      <c r="R19" s="417">
        <f>[2]BldgAreas!$C$49*[2]BldgEUI2!AC20*[2]BldgEUI2!X20/1000000</f>
        <v>0</v>
      </c>
      <c r="S19" s="417">
        <f>([2]BldgAreas!$D$49*[2]BldgEUI2!X20+[2]BldgAreas!$G$49*[2]BldgEUI2!AB20)*[2]BldgEUI2!AC20/1000000</f>
        <v>1.1239611410861992</v>
      </c>
      <c r="T19" s="420">
        <v>0</v>
      </c>
      <c r="U19" s="419">
        <f t="shared" si="3"/>
        <v>5.3160899726234918</v>
      </c>
      <c r="V19" s="418">
        <f t="shared" si="4"/>
        <v>15.27093616894078</v>
      </c>
      <c r="W19" s="417">
        <f>(C19+H19+M19+R19)/[2]Constants!$B$3</f>
        <v>0</v>
      </c>
      <c r="X19" s="417">
        <f t="shared" si="5"/>
        <v>15.27093616894078</v>
      </c>
      <c r="Y19" s="416">
        <f t="shared" si="6"/>
        <v>6.2052922398794212</v>
      </c>
    </row>
    <row r="20" spans="1:25" s="26" customFormat="1" x14ac:dyDescent="0.2">
      <c r="A20" s="424" t="s">
        <v>309</v>
      </c>
      <c r="B20" s="418">
        <f>[2]BldgAreas!$B$46*[2]BldgEUI2!H21*([2]BldgEUI2!C21/[2]Constants!$B$1)/1000000</f>
        <v>3.1510575516857608</v>
      </c>
      <c r="C20" s="417">
        <f>[2]BldgAreas!$C$46*[2]BldgEUI2!H21*[2]BldgEUI2!C21/1000000</f>
        <v>0</v>
      </c>
      <c r="D20" s="417">
        <f>([2]BldgAreas!$D$46*[2]BldgEUI2!C21+[2]BldgAreas!$G$46*[2]BldgEUI2!G21)*[2]BldgEUI2!H21/1000000</f>
        <v>2.7804828638060806</v>
      </c>
      <c r="E20" s="420">
        <v>0</v>
      </c>
      <c r="F20" s="419">
        <f t="shared" si="0"/>
        <v>5.9315404154918419</v>
      </c>
      <c r="G20" s="418">
        <f>[2]BldgAreas!$B$47*[2]BldgEUI2!O21*([2]BldgEUI2!J21/[2]Constants!$B$1)/1000000</f>
        <v>0</v>
      </c>
      <c r="H20" s="417">
        <f>[2]BldgAreas!$C$47*[2]BldgEUI2!O21*[2]BldgEUI2!J21/1000000</f>
        <v>0</v>
      </c>
      <c r="I20" s="417">
        <f>([2]BldgAreas!$D$47*[2]BldgEUI2!J21+[2]BldgAreas!$G$47*[2]BldgEUI2!N21)*[2]BldgEUI2!O21/1000000</f>
        <v>0</v>
      </c>
      <c r="J20" s="420">
        <v>0</v>
      </c>
      <c r="K20" s="419">
        <f t="shared" si="1"/>
        <v>0</v>
      </c>
      <c r="L20" s="418">
        <f>[2]BldgAreas!$B$48*[2]BldgEUI2!V21*([2]BldgEUI2!Q21/[2]Constants!$B$1)/1000000</f>
        <v>7.1166226751999995</v>
      </c>
      <c r="M20" s="417">
        <f>[2]BldgAreas!$C$48*[2]BldgEUI2!V21*[2]BldgEUI2!Q21/1000000</f>
        <v>0</v>
      </c>
      <c r="N20" s="417">
        <f>([2]BldgAreas!$D$48*[2]BldgEUI2!Q21+[2]BldgAreas!$G$48*[2]BldgEUI2!U21)*[2]BldgEUI2!V21/1000000</f>
        <v>4.2013731023999998</v>
      </c>
      <c r="O20" s="420">
        <v>0</v>
      </c>
      <c r="P20" s="419">
        <f t="shared" si="2"/>
        <v>11.3179957776</v>
      </c>
      <c r="Q20" s="418">
        <f>[2]BldgAreas!$B$49*[2]BldgEUI2!AC21*([2]BldgEUI2!X21/[2]Constants!$B$1)/1000000</f>
        <v>4.08552435</v>
      </c>
      <c r="R20" s="417">
        <f>[2]BldgAreas!$C$49*[2]BldgEUI2!AC21*[2]BldgEUI2!X21/1000000</f>
        <v>0</v>
      </c>
      <c r="S20" s="417">
        <f>([2]BldgAreas!$D$49*[2]BldgEUI2!X21+[2]BldgAreas!$G$49*[2]BldgEUI2!AB21)*[2]BldgEUI2!AC21/1000000</f>
        <v>1.1800854000000001</v>
      </c>
      <c r="T20" s="420">
        <v>0</v>
      </c>
      <c r="U20" s="419">
        <f t="shared" si="3"/>
        <v>5.2656097500000003</v>
      </c>
      <c r="V20" s="418">
        <f t="shared" si="4"/>
        <v>14.35320457688576</v>
      </c>
      <c r="W20" s="417">
        <f>(C20+H20+M20+R20)/[2]Constants!$B$3</f>
        <v>0</v>
      </c>
      <c r="X20" s="417">
        <f t="shared" si="5"/>
        <v>14.35320457688576</v>
      </c>
      <c r="Y20" s="416">
        <f t="shared" si="6"/>
        <v>8.1619413662060794</v>
      </c>
    </row>
    <row r="21" spans="1:25" s="26" customFormat="1" x14ac:dyDescent="0.2">
      <c r="A21" s="424" t="s">
        <v>21</v>
      </c>
      <c r="B21" s="418">
        <f>[2]BldgAreas!$B$46*[2]BldgEUI2!H22*([2]BldgEUI2!C22/[2]Constants!$B$1)/1000000</f>
        <v>3.3422084191680006</v>
      </c>
      <c r="C21" s="417">
        <f>[2]BldgAreas!$C$46*[2]BldgEUI2!H22*[2]BldgEUI2!C22/1000000</f>
        <v>0</v>
      </c>
      <c r="D21" s="417">
        <f>([2]BldgAreas!$D$46*[2]BldgEUI2!C22+[2]BldgAreas!$G$46*[2]BldgEUI2!G22)*[2]BldgEUI2!H22/1000000</f>
        <v>2.7725671070238405</v>
      </c>
      <c r="E21" s="420">
        <v>0</v>
      </c>
      <c r="F21" s="419">
        <f t="shared" si="0"/>
        <v>6.1147755261918411</v>
      </c>
      <c r="G21" s="418">
        <f>[2]BldgAreas!$B$47*[2]BldgEUI2!O22*([2]BldgEUI2!J22/[2]Constants!$B$1)/1000000</f>
        <v>0</v>
      </c>
      <c r="H21" s="417">
        <f>[2]BldgAreas!$C$47*[2]BldgEUI2!O22*[2]BldgEUI2!J22/1000000</f>
        <v>0</v>
      </c>
      <c r="I21" s="417">
        <f>([2]BldgAreas!$D$47*[2]BldgEUI2!J22+[2]BldgAreas!$G$47*[2]BldgEUI2!N22)*[2]BldgEUI2!O22/1000000</f>
        <v>0</v>
      </c>
      <c r="J21" s="420">
        <v>0</v>
      </c>
      <c r="K21" s="419">
        <f t="shared" si="1"/>
        <v>0</v>
      </c>
      <c r="L21" s="418">
        <f>[2]BldgAreas!$B$48*[2]BldgEUI2!V22*([2]BldgEUI2!Q22/[2]Constants!$B$1)/1000000</f>
        <v>7.2938315808</v>
      </c>
      <c r="M21" s="417">
        <f>[2]BldgAreas!$C$48*[2]BldgEUI2!V22*[2]BldgEUI2!Q22/1000000</f>
        <v>0</v>
      </c>
      <c r="N21" s="417">
        <f>([2]BldgAreas!$D$48*[2]BldgEUI2!Q22+[2]BldgAreas!$G$48*[2]BldgEUI2!U22)*[2]BldgEUI2!V22/1000000</f>
        <v>4.1940346968000002</v>
      </c>
      <c r="O21" s="420">
        <v>0</v>
      </c>
      <c r="P21" s="419">
        <f t="shared" si="2"/>
        <v>11.4878662776</v>
      </c>
      <c r="Q21" s="418">
        <f>[2]BldgAreas!$B$49*[2]BldgEUI2!AC22*([2]BldgEUI2!X22/[2]Constants!$B$1)/1000000</f>
        <v>4.1655051900000002</v>
      </c>
      <c r="R21" s="417">
        <f>[2]BldgAreas!$C$49*[2]BldgEUI2!AC22*[2]BldgEUI2!X22/1000000</f>
        <v>0</v>
      </c>
      <c r="S21" s="417">
        <f>([2]BldgAreas!$D$49*[2]BldgEUI2!X22+[2]BldgAreas!$G$49*[2]BldgEUI2!AB22)*[2]BldgEUI2!AC22/1000000</f>
        <v>1.17677331</v>
      </c>
      <c r="T21" s="420">
        <v>0</v>
      </c>
      <c r="U21" s="419">
        <f t="shared" si="3"/>
        <v>5.3422784999999999</v>
      </c>
      <c r="V21" s="418">
        <f t="shared" si="4"/>
        <v>14.801545189968</v>
      </c>
      <c r="W21" s="417">
        <f>(C21+H21+M21+R21)/[2]Constants!$B$3</f>
        <v>0</v>
      </c>
      <c r="X21" s="417">
        <f t="shared" si="5"/>
        <v>14.801545189968</v>
      </c>
      <c r="Y21" s="416">
        <f t="shared" si="6"/>
        <v>8.1433751138238399</v>
      </c>
    </row>
    <row r="22" spans="1:25" s="26" customFormat="1" x14ac:dyDescent="0.2">
      <c r="A22" s="424" t="s">
        <v>310</v>
      </c>
      <c r="B22" s="418">
        <f>[2]BldgAreas!$B$46*[2]BldgEUI2!H23*([2]BldgEUI2!C23/[2]Constants!$B$1)/1000000</f>
        <v>3.4040685925403209</v>
      </c>
      <c r="C22" s="417">
        <f>[2]BldgAreas!$C$46*[2]BldgEUI2!H23*[2]BldgEUI2!C23/1000000</f>
        <v>0</v>
      </c>
      <c r="D22" s="417">
        <f>([2]BldgAreas!$D$46*[2]BldgEUI2!C23+[2]BldgAreas!$G$46*[2]BldgEUI2!G23)*[2]BldgEUI2!H23/1000000</f>
        <v>2.6535375791131206</v>
      </c>
      <c r="E22" s="420">
        <v>0</v>
      </c>
      <c r="F22" s="419">
        <f t="shared" si="0"/>
        <v>6.0576061716534415</v>
      </c>
      <c r="G22" s="418">
        <f>[2]BldgAreas!$B$47*[2]BldgEUI2!O23*([2]BldgEUI2!J23/[2]Constants!$B$1)/1000000</f>
        <v>0</v>
      </c>
      <c r="H22" s="417">
        <f>[2]BldgAreas!$C$47*[2]BldgEUI2!O23*[2]BldgEUI2!J23/1000000</f>
        <v>0</v>
      </c>
      <c r="I22" s="417">
        <f>([2]BldgAreas!$D$47*[2]BldgEUI2!J23+[2]BldgAreas!$G$47*[2]BldgEUI2!N23)*[2]BldgEUI2!O23/1000000</f>
        <v>0</v>
      </c>
      <c r="J22" s="420">
        <v>0</v>
      </c>
      <c r="K22" s="419">
        <f t="shared" si="1"/>
        <v>0</v>
      </c>
      <c r="L22" s="418">
        <f>[2]BldgAreas!$B$48*[2]BldgEUI2!V23*([2]BldgEUI2!Q23/[2]Constants!$B$1)/1000000</f>
        <v>7.3297082303999996</v>
      </c>
      <c r="M22" s="417">
        <f>[2]BldgAreas!$C$48*[2]BldgEUI2!V23*[2]BldgEUI2!Q23/1000000</f>
        <v>0</v>
      </c>
      <c r="N22" s="417">
        <f>([2]BldgAreas!$D$48*[2]BldgEUI2!Q23+[2]BldgAreas!$G$48*[2]BldgEUI2!U23)*[2]BldgEUI2!V23/1000000</f>
        <v>4.0763484144</v>
      </c>
      <c r="O22" s="420">
        <v>0</v>
      </c>
      <c r="P22" s="419">
        <f t="shared" si="2"/>
        <v>11.4060566448</v>
      </c>
      <c r="Q22" s="418">
        <f>[2]BldgAreas!$B$49*[2]BldgEUI2!AC23*([2]BldgEUI2!X23/[2]Constants!$B$1)/1000000</f>
        <v>4.1776495200000001</v>
      </c>
      <c r="R22" s="417">
        <f>[2]BldgAreas!$C$49*[2]BldgEUI2!AC23*[2]BldgEUI2!X23/1000000</f>
        <v>0</v>
      </c>
      <c r="S22" s="417">
        <f>([2]BldgAreas!$D$49*[2]BldgEUI2!X23+[2]BldgAreas!$G$49*[2]BldgEUI2!AB23)*[2]BldgEUI2!AC23/1000000</f>
        <v>1.1237798699999999</v>
      </c>
      <c r="T22" s="420">
        <v>0</v>
      </c>
      <c r="U22" s="419">
        <f t="shared" si="3"/>
        <v>5.30142939</v>
      </c>
      <c r="V22" s="418">
        <f t="shared" si="4"/>
        <v>14.91142634294032</v>
      </c>
      <c r="W22" s="417">
        <f>(C22+H22+M22+R22)/[2]Constants!$B$3</f>
        <v>0</v>
      </c>
      <c r="X22" s="417">
        <f t="shared" si="5"/>
        <v>14.91142634294032</v>
      </c>
      <c r="Y22" s="416">
        <f t="shared" si="6"/>
        <v>7.85366586351312</v>
      </c>
    </row>
    <row r="23" spans="1:25" s="26" customFormat="1" x14ac:dyDescent="0.2">
      <c r="A23" s="424" t="s">
        <v>311</v>
      </c>
      <c r="B23" s="418">
        <f>[2]BldgAreas!$B$46*[2]BldgEUI2!H24*([2]BldgEUI2!C24/[2]Constants!$B$1)/1000000</f>
        <v>3.4059144108960102</v>
      </c>
      <c r="C23" s="417">
        <f>[2]BldgAreas!$C$46*[2]BldgEUI2!H24*[2]BldgEUI2!C24/1000000</f>
        <v>0</v>
      </c>
      <c r="D23" s="417">
        <f>([2]BldgAreas!$D$46*[2]BldgEUI2!C24+[2]BldgAreas!$G$46*[2]BldgEUI2!G24)*[2]BldgEUI2!H24/1000000</f>
        <v>2.7710284231215021</v>
      </c>
      <c r="E23" s="420">
        <v>0</v>
      </c>
      <c r="F23" s="419">
        <f t="shared" si="0"/>
        <v>6.1769428340175123</v>
      </c>
      <c r="G23" s="418">
        <f>[2]BldgAreas!$B$47*[2]BldgEUI2!O24*([2]BldgEUI2!J24/[2]Constants!$B$1)/1000000</f>
        <v>0</v>
      </c>
      <c r="H23" s="417">
        <f>[2]BldgAreas!$C$47*[2]BldgEUI2!O24*[2]BldgEUI2!J24/1000000</f>
        <v>0</v>
      </c>
      <c r="I23" s="417">
        <f>([2]BldgAreas!$D$47*[2]BldgEUI2!J24+[2]BldgAreas!$G$47*[2]BldgEUI2!N24)*[2]BldgEUI2!O24/1000000</f>
        <v>0</v>
      </c>
      <c r="J23" s="420">
        <v>0</v>
      </c>
      <c r="K23" s="419">
        <f t="shared" si="1"/>
        <v>0</v>
      </c>
      <c r="L23" s="418">
        <f>[2]BldgAreas!$B$48*[2]BldgEUI2!V24*([2]BldgEUI2!Q24/[2]Constants!$B$1)/1000000</f>
        <v>7.3307954016000005</v>
      </c>
      <c r="M23" s="417">
        <f>[2]BldgAreas!$C$48*[2]BldgEUI2!V24*[2]BldgEUI2!Q24/1000000</f>
        <v>0</v>
      </c>
      <c r="N23" s="417">
        <f>([2]BldgAreas!$D$48*[2]BldgEUI2!Q24+[2]BldgAreas!$G$48*[2]BldgEUI2!U24)*[2]BldgEUI2!V24/1000000</f>
        <v>4.0730869008000008</v>
      </c>
      <c r="O23" s="420">
        <v>0</v>
      </c>
      <c r="P23" s="419">
        <f t="shared" si="2"/>
        <v>11.403882302400001</v>
      </c>
      <c r="Q23" s="418">
        <f>[2]BldgAreas!$B$49*[2]BldgEUI2!AC24*([2]BldgEUI2!X24/[2]Constants!$B$1)/1000000</f>
        <v>4.1921288315372927</v>
      </c>
      <c r="R23" s="417">
        <f>[2]BldgAreas!$C$49*[2]BldgEUI2!AC24*[2]BldgEUI2!X24/1000000</f>
        <v>0</v>
      </c>
      <c r="S23" s="417">
        <f>([2]BldgAreas!$D$49*[2]BldgEUI2!X24+[2]BldgAreas!$G$49*[2]BldgEUI2!AB24)*[2]BldgEUI2!AC24/1000000</f>
        <v>1.1221851600000001</v>
      </c>
      <c r="T23" s="420">
        <v>0</v>
      </c>
      <c r="U23" s="419">
        <f t="shared" si="3"/>
        <v>5.3143139915372926</v>
      </c>
      <c r="V23" s="418">
        <f t="shared" si="4"/>
        <v>14.928838644033304</v>
      </c>
      <c r="W23" s="417">
        <f>(C23+H23+M23+R23)/[2]Constants!$B$3</f>
        <v>0</v>
      </c>
      <c r="X23" s="417">
        <f t="shared" si="5"/>
        <v>14.928838644033304</v>
      </c>
      <c r="Y23" s="416">
        <f t="shared" si="6"/>
        <v>7.9663004839215033</v>
      </c>
    </row>
    <row r="24" spans="1:25" s="26" customFormat="1" x14ac:dyDescent="0.2">
      <c r="A24" s="439" t="s">
        <v>312</v>
      </c>
      <c r="B24" s="411">
        <f>[2]BldgAreas!$B$46*[2]BldgEUI2!H25*([2]BldgEUI2!C25/[2]Constants!$B$1)/1000000</f>
        <v>3.0653229698064095</v>
      </c>
      <c r="C24" s="410">
        <f>[2]BldgAreas!$C$46*[2]BldgEUI2!H25*[2]BldgEUI2!C25/1000000</f>
        <v>0</v>
      </c>
      <c r="D24" s="410">
        <f>([2]BldgAreas!$D$46*[2]BldgEUI2!C25+[2]BldgAreas!$G$46*[2]BldgEUI2!G25)*[2]BldgEUI2!H25/1000000</f>
        <v>2.4939255808093521</v>
      </c>
      <c r="E24" s="413">
        <v>0</v>
      </c>
      <c r="F24" s="412">
        <f t="shared" si="0"/>
        <v>5.5592485506157612</v>
      </c>
      <c r="G24" s="411">
        <f>[2]BldgAreas!$B$47*[2]BldgEUI2!O25*([2]BldgEUI2!J25/[2]Constants!$B$1)/1000000</f>
        <v>0</v>
      </c>
      <c r="H24" s="410">
        <f>[2]BldgAreas!$C$47*[2]BldgEUI2!O25*[2]BldgEUI2!J25/1000000</f>
        <v>0</v>
      </c>
      <c r="I24" s="410">
        <f>([2]BldgAreas!$D$47*[2]BldgEUI2!J25+[2]BldgAreas!$G$47*[2]BldgEUI2!N25)*[2]BldgEUI2!O25/1000000</f>
        <v>0</v>
      </c>
      <c r="J24" s="413">
        <v>0</v>
      </c>
      <c r="K24" s="412">
        <f t="shared" si="1"/>
        <v>0</v>
      </c>
      <c r="L24" s="411">
        <f>[2]BldgAreas!$B$48*[2]BldgEUI2!V25*([2]BldgEUI2!Q25/[2]Constants!$B$1)/1000000</f>
        <v>6.6176117353405912</v>
      </c>
      <c r="M24" s="410">
        <f>[2]BldgAreas!$C$48*[2]BldgEUI2!V25*[2]BldgEUI2!Q25/1000000</f>
        <v>0</v>
      </c>
      <c r="N24" s="410">
        <f>([2]BldgAreas!$D$48*[2]BldgEUI2!Q25+[2]BldgAreas!$G$48*[2]BldgEUI2!U25)*[2]BldgEUI2!V25/1000000</f>
        <v>3.7734950798042837</v>
      </c>
      <c r="O24" s="413">
        <v>0</v>
      </c>
      <c r="P24" s="412">
        <f t="shared" si="2"/>
        <v>10.391106815144875</v>
      </c>
      <c r="Q24" s="411">
        <f>[2]BldgAreas!$B$49*[2]BldgEUI2!AC25*([2]BldgEUI2!X25/[2]Constants!$B$1)/1000000</f>
        <v>3.7729159483835639</v>
      </c>
      <c r="R24" s="410">
        <f>[2]BldgAreas!$C$49*[2]BldgEUI2!AC25*[2]BldgEUI2!X25/1000000</f>
        <v>0</v>
      </c>
      <c r="S24" s="410">
        <f>([2]BldgAreas!$D$49*[2]BldgEUI2!X25+[2]BldgAreas!$G$49*[2]BldgEUI2!AB25)*[2]BldgEUI2!AC25/1000000</f>
        <v>1.0584982051862439</v>
      </c>
      <c r="T24" s="413">
        <v>0</v>
      </c>
      <c r="U24" s="412">
        <f t="shared" si="3"/>
        <v>4.8314141535698081</v>
      </c>
      <c r="V24" s="411">
        <f t="shared" si="4"/>
        <v>13.455850653530565</v>
      </c>
      <c r="W24" s="410">
        <f>(C24+H24+M24+R24)/[2]Constants!$B$3</f>
        <v>0</v>
      </c>
      <c r="X24" s="410">
        <f t="shared" si="5"/>
        <v>13.455850653530565</v>
      </c>
      <c r="Y24" s="409">
        <f t="shared" si="6"/>
        <v>7.3259188657998804</v>
      </c>
    </row>
    <row r="25" spans="1:25" x14ac:dyDescent="0.2">
      <c r="A25" s="294"/>
      <c r="B25" s="417"/>
      <c r="C25" s="417"/>
      <c r="D25" s="417"/>
      <c r="E25" s="417"/>
      <c r="F25" s="417"/>
      <c r="G25" s="417"/>
      <c r="H25" s="417"/>
      <c r="I25" s="417"/>
      <c r="J25" s="417"/>
      <c r="K25" s="417"/>
      <c r="L25" s="417"/>
      <c r="M25" s="417"/>
      <c r="N25" s="417"/>
      <c r="O25" s="417"/>
      <c r="P25" s="417"/>
      <c r="Q25" s="417"/>
      <c r="R25" s="417"/>
      <c r="S25" s="417"/>
      <c r="T25" s="417"/>
      <c r="U25" s="417"/>
    </row>
    <row r="26" spans="1:25" ht="31.5" customHeight="1" x14ac:dyDescent="0.25">
      <c r="A26" s="358"/>
      <c r="B26" s="747" t="s">
        <v>392</v>
      </c>
      <c r="C26" s="748"/>
      <c r="D26" s="748"/>
      <c r="E26" s="748"/>
      <c r="F26" s="748"/>
      <c r="G26" s="748"/>
      <c r="H26" s="748"/>
      <c r="I26" s="748"/>
      <c r="J26" s="758"/>
      <c r="K26" s="758"/>
      <c r="L26" s="759"/>
      <c r="M26" s="759"/>
      <c r="N26" s="759"/>
      <c r="O26" s="759"/>
      <c r="P26" s="759"/>
      <c r="Q26" s="759"/>
      <c r="R26" s="759"/>
      <c r="S26" s="759"/>
      <c r="T26" s="759"/>
      <c r="U26" s="759"/>
      <c r="V26" s="749"/>
      <c r="W26" s="749"/>
      <c r="X26" s="749"/>
      <c r="Y26" s="750"/>
    </row>
    <row r="27" spans="1:25" x14ac:dyDescent="0.2">
      <c r="A27" s="358"/>
      <c r="B27" s="752" t="s">
        <v>284</v>
      </c>
      <c r="C27" s="753"/>
      <c r="D27" s="753"/>
      <c r="E27" s="753"/>
      <c r="F27" s="757"/>
      <c r="G27" s="755" t="s">
        <v>285</v>
      </c>
      <c r="H27" s="756"/>
      <c r="I27" s="756"/>
      <c r="J27" s="756"/>
      <c r="K27" s="757"/>
      <c r="L27" s="755" t="s">
        <v>286</v>
      </c>
      <c r="M27" s="756"/>
      <c r="N27" s="756"/>
      <c r="O27" s="756"/>
      <c r="P27" s="757"/>
      <c r="Q27" s="756" t="s">
        <v>287</v>
      </c>
      <c r="R27" s="756"/>
      <c r="S27" s="756"/>
      <c r="T27" s="756"/>
      <c r="U27" s="757"/>
      <c r="V27" s="744" t="s">
        <v>377</v>
      </c>
      <c r="W27" s="745"/>
      <c r="X27" s="745"/>
      <c r="Y27" s="746"/>
    </row>
    <row r="28" spans="1:25" x14ac:dyDescent="0.2">
      <c r="A28" s="382" t="s">
        <v>14</v>
      </c>
      <c r="B28" s="433" t="s">
        <v>4</v>
      </c>
      <c r="C28" s="165" t="s">
        <v>3</v>
      </c>
      <c r="D28" s="165" t="s">
        <v>2</v>
      </c>
      <c r="E28" s="165" t="s">
        <v>5</v>
      </c>
      <c r="F28" s="295" t="s">
        <v>1</v>
      </c>
      <c r="G28" s="433" t="s">
        <v>4</v>
      </c>
      <c r="H28" s="165" t="s">
        <v>3</v>
      </c>
      <c r="I28" s="165" t="s">
        <v>2</v>
      </c>
      <c r="J28" s="165" t="s">
        <v>5</v>
      </c>
      <c r="K28" s="295" t="s">
        <v>1</v>
      </c>
      <c r="L28" s="165" t="s">
        <v>4</v>
      </c>
      <c r="M28" s="165" t="s">
        <v>3</v>
      </c>
      <c r="N28" s="165" t="s">
        <v>2</v>
      </c>
      <c r="O28" s="165" t="s">
        <v>5</v>
      </c>
      <c r="P28" s="295" t="s">
        <v>1</v>
      </c>
      <c r="Q28" s="165" t="s">
        <v>4</v>
      </c>
      <c r="R28" s="165" t="s">
        <v>3</v>
      </c>
      <c r="S28" s="165" t="s">
        <v>2</v>
      </c>
      <c r="T28" s="165" t="s">
        <v>5</v>
      </c>
      <c r="U28" s="295" t="s">
        <v>1</v>
      </c>
      <c r="V28" s="432" t="s">
        <v>376</v>
      </c>
      <c r="W28" s="431" t="s">
        <v>375</v>
      </c>
      <c r="X28" s="431" t="s">
        <v>374</v>
      </c>
      <c r="Y28" s="430" t="s">
        <v>2</v>
      </c>
    </row>
    <row r="29" spans="1:25" s="24" customFormat="1" x14ac:dyDescent="0.2">
      <c r="A29" s="429" t="str">
        <f t="shared" ref="A29:A34" si="7">A6</f>
        <v>Base case</v>
      </c>
      <c r="B29" s="428">
        <f>[2]BldgAreas!$B$56*[2]BldgEUI2!H30*([2]BldgEUI2!C30/[2]Constants!$B$1)/1000000</f>
        <v>3.0502508040540546</v>
      </c>
      <c r="C29" s="427">
        <f>[2]BldgAreas!$C$56*[2]BldgEUI2!H30*[2]BldgEUI2!C30/1000000</f>
        <v>0</v>
      </c>
      <c r="D29" s="427">
        <f>([2]BldgAreas!$D$56*[2]BldgEUI2!C30+[2]BldgAreas!$G$56*[2]BldgEUI2!G30)*[2]BldgEUI2!H30/1000000</f>
        <v>1.2591115499999999</v>
      </c>
      <c r="E29" s="427">
        <v>0</v>
      </c>
      <c r="F29" s="420">
        <f t="shared" ref="F29:F47" si="8">SUM(B29:E29)</f>
        <v>4.3093623540540547</v>
      </c>
      <c r="G29" s="428">
        <f>[2]BldgAreas!$B$57*[2]BldgEUI2!O30*([2]BldgEUI2!J30/[2]Constants!$B$1)/1000000</f>
        <v>0.59371826830630636</v>
      </c>
      <c r="H29" s="427">
        <f>[2]BldgAreas!$C$57*[2]BldgEUI2!O30*[2]BldgEUI2!J30/1000000</f>
        <v>0</v>
      </c>
      <c r="I29" s="427">
        <f>([2]BldgAreas!$D$57*[2]BldgEUI2!J30+[2]BldgAreas!$G$57*[2]BldgEUI2!N30)*[2]BldgEUI2!O30/1000000</f>
        <v>0.17861763200000003</v>
      </c>
      <c r="J29" s="427">
        <v>0</v>
      </c>
      <c r="K29" s="420">
        <f t="shared" ref="K29:K47" si="9">SUM(G29:J29)</f>
        <v>0.77233590030630639</v>
      </c>
      <c r="L29" s="428">
        <f>[2]BldgAreas!$B$58*[2]BldgEUI2!V30*([2]BldgEUI2!Q30/[2]Constants!$B$1)/1000000</f>
        <v>0</v>
      </c>
      <c r="M29" s="427">
        <f>[2]BldgAreas!$C$58*[2]BldgEUI2!V30*[2]BldgEUI2!Q30/1000000</f>
        <v>0.36126321945945949</v>
      </c>
      <c r="N29" s="427">
        <f>([2]BldgAreas!$D$58*[2]BldgEUI2!Q30+[2]BldgAreas!$G$58*[2]BldgEUI2!U30)*[2]BldgEUI2!V30/1000000</f>
        <v>0.10904280000000001</v>
      </c>
      <c r="O29" s="427">
        <v>0</v>
      </c>
      <c r="P29" s="420">
        <f t="shared" ref="P29:P47" si="10">SUM(L29:O29)</f>
        <v>0.47030601945945949</v>
      </c>
      <c r="Q29" s="428">
        <f>[2]BldgAreas!$B$59*[2]BldgEUI2!AC30*([2]BldgEUI2!X30/[2]Constants!$B$1)/1000000</f>
        <v>1.3724036932432433</v>
      </c>
      <c r="R29" s="427">
        <f>[2]BldgAreas!$C$59*[2]BldgEUI2!AC30*[2]BldgEUI2!X30/1000000</f>
        <v>3.3984685174774776</v>
      </c>
      <c r="S29" s="427">
        <f>([2]BldgAreas!$D$59*[2]BldgEUI2!X30+[2]BldgAreas!$G$59*[2]BldgEUI2!AB30)*[2]BldgEUI2!AC30/1000000</f>
        <v>1.2357099500000002</v>
      </c>
      <c r="T29" s="427">
        <v>0</v>
      </c>
      <c r="U29" s="426">
        <f t="shared" ref="U29:U47" si="11">SUM(Q29:T29)</f>
        <v>6.006582160720721</v>
      </c>
      <c r="V29" s="418">
        <f t="shared" ref="V29:V47" si="12">B29+G29+L29+Q29</f>
        <v>5.0163727656036041</v>
      </c>
      <c r="W29" s="417">
        <f>(C29+H29+M29+R29)/[2]Constants!$B$3</f>
        <v>6.8358758853398855</v>
      </c>
      <c r="X29" s="417">
        <f t="shared" ref="X29:X47" si="13">V29+W29</f>
        <v>11.852248650943491</v>
      </c>
      <c r="Y29" s="416">
        <f t="shared" ref="Y29:Y47" si="14">D29+I29+N29+S29</f>
        <v>2.7824819320000005</v>
      </c>
    </row>
    <row r="30" spans="1:25" s="24" customFormat="1" x14ac:dyDescent="0.2">
      <c r="A30" s="423" t="str">
        <f t="shared" si="7"/>
        <v>Wall</v>
      </c>
      <c r="B30" s="421">
        <f>[2]BldgAreas!$B$56*[2]BldgEUI2!H31*([2]BldgEUI2!C31/[2]Constants!$B$1)/1000000</f>
        <v>2.9694819540540545</v>
      </c>
      <c r="C30" s="420">
        <f>[2]BldgAreas!$C$56*[2]BldgEUI2!H31*[2]BldgEUI2!C31/1000000</f>
        <v>0</v>
      </c>
      <c r="D30" s="420">
        <f>([2]BldgAreas!$D$56*[2]BldgEUI2!C31+[2]BldgAreas!$G$56*[2]BldgEUI2!G31)*[2]BldgEUI2!H31/1000000</f>
        <v>1.2585360000000001</v>
      </c>
      <c r="E30" s="420">
        <v>0</v>
      </c>
      <c r="F30" s="420">
        <f t="shared" si="8"/>
        <v>4.2280179540540548</v>
      </c>
      <c r="G30" s="421">
        <f>[2]BldgAreas!$B$57*[2]BldgEUI2!O31*([2]BldgEUI2!J31/[2]Constants!$B$1)/1000000</f>
        <v>0.56707379030630622</v>
      </c>
      <c r="H30" s="420">
        <f>[2]BldgAreas!$C$57*[2]BldgEUI2!O31*[2]BldgEUI2!J31/1000000</f>
        <v>0</v>
      </c>
      <c r="I30" s="420">
        <f>([2]BldgAreas!$D$57*[2]BldgEUI2!J31+[2]BldgAreas!$G$57*[2]BldgEUI2!N31)*[2]BldgEUI2!O31/1000000</f>
        <v>0.17718705599999998</v>
      </c>
      <c r="J30" s="420">
        <v>0</v>
      </c>
      <c r="K30" s="420">
        <f t="shared" si="9"/>
        <v>0.74426084630630618</v>
      </c>
      <c r="L30" s="421">
        <f>[2]BldgAreas!$B$58*[2]BldgEUI2!V31*([2]BldgEUI2!Q31/[2]Constants!$B$1)/1000000</f>
        <v>0</v>
      </c>
      <c r="M30" s="420">
        <f>[2]BldgAreas!$C$58*[2]BldgEUI2!V31*[2]BldgEUI2!Q31/1000000</f>
        <v>0.34884237945945945</v>
      </c>
      <c r="N30" s="420">
        <f>([2]BldgAreas!$D$58*[2]BldgEUI2!Q31+[2]BldgAreas!$G$58*[2]BldgEUI2!U31)*[2]BldgEUI2!V31/1000000</f>
        <v>0.10725390000000001</v>
      </c>
      <c r="O30" s="420">
        <v>0</v>
      </c>
      <c r="P30" s="420">
        <f t="shared" si="10"/>
        <v>0.45609627945945946</v>
      </c>
      <c r="Q30" s="421">
        <f>[2]BldgAreas!$B$59*[2]BldgEUI2!AC31*([2]BldgEUI2!X31/[2]Constants!$B$1)/1000000</f>
        <v>1.3141256032432431</v>
      </c>
      <c r="R30" s="420">
        <f>[2]BldgAreas!$C$59*[2]BldgEUI2!AC31*[2]BldgEUI2!X31/1000000</f>
        <v>3.2541551094774777</v>
      </c>
      <c r="S30" s="420">
        <f>([2]BldgAreas!$D$59*[2]BldgEUI2!X31+[2]BldgAreas!$G$59*[2]BldgEUI2!AB31)*[2]BldgEUI2!AC31/1000000</f>
        <v>1.2081328499999999</v>
      </c>
      <c r="T30" s="420">
        <v>0</v>
      </c>
      <c r="U30" s="419">
        <f t="shared" si="11"/>
        <v>5.7764135627207214</v>
      </c>
      <c r="V30" s="418">
        <f t="shared" si="12"/>
        <v>4.8506813476036044</v>
      </c>
      <c r="W30" s="417">
        <f>(C30+H30+M30+R30)/[2]Constants!$B$3</f>
        <v>6.5509045253398845</v>
      </c>
      <c r="X30" s="417">
        <f t="shared" si="13"/>
        <v>11.401585872943489</v>
      </c>
      <c r="Y30" s="416">
        <f t="shared" si="14"/>
        <v>2.7511098059999997</v>
      </c>
    </row>
    <row r="31" spans="1:25" s="24" customFormat="1" x14ac:dyDescent="0.2">
      <c r="A31" s="423" t="str">
        <f t="shared" si="7"/>
        <v>Roof</v>
      </c>
      <c r="B31" s="421">
        <f>[2]BldgAreas!$B$56*[2]BldgEUI2!H32*([2]BldgEUI2!C32/[2]Constants!$B$1)/1000000</f>
        <v>2.8252107540540536</v>
      </c>
      <c r="C31" s="420">
        <f>[2]BldgAreas!$C$56*[2]BldgEUI2!H32*[2]BldgEUI2!C32/1000000</f>
        <v>0</v>
      </c>
      <c r="D31" s="420">
        <f>([2]BldgAreas!$D$56*[2]BldgEUI2!C32+[2]BldgAreas!$G$56*[2]BldgEUI2!G32)*[2]BldgEUI2!H32/1000000</f>
        <v>1.254699</v>
      </c>
      <c r="E31" s="420">
        <v>0</v>
      </c>
      <c r="F31" s="420">
        <f t="shared" si="8"/>
        <v>4.0799097540540536</v>
      </c>
      <c r="G31" s="421">
        <f>[2]BldgAreas!$B$57*[2]BldgEUI2!O32*([2]BldgEUI2!J32/[2]Constants!$B$1)/1000000</f>
        <v>0.52001805830630632</v>
      </c>
      <c r="H31" s="420">
        <f>[2]BldgAreas!$C$57*[2]BldgEUI2!O32*[2]BldgEUI2!J32/1000000</f>
        <v>0</v>
      </c>
      <c r="I31" s="420">
        <f>([2]BldgAreas!$D$57*[2]BldgEUI2!J32+[2]BldgAreas!$G$57*[2]BldgEUI2!N32)*[2]BldgEUI2!O32/1000000</f>
        <v>0.17243549999999999</v>
      </c>
      <c r="J31" s="420">
        <v>0</v>
      </c>
      <c r="K31" s="420">
        <f t="shared" si="9"/>
        <v>0.69245355830630628</v>
      </c>
      <c r="L31" s="421">
        <f>[2]BldgAreas!$B$58*[2]BldgEUI2!V32*([2]BldgEUI2!Q32/[2]Constants!$B$1)/1000000</f>
        <v>0</v>
      </c>
      <c r="M31" s="420">
        <f>[2]BldgAreas!$C$58*[2]BldgEUI2!V32*[2]BldgEUI2!Q32/1000000</f>
        <v>0.26426745945945951</v>
      </c>
      <c r="N31" s="420">
        <f>([2]BldgAreas!$D$58*[2]BldgEUI2!Q32+[2]BldgAreas!$G$58*[2]BldgEUI2!U32)*[2]BldgEUI2!V32/1000000</f>
        <v>9.3636899999999995E-2</v>
      </c>
      <c r="O31" s="420">
        <v>0</v>
      </c>
      <c r="P31" s="420">
        <f t="shared" si="10"/>
        <v>0.35790435945945953</v>
      </c>
      <c r="Q31" s="421">
        <f>[2]BldgAreas!$B$59*[2]BldgEUI2!AC32*([2]BldgEUI2!X32/[2]Constants!$B$1)/1000000</f>
        <v>1.0429710832432433</v>
      </c>
      <c r="R31" s="420">
        <f>[2]BldgAreas!$C$59*[2]BldgEUI2!AC32*[2]BldgEUI2!X32/1000000</f>
        <v>2.5826980854774777</v>
      </c>
      <c r="S31" s="420">
        <f>([2]BldgAreas!$D$59*[2]BldgEUI2!X32+[2]BldgAreas!$G$59*[2]BldgEUI2!AB32)*[2]BldgEUI2!AC32/1000000</f>
        <v>1.0664093000000001</v>
      </c>
      <c r="T31" s="420">
        <v>0</v>
      </c>
      <c r="U31" s="419">
        <f t="shared" si="11"/>
        <v>4.6920784687207213</v>
      </c>
      <c r="V31" s="418">
        <f t="shared" si="12"/>
        <v>4.388199895603603</v>
      </c>
      <c r="W31" s="417">
        <f>(C31+H31+M31+R31)/[2]Constants!$B$3</f>
        <v>5.1763009907944308</v>
      </c>
      <c r="X31" s="417">
        <f t="shared" si="13"/>
        <v>9.564500886398033</v>
      </c>
      <c r="Y31" s="416">
        <f t="shared" si="14"/>
        <v>2.5871807000000002</v>
      </c>
    </row>
    <row r="32" spans="1:25" s="24" customFormat="1" x14ac:dyDescent="0.2">
      <c r="A32" s="434" t="str">
        <f t="shared" si="7"/>
        <v>Windows</v>
      </c>
      <c r="B32" s="421">
        <f>[2]BldgAreas!$B$56*[2]BldgEUI2!H33*([2]BldgEUI2!C33/[2]Constants!$B$1)/1000000</f>
        <v>3.035094654054054</v>
      </c>
      <c r="C32" s="420">
        <f>[2]BldgAreas!$C$56*[2]BldgEUI2!H33*[2]BldgEUI2!C33/1000000</f>
        <v>0</v>
      </c>
      <c r="D32" s="420">
        <f>([2]BldgAreas!$D$56*[2]BldgEUI2!C33+[2]BldgAreas!$G$56*[2]BldgEUI2!G33)*[2]BldgEUI2!H33/1000000</f>
        <v>1.2591115499999999</v>
      </c>
      <c r="E32" s="420">
        <v>0</v>
      </c>
      <c r="F32" s="420">
        <f t="shared" si="8"/>
        <v>4.2942062040540536</v>
      </c>
      <c r="G32" s="421">
        <f>[2]BldgAreas!$B$57*[2]BldgEUI2!O33*([2]BldgEUI2!J33/[2]Constants!$B$1)/1000000</f>
        <v>0.58817478630630637</v>
      </c>
      <c r="H32" s="420">
        <f>[2]BldgAreas!$C$57*[2]BldgEUI2!O33*[2]BldgEUI2!J33/1000000</f>
        <v>0</v>
      </c>
      <c r="I32" s="420">
        <f>([2]BldgAreas!$D$57*[2]BldgEUI2!J33+[2]BldgAreas!$G$57*[2]BldgEUI2!N33)*[2]BldgEUI2!O33/1000000</f>
        <v>0.17864317800000001</v>
      </c>
      <c r="J32" s="420">
        <v>0</v>
      </c>
      <c r="K32" s="420">
        <f t="shared" si="9"/>
        <v>0.76681796430630644</v>
      </c>
      <c r="L32" s="421">
        <f>[2]BldgAreas!$B$58*[2]BldgEUI2!V33*([2]BldgEUI2!Q33/[2]Constants!$B$1)/1000000</f>
        <v>0</v>
      </c>
      <c r="M32" s="420">
        <f>[2]BldgAreas!$C$58*[2]BldgEUI2!V33*[2]BldgEUI2!Q33/1000000</f>
        <v>0.35928741945945941</v>
      </c>
      <c r="N32" s="420">
        <f>([2]BldgAreas!$D$58*[2]BldgEUI2!Q33+[2]BldgAreas!$G$58*[2]BldgEUI2!U33)*[2]BldgEUI2!V33/1000000</f>
        <v>0.10884255</v>
      </c>
      <c r="O32" s="420">
        <v>0</v>
      </c>
      <c r="P32" s="420">
        <f t="shared" si="10"/>
        <v>0.46812996945945939</v>
      </c>
      <c r="Q32" s="421">
        <f>[2]BldgAreas!$B$59*[2]BldgEUI2!AC33*([2]BldgEUI2!X33/[2]Constants!$B$1)/1000000</f>
        <v>1.3618518532432431</v>
      </c>
      <c r="R32" s="420">
        <f>[2]BldgAreas!$C$59*[2]BldgEUI2!AC33*[2]BldgEUI2!X33/1000000</f>
        <v>3.3723391094774775</v>
      </c>
      <c r="S32" s="420">
        <f>([2]BldgAreas!$D$59*[2]BldgEUI2!X33+[2]BldgAreas!$G$59*[2]BldgEUI2!AB33)*[2]BldgEUI2!AC33/1000000</f>
        <v>1.2321562000000001</v>
      </c>
      <c r="T32" s="420">
        <v>0</v>
      </c>
      <c r="U32" s="419">
        <f t="shared" si="11"/>
        <v>5.9663471627207212</v>
      </c>
      <c r="V32" s="418">
        <f t="shared" si="12"/>
        <v>4.9851212936036031</v>
      </c>
      <c r="W32" s="417">
        <f>(C32+H32+M32+R32)/[2]Constants!$B$3</f>
        <v>6.7847755071580664</v>
      </c>
      <c r="X32" s="417">
        <f t="shared" si="13"/>
        <v>11.76989680076167</v>
      </c>
      <c r="Y32" s="416">
        <f t="shared" si="14"/>
        <v>2.7787534780000001</v>
      </c>
    </row>
    <row r="33" spans="1:25" s="24" customFormat="1" x14ac:dyDescent="0.2">
      <c r="A33" s="423" t="str">
        <f t="shared" si="7"/>
        <v>Air tightness</v>
      </c>
      <c r="B33" s="421">
        <f>[2]BldgAreas!$B$56*[2]BldgEUI2!H34*([2]BldgEUI2!C34/[2]Constants!$B$1)/1000000</f>
        <v>3.0502508040540546</v>
      </c>
      <c r="C33" s="420">
        <f>[2]BldgAreas!$C$56*[2]BldgEUI2!H34*[2]BldgEUI2!C34/1000000</f>
        <v>0</v>
      </c>
      <c r="D33" s="420">
        <f>([2]BldgAreas!$D$56*[2]BldgEUI2!C34+[2]BldgAreas!$G$56*[2]BldgEUI2!G34)*[2]BldgEUI2!H34/1000000</f>
        <v>1.2591115499999999</v>
      </c>
      <c r="E33" s="420">
        <v>0</v>
      </c>
      <c r="F33" s="420">
        <f t="shared" si="8"/>
        <v>4.3093623540540547</v>
      </c>
      <c r="G33" s="421">
        <f>[2]BldgAreas!$B$57*[2]BldgEUI2!O34*([2]BldgEUI2!J34/[2]Constants!$B$1)/1000000</f>
        <v>0.48680825830630631</v>
      </c>
      <c r="H33" s="420">
        <f>[2]BldgAreas!$C$57*[2]BldgEUI2!O34*[2]BldgEUI2!J34/1000000</f>
        <v>0</v>
      </c>
      <c r="I33" s="420">
        <f>([2]BldgAreas!$D$57*[2]BldgEUI2!J34+[2]BldgAreas!$G$57*[2]BldgEUI2!N34)*[2]BldgEUI2!O34/1000000</f>
        <v>0.17741697000000001</v>
      </c>
      <c r="J33" s="420">
        <v>0</v>
      </c>
      <c r="K33" s="420">
        <f t="shared" si="9"/>
        <v>0.66422522830630637</v>
      </c>
      <c r="L33" s="421">
        <f>[2]BldgAreas!$B$58*[2]BldgEUI2!V34*([2]BldgEUI2!Q34/[2]Constants!$B$1)/1000000</f>
        <v>0</v>
      </c>
      <c r="M33" s="420">
        <f>[2]BldgAreas!$C$58*[2]BldgEUI2!V34*[2]BldgEUI2!Q34/1000000</f>
        <v>0.28297881945945946</v>
      </c>
      <c r="N33" s="420">
        <f>([2]BldgAreas!$D$58*[2]BldgEUI2!Q34+[2]BldgAreas!$G$58*[2]BldgEUI2!U34)*[2]BldgEUI2!V34/1000000</f>
        <v>0.1003119</v>
      </c>
      <c r="O33" s="420">
        <v>0</v>
      </c>
      <c r="P33" s="420">
        <f t="shared" si="10"/>
        <v>0.38329071945945947</v>
      </c>
      <c r="Q33" s="421">
        <f>[2]BldgAreas!$B$59*[2]BldgEUI2!AC34*([2]BldgEUI2!X34/[2]Constants!$B$1)/1000000</f>
        <v>0.94644257324324332</v>
      </c>
      <c r="R33" s="420">
        <f>[2]BldgAreas!$C$59*[2]BldgEUI2!AC34*[2]BldgEUI2!X34/1000000</f>
        <v>2.3436655734774776</v>
      </c>
      <c r="S33" s="420">
        <f>([2]BldgAreas!$D$59*[2]BldgEUI2!X34+[2]BldgAreas!$G$59*[2]BldgEUI2!AB34)*[2]BldgEUI2!AC34/1000000</f>
        <v>1.07962925</v>
      </c>
      <c r="T33" s="420">
        <v>0</v>
      </c>
      <c r="U33" s="419">
        <f t="shared" si="11"/>
        <v>4.3697373967207209</v>
      </c>
      <c r="V33" s="418">
        <f t="shared" si="12"/>
        <v>4.4835016356036039</v>
      </c>
      <c r="W33" s="417">
        <f>(C33+H33+M33+R33)/[2]Constants!$B$3</f>
        <v>4.7757170780671574</v>
      </c>
      <c r="X33" s="417">
        <f t="shared" si="13"/>
        <v>9.2592187136707622</v>
      </c>
      <c r="Y33" s="416">
        <f t="shared" si="14"/>
        <v>2.6164696699999999</v>
      </c>
    </row>
    <row r="34" spans="1:25" s="24" customFormat="1" x14ac:dyDescent="0.2">
      <c r="A34" s="423" t="str">
        <f t="shared" si="7"/>
        <v>T Reduction (2 DegC)</v>
      </c>
      <c r="B34" s="421">
        <f>[2]BldgAreas!$B$56*[2]BldgEUI2!H35*([2]BldgEUI2!C35/[2]Constants!$B$1)/1000000</f>
        <v>2.4236687040540539</v>
      </c>
      <c r="C34" s="420">
        <f>[2]BldgAreas!$C$56*[2]BldgEUI2!H35*[2]BldgEUI2!C35/1000000</f>
        <v>0</v>
      </c>
      <c r="D34" s="420">
        <f>([2]BldgAreas!$D$56*[2]BldgEUI2!C35+[2]BldgAreas!$G$56*[2]BldgEUI2!G35)*[2]BldgEUI2!H35/1000000</f>
        <v>1.2464494499999998</v>
      </c>
      <c r="E34" s="420">
        <v>0</v>
      </c>
      <c r="F34" s="420">
        <f t="shared" si="8"/>
        <v>3.6701181540540535</v>
      </c>
      <c r="G34" s="421">
        <f>[2]BldgAreas!$B$57*[2]BldgEUI2!O35*([2]BldgEUI2!J35/[2]Constants!$B$1)/1000000</f>
        <v>0.48583751030630629</v>
      </c>
      <c r="H34" s="420">
        <f>[2]BldgAreas!$C$57*[2]BldgEUI2!O35*[2]BldgEUI2!J35/1000000</f>
        <v>0</v>
      </c>
      <c r="I34" s="420">
        <f>([2]BldgAreas!$D$57*[2]BldgEUI2!J35+[2]BldgAreas!$G$57*[2]BldgEUI2!N35)*[2]BldgEUI2!O35/1000000</f>
        <v>0.17703378</v>
      </c>
      <c r="J34" s="420">
        <v>0</v>
      </c>
      <c r="K34" s="420">
        <f t="shared" si="9"/>
        <v>0.66287129030630632</v>
      </c>
      <c r="L34" s="421">
        <f>[2]BldgAreas!$B$58*[2]BldgEUI2!V35*([2]BldgEUI2!Q35/[2]Constants!$B$1)/1000000</f>
        <v>0</v>
      </c>
      <c r="M34" s="420">
        <f>[2]BldgAreas!$C$58*[2]BldgEUI2!V35*[2]BldgEUI2!Q35/1000000</f>
        <v>0.30266205945945951</v>
      </c>
      <c r="N34" s="420">
        <f>([2]BldgAreas!$D$58*[2]BldgEUI2!Q35+[2]BldgAreas!$G$58*[2]BldgEUI2!U35)*[2]BldgEUI2!V35/1000000</f>
        <v>0.10844205</v>
      </c>
      <c r="O34" s="420">
        <v>0</v>
      </c>
      <c r="P34" s="420">
        <f t="shared" si="10"/>
        <v>0.41110410945945952</v>
      </c>
      <c r="Q34" s="421">
        <f>[2]BldgAreas!$B$59*[2]BldgEUI2!AC35*([2]BldgEUI2!X35/[2]Constants!$B$1)/1000000</f>
        <v>1.1564727832432431</v>
      </c>
      <c r="R34" s="420">
        <f>[2]BldgAreas!$C$59*[2]BldgEUI2!AC35*[2]BldgEUI2!X35/1000000</f>
        <v>2.8637611254774775</v>
      </c>
      <c r="S34" s="420">
        <f>([2]BldgAreas!$D$59*[2]BldgEUI2!X35+[2]BldgAreas!$G$59*[2]BldgEUI2!AB35)*[2]BldgEUI2!AC35/1000000</f>
        <v>1.2290288999999999</v>
      </c>
      <c r="T34" s="420">
        <v>0</v>
      </c>
      <c r="U34" s="419">
        <f t="shared" si="11"/>
        <v>5.2492628087207205</v>
      </c>
      <c r="V34" s="418">
        <f t="shared" si="12"/>
        <v>4.0659789976036027</v>
      </c>
      <c r="W34" s="417">
        <f>(C34+H34+M34+R34)/[2]Constants!$B$3</f>
        <v>5.7571330635217031</v>
      </c>
      <c r="X34" s="417">
        <f t="shared" si="13"/>
        <v>9.8231120611253058</v>
      </c>
      <c r="Y34" s="416">
        <f t="shared" si="14"/>
        <v>2.7609541799999997</v>
      </c>
    </row>
    <row r="35" spans="1:25" s="24" customFormat="1" x14ac:dyDescent="0.2">
      <c r="A35" s="434" t="s">
        <v>303</v>
      </c>
      <c r="B35" s="421">
        <f>[2]BldgAreas!$B$56*[2]BldgEUI2!H36*([2]BldgEUI2!C36/[2]Constants!$B$1)/1000000</f>
        <v>2.4931184040540542</v>
      </c>
      <c r="C35" s="420">
        <f>[2]BldgAreas!$C$56*[2]BldgEUI2!H36*[2]BldgEUI2!C36/1000000</f>
        <v>0</v>
      </c>
      <c r="D35" s="420">
        <f>([2]BldgAreas!$D$56*[2]BldgEUI2!C36+[2]BldgAreas!$G$56*[2]BldgEUI2!G36)*[2]BldgEUI2!H36/1000000</f>
        <v>1.24836795</v>
      </c>
      <c r="E35" s="420">
        <v>0</v>
      </c>
      <c r="F35" s="420">
        <f t="shared" si="8"/>
        <v>3.7414863540540542</v>
      </c>
      <c r="G35" s="421">
        <f>[2]BldgAreas!$B$57*[2]BldgEUI2!O36*([2]BldgEUI2!J36/[2]Constants!$B$1)/1000000</f>
        <v>0.49766530830630629</v>
      </c>
      <c r="H35" s="420">
        <f>[2]BldgAreas!$C$57*[2]BldgEUI2!O36*[2]BldgEUI2!J36/1000000</f>
        <v>0</v>
      </c>
      <c r="I35" s="420">
        <f>([2]BldgAreas!$D$57*[2]BldgEUI2!J36+[2]BldgAreas!$G$57*[2]BldgEUI2!N36)*[2]BldgEUI2!O36/1000000</f>
        <v>0.17721260200000002</v>
      </c>
      <c r="J35" s="420">
        <v>0</v>
      </c>
      <c r="K35" s="420">
        <f t="shared" si="9"/>
        <v>0.67487791030630628</v>
      </c>
      <c r="L35" s="421">
        <f>[2]BldgAreas!$B$58*[2]BldgEUI2!V36*([2]BldgEUI2!Q36/[2]Constants!$B$1)/1000000</f>
        <v>0</v>
      </c>
      <c r="M35" s="420">
        <f>[2]BldgAreas!$C$58*[2]BldgEUI2!V36*[2]BldgEUI2!Q36/1000000</f>
        <v>0.31098177945945948</v>
      </c>
      <c r="N35" s="420">
        <f>([2]BldgAreas!$D$58*[2]BldgEUI2!Q36+[2]BldgAreas!$G$58*[2]BldgEUI2!U36)*[2]BldgEUI2!V36/1000000</f>
        <v>0.1085088</v>
      </c>
      <c r="O35" s="420">
        <v>0</v>
      </c>
      <c r="P35" s="420">
        <f t="shared" si="10"/>
        <v>0.4194905794594595</v>
      </c>
      <c r="Q35" s="421">
        <f>[2]BldgAreas!$B$59*[2]BldgEUI2!AC36*([2]BldgEUI2!X36/[2]Constants!$B$1)/1000000</f>
        <v>1.0596791013513513</v>
      </c>
      <c r="R35" s="420">
        <f>[2]BldgAreas!$C$59*[2]BldgEUI2!AC36*[2]BldgEUI2!X36/1000000</f>
        <v>2.6240719711711713</v>
      </c>
      <c r="S35" s="420">
        <f>([2]BldgAreas!$D$59*[2]BldgEUI2!X36+[2]BldgAreas!$G$59*[2]BldgEUI2!AB36)*[2]BldgEUI2!AC36/1000000</f>
        <v>1.2294553499999998</v>
      </c>
      <c r="T35" s="420">
        <v>0</v>
      </c>
      <c r="U35" s="419">
        <f t="shared" si="11"/>
        <v>4.9132064225225225</v>
      </c>
      <c r="V35" s="418">
        <f t="shared" si="12"/>
        <v>4.0504628137117118</v>
      </c>
      <c r="W35" s="417">
        <f>(C35+H35+M35+R35)/[2]Constants!$B$3</f>
        <v>5.3364613647829646</v>
      </c>
      <c r="X35" s="417">
        <f t="shared" si="13"/>
        <v>9.3869241784946773</v>
      </c>
      <c r="Y35" s="416">
        <f t="shared" si="14"/>
        <v>2.7635447019999999</v>
      </c>
    </row>
    <row r="36" spans="1:25" s="24" customFormat="1" x14ac:dyDescent="0.2">
      <c r="A36" s="423" t="str">
        <f>A13</f>
        <v>Lighting (30%)</v>
      </c>
      <c r="B36" s="421">
        <f>[2]BldgAreas!$B$56*[2]BldgEUI2!H37*([2]BldgEUI2!C37/[2]Constants!$B$1)/1000000</f>
        <v>3.274331604054054</v>
      </c>
      <c r="C36" s="420">
        <f>[2]BldgAreas!$C$56*[2]BldgEUI2!H37*[2]BldgEUI2!C37/1000000</f>
        <v>0</v>
      </c>
      <c r="D36" s="420">
        <f>([2]BldgAreas!$D$56*[2]BldgEUI2!C37+[2]BldgAreas!$G$56*[2]BldgEUI2!G37)*[2]BldgEUI2!H37/1000000</f>
        <v>1.24836795</v>
      </c>
      <c r="E36" s="420">
        <v>0</v>
      </c>
      <c r="F36" s="420">
        <f t="shared" si="8"/>
        <v>4.5226995540540536</v>
      </c>
      <c r="G36" s="421">
        <f>[2]BldgAreas!$B$57*[2]BldgEUI2!O37*([2]BldgEUI2!J37/[2]Constants!$B$1)/1000000</f>
        <v>0.6016119823063063</v>
      </c>
      <c r="H36" s="420">
        <f>[2]BldgAreas!$C$57*[2]BldgEUI2!O37*[2]BldgEUI2!J37/1000000</f>
        <v>0</v>
      </c>
      <c r="I36" s="420">
        <f>([2]BldgAreas!$D$57*[2]BldgEUI2!J37+[2]BldgAreas!$G$57*[2]BldgEUI2!N37)*[2]BldgEUI2!O37/1000000</f>
        <v>0.14390061799999998</v>
      </c>
      <c r="J36" s="420">
        <v>0</v>
      </c>
      <c r="K36" s="420">
        <f t="shared" si="9"/>
        <v>0.74551260030630628</v>
      </c>
      <c r="L36" s="421">
        <f>[2]BldgAreas!$B$58*[2]BldgEUI2!V37*([2]BldgEUI2!Q37/[2]Constants!$B$1)/1000000</f>
        <v>0</v>
      </c>
      <c r="M36" s="420">
        <f>[2]BldgAreas!$C$58*[2]BldgEUI2!V37*[2]BldgEUI2!Q37/1000000</f>
        <v>0.36998877945945946</v>
      </c>
      <c r="N36" s="420">
        <f>([2]BldgAreas!$D$58*[2]BldgEUI2!Q37+[2]BldgAreas!$G$58*[2]BldgEUI2!U37)*[2]BldgEUI2!V37/1000000</f>
        <v>9.1981500000000008E-2</v>
      </c>
      <c r="O36" s="420">
        <v>0</v>
      </c>
      <c r="P36" s="420">
        <f t="shared" si="10"/>
        <v>0.46197027945945945</v>
      </c>
      <c r="Q36" s="421">
        <f>[2]BldgAreas!$B$59*[2]BldgEUI2!AC37*([2]BldgEUI2!X37/[2]Constants!$B$1)/1000000</f>
        <v>1.4015600932432435</v>
      </c>
      <c r="R36" s="420">
        <f>[2]BldgAreas!$C$59*[2]BldgEUI2!AC37*[2]BldgEUI2!X37/1000000</f>
        <v>3.4706681974774782</v>
      </c>
      <c r="S36" s="420">
        <f>([2]BldgAreas!$D$59*[2]BldgEUI2!X37+[2]BldgAreas!$G$59*[2]BldgEUI2!AB37)*[2]BldgEUI2!AC37/1000000</f>
        <v>1.0548951499999999</v>
      </c>
      <c r="T36" s="420">
        <v>0</v>
      </c>
      <c r="U36" s="419">
        <f t="shared" si="11"/>
        <v>5.9271234407207221</v>
      </c>
      <c r="V36" s="418">
        <f t="shared" si="12"/>
        <v>5.2775036796036039</v>
      </c>
      <c r="W36" s="417">
        <f>(C36+H36+M36+R36)/[2]Constants!$B$3</f>
        <v>6.9830126853398857</v>
      </c>
      <c r="X36" s="417">
        <f t="shared" si="13"/>
        <v>12.26051636494349</v>
      </c>
      <c r="Y36" s="416">
        <f t="shared" si="14"/>
        <v>2.5391452179999998</v>
      </c>
    </row>
    <row r="37" spans="1:25" s="24" customFormat="1" x14ac:dyDescent="0.2">
      <c r="A37" s="424" t="s">
        <v>30</v>
      </c>
      <c r="B37" s="421">
        <f>[2]BldgAreas!$B$56*[2]BldgEUI2!H38*([2]BldgEUI2!C38/[2]Constants!$B$1)/1000000</f>
        <v>3.0502508040540546</v>
      </c>
      <c r="C37" s="420">
        <f>[2]BldgAreas!$C$56*[2]BldgEUI2!H38*[2]BldgEUI2!C38/1000000</f>
        <v>0</v>
      </c>
      <c r="D37" s="420">
        <f>([2]BldgAreas!$D$56*[2]BldgEUI2!C38+[2]BldgAreas!$G$56*[2]BldgEUI2!G38)*[2]BldgEUI2!H38/1000000</f>
        <v>1.1683665000000001</v>
      </c>
      <c r="E37" s="420">
        <v>0</v>
      </c>
      <c r="F37" s="420">
        <f t="shared" si="8"/>
        <v>4.2186173040540549</v>
      </c>
      <c r="G37" s="421">
        <f>[2]BldgAreas!$B$57*[2]BldgEUI2!O38*([2]BldgEUI2!J38/[2]Constants!$B$1)/1000000</f>
        <v>0.59371826830630636</v>
      </c>
      <c r="H37" s="420">
        <f>[2]BldgAreas!$C$57*[2]BldgEUI2!O38*[2]BldgEUI2!J38/1000000</f>
        <v>0</v>
      </c>
      <c r="I37" s="420">
        <f>([2]BldgAreas!$D$57*[2]BldgEUI2!J38+[2]BldgAreas!$G$57*[2]BldgEUI2!N38)*[2]BldgEUI2!O38/1000000</f>
        <v>0.16658546599999999</v>
      </c>
      <c r="J37" s="420">
        <v>0</v>
      </c>
      <c r="K37" s="420">
        <f t="shared" si="9"/>
        <v>0.76030373430630638</v>
      </c>
      <c r="L37" s="421">
        <f>[2]BldgAreas!$B$58*[2]BldgEUI2!V38*([2]BldgEUI2!Q38/[2]Constants!$B$1)/1000000</f>
        <v>0</v>
      </c>
      <c r="M37" s="420">
        <f>[2]BldgAreas!$C$58*[2]BldgEUI2!V38*[2]BldgEUI2!Q38/1000000</f>
        <v>0.36126321945945949</v>
      </c>
      <c r="N37" s="420">
        <f>([2]BldgAreas!$D$58*[2]BldgEUI2!Q38+[2]BldgAreas!$G$58*[2]BldgEUI2!U38)*[2]BldgEUI2!V38/1000000</f>
        <v>0.10274159999999999</v>
      </c>
      <c r="O37" s="420">
        <v>0</v>
      </c>
      <c r="P37" s="420">
        <f t="shared" si="10"/>
        <v>0.46400481945945948</v>
      </c>
      <c r="Q37" s="421">
        <f>[2]BldgAreas!$B$59*[2]BldgEUI2!AC38*([2]BldgEUI2!X38/[2]Constants!$B$1)/1000000</f>
        <v>1.3724036932432433</v>
      </c>
      <c r="R37" s="420">
        <f>[2]BldgAreas!$C$59*[2]BldgEUI2!AC38*[2]BldgEUI2!X38/1000000</f>
        <v>3.3984685174774776</v>
      </c>
      <c r="S37" s="420">
        <f>([2]BldgAreas!$D$59*[2]BldgEUI2!X38+[2]BldgAreas!$G$59*[2]BldgEUI2!AB38)*[2]BldgEUI2!AC38/1000000</f>
        <v>1.1684730000000001</v>
      </c>
      <c r="T37" s="420">
        <v>0</v>
      </c>
      <c r="U37" s="419">
        <f t="shared" si="11"/>
        <v>5.9393452107207203</v>
      </c>
      <c r="V37" s="418">
        <f t="shared" si="12"/>
        <v>5.0163727656036041</v>
      </c>
      <c r="W37" s="417">
        <f>(C37+H37+M37+R37)/[2]Constants!$B$3</f>
        <v>6.8358758853398855</v>
      </c>
      <c r="X37" s="417">
        <f t="shared" si="13"/>
        <v>11.852248650943491</v>
      </c>
      <c r="Y37" s="416">
        <f t="shared" si="14"/>
        <v>2.6061665660000002</v>
      </c>
    </row>
    <row r="38" spans="1:25" s="24" customFormat="1" x14ac:dyDescent="0.2">
      <c r="A38" s="423" t="str">
        <f>A15</f>
        <v>HRV</v>
      </c>
      <c r="B38" s="421">
        <f>[2]BldgAreas!$B$56*[2]BldgEUI2!H39*([2]BldgEUI2!C39/[2]Constants!$B$1)/1000000</f>
        <v>1.9382882040540543</v>
      </c>
      <c r="C38" s="420">
        <f>[2]BldgAreas!$C$56*[2]BldgEUI2!H39*[2]BldgEUI2!C39/1000000</f>
        <v>0</v>
      </c>
      <c r="D38" s="420">
        <f>([2]BldgAreas!$D$56*[2]BldgEUI2!C39+[2]BldgAreas!$G$56*[2]BldgEUI2!G39)*[2]BldgEUI2!H39/1000000</f>
        <v>1.2677448</v>
      </c>
      <c r="E38" s="420">
        <v>0</v>
      </c>
      <c r="F38" s="420">
        <f t="shared" si="8"/>
        <v>3.2060330040540546</v>
      </c>
      <c r="G38" s="421">
        <f>[2]BldgAreas!$B$57*[2]BldgEUI2!O39*([2]BldgEUI2!J39/[2]Constants!$B$1)/1000000</f>
        <v>0.44005907830630625</v>
      </c>
      <c r="H38" s="420">
        <f>[2]BldgAreas!$C$57*[2]BldgEUI2!O39*[2]BldgEUI2!J39/1000000</f>
        <v>0</v>
      </c>
      <c r="I38" s="420">
        <f>([2]BldgAreas!$D$57*[2]BldgEUI2!J39+[2]BldgAreas!$G$57*[2]BldgEUI2!N39)*[2]BldgEUI2!O39/1000000</f>
        <v>0.17900082199999998</v>
      </c>
      <c r="J38" s="420">
        <v>0</v>
      </c>
      <c r="K38" s="420">
        <f t="shared" si="9"/>
        <v>0.6190599003063062</v>
      </c>
      <c r="L38" s="421">
        <f>[2]BldgAreas!$B$58*[2]BldgEUI2!V39*([2]BldgEUI2!Q39/[2]Constants!$B$1)/1000000</f>
        <v>0</v>
      </c>
      <c r="M38" s="420">
        <f>[2]BldgAreas!$C$58*[2]BldgEUI2!V39*[2]BldgEUI2!Q39/1000000</f>
        <v>0.29708709945945949</v>
      </c>
      <c r="N38" s="420">
        <f>([2]BldgAreas!$D$58*[2]BldgEUI2!Q39+[2]BldgAreas!$G$58*[2]BldgEUI2!U39)*[2]BldgEUI2!V39/1000000</f>
        <v>0.10901609999999999</v>
      </c>
      <c r="O38" s="420">
        <v>0</v>
      </c>
      <c r="P38" s="420">
        <f t="shared" si="10"/>
        <v>0.4061031994594595</v>
      </c>
      <c r="Q38" s="421">
        <f>[2]BldgAreas!$B$59*[2]BldgEUI2!AC39*([2]BldgEUI2!X39/[2]Constants!$B$1)/1000000</f>
        <v>1.1624776132432433</v>
      </c>
      <c r="R38" s="420">
        <f>[2]BldgAreas!$C$59*[2]BldgEUI2!AC39*[2]BldgEUI2!X39/1000000</f>
        <v>2.8786308214774774</v>
      </c>
      <c r="S38" s="420">
        <f>([2]BldgAreas!$D$59*[2]BldgEUI2!X39+[2]BldgAreas!$G$59*[2]BldgEUI2!AB39)*[2]BldgEUI2!AC39/1000000</f>
        <v>1.2355678000000001</v>
      </c>
      <c r="T38" s="420">
        <v>0</v>
      </c>
      <c r="U38" s="419">
        <f t="shared" si="11"/>
        <v>5.2766762347207212</v>
      </c>
      <c r="V38" s="418">
        <f t="shared" si="12"/>
        <v>3.5408248956036039</v>
      </c>
      <c r="W38" s="417">
        <f>(C38+H38+M38+R38)/[2]Constants!$B$3</f>
        <v>5.774032583521703</v>
      </c>
      <c r="X38" s="417">
        <f t="shared" si="13"/>
        <v>9.3148574791253065</v>
      </c>
      <c r="Y38" s="416">
        <f t="shared" si="14"/>
        <v>2.7913295219999998</v>
      </c>
    </row>
    <row r="39" spans="1:25" s="24" customFormat="1" x14ac:dyDescent="0.2">
      <c r="A39" s="423" t="str">
        <f>A16</f>
        <v>DCV</v>
      </c>
      <c r="B39" s="421">
        <f>[2]BldgAreas!$B$56*[2]BldgEUI2!H40*([2]BldgEUI2!C40/[2]Constants!$B$1)/1000000</f>
        <v>2.4553239540540543</v>
      </c>
      <c r="C39" s="420">
        <f>[2]BldgAreas!$C$56*[2]BldgEUI2!H40*[2]BldgEUI2!C40/1000000</f>
        <v>0</v>
      </c>
      <c r="D39" s="420">
        <f>([2]BldgAreas!$D$56*[2]BldgEUI2!C40+[2]BldgAreas!$G$56*[2]BldgEUI2!G40)*[2]BldgEUI2!H40/1000000</f>
        <v>1.2591115499999999</v>
      </c>
      <c r="E39" s="420">
        <v>0</v>
      </c>
      <c r="F39" s="420">
        <f t="shared" si="8"/>
        <v>3.7144355040540544</v>
      </c>
      <c r="G39" s="421">
        <f>[2]BldgAreas!$B$57*[2]BldgEUI2!O40*([2]BldgEUI2!J40/[2]Constants!$B$1)/1000000</f>
        <v>0.47901672830630632</v>
      </c>
      <c r="H39" s="420">
        <f>[2]BldgAreas!$C$57*[2]BldgEUI2!O40*[2]BldgEUI2!J40/1000000</f>
        <v>0</v>
      </c>
      <c r="I39" s="420">
        <f>([2]BldgAreas!$D$57*[2]BldgEUI2!J40+[2]BldgAreas!$G$57*[2]BldgEUI2!N40)*[2]BldgEUI2!O40/1000000</f>
        <v>0.17864317800000001</v>
      </c>
      <c r="J39" s="420">
        <v>0</v>
      </c>
      <c r="K39" s="420">
        <f t="shared" si="9"/>
        <v>0.65765990630630633</v>
      </c>
      <c r="L39" s="421">
        <f>[2]BldgAreas!$B$58*[2]BldgEUI2!V40*([2]BldgEUI2!Q40/[2]Constants!$B$1)/1000000</f>
        <v>0</v>
      </c>
      <c r="M39" s="420">
        <f>[2]BldgAreas!$C$58*[2]BldgEUI2!V40*[2]BldgEUI2!Q40/1000000</f>
        <v>0.29070045945945949</v>
      </c>
      <c r="N39" s="420">
        <f>([2]BldgAreas!$D$58*[2]BldgEUI2!Q40+[2]BldgAreas!$G$58*[2]BldgEUI2!U40)*[2]BldgEUI2!V40/1000000</f>
        <v>0.10904280000000001</v>
      </c>
      <c r="O39" s="420">
        <v>0</v>
      </c>
      <c r="P39" s="420">
        <f t="shared" si="10"/>
        <v>0.39974325945945949</v>
      </c>
      <c r="Q39" s="421">
        <f>[2]BldgAreas!$B$59*[2]BldgEUI2!AC40*([2]BldgEUI2!X40/[2]Constants!$B$1)/1000000</f>
        <v>1.1034011932432433</v>
      </c>
      <c r="R39" s="420">
        <f>[2]BldgAreas!$C$59*[2]BldgEUI2!AC40*[2]BldgEUI2!X40/1000000</f>
        <v>2.7323405174774775</v>
      </c>
      <c r="S39" s="420">
        <f>([2]BldgAreas!$D$59*[2]BldgEUI2!X40+[2]BldgAreas!$G$59*[2]BldgEUI2!AB40)*[2]BldgEUI2!AC40/1000000</f>
        <v>1.2294553499999998</v>
      </c>
      <c r="T39" s="420">
        <v>0</v>
      </c>
      <c r="U39" s="419">
        <f t="shared" si="11"/>
        <v>5.0651970607207204</v>
      </c>
      <c r="V39" s="418">
        <f t="shared" si="12"/>
        <v>4.0377418756036043</v>
      </c>
      <c r="W39" s="417">
        <f>(C39+H39+M39+R39)/[2]Constants!$B$3</f>
        <v>5.4964381398853401</v>
      </c>
      <c r="X39" s="417">
        <f t="shared" si="13"/>
        <v>9.5341800154889444</v>
      </c>
      <c r="Y39" s="416">
        <f t="shared" si="14"/>
        <v>2.7762528779999998</v>
      </c>
    </row>
    <row r="40" spans="1:25" s="24" customFormat="1" x14ac:dyDescent="0.2">
      <c r="A40" s="425" t="s">
        <v>306</v>
      </c>
      <c r="B40" s="421">
        <f>[2]BldgAreas!$B$56*[2]BldgEUI2!H41*([2]BldgEUI2!C41/[2]Constants!$B$1)/1000000</f>
        <v>3.0502508040540546</v>
      </c>
      <c r="C40" s="420">
        <f>[2]BldgAreas!$C$56*[2]BldgEUI2!H41*[2]BldgEUI2!C41/1000000</f>
        <v>0</v>
      </c>
      <c r="D40" s="420">
        <f>([2]BldgAreas!$D$56*[2]BldgEUI2!C41+[2]BldgAreas!$G$56*[2]BldgEUI2!G41)*[2]BldgEUI2!H41/1000000</f>
        <v>1.2213170999999998</v>
      </c>
      <c r="E40" s="420">
        <v>0</v>
      </c>
      <c r="F40" s="420">
        <f t="shared" si="8"/>
        <v>4.271567904054054</v>
      </c>
      <c r="G40" s="421">
        <f>[2]BldgAreas!$B$57*[2]BldgEUI2!O41*([2]BldgEUI2!J41/[2]Constants!$B$1)/1000000</f>
        <v>0.59371826830630636</v>
      </c>
      <c r="H40" s="420">
        <f>[2]BldgAreas!$C$57*[2]BldgEUI2!O41*[2]BldgEUI2!J41/1000000</f>
        <v>0</v>
      </c>
      <c r="I40" s="420">
        <f>([2]BldgAreas!$D$57*[2]BldgEUI2!J41+[2]BldgAreas!$G$57*[2]BldgEUI2!N41)*[2]BldgEUI2!O41/1000000</f>
        <v>0.17325297199999998</v>
      </c>
      <c r="J40" s="420">
        <v>0</v>
      </c>
      <c r="K40" s="420">
        <f t="shared" si="9"/>
        <v>0.76697124030630637</v>
      </c>
      <c r="L40" s="421">
        <f>[2]BldgAreas!$B$58*[2]BldgEUI2!V41*([2]BldgEUI2!Q41/[2]Constants!$B$1)/1000000</f>
        <v>0</v>
      </c>
      <c r="M40" s="420">
        <f>[2]BldgAreas!$C$58*[2]BldgEUI2!V41*[2]BldgEUI2!Q41/1000000</f>
        <v>0.36126321945945949</v>
      </c>
      <c r="N40" s="420">
        <f>([2]BldgAreas!$D$58*[2]BldgEUI2!Q41+[2]BldgAreas!$G$58*[2]BldgEUI2!U41)*[2]BldgEUI2!V41/1000000</f>
        <v>0.1057587</v>
      </c>
      <c r="O40" s="420">
        <v>0</v>
      </c>
      <c r="P40" s="420">
        <f t="shared" si="10"/>
        <v>0.46702191945945948</v>
      </c>
      <c r="Q40" s="421">
        <f>[2]BldgAreas!$B$59*[2]BldgEUI2!AC41*([2]BldgEUI2!X41/[2]Constants!$B$1)/1000000</f>
        <v>1.3724036932432433</v>
      </c>
      <c r="R40" s="420">
        <f>[2]BldgAreas!$C$59*[2]BldgEUI2!AC41*[2]BldgEUI2!X41/1000000</f>
        <v>3.3984685174774776</v>
      </c>
      <c r="S40" s="420">
        <f>([2]BldgAreas!$D$59*[2]BldgEUI2!X41+[2]BldgAreas!$G$59*[2]BldgEUI2!AB41)*[2]BldgEUI2!AC41/1000000</f>
        <v>1.2357099500000002</v>
      </c>
      <c r="T40" s="420">
        <v>0</v>
      </c>
      <c r="U40" s="419">
        <f t="shared" si="11"/>
        <v>6.006582160720721</v>
      </c>
      <c r="V40" s="418">
        <f t="shared" si="12"/>
        <v>5.0163727656036041</v>
      </c>
      <c r="W40" s="417">
        <f>(C40+H40+M40+R40)/[2]Constants!$B$3</f>
        <v>6.8358758853398855</v>
      </c>
      <c r="X40" s="417">
        <f t="shared" si="13"/>
        <v>11.852248650943491</v>
      </c>
      <c r="Y40" s="416">
        <f t="shared" si="14"/>
        <v>2.736038722</v>
      </c>
    </row>
    <row r="41" spans="1:25" s="24" customFormat="1" x14ac:dyDescent="0.2">
      <c r="A41" s="423" t="str">
        <f>A18</f>
        <v>VSD</v>
      </c>
      <c r="B41" s="421">
        <f>[2]BldgAreas!$B$56*[2]BldgEUI2!H42*([2]BldgEUI2!C42/[2]Constants!$B$1)/1000000</f>
        <v>3.2236793962204393</v>
      </c>
      <c r="C41" s="420">
        <f>[2]BldgAreas!$C$56*[2]BldgEUI2!H42*[2]BldgEUI2!C42/1000000</f>
        <v>0</v>
      </c>
      <c r="D41" s="420">
        <f>([2]BldgAreas!$D$56*[2]BldgEUI2!C42+[2]BldgAreas!$G$56*[2]BldgEUI2!G42)*[2]BldgEUI2!H42/1000000</f>
        <v>1.0741210516891893</v>
      </c>
      <c r="E41" s="420">
        <v>0</v>
      </c>
      <c r="F41" s="420">
        <f t="shared" si="8"/>
        <v>4.2978004479096281</v>
      </c>
      <c r="G41" s="421">
        <f>[2]BldgAreas!$B$57*[2]BldgEUI2!O42*([2]BldgEUI2!J42/[2]Constants!$B$1)/1000000</f>
        <v>0.62271103646509007</v>
      </c>
      <c r="H41" s="420">
        <f>[2]BldgAreas!$C$57*[2]BldgEUI2!O42*[2]BldgEUI2!J42/1000000</f>
        <v>0</v>
      </c>
      <c r="I41" s="420">
        <f>([2]BldgAreas!$D$57*[2]BldgEUI2!J42+[2]BldgAreas!$G$57*[2]BldgEUI2!N42)*[2]BldgEUI2!O42/1000000</f>
        <v>0.14769201263063064</v>
      </c>
      <c r="J41" s="420">
        <v>0</v>
      </c>
      <c r="K41" s="420">
        <f t="shared" si="9"/>
        <v>0.77040304909572077</v>
      </c>
      <c r="L41" s="421">
        <f>[2]BldgAreas!$B$58*[2]BldgEUI2!V42*([2]BldgEUI2!Q42/[2]Constants!$B$1)/1000000</f>
        <v>0</v>
      </c>
      <c r="M41" s="420">
        <f>[2]BldgAreas!$C$58*[2]BldgEUI2!V42*[2]BldgEUI2!Q42/1000000</f>
        <v>0.38192583981418921</v>
      </c>
      <c r="N41" s="420">
        <f>([2]BldgAreas!$D$58*[2]BldgEUI2!Q42+[2]BldgAreas!$G$58*[2]BldgEUI2!U42)*[2]BldgEUI2!V42/1000000</f>
        <v>8.1492639527027039E-2</v>
      </c>
      <c r="O41" s="420">
        <v>0</v>
      </c>
      <c r="P41" s="420">
        <f t="shared" si="10"/>
        <v>0.46341847934121627</v>
      </c>
      <c r="Q41" s="421">
        <f>[2]BldgAreas!$B$59*[2]BldgEUI2!AC42*([2]BldgEUI2!X42/[2]Constants!$B$1)/1000000</f>
        <v>1.4518973619510136</v>
      </c>
      <c r="R41" s="420">
        <f>[2]BldgAreas!$C$59*[2]BldgEUI2!AC42*[2]BldgEUI2!X42/1000000</f>
        <v>3.5953178350450448</v>
      </c>
      <c r="S41" s="420">
        <f>([2]BldgAreas!$D$59*[2]BldgEUI2!X42+[2]BldgAreas!$G$59*[2]BldgEUI2!AB42)*[2]BldgEUI2!AC42/1000000</f>
        <v>0.88845094662162172</v>
      </c>
      <c r="T41" s="420">
        <v>0</v>
      </c>
      <c r="U41" s="419">
        <f t="shared" si="11"/>
        <v>5.9356661436176799</v>
      </c>
      <c r="V41" s="418">
        <f t="shared" si="12"/>
        <v>5.2982877946365434</v>
      </c>
      <c r="W41" s="417">
        <f>(C41+H41+M41+R41)/[2]Constants!$B$3</f>
        <v>7.2313521361076978</v>
      </c>
      <c r="X41" s="417">
        <f t="shared" si="13"/>
        <v>12.529639930744242</v>
      </c>
      <c r="Y41" s="416">
        <f t="shared" si="14"/>
        <v>2.1917566504684687</v>
      </c>
    </row>
    <row r="42" spans="1:25" s="24" customFormat="1" x14ac:dyDescent="0.2">
      <c r="A42" s="423" t="str">
        <f>A19</f>
        <v>VSP</v>
      </c>
      <c r="B42" s="421">
        <f>[2]BldgAreas!$B$56*[2]BldgEUI2!H43*([2]BldgEUI2!C43/[2]Constants!$B$1)/1000000</f>
        <v>3.0502508040540546</v>
      </c>
      <c r="C42" s="420">
        <f>[2]BldgAreas!$C$56*[2]BldgEUI2!H43*[2]BldgEUI2!C43/1000000</f>
        <v>0</v>
      </c>
      <c r="D42" s="420">
        <f>([2]BldgAreas!$D$56*[2]BldgEUI2!C43+[2]BldgAreas!$G$56*[2]BldgEUI2!G43)*[2]BldgEUI2!H43/1000000</f>
        <v>0.83953559999999994</v>
      </c>
      <c r="E42" s="420">
        <v>0</v>
      </c>
      <c r="F42" s="420">
        <f t="shared" si="8"/>
        <v>3.8897864040540546</v>
      </c>
      <c r="G42" s="421">
        <f>[2]BldgAreas!$B$57*[2]BldgEUI2!O43*([2]BldgEUI2!J43/[2]Constants!$B$1)/1000000</f>
        <v>0.59369272230630632</v>
      </c>
      <c r="H42" s="420">
        <f>[2]BldgAreas!$C$57*[2]BldgEUI2!O43*[2]BldgEUI2!J43/1000000</f>
        <v>0</v>
      </c>
      <c r="I42" s="420">
        <f>([2]BldgAreas!$D$57*[2]BldgEUI2!J43+[2]BldgAreas!$G$57*[2]BldgEUI2!N43)*[2]BldgEUI2!O43/1000000</f>
        <v>0.12274852999999998</v>
      </c>
      <c r="J42" s="420">
        <v>0</v>
      </c>
      <c r="K42" s="420">
        <f t="shared" si="9"/>
        <v>0.71644125230630629</v>
      </c>
      <c r="L42" s="421">
        <f>[2]BldgAreas!$B$58*[2]BldgEUI2!V43*([2]BldgEUI2!Q43/[2]Constants!$B$1)/1000000</f>
        <v>0</v>
      </c>
      <c r="M42" s="420">
        <f>[2]BldgAreas!$C$58*[2]BldgEUI2!V43*[2]BldgEUI2!Q43/1000000</f>
        <v>0.36126321945945949</v>
      </c>
      <c r="N42" s="420">
        <f>([2]BldgAreas!$D$58*[2]BldgEUI2!Q43+[2]BldgAreas!$G$58*[2]BldgEUI2!U43)*[2]BldgEUI2!V43/1000000</f>
        <v>7.984635000000001E-2</v>
      </c>
      <c r="O42" s="420">
        <v>0</v>
      </c>
      <c r="P42" s="420">
        <f t="shared" si="10"/>
        <v>0.44110956945945951</v>
      </c>
      <c r="Q42" s="421">
        <f>[2]BldgAreas!$B$59*[2]BldgEUI2!AC43*([2]BldgEUI2!X43/[2]Constants!$B$1)/1000000</f>
        <v>1.3724036932432433</v>
      </c>
      <c r="R42" s="420">
        <f>[2]BldgAreas!$C$59*[2]BldgEUI2!AC43*[2]BldgEUI2!X43/1000000</f>
        <v>3.3984685174774776</v>
      </c>
      <c r="S42" s="420">
        <f>([2]BldgAreas!$D$59*[2]BldgEUI2!X43+[2]BldgAreas!$G$59*[2]BldgEUI2!AB43)*[2]BldgEUI2!AC43/1000000</f>
        <v>0.92482790000000004</v>
      </c>
      <c r="T42" s="420">
        <v>0</v>
      </c>
      <c r="U42" s="419">
        <f t="shared" si="11"/>
        <v>5.695700110720721</v>
      </c>
      <c r="V42" s="418">
        <f t="shared" si="12"/>
        <v>5.0163472196036043</v>
      </c>
      <c r="W42" s="417">
        <f>(C42+H42+M42+R42)/[2]Constants!$B$3</f>
        <v>6.8358758853398855</v>
      </c>
      <c r="X42" s="417">
        <f t="shared" si="13"/>
        <v>11.852223104943491</v>
      </c>
      <c r="Y42" s="416">
        <f t="shared" si="14"/>
        <v>1.9669583799999999</v>
      </c>
    </row>
    <row r="43" spans="1:25" s="24" customFormat="1" x14ac:dyDescent="0.2">
      <c r="A43" s="423" t="str">
        <f>A20</f>
        <v>Solar Wall</v>
      </c>
      <c r="B43" s="421">
        <f>[2]BldgAreas!$B$56*[2]BldgEUI2!H44*([2]BldgEUI2!C44/[2]Constants!$B$1)/1000000</f>
        <v>3.0065090040540543</v>
      </c>
      <c r="C43" s="420">
        <f>[2]BldgAreas!$C$56*[2]BldgEUI2!H44*[2]BldgEUI2!C44/1000000</f>
        <v>0</v>
      </c>
      <c r="D43" s="420">
        <f>([2]BldgAreas!$D$56*[2]BldgEUI2!C44+[2]BldgAreas!$G$56*[2]BldgEUI2!G44)*[2]BldgEUI2!H44/1000000</f>
        <v>1.2736921499999998</v>
      </c>
      <c r="E43" s="420">
        <v>0</v>
      </c>
      <c r="F43" s="419">
        <f t="shared" si="8"/>
        <v>4.2802011540540539</v>
      </c>
      <c r="G43" s="421">
        <f>[2]BldgAreas!$B$57*[2]BldgEUI2!O44*([2]BldgEUI2!J44/[2]Constants!$B$1)/1000000</f>
        <v>0.58789378030630635</v>
      </c>
      <c r="H43" s="420">
        <f>[2]BldgAreas!$C$57*[2]BldgEUI2!O44*[2]BldgEUI2!J44/1000000</f>
        <v>0</v>
      </c>
      <c r="I43" s="420">
        <f>([2]BldgAreas!$D$57*[2]BldgEUI2!J44+[2]BldgAreas!$G$57*[2]BldgEUI2!N44)*[2]BldgEUI2!O44/1000000</f>
        <v>0.18055912799999999</v>
      </c>
      <c r="J43" s="420">
        <v>0</v>
      </c>
      <c r="K43" s="419">
        <f t="shared" si="9"/>
        <v>0.7684529083063063</v>
      </c>
      <c r="L43" s="421">
        <f>[2]BldgAreas!$B$58*[2]BldgEUI2!V44*([2]BldgEUI2!Q44/[2]Constants!$B$1)/1000000</f>
        <v>0</v>
      </c>
      <c r="M43" s="420">
        <f>[2]BldgAreas!$C$58*[2]BldgEUI2!V44*[2]BldgEUI2!Q44/1000000</f>
        <v>0.35882817945945944</v>
      </c>
      <c r="N43" s="420">
        <f>([2]BldgAreas!$D$58*[2]BldgEUI2!Q44+[2]BldgAreas!$G$58*[2]BldgEUI2!U44)*[2]BldgEUI2!V44/1000000</f>
        <v>0.1100574</v>
      </c>
      <c r="O43" s="420">
        <v>0</v>
      </c>
      <c r="P43" s="419">
        <f t="shared" si="10"/>
        <v>0.46888557945945941</v>
      </c>
      <c r="Q43" s="421">
        <f>[2]BldgAreas!$B$59*[2]BldgEUI2!AC44*([2]BldgEUI2!X44/[2]Constants!$B$1)/1000000</f>
        <v>1.3644898132432433</v>
      </c>
      <c r="R43" s="420">
        <f>[2]BldgAreas!$C$59*[2]BldgEUI2!AC44*[2]BldgEUI2!X44/1000000</f>
        <v>3.3788714614774777</v>
      </c>
      <c r="S43" s="420">
        <f>([2]BldgAreas!$D$59*[2]BldgEUI2!X44+[2]BldgAreas!$G$59*[2]BldgEUI2!AB44)*[2]BldgEUI2!AC44/1000000</f>
        <v>1.2465133499999999</v>
      </c>
      <c r="T43" s="420">
        <v>0</v>
      </c>
      <c r="U43" s="419">
        <f t="shared" si="11"/>
        <v>5.9898746247207209</v>
      </c>
      <c r="V43" s="418">
        <f t="shared" si="12"/>
        <v>4.9588925976036045</v>
      </c>
      <c r="W43" s="417">
        <f>(C43+H43+M43+R43)/[2]Constants!$B$3</f>
        <v>6.795817528976249</v>
      </c>
      <c r="X43" s="417">
        <f t="shared" si="13"/>
        <v>11.754710126579853</v>
      </c>
      <c r="Y43" s="416">
        <f t="shared" si="14"/>
        <v>2.8108220279999996</v>
      </c>
    </row>
    <row r="44" spans="1:25" s="24" customFormat="1" x14ac:dyDescent="0.2">
      <c r="A44" s="424" t="s">
        <v>21</v>
      </c>
      <c r="B44" s="421">
        <f>[2]BldgAreas!$B$56*[2]BldgEUI2!H45*([2]BldgEUI2!C45/[2]Constants!$B$1)/1000000</f>
        <v>2.9712086040540542</v>
      </c>
      <c r="C44" s="420">
        <f>[2]BldgAreas!$C$56*[2]BldgEUI2!H45*[2]BldgEUI2!C45/1000000</f>
        <v>0</v>
      </c>
      <c r="D44" s="420">
        <f>([2]BldgAreas!$D$56*[2]BldgEUI2!C45+[2]BldgAreas!$G$56*[2]BldgEUI2!G45)*[2]BldgEUI2!H45/1000000</f>
        <v>1.2612219</v>
      </c>
      <c r="E44" s="420">
        <v>0</v>
      </c>
      <c r="F44" s="419">
        <f t="shared" si="8"/>
        <v>4.2324305040540544</v>
      </c>
      <c r="G44" s="421">
        <f>[2]BldgAreas!$B$57*[2]BldgEUI2!O45*([2]BldgEUI2!J45/[2]Constants!$B$1)/1000000</f>
        <v>0.58319331630630633</v>
      </c>
      <c r="H44" s="420">
        <f>[2]BldgAreas!$C$57*[2]BldgEUI2!O45*[2]BldgEUI2!J45/1000000</f>
        <v>0</v>
      </c>
      <c r="I44" s="420">
        <f>([2]BldgAreas!$D$57*[2]BldgEUI2!J45+[2]BldgAreas!$G$57*[2]BldgEUI2!N45)*[2]BldgEUI2!O45/1000000</f>
        <v>0.178898638</v>
      </c>
      <c r="J44" s="420">
        <v>0</v>
      </c>
      <c r="K44" s="419">
        <f t="shared" si="9"/>
        <v>0.76209195430630627</v>
      </c>
      <c r="L44" s="421">
        <f>[2]BldgAreas!$B$58*[2]BldgEUI2!V45*([2]BldgEUI2!Q45/[2]Constants!$B$1)/1000000</f>
        <v>0</v>
      </c>
      <c r="M44" s="420">
        <f>[2]BldgAreas!$C$58*[2]BldgEUI2!V45*[2]BldgEUI2!Q45/1000000</f>
        <v>0.3568630594594594</v>
      </c>
      <c r="N44" s="420">
        <f>([2]BldgAreas!$D$58*[2]BldgEUI2!Q45+[2]BldgAreas!$G$58*[2]BldgEUI2!U45)*[2]BldgEUI2!V45/1000000</f>
        <v>0.10918965000000001</v>
      </c>
      <c r="O44" s="420">
        <v>0</v>
      </c>
      <c r="P44" s="419">
        <f t="shared" si="10"/>
        <v>0.46605270945945942</v>
      </c>
      <c r="Q44" s="421">
        <f>[2]BldgAreas!$B$59*[2]BldgEUI2!AC45*([2]BldgEUI2!X45/[2]Constants!$B$1)/1000000</f>
        <v>1.3581031732432429</v>
      </c>
      <c r="R44" s="420">
        <f>[2]BldgAreas!$C$59*[2]BldgEUI2!AC45*[2]BldgEUI2!X45/1000000</f>
        <v>3.3630562934774773</v>
      </c>
      <c r="S44" s="420">
        <f>([2]BldgAreas!$D$59*[2]BldgEUI2!X45+[2]BldgAreas!$G$59*[2]BldgEUI2!AB45)*[2]BldgEUI2!AC45/1000000</f>
        <v>1.2372736000000002</v>
      </c>
      <c r="T44" s="420">
        <v>0</v>
      </c>
      <c r="U44" s="419">
        <f t="shared" si="11"/>
        <v>5.9584330667207199</v>
      </c>
      <c r="V44" s="418">
        <f t="shared" si="12"/>
        <v>4.9125050936036034</v>
      </c>
      <c r="W44" s="417">
        <f>(C44+H44+M44+R44)/[2]Constants!$B$3</f>
        <v>6.7634897326126113</v>
      </c>
      <c r="X44" s="417">
        <f t="shared" si="13"/>
        <v>11.675994826216215</v>
      </c>
      <c r="Y44" s="416">
        <f t="shared" si="14"/>
        <v>2.7865837880000002</v>
      </c>
    </row>
    <row r="45" spans="1:25" s="24" customFormat="1" x14ac:dyDescent="0.2">
      <c r="A45" s="423" t="str">
        <f>A22</f>
        <v>DB Economizer</v>
      </c>
      <c r="B45" s="421">
        <f>[2]BldgAreas!$B$56*[2]BldgEUI2!H46*([2]BldgEUI2!C46/[2]Constants!$B$1)/1000000</f>
        <v>3.0502508040540546</v>
      </c>
      <c r="C45" s="420">
        <f>[2]BldgAreas!$C$56*[2]BldgEUI2!H46*[2]BldgEUI2!C46/1000000</f>
        <v>0</v>
      </c>
      <c r="D45" s="420">
        <f>([2]BldgAreas!$D$56*[2]BldgEUI2!C46+[2]BldgAreas!$G$56*[2]BldgEUI2!G46)*[2]BldgEUI2!H46/1000000</f>
        <v>1.2533560500000001</v>
      </c>
      <c r="E45" s="420">
        <v>0</v>
      </c>
      <c r="F45" s="419">
        <f t="shared" si="8"/>
        <v>4.3036068540540544</v>
      </c>
      <c r="G45" s="421">
        <f>[2]BldgAreas!$B$57*[2]BldgEUI2!O46*([2]BldgEUI2!J46/[2]Constants!$B$1)/1000000</f>
        <v>0.59371826830630636</v>
      </c>
      <c r="H45" s="420">
        <f>[2]BldgAreas!$C$57*[2]BldgEUI2!O46*[2]BldgEUI2!J46/1000000</f>
        <v>0</v>
      </c>
      <c r="I45" s="420">
        <f>([2]BldgAreas!$D$57*[2]BldgEUI2!J46+[2]BldgAreas!$G$57*[2]BldgEUI2!N46)*[2]BldgEUI2!O46/1000000</f>
        <v>0.17797898199999998</v>
      </c>
      <c r="J45" s="420">
        <v>0</v>
      </c>
      <c r="K45" s="419">
        <f t="shared" si="9"/>
        <v>0.77169725030630631</v>
      </c>
      <c r="L45" s="421">
        <f>[2]BldgAreas!$B$58*[2]BldgEUI2!V46*([2]BldgEUI2!Q46/[2]Constants!$B$1)/1000000</f>
        <v>0</v>
      </c>
      <c r="M45" s="420">
        <f>[2]BldgAreas!$C$58*[2]BldgEUI2!V46*[2]BldgEUI2!Q46/1000000</f>
        <v>0.36126321945945949</v>
      </c>
      <c r="N45" s="420">
        <f>([2]BldgAreas!$D$58*[2]BldgEUI2!Q46+[2]BldgAreas!$G$58*[2]BldgEUI2!U46)*[2]BldgEUI2!V46/1000000</f>
        <v>0.1089093</v>
      </c>
      <c r="O45" s="420">
        <v>0</v>
      </c>
      <c r="P45" s="419">
        <f t="shared" si="10"/>
        <v>0.47017251945945948</v>
      </c>
      <c r="Q45" s="421">
        <f>[2]BldgAreas!$B$59*[2]BldgEUI2!AC46*([2]BldgEUI2!X46/[2]Constants!$B$1)/1000000</f>
        <v>1.3724036932432433</v>
      </c>
      <c r="R45" s="420">
        <f>[2]BldgAreas!$C$59*[2]BldgEUI2!AC46*[2]BldgEUI2!X46/1000000</f>
        <v>3.3984685174774776</v>
      </c>
      <c r="S45" s="420">
        <f>([2]BldgAreas!$D$59*[2]BldgEUI2!X46+[2]BldgAreas!$G$59*[2]BldgEUI2!AB46)*[2]BldgEUI2!AC46/1000000</f>
        <v>1.2345727500000001</v>
      </c>
      <c r="T45" s="420">
        <v>0</v>
      </c>
      <c r="U45" s="419">
        <f t="shared" si="11"/>
        <v>6.0054449607207205</v>
      </c>
      <c r="V45" s="418">
        <f t="shared" si="12"/>
        <v>5.0163727656036041</v>
      </c>
      <c r="W45" s="417">
        <f>(C45+H45+M45+R45)/[2]Constants!$B$3</f>
        <v>6.8358758853398855</v>
      </c>
      <c r="X45" s="417">
        <f t="shared" si="13"/>
        <v>11.852248650943491</v>
      </c>
      <c r="Y45" s="416">
        <f t="shared" si="14"/>
        <v>2.7748170820000002</v>
      </c>
    </row>
    <row r="46" spans="1:25" s="24" customFormat="1" x14ac:dyDescent="0.2">
      <c r="A46" s="422" t="s">
        <v>311</v>
      </c>
      <c r="B46" s="421">
        <f>[2]BldgAreas!$B$56*[2]BldgEUI2!H47*([2]BldgEUI2!C47/[2]Constants!$B$1)/1000000</f>
        <v>3.0502508040540546</v>
      </c>
      <c r="C46" s="420">
        <f>[2]BldgAreas!$C$56*[2]BldgEUI2!H47*[2]BldgEUI2!C47/1000000</f>
        <v>0</v>
      </c>
      <c r="D46" s="420">
        <f>([2]BldgAreas!$D$56*[2]BldgEUI2!C47+[2]BldgAreas!$G$56*[2]BldgEUI2!G47)*[2]BldgEUI2!H47/1000000</f>
        <v>1.2591115499999999</v>
      </c>
      <c r="E46" s="420">
        <v>0</v>
      </c>
      <c r="F46" s="419">
        <f t="shared" si="8"/>
        <v>4.3093623540540547</v>
      </c>
      <c r="G46" s="421">
        <f>[2]BldgAreas!$B$57*[2]BldgEUI2!O47*([2]BldgEUI2!J47/[2]Constants!$B$1)/1000000</f>
        <v>0.59369272230630632</v>
      </c>
      <c r="H46" s="420">
        <f>[2]BldgAreas!$C$57*[2]BldgEUI2!O47*[2]BldgEUI2!J47/1000000</f>
        <v>0</v>
      </c>
      <c r="I46" s="420">
        <f>([2]BldgAreas!$D$57*[2]BldgEUI2!J47+[2]BldgAreas!$G$57*[2]BldgEUI2!N47)*[2]BldgEUI2!O47/1000000</f>
        <v>0.17677832000000002</v>
      </c>
      <c r="J46" s="420">
        <v>0</v>
      </c>
      <c r="K46" s="419">
        <f t="shared" si="9"/>
        <v>0.77047104230630636</v>
      </c>
      <c r="L46" s="421">
        <f>[2]BldgAreas!$B$58*[2]BldgEUI2!V47*([2]BldgEUI2!Q47/[2]Constants!$B$1)/1000000</f>
        <v>0</v>
      </c>
      <c r="M46" s="420">
        <f>[2]BldgAreas!$C$58*[2]BldgEUI2!V47*[2]BldgEUI2!Q47/1000000</f>
        <v>0.36126321945945949</v>
      </c>
      <c r="N46" s="420">
        <f>([2]BldgAreas!$D$58*[2]BldgEUI2!Q47+[2]BldgAreas!$G$58*[2]BldgEUI2!U47)*[2]BldgEUI2!V47/1000000</f>
        <v>0.10705365</v>
      </c>
      <c r="O46" s="420">
        <v>0</v>
      </c>
      <c r="P46" s="419">
        <f t="shared" si="10"/>
        <v>0.46831686945945949</v>
      </c>
      <c r="Q46" s="421">
        <f>[2]BldgAreas!$B$59*[2]BldgEUI2!AC47*([2]BldgEUI2!X47/[2]Constants!$B$1)/1000000</f>
        <v>1.3724036932432433</v>
      </c>
      <c r="R46" s="420">
        <f>[2]BldgAreas!$C$59*[2]BldgEUI2!AC47*[2]BldgEUI2!X47/1000000</f>
        <v>3.3984685174774776</v>
      </c>
      <c r="S46" s="420">
        <f>([2]BldgAreas!$D$59*[2]BldgEUI2!X47+[2]BldgAreas!$G$59*[2]BldgEUI2!AB47)*[2]BldgEUI2!AC47/1000000</f>
        <v>1.2038683499999998</v>
      </c>
      <c r="T46" s="420">
        <v>0</v>
      </c>
      <c r="U46" s="419">
        <f t="shared" si="11"/>
        <v>5.9747405607207202</v>
      </c>
      <c r="V46" s="418">
        <f t="shared" si="12"/>
        <v>5.0163472196036043</v>
      </c>
      <c r="W46" s="417">
        <f>(C46+H46+M46+R46)/[2]Constants!$B$3</f>
        <v>6.8358758853398855</v>
      </c>
      <c r="X46" s="417">
        <f t="shared" si="13"/>
        <v>11.852223104943491</v>
      </c>
      <c r="Y46" s="416">
        <f t="shared" si="14"/>
        <v>2.7468118699999993</v>
      </c>
    </row>
    <row r="47" spans="1:25" s="24" customFormat="1" x14ac:dyDescent="0.2">
      <c r="A47" s="415" t="s">
        <v>312</v>
      </c>
      <c r="B47" s="414">
        <f>[2]BldgAreas!$B$56*[2]BldgEUI2!H48*([2]BldgEUI2!C48/[2]Constants!$B$1)/1000000</f>
        <v>2.7603654540540541</v>
      </c>
      <c r="C47" s="413">
        <f>[2]BldgAreas!$C$56*[2]BldgEUI2!H48*[2]BldgEUI2!C48/1000000</f>
        <v>0</v>
      </c>
      <c r="D47" s="413">
        <f>([2]BldgAreas!$D$56*[2]BldgEUI2!C48+[2]BldgAreas!$G$56*[2]BldgEUI2!G48)*[2]BldgEUI2!H48/1000000</f>
        <v>1.2236193</v>
      </c>
      <c r="E47" s="413">
        <v>0</v>
      </c>
      <c r="F47" s="412">
        <f t="shared" si="8"/>
        <v>3.9839847540540543</v>
      </c>
      <c r="G47" s="414">
        <f>[2]BldgAreas!$B$57*[2]BldgEUI2!O48*([2]BldgEUI2!J48/[2]Constants!$B$1)/1000000</f>
        <v>0.53636749830630637</v>
      </c>
      <c r="H47" s="413">
        <f>[2]BldgAreas!$C$57*[2]BldgEUI2!O48*[2]BldgEUI2!J48/1000000</f>
        <v>0</v>
      </c>
      <c r="I47" s="413">
        <f>([2]BldgAreas!$D$57*[2]BldgEUI2!J48+[2]BldgAreas!$G$57*[2]BldgEUI2!N48)*[2]BldgEUI2!O48/1000000</f>
        <v>0.17284423599999998</v>
      </c>
      <c r="J47" s="413">
        <v>0</v>
      </c>
      <c r="K47" s="412">
        <f t="shared" si="9"/>
        <v>0.70921173430630635</v>
      </c>
      <c r="L47" s="414">
        <f>[2]BldgAreas!$B$58*[2]BldgEUI2!V48*([2]BldgEUI2!Q48/[2]Constants!$B$1)/1000000</f>
        <v>0</v>
      </c>
      <c r="M47" s="413">
        <f>[2]BldgAreas!$C$58*[2]BldgEUI2!V48*[2]BldgEUI2!Q48/1000000</f>
        <v>0.32598717945945949</v>
      </c>
      <c r="N47" s="413">
        <f>([2]BldgAreas!$D$58*[2]BldgEUI2!Q48+[2]BldgAreas!$G$58*[2]BldgEUI2!U48)*[2]BldgEUI2!V48/1000000</f>
        <v>0.10443705</v>
      </c>
      <c r="O47" s="413">
        <v>0</v>
      </c>
      <c r="P47" s="412">
        <f t="shared" si="10"/>
        <v>0.43042422945945946</v>
      </c>
      <c r="Q47" s="414">
        <f>[2]BldgAreas!$B$59*[2]BldgEUI2!AC48*([2]BldgEUI2!X48/[2]Constants!$B$1)/1000000</f>
        <v>1.2379371532432433</v>
      </c>
      <c r="R47" s="413">
        <f>[2]BldgAreas!$C$59*[2]BldgEUI2!AC48*[2]BldgEUI2!X48/1000000</f>
        <v>3.0654904694774774</v>
      </c>
      <c r="S47" s="413">
        <f>([2]BldgAreas!$D$59*[2]BldgEUI2!X48+[2]BldgAreas!$G$59*[2]BldgEUI2!AB48)*[2]BldgEUI2!AC48/1000000</f>
        <v>1.1791342499999999</v>
      </c>
      <c r="T47" s="413">
        <v>0</v>
      </c>
      <c r="U47" s="412">
        <f t="shared" si="11"/>
        <v>5.4825618727207202</v>
      </c>
      <c r="V47" s="411">
        <f t="shared" si="12"/>
        <v>4.5346701056036034</v>
      </c>
      <c r="W47" s="410">
        <f>(C47+H47+M47+R47)/[2]Constants!$B$3</f>
        <v>6.166322998067157</v>
      </c>
      <c r="X47" s="410">
        <f t="shared" si="13"/>
        <v>10.700993103670761</v>
      </c>
      <c r="Y47" s="409">
        <f t="shared" si="14"/>
        <v>2.6800348359999999</v>
      </c>
    </row>
    <row r="48" spans="1:25" x14ac:dyDescent="0.2">
      <c r="A48" s="294"/>
      <c r="B48" s="417"/>
      <c r="C48" s="417"/>
      <c r="D48" s="417"/>
      <c r="E48" s="417"/>
      <c r="F48" s="417"/>
      <c r="G48" s="417"/>
      <c r="H48" s="417"/>
      <c r="I48" s="417"/>
      <c r="J48" s="417"/>
      <c r="K48" s="417"/>
      <c r="L48" s="417"/>
      <c r="M48" s="417"/>
      <c r="N48" s="417"/>
      <c r="O48" s="417"/>
      <c r="P48" s="417"/>
      <c r="Q48" s="417"/>
      <c r="R48" s="417"/>
      <c r="S48" s="417"/>
      <c r="T48" s="417"/>
      <c r="U48" s="417"/>
    </row>
    <row r="49" spans="1:25" ht="34.5" customHeight="1" x14ac:dyDescent="0.25">
      <c r="A49" s="358"/>
      <c r="B49" s="747" t="s">
        <v>391</v>
      </c>
      <c r="C49" s="748"/>
      <c r="D49" s="748"/>
      <c r="E49" s="748"/>
      <c r="F49" s="748"/>
      <c r="G49" s="748"/>
      <c r="H49" s="748"/>
      <c r="I49" s="748"/>
      <c r="J49" s="748"/>
      <c r="K49" s="748"/>
      <c r="L49" s="748"/>
      <c r="M49" s="748"/>
      <c r="N49" s="748"/>
      <c r="O49" s="748"/>
      <c r="P49" s="748"/>
      <c r="Q49" s="748"/>
      <c r="R49" s="748"/>
      <c r="S49" s="748"/>
      <c r="T49" s="748"/>
      <c r="U49" s="748"/>
      <c r="V49" s="749"/>
      <c r="W49" s="749"/>
      <c r="X49" s="749"/>
      <c r="Y49" s="750"/>
    </row>
    <row r="50" spans="1:25" x14ac:dyDescent="0.2">
      <c r="A50" s="358"/>
      <c r="B50" s="752" t="s">
        <v>284</v>
      </c>
      <c r="C50" s="753"/>
      <c r="D50" s="753"/>
      <c r="E50" s="753"/>
      <c r="F50" s="754"/>
      <c r="G50" s="755" t="s">
        <v>285</v>
      </c>
      <c r="H50" s="756"/>
      <c r="I50" s="756"/>
      <c r="J50" s="756"/>
      <c r="K50" s="757"/>
      <c r="L50" s="755" t="s">
        <v>286</v>
      </c>
      <c r="M50" s="756"/>
      <c r="N50" s="756"/>
      <c r="O50" s="756"/>
      <c r="P50" s="757"/>
      <c r="Q50" s="755" t="s">
        <v>287</v>
      </c>
      <c r="R50" s="756"/>
      <c r="S50" s="756"/>
      <c r="T50" s="756"/>
      <c r="U50" s="757"/>
      <c r="V50" s="744" t="s">
        <v>377</v>
      </c>
      <c r="W50" s="745"/>
      <c r="X50" s="745"/>
      <c r="Y50" s="746"/>
    </row>
    <row r="51" spans="1:25" x14ac:dyDescent="0.2">
      <c r="A51" s="382" t="s">
        <v>14</v>
      </c>
      <c r="B51" s="433" t="s">
        <v>4</v>
      </c>
      <c r="C51" s="165" t="s">
        <v>3</v>
      </c>
      <c r="D51" s="165" t="s">
        <v>2</v>
      </c>
      <c r="E51" s="165" t="s">
        <v>5</v>
      </c>
      <c r="F51" s="295" t="s">
        <v>1</v>
      </c>
      <c r="G51" s="165" t="s">
        <v>4</v>
      </c>
      <c r="H51" s="165" t="s">
        <v>3</v>
      </c>
      <c r="I51" s="165" t="s">
        <v>2</v>
      </c>
      <c r="J51" s="165" t="s">
        <v>5</v>
      </c>
      <c r="K51" s="295" t="s">
        <v>1</v>
      </c>
      <c r="L51" s="165" t="s">
        <v>4</v>
      </c>
      <c r="M51" s="165" t="s">
        <v>3</v>
      </c>
      <c r="N51" s="165" t="s">
        <v>2</v>
      </c>
      <c r="O51" s="165" t="s">
        <v>5</v>
      </c>
      <c r="P51" s="295" t="s">
        <v>1</v>
      </c>
      <c r="Q51" s="165" t="s">
        <v>4</v>
      </c>
      <c r="R51" s="165" t="s">
        <v>3</v>
      </c>
      <c r="S51" s="165" t="s">
        <v>2</v>
      </c>
      <c r="T51" s="165" t="s">
        <v>5</v>
      </c>
      <c r="U51" s="295" t="s">
        <v>1</v>
      </c>
      <c r="V51" s="432" t="s">
        <v>376</v>
      </c>
      <c r="W51" s="431" t="s">
        <v>375</v>
      </c>
      <c r="X51" s="431" t="s">
        <v>374</v>
      </c>
      <c r="Y51" s="430" t="s">
        <v>2</v>
      </c>
    </row>
    <row r="52" spans="1:25" x14ac:dyDescent="0.2">
      <c r="A52" s="296" t="str">
        <f t="shared" ref="A52:A57" si="15">A29</f>
        <v>Base case</v>
      </c>
      <c r="B52" s="438">
        <f>[2]BldgAreas!$B$66*[2]BldgEUI2!H53*([2]BldgEUI2!C53/[2]Constants!$B$1)/1000000</f>
        <v>2.5148992000000005E-2</v>
      </c>
      <c r="C52" s="437">
        <f>[2]BldgAreas!$C$66*[2]BldgEUI2!H53*[2]BldgEUI2!C53/1000000</f>
        <v>0</v>
      </c>
      <c r="D52" s="437">
        <f>([2]BldgAreas!$D$66*[2]BldgEUI2!C53+[2]BldgAreas!$G$66*[2]BldgEUI2!G53)*[2]BldgEUI2!H53/1000000</f>
        <v>5.9530128380000012E-2</v>
      </c>
      <c r="E52" s="437">
        <v>0</v>
      </c>
      <c r="F52" s="417">
        <f t="shared" ref="F52:F70" si="16">SUM(B52:E52)</f>
        <v>8.4679120380000014E-2</v>
      </c>
      <c r="G52" s="438">
        <f>[2]BldgAreas!$B$67*[2]BldgEUI2!O53*([2]BldgEUI2!J53/[2]Constants!$B$1)/1000000</f>
        <v>0.28215507599999995</v>
      </c>
      <c r="H52" s="437">
        <f>[2]BldgAreas!$C$67*[2]BldgEUI2!O53*[2]BldgEUI2!J53/1000000</f>
        <v>0</v>
      </c>
      <c r="I52" s="437">
        <f>([2]BldgAreas!$D$67*[2]BldgEUI2!J53+[2]BldgAreas!$G$67*[2]BldgEUI2!N53)*[2]BldgEUI2!O53/1000000</f>
        <v>0.22542548399999995</v>
      </c>
      <c r="J52" s="437">
        <v>0</v>
      </c>
      <c r="K52" s="417">
        <f t="shared" ref="K52:K70" si="17">SUM(G52:J52)</f>
        <v>0.50758055999999985</v>
      </c>
      <c r="L52" s="438">
        <f>[2]BldgAreas!$B$68*[2]BldgEUI2!V53*([2]BldgEUI2!Q53/[2]Constants!$B$1)/1000000</f>
        <v>0</v>
      </c>
      <c r="M52" s="437">
        <f>[2]BldgAreas!$C$68*[2]BldgEUI2!V53*[2]BldgEUI2!Q53/1000000</f>
        <v>0</v>
      </c>
      <c r="N52" s="437">
        <f>([2]BldgAreas!$D$68*[2]BldgEUI2!Q53+[2]BldgAreas!$G$68*[2]BldgEUI2!U53)*[2]BldgEUI2!V53/1000000</f>
        <v>0</v>
      </c>
      <c r="O52" s="437">
        <v>0</v>
      </c>
      <c r="P52" s="417">
        <f t="shared" ref="P52:P70" si="18">SUM(L52:O52)</f>
        <v>0</v>
      </c>
      <c r="Q52" s="438">
        <f>[2]BldgAreas!$B$69*[2]BldgEUI2!AC53*([2]BldgEUI2!X53/[2]Constants!$B$1)/1000000</f>
        <v>0.25820701600000001</v>
      </c>
      <c r="R52" s="437">
        <f>[2]BldgAreas!$C$69*[2]BldgEUI2!AC53*[2]BldgEUI2!X53/1000000</f>
        <v>0.26407574880000001</v>
      </c>
      <c r="S52" s="437">
        <f>([2]BldgAreas!$D$69*[2]BldgEUI2!X53+[2]BldgAreas!$G$69*[2]BldgEUI2!AB53)*[2]BldgEUI2!AC53/1000000</f>
        <v>0.261039415</v>
      </c>
      <c r="T52" s="437">
        <v>0</v>
      </c>
      <c r="U52" s="436">
        <f t="shared" ref="U52:U70" si="19">SUM(Q52:T52)</f>
        <v>0.78332217980000007</v>
      </c>
      <c r="V52" s="418">
        <f t="shared" ref="V52:V70" si="20">B52+G52+L52+Q52</f>
        <v>0.56551108399999994</v>
      </c>
      <c r="W52" s="417">
        <f>(C52+H52+M52+R52)/[2]Constants!$B$3</f>
        <v>0.48013772509090907</v>
      </c>
      <c r="X52" s="417">
        <f t="shared" ref="X52:X70" si="21">V52+W52</f>
        <v>1.0456488090909091</v>
      </c>
      <c r="Y52" s="416">
        <f t="shared" ref="Y52:Y70" si="22">D52+I52+N52+S52</f>
        <v>0.54599502737999994</v>
      </c>
    </row>
    <row r="53" spans="1:25" x14ac:dyDescent="0.2">
      <c r="A53" s="297" t="str">
        <f t="shared" si="15"/>
        <v>Wall</v>
      </c>
      <c r="B53" s="418">
        <f>[2]BldgAreas!$B$66*[2]BldgEUI2!H54*([2]BldgEUI2!C54/[2]Constants!$B$1)/1000000</f>
        <v>2.2683848000000006E-2</v>
      </c>
      <c r="C53" s="417">
        <f>[2]BldgAreas!$C$66*[2]BldgEUI2!H54*[2]BldgEUI2!C54/1000000</f>
        <v>0</v>
      </c>
      <c r="D53" s="417">
        <f>([2]BldgAreas!$D$66*[2]BldgEUI2!C54+[2]BldgAreas!$G$66*[2]BldgEUI2!G54)*[2]BldgEUI2!H54/1000000</f>
        <v>5.8249315820000008E-2</v>
      </c>
      <c r="E53" s="417">
        <v>0</v>
      </c>
      <c r="F53" s="417">
        <f t="shared" si="16"/>
        <v>8.0933163820000015E-2</v>
      </c>
      <c r="G53" s="418">
        <f>[2]BldgAreas!$B$67*[2]BldgEUI2!O54*([2]BldgEUI2!J54/[2]Constants!$B$1)/1000000</f>
        <v>0.25727367600000001</v>
      </c>
      <c r="H53" s="417">
        <f>[2]BldgAreas!$C$67*[2]BldgEUI2!O54*[2]BldgEUI2!J54/1000000</f>
        <v>0</v>
      </c>
      <c r="I53" s="417">
        <f>([2]BldgAreas!$D$67*[2]BldgEUI2!J54+[2]BldgAreas!$G$67*[2]BldgEUI2!N54)*[2]BldgEUI2!O54/1000000</f>
        <v>0.22501079399999996</v>
      </c>
      <c r="J53" s="417">
        <v>0</v>
      </c>
      <c r="K53" s="417">
        <f t="shared" si="17"/>
        <v>0.48228446999999997</v>
      </c>
      <c r="L53" s="418">
        <f>[2]BldgAreas!$B$68*[2]BldgEUI2!V54*([2]BldgEUI2!Q54/[2]Constants!$B$1)/1000000</f>
        <v>0</v>
      </c>
      <c r="M53" s="417">
        <f>[2]BldgAreas!$C$68*[2]BldgEUI2!V54*[2]BldgEUI2!Q54/1000000</f>
        <v>0</v>
      </c>
      <c r="N53" s="417">
        <f>([2]BldgAreas!$D$68*[2]BldgEUI2!Q54+[2]BldgAreas!$G$68*[2]BldgEUI2!U54)*[2]BldgEUI2!V54/1000000</f>
        <v>0</v>
      </c>
      <c r="O53" s="417">
        <v>0</v>
      </c>
      <c r="P53" s="417">
        <f t="shared" si="18"/>
        <v>0</v>
      </c>
      <c r="Q53" s="418">
        <f>[2]BldgAreas!$B$69*[2]BldgEUI2!AC54*([2]BldgEUI2!X54/[2]Constants!$B$1)/1000000</f>
        <v>0.24068865199999998</v>
      </c>
      <c r="R53" s="417">
        <f>[2]BldgAreas!$C$69*[2]BldgEUI2!AC54*[2]BldgEUI2!X54/1000000</f>
        <v>0.24615921360000001</v>
      </c>
      <c r="S53" s="417">
        <f>([2]BldgAreas!$D$69*[2]BldgEUI2!X54+[2]BldgAreas!$G$69*[2]BldgEUI2!AB54)*[2]BldgEUI2!AC54/1000000</f>
        <v>0.26062962000000001</v>
      </c>
      <c r="T53" s="417">
        <v>0</v>
      </c>
      <c r="U53" s="416">
        <f t="shared" si="19"/>
        <v>0.74747748559999994</v>
      </c>
      <c r="V53" s="418">
        <f t="shared" si="20"/>
        <v>0.52064617599999996</v>
      </c>
      <c r="W53" s="417">
        <f>(C53+H53+M53+R53)/[2]Constants!$B$3</f>
        <v>0.44756220654545453</v>
      </c>
      <c r="X53" s="417">
        <f t="shared" si="21"/>
        <v>0.96820838254545449</v>
      </c>
      <c r="Y53" s="416">
        <f t="shared" si="22"/>
        <v>0.54388972981999995</v>
      </c>
    </row>
    <row r="54" spans="1:25" x14ac:dyDescent="0.2">
      <c r="A54" s="297" t="str">
        <f t="shared" si="15"/>
        <v>Roof</v>
      </c>
      <c r="B54" s="418">
        <f>[2]BldgAreas!$B$66*[2]BldgEUI2!H55*([2]BldgEUI2!C55/[2]Constants!$B$1)/1000000</f>
        <v>2.3124860000000004E-2</v>
      </c>
      <c r="C54" s="417">
        <f>[2]BldgAreas!$C$66*[2]BldgEUI2!H55*[2]BldgEUI2!C55/1000000</f>
        <v>0</v>
      </c>
      <c r="D54" s="417">
        <f>([2]BldgAreas!$D$66*[2]BldgEUI2!C55+[2]BldgAreas!$G$66*[2]BldgEUI2!G55)*[2]BldgEUI2!H55/1000000</f>
        <v>5.8483637800000009E-2</v>
      </c>
      <c r="E54" s="417">
        <v>0</v>
      </c>
      <c r="F54" s="417">
        <f t="shared" si="16"/>
        <v>8.1608497800000013E-2</v>
      </c>
      <c r="G54" s="418">
        <f>[2]BldgAreas!$B$67*[2]BldgEUI2!O55*([2]BldgEUI2!J55/[2]Constants!$B$1)/1000000</f>
        <v>0.25627842000000001</v>
      </c>
      <c r="H54" s="417">
        <f>[2]BldgAreas!$C$67*[2]BldgEUI2!O55*[2]BldgEUI2!J55/1000000</f>
        <v>0</v>
      </c>
      <c r="I54" s="417">
        <f>([2]BldgAreas!$D$67*[2]BldgEUI2!J55+[2]BldgAreas!$G$67*[2]BldgEUI2!N55)*[2]BldgEUI2!O55/1000000</f>
        <v>0.22509373199999999</v>
      </c>
      <c r="J54" s="417">
        <v>0</v>
      </c>
      <c r="K54" s="417">
        <f t="shared" si="17"/>
        <v>0.481372152</v>
      </c>
      <c r="L54" s="418">
        <f>[2]BldgAreas!$B$68*[2]BldgEUI2!V55*([2]BldgEUI2!Q55/[2]Constants!$B$1)/1000000</f>
        <v>0</v>
      </c>
      <c r="M54" s="417">
        <f>[2]BldgAreas!$C$68*[2]BldgEUI2!V55*[2]BldgEUI2!Q55/1000000</f>
        <v>0</v>
      </c>
      <c r="N54" s="417">
        <f>([2]BldgAreas!$D$68*[2]BldgEUI2!Q55+[2]BldgAreas!$G$68*[2]BldgEUI2!U55)*[2]BldgEUI2!V55/1000000</f>
        <v>0</v>
      </c>
      <c r="O54" s="417">
        <v>0</v>
      </c>
      <c r="P54" s="417">
        <f t="shared" si="18"/>
        <v>0</v>
      </c>
      <c r="Q54" s="418">
        <f>[2]BldgAreas!$B$69*[2]BldgEUI2!AC55*([2]BldgEUI2!X55/[2]Constants!$B$1)/1000000</f>
        <v>0.20446484799999998</v>
      </c>
      <c r="R54" s="417">
        <f>[2]BldgAreas!$C$69*[2]BldgEUI2!AC55*[2]BldgEUI2!X55/1000000</f>
        <v>0.20911208640000001</v>
      </c>
      <c r="S54" s="417">
        <f>([2]BldgAreas!$D$69*[2]BldgEUI2!X55+[2]BldgAreas!$G$69*[2]BldgEUI2!AB55)*[2]BldgEUI2!AC55/1000000</f>
        <v>0.25825280900000003</v>
      </c>
      <c r="T54" s="417">
        <v>0</v>
      </c>
      <c r="U54" s="416">
        <f t="shared" si="19"/>
        <v>0.67182974340000001</v>
      </c>
      <c r="V54" s="418">
        <f t="shared" si="20"/>
        <v>0.48386812800000001</v>
      </c>
      <c r="W54" s="417">
        <f>(C54+H54+M54+R54)/[2]Constants!$B$3</f>
        <v>0.38020379345454541</v>
      </c>
      <c r="X54" s="417">
        <f t="shared" si="21"/>
        <v>0.86407192145454537</v>
      </c>
      <c r="Y54" s="416">
        <f t="shared" si="22"/>
        <v>0.54183017879999995</v>
      </c>
    </row>
    <row r="55" spans="1:25" s="24" customFormat="1" x14ac:dyDescent="0.2">
      <c r="A55" s="434" t="str">
        <f t="shared" si="15"/>
        <v>Windows</v>
      </c>
      <c r="B55" s="418">
        <f>[2]BldgAreas!$B$66*[2]BldgEUI2!H56*([2]BldgEUI2!C56/[2]Constants!$B$1)/1000000</f>
        <v>2.4888908000000005E-2</v>
      </c>
      <c r="C55" s="417">
        <f>[2]BldgAreas!$C$66*[2]BldgEUI2!H56*[2]BldgEUI2!C56/1000000</f>
        <v>0</v>
      </c>
      <c r="D55" s="417">
        <f>([2]BldgAreas!$D$66*[2]BldgEUI2!C56+[2]BldgAreas!$G$66*[2]BldgEUI2!G56)*[2]BldgEUI2!H56/1000000</f>
        <v>5.9275054520000002E-2</v>
      </c>
      <c r="E55" s="417">
        <v>0</v>
      </c>
      <c r="F55" s="417">
        <f t="shared" si="16"/>
        <v>8.416396252000001E-2</v>
      </c>
      <c r="G55" s="418">
        <f>[2]BldgAreas!$B$67*[2]BldgEUI2!O56*([2]BldgEUI2!J56/[2]Constants!$B$1)/1000000</f>
        <v>0.27767642399999992</v>
      </c>
      <c r="H55" s="417">
        <f>[2]BldgAreas!$C$67*[2]BldgEUI2!O56*[2]BldgEUI2!J56/1000000</f>
        <v>0</v>
      </c>
      <c r="I55" s="417">
        <f>([2]BldgAreas!$D$67*[2]BldgEUI2!J56+[2]BldgAreas!$G$67*[2]BldgEUI2!N56)*[2]BldgEUI2!O56/1000000</f>
        <v>0.22484491799999998</v>
      </c>
      <c r="J55" s="420">
        <v>0</v>
      </c>
      <c r="K55" s="420">
        <f t="shared" si="17"/>
        <v>0.50252134199999987</v>
      </c>
      <c r="L55" s="418">
        <f>[2]BldgAreas!$B$68*[2]BldgEUI2!V56*([2]BldgEUI2!Q56/[2]Constants!$B$1)/1000000</f>
        <v>0</v>
      </c>
      <c r="M55" s="417">
        <f>[2]BldgAreas!$C$68*[2]BldgEUI2!V56*[2]BldgEUI2!Q56/1000000</f>
        <v>0</v>
      </c>
      <c r="N55" s="417">
        <f>([2]BldgAreas!$D$68*[2]BldgEUI2!Q56+[2]BldgAreas!$G$68*[2]BldgEUI2!U56)*[2]BldgEUI2!V56/1000000</f>
        <v>0</v>
      </c>
      <c r="O55" s="420">
        <v>0</v>
      </c>
      <c r="P55" s="420">
        <f t="shared" si="18"/>
        <v>0</v>
      </c>
      <c r="Q55" s="418">
        <f>[2]BldgAreas!$B$69*[2]BldgEUI2!AC56*([2]BldgEUI2!X56/[2]Constants!$B$1)/1000000</f>
        <v>0.255796892</v>
      </c>
      <c r="R55" s="417">
        <f>[2]BldgAreas!$C$69*[2]BldgEUI2!AC56*[2]BldgEUI2!X56/1000000</f>
        <v>0.26161084559999997</v>
      </c>
      <c r="S55" s="417">
        <f>([2]BldgAreas!$D$69*[2]BldgEUI2!X56+[2]BldgAreas!$G$69*[2]BldgEUI2!AB56)*[2]BldgEUI2!AC56/1000000</f>
        <v>0.26046570199999997</v>
      </c>
      <c r="T55" s="420">
        <v>0</v>
      </c>
      <c r="U55" s="419">
        <f t="shared" si="19"/>
        <v>0.77787343959999988</v>
      </c>
      <c r="V55" s="418">
        <f t="shared" si="20"/>
        <v>0.55836222399999991</v>
      </c>
      <c r="W55" s="417">
        <f>(C55+H55+M55+R55)/[2]Constants!$B$3</f>
        <v>0.47565608290909084</v>
      </c>
      <c r="X55" s="417">
        <f t="shared" si="21"/>
        <v>1.0340183069090907</v>
      </c>
      <c r="Y55" s="416">
        <f t="shared" si="22"/>
        <v>0.54458567451999995</v>
      </c>
    </row>
    <row r="56" spans="1:25" s="24" customFormat="1" x14ac:dyDescent="0.2">
      <c r="A56" s="423" t="str">
        <f t="shared" si="15"/>
        <v>Air tightness</v>
      </c>
      <c r="B56" s="418">
        <f>[2]BldgAreas!$B$66*[2]BldgEUI2!H57*([2]BldgEUI2!C57/[2]Constants!$B$1)/1000000</f>
        <v>2.5148992000000005E-2</v>
      </c>
      <c r="C56" s="417">
        <f>[2]BldgAreas!$C$66*[2]BldgEUI2!H57*[2]BldgEUI2!C57/1000000</f>
        <v>0</v>
      </c>
      <c r="D56" s="417">
        <f>([2]BldgAreas!$D$66*[2]BldgEUI2!C57+[2]BldgAreas!$G$66*[2]BldgEUI2!G57)*[2]BldgEUI2!H57/1000000</f>
        <v>5.9530128380000012E-2</v>
      </c>
      <c r="E56" s="417">
        <v>0</v>
      </c>
      <c r="F56" s="417">
        <f t="shared" si="16"/>
        <v>8.4679120380000014E-2</v>
      </c>
      <c r="G56" s="418">
        <f>[2]BldgAreas!$B$67*[2]BldgEUI2!O57*([2]BldgEUI2!J57/[2]Constants!$B$1)/1000000</f>
        <v>0.20087583599999997</v>
      </c>
      <c r="H56" s="417">
        <f>[2]BldgAreas!$C$67*[2]BldgEUI2!O57*[2]BldgEUI2!J57/1000000</f>
        <v>0</v>
      </c>
      <c r="I56" s="417">
        <f>([2]BldgAreas!$D$67*[2]BldgEUI2!J57+[2]BldgAreas!$G$67*[2]BldgEUI2!N57)*[2]BldgEUI2!O57/1000000</f>
        <v>0.22434728999999998</v>
      </c>
      <c r="J56" s="420">
        <v>0</v>
      </c>
      <c r="K56" s="420">
        <f t="shared" si="17"/>
        <v>0.42522312599999995</v>
      </c>
      <c r="L56" s="418">
        <f>[2]BldgAreas!$B$68*[2]BldgEUI2!V57*([2]BldgEUI2!Q57/[2]Constants!$B$1)/1000000</f>
        <v>0</v>
      </c>
      <c r="M56" s="417">
        <f>[2]BldgAreas!$C$68*[2]BldgEUI2!V57*[2]BldgEUI2!Q57/1000000</f>
        <v>0</v>
      </c>
      <c r="N56" s="417">
        <f>([2]BldgAreas!$D$68*[2]BldgEUI2!Q57+[2]BldgAreas!$G$68*[2]BldgEUI2!U57)*[2]BldgEUI2!V57/1000000</f>
        <v>0</v>
      </c>
      <c r="O56" s="420">
        <v>0</v>
      </c>
      <c r="P56" s="420">
        <f t="shared" si="18"/>
        <v>0</v>
      </c>
      <c r="Q56" s="418">
        <f>[2]BldgAreas!$B$69*[2]BldgEUI2!AC57*([2]BldgEUI2!X57/[2]Constants!$B$1)/1000000</f>
        <v>0.15172989599999998</v>
      </c>
      <c r="R56" s="417">
        <f>[2]BldgAreas!$C$69*[2]BldgEUI2!AC57*[2]BldgEUI2!X57/1000000</f>
        <v>0.15517853279999999</v>
      </c>
      <c r="S56" s="417">
        <f>([2]BldgAreas!$D$69*[2]BldgEUI2!X57+[2]BldgAreas!$G$69*[2]BldgEUI2!AB57)*[2]BldgEUI2!AC57/1000000</f>
        <v>0.25841672699999996</v>
      </c>
      <c r="T56" s="420">
        <v>0</v>
      </c>
      <c r="U56" s="419">
        <f t="shared" si="19"/>
        <v>0.56532515579999987</v>
      </c>
      <c r="V56" s="418">
        <f t="shared" si="20"/>
        <v>0.37775472399999999</v>
      </c>
      <c r="W56" s="417">
        <f>(C56+H56+M56+R56)/[2]Constants!$B$3</f>
        <v>0.28214278690909089</v>
      </c>
      <c r="X56" s="417">
        <f t="shared" si="21"/>
        <v>0.65989751090909088</v>
      </c>
      <c r="Y56" s="416">
        <f t="shared" si="22"/>
        <v>0.54229414537999987</v>
      </c>
    </row>
    <row r="57" spans="1:25" s="24" customFormat="1" x14ac:dyDescent="0.2">
      <c r="A57" s="423" t="str">
        <f t="shared" si="15"/>
        <v>T Reduction (2 DegC)</v>
      </c>
      <c r="B57" s="418">
        <f>[2]BldgAreas!$B$66*[2]BldgEUI2!H58*([2]BldgEUI2!C58/[2]Constants!$B$1)/1000000</f>
        <v>1.8171956000000003E-2</v>
      </c>
      <c r="C57" s="417">
        <f>[2]BldgAreas!$C$66*[2]BldgEUI2!H58*[2]BldgEUI2!C58/1000000</f>
        <v>0</v>
      </c>
      <c r="D57" s="417">
        <f>([2]BldgAreas!$D$66*[2]BldgEUI2!C58+[2]BldgAreas!$G$66*[2]BldgEUI2!G58)*[2]BldgEUI2!H58/1000000</f>
        <v>5.5874463440000008E-2</v>
      </c>
      <c r="E57" s="417">
        <v>0</v>
      </c>
      <c r="F57" s="417">
        <f t="shared" si="16"/>
        <v>7.4046419440000011E-2</v>
      </c>
      <c r="G57" s="418">
        <f>[2]BldgAreas!$B$67*[2]BldgEUI2!O58*([2]BldgEUI2!J58/[2]Constants!$B$1)/1000000</f>
        <v>0.211326024</v>
      </c>
      <c r="H57" s="417">
        <f>[2]BldgAreas!$C$67*[2]BldgEUI2!O58*[2]BldgEUI2!J58/1000000</f>
        <v>0</v>
      </c>
      <c r="I57" s="417">
        <f>([2]BldgAreas!$D$67*[2]BldgEUI2!J58+[2]BldgAreas!$G$67*[2]BldgEUI2!N58)*[2]BldgEUI2!O58/1000000</f>
        <v>0.22401553800000001</v>
      </c>
      <c r="J57" s="420">
        <v>0</v>
      </c>
      <c r="K57" s="420">
        <f t="shared" si="17"/>
        <v>0.43534156200000002</v>
      </c>
      <c r="L57" s="418">
        <f>[2]BldgAreas!$B$68*[2]BldgEUI2!V58*([2]BldgEUI2!Q58/[2]Constants!$B$1)/1000000</f>
        <v>0</v>
      </c>
      <c r="M57" s="417">
        <f>[2]BldgAreas!$C$68*[2]BldgEUI2!V58*[2]BldgEUI2!Q58/1000000</f>
        <v>0</v>
      </c>
      <c r="N57" s="417">
        <f>([2]BldgAreas!$D$68*[2]BldgEUI2!Q58+[2]BldgAreas!$G$68*[2]BldgEUI2!U58)*[2]BldgEUI2!V58/1000000</f>
        <v>0</v>
      </c>
      <c r="O57" s="420">
        <v>0</v>
      </c>
      <c r="P57" s="420">
        <f t="shared" si="18"/>
        <v>0</v>
      </c>
      <c r="Q57" s="418">
        <f>[2]BldgAreas!$B$69*[2]BldgEUI2!AC58*([2]BldgEUI2!X58/[2]Constants!$B$1)/1000000</f>
        <v>0.20673108400000001</v>
      </c>
      <c r="R57" s="417">
        <f>[2]BldgAreas!$C$69*[2]BldgEUI2!AC58*[2]BldgEUI2!X58/1000000</f>
        <v>0.2114298312</v>
      </c>
      <c r="S57" s="417">
        <f>([2]BldgAreas!$D$69*[2]BldgEUI2!X58+[2]BldgAreas!$G$69*[2]BldgEUI2!AB58)*[2]BldgEUI2!AC58/1000000</f>
        <v>0.25874456299999998</v>
      </c>
      <c r="T57" s="420">
        <v>0</v>
      </c>
      <c r="U57" s="419">
        <f t="shared" si="19"/>
        <v>0.67690547819999991</v>
      </c>
      <c r="V57" s="418">
        <f t="shared" si="20"/>
        <v>0.436229064</v>
      </c>
      <c r="W57" s="417">
        <f>(C57+H57+M57+R57)/[2]Constants!$B$3</f>
        <v>0.38441787490909091</v>
      </c>
      <c r="X57" s="417">
        <f t="shared" si="21"/>
        <v>0.82064693890909091</v>
      </c>
      <c r="Y57" s="416">
        <f t="shared" si="22"/>
        <v>0.53863456444000002</v>
      </c>
    </row>
    <row r="58" spans="1:25" s="24" customFormat="1" x14ac:dyDescent="0.2">
      <c r="A58" s="423" t="s">
        <v>303</v>
      </c>
      <c r="B58" s="418">
        <f>[2]BldgAreas!$B$66*[2]BldgEUI2!H59*([2]BldgEUI2!C59/[2]Constants!$B$1)/1000000</f>
        <v>2.5148992000000005E-2</v>
      </c>
      <c r="C58" s="417">
        <f>[2]BldgAreas!$C$66*[2]BldgEUI2!H59*[2]BldgEUI2!C59/1000000</f>
        <v>0</v>
      </c>
      <c r="D58" s="417">
        <f>([2]BldgAreas!$D$66*[2]BldgEUI2!C59+[2]BldgAreas!$G$66*[2]BldgEUI2!G59)*[2]BldgEUI2!H59/1000000</f>
        <v>5.9530128380000012E-2</v>
      </c>
      <c r="E58" s="417">
        <v>0</v>
      </c>
      <c r="F58" s="417">
        <f t="shared" si="16"/>
        <v>8.4679120380000014E-2</v>
      </c>
      <c r="G58" s="418">
        <f>[2]BldgAreas!$B$67*[2]BldgEUI2!O59*([2]BldgEUI2!J59/[2]Constants!$B$1)/1000000</f>
        <v>0.28215507599999995</v>
      </c>
      <c r="H58" s="417">
        <f>[2]BldgAreas!$C$67*[2]BldgEUI2!O59*[2]BldgEUI2!J59/1000000</f>
        <v>0</v>
      </c>
      <c r="I58" s="417">
        <f>([2]BldgAreas!$D$67*[2]BldgEUI2!J59+[2]BldgAreas!$G$67*[2]BldgEUI2!N59)*[2]BldgEUI2!O59/1000000</f>
        <v>0.22542548399999995</v>
      </c>
      <c r="J58" s="420">
        <v>0</v>
      </c>
      <c r="K58" s="420">
        <f t="shared" si="17"/>
        <v>0.50758055999999985</v>
      </c>
      <c r="L58" s="418">
        <f>[2]BldgAreas!$B$68*[2]BldgEUI2!V59*([2]BldgEUI2!Q59/[2]Constants!$B$1)/1000000</f>
        <v>0</v>
      </c>
      <c r="M58" s="417">
        <f>[2]BldgAreas!$C$68*[2]BldgEUI2!V59*[2]BldgEUI2!Q59/1000000</f>
        <v>0</v>
      </c>
      <c r="N58" s="417">
        <f>([2]BldgAreas!$D$68*[2]BldgEUI2!Q59+[2]BldgAreas!$G$68*[2]BldgEUI2!U59)*[2]BldgEUI2!V59/1000000</f>
        <v>0</v>
      </c>
      <c r="O58" s="420">
        <v>0</v>
      </c>
      <c r="P58" s="420">
        <f t="shared" si="18"/>
        <v>0</v>
      </c>
      <c r="Q58" s="418">
        <f>[2]BldgAreas!$B$69*[2]BldgEUI2!AC59*([2]BldgEUI2!X59/[2]Constants!$B$1)/1000000</f>
        <v>0.25820701600000001</v>
      </c>
      <c r="R58" s="417">
        <f>[2]BldgAreas!$C$69*[2]BldgEUI2!AC59*[2]BldgEUI2!X59/1000000</f>
        <v>0.26407574880000001</v>
      </c>
      <c r="S58" s="417">
        <f>([2]BldgAreas!$D$69*[2]BldgEUI2!X59+[2]BldgAreas!$G$69*[2]BldgEUI2!AB59)*[2]BldgEUI2!AC59/1000000</f>
        <v>0.261039415</v>
      </c>
      <c r="T58" s="420">
        <v>0</v>
      </c>
      <c r="U58" s="419">
        <f t="shared" si="19"/>
        <v>0.78332217980000007</v>
      </c>
      <c r="V58" s="418">
        <f t="shared" si="20"/>
        <v>0.56551108399999994</v>
      </c>
      <c r="W58" s="417">
        <f>(C58+H58+M58+R58)/[2]Constants!$B$3</f>
        <v>0.48013772509090907</v>
      </c>
      <c r="X58" s="417">
        <f t="shared" si="21"/>
        <v>1.0456488090909091</v>
      </c>
      <c r="Y58" s="416">
        <f t="shared" si="22"/>
        <v>0.54599502737999994</v>
      </c>
    </row>
    <row r="59" spans="1:25" s="24" customFormat="1" x14ac:dyDescent="0.2">
      <c r="A59" s="423" t="str">
        <f>A36</f>
        <v>Lighting (30%)</v>
      </c>
      <c r="B59" s="418">
        <f>[2]BldgAreas!$B$66*[2]BldgEUI2!H60*([2]BldgEUI2!C60/[2]Constants!$B$1)/1000000</f>
        <v>2.7229664000000008E-2</v>
      </c>
      <c r="C59" s="417">
        <f>[2]BldgAreas!$C$66*[2]BldgEUI2!H60*[2]BldgEUI2!C60/1000000</f>
        <v>0</v>
      </c>
      <c r="D59" s="417">
        <f>([2]BldgAreas!$D$66*[2]BldgEUI2!C60+[2]BldgAreas!$G$66*[2]BldgEUI2!G60)*[2]BldgEUI2!H60/1000000</f>
        <v>5.2599640460000006E-2</v>
      </c>
      <c r="E59" s="417">
        <v>0</v>
      </c>
      <c r="F59" s="417">
        <f t="shared" si="16"/>
        <v>7.9829304460000014E-2</v>
      </c>
      <c r="G59" s="418">
        <f>[2]BldgAreas!$B$67*[2]BldgEUI2!O60*([2]BldgEUI2!J60/[2]Constants!$B$1)/1000000</f>
        <v>0.29899148999999992</v>
      </c>
      <c r="H59" s="417">
        <f>[2]BldgAreas!$C$67*[2]BldgEUI2!O60*[2]BldgEUI2!J60/1000000</f>
        <v>0</v>
      </c>
      <c r="I59" s="417">
        <f>([2]BldgAreas!$D$67*[2]BldgEUI2!J60+[2]BldgAreas!$G$67*[2]BldgEUI2!N60)*[2]BldgEUI2!O60/1000000</f>
        <v>0.18934745399999997</v>
      </c>
      <c r="J59" s="420">
        <v>0</v>
      </c>
      <c r="K59" s="420">
        <f t="shared" si="17"/>
        <v>0.48833894399999989</v>
      </c>
      <c r="L59" s="418">
        <f>[2]BldgAreas!$B$68*[2]BldgEUI2!V60*([2]BldgEUI2!Q60/[2]Constants!$B$1)/1000000</f>
        <v>0</v>
      </c>
      <c r="M59" s="417">
        <f>[2]BldgAreas!$C$68*[2]BldgEUI2!V60*[2]BldgEUI2!Q60/1000000</f>
        <v>0</v>
      </c>
      <c r="N59" s="417">
        <f>([2]BldgAreas!$D$68*[2]BldgEUI2!Q60+[2]BldgAreas!$G$68*[2]BldgEUI2!U60)*[2]BldgEUI2!V60/1000000</f>
        <v>0</v>
      </c>
      <c r="O59" s="420">
        <v>0</v>
      </c>
      <c r="P59" s="420">
        <f t="shared" si="18"/>
        <v>0</v>
      </c>
      <c r="Q59" s="418">
        <f>[2]BldgAreas!$B$69*[2]BldgEUI2!AC60*([2]BldgEUI2!X60/[2]Constants!$B$1)/1000000</f>
        <v>0.26586905199999999</v>
      </c>
      <c r="R59" s="417">
        <f>[2]BldgAreas!$C$69*[2]BldgEUI2!AC60*[2]BldgEUI2!X60/1000000</f>
        <v>0.27191193359999999</v>
      </c>
      <c r="S59" s="417">
        <f>([2]BldgAreas!$D$69*[2]BldgEUI2!X60+[2]BldgAreas!$G$69*[2]BldgEUI2!AB60)*[2]BldgEUI2!AC60/1000000</f>
        <v>0.225469209</v>
      </c>
      <c r="T59" s="420">
        <v>0</v>
      </c>
      <c r="U59" s="419">
        <f t="shared" si="19"/>
        <v>0.76325019459999999</v>
      </c>
      <c r="V59" s="418">
        <f t="shared" si="20"/>
        <v>0.59209020599999995</v>
      </c>
      <c r="W59" s="417">
        <f>(C59+H59+M59+R59)/[2]Constants!$B$3</f>
        <v>0.49438533381818178</v>
      </c>
      <c r="X59" s="417">
        <f t="shared" si="21"/>
        <v>1.0864755398181818</v>
      </c>
      <c r="Y59" s="416">
        <f t="shared" si="22"/>
        <v>0.46741630345999996</v>
      </c>
    </row>
    <row r="60" spans="1:25" s="24" customFormat="1" x14ac:dyDescent="0.2">
      <c r="A60" s="424" t="s">
        <v>30</v>
      </c>
      <c r="B60" s="418">
        <f>[2]BldgAreas!$B$66*[2]BldgEUI2!H61*([2]BldgEUI2!C61/[2]Constants!$B$1)/1000000</f>
        <v>2.5148992000000005E-2</v>
      </c>
      <c r="C60" s="417">
        <f>[2]BldgAreas!$C$66*[2]BldgEUI2!H61*[2]BldgEUI2!C61/1000000</f>
        <v>0</v>
      </c>
      <c r="D60" s="417">
        <f>([2]BldgAreas!$D$66*[2]BldgEUI2!C61+[2]BldgAreas!$G$66*[2]BldgEUI2!G61)*[2]BldgEUI2!H61/1000000</f>
        <v>5.5930348875126872E-2</v>
      </c>
      <c r="E60" s="417">
        <v>0</v>
      </c>
      <c r="F60" s="417">
        <f t="shared" si="16"/>
        <v>8.1079340875126873E-2</v>
      </c>
      <c r="G60" s="418">
        <f>[2]BldgAreas!$B$67*[2]BldgEUI2!O61*([2]BldgEUI2!J61/[2]Constants!$B$1)/1000000</f>
        <v>0.28215507599999995</v>
      </c>
      <c r="H60" s="417">
        <f>[2]BldgAreas!$C$67*[2]BldgEUI2!O61*[2]BldgEUI2!J61/1000000</f>
        <v>0</v>
      </c>
      <c r="I60" s="417">
        <f>([2]BldgAreas!$D$67*[2]BldgEUI2!J61+[2]BldgAreas!$G$67*[2]BldgEUI2!N61)*[2]BldgEUI2!O61/1000000</f>
        <v>0.20908939831717044</v>
      </c>
      <c r="J60" s="420">
        <v>0</v>
      </c>
      <c r="K60" s="420">
        <f t="shared" si="17"/>
        <v>0.49124447431717039</v>
      </c>
      <c r="L60" s="418">
        <f>[2]BldgAreas!$B$68*[2]BldgEUI2!V61*([2]BldgEUI2!Q61/[2]Constants!$B$1)/1000000</f>
        <v>0</v>
      </c>
      <c r="M60" s="417">
        <f>[2]BldgAreas!$C$68*[2]BldgEUI2!V61*[2]BldgEUI2!Q61/1000000</f>
        <v>0</v>
      </c>
      <c r="N60" s="417">
        <f>([2]BldgAreas!$D$68*[2]BldgEUI2!Q61+[2]BldgAreas!$G$68*[2]BldgEUI2!U61)*[2]BldgEUI2!V61/1000000</f>
        <v>0</v>
      </c>
      <c r="O60" s="420">
        <v>0</v>
      </c>
      <c r="P60" s="420">
        <f t="shared" si="18"/>
        <v>0</v>
      </c>
      <c r="Q60" s="418">
        <f>[2]BldgAreas!$B$69*[2]BldgEUI2!AC61*([2]BldgEUI2!X61/[2]Constants!$B$1)/1000000</f>
        <v>0.25820701600000001</v>
      </c>
      <c r="R60" s="417">
        <f>[2]BldgAreas!$C$69*[2]BldgEUI2!AC61*[2]BldgEUI2!X61/1000000</f>
        <v>0.26407574880000001</v>
      </c>
      <c r="S60" s="417">
        <f>([2]BldgAreas!$D$69*[2]BldgEUI2!X61+[2]BldgAreas!$G$69*[2]BldgEUI2!AB61)*[2]BldgEUI2!AC61/1000000</f>
        <v>0.24491405940111147</v>
      </c>
      <c r="T60" s="420">
        <v>0</v>
      </c>
      <c r="U60" s="419">
        <f t="shared" si="19"/>
        <v>0.76719682420111146</v>
      </c>
      <c r="V60" s="418">
        <f t="shared" si="20"/>
        <v>0.56551108399999994</v>
      </c>
      <c r="W60" s="417">
        <f>(C60+H60+M60+R60)/[2]Constants!$B$3</f>
        <v>0.48013772509090907</v>
      </c>
      <c r="X60" s="417">
        <f t="shared" si="21"/>
        <v>1.0456488090909091</v>
      </c>
      <c r="Y60" s="416">
        <f t="shared" si="22"/>
        <v>0.50993380659340881</v>
      </c>
    </row>
    <row r="61" spans="1:25" s="24" customFormat="1" x14ac:dyDescent="0.2">
      <c r="A61" s="423" t="str">
        <f>A38</f>
        <v>HRV</v>
      </c>
      <c r="B61" s="418">
        <f>[2]BldgAreas!$B$66*[2]BldgEUI2!H62*([2]BldgEUI2!C62/[2]Constants!$B$1)/1000000</f>
        <v>2.2525535999999999E-2</v>
      </c>
      <c r="C61" s="417">
        <f>[2]BldgAreas!$C$66*[2]BldgEUI2!H62*[2]BldgEUI2!C62/1000000</f>
        <v>0</v>
      </c>
      <c r="D61" s="417">
        <f>([2]BldgAreas!$D$66*[2]BldgEUI2!C62+[2]BldgAreas!$G$66*[2]BldgEUI2!G62)*[2]BldgEUI2!H62/1000000</f>
        <v>5.8299383040000013E-2</v>
      </c>
      <c r="E61" s="417">
        <v>0</v>
      </c>
      <c r="F61" s="417">
        <f t="shared" si="16"/>
        <v>8.0824919040000012E-2</v>
      </c>
      <c r="G61" s="418">
        <f>[2]BldgAreas!$B$67*[2]BldgEUI2!O62*([2]BldgEUI2!J62/[2]Constants!$B$1)/1000000</f>
        <v>0.26150351399999999</v>
      </c>
      <c r="H61" s="417">
        <f>[2]BldgAreas!$C$67*[2]BldgEUI2!O62*[2]BldgEUI2!J62/1000000</f>
        <v>0</v>
      </c>
      <c r="I61" s="417">
        <f>([2]BldgAreas!$D$67*[2]BldgEUI2!J62+[2]BldgAreas!$G$67*[2]BldgEUI2!N62)*[2]BldgEUI2!O62/1000000</f>
        <v>0.22550842199999999</v>
      </c>
      <c r="J61" s="420">
        <v>0</v>
      </c>
      <c r="K61" s="420">
        <f t="shared" si="17"/>
        <v>0.48701193599999998</v>
      </c>
      <c r="L61" s="418">
        <f>[2]BldgAreas!$B$68*[2]BldgEUI2!V62*([2]BldgEUI2!Q62/[2]Constants!$B$1)/1000000</f>
        <v>0</v>
      </c>
      <c r="M61" s="417">
        <f>[2]BldgAreas!$C$68*[2]BldgEUI2!V62*[2]BldgEUI2!Q62/1000000</f>
        <v>0</v>
      </c>
      <c r="N61" s="417">
        <f>([2]BldgAreas!$D$68*[2]BldgEUI2!Q62+[2]BldgAreas!$G$68*[2]BldgEUI2!U62)*[2]BldgEUI2!V62/1000000</f>
        <v>0</v>
      </c>
      <c r="O61" s="420">
        <v>0</v>
      </c>
      <c r="P61" s="420">
        <f t="shared" si="18"/>
        <v>0</v>
      </c>
      <c r="Q61" s="418">
        <f>[2]BldgAreas!$B$69*[2]BldgEUI2!AC62*([2]BldgEUI2!X62/[2]Constants!$B$1)/1000000</f>
        <v>0.24874637999999993</v>
      </c>
      <c r="R61" s="417">
        <f>[2]BldgAreas!$C$69*[2]BldgEUI2!AC62*[2]BldgEUI2!X62/1000000</f>
        <v>0.25440008400000003</v>
      </c>
      <c r="S61" s="417">
        <f>([2]BldgAreas!$D$69*[2]BldgEUI2!X62+[2]BldgAreas!$G$69*[2]BldgEUI2!AB62)*[2]BldgEUI2!AC62/1000000</f>
        <v>0.26095745599999998</v>
      </c>
      <c r="T61" s="420">
        <v>0</v>
      </c>
      <c r="U61" s="419">
        <f t="shared" si="19"/>
        <v>0.76410391999999994</v>
      </c>
      <c r="V61" s="418">
        <f t="shared" si="20"/>
        <v>0.53277542999999994</v>
      </c>
      <c r="W61" s="417">
        <f>(C61+H61+M61+R61)/[2]Constants!$B$3</f>
        <v>0.46254560727272731</v>
      </c>
      <c r="X61" s="417">
        <f t="shared" si="21"/>
        <v>0.99532103727272725</v>
      </c>
      <c r="Y61" s="416">
        <f t="shared" si="22"/>
        <v>0.54476526104</v>
      </c>
    </row>
    <row r="62" spans="1:25" s="24" customFormat="1" x14ac:dyDescent="0.2">
      <c r="A62" s="423" t="str">
        <f>A39</f>
        <v>DCV</v>
      </c>
      <c r="B62" s="418">
        <f>[2]BldgAreas!$B$66*[2]BldgEUI2!H63*([2]BldgEUI2!C63/[2]Constants!$B$1)/1000000</f>
        <v>2.1903596000000004E-2</v>
      </c>
      <c r="C62" s="417">
        <f>[2]BldgAreas!$C$66*[2]BldgEUI2!H63*[2]BldgEUI2!C63/1000000</f>
        <v>0</v>
      </c>
      <c r="D62" s="417">
        <f>([2]BldgAreas!$D$66*[2]BldgEUI2!C63+[2]BldgAreas!$G$66*[2]BldgEUI2!G63)*[2]BldgEUI2!H63/1000000</f>
        <v>5.7903473940000012E-2</v>
      </c>
      <c r="E62" s="417">
        <v>0</v>
      </c>
      <c r="F62" s="417">
        <f t="shared" si="16"/>
        <v>7.9807069940000017E-2</v>
      </c>
      <c r="G62" s="418">
        <f>[2]BldgAreas!$B$67*[2]BldgEUI2!O63*([2]BldgEUI2!J63/[2]Constants!$B$1)/1000000</f>
        <v>0.25619548199999997</v>
      </c>
      <c r="H62" s="417">
        <f>[2]BldgAreas!$C$67*[2]BldgEUI2!O63*[2]BldgEUI2!J63/1000000</f>
        <v>0</v>
      </c>
      <c r="I62" s="417">
        <f>([2]BldgAreas!$D$67*[2]BldgEUI2!J63+[2]BldgAreas!$G$67*[2]BldgEUI2!N63)*[2]BldgEUI2!O63/1000000</f>
        <v>0.22509373199999999</v>
      </c>
      <c r="J62" s="420">
        <v>0</v>
      </c>
      <c r="K62" s="420">
        <f t="shared" si="17"/>
        <v>0.48128921399999997</v>
      </c>
      <c r="L62" s="418">
        <f>[2]BldgAreas!$B$68*[2]BldgEUI2!V63*([2]BldgEUI2!Q63/[2]Constants!$B$1)/1000000</f>
        <v>0</v>
      </c>
      <c r="M62" s="417">
        <f>[2]BldgAreas!$C$68*[2]BldgEUI2!V63*[2]BldgEUI2!Q63/1000000</f>
        <v>0</v>
      </c>
      <c r="N62" s="417">
        <f>([2]BldgAreas!$D$68*[2]BldgEUI2!Q63+[2]BldgAreas!$G$68*[2]BldgEUI2!U63)*[2]BldgEUI2!V63/1000000</f>
        <v>0</v>
      </c>
      <c r="O62" s="420">
        <v>0</v>
      </c>
      <c r="P62" s="420">
        <f t="shared" si="18"/>
        <v>0</v>
      </c>
      <c r="Q62" s="418">
        <f>[2]BldgAreas!$B$69*[2]BldgEUI2!AC63*([2]BldgEUI2!X63/[2]Constants!$B$1)/1000000</f>
        <v>0.24601250799999999</v>
      </c>
      <c r="R62" s="417">
        <f>[2]BldgAreas!$C$69*[2]BldgEUI2!AC63*[2]BldgEUI2!X63/1000000</f>
        <v>0.25160407439999999</v>
      </c>
      <c r="S62" s="417">
        <f>([2]BldgAreas!$D$69*[2]BldgEUI2!X63+[2]BldgAreas!$G$69*[2]BldgEUI2!AB63)*[2]BldgEUI2!AC63/1000000</f>
        <v>0.26054766099999999</v>
      </c>
      <c r="T62" s="420">
        <v>0</v>
      </c>
      <c r="U62" s="419">
        <f t="shared" si="19"/>
        <v>0.75816424339999999</v>
      </c>
      <c r="V62" s="418">
        <f t="shared" si="20"/>
        <v>0.52411158599999996</v>
      </c>
      <c r="W62" s="417">
        <f>(C62+H62+M62+R62)/[2]Constants!$B$3</f>
        <v>0.45746195345454538</v>
      </c>
      <c r="X62" s="417">
        <f t="shared" si="21"/>
        <v>0.98157353945454529</v>
      </c>
      <c r="Y62" s="416">
        <f t="shared" si="22"/>
        <v>0.54354486694000004</v>
      </c>
    </row>
    <row r="63" spans="1:25" s="24" customFormat="1" x14ac:dyDescent="0.2">
      <c r="A63" s="425" t="s">
        <v>306</v>
      </c>
      <c r="B63" s="418">
        <f>[2]BldgAreas!$B$66*[2]BldgEUI2!H64*([2]BldgEUI2!C64/[2]Constants!$B$1)/1000000</f>
        <v>2.5148992000000005E-2</v>
      </c>
      <c r="C63" s="417">
        <f>[2]BldgAreas!$C$66*[2]BldgEUI2!H64*[2]BldgEUI2!C64/1000000</f>
        <v>0</v>
      </c>
      <c r="D63" s="417">
        <f>([2]BldgAreas!$D$66*[2]BldgEUI2!C64+[2]BldgAreas!$G$66*[2]BldgEUI2!G64)*[2]BldgEUI2!H64/1000000</f>
        <v>5.8107884180000006E-2</v>
      </c>
      <c r="E63" s="417">
        <v>0</v>
      </c>
      <c r="F63" s="417">
        <f t="shared" si="16"/>
        <v>8.3256876180000008E-2</v>
      </c>
      <c r="G63" s="418">
        <f>[2]BldgAreas!$B$67*[2]BldgEUI2!O64*([2]BldgEUI2!J64/[2]Constants!$B$1)/1000000</f>
        <v>0.28215507599999995</v>
      </c>
      <c r="H63" s="417">
        <f>[2]BldgAreas!$C$67*[2]BldgEUI2!O64*[2]BldgEUI2!J64/1000000</f>
        <v>0</v>
      </c>
      <c r="I63" s="417">
        <f>([2]BldgAreas!$D$67*[2]BldgEUI2!J64+[2]BldgAreas!$G$67*[2]BldgEUI2!N64)*[2]BldgEUI2!O64/1000000</f>
        <v>0.21862456799999996</v>
      </c>
      <c r="J63" s="420">
        <v>0</v>
      </c>
      <c r="K63" s="420">
        <f t="shared" si="17"/>
        <v>0.50077964399999986</v>
      </c>
      <c r="L63" s="418">
        <f>[2]BldgAreas!$B$68*[2]BldgEUI2!V64*([2]BldgEUI2!Q64/[2]Constants!$B$1)/1000000</f>
        <v>0</v>
      </c>
      <c r="M63" s="417">
        <f>[2]BldgAreas!$C$68*[2]BldgEUI2!V64*[2]BldgEUI2!Q64/1000000</f>
        <v>0</v>
      </c>
      <c r="N63" s="417">
        <f>([2]BldgAreas!$D$68*[2]BldgEUI2!Q64+[2]BldgAreas!$G$68*[2]BldgEUI2!U64)*[2]BldgEUI2!V64/1000000</f>
        <v>0</v>
      </c>
      <c r="O63" s="420">
        <v>0</v>
      </c>
      <c r="P63" s="420">
        <f t="shared" si="18"/>
        <v>0</v>
      </c>
      <c r="Q63" s="418">
        <f>[2]BldgAreas!$B$69*[2]BldgEUI2!AC64*([2]BldgEUI2!X64/[2]Constants!$B$1)/1000000</f>
        <v>0.25820701600000001</v>
      </c>
      <c r="R63" s="417">
        <f>[2]BldgAreas!$C$69*[2]BldgEUI2!AC64*[2]BldgEUI2!X64/1000000</f>
        <v>0.26407574880000001</v>
      </c>
      <c r="S63" s="417">
        <f>([2]BldgAreas!$D$69*[2]BldgEUI2!X64+[2]BldgAreas!$G$69*[2]BldgEUI2!AB64)*[2]BldgEUI2!AC64/1000000</f>
        <v>0.25317135099999999</v>
      </c>
      <c r="T63" s="420">
        <v>0</v>
      </c>
      <c r="U63" s="419">
        <f t="shared" si="19"/>
        <v>0.77545411580000001</v>
      </c>
      <c r="V63" s="418">
        <f t="shared" si="20"/>
        <v>0.56551108399999994</v>
      </c>
      <c r="W63" s="417">
        <f>(C63+H63+M63+R63)/[2]Constants!$B$3</f>
        <v>0.48013772509090907</v>
      </c>
      <c r="X63" s="417">
        <f t="shared" si="21"/>
        <v>1.0456488090909091</v>
      </c>
      <c r="Y63" s="416">
        <f t="shared" si="22"/>
        <v>0.52990380317999997</v>
      </c>
    </row>
    <row r="64" spans="1:25" s="24" customFormat="1" x14ac:dyDescent="0.2">
      <c r="A64" s="423" t="str">
        <f>A41</f>
        <v>VSD</v>
      </c>
      <c r="B64" s="418">
        <f>[2]BldgAreas!$B$66*[2]BldgEUI2!H65*([2]BldgEUI2!C65/[2]Constants!$B$1)/1000000</f>
        <v>2.8699395869876018E-2</v>
      </c>
      <c r="C64" s="417">
        <f>[2]BldgAreas!$C$66*[2]BldgEUI2!H65*[2]BldgEUI2!C65/1000000</f>
        <v>0</v>
      </c>
      <c r="D64" s="417">
        <f>([2]BldgAreas!$D$66*[2]BldgEUI2!C65+[2]BldgAreas!$G$66*[2]BldgEUI2!G65)*[2]BldgEUI2!H65/1000000</f>
        <v>5.5163152551569263E-2</v>
      </c>
      <c r="E64" s="417">
        <v>0</v>
      </c>
      <c r="F64" s="417">
        <f t="shared" si="16"/>
        <v>8.3862548421445277E-2</v>
      </c>
      <c r="G64" s="418">
        <f>[2]BldgAreas!$B$67*[2]BldgEUI2!O65*([2]BldgEUI2!J65/[2]Constants!$B$1)/1000000</f>
        <v>0.31586437825202429</v>
      </c>
      <c r="H64" s="417">
        <f>[2]BldgAreas!$C$67*[2]BldgEUI2!O65*[2]BldgEUI2!J65/1000000</f>
        <v>0</v>
      </c>
      <c r="I64" s="417">
        <f>([2]BldgAreas!$D$67*[2]BldgEUI2!J65+[2]BldgAreas!$G$67*[2]BldgEUI2!N65)*[2]BldgEUI2!O65/1000000</f>
        <v>0.18946889493117405</v>
      </c>
      <c r="J64" s="420">
        <v>0</v>
      </c>
      <c r="K64" s="420">
        <f t="shared" si="17"/>
        <v>0.50533327318319832</v>
      </c>
      <c r="L64" s="418">
        <f>[2]BldgAreas!$B$68*[2]BldgEUI2!V65*([2]BldgEUI2!Q65/[2]Constants!$B$1)/1000000</f>
        <v>0</v>
      </c>
      <c r="M64" s="417">
        <f>[2]BldgAreas!$C$68*[2]BldgEUI2!V65*[2]BldgEUI2!Q65/1000000</f>
        <v>0</v>
      </c>
      <c r="N64" s="417">
        <f>([2]BldgAreas!$D$68*[2]BldgEUI2!Q65+[2]BldgAreas!$G$68*[2]BldgEUI2!U65)*[2]BldgEUI2!V65/1000000</f>
        <v>0</v>
      </c>
      <c r="O64" s="420">
        <v>0</v>
      </c>
      <c r="P64" s="420">
        <f t="shared" si="18"/>
        <v>0</v>
      </c>
      <c r="Q64" s="418">
        <f>[2]BldgAreas!$B$69*[2]BldgEUI2!AC65*([2]BldgEUI2!X65/[2]Constants!$B$1)/1000000</f>
        <v>0.28417858439100452</v>
      </c>
      <c r="R64" s="417">
        <f>[2]BldgAreas!$C$69*[2]BldgEUI2!AC65*[2]BldgEUI2!X65/1000000</f>
        <v>0.29063761949047318</v>
      </c>
      <c r="S64" s="417">
        <f>([2]BldgAreas!$D$69*[2]BldgEUI2!X65+[2]BldgAreas!$G$69*[2]BldgEUI2!AB65)*[2]BldgEUI2!AC65/1000000</f>
        <v>0.19792058112896427</v>
      </c>
      <c r="T64" s="420">
        <v>0</v>
      </c>
      <c r="U64" s="419">
        <f t="shared" si="19"/>
        <v>0.77273678501044196</v>
      </c>
      <c r="V64" s="418">
        <f t="shared" si="20"/>
        <v>0.62874235851290483</v>
      </c>
      <c r="W64" s="417">
        <f>(C64+H64+M64+R64)/[2]Constants!$B$3</f>
        <v>0.52843203543722395</v>
      </c>
      <c r="X64" s="417">
        <f t="shared" si="21"/>
        <v>1.1571743939501289</v>
      </c>
      <c r="Y64" s="416">
        <f t="shared" si="22"/>
        <v>0.44255262861170758</v>
      </c>
    </row>
    <row r="65" spans="1:25" s="24" customFormat="1" x14ac:dyDescent="0.2">
      <c r="A65" s="423" t="str">
        <f>A42</f>
        <v>VSP</v>
      </c>
      <c r="B65" s="418">
        <f>[2]BldgAreas!$B$66*[2]BldgEUI2!H66*([2]BldgEUI2!C66/[2]Constants!$B$1)/1000000</f>
        <v>2.5148992000000005E-2</v>
      </c>
      <c r="C65" s="417">
        <f>[2]BldgAreas!$C$66*[2]BldgEUI2!H66*[2]BldgEUI2!C66/1000000</f>
        <v>0</v>
      </c>
      <c r="D65" s="417">
        <f>([2]BldgAreas!$D$66*[2]BldgEUI2!C66+[2]BldgAreas!$G$66*[2]BldgEUI2!G66)*[2]BldgEUI2!H66/1000000</f>
        <v>5.9530128380000012E-2</v>
      </c>
      <c r="E65" s="417">
        <v>0</v>
      </c>
      <c r="F65" s="417">
        <f t="shared" si="16"/>
        <v>8.4679120380000014E-2</v>
      </c>
      <c r="G65" s="418">
        <f>[2]BldgAreas!$B$67*[2]BldgEUI2!O66*([2]BldgEUI2!J66/[2]Constants!$B$1)/1000000</f>
        <v>0.28215507599999995</v>
      </c>
      <c r="H65" s="417">
        <f>[2]BldgAreas!$C$67*[2]BldgEUI2!O66*[2]BldgEUI2!J66/1000000</f>
        <v>0</v>
      </c>
      <c r="I65" s="417">
        <f>([2]BldgAreas!$D$67*[2]BldgEUI2!J66+[2]BldgAreas!$G$67*[2]BldgEUI2!N66)*[2]BldgEUI2!O66/1000000</f>
        <v>0.22542548399999995</v>
      </c>
      <c r="J65" s="420">
        <v>0</v>
      </c>
      <c r="K65" s="420">
        <f t="shared" si="17"/>
        <v>0.50758055999999985</v>
      </c>
      <c r="L65" s="418">
        <f>[2]BldgAreas!$B$68*[2]BldgEUI2!V66*([2]BldgEUI2!Q66/[2]Constants!$B$1)/1000000</f>
        <v>0</v>
      </c>
      <c r="M65" s="417">
        <f>[2]BldgAreas!$C$68*[2]BldgEUI2!V66*[2]BldgEUI2!Q66/1000000</f>
        <v>0</v>
      </c>
      <c r="N65" s="417">
        <f>([2]BldgAreas!$D$68*[2]BldgEUI2!Q66+[2]BldgAreas!$G$68*[2]BldgEUI2!U66)*[2]BldgEUI2!V66/1000000</f>
        <v>0</v>
      </c>
      <c r="O65" s="420">
        <v>0</v>
      </c>
      <c r="P65" s="420">
        <f t="shared" si="18"/>
        <v>0</v>
      </c>
      <c r="Q65" s="418">
        <f>[2]BldgAreas!$B$69*[2]BldgEUI2!AC66*([2]BldgEUI2!X66/[2]Constants!$B$1)/1000000</f>
        <v>0.25820701600000001</v>
      </c>
      <c r="R65" s="417">
        <f>[2]BldgAreas!$C$69*[2]BldgEUI2!AC66*[2]BldgEUI2!X66/1000000</f>
        <v>0.26407574880000001</v>
      </c>
      <c r="S65" s="417">
        <f>([2]BldgAreas!$D$69*[2]BldgEUI2!X66+[2]BldgAreas!$G$69*[2]BldgEUI2!AB66)*[2]BldgEUI2!AC66/1000000</f>
        <v>0.261039415</v>
      </c>
      <c r="T65" s="420">
        <v>0</v>
      </c>
      <c r="U65" s="419">
        <f t="shared" si="19"/>
        <v>0.78332217980000007</v>
      </c>
      <c r="V65" s="418">
        <f t="shared" si="20"/>
        <v>0.56551108399999994</v>
      </c>
      <c r="W65" s="417">
        <f>(C65+H65+M65+R65)/[2]Constants!$B$3</f>
        <v>0.48013772509090907</v>
      </c>
      <c r="X65" s="417">
        <f t="shared" si="21"/>
        <v>1.0456488090909091</v>
      </c>
      <c r="Y65" s="416">
        <f t="shared" si="22"/>
        <v>0.54599502737999994</v>
      </c>
    </row>
    <row r="66" spans="1:25" s="24" customFormat="1" x14ac:dyDescent="0.2">
      <c r="A66" s="423" t="str">
        <f>A43</f>
        <v>Solar Wall</v>
      </c>
      <c r="B66" s="418">
        <f>[2]BldgAreas!$B$66*[2]BldgEUI2!H67*([2]BldgEUI2!C67/[2]Constants!$B$1)/1000000</f>
        <v>2.3034396000000002E-2</v>
      </c>
      <c r="C66" s="417">
        <f>[2]BldgAreas!$C$66*[2]BldgEUI2!H67*[2]BldgEUI2!C67/1000000</f>
        <v>0</v>
      </c>
      <c r="D66" s="417">
        <f>([2]BldgAreas!$D$66*[2]BldgEUI2!C67+[2]BldgAreas!$G$66*[2]BldgEUI2!G67)*[2]BldgEUI2!H67/1000000</f>
        <v>5.8694586640000011E-2</v>
      </c>
      <c r="E66" s="417">
        <v>0</v>
      </c>
      <c r="F66" s="417">
        <f t="shared" si="16"/>
        <v>8.1728982640000017E-2</v>
      </c>
      <c r="G66" s="418">
        <f>[2]BldgAreas!$B$67*[2]BldgEUI2!O67*([2]BldgEUI2!J67/[2]Constants!$B$1)/1000000</f>
        <v>0.26664567</v>
      </c>
      <c r="H66" s="417">
        <f>[2]BldgAreas!$C$67*[2]BldgEUI2!O67*[2]BldgEUI2!J67/1000000</f>
        <v>0</v>
      </c>
      <c r="I66" s="417">
        <f>([2]BldgAreas!$D$67*[2]BldgEUI2!J67+[2]BldgAreas!$G$67*[2]BldgEUI2!N67)*[2]BldgEUI2!O67/1000000</f>
        <v>0.22633780199999998</v>
      </c>
      <c r="J66" s="420">
        <v>0</v>
      </c>
      <c r="K66" s="419">
        <f t="shared" si="17"/>
        <v>0.49298347199999998</v>
      </c>
      <c r="L66" s="418">
        <f>[2]BldgAreas!$B$68*[2]BldgEUI2!V67*([2]BldgEUI2!Q67/[2]Constants!$B$1)/1000000</f>
        <v>0</v>
      </c>
      <c r="M66" s="417">
        <f>[2]BldgAreas!$C$68*[2]BldgEUI2!V67*[2]BldgEUI2!Q67/1000000</f>
        <v>0</v>
      </c>
      <c r="N66" s="417">
        <f>([2]BldgAreas!$D$68*[2]BldgEUI2!Q67+[2]BldgAreas!$G$68*[2]BldgEUI2!U67)*[2]BldgEUI2!V67/1000000</f>
        <v>0</v>
      </c>
      <c r="O66" s="420">
        <v>0</v>
      </c>
      <c r="P66" s="419">
        <f t="shared" si="18"/>
        <v>0</v>
      </c>
      <c r="Q66" s="418">
        <f>[2]BldgAreas!$B$69*[2]BldgEUI2!AC67*([2]BldgEUI2!X67/[2]Constants!$B$1)/1000000</f>
        <v>0.25148025199999996</v>
      </c>
      <c r="R66" s="417">
        <f>[2]BldgAreas!$C$69*[2]BldgEUI2!AC67*[2]BldgEUI2!X67/1000000</f>
        <v>0.25719609359999995</v>
      </c>
      <c r="S66" s="417">
        <f>([2]BldgAreas!$D$69*[2]BldgEUI2!X67+[2]BldgAreas!$G$69*[2]BldgEUI2!AB67)*[2]BldgEUI2!AC67/1000000</f>
        <v>0.261940964</v>
      </c>
      <c r="T66" s="420">
        <v>0</v>
      </c>
      <c r="U66" s="419">
        <f t="shared" si="19"/>
        <v>0.77061730959999986</v>
      </c>
      <c r="V66" s="418">
        <f t="shared" si="20"/>
        <v>0.54116031799999997</v>
      </c>
      <c r="W66" s="417">
        <f>(C66+H66+M66+R66)/[2]Constants!$B$3</f>
        <v>0.46762926109090897</v>
      </c>
      <c r="X66" s="417">
        <f t="shared" si="21"/>
        <v>1.0087895790909089</v>
      </c>
      <c r="Y66" s="416">
        <f t="shared" si="22"/>
        <v>0.54697335264000002</v>
      </c>
    </row>
    <row r="67" spans="1:25" s="24" customFormat="1" x14ac:dyDescent="0.2">
      <c r="A67" s="424" t="s">
        <v>21</v>
      </c>
      <c r="B67" s="418">
        <f>[2]BldgAreas!$B$66*[2]BldgEUI2!H68*([2]BldgEUI2!C68/[2]Constants!$B$1)/1000000</f>
        <v>2.5148992000000005E-2</v>
      </c>
      <c r="C67" s="417">
        <f>[2]BldgAreas!$C$66*[2]BldgEUI2!H68*[2]BldgEUI2!C68/1000000</f>
        <v>0</v>
      </c>
      <c r="D67" s="417">
        <f>([2]BldgAreas!$D$66*[2]BldgEUI2!C68+[2]BldgAreas!$G$66*[2]BldgEUI2!G68)*[2]BldgEUI2!H68/1000000</f>
        <v>5.8199053680000015E-2</v>
      </c>
      <c r="E67" s="417">
        <v>0</v>
      </c>
      <c r="F67" s="417">
        <f t="shared" si="16"/>
        <v>8.3348045680000024E-2</v>
      </c>
      <c r="G67" s="418">
        <f>[2]BldgAreas!$B$67*[2]BldgEUI2!O68*([2]BldgEUI2!J68/[2]Constants!$B$1)/1000000</f>
        <v>0.28215507599999995</v>
      </c>
      <c r="H67" s="417">
        <f>[2]BldgAreas!$C$67*[2]BldgEUI2!O68*[2]BldgEUI2!J68/1000000</f>
        <v>0</v>
      </c>
      <c r="I67" s="417">
        <f>([2]BldgAreas!$D$67*[2]BldgEUI2!J68+[2]BldgAreas!$G$67*[2]BldgEUI2!N68)*[2]BldgEUI2!O68/1000000</f>
        <v>0.21937100999999998</v>
      </c>
      <c r="J67" s="420">
        <v>0</v>
      </c>
      <c r="K67" s="419">
        <f t="shared" si="17"/>
        <v>0.50152608599999993</v>
      </c>
      <c r="L67" s="418">
        <f>[2]BldgAreas!$B$68*[2]BldgEUI2!V68*([2]BldgEUI2!Q68/[2]Constants!$B$1)/1000000</f>
        <v>0</v>
      </c>
      <c r="M67" s="417">
        <f>[2]BldgAreas!$C$68*[2]BldgEUI2!V68*[2]BldgEUI2!Q68/1000000</f>
        <v>0</v>
      </c>
      <c r="N67" s="417">
        <f>([2]BldgAreas!$D$68*[2]BldgEUI2!Q68+[2]BldgAreas!$G$68*[2]BldgEUI2!U68)*[2]BldgEUI2!V68/1000000</f>
        <v>0</v>
      </c>
      <c r="O67" s="420">
        <v>0</v>
      </c>
      <c r="P67" s="419">
        <f t="shared" si="18"/>
        <v>0</v>
      </c>
      <c r="Q67" s="418">
        <f>[2]BldgAreas!$B$69*[2]BldgEUI2!AC68*([2]BldgEUI2!X68/[2]Constants!$B$1)/1000000</f>
        <v>0.25820701600000001</v>
      </c>
      <c r="R67" s="417">
        <f>[2]BldgAreas!$C$69*[2]BldgEUI2!AC68*[2]BldgEUI2!X68/1000000</f>
        <v>0.26407574880000001</v>
      </c>
      <c r="S67" s="417">
        <f>([2]BldgAreas!$D$69*[2]BldgEUI2!X68+[2]BldgAreas!$G$69*[2]BldgEUI2!AB68)*[2]BldgEUI2!AC68/1000000</f>
        <v>0.25505640800000001</v>
      </c>
      <c r="T67" s="420">
        <v>0</v>
      </c>
      <c r="U67" s="419">
        <f t="shared" si="19"/>
        <v>0.77733917280000009</v>
      </c>
      <c r="V67" s="418">
        <f t="shared" si="20"/>
        <v>0.56551108399999994</v>
      </c>
      <c r="W67" s="417">
        <f>(C67+H67+M67+R67)/[2]Constants!$B$3</f>
        <v>0.48013772509090907</v>
      </c>
      <c r="X67" s="417">
        <f t="shared" si="21"/>
        <v>1.0456488090909091</v>
      </c>
      <c r="Y67" s="416">
        <f t="shared" si="22"/>
        <v>0.53262647167999999</v>
      </c>
    </row>
    <row r="68" spans="1:25" s="24" customFormat="1" x14ac:dyDescent="0.2">
      <c r="A68" s="423" t="str">
        <f>A45</f>
        <v>DB Economizer</v>
      </c>
      <c r="B68" s="418">
        <f>[2]BldgAreas!$B$66*[2]BldgEUI2!H69*([2]BldgEUI2!C69/[2]Constants!$B$1)/1000000</f>
        <v>2.5239456E-2</v>
      </c>
      <c r="C68" s="417">
        <f>[2]BldgAreas!$C$66*[2]BldgEUI2!H69*[2]BldgEUI2!C69/1000000</f>
        <v>0</v>
      </c>
      <c r="D68" s="417">
        <f>([2]BldgAreas!$D$66*[2]BldgEUI2!C69+[2]BldgAreas!$G$66*[2]BldgEUI2!G69)*[2]BldgEUI2!H69/1000000</f>
        <v>5.9228010040000008E-2</v>
      </c>
      <c r="E68" s="417">
        <v>0</v>
      </c>
      <c r="F68" s="417">
        <f t="shared" si="16"/>
        <v>8.4467466040000008E-2</v>
      </c>
      <c r="G68" s="418">
        <f>[2]BldgAreas!$B$67*[2]BldgEUI2!O69*([2]BldgEUI2!J69/[2]Constants!$B$1)/1000000</f>
        <v>0.28273564200000001</v>
      </c>
      <c r="H68" s="417">
        <f>[2]BldgAreas!$C$67*[2]BldgEUI2!O69*[2]BldgEUI2!J69/1000000</f>
        <v>0</v>
      </c>
      <c r="I68" s="417">
        <f>([2]BldgAreas!$D$67*[2]BldgEUI2!J69+[2]BldgAreas!$G$67*[2]BldgEUI2!N69)*[2]BldgEUI2!O69/1000000</f>
        <v>0.22393259999999998</v>
      </c>
      <c r="J68" s="420">
        <v>0</v>
      </c>
      <c r="K68" s="419">
        <f t="shared" si="17"/>
        <v>0.50666824199999994</v>
      </c>
      <c r="L68" s="418">
        <f>[2]BldgAreas!$B$68*[2]BldgEUI2!V69*([2]BldgEUI2!Q69/[2]Constants!$B$1)/1000000</f>
        <v>0</v>
      </c>
      <c r="M68" s="417">
        <f>[2]BldgAreas!$C$68*[2]BldgEUI2!V69*[2]BldgEUI2!Q69/1000000</f>
        <v>0</v>
      </c>
      <c r="N68" s="417">
        <f>([2]BldgAreas!$D$68*[2]BldgEUI2!Q69+[2]BldgAreas!$G$68*[2]BldgEUI2!U69)*[2]BldgEUI2!V69/1000000</f>
        <v>0</v>
      </c>
      <c r="O68" s="420">
        <v>0</v>
      </c>
      <c r="P68" s="419">
        <f t="shared" si="18"/>
        <v>0</v>
      </c>
      <c r="Q68" s="418">
        <f>[2]BldgAreas!$B$69*[2]BldgEUI2!AC69*([2]BldgEUI2!X69/[2]Constants!$B$1)/1000000</f>
        <v>0.25838687599999999</v>
      </c>
      <c r="R68" s="417">
        <f>[2]BldgAreas!$C$69*[2]BldgEUI2!AC69*[2]BldgEUI2!X69/1000000</f>
        <v>0.2642596968</v>
      </c>
      <c r="S68" s="417">
        <f>([2]BldgAreas!$D$69*[2]BldgEUI2!X69+[2]BldgAreas!$G$69*[2]BldgEUI2!AB69)*[2]BldgEUI2!AC69/1000000</f>
        <v>0.25915435800000003</v>
      </c>
      <c r="T68" s="420">
        <v>0</v>
      </c>
      <c r="U68" s="419">
        <f t="shared" si="19"/>
        <v>0.78180093080000002</v>
      </c>
      <c r="V68" s="418">
        <f t="shared" si="20"/>
        <v>0.56636197399999999</v>
      </c>
      <c r="W68" s="417">
        <f>(C68+H68+M68+R68)/[2]Constants!$B$3</f>
        <v>0.48047217599999997</v>
      </c>
      <c r="X68" s="417">
        <f t="shared" si="21"/>
        <v>1.04683415</v>
      </c>
      <c r="Y68" s="416">
        <f t="shared" si="22"/>
        <v>0.54231496804000001</v>
      </c>
    </row>
    <row r="69" spans="1:25" s="24" customFormat="1" x14ac:dyDescent="0.2">
      <c r="A69" s="422" t="s">
        <v>311</v>
      </c>
      <c r="B69" s="418">
        <f>[2]BldgAreas!$B$66*[2]BldgEUI2!H70*([2]BldgEUI2!C70/[2]Constants!$B$1)/1000000</f>
        <v>2.5148992000000005E-2</v>
      </c>
      <c r="C69" s="417">
        <f>[2]BldgAreas!$C$66*[2]BldgEUI2!H70*[2]BldgEUI2!C70/1000000</f>
        <v>0</v>
      </c>
      <c r="D69" s="417">
        <f>([2]BldgAreas!$D$66*[2]BldgEUI2!C70+[2]BldgAreas!$G$66*[2]BldgEUI2!G70)*[2]BldgEUI2!H70/1000000</f>
        <v>5.9530128380000012E-2</v>
      </c>
      <c r="E69" s="417">
        <v>0</v>
      </c>
      <c r="F69" s="417">
        <f t="shared" si="16"/>
        <v>8.4679120380000014E-2</v>
      </c>
      <c r="G69" s="418">
        <f>[2]BldgAreas!$B$67*[2]BldgEUI2!O70*([2]BldgEUI2!J70/[2]Constants!$B$1)/1000000</f>
        <v>0.28215507599999995</v>
      </c>
      <c r="H69" s="417">
        <f>[2]BldgAreas!$C$67*[2]BldgEUI2!O70*[2]BldgEUI2!J70/1000000</f>
        <v>0</v>
      </c>
      <c r="I69" s="417">
        <f>([2]BldgAreas!$D$67*[2]BldgEUI2!J70+[2]BldgAreas!$G$67*[2]BldgEUI2!N70)*[2]BldgEUI2!O70/1000000</f>
        <v>0.22476197999999997</v>
      </c>
      <c r="J69" s="420">
        <v>0</v>
      </c>
      <c r="K69" s="419">
        <f t="shared" si="17"/>
        <v>0.50691705599999992</v>
      </c>
      <c r="L69" s="418">
        <f>[2]BldgAreas!$B$68*[2]BldgEUI2!V70*([2]BldgEUI2!Q70/[2]Constants!$B$1)/1000000</f>
        <v>0</v>
      </c>
      <c r="M69" s="417">
        <f>[2]BldgAreas!$C$68*[2]BldgEUI2!V70*[2]BldgEUI2!Q70/1000000</f>
        <v>0</v>
      </c>
      <c r="N69" s="417">
        <f>([2]BldgAreas!$D$68*[2]BldgEUI2!Q70+[2]BldgAreas!$G$68*[2]BldgEUI2!U70)*[2]BldgEUI2!V70/1000000</f>
        <v>0</v>
      </c>
      <c r="O69" s="420">
        <v>0</v>
      </c>
      <c r="P69" s="419">
        <f t="shared" si="18"/>
        <v>0</v>
      </c>
      <c r="Q69" s="418">
        <f>[2]BldgAreas!$B$69*[2]BldgEUI2!AC70*([2]BldgEUI2!X70/[2]Constants!$B$1)/1000000</f>
        <v>0.25820701600000001</v>
      </c>
      <c r="R69" s="417">
        <f>[2]BldgAreas!$C$69*[2]BldgEUI2!AC70*[2]BldgEUI2!X70/1000000</f>
        <v>0.26407574880000001</v>
      </c>
      <c r="S69" s="417">
        <f>([2]BldgAreas!$D$69*[2]BldgEUI2!X70+[2]BldgAreas!$G$69*[2]BldgEUI2!AB70)*[2]BldgEUI2!AC70/1000000</f>
        <v>0.25866260400000002</v>
      </c>
      <c r="T69" s="420">
        <v>0</v>
      </c>
      <c r="U69" s="419">
        <f t="shared" si="19"/>
        <v>0.78094536880000009</v>
      </c>
      <c r="V69" s="418">
        <f t="shared" si="20"/>
        <v>0.56551108399999994</v>
      </c>
      <c r="W69" s="417">
        <f>(C69+H69+M69+R69)/[2]Constants!$B$3</f>
        <v>0.48013772509090907</v>
      </c>
      <c r="X69" s="417">
        <f t="shared" si="21"/>
        <v>1.0456488090909091</v>
      </c>
      <c r="Y69" s="416">
        <f t="shared" si="22"/>
        <v>0.54295471238000004</v>
      </c>
    </row>
    <row r="70" spans="1:25" s="24" customFormat="1" x14ac:dyDescent="0.2">
      <c r="A70" s="415" t="s">
        <v>312</v>
      </c>
      <c r="B70" s="411">
        <f>[2]BldgAreas!$B$66*[2]BldgEUI2!H71*([2]BldgEUI2!C71/[2]Constants!$B$1)/1000000</f>
        <v>2.2695156000000001E-2</v>
      </c>
      <c r="C70" s="410">
        <f>[2]BldgAreas!$C$66*[2]BldgEUI2!H71*[2]BldgEUI2!C71/1000000</f>
        <v>0</v>
      </c>
      <c r="D70" s="410">
        <f>([2]BldgAreas!$D$66*[2]BldgEUI2!C71+[2]BldgAreas!$G$66*[2]BldgEUI2!G71)*[2]BldgEUI2!H71/1000000</f>
        <v>5.7379629340000016E-2</v>
      </c>
      <c r="E70" s="410">
        <v>0</v>
      </c>
      <c r="F70" s="409">
        <f t="shared" si="16"/>
        <v>8.007478534000001E-2</v>
      </c>
      <c r="G70" s="411">
        <f>[2]BldgAreas!$B$67*[2]BldgEUI2!O71*([2]BldgEUI2!J71/[2]Constants!$B$1)/1000000</f>
        <v>0.25437084599999998</v>
      </c>
      <c r="H70" s="410">
        <f>[2]BldgAreas!$C$67*[2]BldgEUI2!O71*[2]BldgEUI2!J71/1000000</f>
        <v>0</v>
      </c>
      <c r="I70" s="410">
        <f>([2]BldgAreas!$D$67*[2]BldgEUI2!J71+[2]BldgAreas!$G$67*[2]BldgEUI2!N71)*[2]BldgEUI2!O71/1000000</f>
        <v>0.22011745199999996</v>
      </c>
      <c r="J70" s="413">
        <v>0</v>
      </c>
      <c r="K70" s="412">
        <f t="shared" si="17"/>
        <v>0.47448829799999992</v>
      </c>
      <c r="L70" s="411">
        <f>[2]BldgAreas!$B$68*[2]BldgEUI2!V71*([2]BldgEUI2!Q71/[2]Constants!$B$1)/1000000</f>
        <v>0</v>
      </c>
      <c r="M70" s="410">
        <f>[2]BldgAreas!$C$68*[2]BldgEUI2!V71*[2]BldgEUI2!Q71/1000000</f>
        <v>0</v>
      </c>
      <c r="N70" s="410">
        <f>([2]BldgAreas!$D$68*[2]BldgEUI2!Q71+[2]BldgAreas!$G$68*[2]BldgEUI2!U71)*[2]BldgEUI2!V71/1000000</f>
        <v>0</v>
      </c>
      <c r="O70" s="413">
        <v>0</v>
      </c>
      <c r="P70" s="412">
        <f t="shared" si="18"/>
        <v>0</v>
      </c>
      <c r="Q70" s="411">
        <f>[2]BldgAreas!$B$69*[2]BldgEUI2!AC71*([2]BldgEUI2!X71/[2]Constants!$B$1)/1000000</f>
        <v>0.23255898</v>
      </c>
      <c r="R70" s="410">
        <f>[2]BldgAreas!$C$69*[2]BldgEUI2!AC71*[2]BldgEUI2!X71/1000000</f>
        <v>0.23784476400000001</v>
      </c>
      <c r="S70" s="410">
        <f>([2]BldgAreas!$D$69*[2]BldgEUI2!X71+[2]BldgAreas!$G$69*[2]BldgEUI2!AB71)*[2]BldgEUI2!AC71/1000000</f>
        <v>0.25202392499999998</v>
      </c>
      <c r="T70" s="413">
        <v>0</v>
      </c>
      <c r="U70" s="412">
        <f t="shared" si="19"/>
        <v>0.72242766899999999</v>
      </c>
      <c r="V70" s="411">
        <f t="shared" si="20"/>
        <v>0.50962498199999995</v>
      </c>
      <c r="W70" s="410">
        <f>(C70+H70+M70+R70)/[2]Constants!$B$3</f>
        <v>0.43244502545454544</v>
      </c>
      <c r="X70" s="410">
        <f t="shared" si="21"/>
        <v>0.94207000745454539</v>
      </c>
      <c r="Y70" s="409">
        <f t="shared" si="22"/>
        <v>0.52952100633999999</v>
      </c>
    </row>
    <row r="71" spans="1:25" x14ac:dyDescent="0.2">
      <c r="A71" s="294"/>
      <c r="B71" s="417"/>
      <c r="C71" s="417"/>
      <c r="D71" s="417"/>
      <c r="E71" s="417"/>
      <c r="F71" s="417"/>
      <c r="G71" s="417"/>
      <c r="H71" s="417"/>
      <c r="I71" s="417"/>
      <c r="J71" s="417"/>
      <c r="K71" s="417"/>
      <c r="L71" s="417"/>
      <c r="M71" s="417"/>
      <c r="N71" s="417"/>
      <c r="O71" s="417"/>
      <c r="P71" s="417"/>
      <c r="Q71" s="417"/>
      <c r="R71" s="417"/>
      <c r="S71" s="417"/>
      <c r="T71" s="417"/>
      <c r="U71" s="417"/>
    </row>
    <row r="72" spans="1:25" ht="34.5" customHeight="1" x14ac:dyDescent="0.25">
      <c r="A72" s="358"/>
      <c r="B72" s="747" t="s">
        <v>390</v>
      </c>
      <c r="C72" s="748"/>
      <c r="D72" s="748"/>
      <c r="E72" s="748"/>
      <c r="F72" s="748"/>
      <c r="G72" s="748"/>
      <c r="H72" s="748"/>
      <c r="I72" s="748"/>
      <c r="J72" s="748"/>
      <c r="K72" s="748"/>
      <c r="L72" s="748"/>
      <c r="M72" s="748"/>
      <c r="N72" s="748"/>
      <c r="O72" s="748"/>
      <c r="P72" s="748"/>
      <c r="Q72" s="748"/>
      <c r="R72" s="748"/>
      <c r="S72" s="748"/>
      <c r="T72" s="748"/>
      <c r="U72" s="748"/>
      <c r="V72" s="749"/>
      <c r="W72" s="749"/>
      <c r="X72" s="749"/>
      <c r="Y72" s="750"/>
    </row>
    <row r="73" spans="1:25" x14ac:dyDescent="0.2">
      <c r="A73" s="358"/>
      <c r="B73" s="752" t="s">
        <v>284</v>
      </c>
      <c r="C73" s="753"/>
      <c r="D73" s="753"/>
      <c r="E73" s="753"/>
      <c r="F73" s="754"/>
      <c r="G73" s="755" t="s">
        <v>285</v>
      </c>
      <c r="H73" s="756"/>
      <c r="I73" s="756"/>
      <c r="J73" s="756"/>
      <c r="K73" s="757"/>
      <c r="L73" s="755" t="s">
        <v>286</v>
      </c>
      <c r="M73" s="756"/>
      <c r="N73" s="756"/>
      <c r="O73" s="756"/>
      <c r="P73" s="757"/>
      <c r="Q73" s="755" t="s">
        <v>287</v>
      </c>
      <c r="R73" s="756"/>
      <c r="S73" s="756"/>
      <c r="T73" s="756"/>
      <c r="U73" s="757"/>
      <c r="V73" s="744" t="s">
        <v>377</v>
      </c>
      <c r="W73" s="745"/>
      <c r="X73" s="745"/>
      <c r="Y73" s="746"/>
    </row>
    <row r="74" spans="1:25" x14ac:dyDescent="0.2">
      <c r="A74" s="382" t="s">
        <v>14</v>
      </c>
      <c r="B74" s="433" t="s">
        <v>4</v>
      </c>
      <c r="C74" s="165" t="s">
        <v>3</v>
      </c>
      <c r="D74" s="165" t="s">
        <v>2</v>
      </c>
      <c r="E74" s="165" t="s">
        <v>5</v>
      </c>
      <c r="F74" s="295" t="s">
        <v>1</v>
      </c>
      <c r="G74" s="165" t="s">
        <v>4</v>
      </c>
      <c r="H74" s="165" t="s">
        <v>3</v>
      </c>
      <c r="I74" s="165" t="s">
        <v>2</v>
      </c>
      <c r="J74" s="165" t="s">
        <v>5</v>
      </c>
      <c r="K74" s="295" t="s">
        <v>1</v>
      </c>
      <c r="L74" s="165" t="s">
        <v>4</v>
      </c>
      <c r="M74" s="165" t="s">
        <v>3</v>
      </c>
      <c r="N74" s="165" t="s">
        <v>2</v>
      </c>
      <c r="O74" s="165" t="s">
        <v>5</v>
      </c>
      <c r="P74" s="295" t="s">
        <v>1</v>
      </c>
      <c r="Q74" s="165" t="s">
        <v>4</v>
      </c>
      <c r="R74" s="165" t="s">
        <v>3</v>
      </c>
      <c r="S74" s="165" t="s">
        <v>2</v>
      </c>
      <c r="T74" s="165" t="s">
        <v>5</v>
      </c>
      <c r="U74" s="295" t="s">
        <v>1</v>
      </c>
      <c r="V74" s="432" t="s">
        <v>376</v>
      </c>
      <c r="W74" s="431" t="s">
        <v>375</v>
      </c>
      <c r="X74" s="431" t="s">
        <v>374</v>
      </c>
      <c r="Y74" s="430" t="s">
        <v>2</v>
      </c>
    </row>
    <row r="75" spans="1:25" s="24" customFormat="1" x14ac:dyDescent="0.2">
      <c r="A75" s="429" t="str">
        <f t="shared" ref="A75:A80" si="23">A52</f>
        <v>Base case</v>
      </c>
      <c r="B75" s="428">
        <f>[2]BldgAreas!$B$76*[2]BldgEUI2!H76*([2]BldgEUI2!C76/[2]Constants!$B$1)/1000000</f>
        <v>0</v>
      </c>
      <c r="C75" s="427">
        <f>[2]BldgAreas!$C$76*[2]BldgEUI2!H76*[2]BldgEUI2!C76/1000000</f>
        <v>5.3530337374105862E-2</v>
      </c>
      <c r="D75" s="427">
        <f>([2]BldgAreas!$D$76*[2]BldgEUI2!C76+[2]BldgAreas!$G$64*[2]BldgEUI2!G76)*[2]BldgEUI2!H76/1000000</f>
        <v>2.4932728566699393E-2</v>
      </c>
      <c r="E75" s="427">
        <v>0</v>
      </c>
      <c r="F75" s="426">
        <f t="shared" ref="F75:F93" si="24">SUM(B75:E75)</f>
        <v>7.8463065940805252E-2</v>
      </c>
      <c r="G75" s="428">
        <f>[2]BldgAreas!$B$77*[2]BldgEUI2!O76*([2]BldgEUI2!J76/[2]Constants!$B$1)/1000000</f>
        <v>0</v>
      </c>
      <c r="H75" s="427">
        <f>[2]BldgAreas!$C$77*[2]BldgEUI2!O76*[2]BldgEUI2!J76/1000000</f>
        <v>6.3011274708486456E-2</v>
      </c>
      <c r="I75" s="427">
        <f>([2]BldgAreas!$D$77*[2]BldgEUI2!J76+[2]BldgAreas!$G$77*[2]BldgEUI2!N76)*[2]BldgEUI2!O76/1000000</f>
        <v>3.0569286795904049E-2</v>
      </c>
      <c r="J75" s="427">
        <v>0</v>
      </c>
      <c r="K75" s="426">
        <f t="shared" ref="K75:K93" si="25">SUM(G75:J75)</f>
        <v>9.3580561504390508E-2</v>
      </c>
      <c r="L75" s="428">
        <f>[2]BldgAreas!$B$78*[2]BldgEUI2!V76*([2]BldgEUI2!Q76/[2]Constants!$B$1)/1000000</f>
        <v>0</v>
      </c>
      <c r="M75" s="427">
        <f>[2]BldgAreas!$C$78*[2]BldgEUI2!V76*[2]BldgEUI2!Q76/1000000</f>
        <v>4.8797372744732774E-2</v>
      </c>
      <c r="N75" s="427">
        <f>([2]BldgAreas!$D$78*[2]BldgEUI2!Q76+[2]BldgAreas!$G$78*[2]BldgEUI2!U76)*[2]BldgEUI2!V76/1000000</f>
        <v>4.7265488997334827E-2</v>
      </c>
      <c r="O75" s="427">
        <v>0</v>
      </c>
      <c r="P75" s="426">
        <f t="shared" ref="P75:P93" si="26">SUM(L75:O75)</f>
        <v>9.6062861742067601E-2</v>
      </c>
      <c r="Q75" s="428">
        <f>[2]BldgAreas!$B$79*[2]BldgEUI2!AC76*([2]BldgEUI2!X76/[2]Constants!$B$1)/1000000</f>
        <v>0</v>
      </c>
      <c r="R75" s="427">
        <f>[2]BldgAreas!$C$79*[2]BldgEUI2!AC76*[2]BldgEUI2!X76/1000000</f>
        <v>4.5184381066769537E-2</v>
      </c>
      <c r="S75" s="427">
        <f>([2]BldgAreas!$D$79*[2]BldgEUI2!X76+[2]BldgAreas!$G$79*[2]BldgEUI2!AB76)*[2]BldgEUI2!AC76/1000000</f>
        <v>6.0965597738673022E-2</v>
      </c>
      <c r="T75" s="427">
        <v>0</v>
      </c>
      <c r="U75" s="426">
        <f t="shared" ref="U75:U93" si="27">SUM(Q75:T75)</f>
        <v>0.10614997880544255</v>
      </c>
      <c r="V75" s="418">
        <f t="shared" ref="V75:V93" si="28">B75+G75+L75+Q75</f>
        <v>0</v>
      </c>
      <c r="W75" s="417">
        <f>(C75+H75+M75+R75)/[2]Constants!$B$3</f>
        <v>0.38276975617108111</v>
      </c>
      <c r="X75" s="417">
        <f t="shared" ref="X75:X93" si="29">V75+W75</f>
        <v>0.38276975617108111</v>
      </c>
      <c r="Y75" s="416">
        <f t="shared" ref="Y75:Y93" si="30">D75+I75+N75+S75</f>
        <v>0.16373310209861131</v>
      </c>
    </row>
    <row r="76" spans="1:25" s="24" customFormat="1" x14ac:dyDescent="0.2">
      <c r="A76" s="423" t="str">
        <f t="shared" si="23"/>
        <v>Wall</v>
      </c>
      <c r="B76" s="421">
        <f>[2]BldgAreas!$B$76*[2]BldgEUI2!H77*([2]BldgEUI2!C77/[2]Constants!$B$1)/1000000</f>
        <v>0</v>
      </c>
      <c r="C76" s="420">
        <f>[2]BldgAreas!$C$76*[2]BldgEUI2!H77*[2]BldgEUI2!C77/1000000</f>
        <v>5.1186632693224945E-2</v>
      </c>
      <c r="D76" s="420">
        <f>([2]BldgAreas!$D$76*[2]BldgEUI2!C77+[2]BldgAreas!$G$64*[2]BldgEUI2!G77)*[2]BldgEUI2!H77/1000000</f>
        <v>2.3841105470051895E-2</v>
      </c>
      <c r="E76" s="420">
        <v>0</v>
      </c>
      <c r="F76" s="419">
        <f t="shared" si="24"/>
        <v>7.5027738163276847E-2</v>
      </c>
      <c r="G76" s="421">
        <f>[2]BldgAreas!$B$77*[2]BldgEUI2!O77*([2]BldgEUI2!J77/[2]Constants!$B$1)/1000000</f>
        <v>0</v>
      </c>
      <c r="H76" s="420">
        <f>[2]BldgAreas!$C$77*[2]BldgEUI2!O77*[2]BldgEUI2!J77/1000000</f>
        <v>5.7812784027100571E-2</v>
      </c>
      <c r="I76" s="420">
        <f>([2]BldgAreas!$D$77*[2]BldgEUI2!J77+[2]BldgAreas!$G$77*[2]BldgEUI2!N77)*[2]BldgEUI2!O77/1000000</f>
        <v>2.9914030135643144E-2</v>
      </c>
      <c r="J76" s="420">
        <v>0</v>
      </c>
      <c r="K76" s="419">
        <f t="shared" si="25"/>
        <v>8.7726814162743721E-2</v>
      </c>
      <c r="L76" s="421">
        <f>[2]BldgAreas!$B$78*[2]BldgEUI2!V77*([2]BldgEUI2!Q77/[2]Constants!$B$1)/1000000</f>
        <v>0</v>
      </c>
      <c r="M76" s="420">
        <f>[2]BldgAreas!$C$78*[2]BldgEUI2!V77*[2]BldgEUI2!Q77/1000000</f>
        <v>4.5586572856782151E-2</v>
      </c>
      <c r="N76" s="420">
        <f>([2]BldgAreas!$D$78*[2]BldgEUI2!Q77+[2]BldgAreas!$G$78*[2]BldgEUI2!U77)*[2]BldgEUI2!V77/1000000</f>
        <v>4.5013987594332998E-2</v>
      </c>
      <c r="O76" s="420">
        <v>0</v>
      </c>
      <c r="P76" s="419">
        <f t="shared" si="26"/>
        <v>9.0600560451115142E-2</v>
      </c>
      <c r="Q76" s="421">
        <f>[2]BldgAreas!$B$79*[2]BldgEUI2!AC77*([2]BldgEUI2!X77/[2]Constants!$B$1)/1000000</f>
        <v>0</v>
      </c>
      <c r="R76" s="420">
        <f>[2]BldgAreas!$C$79*[2]BldgEUI2!AC77*[2]BldgEUI2!X77/1000000</f>
        <v>4.105669704727169E-2</v>
      </c>
      <c r="S76" s="420">
        <f>([2]BldgAreas!$D$79*[2]BldgEUI2!X77+[2]BldgAreas!$G$79*[2]BldgEUI2!AB77)*[2]BldgEUI2!AC77/1000000</f>
        <v>5.6480891090194968E-2</v>
      </c>
      <c r="T76" s="420">
        <v>0</v>
      </c>
      <c r="U76" s="419">
        <f t="shared" si="27"/>
        <v>9.7537588137466658E-2</v>
      </c>
      <c r="V76" s="418">
        <f t="shared" si="28"/>
        <v>0</v>
      </c>
      <c r="W76" s="417">
        <f>(C76+H76+M76+R76)/[2]Constants!$B$3</f>
        <v>0.35571397568068974</v>
      </c>
      <c r="X76" s="417">
        <f t="shared" si="29"/>
        <v>0.35571397568068974</v>
      </c>
      <c r="Y76" s="416">
        <f t="shared" si="30"/>
        <v>0.155250014290223</v>
      </c>
    </row>
    <row r="77" spans="1:25" s="24" customFormat="1" x14ac:dyDescent="0.2">
      <c r="A77" s="423" t="str">
        <f t="shared" si="23"/>
        <v>Roof</v>
      </c>
      <c r="B77" s="421">
        <f>[2]BldgAreas!$B$76*[2]BldgEUI2!H78*([2]BldgEUI2!C78/[2]Constants!$B$1)/1000000</f>
        <v>0</v>
      </c>
      <c r="C77" s="420">
        <f>[2]BldgAreas!$C$76*[2]BldgEUI2!H78*[2]BldgEUI2!C78/1000000</f>
        <v>5.052168349698425E-2</v>
      </c>
      <c r="D77" s="420">
        <f>([2]BldgAreas!$D$76*[2]BldgEUI2!C78+[2]BldgAreas!$G$64*[2]BldgEUI2!G78)*[2]BldgEUI2!H78/1000000</f>
        <v>2.3531393283770519E-2</v>
      </c>
      <c r="E77" s="420">
        <v>0</v>
      </c>
      <c r="F77" s="419">
        <f t="shared" si="24"/>
        <v>7.4053076780754762E-2</v>
      </c>
      <c r="G77" s="421">
        <f>[2]BldgAreas!$B$77*[2]BldgEUI2!O78*([2]BldgEUI2!J78/[2]Constants!$B$1)/1000000</f>
        <v>0</v>
      </c>
      <c r="H77" s="420">
        <f>[2]BldgAreas!$C$77*[2]BldgEUI2!O78*[2]BldgEUI2!J78/1000000</f>
        <v>5.6100126445223726E-2</v>
      </c>
      <c r="I77" s="420">
        <f>([2]BldgAreas!$D$77*[2]BldgEUI2!J78+[2]BldgAreas!$G$77*[2]BldgEUI2!N78)*[2]BldgEUI2!O78/1000000</f>
        <v>2.9548788912891002E-2</v>
      </c>
      <c r="J77" s="420">
        <v>0</v>
      </c>
      <c r="K77" s="419">
        <f t="shared" si="25"/>
        <v>8.5648915358114724E-2</v>
      </c>
      <c r="L77" s="421">
        <f>[2]BldgAreas!$B$78*[2]BldgEUI2!V78*([2]BldgEUI2!Q78/[2]Constants!$B$1)/1000000</f>
        <v>0</v>
      </c>
      <c r="M77" s="420">
        <f>[2]BldgAreas!$C$78*[2]BldgEUI2!V78*[2]BldgEUI2!Q78/1000000</f>
        <v>4.316228014599522E-2</v>
      </c>
      <c r="N77" s="420">
        <f>([2]BldgAreas!$D$78*[2]BldgEUI2!Q78+[2]BldgAreas!$G$78*[2]BldgEUI2!U78)*[2]BldgEUI2!V78/1000000</f>
        <v>4.3264042287557848E-2</v>
      </c>
      <c r="O77" s="420">
        <v>0</v>
      </c>
      <c r="P77" s="419">
        <f t="shared" si="26"/>
        <v>8.6426322433553068E-2</v>
      </c>
      <c r="Q77" s="421">
        <f>[2]BldgAreas!$B$79*[2]BldgEUI2!AC78*([2]BldgEUI2!X78/[2]Constants!$B$1)/1000000</f>
        <v>0</v>
      </c>
      <c r="R77" s="420">
        <f>[2]BldgAreas!$C$79*[2]BldgEUI2!AC78*[2]BldgEUI2!X78/1000000</f>
        <v>3.4599898525038572E-2</v>
      </c>
      <c r="S77" s="420">
        <f>([2]BldgAreas!$D$79*[2]BldgEUI2!X78+[2]BldgAreas!$G$79*[2]BldgEUI2!AB78)*[2]BldgEUI2!AC78/1000000</f>
        <v>4.9323448927002377E-2</v>
      </c>
      <c r="T77" s="420">
        <v>0</v>
      </c>
      <c r="U77" s="419">
        <f t="shared" si="27"/>
        <v>8.3923347452040942E-2</v>
      </c>
      <c r="V77" s="418">
        <f t="shared" si="28"/>
        <v>0</v>
      </c>
      <c r="W77" s="417">
        <f>(C77+H77+M77+R77)/[2]Constants!$B$3</f>
        <v>0.33524361566043959</v>
      </c>
      <c r="X77" s="417">
        <f t="shared" si="29"/>
        <v>0.33524361566043959</v>
      </c>
      <c r="Y77" s="416">
        <f t="shared" si="30"/>
        <v>0.14566767341122175</v>
      </c>
    </row>
    <row r="78" spans="1:25" s="24" customFormat="1" x14ac:dyDescent="0.2">
      <c r="A78" s="434" t="str">
        <f t="shared" si="23"/>
        <v>Windows</v>
      </c>
      <c r="B78" s="421">
        <f>[2]BldgAreas!$B$76*[2]BldgEUI2!H79*([2]BldgEUI2!C79/[2]Constants!$B$1)/1000000</f>
        <v>0</v>
      </c>
      <c r="C78" s="420">
        <f>[2]BldgAreas!$C$76*[2]BldgEUI2!H79*[2]BldgEUI2!C79/1000000</f>
        <v>5.3530337374105862E-2</v>
      </c>
      <c r="D78" s="420">
        <f>([2]BldgAreas!$D$76*[2]BldgEUI2!C79+[2]BldgAreas!$G$64*[2]BldgEUI2!G79)*[2]BldgEUI2!H79/1000000</f>
        <v>2.4932728566699393E-2</v>
      </c>
      <c r="E78" s="420">
        <v>0</v>
      </c>
      <c r="F78" s="419">
        <f t="shared" si="24"/>
        <v>7.8463065940805252E-2</v>
      </c>
      <c r="G78" s="421">
        <f>[2]BldgAreas!$B$77*[2]BldgEUI2!O79*([2]BldgEUI2!J79/[2]Constants!$B$1)/1000000</f>
        <v>0</v>
      </c>
      <c r="H78" s="420">
        <f>[2]BldgAreas!$C$77*[2]BldgEUI2!O79*[2]BldgEUI2!J79/1000000</f>
        <v>6.3011274708486456E-2</v>
      </c>
      <c r="I78" s="420">
        <f>([2]BldgAreas!$D$77*[2]BldgEUI2!J79+[2]BldgAreas!$G$77*[2]BldgEUI2!N79)*[2]BldgEUI2!O79/1000000</f>
        <v>3.0569286795904049E-2</v>
      </c>
      <c r="J78" s="420">
        <v>0</v>
      </c>
      <c r="K78" s="419">
        <f t="shared" si="25"/>
        <v>9.3580561504390508E-2</v>
      </c>
      <c r="L78" s="421">
        <f>[2]BldgAreas!$B$78*[2]BldgEUI2!V79*([2]BldgEUI2!Q79/[2]Constants!$B$1)/1000000</f>
        <v>0</v>
      </c>
      <c r="M78" s="420">
        <f>[2]BldgAreas!$C$78*[2]BldgEUI2!V79*[2]BldgEUI2!Q79/1000000</f>
        <v>4.8797372744732774E-2</v>
      </c>
      <c r="N78" s="420">
        <f>([2]BldgAreas!$D$78*[2]BldgEUI2!Q79+[2]BldgAreas!$G$78*[2]BldgEUI2!U79)*[2]BldgEUI2!V79/1000000</f>
        <v>4.7265488997334827E-2</v>
      </c>
      <c r="O78" s="420">
        <v>0</v>
      </c>
      <c r="P78" s="419">
        <f t="shared" si="26"/>
        <v>9.6062861742067601E-2</v>
      </c>
      <c r="Q78" s="421">
        <f>[2]BldgAreas!$B$79*[2]BldgEUI2!AC79*([2]BldgEUI2!X79/[2]Constants!$B$1)/1000000</f>
        <v>0</v>
      </c>
      <c r="R78" s="420">
        <f>[2]BldgAreas!$C$79*[2]BldgEUI2!AC79*[2]BldgEUI2!X79/1000000</f>
        <v>4.5184381066769537E-2</v>
      </c>
      <c r="S78" s="420">
        <f>([2]BldgAreas!$D$79*[2]BldgEUI2!X79+[2]BldgAreas!$G$79*[2]BldgEUI2!AB79)*[2]BldgEUI2!AC79/1000000</f>
        <v>6.0965597738673022E-2</v>
      </c>
      <c r="T78" s="420">
        <v>0</v>
      </c>
      <c r="U78" s="419">
        <f t="shared" si="27"/>
        <v>0.10614997880544255</v>
      </c>
      <c r="V78" s="418">
        <f t="shared" si="28"/>
        <v>0</v>
      </c>
      <c r="W78" s="417">
        <f>(C78+H78+M78+R78)/[2]Constants!$B$3</f>
        <v>0.38276975617108111</v>
      </c>
      <c r="X78" s="417">
        <f t="shared" si="29"/>
        <v>0.38276975617108111</v>
      </c>
      <c r="Y78" s="416">
        <f t="shared" si="30"/>
        <v>0.16373310209861131</v>
      </c>
    </row>
    <row r="79" spans="1:25" s="24" customFormat="1" x14ac:dyDescent="0.2">
      <c r="A79" s="423" t="str">
        <f t="shared" si="23"/>
        <v>Air tightness</v>
      </c>
      <c r="B79" s="421">
        <f>[2]BldgAreas!$B$76*[2]BldgEUI2!H80*([2]BldgEUI2!C80/[2]Constants!$B$1)/1000000</f>
        <v>0</v>
      </c>
      <c r="C79" s="420">
        <f>[2]BldgAreas!$C$76*[2]BldgEUI2!H80*[2]BldgEUI2!C80/1000000</f>
        <v>5.3530337374105862E-2</v>
      </c>
      <c r="D79" s="420">
        <f>([2]BldgAreas!$D$76*[2]BldgEUI2!C80+[2]BldgAreas!$G$64*[2]BldgEUI2!G80)*[2]BldgEUI2!H80/1000000</f>
        <v>2.4932728566699393E-2</v>
      </c>
      <c r="E79" s="420">
        <v>0</v>
      </c>
      <c r="F79" s="419">
        <f t="shared" si="24"/>
        <v>7.8463065940805252E-2</v>
      </c>
      <c r="G79" s="421">
        <f>[2]BldgAreas!$B$77*[2]BldgEUI2!O80*([2]BldgEUI2!J80/[2]Constants!$B$1)/1000000</f>
        <v>0</v>
      </c>
      <c r="H79" s="420">
        <f>[2]BldgAreas!$C$77*[2]BldgEUI2!O80*[2]BldgEUI2!J80/1000000</f>
        <v>6.3011274708486456E-2</v>
      </c>
      <c r="I79" s="420">
        <f>([2]BldgAreas!$D$77*[2]BldgEUI2!J80+[2]BldgAreas!$G$77*[2]BldgEUI2!N80)*[2]BldgEUI2!O80/1000000</f>
        <v>3.0569286795904049E-2</v>
      </c>
      <c r="J79" s="420">
        <v>0</v>
      </c>
      <c r="K79" s="419">
        <f t="shared" si="25"/>
        <v>9.3580561504390508E-2</v>
      </c>
      <c r="L79" s="421">
        <f>[2]BldgAreas!$B$78*[2]BldgEUI2!V80*([2]BldgEUI2!Q80/[2]Constants!$B$1)/1000000</f>
        <v>0</v>
      </c>
      <c r="M79" s="420">
        <f>[2]BldgAreas!$C$78*[2]BldgEUI2!V80*[2]BldgEUI2!Q80/1000000</f>
        <v>4.8797372744732774E-2</v>
      </c>
      <c r="N79" s="420">
        <f>([2]BldgAreas!$D$78*[2]BldgEUI2!Q80+[2]BldgAreas!$G$78*[2]BldgEUI2!U80)*[2]BldgEUI2!V80/1000000</f>
        <v>4.7265488997334827E-2</v>
      </c>
      <c r="O79" s="420">
        <v>0</v>
      </c>
      <c r="P79" s="419">
        <f t="shared" si="26"/>
        <v>9.6062861742067601E-2</v>
      </c>
      <c r="Q79" s="421">
        <f>[2]BldgAreas!$B$79*[2]BldgEUI2!AC80*([2]BldgEUI2!X80/[2]Constants!$B$1)/1000000</f>
        <v>0</v>
      </c>
      <c r="R79" s="420">
        <f>[2]BldgAreas!$C$79*[2]BldgEUI2!AC80*[2]BldgEUI2!X80/1000000</f>
        <v>4.5184381066769537E-2</v>
      </c>
      <c r="S79" s="420">
        <f>([2]BldgAreas!$D$79*[2]BldgEUI2!X80+[2]BldgAreas!$G$79*[2]BldgEUI2!AB80)*[2]BldgEUI2!AC80/1000000</f>
        <v>6.0965597738673022E-2</v>
      </c>
      <c r="T79" s="420">
        <v>0</v>
      </c>
      <c r="U79" s="419">
        <f t="shared" si="27"/>
        <v>0.10614997880544255</v>
      </c>
      <c r="V79" s="418">
        <f t="shared" si="28"/>
        <v>0</v>
      </c>
      <c r="W79" s="417">
        <f>(C79+H79+M79+R79)/[2]Constants!$B$3</f>
        <v>0.38276975617108111</v>
      </c>
      <c r="X79" s="417">
        <f t="shared" si="29"/>
        <v>0.38276975617108111</v>
      </c>
      <c r="Y79" s="416">
        <f t="shared" si="30"/>
        <v>0.16373310209861131</v>
      </c>
    </row>
    <row r="80" spans="1:25" s="24" customFormat="1" x14ac:dyDescent="0.2">
      <c r="A80" s="423" t="str">
        <f t="shared" si="23"/>
        <v>T Reduction (2 DegC)</v>
      </c>
      <c r="B80" s="421">
        <f>[2]BldgAreas!$B$76*[2]BldgEUI2!H81*([2]BldgEUI2!C81/[2]Constants!$B$1)/1000000</f>
        <v>0</v>
      </c>
      <c r="C80" s="420">
        <f>[2]BldgAreas!$C$76*[2]BldgEUI2!H81*[2]BldgEUI2!C81/1000000</f>
        <v>4.7276442310983387E-2</v>
      </c>
      <c r="D80" s="420">
        <f>([2]BldgAreas!$D$76*[2]BldgEUI2!C81+[2]BldgAreas!$G$64*[2]BldgEUI2!G81)*[2]BldgEUI2!H81/1000000</f>
        <v>2.2019863157245051E-2</v>
      </c>
      <c r="E80" s="420">
        <v>0</v>
      </c>
      <c r="F80" s="419">
        <f t="shared" si="24"/>
        <v>6.9296305468228431E-2</v>
      </c>
      <c r="G80" s="421">
        <f>[2]BldgAreas!$B$77*[2]BldgEUI2!O81*([2]BldgEUI2!J81/[2]Constants!$B$1)/1000000</f>
        <v>0</v>
      </c>
      <c r="H80" s="420">
        <f>[2]BldgAreas!$C$77*[2]BldgEUI2!O81*[2]BldgEUI2!J81/1000000</f>
        <v>5.665083966059755E-2</v>
      </c>
      <c r="I80" s="420">
        <f>([2]BldgAreas!$D$77*[2]BldgEUI2!J81+[2]BldgAreas!$G$77*[2]BldgEUI2!N81)*[2]BldgEUI2!O81/1000000</f>
        <v>2.8581044540468507E-2</v>
      </c>
      <c r="J80" s="420">
        <v>0</v>
      </c>
      <c r="K80" s="419">
        <f t="shared" si="25"/>
        <v>8.523188420106606E-2</v>
      </c>
      <c r="L80" s="421">
        <f>[2]BldgAreas!$B$78*[2]BldgEUI2!V81*([2]BldgEUI2!Q81/[2]Constants!$B$1)/1000000</f>
        <v>0</v>
      </c>
      <c r="M80" s="420">
        <f>[2]BldgAreas!$C$78*[2]BldgEUI2!V81*[2]BldgEUI2!Q81/1000000</f>
        <v>4.5080740789900396E-2</v>
      </c>
      <c r="N80" s="420">
        <f>([2]BldgAreas!$D$78*[2]BldgEUI2!Q81+[2]BldgAreas!$G$78*[2]BldgEUI2!U81)*[2]BldgEUI2!V81/1000000</f>
        <v>4.3868934654509743E-2</v>
      </c>
      <c r="O80" s="420">
        <v>0</v>
      </c>
      <c r="P80" s="419">
        <f t="shared" si="26"/>
        <v>8.894967544441014E-2</v>
      </c>
      <c r="Q80" s="421">
        <f>[2]BldgAreas!$B$79*[2]BldgEUI2!AC81*([2]BldgEUI2!X81/[2]Constants!$B$1)/1000000</f>
        <v>0</v>
      </c>
      <c r="R80" s="420">
        <f>[2]BldgAreas!$C$79*[2]BldgEUI2!AC81*[2]BldgEUI2!X81/1000000</f>
        <v>4.2364347344648612E-2</v>
      </c>
      <c r="S80" s="420">
        <f>([2]BldgAreas!$D$79*[2]BldgEUI2!X81+[2]BldgAreas!$G$79*[2]BldgEUI2!AB81)*[2]BldgEUI2!AC81/1000000</f>
        <v>5.7040326054032822E-2</v>
      </c>
      <c r="T80" s="420">
        <v>0</v>
      </c>
      <c r="U80" s="419">
        <f t="shared" si="27"/>
        <v>9.9404673398681434E-2</v>
      </c>
      <c r="V80" s="418">
        <f t="shared" si="28"/>
        <v>0</v>
      </c>
      <c r="W80" s="417">
        <f>(C80+H80+M80+R80)/[2]Constants!$B$3</f>
        <v>0.34794976382932713</v>
      </c>
      <c r="X80" s="417">
        <f t="shared" si="29"/>
        <v>0.34794976382932713</v>
      </c>
      <c r="Y80" s="416">
        <f t="shared" si="30"/>
        <v>0.15151016840625614</v>
      </c>
    </row>
    <row r="81" spans="1:25" s="24" customFormat="1" x14ac:dyDescent="0.2">
      <c r="A81" s="423" t="s">
        <v>303</v>
      </c>
      <c r="B81" s="421">
        <f>[2]BldgAreas!$B$76*[2]BldgEUI2!H82*([2]BldgEUI2!C82/[2]Constants!$B$1)/1000000</f>
        <v>0</v>
      </c>
      <c r="C81" s="420">
        <f>[2]BldgAreas!$C$76*[2]BldgEUI2!H82*[2]BldgEUI2!C82/1000000</f>
        <v>5.3530337374105862E-2</v>
      </c>
      <c r="D81" s="420">
        <f>([2]BldgAreas!$D$76*[2]BldgEUI2!C82+[2]BldgAreas!$G$64*[2]BldgEUI2!G82)*[2]BldgEUI2!H82/1000000</f>
        <v>2.4932728566699393E-2</v>
      </c>
      <c r="E81" s="420">
        <v>0</v>
      </c>
      <c r="F81" s="419">
        <f t="shared" si="24"/>
        <v>7.8463065940805252E-2</v>
      </c>
      <c r="G81" s="421">
        <f>[2]BldgAreas!$B$77*[2]BldgEUI2!O82*([2]BldgEUI2!J82/[2]Constants!$B$1)/1000000</f>
        <v>0</v>
      </c>
      <c r="H81" s="420">
        <f>[2]BldgAreas!$C$77*[2]BldgEUI2!O82*[2]BldgEUI2!J82/1000000</f>
        <v>6.3011274708486456E-2</v>
      </c>
      <c r="I81" s="420">
        <f>([2]BldgAreas!$D$77*[2]BldgEUI2!J82+[2]BldgAreas!$G$77*[2]BldgEUI2!N82)*[2]BldgEUI2!O82/1000000</f>
        <v>3.0569286795904049E-2</v>
      </c>
      <c r="J81" s="420">
        <v>0</v>
      </c>
      <c r="K81" s="419">
        <f t="shared" si="25"/>
        <v>9.3580561504390508E-2</v>
      </c>
      <c r="L81" s="421">
        <f>[2]BldgAreas!$B$78*[2]BldgEUI2!V82*([2]BldgEUI2!Q82/[2]Constants!$B$1)/1000000</f>
        <v>0</v>
      </c>
      <c r="M81" s="420">
        <f>[2]BldgAreas!$C$78*[2]BldgEUI2!V82*[2]BldgEUI2!Q82/1000000</f>
        <v>4.8797372744732774E-2</v>
      </c>
      <c r="N81" s="420">
        <f>([2]BldgAreas!$D$78*[2]BldgEUI2!Q82+[2]BldgAreas!$G$78*[2]BldgEUI2!U82)*[2]BldgEUI2!V82/1000000</f>
        <v>4.7265488997334827E-2</v>
      </c>
      <c r="O81" s="420">
        <v>0</v>
      </c>
      <c r="P81" s="419">
        <f t="shared" si="26"/>
        <v>9.6062861742067601E-2</v>
      </c>
      <c r="Q81" s="421">
        <f>[2]BldgAreas!$B$79*[2]BldgEUI2!AC82*([2]BldgEUI2!X82/[2]Constants!$B$1)/1000000</f>
        <v>0</v>
      </c>
      <c r="R81" s="420">
        <f>[2]BldgAreas!$C$79*[2]BldgEUI2!AC82*[2]BldgEUI2!X82/1000000</f>
        <v>4.5184381066769537E-2</v>
      </c>
      <c r="S81" s="420">
        <f>([2]BldgAreas!$D$79*[2]BldgEUI2!X82+[2]BldgAreas!$G$79*[2]BldgEUI2!AB82)*[2]BldgEUI2!AC82/1000000</f>
        <v>6.0965597738673022E-2</v>
      </c>
      <c r="T81" s="420">
        <v>0</v>
      </c>
      <c r="U81" s="419">
        <f t="shared" si="27"/>
        <v>0.10614997880544255</v>
      </c>
      <c r="V81" s="418">
        <f t="shared" si="28"/>
        <v>0</v>
      </c>
      <c r="W81" s="417">
        <f>(C81+H81+M81+R81)/[2]Constants!$B$3</f>
        <v>0.38276975617108111</v>
      </c>
      <c r="X81" s="417">
        <f t="shared" si="29"/>
        <v>0.38276975617108111</v>
      </c>
      <c r="Y81" s="416">
        <f t="shared" si="30"/>
        <v>0.16373310209861131</v>
      </c>
    </row>
    <row r="82" spans="1:25" s="24" customFormat="1" x14ac:dyDescent="0.2">
      <c r="A82" s="423" t="str">
        <f>A59</f>
        <v>Lighting (30%)</v>
      </c>
      <c r="B82" s="421">
        <f>[2]BldgAreas!$B$76*[2]BldgEUI2!H83*([2]BldgEUI2!C83/[2]Constants!$B$1)/1000000</f>
        <v>0</v>
      </c>
      <c r="C82" s="420">
        <f>[2]BldgAreas!$C$76*[2]BldgEUI2!H83*[2]BldgEUI2!C83/1000000</f>
        <v>5.4988407445644656E-2</v>
      </c>
      <c r="D82" s="420">
        <f>([2]BldgAreas!$D$76*[2]BldgEUI2!C83+[2]BldgAreas!$G$64*[2]BldgEUI2!G83)*[2]BldgEUI2!H83/1000000</f>
        <v>2.5611851230747648E-2</v>
      </c>
      <c r="E82" s="420">
        <v>0</v>
      </c>
      <c r="F82" s="419">
        <f t="shared" si="24"/>
        <v>8.0600258676392311E-2</v>
      </c>
      <c r="G82" s="421">
        <f>[2]BldgAreas!$B$77*[2]BldgEUI2!O83*([2]BldgEUI2!J83/[2]Constants!$B$1)/1000000</f>
        <v>0</v>
      </c>
      <c r="H82" s="420">
        <f>[2]BldgAreas!$C$77*[2]BldgEUI2!O83*[2]BldgEUI2!J83/1000000</f>
        <v>6.4288203152924661E-2</v>
      </c>
      <c r="I82" s="420">
        <f>([2]BldgAreas!$D$77*[2]BldgEUI2!J83+[2]BldgAreas!$G$77*[2]BldgEUI2!N83)*[2]BldgEUI2!O83/1000000</f>
        <v>2.7126055449151355E-2</v>
      </c>
      <c r="J82" s="420">
        <v>0</v>
      </c>
      <c r="K82" s="419">
        <f t="shared" si="25"/>
        <v>9.1414258602076012E-2</v>
      </c>
      <c r="L82" s="421">
        <f>[2]BldgAreas!$B$78*[2]BldgEUI2!V83*([2]BldgEUI2!Q83/[2]Constants!$B$1)/1000000</f>
        <v>0</v>
      </c>
      <c r="M82" s="420">
        <f>[2]BldgAreas!$C$78*[2]BldgEUI2!V83*[2]BldgEUI2!Q83/1000000</f>
        <v>4.9475927956403411E-2</v>
      </c>
      <c r="N82" s="420">
        <f>([2]BldgAreas!$D$78*[2]BldgEUI2!Q83+[2]BldgAreas!$G$78*[2]BldgEUI2!U83)*[2]BldgEUI2!V83/1000000</f>
        <v>4.5546016846963105E-2</v>
      </c>
      <c r="O82" s="420">
        <v>0</v>
      </c>
      <c r="P82" s="419">
        <f t="shared" si="26"/>
        <v>9.5021944803366509E-2</v>
      </c>
      <c r="Q82" s="421">
        <f>[2]BldgAreas!$B$79*[2]BldgEUI2!AC83*([2]BldgEUI2!X83/[2]Constants!$B$1)/1000000</f>
        <v>0</v>
      </c>
      <c r="R82" s="420">
        <f>[2]BldgAreas!$C$79*[2]BldgEUI2!AC83*[2]BldgEUI2!X83/1000000</f>
        <v>4.5664293128769809E-2</v>
      </c>
      <c r="S82" s="420">
        <f>([2]BldgAreas!$D$79*[2]BldgEUI2!X83+[2]BldgAreas!$G$79*[2]BldgEUI2!AB83)*[2]BldgEUI2!AC83/1000000</f>
        <v>5.9528784738869404E-2</v>
      </c>
      <c r="T82" s="420">
        <v>0</v>
      </c>
      <c r="U82" s="419">
        <f t="shared" si="27"/>
        <v>0.10519307786763921</v>
      </c>
      <c r="V82" s="418">
        <f t="shared" si="28"/>
        <v>0</v>
      </c>
      <c r="W82" s="417">
        <f>(C82+H82+M82+R82)/[2]Constants!$B$3</f>
        <v>0.38984878487953184</v>
      </c>
      <c r="X82" s="417">
        <f t="shared" si="29"/>
        <v>0.38984878487953184</v>
      </c>
      <c r="Y82" s="416">
        <f t="shared" si="30"/>
        <v>0.15781270826573152</v>
      </c>
    </row>
    <row r="83" spans="1:25" s="24" customFormat="1" x14ac:dyDescent="0.2">
      <c r="A83" s="424" t="s">
        <v>30</v>
      </c>
      <c r="B83" s="421">
        <f>[2]BldgAreas!$B$76*[2]BldgEUI2!H84*([2]BldgEUI2!C84/[2]Constants!$B$1)/1000000</f>
        <v>0</v>
      </c>
      <c r="C83" s="420">
        <f>[2]BldgAreas!$C$76*[2]BldgEUI2!H84*[2]BldgEUI2!C84/1000000</f>
        <v>5.3530337374105862E-2</v>
      </c>
      <c r="D83" s="420">
        <f>([2]BldgAreas!$D$76*[2]BldgEUI2!C84+[2]BldgAreas!$G$64*[2]BldgEUI2!G84)*[2]BldgEUI2!H84/1000000</f>
        <v>2.4932728566699393E-2</v>
      </c>
      <c r="E83" s="420">
        <v>0</v>
      </c>
      <c r="F83" s="419">
        <f t="shared" si="24"/>
        <v>7.8463065940805252E-2</v>
      </c>
      <c r="G83" s="421">
        <f>[2]BldgAreas!$B$77*[2]BldgEUI2!O84*([2]BldgEUI2!J84/[2]Constants!$B$1)/1000000</f>
        <v>0</v>
      </c>
      <c r="H83" s="420">
        <f>[2]BldgAreas!$C$77*[2]BldgEUI2!O84*[2]BldgEUI2!J84/1000000</f>
        <v>6.3011274708486456E-2</v>
      </c>
      <c r="I83" s="420">
        <f>([2]BldgAreas!$D$77*[2]BldgEUI2!J84+[2]BldgAreas!$G$77*[2]BldgEUI2!N84)*[2]BldgEUI2!O84/1000000</f>
        <v>3.0569286795904049E-2</v>
      </c>
      <c r="J83" s="420">
        <v>0</v>
      </c>
      <c r="K83" s="419">
        <f t="shared" si="25"/>
        <v>9.3580561504390508E-2</v>
      </c>
      <c r="L83" s="421">
        <f>[2]BldgAreas!$B$78*[2]BldgEUI2!V84*([2]BldgEUI2!Q84/[2]Constants!$B$1)/1000000</f>
        <v>0</v>
      </c>
      <c r="M83" s="420">
        <f>[2]BldgAreas!$C$78*[2]BldgEUI2!V84*[2]BldgEUI2!Q84/1000000</f>
        <v>4.8797372744732774E-2</v>
      </c>
      <c r="N83" s="420">
        <f>([2]BldgAreas!$D$78*[2]BldgEUI2!Q84+[2]BldgAreas!$G$78*[2]BldgEUI2!U84)*[2]BldgEUI2!V84/1000000</f>
        <v>4.7265488997334827E-2</v>
      </c>
      <c r="O83" s="420">
        <v>0</v>
      </c>
      <c r="P83" s="419">
        <f t="shared" si="26"/>
        <v>9.6062861742067601E-2</v>
      </c>
      <c r="Q83" s="421">
        <f>[2]BldgAreas!$B$79*[2]BldgEUI2!AC84*([2]BldgEUI2!X84/[2]Constants!$B$1)/1000000</f>
        <v>0</v>
      </c>
      <c r="R83" s="420">
        <f>[2]BldgAreas!$C$79*[2]BldgEUI2!AC84*[2]BldgEUI2!X84/1000000</f>
        <v>4.5184381066769537E-2</v>
      </c>
      <c r="S83" s="420">
        <f>([2]BldgAreas!$D$79*[2]BldgEUI2!X84+[2]BldgAreas!$G$79*[2]BldgEUI2!AB84)*[2]BldgEUI2!AC84/1000000</f>
        <v>6.0965597738673022E-2</v>
      </c>
      <c r="T83" s="420">
        <v>0</v>
      </c>
      <c r="U83" s="419">
        <f t="shared" si="27"/>
        <v>0.10614997880544255</v>
      </c>
      <c r="V83" s="418">
        <f t="shared" si="28"/>
        <v>0</v>
      </c>
      <c r="W83" s="417">
        <f>(C83+H83+M83+R83)/[2]Constants!$B$3</f>
        <v>0.38276975617108111</v>
      </c>
      <c r="X83" s="417">
        <f t="shared" si="29"/>
        <v>0.38276975617108111</v>
      </c>
      <c r="Y83" s="416">
        <f t="shared" si="30"/>
        <v>0.16373310209861131</v>
      </c>
    </row>
    <row r="84" spans="1:25" s="24" customFormat="1" x14ac:dyDescent="0.2">
      <c r="A84" s="423" t="str">
        <f>A61</f>
        <v>HRV</v>
      </c>
      <c r="B84" s="421">
        <f>[2]BldgAreas!$B$76*[2]BldgEUI2!H85*([2]BldgEUI2!C85/[2]Constants!$B$1)/1000000</f>
        <v>0</v>
      </c>
      <c r="C84" s="420">
        <f>[2]BldgAreas!$C$76*[2]BldgEUI2!H85*[2]BldgEUI2!C85/1000000</f>
        <v>5.3530337374105862E-2</v>
      </c>
      <c r="D84" s="420">
        <f>([2]BldgAreas!$D$76*[2]BldgEUI2!C85+[2]BldgAreas!$G$64*[2]BldgEUI2!G85)*[2]BldgEUI2!H85/1000000</f>
        <v>2.4932728566699393E-2</v>
      </c>
      <c r="E84" s="420">
        <v>0</v>
      </c>
      <c r="F84" s="419">
        <f t="shared" si="24"/>
        <v>7.8463065940805252E-2</v>
      </c>
      <c r="G84" s="421">
        <f>[2]BldgAreas!$B$77*[2]BldgEUI2!O85*([2]BldgEUI2!J85/[2]Constants!$B$1)/1000000</f>
        <v>0</v>
      </c>
      <c r="H84" s="420">
        <f>[2]BldgAreas!$C$77*[2]BldgEUI2!O85*[2]BldgEUI2!J85/1000000</f>
        <v>6.3011274708486456E-2</v>
      </c>
      <c r="I84" s="420">
        <f>([2]BldgAreas!$D$77*[2]BldgEUI2!J85+[2]BldgAreas!$G$77*[2]BldgEUI2!N85)*[2]BldgEUI2!O85/1000000</f>
        <v>3.0569286795904049E-2</v>
      </c>
      <c r="J84" s="420">
        <v>0</v>
      </c>
      <c r="K84" s="419">
        <f t="shared" si="25"/>
        <v>9.3580561504390508E-2</v>
      </c>
      <c r="L84" s="421">
        <f>[2]BldgAreas!$B$78*[2]BldgEUI2!V85*([2]BldgEUI2!Q85/[2]Constants!$B$1)/1000000</f>
        <v>0</v>
      </c>
      <c r="M84" s="420">
        <f>[2]BldgAreas!$C$78*[2]BldgEUI2!V85*[2]BldgEUI2!Q85/1000000</f>
        <v>4.8797372744732774E-2</v>
      </c>
      <c r="N84" s="420">
        <f>([2]BldgAreas!$D$78*[2]BldgEUI2!Q85+[2]BldgAreas!$G$78*[2]BldgEUI2!U85)*[2]BldgEUI2!V85/1000000</f>
        <v>4.7265488997334827E-2</v>
      </c>
      <c r="O84" s="420">
        <v>0</v>
      </c>
      <c r="P84" s="419">
        <f t="shared" si="26"/>
        <v>9.6062861742067601E-2</v>
      </c>
      <c r="Q84" s="421">
        <f>[2]BldgAreas!$B$79*[2]BldgEUI2!AC85*([2]BldgEUI2!X85/[2]Constants!$B$1)/1000000</f>
        <v>0</v>
      </c>
      <c r="R84" s="420">
        <f>[2]BldgAreas!$C$79*[2]BldgEUI2!AC85*[2]BldgEUI2!X85/1000000</f>
        <v>4.5184381066769537E-2</v>
      </c>
      <c r="S84" s="420">
        <f>([2]BldgAreas!$D$79*[2]BldgEUI2!X85+[2]BldgAreas!$G$79*[2]BldgEUI2!AB85)*[2]BldgEUI2!AC85/1000000</f>
        <v>6.0965597738673022E-2</v>
      </c>
      <c r="T84" s="420">
        <v>0</v>
      </c>
      <c r="U84" s="419">
        <f t="shared" si="27"/>
        <v>0.10614997880544255</v>
      </c>
      <c r="V84" s="418">
        <f t="shared" si="28"/>
        <v>0</v>
      </c>
      <c r="W84" s="417">
        <f>(C84+H84+M84+R84)/[2]Constants!$B$3</f>
        <v>0.38276975617108111</v>
      </c>
      <c r="X84" s="417">
        <f t="shared" si="29"/>
        <v>0.38276975617108111</v>
      </c>
      <c r="Y84" s="416">
        <f t="shared" si="30"/>
        <v>0.16373310209861131</v>
      </c>
    </row>
    <row r="85" spans="1:25" s="24" customFormat="1" x14ac:dyDescent="0.2">
      <c r="A85" s="423" t="str">
        <f>A62</f>
        <v>DCV</v>
      </c>
      <c r="B85" s="421">
        <f>[2]BldgAreas!$B$76*[2]BldgEUI2!H86*([2]BldgEUI2!C86/[2]Constants!$B$1)/1000000</f>
        <v>0</v>
      </c>
      <c r="C85" s="420">
        <f>[2]BldgAreas!$C$76*[2]BldgEUI2!H86*[2]BldgEUI2!C86/1000000</f>
        <v>4.8200320000000095E-2</v>
      </c>
      <c r="D85" s="420">
        <f>([2]BldgAreas!$D$76*[2]BldgEUI2!C86+[2]BldgAreas!$G$64*[2]BldgEUI2!G86)*[2]BldgEUI2!H86/1000000</f>
        <v>2.2450175999999999E-2</v>
      </c>
      <c r="E85" s="420">
        <v>0</v>
      </c>
      <c r="F85" s="419">
        <f t="shared" si="24"/>
        <v>7.065049600000009E-2</v>
      </c>
      <c r="G85" s="421">
        <f>[2]BldgAreas!$B$77*[2]BldgEUI2!O86*([2]BldgEUI2!J86/[2]Constants!$B$1)/1000000</f>
        <v>0</v>
      </c>
      <c r="H85" s="420">
        <f>[2]BldgAreas!$C$77*[2]BldgEUI2!O86*[2]BldgEUI2!J86/1000000</f>
        <v>5.6704225600000005E-2</v>
      </c>
      <c r="I85" s="420">
        <f>([2]BldgAreas!$D$77*[2]BldgEUI2!J86+[2]BldgAreas!$G$77*[2]BldgEUI2!N86)*[2]BldgEUI2!O86/1000000</f>
        <v>3.0175400777668674E-2</v>
      </c>
      <c r="J85" s="420">
        <v>0</v>
      </c>
      <c r="K85" s="419">
        <f t="shared" si="25"/>
        <v>8.6879626377668676E-2</v>
      </c>
      <c r="L85" s="421">
        <f>[2]BldgAreas!$B$78*[2]BldgEUI2!V86*([2]BldgEUI2!Q86/[2]Constants!$B$1)/1000000</f>
        <v>0</v>
      </c>
      <c r="M85" s="420">
        <f>[2]BldgAreas!$C$78*[2]BldgEUI2!V86*[2]BldgEUI2!Q86/1000000</f>
        <v>4.8797372744732774E-2</v>
      </c>
      <c r="N85" s="420">
        <f>([2]BldgAreas!$D$78*[2]BldgEUI2!Q86+[2]BldgAreas!$G$78*[2]BldgEUI2!U86)*[2]BldgEUI2!V86/1000000</f>
        <v>4.7265488997334827E-2</v>
      </c>
      <c r="O85" s="420">
        <v>0</v>
      </c>
      <c r="P85" s="419">
        <f t="shared" si="26"/>
        <v>9.6062861742067601E-2</v>
      </c>
      <c r="Q85" s="421">
        <f>[2]BldgAreas!$B$79*[2]BldgEUI2!AC86*([2]BldgEUI2!X86/[2]Constants!$B$1)/1000000</f>
        <v>0</v>
      </c>
      <c r="R85" s="420">
        <f>[2]BldgAreas!$C$79*[2]BldgEUI2!AC86*[2]BldgEUI2!X86/1000000</f>
        <v>4.0666440000000005E-2</v>
      </c>
      <c r="S85" s="420">
        <f>([2]BldgAreas!$D$79*[2]BldgEUI2!X86+[2]BldgAreas!$G$79*[2]BldgEUI2!AB86)*[2]BldgEUI2!AC86/1000000</f>
        <v>5.6540414400000003E-2</v>
      </c>
      <c r="T85" s="420">
        <v>0</v>
      </c>
      <c r="U85" s="419">
        <f t="shared" si="27"/>
        <v>9.7206854400000015E-2</v>
      </c>
      <c r="V85" s="418">
        <f t="shared" si="28"/>
        <v>0</v>
      </c>
      <c r="W85" s="417">
        <f>(C85+H85+M85+R85)/[2]Constants!$B$3</f>
        <v>0.35339701517224154</v>
      </c>
      <c r="X85" s="417">
        <f t="shared" si="29"/>
        <v>0.35339701517224154</v>
      </c>
      <c r="Y85" s="416">
        <f t="shared" si="30"/>
        <v>0.15643148017500352</v>
      </c>
    </row>
    <row r="86" spans="1:25" s="24" customFormat="1" x14ac:dyDescent="0.2">
      <c r="A86" s="425" t="s">
        <v>306</v>
      </c>
      <c r="B86" s="421">
        <f>[2]BldgAreas!$B$76*[2]BldgEUI2!H87*([2]BldgEUI2!C87/[2]Constants!$B$1)/1000000</f>
        <v>0</v>
      </c>
      <c r="C86" s="420">
        <f>[2]BldgAreas!$C$76*[2]BldgEUI2!H87*[2]BldgEUI2!C87/1000000</f>
        <v>5.3530337374105862E-2</v>
      </c>
      <c r="D86" s="420">
        <f>([2]BldgAreas!$D$76*[2]BldgEUI2!C87+[2]BldgAreas!$G$64*[2]BldgEUI2!G87)*[2]BldgEUI2!H87/1000000</f>
        <v>2.4932728566699393E-2</v>
      </c>
      <c r="E86" s="420">
        <v>0</v>
      </c>
      <c r="F86" s="419">
        <f t="shared" si="24"/>
        <v>7.8463065940805252E-2</v>
      </c>
      <c r="G86" s="421">
        <f>[2]BldgAreas!$B$77*[2]BldgEUI2!O87*([2]BldgEUI2!J87/[2]Constants!$B$1)/1000000</f>
        <v>0</v>
      </c>
      <c r="H86" s="420">
        <f>[2]BldgAreas!$C$77*[2]BldgEUI2!O87*[2]BldgEUI2!J87/1000000</f>
        <v>6.3011274708486456E-2</v>
      </c>
      <c r="I86" s="420">
        <f>([2]BldgAreas!$D$77*[2]BldgEUI2!J87+[2]BldgAreas!$G$77*[2]BldgEUI2!N87)*[2]BldgEUI2!O87/1000000</f>
        <v>2.9761025818235379E-2</v>
      </c>
      <c r="J86" s="420">
        <v>0</v>
      </c>
      <c r="K86" s="419">
        <f t="shared" si="25"/>
        <v>9.2772300526721835E-2</v>
      </c>
      <c r="L86" s="421">
        <f>[2]BldgAreas!$B$78*[2]BldgEUI2!V87*([2]BldgEUI2!Q87/[2]Constants!$B$1)/1000000</f>
        <v>0</v>
      </c>
      <c r="M86" s="420">
        <f>[2]BldgAreas!$C$78*[2]BldgEUI2!V87*[2]BldgEUI2!Q87/1000000</f>
        <v>4.8797372744732774E-2</v>
      </c>
      <c r="N86" s="420">
        <f>([2]BldgAreas!$D$78*[2]BldgEUI2!Q87+[2]BldgAreas!$G$78*[2]BldgEUI2!U87)*[2]BldgEUI2!V87/1000000</f>
        <v>4.6746637160611587E-2</v>
      </c>
      <c r="O86" s="420">
        <v>0</v>
      </c>
      <c r="P86" s="419">
        <f t="shared" si="26"/>
        <v>9.5544009905344368E-2</v>
      </c>
      <c r="Q86" s="421">
        <f>[2]BldgAreas!$B$79*[2]BldgEUI2!AC87*([2]BldgEUI2!X87/[2]Constants!$B$1)/1000000</f>
        <v>0</v>
      </c>
      <c r="R86" s="420">
        <f>[2]BldgAreas!$C$79*[2]BldgEUI2!AC87*[2]BldgEUI2!X87/1000000</f>
        <v>4.5184381066769537E-2</v>
      </c>
      <c r="S86" s="420">
        <f>([2]BldgAreas!$D$79*[2]BldgEUI2!X87+[2]BldgAreas!$G$79*[2]BldgEUI2!AB87)*[2]BldgEUI2!AC87/1000000</f>
        <v>6.0462317738673027E-2</v>
      </c>
      <c r="T86" s="420">
        <v>0</v>
      </c>
      <c r="U86" s="419">
        <f t="shared" si="27"/>
        <v>0.10564669880544256</v>
      </c>
      <c r="V86" s="418">
        <f t="shared" si="28"/>
        <v>0</v>
      </c>
      <c r="W86" s="417">
        <f>(C86+H86+M86+R86)/[2]Constants!$B$3</f>
        <v>0.38276975617108111</v>
      </c>
      <c r="X86" s="417">
        <f t="shared" si="29"/>
        <v>0.38276975617108111</v>
      </c>
      <c r="Y86" s="416">
        <f t="shared" si="30"/>
        <v>0.1619027092842194</v>
      </c>
    </row>
    <row r="87" spans="1:25" s="24" customFormat="1" x14ac:dyDescent="0.2">
      <c r="A87" s="423" t="str">
        <f>A64</f>
        <v>VSD</v>
      </c>
      <c r="B87" s="421">
        <f>[2]BldgAreas!$B$76*[2]BldgEUI2!H88*([2]BldgEUI2!C88/[2]Constants!$B$1)/1000000</f>
        <v>0</v>
      </c>
      <c r="C87" s="420">
        <f>[2]BldgAreas!$C$76*[2]BldgEUI2!H88*[2]BldgEUI2!C88/1000000</f>
        <v>5.3530337374105862E-2</v>
      </c>
      <c r="D87" s="420">
        <f>([2]BldgAreas!$D$76*[2]BldgEUI2!C88+[2]BldgAreas!$G$64*[2]BldgEUI2!G88)*[2]BldgEUI2!H88/1000000</f>
        <v>2.4932728566699393E-2</v>
      </c>
      <c r="E87" s="420">
        <v>0</v>
      </c>
      <c r="F87" s="419">
        <f t="shared" si="24"/>
        <v>7.8463065940805252E-2</v>
      </c>
      <c r="G87" s="421">
        <f>[2]BldgAreas!$B$77*[2]BldgEUI2!O88*([2]BldgEUI2!J88/[2]Constants!$B$1)/1000000</f>
        <v>0</v>
      </c>
      <c r="H87" s="420">
        <f>[2]BldgAreas!$C$77*[2]BldgEUI2!O88*[2]BldgEUI2!J88/1000000</f>
        <v>6.3011274708486456E-2</v>
      </c>
      <c r="I87" s="420">
        <f>([2]BldgAreas!$D$77*[2]BldgEUI2!J88+[2]BldgAreas!$G$77*[2]BldgEUI2!N88)*[2]BldgEUI2!O88/1000000</f>
        <v>3.0569286795904049E-2</v>
      </c>
      <c r="J87" s="420">
        <v>0</v>
      </c>
      <c r="K87" s="419">
        <f t="shared" si="25"/>
        <v>9.3580561504390508E-2</v>
      </c>
      <c r="L87" s="421">
        <f>[2]BldgAreas!$B$78*[2]BldgEUI2!V88*([2]BldgEUI2!Q88/[2]Constants!$B$1)/1000000</f>
        <v>0</v>
      </c>
      <c r="M87" s="420">
        <f>[2]BldgAreas!$C$78*[2]BldgEUI2!V88*[2]BldgEUI2!Q88/1000000</f>
        <v>4.8797372744732774E-2</v>
      </c>
      <c r="N87" s="420">
        <f>([2]BldgAreas!$D$78*[2]BldgEUI2!Q88+[2]BldgAreas!$G$78*[2]BldgEUI2!U88)*[2]BldgEUI2!V88/1000000</f>
        <v>4.7265488997334827E-2</v>
      </c>
      <c r="O87" s="420">
        <v>0</v>
      </c>
      <c r="P87" s="419">
        <f t="shared" si="26"/>
        <v>9.6062861742067601E-2</v>
      </c>
      <c r="Q87" s="421">
        <f>[2]BldgAreas!$B$79*[2]BldgEUI2!AC88*([2]BldgEUI2!X88/[2]Constants!$B$1)/1000000</f>
        <v>0</v>
      </c>
      <c r="R87" s="420">
        <f>[2]BldgAreas!$C$79*[2]BldgEUI2!AC88*[2]BldgEUI2!X88/1000000</f>
        <v>4.5184381066769537E-2</v>
      </c>
      <c r="S87" s="420">
        <f>([2]BldgAreas!$D$79*[2]BldgEUI2!X88+[2]BldgAreas!$G$79*[2]BldgEUI2!AB88)*[2]BldgEUI2!AC88/1000000</f>
        <v>6.0965597738673022E-2</v>
      </c>
      <c r="T87" s="420">
        <v>0</v>
      </c>
      <c r="U87" s="419">
        <f t="shared" si="27"/>
        <v>0.10614997880544255</v>
      </c>
      <c r="V87" s="418">
        <f t="shared" si="28"/>
        <v>0</v>
      </c>
      <c r="W87" s="417">
        <f>(C87+H87+M87+R87)/[2]Constants!$B$3</f>
        <v>0.38276975617108111</v>
      </c>
      <c r="X87" s="417">
        <f t="shared" si="29"/>
        <v>0.38276975617108111</v>
      </c>
      <c r="Y87" s="416">
        <f t="shared" si="30"/>
        <v>0.16373310209861131</v>
      </c>
    </row>
    <row r="88" spans="1:25" s="24" customFormat="1" x14ac:dyDescent="0.2">
      <c r="A88" s="423" t="str">
        <f>A65</f>
        <v>VSP</v>
      </c>
      <c r="B88" s="421">
        <f>[2]BldgAreas!$B$76*[2]BldgEUI2!H89*([2]BldgEUI2!C89/[2]Constants!$B$1)/1000000</f>
        <v>0</v>
      </c>
      <c r="C88" s="420">
        <f>[2]BldgAreas!$C$76*[2]BldgEUI2!H89*[2]BldgEUI2!C89/1000000</f>
        <v>5.3530337374105862E-2</v>
      </c>
      <c r="D88" s="420">
        <f>([2]BldgAreas!$D$76*[2]BldgEUI2!C89+[2]BldgAreas!$G$64*[2]BldgEUI2!G89)*[2]BldgEUI2!H89/1000000</f>
        <v>2.4932728566699393E-2</v>
      </c>
      <c r="E88" s="420">
        <v>0</v>
      </c>
      <c r="F88" s="419">
        <f t="shared" si="24"/>
        <v>7.8463065940805252E-2</v>
      </c>
      <c r="G88" s="421">
        <f>[2]BldgAreas!$B$77*[2]BldgEUI2!O89*([2]BldgEUI2!J89/[2]Constants!$B$1)/1000000</f>
        <v>0</v>
      </c>
      <c r="H88" s="420">
        <f>[2]BldgAreas!$C$77*[2]BldgEUI2!O89*[2]BldgEUI2!J89/1000000</f>
        <v>6.3011274708486456E-2</v>
      </c>
      <c r="I88" s="420">
        <f>([2]BldgAreas!$D$77*[2]BldgEUI2!J89+[2]BldgAreas!$G$77*[2]BldgEUI2!N89)*[2]BldgEUI2!O89/1000000</f>
        <v>3.0569286795904049E-2</v>
      </c>
      <c r="J88" s="420">
        <v>0</v>
      </c>
      <c r="K88" s="419">
        <f t="shared" si="25"/>
        <v>9.3580561504390508E-2</v>
      </c>
      <c r="L88" s="421">
        <f>[2]BldgAreas!$B$78*[2]BldgEUI2!V89*([2]BldgEUI2!Q89/[2]Constants!$B$1)/1000000</f>
        <v>0</v>
      </c>
      <c r="M88" s="420">
        <f>[2]BldgAreas!$C$78*[2]BldgEUI2!V89*[2]BldgEUI2!Q89/1000000</f>
        <v>4.8797372744732774E-2</v>
      </c>
      <c r="N88" s="420">
        <f>([2]BldgAreas!$D$78*[2]BldgEUI2!Q89+[2]BldgAreas!$G$78*[2]BldgEUI2!U89)*[2]BldgEUI2!V89/1000000</f>
        <v>4.7265488997334827E-2</v>
      </c>
      <c r="O88" s="420">
        <v>0</v>
      </c>
      <c r="P88" s="419">
        <f t="shared" si="26"/>
        <v>9.6062861742067601E-2</v>
      </c>
      <c r="Q88" s="421">
        <f>[2]BldgAreas!$B$79*[2]BldgEUI2!AC89*([2]BldgEUI2!X89/[2]Constants!$B$1)/1000000</f>
        <v>0</v>
      </c>
      <c r="R88" s="420">
        <f>[2]BldgAreas!$C$79*[2]BldgEUI2!AC89*[2]BldgEUI2!X89/1000000</f>
        <v>4.5184381066769537E-2</v>
      </c>
      <c r="S88" s="420">
        <f>([2]BldgAreas!$D$79*[2]BldgEUI2!X89+[2]BldgAreas!$G$79*[2]BldgEUI2!AB89)*[2]BldgEUI2!AC89/1000000</f>
        <v>6.0965597738673022E-2</v>
      </c>
      <c r="T88" s="420">
        <v>0</v>
      </c>
      <c r="U88" s="419">
        <f t="shared" si="27"/>
        <v>0.10614997880544255</v>
      </c>
      <c r="V88" s="418">
        <f t="shared" si="28"/>
        <v>0</v>
      </c>
      <c r="W88" s="417">
        <f>(C88+H88+M88+R88)/[2]Constants!$B$3</f>
        <v>0.38276975617108111</v>
      </c>
      <c r="X88" s="417">
        <f t="shared" si="29"/>
        <v>0.38276975617108111</v>
      </c>
      <c r="Y88" s="416">
        <f t="shared" si="30"/>
        <v>0.16373310209861131</v>
      </c>
    </row>
    <row r="89" spans="1:25" s="24" customFormat="1" x14ac:dyDescent="0.2">
      <c r="A89" s="423" t="str">
        <f>A66</f>
        <v>Solar Wall</v>
      </c>
      <c r="B89" s="421">
        <f>[2]BldgAreas!$B$76*[2]BldgEUI2!H90*([2]BldgEUI2!C90/[2]Constants!$B$1)/1000000</f>
        <v>0</v>
      </c>
      <c r="C89" s="420">
        <f>[2]BldgAreas!$C$76*[2]BldgEUI2!H90*[2]BldgEUI2!C90/1000000</f>
        <v>4.8897800000000102E-2</v>
      </c>
      <c r="D89" s="420">
        <f>([2]BldgAreas!$D$76*[2]BldgEUI2!C90+[2]BldgAreas!$G$64*[2]BldgEUI2!G90)*[2]BldgEUI2!H90/1000000</f>
        <v>2.277504E-2</v>
      </c>
      <c r="E89" s="420">
        <v>0</v>
      </c>
      <c r="F89" s="419">
        <f t="shared" si="24"/>
        <v>7.1672840000000099E-2</v>
      </c>
      <c r="G89" s="421">
        <f>[2]BldgAreas!$B$77*[2]BldgEUI2!O90*([2]BldgEUI2!J90/[2]Constants!$B$1)/1000000</f>
        <v>0</v>
      </c>
      <c r="H89" s="420">
        <f>[2]BldgAreas!$C$77*[2]BldgEUI2!O90*[2]BldgEUI2!J90/1000000</f>
        <v>5.9133430400000006E-2</v>
      </c>
      <c r="I89" s="420">
        <f>([2]BldgAreas!$D$77*[2]BldgEUI2!J90+[2]BldgAreas!$G$77*[2]BldgEUI2!N90)*[2]BldgEUI2!O90/1000000</f>
        <v>3.0854120200000001E-2</v>
      </c>
      <c r="J89" s="420">
        <v>0</v>
      </c>
      <c r="K89" s="419">
        <f t="shared" si="25"/>
        <v>8.9987550600000007E-2</v>
      </c>
      <c r="L89" s="421">
        <f>[2]BldgAreas!$B$78*[2]BldgEUI2!V90*([2]BldgEUI2!Q90/[2]Constants!$B$1)/1000000</f>
        <v>0</v>
      </c>
      <c r="M89" s="420">
        <f>[2]BldgAreas!$C$78*[2]BldgEUI2!V90*[2]BldgEUI2!Q90/1000000</f>
        <v>4.68183904E-2</v>
      </c>
      <c r="N89" s="420">
        <f>([2]BldgAreas!$D$78*[2]BldgEUI2!Q90+[2]BldgAreas!$G$78*[2]BldgEUI2!U90)*[2]BldgEUI2!V90/1000000</f>
        <v>4.6368476000000006E-2</v>
      </c>
      <c r="O89" s="420">
        <v>0</v>
      </c>
      <c r="P89" s="419">
        <f t="shared" si="26"/>
        <v>9.3186866400000012E-2</v>
      </c>
      <c r="Q89" s="421">
        <f>[2]BldgAreas!$B$79*[2]BldgEUI2!AC90*([2]BldgEUI2!X90/[2]Constants!$B$1)/1000000</f>
        <v>0</v>
      </c>
      <c r="R89" s="420">
        <f>[2]BldgAreas!$C$79*[2]BldgEUI2!AC90*[2]BldgEUI2!X90/1000000</f>
        <v>4.3773940000000004E-2</v>
      </c>
      <c r="S89" s="420">
        <f>([2]BldgAreas!$D$79*[2]BldgEUI2!X90+[2]BldgAreas!$G$79*[2]BldgEUI2!AB90)*[2]BldgEUI2!AC90/1000000</f>
        <v>5.9863714399999997E-2</v>
      </c>
      <c r="T89" s="420">
        <v>0</v>
      </c>
      <c r="U89" s="419">
        <f t="shared" si="27"/>
        <v>0.1036376544</v>
      </c>
      <c r="V89" s="418">
        <f t="shared" si="28"/>
        <v>0</v>
      </c>
      <c r="W89" s="417">
        <f>(C89+H89+M89+R89)/[2]Constants!$B$3</f>
        <v>0.36113374690909111</v>
      </c>
      <c r="X89" s="417">
        <f t="shared" si="29"/>
        <v>0.36113374690909111</v>
      </c>
      <c r="Y89" s="416">
        <f t="shared" si="30"/>
        <v>0.15986135060000001</v>
      </c>
    </row>
    <row r="90" spans="1:25" s="24" customFormat="1" x14ac:dyDescent="0.2">
      <c r="A90" s="424" t="s">
        <v>21</v>
      </c>
      <c r="B90" s="421">
        <f>[2]BldgAreas!$B$76*[2]BldgEUI2!H91*([2]BldgEUI2!C91/[2]Constants!$B$1)/1000000</f>
        <v>0</v>
      </c>
      <c r="C90" s="420">
        <f>[2]BldgAreas!$C$76*[2]BldgEUI2!H91*[2]BldgEUI2!C91/1000000</f>
        <v>5.3530337374105862E-2</v>
      </c>
      <c r="D90" s="420">
        <f>([2]BldgAreas!$D$76*[2]BldgEUI2!C91+[2]BldgAreas!$G$64*[2]BldgEUI2!G91)*[2]BldgEUI2!H91/1000000</f>
        <v>2.4932728566699393E-2</v>
      </c>
      <c r="E90" s="420">
        <v>0</v>
      </c>
      <c r="F90" s="419">
        <f t="shared" si="24"/>
        <v>7.8463065940805252E-2</v>
      </c>
      <c r="G90" s="421">
        <f>[2]BldgAreas!$B$77*[2]BldgEUI2!O91*([2]BldgEUI2!J91/[2]Constants!$B$1)/1000000</f>
        <v>0</v>
      </c>
      <c r="H90" s="420">
        <f>[2]BldgAreas!$C$77*[2]BldgEUI2!O91*[2]BldgEUI2!J91/1000000</f>
        <v>6.3011274708486456E-2</v>
      </c>
      <c r="I90" s="420">
        <f>([2]BldgAreas!$D$77*[2]BldgEUI2!J91+[2]BldgAreas!$G$77*[2]BldgEUI2!N91)*[2]BldgEUI2!O91/1000000</f>
        <v>3.0569286795904049E-2</v>
      </c>
      <c r="J90" s="420">
        <v>0</v>
      </c>
      <c r="K90" s="419">
        <f t="shared" si="25"/>
        <v>9.3580561504390508E-2</v>
      </c>
      <c r="L90" s="421">
        <f>[2]BldgAreas!$B$78*[2]BldgEUI2!V91*([2]BldgEUI2!Q91/[2]Constants!$B$1)/1000000</f>
        <v>0</v>
      </c>
      <c r="M90" s="420">
        <f>[2]BldgAreas!$C$78*[2]BldgEUI2!V91*[2]BldgEUI2!Q91/1000000</f>
        <v>4.8797372744732774E-2</v>
      </c>
      <c r="N90" s="420">
        <f>([2]BldgAreas!$D$78*[2]BldgEUI2!Q91+[2]BldgAreas!$G$78*[2]BldgEUI2!U91)*[2]BldgEUI2!V91/1000000</f>
        <v>4.7265488997334827E-2</v>
      </c>
      <c r="O90" s="420">
        <v>0</v>
      </c>
      <c r="P90" s="419">
        <f t="shared" si="26"/>
        <v>9.6062861742067601E-2</v>
      </c>
      <c r="Q90" s="421">
        <f>[2]BldgAreas!$B$79*[2]BldgEUI2!AC91*([2]BldgEUI2!X91/[2]Constants!$B$1)/1000000</f>
        <v>0</v>
      </c>
      <c r="R90" s="420">
        <f>[2]BldgAreas!$C$79*[2]BldgEUI2!AC91*[2]BldgEUI2!X91/1000000</f>
        <v>4.5184381066769537E-2</v>
      </c>
      <c r="S90" s="420">
        <f>([2]BldgAreas!$D$79*[2]BldgEUI2!X91+[2]BldgAreas!$G$79*[2]BldgEUI2!AB91)*[2]BldgEUI2!AC91/1000000</f>
        <v>6.0965597738673022E-2</v>
      </c>
      <c r="T90" s="420">
        <v>0</v>
      </c>
      <c r="U90" s="419">
        <f t="shared" si="27"/>
        <v>0.10614997880544255</v>
      </c>
      <c r="V90" s="418">
        <f t="shared" si="28"/>
        <v>0</v>
      </c>
      <c r="W90" s="417">
        <f>(C90+H90+M90+R90)/[2]Constants!$B$3</f>
        <v>0.38276975617108111</v>
      </c>
      <c r="X90" s="417">
        <f t="shared" si="29"/>
        <v>0.38276975617108111</v>
      </c>
      <c r="Y90" s="416">
        <f t="shared" si="30"/>
        <v>0.16373310209861131</v>
      </c>
    </row>
    <row r="91" spans="1:25" s="24" customFormat="1" x14ac:dyDescent="0.2">
      <c r="A91" s="423" t="str">
        <f>A68</f>
        <v>DB Economizer</v>
      </c>
      <c r="B91" s="421">
        <f>[2]BldgAreas!$B$76*[2]BldgEUI2!H92*([2]BldgEUI2!C92/[2]Constants!$B$1)/1000000</f>
        <v>0</v>
      </c>
      <c r="C91" s="420">
        <f>[2]BldgAreas!$C$76*[2]BldgEUI2!H92*[2]BldgEUI2!C92/1000000</f>
        <v>5.3530337374105862E-2</v>
      </c>
      <c r="D91" s="420">
        <f>([2]BldgAreas!$D$76*[2]BldgEUI2!C92+[2]BldgAreas!$G$64*[2]BldgEUI2!G92)*[2]BldgEUI2!H92/1000000</f>
        <v>2.4932728566699393E-2</v>
      </c>
      <c r="E91" s="420">
        <v>0</v>
      </c>
      <c r="F91" s="419">
        <f t="shared" si="24"/>
        <v>7.8463065940805252E-2</v>
      </c>
      <c r="G91" s="421">
        <f>[2]BldgAreas!$B$77*[2]BldgEUI2!O92*([2]BldgEUI2!J92/[2]Constants!$B$1)/1000000</f>
        <v>0</v>
      </c>
      <c r="H91" s="420">
        <f>[2]BldgAreas!$C$77*[2]BldgEUI2!O92*[2]BldgEUI2!J92/1000000</f>
        <v>6.3011274708486456E-2</v>
      </c>
      <c r="I91" s="420">
        <f>([2]BldgAreas!$D$77*[2]BldgEUI2!J92+[2]BldgAreas!$G$77*[2]BldgEUI2!N92)*[2]BldgEUI2!O92/1000000</f>
        <v>3.0569286795904049E-2</v>
      </c>
      <c r="J91" s="420">
        <v>0</v>
      </c>
      <c r="K91" s="419">
        <f t="shared" si="25"/>
        <v>9.3580561504390508E-2</v>
      </c>
      <c r="L91" s="421">
        <f>[2]BldgAreas!$B$78*[2]BldgEUI2!V92*([2]BldgEUI2!Q92/[2]Constants!$B$1)/1000000</f>
        <v>0</v>
      </c>
      <c r="M91" s="420">
        <f>[2]BldgAreas!$C$78*[2]BldgEUI2!V92*[2]BldgEUI2!Q92/1000000</f>
        <v>4.8797372744732774E-2</v>
      </c>
      <c r="N91" s="420">
        <f>([2]BldgAreas!$D$78*[2]BldgEUI2!Q92+[2]BldgAreas!$G$78*[2]BldgEUI2!U92)*[2]BldgEUI2!V92/1000000</f>
        <v>4.7265488997334827E-2</v>
      </c>
      <c r="O91" s="420">
        <v>0</v>
      </c>
      <c r="P91" s="419">
        <f t="shared" si="26"/>
        <v>9.6062861742067601E-2</v>
      </c>
      <c r="Q91" s="421">
        <f>[2]BldgAreas!$B$79*[2]BldgEUI2!AC92*([2]BldgEUI2!X92/[2]Constants!$B$1)/1000000</f>
        <v>0</v>
      </c>
      <c r="R91" s="420">
        <f>[2]BldgAreas!$C$79*[2]BldgEUI2!AC92*[2]BldgEUI2!X92/1000000</f>
        <v>4.5184381066769537E-2</v>
      </c>
      <c r="S91" s="420">
        <f>([2]BldgAreas!$D$79*[2]BldgEUI2!X92+[2]BldgAreas!$G$79*[2]BldgEUI2!AB92)*[2]BldgEUI2!AC92/1000000</f>
        <v>6.0965597738673022E-2</v>
      </c>
      <c r="T91" s="420">
        <v>0</v>
      </c>
      <c r="U91" s="419">
        <f t="shared" si="27"/>
        <v>0.10614997880544255</v>
      </c>
      <c r="V91" s="418">
        <f t="shared" si="28"/>
        <v>0</v>
      </c>
      <c r="W91" s="417">
        <f>(C91+H91+M91+R91)/[2]Constants!$B$3</f>
        <v>0.38276975617108111</v>
      </c>
      <c r="X91" s="417">
        <f t="shared" si="29"/>
        <v>0.38276975617108111</v>
      </c>
      <c r="Y91" s="416">
        <f t="shared" si="30"/>
        <v>0.16373310209861131</v>
      </c>
    </row>
    <row r="92" spans="1:25" s="26" customFormat="1" x14ac:dyDescent="0.2">
      <c r="A92" s="422" t="s">
        <v>311</v>
      </c>
      <c r="B92" s="421">
        <f>[2]BldgAreas!$B$76*[2]BldgEUI2!H93*([2]BldgEUI2!C93/[2]Constants!$B$1)/1000000</f>
        <v>0</v>
      </c>
      <c r="C92" s="420">
        <f>[2]BldgAreas!$C$76*[2]BldgEUI2!H93*[2]BldgEUI2!C93/1000000</f>
        <v>5.3530337374105862E-2</v>
      </c>
      <c r="D92" s="420">
        <f>([2]BldgAreas!$D$76*[2]BldgEUI2!C93+[2]BldgAreas!$G$64*[2]BldgEUI2!G93)*[2]BldgEUI2!H93/1000000</f>
        <v>2.4932728566699393E-2</v>
      </c>
      <c r="E92" s="420">
        <v>0</v>
      </c>
      <c r="F92" s="419">
        <f t="shared" si="24"/>
        <v>7.8463065940805252E-2</v>
      </c>
      <c r="G92" s="421">
        <f>[2]BldgAreas!$B$77*[2]BldgEUI2!O93*([2]BldgEUI2!J93/[2]Constants!$B$1)/1000000</f>
        <v>0</v>
      </c>
      <c r="H92" s="420">
        <f>[2]BldgAreas!$C$77*[2]BldgEUI2!O93*[2]BldgEUI2!J93/1000000</f>
        <v>6.3011274708486456E-2</v>
      </c>
      <c r="I92" s="420">
        <f>([2]BldgAreas!$D$77*[2]BldgEUI2!J93+[2]BldgAreas!$G$77*[2]BldgEUI2!N93)*[2]BldgEUI2!O93/1000000</f>
        <v>3.0569286795904049E-2</v>
      </c>
      <c r="J92" s="420">
        <v>0</v>
      </c>
      <c r="K92" s="419">
        <f t="shared" si="25"/>
        <v>9.3580561504390508E-2</v>
      </c>
      <c r="L92" s="421">
        <f>[2]BldgAreas!$B$78*[2]BldgEUI2!V93*([2]BldgEUI2!Q93/[2]Constants!$B$1)/1000000</f>
        <v>0</v>
      </c>
      <c r="M92" s="420">
        <f>[2]BldgAreas!$C$78*[2]BldgEUI2!V93*[2]BldgEUI2!Q93/1000000</f>
        <v>4.8797372744732774E-2</v>
      </c>
      <c r="N92" s="420">
        <f>([2]BldgAreas!$D$78*[2]BldgEUI2!Q93+[2]BldgAreas!$G$78*[2]BldgEUI2!U93)*[2]BldgEUI2!V93/1000000</f>
        <v>4.7265488997334827E-2</v>
      </c>
      <c r="O92" s="420">
        <v>0</v>
      </c>
      <c r="P92" s="419">
        <f t="shared" si="26"/>
        <v>9.6062861742067601E-2</v>
      </c>
      <c r="Q92" s="421">
        <f>[2]BldgAreas!$B$79*[2]BldgEUI2!AC93*([2]BldgEUI2!X93/[2]Constants!$B$1)/1000000</f>
        <v>0</v>
      </c>
      <c r="R92" s="420">
        <f>[2]BldgAreas!$C$79*[2]BldgEUI2!AC93*[2]BldgEUI2!X93/1000000</f>
        <v>4.5184381066769537E-2</v>
      </c>
      <c r="S92" s="420">
        <f>([2]BldgAreas!$D$79*[2]BldgEUI2!X93+[2]BldgAreas!$G$79*[2]BldgEUI2!AB93)*[2]BldgEUI2!AC93/1000000</f>
        <v>6.0965597738673022E-2</v>
      </c>
      <c r="T92" s="420">
        <v>0</v>
      </c>
      <c r="U92" s="419">
        <f t="shared" si="27"/>
        <v>0.10614997880544255</v>
      </c>
      <c r="V92" s="418">
        <f t="shared" si="28"/>
        <v>0</v>
      </c>
      <c r="W92" s="417">
        <f>(C92+H92+M92+R92)/[2]Constants!$B$3</f>
        <v>0.38276975617108111</v>
      </c>
      <c r="X92" s="417">
        <f t="shared" si="29"/>
        <v>0.38276975617108111</v>
      </c>
      <c r="Y92" s="416">
        <f t="shared" si="30"/>
        <v>0.16373310209861131</v>
      </c>
    </row>
    <row r="93" spans="1:25" s="26" customFormat="1" x14ac:dyDescent="0.2">
      <c r="A93" s="415" t="s">
        <v>312</v>
      </c>
      <c r="B93" s="414">
        <f>[2]BldgAreas!$B$76*[2]BldgEUI2!H94*([2]BldgEUI2!C94/[2]Constants!$B$1)/1000000</f>
        <v>0</v>
      </c>
      <c r="C93" s="413">
        <f>[2]BldgAreas!$C$76*[2]BldgEUI2!H94*[2]BldgEUI2!C94/1000000</f>
        <v>5.3530337374105862E-2</v>
      </c>
      <c r="D93" s="413">
        <f>([2]BldgAreas!$D$76*[2]BldgEUI2!C94+[2]BldgAreas!$G$64*[2]BldgEUI2!G94)*[2]BldgEUI2!H94/1000000</f>
        <v>2.4932728566699393E-2</v>
      </c>
      <c r="E93" s="413">
        <v>0</v>
      </c>
      <c r="F93" s="412">
        <f t="shared" si="24"/>
        <v>7.8463065940805252E-2</v>
      </c>
      <c r="G93" s="414">
        <f>[2]BldgAreas!$B$77*[2]BldgEUI2!O94*([2]BldgEUI2!J94/[2]Constants!$B$1)/1000000</f>
        <v>0</v>
      </c>
      <c r="H93" s="413">
        <f>[2]BldgAreas!$C$77*[2]BldgEUI2!O94*[2]BldgEUI2!J94/1000000</f>
        <v>6.3011274708486456E-2</v>
      </c>
      <c r="I93" s="413">
        <f>([2]BldgAreas!$D$77*[2]BldgEUI2!J94+[2]BldgAreas!$G$77*[2]BldgEUI2!N94)*[2]BldgEUI2!O94/1000000</f>
        <v>3.0569286795904049E-2</v>
      </c>
      <c r="J93" s="413">
        <v>0</v>
      </c>
      <c r="K93" s="412">
        <f t="shared" si="25"/>
        <v>9.3580561504390508E-2</v>
      </c>
      <c r="L93" s="414">
        <f>[2]BldgAreas!$B$78*[2]BldgEUI2!V94*([2]BldgEUI2!Q94/[2]Constants!$B$1)/1000000</f>
        <v>0</v>
      </c>
      <c r="M93" s="413">
        <f>[2]BldgAreas!$C$78*[2]BldgEUI2!V94*[2]BldgEUI2!Q94/1000000</f>
        <v>4.8797372744732774E-2</v>
      </c>
      <c r="N93" s="413">
        <f>([2]BldgAreas!$D$78*[2]BldgEUI2!Q94+[2]BldgAreas!$G$78*[2]BldgEUI2!U94)*[2]BldgEUI2!V94/1000000</f>
        <v>4.7265488997334827E-2</v>
      </c>
      <c r="O93" s="413">
        <v>0</v>
      </c>
      <c r="P93" s="412">
        <f t="shared" si="26"/>
        <v>9.6062861742067601E-2</v>
      </c>
      <c r="Q93" s="414">
        <f>[2]BldgAreas!$B$79*[2]BldgEUI2!AC94*([2]BldgEUI2!X94/[2]Constants!$B$1)/1000000</f>
        <v>0</v>
      </c>
      <c r="R93" s="413">
        <f>[2]BldgAreas!$C$79*[2]BldgEUI2!AC94*[2]BldgEUI2!X94/1000000</f>
        <v>4.5184381066769537E-2</v>
      </c>
      <c r="S93" s="413">
        <f>([2]BldgAreas!$D$79*[2]BldgEUI2!X94+[2]BldgAreas!$G$79*[2]BldgEUI2!AB94)*[2]BldgEUI2!AC94/1000000</f>
        <v>6.0965597738673022E-2</v>
      </c>
      <c r="T93" s="413">
        <v>0</v>
      </c>
      <c r="U93" s="412">
        <f t="shared" si="27"/>
        <v>0.10614997880544255</v>
      </c>
      <c r="V93" s="411">
        <f t="shared" si="28"/>
        <v>0</v>
      </c>
      <c r="W93" s="410">
        <f>(C93+H93+M93+R93)/[2]Constants!$B$3</f>
        <v>0.38276975617108111</v>
      </c>
      <c r="X93" s="410">
        <f t="shared" si="29"/>
        <v>0.38276975617108111</v>
      </c>
      <c r="Y93" s="409">
        <f t="shared" si="30"/>
        <v>0.16373310209861131</v>
      </c>
    </row>
    <row r="94" spans="1:25" s="15" customFormat="1" x14ac:dyDescent="0.2"/>
    <row r="95" spans="1:25" ht="32.25" customHeight="1" x14ac:dyDescent="0.25">
      <c r="A95" s="358"/>
      <c r="B95" s="747" t="s">
        <v>389</v>
      </c>
      <c r="C95" s="748"/>
      <c r="D95" s="748"/>
      <c r="E95" s="748"/>
      <c r="F95" s="748"/>
      <c r="G95" s="748"/>
      <c r="H95" s="748"/>
      <c r="I95" s="748"/>
      <c r="J95" s="748"/>
      <c r="K95" s="748"/>
      <c r="L95" s="748"/>
      <c r="M95" s="748"/>
      <c r="N95" s="748"/>
      <c r="O95" s="748"/>
      <c r="P95" s="748"/>
      <c r="Q95" s="748"/>
      <c r="R95" s="748"/>
      <c r="S95" s="748"/>
      <c r="T95" s="748"/>
      <c r="U95" s="748"/>
      <c r="V95" s="749"/>
      <c r="W95" s="749"/>
      <c r="X95" s="749"/>
      <c r="Y95" s="750"/>
    </row>
    <row r="96" spans="1:25" x14ac:dyDescent="0.2">
      <c r="A96" s="358"/>
      <c r="B96" s="752" t="s">
        <v>284</v>
      </c>
      <c r="C96" s="753"/>
      <c r="D96" s="753"/>
      <c r="E96" s="753"/>
      <c r="F96" s="754"/>
      <c r="G96" s="755" t="s">
        <v>285</v>
      </c>
      <c r="H96" s="756"/>
      <c r="I96" s="756"/>
      <c r="J96" s="756"/>
      <c r="K96" s="757"/>
      <c r="L96" s="755" t="s">
        <v>286</v>
      </c>
      <c r="M96" s="756"/>
      <c r="N96" s="756"/>
      <c r="O96" s="756"/>
      <c r="P96" s="757"/>
      <c r="Q96" s="755" t="s">
        <v>287</v>
      </c>
      <c r="R96" s="756"/>
      <c r="S96" s="756"/>
      <c r="T96" s="756"/>
      <c r="U96" s="757"/>
      <c r="V96" s="744" t="s">
        <v>377</v>
      </c>
      <c r="W96" s="745"/>
      <c r="X96" s="745"/>
      <c r="Y96" s="746"/>
    </row>
    <row r="97" spans="1:25" x14ac:dyDescent="0.2">
      <c r="A97" s="382" t="s">
        <v>14</v>
      </c>
      <c r="B97" s="433" t="s">
        <v>4</v>
      </c>
      <c r="C97" s="165" t="s">
        <v>3</v>
      </c>
      <c r="D97" s="165" t="s">
        <v>2</v>
      </c>
      <c r="E97" s="165" t="s">
        <v>5</v>
      </c>
      <c r="F97" s="295" t="s">
        <v>1</v>
      </c>
      <c r="G97" s="165" t="s">
        <v>4</v>
      </c>
      <c r="H97" s="165" t="s">
        <v>3</v>
      </c>
      <c r="I97" s="165" t="s">
        <v>2</v>
      </c>
      <c r="J97" s="165" t="s">
        <v>5</v>
      </c>
      <c r="K97" s="295" t="s">
        <v>1</v>
      </c>
      <c r="L97" s="165" t="s">
        <v>4</v>
      </c>
      <c r="M97" s="165" t="s">
        <v>3</v>
      </c>
      <c r="N97" s="165" t="s">
        <v>2</v>
      </c>
      <c r="O97" s="165" t="s">
        <v>5</v>
      </c>
      <c r="P97" s="295" t="s">
        <v>1</v>
      </c>
      <c r="Q97" s="165" t="s">
        <v>4</v>
      </c>
      <c r="R97" s="165" t="s">
        <v>3</v>
      </c>
      <c r="S97" s="165" t="s">
        <v>2</v>
      </c>
      <c r="T97" s="165" t="s">
        <v>5</v>
      </c>
      <c r="U97" s="295" t="s">
        <v>1</v>
      </c>
      <c r="V97" s="432" t="s">
        <v>376</v>
      </c>
      <c r="W97" s="431" t="s">
        <v>375</v>
      </c>
      <c r="X97" s="431" t="s">
        <v>374</v>
      </c>
      <c r="Y97" s="430" t="s">
        <v>2</v>
      </c>
    </row>
    <row r="98" spans="1:25" s="24" customFormat="1" x14ac:dyDescent="0.2">
      <c r="A98" s="429" t="str">
        <f t="shared" ref="A98:A103" si="31">A75</f>
        <v>Base case</v>
      </c>
      <c r="B98" s="428">
        <f>[2]BldgAreas!$B$86*[2]BldgEUI2!H99*([2]BldgEUI2!C99/[2]Constants!$B$1)/1000000</f>
        <v>0</v>
      </c>
      <c r="C98" s="427">
        <f>[2]BldgAreas!$C$86*[2]BldgEUI2!H99*[2]BldgEUI2!C99/1000000</f>
        <v>0</v>
      </c>
      <c r="D98" s="427">
        <f>([2]BldgAreas!$D$86*[2]BldgEUI2!C99+[2]BldgAreas!$G$86*[2]BldgEUI2!G99)*[2]BldgEUI2!H99/1000000</f>
        <v>0</v>
      </c>
      <c r="E98" s="427">
        <v>0</v>
      </c>
      <c r="F98" s="426">
        <f t="shared" ref="F98:F116" si="32">SUM(B98:E98)</f>
        <v>0</v>
      </c>
      <c r="G98" s="428">
        <f>[2]BldgAreas!$B$87*[2]BldgEUI2!O99*([2]BldgEUI2!J99/[2]Constants!$B$1)/1000000</f>
        <v>2.2133918329516957</v>
      </c>
      <c r="H98" s="427">
        <f>[2]BldgAreas!$C$87*[2]BldgEUI2!O99*[2]BldgEUI2!J99/1000000</f>
        <v>0</v>
      </c>
      <c r="I98" s="427">
        <f>([2]BldgAreas!$D$87*[2]BldgEUI2!J99+[2]BldgAreas!$G$87*[2]BldgEUI2!N99)*[2]BldgEUI2!O99/1000000</f>
        <v>0.739054347944608</v>
      </c>
      <c r="J98" s="427">
        <v>0</v>
      </c>
      <c r="K98" s="426">
        <f t="shared" ref="K98:K116" si="33">SUM(G98:J98)</f>
        <v>2.9524461808963038</v>
      </c>
      <c r="L98" s="428">
        <f>[2]BldgAreas!$B$88*[2]BldgEUI2!V99*([2]BldgEUI2!Q99/[2]Constants!$B$1)/1000000</f>
        <v>0</v>
      </c>
      <c r="M98" s="427">
        <f>[2]BldgAreas!$C$88*[2]BldgEUI2!V99*[2]BldgEUI2!Q99/1000000</f>
        <v>0</v>
      </c>
      <c r="N98" s="427">
        <f>([2]BldgAreas!$D$88*[2]BldgEUI2!Q99+[2]BldgAreas!$G$88*[2]BldgEUI2!U99)*[2]BldgEUI2!V99/1000000</f>
        <v>0</v>
      </c>
      <c r="O98" s="427">
        <v>0</v>
      </c>
      <c r="P98" s="426">
        <f t="shared" ref="P98:P116" si="34">SUM(L98:O98)</f>
        <v>0</v>
      </c>
      <c r="Q98" s="428">
        <f>[2]BldgAreas!$B$89*[2]BldgEUI2!AC99*([2]BldgEUI2!X99/[2]Constants!$B$1)/1000000</f>
        <v>0</v>
      </c>
      <c r="R98" s="427">
        <f>[2]BldgAreas!$C$89*[2]BldgEUI2!AC99*[2]BldgEUI2!X99/1000000</f>
        <v>0</v>
      </c>
      <c r="S98" s="427">
        <f>([2]BldgAreas!$D$89*[2]BldgEUI2!X99+[2]BldgAreas!$G$89*[2]BldgEUI2!AB99)*[2]BldgEUI2!AC99/1000000</f>
        <v>0</v>
      </c>
      <c r="T98" s="427">
        <v>0</v>
      </c>
      <c r="U98" s="426">
        <f t="shared" ref="U98:U116" si="35">SUM(Q98:T98)</f>
        <v>0</v>
      </c>
      <c r="V98" s="418">
        <f t="shared" ref="V98:V116" si="36">B98+G98+L98+Q98</f>
        <v>2.2133918329516957</v>
      </c>
      <c r="W98" s="417">
        <f>(C98+H98+M98+R98)/[2]Constants!$B$3</f>
        <v>0</v>
      </c>
      <c r="X98" s="417">
        <f t="shared" ref="X98:X116" si="37">V98+W98</f>
        <v>2.2133918329516957</v>
      </c>
      <c r="Y98" s="416">
        <f t="shared" ref="Y98:Y116" si="38">D98+I98+N98+S98</f>
        <v>0.739054347944608</v>
      </c>
    </row>
    <row r="99" spans="1:25" s="24" customFormat="1" x14ac:dyDescent="0.2">
      <c r="A99" s="423" t="str">
        <f t="shared" si="31"/>
        <v>Wall</v>
      </c>
      <c r="B99" s="421">
        <f>[2]BldgAreas!$B$86*[2]BldgEUI2!H100*([2]BldgEUI2!C100/[2]Constants!$B$1)/1000000</f>
        <v>0</v>
      </c>
      <c r="C99" s="420">
        <f>[2]BldgAreas!$C$86*[2]BldgEUI2!H100*[2]BldgEUI2!C100/1000000</f>
        <v>0</v>
      </c>
      <c r="D99" s="420">
        <f>([2]BldgAreas!$D$86*[2]BldgEUI2!C100+[2]BldgAreas!$G$86*[2]BldgEUI2!G100)*[2]BldgEUI2!H100/1000000</f>
        <v>0</v>
      </c>
      <c r="E99" s="420">
        <v>0</v>
      </c>
      <c r="F99" s="419">
        <f t="shared" si="32"/>
        <v>0</v>
      </c>
      <c r="G99" s="421">
        <f>[2]BldgAreas!$B$87*[2]BldgEUI2!O100*([2]BldgEUI2!J100/[2]Constants!$B$1)/1000000</f>
        <v>2.1494332733616837</v>
      </c>
      <c r="H99" s="420">
        <f>[2]BldgAreas!$C$87*[2]BldgEUI2!O100*[2]BldgEUI2!J100/1000000</f>
        <v>0</v>
      </c>
      <c r="I99" s="420">
        <f>([2]BldgAreas!$D$87*[2]BldgEUI2!J100+[2]BldgAreas!$G$87*[2]BldgEUI2!N100)*[2]BldgEUI2!O100/1000000</f>
        <v>0.72173816377712352</v>
      </c>
      <c r="J99" s="420">
        <v>0</v>
      </c>
      <c r="K99" s="419">
        <f t="shared" si="33"/>
        <v>2.8711714371388073</v>
      </c>
      <c r="L99" s="421">
        <f>[2]BldgAreas!$B$88*[2]BldgEUI2!V100*([2]BldgEUI2!Q100/[2]Constants!$B$1)/1000000</f>
        <v>0</v>
      </c>
      <c r="M99" s="420">
        <f>[2]BldgAreas!$C$88*[2]BldgEUI2!V100*[2]BldgEUI2!Q100/1000000</f>
        <v>0</v>
      </c>
      <c r="N99" s="420">
        <f>([2]BldgAreas!$D$88*[2]BldgEUI2!Q100+[2]BldgAreas!$G$88*[2]BldgEUI2!U100)*[2]BldgEUI2!V100/1000000</f>
        <v>0</v>
      </c>
      <c r="O99" s="420">
        <v>0</v>
      </c>
      <c r="P99" s="419">
        <f t="shared" si="34"/>
        <v>0</v>
      </c>
      <c r="Q99" s="421">
        <f>[2]BldgAreas!$B$89*[2]BldgEUI2!AC100*([2]BldgEUI2!X100/[2]Constants!$B$1)/1000000</f>
        <v>0</v>
      </c>
      <c r="R99" s="420">
        <f>[2]BldgAreas!$C$89*[2]BldgEUI2!AC100*[2]BldgEUI2!X100/1000000</f>
        <v>0</v>
      </c>
      <c r="S99" s="420">
        <f>([2]BldgAreas!$D$89*[2]BldgEUI2!X100+[2]BldgAreas!$G$89*[2]BldgEUI2!AB100)*[2]BldgEUI2!AC100/1000000</f>
        <v>0</v>
      </c>
      <c r="T99" s="420">
        <v>0</v>
      </c>
      <c r="U99" s="419">
        <f t="shared" si="35"/>
        <v>0</v>
      </c>
      <c r="V99" s="418">
        <f t="shared" si="36"/>
        <v>2.1494332733616837</v>
      </c>
      <c r="W99" s="417">
        <f>(C99+H99+M99+R99)/[2]Constants!$B$3</f>
        <v>0</v>
      </c>
      <c r="X99" s="417">
        <f t="shared" si="37"/>
        <v>2.1494332733616837</v>
      </c>
      <c r="Y99" s="416">
        <f t="shared" si="38"/>
        <v>0.72173816377712352</v>
      </c>
    </row>
    <row r="100" spans="1:25" s="24" customFormat="1" x14ac:dyDescent="0.2">
      <c r="A100" s="423" t="str">
        <f t="shared" si="31"/>
        <v>Roof</v>
      </c>
      <c r="B100" s="421">
        <f>[2]BldgAreas!$B$86*[2]BldgEUI2!H101*([2]BldgEUI2!C101/[2]Constants!$B$1)/1000000</f>
        <v>0</v>
      </c>
      <c r="C100" s="420">
        <f>[2]BldgAreas!$C$86*[2]BldgEUI2!H101*[2]BldgEUI2!C101/1000000</f>
        <v>0</v>
      </c>
      <c r="D100" s="420">
        <f>([2]BldgAreas!$D$86*[2]BldgEUI2!C101+[2]BldgAreas!$G$86*[2]BldgEUI2!G101)*[2]BldgEUI2!H101/1000000</f>
        <v>0</v>
      </c>
      <c r="E100" s="420">
        <v>0</v>
      </c>
      <c r="F100" s="419">
        <f t="shared" si="32"/>
        <v>0</v>
      </c>
      <c r="G100" s="421">
        <f>[2]BldgAreas!$B$87*[2]BldgEUI2!O101*([2]BldgEUI2!J101/[2]Constants!$B$1)/1000000</f>
        <v>2.048145120488496</v>
      </c>
      <c r="H100" s="420">
        <f>[2]BldgAreas!$C$87*[2]BldgEUI2!O101*[2]BldgEUI2!J101/1000000</f>
        <v>0</v>
      </c>
      <c r="I100" s="420">
        <f>([2]BldgAreas!$D$87*[2]BldgEUI2!J101+[2]BldgAreas!$G$87*[2]BldgEUI2!N101)*[2]BldgEUI2!O101/1000000</f>
        <v>0.69223052284374642</v>
      </c>
      <c r="J100" s="420">
        <v>0</v>
      </c>
      <c r="K100" s="419">
        <f t="shared" si="33"/>
        <v>2.7403756433322424</v>
      </c>
      <c r="L100" s="421">
        <f>[2]BldgAreas!$B$88*[2]BldgEUI2!V101*([2]BldgEUI2!Q101/[2]Constants!$B$1)/1000000</f>
        <v>0</v>
      </c>
      <c r="M100" s="420">
        <f>[2]BldgAreas!$C$88*[2]BldgEUI2!V101*[2]BldgEUI2!Q101/1000000</f>
        <v>0</v>
      </c>
      <c r="N100" s="420">
        <f>([2]BldgAreas!$D$88*[2]BldgEUI2!Q101+[2]BldgAreas!$G$88*[2]BldgEUI2!U101)*[2]BldgEUI2!V101/1000000</f>
        <v>0</v>
      </c>
      <c r="O100" s="420">
        <v>0</v>
      </c>
      <c r="P100" s="419">
        <f t="shared" si="34"/>
        <v>0</v>
      </c>
      <c r="Q100" s="421">
        <f>[2]BldgAreas!$B$89*[2]BldgEUI2!AC101*([2]BldgEUI2!X101/[2]Constants!$B$1)/1000000</f>
        <v>0</v>
      </c>
      <c r="R100" s="420">
        <f>[2]BldgAreas!$C$89*[2]BldgEUI2!AC101*[2]BldgEUI2!X101/1000000</f>
        <v>0</v>
      </c>
      <c r="S100" s="420">
        <f>([2]BldgAreas!$D$89*[2]BldgEUI2!X101+[2]BldgAreas!$G$89*[2]BldgEUI2!AB101)*[2]BldgEUI2!AC101/1000000</f>
        <v>0</v>
      </c>
      <c r="T100" s="420">
        <v>0</v>
      </c>
      <c r="U100" s="419">
        <f t="shared" si="35"/>
        <v>0</v>
      </c>
      <c r="V100" s="418">
        <f t="shared" si="36"/>
        <v>2.048145120488496</v>
      </c>
      <c r="W100" s="417">
        <f>(C100+H100+M100+R100)/[2]Constants!$B$3</f>
        <v>0</v>
      </c>
      <c r="X100" s="417">
        <f t="shared" si="37"/>
        <v>2.048145120488496</v>
      </c>
      <c r="Y100" s="416">
        <f t="shared" si="38"/>
        <v>0.69223052284374642</v>
      </c>
    </row>
    <row r="101" spans="1:25" s="24" customFormat="1" x14ac:dyDescent="0.2">
      <c r="A101" s="434" t="str">
        <f t="shared" si="31"/>
        <v>Windows</v>
      </c>
      <c r="B101" s="421">
        <f>[2]BldgAreas!$B$86*[2]BldgEUI2!H102*([2]BldgEUI2!C102/[2]Constants!$B$1)/1000000</f>
        <v>0</v>
      </c>
      <c r="C101" s="420">
        <f>[2]BldgAreas!$C$86*[2]BldgEUI2!H102*[2]BldgEUI2!C102/1000000</f>
        <v>0</v>
      </c>
      <c r="D101" s="420">
        <f>([2]BldgAreas!$D$86*[2]BldgEUI2!C102+[2]BldgAreas!$G$86*[2]BldgEUI2!G102)*[2]BldgEUI2!H102/1000000</f>
        <v>0</v>
      </c>
      <c r="E101" s="420">
        <v>0</v>
      </c>
      <c r="F101" s="419">
        <f t="shared" si="32"/>
        <v>0</v>
      </c>
      <c r="G101" s="421">
        <f>[2]BldgAreas!$B$87*[2]BldgEUI2!O102*([2]BldgEUI2!J102/[2]Constants!$B$1)/1000000</f>
        <v>2.1441381500000003</v>
      </c>
      <c r="H101" s="420">
        <f>[2]BldgAreas!$C$87*[2]BldgEUI2!O102*[2]BldgEUI2!J102/1000000</f>
        <v>0</v>
      </c>
      <c r="I101" s="420">
        <f>([2]BldgAreas!$D$87*[2]BldgEUI2!J102+[2]BldgAreas!$G$87*[2]BldgEUI2!N102)*[2]BldgEUI2!O102/1000000</f>
        <v>0.72418745000000007</v>
      </c>
      <c r="J101" s="420">
        <v>0</v>
      </c>
      <c r="K101" s="419">
        <f t="shared" si="33"/>
        <v>2.8683256000000004</v>
      </c>
      <c r="L101" s="421">
        <f>[2]BldgAreas!$B$88*[2]BldgEUI2!V102*([2]BldgEUI2!Q102/[2]Constants!$B$1)/1000000</f>
        <v>0</v>
      </c>
      <c r="M101" s="420">
        <f>[2]BldgAreas!$C$88*[2]BldgEUI2!V102*[2]BldgEUI2!Q102/1000000</f>
        <v>0</v>
      </c>
      <c r="N101" s="420">
        <f>([2]BldgAreas!$D$88*[2]BldgEUI2!Q102+[2]BldgAreas!$G$88*[2]BldgEUI2!U102)*[2]BldgEUI2!V102/1000000</f>
        <v>0</v>
      </c>
      <c r="O101" s="420">
        <v>0</v>
      </c>
      <c r="P101" s="419">
        <f t="shared" si="34"/>
        <v>0</v>
      </c>
      <c r="Q101" s="421">
        <f>[2]BldgAreas!$B$89*[2]BldgEUI2!AC102*([2]BldgEUI2!X102/[2]Constants!$B$1)/1000000</f>
        <v>0</v>
      </c>
      <c r="R101" s="420">
        <f>[2]BldgAreas!$C$89*[2]BldgEUI2!AC102*[2]BldgEUI2!X102/1000000</f>
        <v>0</v>
      </c>
      <c r="S101" s="420">
        <f>([2]BldgAreas!$D$89*[2]BldgEUI2!X102+[2]BldgAreas!$G$89*[2]BldgEUI2!AB102)*[2]BldgEUI2!AC102/1000000</f>
        <v>0</v>
      </c>
      <c r="T101" s="420">
        <v>0</v>
      </c>
      <c r="U101" s="419">
        <f t="shared" si="35"/>
        <v>0</v>
      </c>
      <c r="V101" s="418">
        <f t="shared" si="36"/>
        <v>2.1441381500000003</v>
      </c>
      <c r="W101" s="417">
        <f>(C101+H101+M101+R101)/[2]Constants!$B$3</f>
        <v>0</v>
      </c>
      <c r="X101" s="417">
        <f t="shared" si="37"/>
        <v>2.1441381500000003</v>
      </c>
      <c r="Y101" s="416">
        <f t="shared" si="38"/>
        <v>0.72418745000000007</v>
      </c>
    </row>
    <row r="102" spans="1:25" s="24" customFormat="1" x14ac:dyDescent="0.2">
      <c r="A102" s="423" t="str">
        <f t="shared" si="31"/>
        <v>Air tightness</v>
      </c>
      <c r="B102" s="421">
        <f>[2]BldgAreas!$B$86*[2]BldgEUI2!H103*([2]BldgEUI2!C103/[2]Constants!$B$1)/1000000</f>
        <v>0</v>
      </c>
      <c r="C102" s="420">
        <f>[2]BldgAreas!$C$86*[2]BldgEUI2!H103*[2]BldgEUI2!C103/1000000</f>
        <v>0</v>
      </c>
      <c r="D102" s="420">
        <f>([2]BldgAreas!$D$86*[2]BldgEUI2!C103+[2]BldgAreas!$G$86*[2]BldgEUI2!G103)*[2]BldgEUI2!H103/1000000</f>
        <v>0</v>
      </c>
      <c r="E102" s="420">
        <v>0</v>
      </c>
      <c r="F102" s="419">
        <f t="shared" si="32"/>
        <v>0</v>
      </c>
      <c r="G102" s="421">
        <f>[2]BldgAreas!$B$87*[2]BldgEUI2!O103*([2]BldgEUI2!J103/[2]Constants!$B$1)/1000000</f>
        <v>1.78937535</v>
      </c>
      <c r="H102" s="420">
        <f>[2]BldgAreas!$C$87*[2]BldgEUI2!O103*[2]BldgEUI2!J103/1000000</f>
        <v>0</v>
      </c>
      <c r="I102" s="420">
        <f>([2]BldgAreas!$D$87*[2]BldgEUI2!J103+[2]BldgAreas!$G$87*[2]BldgEUI2!N103)*[2]BldgEUI2!O103/1000000</f>
        <v>0.62956004999999993</v>
      </c>
      <c r="J102" s="420">
        <v>0</v>
      </c>
      <c r="K102" s="419">
        <f t="shared" si="33"/>
        <v>2.4189354000000001</v>
      </c>
      <c r="L102" s="421">
        <f>[2]BldgAreas!$B$88*[2]BldgEUI2!V103*([2]BldgEUI2!Q103/[2]Constants!$B$1)/1000000</f>
        <v>0</v>
      </c>
      <c r="M102" s="420">
        <f>[2]BldgAreas!$C$88*[2]BldgEUI2!V103*[2]BldgEUI2!Q103/1000000</f>
        <v>0</v>
      </c>
      <c r="N102" s="420">
        <f>([2]BldgAreas!$D$88*[2]BldgEUI2!Q103+[2]BldgAreas!$G$88*[2]BldgEUI2!U103)*[2]BldgEUI2!V103/1000000</f>
        <v>0</v>
      </c>
      <c r="O102" s="420">
        <v>0</v>
      </c>
      <c r="P102" s="419">
        <f t="shared" si="34"/>
        <v>0</v>
      </c>
      <c r="Q102" s="421">
        <f>[2]BldgAreas!$B$89*[2]BldgEUI2!AC103*([2]BldgEUI2!X103/[2]Constants!$B$1)/1000000</f>
        <v>0</v>
      </c>
      <c r="R102" s="420">
        <f>[2]BldgAreas!$C$89*[2]BldgEUI2!AC103*[2]BldgEUI2!X103/1000000</f>
        <v>0</v>
      </c>
      <c r="S102" s="420">
        <f>([2]BldgAreas!$D$89*[2]BldgEUI2!X103+[2]BldgAreas!$G$89*[2]BldgEUI2!AB103)*[2]BldgEUI2!AC103/1000000</f>
        <v>0</v>
      </c>
      <c r="T102" s="420">
        <v>0</v>
      </c>
      <c r="U102" s="419">
        <f t="shared" si="35"/>
        <v>0</v>
      </c>
      <c r="V102" s="418">
        <f t="shared" si="36"/>
        <v>1.78937535</v>
      </c>
      <c r="W102" s="417">
        <f>(C102+H102+M102+R102)/[2]Constants!$B$3</f>
        <v>0</v>
      </c>
      <c r="X102" s="417">
        <f t="shared" si="37"/>
        <v>1.78937535</v>
      </c>
      <c r="Y102" s="416">
        <f t="shared" si="38"/>
        <v>0.62956004999999993</v>
      </c>
    </row>
    <row r="103" spans="1:25" s="24" customFormat="1" x14ac:dyDescent="0.2">
      <c r="A103" s="423" t="str">
        <f t="shared" si="31"/>
        <v>T Reduction (2 DegC)</v>
      </c>
      <c r="B103" s="421">
        <f>[2]BldgAreas!$B$86*[2]BldgEUI2!H104*([2]BldgEUI2!C104/[2]Constants!$B$1)/1000000</f>
        <v>0</v>
      </c>
      <c r="C103" s="420">
        <f>[2]BldgAreas!$C$86*[2]BldgEUI2!H104*[2]BldgEUI2!C104/1000000</f>
        <v>0</v>
      </c>
      <c r="D103" s="420">
        <f>([2]BldgAreas!$D$86*[2]BldgEUI2!C104+[2]BldgAreas!$G$86*[2]BldgEUI2!G104)*[2]BldgEUI2!H104/1000000</f>
        <v>0</v>
      </c>
      <c r="E103" s="420">
        <v>0</v>
      </c>
      <c r="F103" s="419">
        <f t="shared" si="32"/>
        <v>0</v>
      </c>
      <c r="G103" s="421">
        <f>[2]BldgAreas!$B$87*[2]BldgEUI2!O104*([2]BldgEUI2!J104/[2]Constants!$B$1)/1000000</f>
        <v>1.7354975166285029</v>
      </c>
      <c r="H103" s="420">
        <f>[2]BldgAreas!$C$87*[2]BldgEUI2!O104*[2]BldgEUI2!J104/1000000</f>
        <v>0</v>
      </c>
      <c r="I103" s="420">
        <f>([2]BldgAreas!$D$87*[2]BldgEUI2!J104+[2]BldgAreas!$G$87*[2]BldgEUI2!N104)*[2]BldgEUI2!O104/1000000</f>
        <v>0.66566530912659472</v>
      </c>
      <c r="J103" s="420">
        <v>0</v>
      </c>
      <c r="K103" s="419">
        <f t="shared" si="33"/>
        <v>2.4011628257550974</v>
      </c>
      <c r="L103" s="421">
        <f>[2]BldgAreas!$B$88*[2]BldgEUI2!V104*([2]BldgEUI2!Q104/[2]Constants!$B$1)/1000000</f>
        <v>0</v>
      </c>
      <c r="M103" s="420">
        <f>[2]BldgAreas!$C$88*[2]BldgEUI2!V104*[2]BldgEUI2!Q104/1000000</f>
        <v>0</v>
      </c>
      <c r="N103" s="420">
        <f>([2]BldgAreas!$D$88*[2]BldgEUI2!Q104+[2]BldgAreas!$G$88*[2]BldgEUI2!U104)*[2]BldgEUI2!V104/1000000</f>
        <v>0</v>
      </c>
      <c r="O103" s="420">
        <v>0</v>
      </c>
      <c r="P103" s="419">
        <f t="shared" si="34"/>
        <v>0</v>
      </c>
      <c r="Q103" s="421">
        <f>[2]BldgAreas!$B$89*[2]BldgEUI2!AC104*([2]BldgEUI2!X104/[2]Constants!$B$1)/1000000</f>
        <v>0</v>
      </c>
      <c r="R103" s="420">
        <f>[2]BldgAreas!$C$89*[2]BldgEUI2!AC104*[2]BldgEUI2!X104/1000000</f>
        <v>0</v>
      </c>
      <c r="S103" s="420">
        <f>([2]BldgAreas!$D$89*[2]BldgEUI2!X104+[2]BldgAreas!$G$89*[2]BldgEUI2!AB104)*[2]BldgEUI2!AC104/1000000</f>
        <v>0</v>
      </c>
      <c r="T103" s="420">
        <v>0</v>
      </c>
      <c r="U103" s="419">
        <f t="shared" si="35"/>
        <v>0</v>
      </c>
      <c r="V103" s="418">
        <f t="shared" si="36"/>
        <v>1.7354975166285029</v>
      </c>
      <c r="W103" s="417">
        <f>(C103+H103+M103+R103)/[2]Constants!$B$3</f>
        <v>0</v>
      </c>
      <c r="X103" s="417">
        <f t="shared" si="37"/>
        <v>1.7354975166285029</v>
      </c>
      <c r="Y103" s="416">
        <f t="shared" si="38"/>
        <v>0.66566530912659472</v>
      </c>
    </row>
    <row r="104" spans="1:25" s="24" customFormat="1" x14ac:dyDescent="0.2">
      <c r="A104" s="423" t="s">
        <v>303</v>
      </c>
      <c r="B104" s="421">
        <f>[2]BldgAreas!$B$86*[2]BldgEUI2!H105*([2]BldgEUI2!C105/[2]Constants!$B$1)/1000000</f>
        <v>0</v>
      </c>
      <c r="C104" s="420">
        <f>[2]BldgAreas!$C$86*[2]BldgEUI2!H105*[2]BldgEUI2!C105/1000000</f>
        <v>0</v>
      </c>
      <c r="D104" s="420">
        <f>([2]BldgAreas!$D$86*[2]BldgEUI2!C105+[2]BldgAreas!$G$86*[2]BldgEUI2!G105)*[2]BldgEUI2!H105/1000000</f>
        <v>0</v>
      </c>
      <c r="E104" s="420">
        <v>0</v>
      </c>
      <c r="F104" s="419">
        <f t="shared" si="32"/>
        <v>0</v>
      </c>
      <c r="G104" s="421">
        <f>[2]BldgAreas!$B$87*[2]BldgEUI2!O105*([2]BldgEUI2!J105/[2]Constants!$B$1)/1000000</f>
        <v>1.7354953</v>
      </c>
      <c r="H104" s="420">
        <f>[2]BldgAreas!$C$87*[2]BldgEUI2!O105*[2]BldgEUI2!J105/1000000</f>
        <v>0</v>
      </c>
      <c r="I104" s="420">
        <f>([2]BldgAreas!$D$87*[2]BldgEUI2!J105+[2]BldgAreas!$G$87*[2]BldgEUI2!N105)*[2]BldgEUI2!O105/1000000</f>
        <v>0.66563000000000005</v>
      </c>
      <c r="J104" s="420">
        <v>0</v>
      </c>
      <c r="K104" s="419">
        <f t="shared" si="33"/>
        <v>2.4011252999999999</v>
      </c>
      <c r="L104" s="421">
        <f>[2]BldgAreas!$B$88*[2]BldgEUI2!V105*([2]BldgEUI2!Q105/[2]Constants!$B$1)/1000000</f>
        <v>0</v>
      </c>
      <c r="M104" s="420">
        <f>[2]BldgAreas!$C$88*[2]BldgEUI2!V105*[2]BldgEUI2!Q105/1000000</f>
        <v>0</v>
      </c>
      <c r="N104" s="420">
        <f>([2]BldgAreas!$D$88*[2]BldgEUI2!Q105+[2]BldgAreas!$G$88*[2]BldgEUI2!U105)*[2]BldgEUI2!V105/1000000</f>
        <v>0</v>
      </c>
      <c r="O104" s="420">
        <v>0</v>
      </c>
      <c r="P104" s="419">
        <f t="shared" si="34"/>
        <v>0</v>
      </c>
      <c r="Q104" s="421">
        <f>[2]BldgAreas!$B$89*[2]BldgEUI2!AC105*([2]BldgEUI2!X105/[2]Constants!$B$1)/1000000</f>
        <v>0</v>
      </c>
      <c r="R104" s="420">
        <f>[2]BldgAreas!$C$89*[2]BldgEUI2!AC105*[2]BldgEUI2!X105/1000000</f>
        <v>0</v>
      </c>
      <c r="S104" s="420">
        <f>([2]BldgAreas!$D$89*[2]BldgEUI2!X105+[2]BldgAreas!$G$89*[2]BldgEUI2!AB105)*[2]BldgEUI2!AC105/1000000</f>
        <v>0</v>
      </c>
      <c r="T104" s="420">
        <v>0</v>
      </c>
      <c r="U104" s="419">
        <f t="shared" si="35"/>
        <v>0</v>
      </c>
      <c r="V104" s="418">
        <f t="shared" si="36"/>
        <v>1.7354953</v>
      </c>
      <c r="W104" s="417">
        <f>(C104+H104+M104+R104)/[2]Constants!$B$3</f>
        <v>0</v>
      </c>
      <c r="X104" s="417">
        <f t="shared" si="37"/>
        <v>1.7354953</v>
      </c>
      <c r="Y104" s="416">
        <f t="shared" si="38"/>
        <v>0.66563000000000005</v>
      </c>
    </row>
    <row r="105" spans="1:25" s="24" customFormat="1" x14ac:dyDescent="0.2">
      <c r="A105" s="423" t="str">
        <f>A82</f>
        <v>Lighting (30%)</v>
      </c>
      <c r="B105" s="421">
        <f>[2]BldgAreas!$B$86*[2]BldgEUI2!H106*([2]BldgEUI2!C106/[2]Constants!$B$1)/1000000</f>
        <v>0</v>
      </c>
      <c r="C105" s="420">
        <f>[2]BldgAreas!$C$86*[2]BldgEUI2!H106*[2]BldgEUI2!C106/1000000</f>
        <v>0</v>
      </c>
      <c r="D105" s="420">
        <f>([2]BldgAreas!$D$86*[2]BldgEUI2!C106+[2]BldgAreas!$G$86*[2]BldgEUI2!G106)*[2]BldgEUI2!H106/1000000</f>
        <v>0</v>
      </c>
      <c r="E105" s="420">
        <v>0</v>
      </c>
      <c r="F105" s="419">
        <f t="shared" si="32"/>
        <v>0</v>
      </c>
      <c r="G105" s="421">
        <f>[2]BldgAreas!$B$87*[2]BldgEUI2!O106*([2]BldgEUI2!J106/[2]Constants!$B$1)/1000000</f>
        <v>2.2978640142841567</v>
      </c>
      <c r="H105" s="420">
        <f>[2]BldgAreas!$C$87*[2]BldgEUI2!O106*[2]BldgEUI2!J106/1000000</f>
        <v>0</v>
      </c>
      <c r="I105" s="420">
        <f>([2]BldgAreas!$D$87*[2]BldgEUI2!J106+[2]BldgAreas!$G$87*[2]BldgEUI2!N106)*[2]BldgEUI2!O106/1000000</f>
        <v>0.65221841674844616</v>
      </c>
      <c r="J105" s="420">
        <v>0</v>
      </c>
      <c r="K105" s="419">
        <f t="shared" si="33"/>
        <v>2.9500824310326026</v>
      </c>
      <c r="L105" s="421">
        <f>[2]BldgAreas!$B$88*[2]BldgEUI2!V106*([2]BldgEUI2!Q106/[2]Constants!$B$1)/1000000</f>
        <v>0</v>
      </c>
      <c r="M105" s="420">
        <f>[2]BldgAreas!$C$88*[2]BldgEUI2!V106*[2]BldgEUI2!Q106/1000000</f>
        <v>0</v>
      </c>
      <c r="N105" s="420">
        <f>([2]BldgAreas!$D$88*[2]BldgEUI2!Q106+[2]BldgAreas!$G$88*[2]BldgEUI2!U106)*[2]BldgEUI2!V106/1000000</f>
        <v>0</v>
      </c>
      <c r="O105" s="420">
        <v>0</v>
      </c>
      <c r="P105" s="419">
        <f t="shared" si="34"/>
        <v>0</v>
      </c>
      <c r="Q105" s="421">
        <f>[2]BldgAreas!$B$89*[2]BldgEUI2!AC106*([2]BldgEUI2!X106/[2]Constants!$B$1)/1000000</f>
        <v>0</v>
      </c>
      <c r="R105" s="420">
        <f>[2]BldgAreas!$C$89*[2]BldgEUI2!AC106*[2]BldgEUI2!X106/1000000</f>
        <v>0</v>
      </c>
      <c r="S105" s="420">
        <f>([2]BldgAreas!$D$89*[2]BldgEUI2!X106+[2]BldgAreas!$G$89*[2]BldgEUI2!AB106)*[2]BldgEUI2!AC106/1000000</f>
        <v>0</v>
      </c>
      <c r="T105" s="420">
        <v>0</v>
      </c>
      <c r="U105" s="419">
        <f t="shared" si="35"/>
        <v>0</v>
      </c>
      <c r="V105" s="418">
        <f t="shared" si="36"/>
        <v>2.2978640142841567</v>
      </c>
      <c r="W105" s="417">
        <f>(C105+H105+M105+R105)/[2]Constants!$B$3</f>
        <v>0</v>
      </c>
      <c r="X105" s="417">
        <f t="shared" si="37"/>
        <v>2.2978640142841567</v>
      </c>
      <c r="Y105" s="416">
        <f t="shared" si="38"/>
        <v>0.65221841674844616</v>
      </c>
    </row>
    <row r="106" spans="1:25" s="24" customFormat="1" x14ac:dyDescent="0.2">
      <c r="A106" s="424" t="s">
        <v>30</v>
      </c>
      <c r="B106" s="421">
        <f>[2]BldgAreas!$B$86*[2]BldgEUI2!H107*([2]BldgEUI2!C107/[2]Constants!$B$1)/1000000</f>
        <v>0</v>
      </c>
      <c r="C106" s="420">
        <f>[2]BldgAreas!$C$86*[2]BldgEUI2!H107*[2]BldgEUI2!C107/1000000</f>
        <v>0</v>
      </c>
      <c r="D106" s="420">
        <f>([2]BldgAreas!$D$86*[2]BldgEUI2!C107+[2]BldgAreas!$G$86*[2]BldgEUI2!G107)*[2]BldgEUI2!H107/1000000</f>
        <v>0</v>
      </c>
      <c r="E106" s="420">
        <v>0</v>
      </c>
      <c r="F106" s="419">
        <f t="shared" si="32"/>
        <v>0</v>
      </c>
      <c r="G106" s="421">
        <f>[2]BldgAreas!$B$87*[2]BldgEUI2!O107*([2]BldgEUI2!J107/[2]Constants!$B$1)/1000000</f>
        <v>2.2133918329516957</v>
      </c>
      <c r="H106" s="420">
        <f>[2]BldgAreas!$C$87*[2]BldgEUI2!O107*[2]BldgEUI2!J107/1000000</f>
        <v>0</v>
      </c>
      <c r="I106" s="420">
        <f>([2]BldgAreas!$D$87*[2]BldgEUI2!J107+[2]BldgAreas!$G$87*[2]BldgEUI2!N107)*[2]BldgEUI2!O107/1000000</f>
        <v>0.70574769999999998</v>
      </c>
      <c r="J106" s="420">
        <v>0</v>
      </c>
      <c r="K106" s="419">
        <f t="shared" si="33"/>
        <v>2.9191395329516956</v>
      </c>
      <c r="L106" s="421">
        <f>[2]BldgAreas!$B$88*[2]BldgEUI2!V107*([2]BldgEUI2!Q107/[2]Constants!$B$1)/1000000</f>
        <v>0</v>
      </c>
      <c r="M106" s="420">
        <f>[2]BldgAreas!$C$88*[2]BldgEUI2!V107*[2]BldgEUI2!Q107/1000000</f>
        <v>0</v>
      </c>
      <c r="N106" s="420">
        <f>([2]BldgAreas!$D$88*[2]BldgEUI2!Q107+[2]BldgAreas!$G$88*[2]BldgEUI2!U107)*[2]BldgEUI2!V107/1000000</f>
        <v>0</v>
      </c>
      <c r="O106" s="420">
        <v>0</v>
      </c>
      <c r="P106" s="419">
        <f t="shared" si="34"/>
        <v>0</v>
      </c>
      <c r="Q106" s="421">
        <f>[2]BldgAreas!$B$89*[2]BldgEUI2!AC107*([2]BldgEUI2!X107/[2]Constants!$B$1)/1000000</f>
        <v>0</v>
      </c>
      <c r="R106" s="420">
        <f>[2]BldgAreas!$C$89*[2]BldgEUI2!AC107*[2]BldgEUI2!X107/1000000</f>
        <v>0</v>
      </c>
      <c r="S106" s="420">
        <f>([2]BldgAreas!$D$89*[2]BldgEUI2!X107+[2]BldgAreas!$G$89*[2]BldgEUI2!AB107)*[2]BldgEUI2!AC107/1000000</f>
        <v>0</v>
      </c>
      <c r="T106" s="420">
        <v>0</v>
      </c>
      <c r="U106" s="419">
        <f t="shared" si="35"/>
        <v>0</v>
      </c>
      <c r="V106" s="418">
        <f t="shared" si="36"/>
        <v>2.2133918329516957</v>
      </c>
      <c r="W106" s="417">
        <f>(C106+H106+M106+R106)/[2]Constants!$B$3</f>
        <v>0</v>
      </c>
      <c r="X106" s="417">
        <f t="shared" si="37"/>
        <v>2.2133918329516957</v>
      </c>
      <c r="Y106" s="416">
        <f t="shared" si="38"/>
        <v>0.70574769999999998</v>
      </c>
    </row>
    <row r="107" spans="1:25" s="24" customFormat="1" x14ac:dyDescent="0.2">
      <c r="A107" s="423" t="str">
        <f>A84</f>
        <v>HRV</v>
      </c>
      <c r="B107" s="421">
        <f>[2]BldgAreas!$B$86*[2]BldgEUI2!H108*([2]BldgEUI2!C108/[2]Constants!$B$1)/1000000</f>
        <v>0</v>
      </c>
      <c r="C107" s="420">
        <f>[2]BldgAreas!$C$86*[2]BldgEUI2!H108*[2]BldgEUI2!C108/1000000</f>
        <v>0</v>
      </c>
      <c r="D107" s="420">
        <f>([2]BldgAreas!$D$86*[2]BldgEUI2!C108+[2]BldgAreas!$G$86*[2]BldgEUI2!G108)*[2]BldgEUI2!H108/1000000</f>
        <v>0</v>
      </c>
      <c r="E107" s="420">
        <v>0</v>
      </c>
      <c r="F107" s="419">
        <f t="shared" si="32"/>
        <v>0</v>
      </c>
      <c r="G107" s="421">
        <f>[2]BldgAreas!$B$87*[2]BldgEUI2!O108*([2]BldgEUI2!J108/[2]Constants!$B$1)/1000000</f>
        <v>2.1828739586740813</v>
      </c>
      <c r="H107" s="420">
        <f>[2]BldgAreas!$C$87*[2]BldgEUI2!O108*[2]BldgEUI2!J108/1000000</f>
        <v>0</v>
      </c>
      <c r="I107" s="420">
        <f>([2]BldgAreas!$D$87*[2]BldgEUI2!J108+[2]BldgAreas!$G$87*[2]BldgEUI2!N108)*[2]BldgEUI2!O108/1000000</f>
        <v>0.83106895104132583</v>
      </c>
      <c r="J107" s="420">
        <v>0</v>
      </c>
      <c r="K107" s="419">
        <f t="shared" si="33"/>
        <v>3.0139429097154071</v>
      </c>
      <c r="L107" s="421">
        <f>[2]BldgAreas!$B$88*[2]BldgEUI2!V108*([2]BldgEUI2!Q108/[2]Constants!$B$1)/1000000</f>
        <v>0</v>
      </c>
      <c r="M107" s="420">
        <f>[2]BldgAreas!$C$88*[2]BldgEUI2!V108*[2]BldgEUI2!Q108/1000000</f>
        <v>0</v>
      </c>
      <c r="N107" s="420">
        <f>([2]BldgAreas!$D$88*[2]BldgEUI2!Q108+[2]BldgAreas!$G$88*[2]BldgEUI2!U108)*[2]BldgEUI2!V108/1000000</f>
        <v>0</v>
      </c>
      <c r="O107" s="420">
        <v>0</v>
      </c>
      <c r="P107" s="419">
        <f t="shared" si="34"/>
        <v>0</v>
      </c>
      <c r="Q107" s="421">
        <f>[2]BldgAreas!$B$89*[2]BldgEUI2!AC108*([2]BldgEUI2!X108/[2]Constants!$B$1)/1000000</f>
        <v>0</v>
      </c>
      <c r="R107" s="420">
        <f>[2]BldgAreas!$C$89*[2]BldgEUI2!AC108*[2]BldgEUI2!X108/1000000</f>
        <v>0</v>
      </c>
      <c r="S107" s="420">
        <f>([2]BldgAreas!$D$89*[2]BldgEUI2!X108+[2]BldgAreas!$G$89*[2]BldgEUI2!AB108)*[2]BldgEUI2!AC108/1000000</f>
        <v>0</v>
      </c>
      <c r="T107" s="420">
        <v>0</v>
      </c>
      <c r="U107" s="419">
        <f t="shared" si="35"/>
        <v>0</v>
      </c>
      <c r="V107" s="418">
        <f t="shared" si="36"/>
        <v>2.1828739586740813</v>
      </c>
      <c r="W107" s="417">
        <f>(C107+H107+M107+R107)/[2]Constants!$B$3</f>
        <v>0</v>
      </c>
      <c r="X107" s="417">
        <f t="shared" si="37"/>
        <v>2.1828739586740813</v>
      </c>
      <c r="Y107" s="416">
        <f t="shared" si="38"/>
        <v>0.83106895104132583</v>
      </c>
    </row>
    <row r="108" spans="1:25" s="24" customFormat="1" x14ac:dyDescent="0.2">
      <c r="A108" s="423" t="str">
        <f>A85</f>
        <v>DCV</v>
      </c>
      <c r="B108" s="421">
        <f>[2]BldgAreas!$B$86*[2]BldgEUI2!H109*([2]BldgEUI2!C109/[2]Constants!$B$1)/1000000</f>
        <v>0</v>
      </c>
      <c r="C108" s="420">
        <f>[2]BldgAreas!$C$86*[2]BldgEUI2!H109*[2]BldgEUI2!C109/1000000</f>
        <v>0</v>
      </c>
      <c r="D108" s="420">
        <f>([2]BldgAreas!$D$86*[2]BldgEUI2!C109+[2]BldgAreas!$G$86*[2]BldgEUI2!G109)*[2]BldgEUI2!H109/1000000</f>
        <v>0</v>
      </c>
      <c r="E108" s="420">
        <v>0</v>
      </c>
      <c r="F108" s="419">
        <f t="shared" si="32"/>
        <v>0</v>
      </c>
      <c r="G108" s="421">
        <f>[2]BldgAreas!$B$87*[2]BldgEUI2!O109*([2]BldgEUI2!J109/[2]Constants!$B$1)/1000000</f>
        <v>2.1842078590121035</v>
      </c>
      <c r="H108" s="420">
        <f>[2]BldgAreas!$C$87*[2]BldgEUI2!O109*[2]BldgEUI2!J109/1000000</f>
        <v>0</v>
      </c>
      <c r="I108" s="420">
        <f>([2]BldgAreas!$D$87*[2]BldgEUI2!J109+[2]BldgAreas!$G$87*[2]BldgEUI2!N109)*[2]BldgEUI2!O109/1000000</f>
        <v>0.80931460582270198</v>
      </c>
      <c r="J108" s="420">
        <v>0</v>
      </c>
      <c r="K108" s="419">
        <f t="shared" si="33"/>
        <v>2.9935224648348053</v>
      </c>
      <c r="L108" s="421">
        <f>[2]BldgAreas!$B$88*[2]BldgEUI2!V109*([2]BldgEUI2!Q109/[2]Constants!$B$1)/1000000</f>
        <v>0</v>
      </c>
      <c r="M108" s="420">
        <f>[2]BldgAreas!$C$88*[2]BldgEUI2!V109*[2]BldgEUI2!Q109/1000000</f>
        <v>0</v>
      </c>
      <c r="N108" s="420">
        <f>([2]BldgAreas!$D$88*[2]BldgEUI2!Q109+[2]BldgAreas!$G$88*[2]BldgEUI2!U109)*[2]BldgEUI2!V109/1000000</f>
        <v>0</v>
      </c>
      <c r="O108" s="420">
        <v>0</v>
      </c>
      <c r="P108" s="419">
        <f t="shared" si="34"/>
        <v>0</v>
      </c>
      <c r="Q108" s="421">
        <f>[2]BldgAreas!$B$89*[2]BldgEUI2!AC109*([2]BldgEUI2!X109/[2]Constants!$B$1)/1000000</f>
        <v>0</v>
      </c>
      <c r="R108" s="420">
        <f>[2]BldgAreas!$C$89*[2]BldgEUI2!AC109*[2]BldgEUI2!X109/1000000</f>
        <v>0</v>
      </c>
      <c r="S108" s="420">
        <f>([2]BldgAreas!$D$89*[2]BldgEUI2!X109+[2]BldgAreas!$G$89*[2]BldgEUI2!AB109)*[2]BldgEUI2!AC109/1000000</f>
        <v>0</v>
      </c>
      <c r="T108" s="420">
        <v>0</v>
      </c>
      <c r="U108" s="419">
        <f t="shared" si="35"/>
        <v>0</v>
      </c>
      <c r="V108" s="418">
        <f t="shared" si="36"/>
        <v>2.1842078590121035</v>
      </c>
      <c r="W108" s="417">
        <f>(C108+H108+M108+R108)/[2]Constants!$B$3</f>
        <v>0</v>
      </c>
      <c r="X108" s="417">
        <f t="shared" si="37"/>
        <v>2.1842078590121035</v>
      </c>
      <c r="Y108" s="416">
        <f t="shared" si="38"/>
        <v>0.80931460582270198</v>
      </c>
    </row>
    <row r="109" spans="1:25" s="24" customFormat="1" x14ac:dyDescent="0.2">
      <c r="A109" s="425" t="s">
        <v>306</v>
      </c>
      <c r="B109" s="421">
        <f>[2]BldgAreas!$B$86*[2]BldgEUI2!H110*([2]BldgEUI2!C110/[2]Constants!$B$1)/1000000</f>
        <v>0</v>
      </c>
      <c r="C109" s="420">
        <f>[2]BldgAreas!$C$86*[2]BldgEUI2!H110*[2]BldgEUI2!C110/1000000</f>
        <v>0</v>
      </c>
      <c r="D109" s="420">
        <f>([2]BldgAreas!$D$86*[2]BldgEUI2!C110+[2]BldgAreas!$G$86*[2]BldgEUI2!G110)*[2]BldgEUI2!H110/1000000</f>
        <v>0</v>
      </c>
      <c r="E109" s="420">
        <v>0</v>
      </c>
      <c r="F109" s="419">
        <f t="shared" si="32"/>
        <v>0</v>
      </c>
      <c r="G109" s="421">
        <f>[2]BldgAreas!$B$87*[2]BldgEUI2!O110*([2]BldgEUI2!J110/[2]Constants!$B$1)/1000000</f>
        <v>2.2133918329516957</v>
      </c>
      <c r="H109" s="420">
        <f>[2]BldgAreas!$C$87*[2]BldgEUI2!O110*[2]BldgEUI2!J110/1000000</f>
        <v>0</v>
      </c>
      <c r="I109" s="420">
        <f>([2]BldgAreas!$D$87*[2]BldgEUI2!J110+[2]BldgAreas!$G$87*[2]BldgEUI2!N110)*[2]BldgEUI2!O110/1000000</f>
        <v>0.71681154999999996</v>
      </c>
      <c r="J109" s="420">
        <v>0</v>
      </c>
      <c r="K109" s="419">
        <f t="shared" si="33"/>
        <v>2.9302033829516958</v>
      </c>
      <c r="L109" s="421">
        <f>[2]BldgAreas!$B$88*[2]BldgEUI2!V110*([2]BldgEUI2!Q110/[2]Constants!$B$1)/1000000</f>
        <v>0</v>
      </c>
      <c r="M109" s="420">
        <f>[2]BldgAreas!$C$88*[2]BldgEUI2!V110*[2]BldgEUI2!Q110/1000000</f>
        <v>0</v>
      </c>
      <c r="N109" s="420">
        <f>([2]BldgAreas!$D$88*[2]BldgEUI2!Q110+[2]BldgAreas!$G$88*[2]BldgEUI2!U110)*[2]BldgEUI2!V110/1000000</f>
        <v>0</v>
      </c>
      <c r="O109" s="420">
        <v>0</v>
      </c>
      <c r="P109" s="419">
        <f t="shared" si="34"/>
        <v>0</v>
      </c>
      <c r="Q109" s="421">
        <f>[2]BldgAreas!$B$89*[2]BldgEUI2!AC110*([2]BldgEUI2!X110/[2]Constants!$B$1)/1000000</f>
        <v>0</v>
      </c>
      <c r="R109" s="420">
        <f>[2]BldgAreas!$C$89*[2]BldgEUI2!AC110*[2]BldgEUI2!X110/1000000</f>
        <v>0</v>
      </c>
      <c r="S109" s="420">
        <f>([2]BldgAreas!$D$89*[2]BldgEUI2!X110+[2]BldgAreas!$G$89*[2]BldgEUI2!AB110)*[2]BldgEUI2!AC110/1000000</f>
        <v>0</v>
      </c>
      <c r="T109" s="420">
        <v>0</v>
      </c>
      <c r="U109" s="419">
        <f t="shared" si="35"/>
        <v>0</v>
      </c>
      <c r="V109" s="418">
        <f t="shared" si="36"/>
        <v>2.2133918329516957</v>
      </c>
      <c r="W109" s="417">
        <f>(C109+H109+M109+R109)/[2]Constants!$B$3</f>
        <v>0</v>
      </c>
      <c r="X109" s="417">
        <f t="shared" si="37"/>
        <v>2.2133918329516957</v>
      </c>
      <c r="Y109" s="416">
        <f t="shared" si="38"/>
        <v>0.71681154999999996</v>
      </c>
    </row>
    <row r="110" spans="1:25" s="24" customFormat="1" x14ac:dyDescent="0.2">
      <c r="A110" s="423" t="str">
        <f>A87</f>
        <v>VSD</v>
      </c>
      <c r="B110" s="421">
        <f>[2]BldgAreas!$B$86*[2]BldgEUI2!H111*([2]BldgEUI2!C111/[2]Constants!$B$1)/1000000</f>
        <v>0</v>
      </c>
      <c r="C110" s="420">
        <f>[2]BldgAreas!$C$86*[2]BldgEUI2!H111*[2]BldgEUI2!C111/1000000</f>
        <v>0</v>
      </c>
      <c r="D110" s="420">
        <f>([2]BldgAreas!$D$86*[2]BldgEUI2!C111+[2]BldgAreas!$G$86*[2]BldgEUI2!G111)*[2]BldgEUI2!H111/1000000</f>
        <v>0</v>
      </c>
      <c r="E110" s="420">
        <v>0</v>
      </c>
      <c r="F110" s="419">
        <f t="shared" si="32"/>
        <v>0</v>
      </c>
      <c r="G110" s="421">
        <f>[2]BldgAreas!$B$87*[2]BldgEUI2!O111*([2]BldgEUI2!J111/[2]Constants!$B$1)/1000000</f>
        <v>2.2876591568694797</v>
      </c>
      <c r="H110" s="420">
        <f>[2]BldgAreas!$C$87*[2]BldgEUI2!O111*[2]BldgEUI2!J111/1000000</f>
        <v>0</v>
      </c>
      <c r="I110" s="420">
        <f>([2]BldgAreas!$D$87*[2]BldgEUI2!J111+[2]BldgAreas!$G$87*[2]BldgEUI2!N111)*[2]BldgEUI2!O111/1000000</f>
        <v>0.65981905933922147</v>
      </c>
      <c r="J110" s="420">
        <v>0</v>
      </c>
      <c r="K110" s="419">
        <f t="shared" si="33"/>
        <v>2.947478216208701</v>
      </c>
      <c r="L110" s="421">
        <f>[2]BldgAreas!$B$88*[2]BldgEUI2!V111*([2]BldgEUI2!Q111/[2]Constants!$B$1)/1000000</f>
        <v>0</v>
      </c>
      <c r="M110" s="420">
        <f>[2]BldgAreas!$C$88*[2]BldgEUI2!V111*[2]BldgEUI2!Q111/1000000</f>
        <v>0</v>
      </c>
      <c r="N110" s="420">
        <f>([2]BldgAreas!$D$88*[2]BldgEUI2!Q111+[2]BldgAreas!$G$88*[2]BldgEUI2!U111)*[2]BldgEUI2!V111/1000000</f>
        <v>0</v>
      </c>
      <c r="O110" s="420">
        <v>0</v>
      </c>
      <c r="P110" s="419">
        <f t="shared" si="34"/>
        <v>0</v>
      </c>
      <c r="Q110" s="421">
        <f>[2]BldgAreas!$B$89*[2]BldgEUI2!AC111*([2]BldgEUI2!X111/[2]Constants!$B$1)/1000000</f>
        <v>0</v>
      </c>
      <c r="R110" s="420">
        <f>[2]BldgAreas!$C$89*[2]BldgEUI2!AC111*[2]BldgEUI2!X111/1000000</f>
        <v>0</v>
      </c>
      <c r="S110" s="420">
        <f>([2]BldgAreas!$D$89*[2]BldgEUI2!X111+[2]BldgAreas!$G$89*[2]BldgEUI2!AB111)*[2]BldgEUI2!AC111/1000000</f>
        <v>0</v>
      </c>
      <c r="T110" s="420">
        <v>0</v>
      </c>
      <c r="U110" s="419">
        <f t="shared" si="35"/>
        <v>0</v>
      </c>
      <c r="V110" s="418">
        <f t="shared" si="36"/>
        <v>2.2876591568694797</v>
      </c>
      <c r="W110" s="417">
        <f>(C110+H110+M110+R110)/[2]Constants!$B$3</f>
        <v>0</v>
      </c>
      <c r="X110" s="417">
        <f t="shared" si="37"/>
        <v>2.2876591568694797</v>
      </c>
      <c r="Y110" s="416">
        <f t="shared" si="38"/>
        <v>0.65981905933922147</v>
      </c>
    </row>
    <row r="111" spans="1:25" s="24" customFormat="1" x14ac:dyDescent="0.2">
      <c r="A111" s="423" t="str">
        <f>A88</f>
        <v>VSP</v>
      </c>
      <c r="B111" s="421">
        <f>[2]BldgAreas!$B$86*[2]BldgEUI2!H112*([2]BldgEUI2!C112/[2]Constants!$B$1)/1000000</f>
        <v>0</v>
      </c>
      <c r="C111" s="420">
        <f>[2]BldgAreas!$C$86*[2]BldgEUI2!H112*[2]BldgEUI2!C112/1000000</f>
        <v>0</v>
      </c>
      <c r="D111" s="420">
        <f>([2]BldgAreas!$D$86*[2]BldgEUI2!C112+[2]BldgAreas!$G$86*[2]BldgEUI2!G112)*[2]BldgEUI2!H112/1000000</f>
        <v>0</v>
      </c>
      <c r="E111" s="420">
        <v>0</v>
      </c>
      <c r="F111" s="419">
        <f t="shared" si="32"/>
        <v>0</v>
      </c>
      <c r="G111" s="421">
        <f>[2]BldgAreas!$B$87*[2]BldgEUI2!O112*([2]BldgEUI2!J112/[2]Constants!$B$1)/1000000</f>
        <v>2.2133918329516957</v>
      </c>
      <c r="H111" s="420">
        <f>[2]BldgAreas!$C$87*[2]BldgEUI2!O112*[2]BldgEUI2!J112/1000000</f>
        <v>0</v>
      </c>
      <c r="I111" s="420">
        <f>([2]BldgAreas!$D$87*[2]BldgEUI2!J112+[2]BldgAreas!$G$87*[2]BldgEUI2!N112)*[2]BldgEUI2!O112/1000000</f>
        <v>0.7269758999999999</v>
      </c>
      <c r="J111" s="420">
        <v>0</v>
      </c>
      <c r="K111" s="419">
        <f t="shared" si="33"/>
        <v>2.9403677329516955</v>
      </c>
      <c r="L111" s="421">
        <f>[2]BldgAreas!$B$88*[2]BldgEUI2!V112*([2]BldgEUI2!Q112/[2]Constants!$B$1)/1000000</f>
        <v>0</v>
      </c>
      <c r="M111" s="420">
        <f>[2]BldgAreas!$C$88*[2]BldgEUI2!V112*[2]BldgEUI2!Q112/1000000</f>
        <v>0</v>
      </c>
      <c r="N111" s="420">
        <f>([2]BldgAreas!$D$88*[2]BldgEUI2!Q112+[2]BldgAreas!$G$88*[2]BldgEUI2!U112)*[2]BldgEUI2!V112/1000000</f>
        <v>0</v>
      </c>
      <c r="O111" s="420">
        <v>0</v>
      </c>
      <c r="P111" s="419">
        <f t="shared" si="34"/>
        <v>0</v>
      </c>
      <c r="Q111" s="421">
        <f>[2]BldgAreas!$B$89*[2]BldgEUI2!AC112*([2]BldgEUI2!X112/[2]Constants!$B$1)/1000000</f>
        <v>0</v>
      </c>
      <c r="R111" s="420">
        <f>[2]BldgAreas!$C$89*[2]BldgEUI2!AC112*[2]BldgEUI2!X112/1000000</f>
        <v>0</v>
      </c>
      <c r="S111" s="420">
        <f>([2]BldgAreas!$D$89*[2]BldgEUI2!X112+[2]BldgAreas!$G$89*[2]BldgEUI2!AB112)*[2]BldgEUI2!AC112/1000000</f>
        <v>0</v>
      </c>
      <c r="T111" s="420">
        <v>0</v>
      </c>
      <c r="U111" s="419">
        <f t="shared" si="35"/>
        <v>0</v>
      </c>
      <c r="V111" s="418">
        <f t="shared" si="36"/>
        <v>2.2133918329516957</v>
      </c>
      <c r="W111" s="417">
        <f>(C111+H111+M111+R111)/[2]Constants!$B$3</f>
        <v>0</v>
      </c>
      <c r="X111" s="417">
        <f t="shared" si="37"/>
        <v>2.2133918329516957</v>
      </c>
      <c r="Y111" s="416">
        <f t="shared" si="38"/>
        <v>0.7269758999999999</v>
      </c>
    </row>
    <row r="112" spans="1:25" s="24" customFormat="1" x14ac:dyDescent="0.2">
      <c r="A112" s="423" t="str">
        <f>A89</f>
        <v>Solar Wall</v>
      </c>
      <c r="B112" s="421">
        <f>[2]BldgAreas!$B$86*[2]BldgEUI2!H113*([2]BldgEUI2!C113/[2]Constants!$B$1)/1000000</f>
        <v>0</v>
      </c>
      <c r="C112" s="420">
        <f>[2]BldgAreas!$C$86*[2]BldgEUI2!H113*[2]BldgEUI2!C113/1000000</f>
        <v>0</v>
      </c>
      <c r="D112" s="420">
        <f>([2]BldgAreas!$D$86*[2]BldgEUI2!C113+[2]BldgAreas!$G$86*[2]BldgEUI2!G113)*[2]BldgEUI2!H113/1000000</f>
        <v>0</v>
      </c>
      <c r="E112" s="420">
        <v>0</v>
      </c>
      <c r="F112" s="419">
        <f t="shared" si="32"/>
        <v>0</v>
      </c>
      <c r="G112" s="421">
        <f>[2]BldgAreas!$B$87*[2]BldgEUI2!O113*([2]BldgEUI2!J113/[2]Constants!$B$1)/1000000</f>
        <v>2.12416925</v>
      </c>
      <c r="H112" s="420">
        <f>[2]BldgAreas!$C$87*[2]BldgEUI2!O113*[2]BldgEUI2!J113/1000000</f>
        <v>0</v>
      </c>
      <c r="I112" s="420">
        <f>([2]BldgAreas!$D$87*[2]BldgEUI2!J113+[2]BldgAreas!$G$87*[2]BldgEUI2!N113)*[2]BldgEUI2!O113/1000000</f>
        <v>0.78265495000000007</v>
      </c>
      <c r="J112" s="420">
        <v>0</v>
      </c>
      <c r="K112" s="419">
        <f t="shared" si="33"/>
        <v>2.9068242</v>
      </c>
      <c r="L112" s="421">
        <f>[2]BldgAreas!$B$88*[2]BldgEUI2!V113*([2]BldgEUI2!Q113/[2]Constants!$B$1)/1000000</f>
        <v>0</v>
      </c>
      <c r="M112" s="420">
        <f>[2]BldgAreas!$C$88*[2]BldgEUI2!V113*[2]BldgEUI2!Q113/1000000</f>
        <v>0</v>
      </c>
      <c r="N112" s="420">
        <f>([2]BldgAreas!$D$88*[2]BldgEUI2!Q113+[2]BldgAreas!$G$88*[2]BldgEUI2!U113)*[2]BldgEUI2!V113/1000000</f>
        <v>0</v>
      </c>
      <c r="O112" s="420">
        <v>0</v>
      </c>
      <c r="P112" s="419">
        <f t="shared" si="34"/>
        <v>0</v>
      </c>
      <c r="Q112" s="421">
        <f>[2]BldgAreas!$B$89*[2]BldgEUI2!AC113*([2]BldgEUI2!X113/[2]Constants!$B$1)/1000000</f>
        <v>0</v>
      </c>
      <c r="R112" s="420">
        <f>[2]BldgAreas!$C$89*[2]BldgEUI2!AC113*[2]BldgEUI2!X113/1000000</f>
        <v>0</v>
      </c>
      <c r="S112" s="420">
        <f>([2]BldgAreas!$D$89*[2]BldgEUI2!X113+[2]BldgAreas!$G$89*[2]BldgEUI2!AB113)*[2]BldgEUI2!AC113/1000000</f>
        <v>0</v>
      </c>
      <c r="T112" s="420">
        <v>0</v>
      </c>
      <c r="U112" s="419">
        <f t="shared" si="35"/>
        <v>0</v>
      </c>
      <c r="V112" s="418">
        <f t="shared" si="36"/>
        <v>2.12416925</v>
      </c>
      <c r="W112" s="417">
        <f>(C112+H112+M112+R112)/[2]Constants!$B$3</f>
        <v>0</v>
      </c>
      <c r="X112" s="417">
        <f t="shared" si="37"/>
        <v>2.12416925</v>
      </c>
      <c r="Y112" s="416">
        <f t="shared" si="38"/>
        <v>0.78265495000000007</v>
      </c>
    </row>
    <row r="113" spans="1:25" s="24" customFormat="1" x14ac:dyDescent="0.2">
      <c r="A113" s="424" t="s">
        <v>21</v>
      </c>
      <c r="B113" s="421">
        <f>[2]BldgAreas!$B$86*[2]BldgEUI2!H114*([2]BldgEUI2!C114/[2]Constants!$B$1)/1000000</f>
        <v>0</v>
      </c>
      <c r="C113" s="420">
        <f>[2]BldgAreas!$C$86*[2]BldgEUI2!H114*[2]BldgEUI2!C114/1000000</f>
        <v>0</v>
      </c>
      <c r="D113" s="420">
        <f>([2]BldgAreas!$D$86*[2]BldgEUI2!C114+[2]BldgAreas!$G$86*[2]BldgEUI2!G114)*[2]BldgEUI2!H114/1000000</f>
        <v>0</v>
      </c>
      <c r="E113" s="420">
        <v>0</v>
      </c>
      <c r="F113" s="419">
        <f t="shared" si="32"/>
        <v>0</v>
      </c>
      <c r="G113" s="421">
        <f>[2]BldgAreas!$B$87*[2]BldgEUI2!O114*([2]BldgEUI2!J114/[2]Constants!$B$1)/1000000</f>
        <v>1.9355441</v>
      </c>
      <c r="H113" s="420">
        <f>[2]BldgAreas!$C$87*[2]BldgEUI2!O114*[2]BldgEUI2!J114/1000000</f>
        <v>0</v>
      </c>
      <c r="I113" s="420">
        <f>([2]BldgAreas!$D$87*[2]BldgEUI2!J114+[2]BldgAreas!$G$87*[2]BldgEUI2!N114)*[2]BldgEUI2!O114/1000000</f>
        <v>0.74595535000000013</v>
      </c>
      <c r="J113" s="420">
        <v>0</v>
      </c>
      <c r="K113" s="419">
        <f t="shared" si="33"/>
        <v>2.68149945</v>
      </c>
      <c r="L113" s="421">
        <f>[2]BldgAreas!$B$88*[2]BldgEUI2!V114*([2]BldgEUI2!Q114/[2]Constants!$B$1)/1000000</f>
        <v>0</v>
      </c>
      <c r="M113" s="420">
        <f>[2]BldgAreas!$C$88*[2]BldgEUI2!V114*[2]BldgEUI2!Q114/1000000</f>
        <v>0</v>
      </c>
      <c r="N113" s="420">
        <f>([2]BldgAreas!$D$88*[2]BldgEUI2!Q114+[2]BldgAreas!$G$88*[2]BldgEUI2!U114)*[2]BldgEUI2!V114/1000000</f>
        <v>0</v>
      </c>
      <c r="O113" s="420">
        <v>0</v>
      </c>
      <c r="P113" s="419">
        <f t="shared" si="34"/>
        <v>0</v>
      </c>
      <c r="Q113" s="421">
        <f>[2]BldgAreas!$B$89*[2]BldgEUI2!AC114*([2]BldgEUI2!X114/[2]Constants!$B$1)/1000000</f>
        <v>0</v>
      </c>
      <c r="R113" s="420">
        <f>[2]BldgAreas!$C$89*[2]BldgEUI2!AC114*[2]BldgEUI2!X114/1000000</f>
        <v>0</v>
      </c>
      <c r="S113" s="420">
        <f>([2]BldgAreas!$D$89*[2]BldgEUI2!X114+[2]BldgAreas!$G$89*[2]BldgEUI2!AB114)*[2]BldgEUI2!AC114/1000000</f>
        <v>0</v>
      </c>
      <c r="T113" s="420">
        <v>0</v>
      </c>
      <c r="U113" s="419">
        <f t="shared" si="35"/>
        <v>0</v>
      </c>
      <c r="V113" s="418">
        <f t="shared" si="36"/>
        <v>1.9355441</v>
      </c>
      <c r="W113" s="417">
        <f>(C113+H113+M113+R113)/[2]Constants!$B$3</f>
        <v>0</v>
      </c>
      <c r="X113" s="417">
        <f t="shared" si="37"/>
        <v>1.9355441</v>
      </c>
      <c r="Y113" s="416">
        <f t="shared" si="38"/>
        <v>0.74595535000000013</v>
      </c>
    </row>
    <row r="114" spans="1:25" s="24" customFormat="1" x14ac:dyDescent="0.2">
      <c r="A114" s="423" t="str">
        <f>A91</f>
        <v>DB Economizer</v>
      </c>
      <c r="B114" s="421">
        <f>[2]BldgAreas!$B$86*[2]BldgEUI2!H115*([2]BldgEUI2!C115/[2]Constants!$B$1)/1000000</f>
        <v>0</v>
      </c>
      <c r="C114" s="420">
        <f>[2]BldgAreas!$C$86*[2]BldgEUI2!H115*[2]BldgEUI2!C115/1000000</f>
        <v>0</v>
      </c>
      <c r="D114" s="420">
        <f>([2]BldgAreas!$D$86*[2]BldgEUI2!C115+[2]BldgAreas!$G$86*[2]BldgEUI2!G115)*[2]BldgEUI2!H115/1000000</f>
        <v>0</v>
      </c>
      <c r="E114" s="420">
        <v>0</v>
      </c>
      <c r="F114" s="419">
        <f t="shared" si="32"/>
        <v>0</v>
      </c>
      <c r="G114" s="421">
        <f>[2]BldgAreas!$B$87*[2]BldgEUI2!O115*([2]BldgEUI2!J115/[2]Constants!$B$1)/1000000</f>
        <v>2.2146423645185913</v>
      </c>
      <c r="H114" s="420">
        <f>[2]BldgAreas!$C$87*[2]BldgEUI2!O115*[2]BldgEUI2!J115/1000000</f>
        <v>0</v>
      </c>
      <c r="I114" s="420">
        <f>([2]BldgAreas!$D$87*[2]BldgEUI2!J115+[2]BldgAreas!$G$87*[2]BldgEUI2!N115)*[2]BldgEUI2!O115/1000000</f>
        <v>0.57716690655326564</v>
      </c>
      <c r="J114" s="420">
        <v>0</v>
      </c>
      <c r="K114" s="419">
        <f t="shared" si="33"/>
        <v>2.7918092710718572</v>
      </c>
      <c r="L114" s="421">
        <f>[2]BldgAreas!$B$88*[2]BldgEUI2!V115*([2]BldgEUI2!Q115/[2]Constants!$B$1)/1000000</f>
        <v>0</v>
      </c>
      <c r="M114" s="420">
        <f>[2]BldgAreas!$C$88*[2]BldgEUI2!V115*[2]BldgEUI2!Q115/1000000</f>
        <v>0</v>
      </c>
      <c r="N114" s="420">
        <f>([2]BldgAreas!$D$88*[2]BldgEUI2!Q115+[2]BldgAreas!$G$88*[2]BldgEUI2!U115)*[2]BldgEUI2!V115/1000000</f>
        <v>0</v>
      </c>
      <c r="O114" s="420">
        <v>0</v>
      </c>
      <c r="P114" s="419">
        <f t="shared" si="34"/>
        <v>0</v>
      </c>
      <c r="Q114" s="421">
        <f>[2]BldgAreas!$B$89*[2]BldgEUI2!AC115*([2]BldgEUI2!X115/[2]Constants!$B$1)/1000000</f>
        <v>0</v>
      </c>
      <c r="R114" s="420">
        <f>[2]BldgAreas!$C$89*[2]BldgEUI2!AC115*[2]BldgEUI2!X115/1000000</f>
        <v>0</v>
      </c>
      <c r="S114" s="420">
        <f>([2]BldgAreas!$D$89*[2]BldgEUI2!X115+[2]BldgAreas!$G$89*[2]BldgEUI2!AB115)*[2]BldgEUI2!AC115/1000000</f>
        <v>0</v>
      </c>
      <c r="T114" s="420">
        <v>0</v>
      </c>
      <c r="U114" s="419">
        <f t="shared" si="35"/>
        <v>0</v>
      </c>
      <c r="V114" s="418">
        <f t="shared" si="36"/>
        <v>2.2146423645185913</v>
      </c>
      <c r="W114" s="417">
        <f>(C114+H114+M114+R114)/[2]Constants!$B$3</f>
        <v>0</v>
      </c>
      <c r="X114" s="417">
        <f t="shared" si="37"/>
        <v>2.2146423645185913</v>
      </c>
      <c r="Y114" s="416">
        <f t="shared" si="38"/>
        <v>0.57716690655326564</v>
      </c>
    </row>
    <row r="115" spans="1:25" s="24" customFormat="1" x14ac:dyDescent="0.2">
      <c r="A115" s="422" t="s">
        <v>311</v>
      </c>
      <c r="B115" s="421">
        <f>[2]BldgAreas!$B$86*[2]BldgEUI2!H116*([2]BldgEUI2!C116/[2]Constants!$B$1)/1000000</f>
        <v>0</v>
      </c>
      <c r="C115" s="420">
        <f>[2]BldgAreas!$C$86*[2]BldgEUI2!H116*[2]BldgEUI2!C116/1000000</f>
        <v>0</v>
      </c>
      <c r="D115" s="420">
        <f>([2]BldgAreas!$D$86*[2]BldgEUI2!C116+[2]BldgAreas!$G$86*[2]BldgEUI2!G116)*[2]BldgEUI2!H116/1000000</f>
        <v>0</v>
      </c>
      <c r="E115" s="420">
        <v>0</v>
      </c>
      <c r="F115" s="419">
        <f t="shared" si="32"/>
        <v>0</v>
      </c>
      <c r="G115" s="421">
        <f>[2]BldgAreas!$B$87*[2]BldgEUI2!O116*([2]BldgEUI2!J116/[2]Constants!$B$1)/1000000</f>
        <v>2.2133918329516957</v>
      </c>
      <c r="H115" s="420">
        <f>[2]BldgAreas!$C$87*[2]BldgEUI2!O116*[2]BldgEUI2!J116/1000000</f>
        <v>0</v>
      </c>
      <c r="I115" s="420">
        <f>([2]BldgAreas!$D$87*[2]BldgEUI2!J116+[2]BldgAreas!$G$87*[2]BldgEUI2!N116)*[2]BldgEUI2!O116/1000000</f>
        <v>0.7021497000000001</v>
      </c>
      <c r="J115" s="420">
        <v>0</v>
      </c>
      <c r="K115" s="419">
        <f t="shared" si="33"/>
        <v>2.9155415329516958</v>
      </c>
      <c r="L115" s="421">
        <f>[2]BldgAreas!$B$88*[2]BldgEUI2!V116*([2]BldgEUI2!Q116/[2]Constants!$B$1)/1000000</f>
        <v>0</v>
      </c>
      <c r="M115" s="420">
        <f>[2]BldgAreas!$C$88*[2]BldgEUI2!V116*[2]BldgEUI2!Q116/1000000</f>
        <v>0</v>
      </c>
      <c r="N115" s="420">
        <f>([2]BldgAreas!$D$88*[2]BldgEUI2!Q116+[2]BldgAreas!$G$88*[2]BldgEUI2!U116)*[2]BldgEUI2!V116/1000000</f>
        <v>0</v>
      </c>
      <c r="O115" s="420">
        <v>0</v>
      </c>
      <c r="P115" s="419">
        <f t="shared" si="34"/>
        <v>0</v>
      </c>
      <c r="Q115" s="421">
        <f>[2]BldgAreas!$B$89*[2]BldgEUI2!AC116*([2]BldgEUI2!X116/[2]Constants!$B$1)/1000000</f>
        <v>0</v>
      </c>
      <c r="R115" s="420">
        <f>[2]BldgAreas!$C$89*[2]BldgEUI2!AC116*[2]BldgEUI2!X116/1000000</f>
        <v>0</v>
      </c>
      <c r="S115" s="420">
        <f>([2]BldgAreas!$D$89*[2]BldgEUI2!X116+[2]BldgAreas!$G$89*[2]BldgEUI2!AB116)*[2]BldgEUI2!AC116/1000000</f>
        <v>0</v>
      </c>
      <c r="T115" s="420">
        <v>0</v>
      </c>
      <c r="U115" s="419">
        <f t="shared" si="35"/>
        <v>0</v>
      </c>
      <c r="V115" s="418">
        <f t="shared" si="36"/>
        <v>2.2133918329516957</v>
      </c>
      <c r="W115" s="417">
        <f>(C115+H115+M115+R115)/[2]Constants!$B$3</f>
        <v>0</v>
      </c>
      <c r="X115" s="417">
        <f t="shared" si="37"/>
        <v>2.2133918329516957</v>
      </c>
      <c r="Y115" s="416">
        <f t="shared" si="38"/>
        <v>0.7021497000000001</v>
      </c>
    </row>
    <row r="116" spans="1:25" s="24" customFormat="1" x14ac:dyDescent="0.2">
      <c r="A116" s="415" t="s">
        <v>312</v>
      </c>
      <c r="B116" s="414">
        <f>[2]BldgAreas!$B$86*[2]BldgEUI2!H117*([2]BldgEUI2!C117/[2]Constants!$B$1)/1000000</f>
        <v>0</v>
      </c>
      <c r="C116" s="413">
        <f>[2]BldgAreas!$C$86*[2]BldgEUI2!H117*[2]BldgEUI2!C117/1000000</f>
        <v>0</v>
      </c>
      <c r="D116" s="413">
        <f>([2]BldgAreas!$D$86*[2]BldgEUI2!C117+[2]BldgAreas!$G$86*[2]BldgEUI2!G117)*[2]BldgEUI2!H117/1000000</f>
        <v>0</v>
      </c>
      <c r="E116" s="413">
        <v>0</v>
      </c>
      <c r="F116" s="412">
        <f t="shared" si="32"/>
        <v>0</v>
      </c>
      <c r="G116" s="414">
        <f>[2]BldgAreas!$B$87*[2]BldgEUI2!O117*([2]BldgEUI2!J117/[2]Constants!$B$1)/1000000</f>
        <v>2.0500504500000001</v>
      </c>
      <c r="H116" s="413">
        <f>[2]BldgAreas!$C$87*[2]BldgEUI2!O117*[2]BldgEUI2!J117/1000000</f>
        <v>0</v>
      </c>
      <c r="I116" s="413">
        <f>([2]BldgAreas!$D$87*[2]BldgEUI2!J117+[2]BldgAreas!$G$87*[2]BldgEUI2!N117)*[2]BldgEUI2!O117/1000000</f>
        <v>0.6983718000000001</v>
      </c>
      <c r="J116" s="413">
        <v>0</v>
      </c>
      <c r="K116" s="412">
        <f t="shared" si="33"/>
        <v>2.74842225</v>
      </c>
      <c r="L116" s="414">
        <f>[2]BldgAreas!$B$88*[2]BldgEUI2!V117*([2]BldgEUI2!Q117/[2]Constants!$B$1)/1000000</f>
        <v>0</v>
      </c>
      <c r="M116" s="413">
        <f>[2]BldgAreas!$C$88*[2]BldgEUI2!V117*[2]BldgEUI2!Q117/1000000</f>
        <v>0</v>
      </c>
      <c r="N116" s="413">
        <f>([2]BldgAreas!$D$88*[2]BldgEUI2!Q117+[2]BldgAreas!$G$88*[2]BldgEUI2!U117)*[2]BldgEUI2!V117/1000000</f>
        <v>0</v>
      </c>
      <c r="O116" s="413">
        <v>0</v>
      </c>
      <c r="P116" s="412">
        <f t="shared" si="34"/>
        <v>0</v>
      </c>
      <c r="Q116" s="414">
        <f>[2]BldgAreas!$B$89*[2]BldgEUI2!AC117*([2]BldgEUI2!X117/[2]Constants!$B$1)/1000000</f>
        <v>0</v>
      </c>
      <c r="R116" s="413">
        <f>[2]BldgAreas!$C$89*[2]BldgEUI2!AC117*[2]BldgEUI2!X117/1000000</f>
        <v>0</v>
      </c>
      <c r="S116" s="413">
        <f>([2]BldgAreas!$D$89*[2]BldgEUI2!X117+[2]BldgAreas!$G$89*[2]BldgEUI2!AB117)*[2]BldgEUI2!AC117/1000000</f>
        <v>0</v>
      </c>
      <c r="T116" s="413">
        <v>0</v>
      </c>
      <c r="U116" s="412">
        <f t="shared" si="35"/>
        <v>0</v>
      </c>
      <c r="V116" s="411">
        <f t="shared" si="36"/>
        <v>2.0500504500000001</v>
      </c>
      <c r="W116" s="410">
        <f>(C116+H116+M116+R116)/[2]Constants!$B$3</f>
        <v>0</v>
      </c>
      <c r="X116" s="410">
        <f t="shared" si="37"/>
        <v>2.0500504500000001</v>
      </c>
      <c r="Y116" s="409">
        <f t="shared" si="38"/>
        <v>0.6983718000000001</v>
      </c>
    </row>
    <row r="117" spans="1:25" x14ac:dyDescent="0.2">
      <c r="A117" s="435"/>
    </row>
    <row r="118" spans="1:25" ht="34.5" customHeight="1" x14ac:dyDescent="0.25">
      <c r="A118" s="358"/>
      <c r="B118" s="747" t="s">
        <v>388</v>
      </c>
      <c r="C118" s="748"/>
      <c r="D118" s="748"/>
      <c r="E118" s="748"/>
      <c r="F118" s="748"/>
      <c r="G118" s="748"/>
      <c r="H118" s="748"/>
      <c r="I118" s="748"/>
      <c r="J118" s="748"/>
      <c r="K118" s="748"/>
      <c r="L118" s="748"/>
      <c r="M118" s="748"/>
      <c r="N118" s="748"/>
      <c r="O118" s="748"/>
      <c r="P118" s="748"/>
      <c r="Q118" s="748"/>
      <c r="R118" s="748"/>
      <c r="S118" s="748"/>
      <c r="T118" s="748"/>
      <c r="U118" s="748"/>
      <c r="V118" s="749"/>
      <c r="W118" s="749"/>
      <c r="X118" s="749"/>
      <c r="Y118" s="750"/>
    </row>
    <row r="119" spans="1:25" x14ac:dyDescent="0.2">
      <c r="A119" s="358"/>
      <c r="B119" s="752" t="s">
        <v>284</v>
      </c>
      <c r="C119" s="753"/>
      <c r="D119" s="753"/>
      <c r="E119" s="753"/>
      <c r="F119" s="754"/>
      <c r="G119" s="755" t="s">
        <v>285</v>
      </c>
      <c r="H119" s="756"/>
      <c r="I119" s="756"/>
      <c r="J119" s="756"/>
      <c r="K119" s="757"/>
      <c r="L119" s="755" t="s">
        <v>286</v>
      </c>
      <c r="M119" s="756"/>
      <c r="N119" s="756"/>
      <c r="O119" s="756"/>
      <c r="P119" s="757"/>
      <c r="Q119" s="755" t="s">
        <v>287</v>
      </c>
      <c r="R119" s="756"/>
      <c r="S119" s="756"/>
      <c r="T119" s="756"/>
      <c r="U119" s="757"/>
      <c r="V119" s="744" t="s">
        <v>377</v>
      </c>
      <c r="W119" s="745"/>
      <c r="X119" s="745"/>
      <c r="Y119" s="746"/>
    </row>
    <row r="120" spans="1:25" x14ac:dyDescent="0.2">
      <c r="A120" s="382" t="s">
        <v>14</v>
      </c>
      <c r="B120" s="433" t="s">
        <v>4</v>
      </c>
      <c r="C120" s="165" t="s">
        <v>3</v>
      </c>
      <c r="D120" s="165" t="s">
        <v>2</v>
      </c>
      <c r="E120" s="165" t="s">
        <v>5</v>
      </c>
      <c r="F120" s="295" t="s">
        <v>1</v>
      </c>
      <c r="G120" s="165" t="s">
        <v>4</v>
      </c>
      <c r="H120" s="165" t="s">
        <v>3</v>
      </c>
      <c r="I120" s="165" t="s">
        <v>2</v>
      </c>
      <c r="J120" s="165" t="s">
        <v>5</v>
      </c>
      <c r="K120" s="295" t="s">
        <v>1</v>
      </c>
      <c r="L120" s="165" t="s">
        <v>4</v>
      </c>
      <c r="M120" s="165" t="s">
        <v>3</v>
      </c>
      <c r="N120" s="165" t="s">
        <v>2</v>
      </c>
      <c r="O120" s="165" t="s">
        <v>5</v>
      </c>
      <c r="P120" s="295" t="s">
        <v>1</v>
      </c>
      <c r="Q120" s="165" t="s">
        <v>4</v>
      </c>
      <c r="R120" s="165" t="s">
        <v>3</v>
      </c>
      <c r="S120" s="165" t="s">
        <v>2</v>
      </c>
      <c r="T120" s="165" t="s">
        <v>5</v>
      </c>
      <c r="U120" s="295" t="s">
        <v>1</v>
      </c>
      <c r="V120" s="432" t="s">
        <v>376</v>
      </c>
      <c r="W120" s="431" t="s">
        <v>375</v>
      </c>
      <c r="X120" s="431" t="s">
        <v>374</v>
      </c>
      <c r="Y120" s="430" t="s">
        <v>2</v>
      </c>
    </row>
    <row r="121" spans="1:25" s="24" customFormat="1" x14ac:dyDescent="0.2">
      <c r="A121" s="429" t="str">
        <f t="shared" ref="A121:A126" si="39">A98</f>
        <v>Base case</v>
      </c>
      <c r="B121" s="428">
        <f>[2]BldgAreas!$B$96*[2]BldgEUI2!H122*([2]BldgEUI2!C122/[2]Constants!$B$1)/1000000</f>
        <v>0</v>
      </c>
      <c r="C121" s="427">
        <f>[2]BldgAreas!$C$96*[2]BldgEUI2!H122*[2]BldgEUI2!C122/1000000</f>
        <v>0</v>
      </c>
      <c r="D121" s="427">
        <f>([2]BldgAreas!$D$96*[2]BldgEUI2!C122+[2]BldgAreas!$G$96*[2]BldgEUI2!G122)*[2]BldgEUI2!H122/1000000</f>
        <v>0</v>
      </c>
      <c r="E121" s="427">
        <v>0</v>
      </c>
      <c r="F121" s="426">
        <f t="shared" ref="F121:F139" si="40">SUM(B121:E121)</f>
        <v>0</v>
      </c>
      <c r="G121" s="428">
        <f>[2]BldgAreas!$B$97*[2]BldgEUI2!O122*([2]BldgEUI2!J122/[2]Constants!$B$1)/1000000</f>
        <v>0</v>
      </c>
      <c r="H121" s="427">
        <f>[2]BldgAreas!$C$97*[2]BldgEUI2!O122*[2]BldgEUI2!J122/1000000</f>
        <v>0.28851091689457314</v>
      </c>
      <c r="I121" s="427">
        <f>([2]BldgAreas!$D$97*[2]BldgEUI2!J122+[2]BldgAreas!$G$97*[2]BldgEUI2!N122)*[2]BldgEUI2!O122/1000000</f>
        <v>9.7433505824403729E-2</v>
      </c>
      <c r="J121" s="427">
        <v>0</v>
      </c>
      <c r="K121" s="426">
        <f t="shared" ref="K121:K139" si="41">SUM(G121:J121)</f>
        <v>0.38594442271897689</v>
      </c>
      <c r="L121" s="428">
        <f>[2]BldgAreas!$B$98*[2]BldgEUI2!V122*([2]BldgEUI2!Q122/[2]Constants!$B$1)/1000000</f>
        <v>2.3895434890079499</v>
      </c>
      <c r="M121" s="427">
        <f>[2]BldgAreas!$C$98*[2]BldgEUI2!V122*[2]BldgEUI2!Q122/1000000</f>
        <v>0</v>
      </c>
      <c r="N121" s="427">
        <f>([2]BldgAreas!$D$98*[2]BldgEUI2!Q122+[2]BldgAreas!$G$98*[2]BldgEUI2!U122)*[2]BldgEUI2!V122/1000000</f>
        <v>0.57473217103957819</v>
      </c>
      <c r="O121" s="427">
        <v>0</v>
      </c>
      <c r="P121" s="426">
        <f t="shared" ref="P121:P139" si="42">SUM(L121:O121)</f>
        <v>2.964275660047528</v>
      </c>
      <c r="Q121" s="428">
        <f>[2]BldgAreas!$B$99*[2]BldgEUI2!AC122*([2]BldgEUI2!X122/[2]Constants!$B$1)/1000000</f>
        <v>0</v>
      </c>
      <c r="R121" s="427">
        <f>[2]BldgAreas!$C$99*[2]BldgEUI2!AC122*[2]BldgEUI2!X122/1000000</f>
        <v>2.1540659559830329</v>
      </c>
      <c r="S121" s="427">
        <f>([2]BldgAreas!$D$99*[2]BldgEUI2!X122+[2]BldgAreas!$G$99*[2]BldgEUI2!AB122)*[2]BldgEUI2!AC122/1000000</f>
        <v>0.58503474382578047</v>
      </c>
      <c r="T121" s="427">
        <v>0</v>
      </c>
      <c r="U121" s="426">
        <f t="shared" ref="U121:U139" si="43">SUM(Q121:T121)</f>
        <v>2.7391006998088132</v>
      </c>
      <c r="V121" s="418">
        <f t="shared" ref="V121:V139" si="44">B121+G121+L121+Q121</f>
        <v>2.3895434890079499</v>
      </c>
      <c r="W121" s="417">
        <f>(C121+H121+M121+R121)/[2]Constants!$B$3</f>
        <v>4.4410488597774656</v>
      </c>
      <c r="X121" s="417">
        <f t="shared" ref="X121:X139" si="45">V121+W121</f>
        <v>6.8305923487854159</v>
      </c>
      <c r="Y121" s="416">
        <f t="shared" ref="Y121:Y139" si="46">D121+I121+N121+S121</f>
        <v>1.2572004206897622</v>
      </c>
    </row>
    <row r="122" spans="1:25" s="24" customFormat="1" x14ac:dyDescent="0.2">
      <c r="A122" s="423" t="str">
        <f t="shared" si="39"/>
        <v>Wall</v>
      </c>
      <c r="B122" s="421">
        <f>[2]BldgAreas!$B$96*[2]BldgEUI2!H123*([2]BldgEUI2!C123/[2]Constants!$B$1)/1000000</f>
        <v>0</v>
      </c>
      <c r="C122" s="420">
        <f>[2]BldgAreas!$C$96*[2]BldgEUI2!H123*[2]BldgEUI2!C123/1000000</f>
        <v>0</v>
      </c>
      <c r="D122" s="420">
        <f>([2]BldgAreas!$D$96*[2]BldgEUI2!C123+[2]BldgAreas!$G$96*[2]BldgEUI2!G123)*[2]BldgEUI2!H123/1000000</f>
        <v>0</v>
      </c>
      <c r="E122" s="420">
        <v>0</v>
      </c>
      <c r="F122" s="419">
        <f t="shared" si="40"/>
        <v>0</v>
      </c>
      <c r="G122" s="421">
        <f>[2]BldgAreas!$B$97*[2]BldgEUI2!O123*([2]BldgEUI2!J123/[2]Constants!$B$1)/1000000</f>
        <v>0</v>
      </c>
      <c r="H122" s="420">
        <f>[2]BldgAreas!$C$97*[2]BldgEUI2!O123*[2]BldgEUI2!J123/1000000</f>
        <v>0.28421947634704464</v>
      </c>
      <c r="I122" s="420">
        <f>([2]BldgAreas!$D$97*[2]BldgEUI2!J123+[2]BldgAreas!$G$97*[2]BldgEUI2!N123)*[2]BldgEUI2!O123/1000000</f>
        <v>9.7412241418942266E-2</v>
      </c>
      <c r="J122" s="420">
        <v>0</v>
      </c>
      <c r="K122" s="419">
        <f t="shared" si="41"/>
        <v>0.38163171776598692</v>
      </c>
      <c r="L122" s="421">
        <f>[2]BldgAreas!$B$98*[2]BldgEUI2!V123*([2]BldgEUI2!Q123/[2]Constants!$B$1)/1000000</f>
        <v>2.3449212962841339</v>
      </c>
      <c r="M122" s="420">
        <f>[2]BldgAreas!$C$98*[2]BldgEUI2!V123*[2]BldgEUI2!Q123/1000000</f>
        <v>0</v>
      </c>
      <c r="N122" s="420">
        <f>([2]BldgAreas!$D$98*[2]BldgEUI2!Q123+[2]BldgAreas!$G$98*[2]BldgEUI2!U123)*[2]BldgEUI2!V123/1000000</f>
        <v>0.57454833429052887</v>
      </c>
      <c r="O122" s="420">
        <v>0</v>
      </c>
      <c r="P122" s="419">
        <f t="shared" si="42"/>
        <v>2.919469630574663</v>
      </c>
      <c r="Q122" s="421">
        <f>[2]BldgAreas!$B$99*[2]BldgEUI2!AC123*([2]BldgEUI2!X123/[2]Constants!$B$1)/1000000</f>
        <v>0</v>
      </c>
      <c r="R122" s="420">
        <f>[2]BldgAreas!$C$99*[2]BldgEUI2!AC123*[2]BldgEUI2!X123/1000000</f>
        <v>2.0863307266547406</v>
      </c>
      <c r="S122" s="420">
        <f>([2]BldgAreas!$D$99*[2]BldgEUI2!X123+[2]BldgAreas!$G$99*[2]BldgEUI2!AB123)*[2]BldgEUI2!AC123/1000000</f>
        <v>0.58477979339922104</v>
      </c>
      <c r="T122" s="420">
        <v>0</v>
      </c>
      <c r="U122" s="419">
        <f t="shared" si="43"/>
        <v>2.6711105200539618</v>
      </c>
      <c r="V122" s="418">
        <f t="shared" si="44"/>
        <v>2.3449212962841339</v>
      </c>
      <c r="W122" s="417">
        <f>(C122+H122+M122+R122)/[2]Constants!$B$3</f>
        <v>4.3100912781850642</v>
      </c>
      <c r="X122" s="417">
        <f t="shared" si="45"/>
        <v>6.6550125744691986</v>
      </c>
      <c r="Y122" s="416">
        <f t="shared" si="46"/>
        <v>1.2567403691086922</v>
      </c>
    </row>
    <row r="123" spans="1:25" s="24" customFormat="1" x14ac:dyDescent="0.2">
      <c r="A123" s="423" t="str">
        <f t="shared" si="39"/>
        <v>Roof</v>
      </c>
      <c r="B123" s="421">
        <f>[2]BldgAreas!$B$96*[2]BldgEUI2!H124*([2]BldgEUI2!C124/[2]Constants!$B$1)/1000000</f>
        <v>0</v>
      </c>
      <c r="C123" s="420">
        <f>[2]BldgAreas!$C$96*[2]BldgEUI2!H124*[2]BldgEUI2!C124/1000000</f>
        <v>0</v>
      </c>
      <c r="D123" s="420">
        <f>([2]BldgAreas!$D$96*[2]BldgEUI2!C124+[2]BldgAreas!$G$96*[2]BldgEUI2!G124)*[2]BldgEUI2!H124/1000000</f>
        <v>0</v>
      </c>
      <c r="E123" s="420">
        <v>0</v>
      </c>
      <c r="F123" s="419">
        <f t="shared" si="40"/>
        <v>0</v>
      </c>
      <c r="G123" s="421">
        <f>[2]BldgAreas!$B$97*[2]BldgEUI2!O124*([2]BldgEUI2!J124/[2]Constants!$B$1)/1000000</f>
        <v>0</v>
      </c>
      <c r="H123" s="420">
        <f>[2]BldgAreas!$C$97*[2]BldgEUI2!O124*[2]BldgEUI2!J124/1000000</f>
        <v>0.27898786555271343</v>
      </c>
      <c r="I123" s="420">
        <f>([2]BldgAreas!$D$97*[2]BldgEUI2!J124+[2]BldgAreas!$G$97*[2]BldgEUI2!N124)*[2]BldgEUI2!O124/1000000</f>
        <v>9.7429252943311437E-2</v>
      </c>
      <c r="J123" s="420">
        <v>0</v>
      </c>
      <c r="K123" s="419">
        <f t="shared" si="41"/>
        <v>0.37641711849602488</v>
      </c>
      <c r="L123" s="421">
        <f>[2]BldgAreas!$B$98*[2]BldgEUI2!V124*([2]BldgEUI2!Q124/[2]Constants!$B$1)/1000000</f>
        <v>2.2655790266375737</v>
      </c>
      <c r="M123" s="420">
        <f>[2]BldgAreas!$C$98*[2]BldgEUI2!V124*[2]BldgEUI2!Q124/1000000</f>
        <v>0</v>
      </c>
      <c r="N123" s="420">
        <f>([2]BldgAreas!$D$98*[2]BldgEUI2!Q124+[2]BldgAreas!$G$98*[2]BldgEUI2!U124)*[2]BldgEUI2!V124/1000000</f>
        <v>0.57472381482371238</v>
      </c>
      <c r="O123" s="420">
        <v>0</v>
      </c>
      <c r="P123" s="419">
        <f t="shared" si="42"/>
        <v>2.8403028414612859</v>
      </c>
      <c r="Q123" s="421">
        <f>[2]BldgAreas!$B$99*[2]BldgEUI2!AC124*([2]BldgEUI2!X124/[2]Constants!$B$1)/1000000</f>
        <v>0</v>
      </c>
      <c r="R123" s="420">
        <f>[2]BldgAreas!$C$99*[2]BldgEUI2!AC124*[2]BldgEUI2!X124/1000000</f>
        <v>2.0499102083859797</v>
      </c>
      <c r="S123" s="420">
        <f>([2]BldgAreas!$D$99*[2]BldgEUI2!X124+[2]BldgAreas!$G$99*[2]BldgEUI2!AB124)*[2]BldgEUI2!AC124/1000000</f>
        <v>0.58504324217333237</v>
      </c>
      <c r="T123" s="420">
        <v>0</v>
      </c>
      <c r="U123" s="419">
        <f t="shared" si="43"/>
        <v>2.634953450559312</v>
      </c>
      <c r="V123" s="418">
        <f t="shared" si="44"/>
        <v>2.2655790266375737</v>
      </c>
      <c r="W123" s="417">
        <f>(C123+H123+M123+R123)/[2]Constants!$B$3</f>
        <v>4.2343601344339872</v>
      </c>
      <c r="X123" s="417">
        <f t="shared" si="45"/>
        <v>6.4999391610715609</v>
      </c>
      <c r="Y123" s="416">
        <f t="shared" si="46"/>
        <v>1.257196309940356</v>
      </c>
    </row>
    <row r="124" spans="1:25" s="24" customFormat="1" x14ac:dyDescent="0.2">
      <c r="A124" s="434" t="str">
        <f t="shared" si="39"/>
        <v>Windows</v>
      </c>
      <c r="B124" s="421">
        <f>[2]BldgAreas!$B$96*[2]BldgEUI2!H125*([2]BldgEUI2!C125/[2]Constants!$B$1)/1000000</f>
        <v>0</v>
      </c>
      <c r="C124" s="420">
        <f>[2]BldgAreas!$C$96*[2]BldgEUI2!H125*[2]BldgEUI2!C125/1000000</f>
        <v>0</v>
      </c>
      <c r="D124" s="420">
        <f>([2]BldgAreas!$D$96*[2]BldgEUI2!C125+[2]BldgAreas!$G$96*[2]BldgEUI2!G125)*[2]BldgEUI2!H125/1000000</f>
        <v>0</v>
      </c>
      <c r="E124" s="420">
        <v>0</v>
      </c>
      <c r="F124" s="419">
        <f t="shared" si="40"/>
        <v>0</v>
      </c>
      <c r="G124" s="421">
        <f>[2]BldgAreas!$B$97*[2]BldgEUI2!O125*([2]BldgEUI2!J125/[2]Constants!$B$1)/1000000</f>
        <v>0</v>
      </c>
      <c r="H124" s="420">
        <f>[2]BldgAreas!$C$97*[2]BldgEUI2!O125*[2]BldgEUI2!J125/1000000</f>
        <v>0.28716927467265813</v>
      </c>
      <c r="I124" s="420">
        <f>([2]BldgAreas!$D$97*[2]BldgEUI2!J125+[2]BldgAreas!$G$97*[2]BldgEUI2!N125)*[2]BldgEUI2!O125/1000000</f>
        <v>9.7429252943311437E-2</v>
      </c>
      <c r="J124" s="420">
        <v>0</v>
      </c>
      <c r="K124" s="419">
        <f t="shared" si="41"/>
        <v>0.38459852761596958</v>
      </c>
      <c r="L124" s="421">
        <f>[2]BldgAreas!$B$98*[2]BldgEUI2!V125*([2]BldgEUI2!Q125/[2]Constants!$B$1)/1000000</f>
        <v>2.3614582474827159</v>
      </c>
      <c r="M124" s="420">
        <f>[2]BldgAreas!$C$98*[2]BldgEUI2!V125*[2]BldgEUI2!Q125/1000000</f>
        <v>0</v>
      </c>
      <c r="N124" s="420">
        <f>([2]BldgAreas!$D$98*[2]BldgEUI2!Q125+[2]BldgAreas!$G$98*[2]BldgEUI2!U125)*[2]BldgEUI2!V125/1000000</f>
        <v>0.57466532131265124</v>
      </c>
      <c r="O124" s="420">
        <v>0</v>
      </c>
      <c r="P124" s="419">
        <f t="shared" si="42"/>
        <v>2.9361235687953671</v>
      </c>
      <c r="Q124" s="421">
        <f>[2]BldgAreas!$B$99*[2]BldgEUI2!AC125*([2]BldgEUI2!X125/[2]Constants!$B$1)/1000000</f>
        <v>0</v>
      </c>
      <c r="R124" s="420">
        <f>[2]BldgAreas!$C$99*[2]BldgEUI2!AC125*[2]BldgEUI2!X125/1000000</f>
        <v>2.1097317764738697</v>
      </c>
      <c r="S124" s="420">
        <f>([2]BldgAreas!$D$99*[2]BldgEUI2!X125+[2]BldgAreas!$G$99*[2]BldgEUI2!AB125)*[2]BldgEUI2!AC125/1000000</f>
        <v>0.58490726861250075</v>
      </c>
      <c r="T124" s="420">
        <v>0</v>
      </c>
      <c r="U124" s="419">
        <f t="shared" si="43"/>
        <v>2.6946390450863706</v>
      </c>
      <c r="V124" s="418">
        <f t="shared" si="44"/>
        <v>2.3614582474827159</v>
      </c>
      <c r="W124" s="417">
        <f>(C124+H124+M124+R124)/[2]Constants!$B$3</f>
        <v>4.3580019111755046</v>
      </c>
      <c r="X124" s="417">
        <f t="shared" si="45"/>
        <v>6.7194601586582205</v>
      </c>
      <c r="Y124" s="416">
        <f t="shared" si="46"/>
        <v>1.2570018428684633</v>
      </c>
    </row>
    <row r="125" spans="1:25" s="24" customFormat="1" x14ac:dyDescent="0.2">
      <c r="A125" s="423" t="str">
        <f t="shared" si="39"/>
        <v>Air tightness</v>
      </c>
      <c r="B125" s="421">
        <f>[2]BldgAreas!$B$96*[2]BldgEUI2!H126*([2]BldgEUI2!C126/[2]Constants!$B$1)/1000000</f>
        <v>0</v>
      </c>
      <c r="C125" s="420">
        <f>[2]BldgAreas!$C$96*[2]BldgEUI2!H126*[2]BldgEUI2!C126/1000000</f>
        <v>0</v>
      </c>
      <c r="D125" s="420">
        <f>([2]BldgAreas!$D$96*[2]BldgEUI2!C126+[2]BldgAreas!$G$96*[2]BldgEUI2!G126)*[2]BldgEUI2!H126/1000000</f>
        <v>0</v>
      </c>
      <c r="E125" s="420">
        <v>0</v>
      </c>
      <c r="F125" s="419">
        <f t="shared" si="40"/>
        <v>0</v>
      </c>
      <c r="G125" s="421">
        <f>[2]BldgAreas!$B$97*[2]BldgEUI2!O126*([2]BldgEUI2!J126/[2]Constants!$B$1)/1000000</f>
        <v>0</v>
      </c>
      <c r="H125" s="420">
        <f>[2]BldgAreas!$C$97*[2]BldgEUI2!O126*[2]BldgEUI2!J126/1000000</f>
        <v>0.26880590116695474</v>
      </c>
      <c r="I125" s="420">
        <f>([2]BldgAreas!$D$97*[2]BldgEUI2!J126+[2]BldgAreas!$G$97*[2]BldgEUI2!N126)*[2]BldgEUI2!O126/1000000</f>
        <v>9.7390977013480817E-2</v>
      </c>
      <c r="J125" s="420">
        <v>0</v>
      </c>
      <c r="K125" s="419">
        <f t="shared" si="41"/>
        <v>0.36619687818043556</v>
      </c>
      <c r="L125" s="421">
        <f>[2]BldgAreas!$B$98*[2]BldgEUI2!V126*([2]BldgEUI2!Q126/[2]Constants!$B$1)/1000000</f>
        <v>2.0975856628698581</v>
      </c>
      <c r="M125" s="420">
        <f>[2]BldgAreas!$C$98*[2]BldgEUI2!V126*[2]BldgEUI2!Q126/1000000</f>
        <v>0</v>
      </c>
      <c r="N125" s="420">
        <f>([2]BldgAreas!$D$98*[2]BldgEUI2!Q126+[2]BldgAreas!$G$98*[2]BldgEUI2!U126)*[2]BldgEUI2!V126/1000000</f>
        <v>0.57423079808762534</v>
      </c>
      <c r="O125" s="420">
        <v>0</v>
      </c>
      <c r="P125" s="419">
        <f t="shared" si="42"/>
        <v>2.6718164609574835</v>
      </c>
      <c r="Q125" s="421">
        <f>[2]BldgAreas!$B$99*[2]BldgEUI2!AC126*([2]BldgEUI2!X126/[2]Constants!$B$1)/1000000</f>
        <v>0</v>
      </c>
      <c r="R125" s="420">
        <f>[2]BldgAreas!$C$99*[2]BldgEUI2!AC126*[2]BldgEUI2!X126/1000000</f>
        <v>1.7566696270964159</v>
      </c>
      <c r="S125" s="420">
        <f>([2]BldgAreas!$D$99*[2]BldgEUI2!X126+[2]BldgAreas!$G$99*[2]BldgEUI2!AB126)*[2]BldgEUI2!AC126/1000000</f>
        <v>0.58421890246079045</v>
      </c>
      <c r="T125" s="420">
        <v>0</v>
      </c>
      <c r="U125" s="419">
        <f t="shared" si="43"/>
        <v>2.3408885295572066</v>
      </c>
      <c r="V125" s="418">
        <f t="shared" si="44"/>
        <v>2.0975856628698581</v>
      </c>
      <c r="W125" s="417">
        <f>(C125+H125+M125+R125)/[2]Constants!$B$3</f>
        <v>3.6826827786606735</v>
      </c>
      <c r="X125" s="417">
        <f t="shared" si="45"/>
        <v>5.7802684415305317</v>
      </c>
      <c r="Y125" s="416">
        <f t="shared" si="46"/>
        <v>1.2558406775618967</v>
      </c>
    </row>
    <row r="126" spans="1:25" s="24" customFormat="1" x14ac:dyDescent="0.2">
      <c r="A126" s="423" t="str">
        <f t="shared" si="39"/>
        <v>T Reduction (2 DegC)</v>
      </c>
      <c r="B126" s="421">
        <f>[2]BldgAreas!$B$96*[2]BldgEUI2!H127*([2]BldgEUI2!C127/[2]Constants!$B$1)/1000000</f>
        <v>0</v>
      </c>
      <c r="C126" s="420">
        <f>[2]BldgAreas!$C$96*[2]BldgEUI2!H127*[2]BldgEUI2!C127/1000000</f>
        <v>0</v>
      </c>
      <c r="D126" s="420">
        <f>([2]BldgAreas!$D$96*[2]BldgEUI2!C127+[2]BldgAreas!$G$96*[2]BldgEUI2!G127)*[2]BldgEUI2!H127/1000000</f>
        <v>0</v>
      </c>
      <c r="E126" s="420">
        <v>0</v>
      </c>
      <c r="F126" s="419">
        <f t="shared" si="40"/>
        <v>0</v>
      </c>
      <c r="G126" s="421">
        <f>[2]BldgAreas!$B$97*[2]BldgEUI2!O127*([2]BldgEUI2!J127/[2]Constants!$B$1)/1000000</f>
        <v>0</v>
      </c>
      <c r="H126" s="420">
        <f>[2]BldgAreas!$C$97*[2]BldgEUI2!O127*[2]BldgEUI2!J127/1000000</f>
        <v>0.27057850200622191</v>
      </c>
      <c r="I126" s="420">
        <f>([2]BldgAreas!$D$97*[2]BldgEUI2!J127+[2]BldgAreas!$G$97*[2]BldgEUI2!N127)*[2]BldgEUI2!O127/1000000</f>
        <v>9.740798853784996E-2</v>
      </c>
      <c r="J126" s="420">
        <v>0</v>
      </c>
      <c r="K126" s="419">
        <f t="shared" si="41"/>
        <v>0.36798649054407184</v>
      </c>
      <c r="L126" s="421">
        <f>[2]BldgAreas!$B$98*[2]BldgEUI2!V127*([2]BldgEUI2!Q127/[2]Constants!$B$1)/1000000</f>
        <v>2.2481646727730729</v>
      </c>
      <c r="M126" s="420">
        <f>[2]BldgAreas!$C$98*[2]BldgEUI2!V127*[2]BldgEUI2!Q127/1000000</f>
        <v>0</v>
      </c>
      <c r="N126" s="420">
        <f>([2]BldgAreas!$D$98*[2]BldgEUI2!Q127+[2]BldgAreas!$G$98*[2]BldgEUI2!U127)*[2]BldgEUI2!V127/1000000</f>
        <v>0.57456504672226061</v>
      </c>
      <c r="O126" s="420">
        <v>0</v>
      </c>
      <c r="P126" s="419">
        <f t="shared" si="42"/>
        <v>2.8227297194953334</v>
      </c>
      <c r="Q126" s="421">
        <f>[2]BldgAreas!$B$99*[2]BldgEUI2!AC127*([2]BldgEUI2!X127/[2]Constants!$B$1)/1000000</f>
        <v>0</v>
      </c>
      <c r="R126" s="420">
        <f>[2]BldgAreas!$C$99*[2]BldgEUI2!AC127*[2]BldgEUI2!X127/1000000</f>
        <v>2.0315401803176218</v>
      </c>
      <c r="S126" s="420">
        <f>([2]BldgAreas!$D$99*[2]BldgEUI2!X127+[2]BldgAreas!$G$99*[2]BldgEUI2!AB127)*[2]BldgEUI2!AC127/1000000</f>
        <v>0.58486477687474092</v>
      </c>
      <c r="T126" s="420">
        <v>0</v>
      </c>
      <c r="U126" s="419">
        <f t="shared" si="43"/>
        <v>2.6164049571923629</v>
      </c>
      <c r="V126" s="418">
        <f t="shared" si="44"/>
        <v>2.2481646727730729</v>
      </c>
      <c r="W126" s="417">
        <f>(C126+H126+M126+R126)/[2]Constants!$B$3</f>
        <v>4.1856703314978976</v>
      </c>
      <c r="X126" s="417">
        <f t="shared" si="45"/>
        <v>6.4338350042709704</v>
      </c>
      <c r="Y126" s="416">
        <f t="shared" si="46"/>
        <v>1.2568378121348514</v>
      </c>
    </row>
    <row r="127" spans="1:25" s="24" customFormat="1" x14ac:dyDescent="0.2">
      <c r="A127" s="423" t="s">
        <v>303</v>
      </c>
      <c r="B127" s="421">
        <f>[2]BldgAreas!$B$96*[2]BldgEUI2!H128*([2]BldgEUI2!C128/[2]Constants!$B$1)/1000000</f>
        <v>0</v>
      </c>
      <c r="C127" s="420">
        <f>[2]BldgAreas!$C$96*[2]BldgEUI2!H128*[2]BldgEUI2!C128/1000000</f>
        <v>0</v>
      </c>
      <c r="D127" s="420">
        <f>([2]BldgAreas!$D$96*[2]BldgEUI2!C128+[2]BldgAreas!$G$96*[2]BldgEUI2!G128)*[2]BldgEUI2!H128/1000000</f>
        <v>0</v>
      </c>
      <c r="E127" s="420">
        <v>0</v>
      </c>
      <c r="F127" s="419">
        <f t="shared" si="40"/>
        <v>0</v>
      </c>
      <c r="G127" s="421">
        <f>[2]BldgAreas!$B$97*[2]BldgEUI2!O128*([2]BldgEUI2!J128/[2]Constants!$B$1)/1000000</f>
        <v>0</v>
      </c>
      <c r="H127" s="420">
        <f>[2]BldgAreas!$C$97*[2]BldgEUI2!O128*[2]BldgEUI2!J128/1000000</f>
        <v>0.28851091689457314</v>
      </c>
      <c r="I127" s="420">
        <f>([2]BldgAreas!$D$97*[2]BldgEUI2!J128+[2]BldgAreas!$G$97*[2]BldgEUI2!N128)*[2]BldgEUI2!O128/1000000</f>
        <v>9.7433505824403729E-2</v>
      </c>
      <c r="J127" s="420">
        <v>0</v>
      </c>
      <c r="K127" s="419">
        <f t="shared" si="41"/>
        <v>0.38594442271897689</v>
      </c>
      <c r="L127" s="421">
        <f>[2]BldgAreas!$B$98*[2]BldgEUI2!V128*([2]BldgEUI2!Q128/[2]Constants!$B$1)/1000000</f>
        <v>2.3895434890079499</v>
      </c>
      <c r="M127" s="420">
        <f>[2]BldgAreas!$C$98*[2]BldgEUI2!V128*[2]BldgEUI2!Q128/1000000</f>
        <v>0</v>
      </c>
      <c r="N127" s="420">
        <f>([2]BldgAreas!$D$98*[2]BldgEUI2!Q128+[2]BldgAreas!$G$98*[2]BldgEUI2!U128)*[2]BldgEUI2!V128/1000000</f>
        <v>0.57473217103957819</v>
      </c>
      <c r="O127" s="420">
        <v>0</v>
      </c>
      <c r="P127" s="419">
        <f t="shared" si="42"/>
        <v>2.964275660047528</v>
      </c>
      <c r="Q127" s="421">
        <f>[2]BldgAreas!$B$99*[2]BldgEUI2!AC128*([2]BldgEUI2!X128/[2]Constants!$B$1)/1000000</f>
        <v>0</v>
      </c>
      <c r="R127" s="420">
        <f>[2]BldgAreas!$C$99*[2]BldgEUI2!AC128*[2]BldgEUI2!X128/1000000</f>
        <v>2.1540659559830329</v>
      </c>
      <c r="S127" s="420">
        <f>([2]BldgAreas!$D$99*[2]BldgEUI2!X128+[2]BldgAreas!$G$99*[2]BldgEUI2!AB128)*[2]BldgEUI2!AC128/1000000</f>
        <v>0.58503474382578047</v>
      </c>
      <c r="T127" s="420">
        <v>0</v>
      </c>
      <c r="U127" s="419">
        <f t="shared" si="43"/>
        <v>2.7391006998088132</v>
      </c>
      <c r="V127" s="418">
        <f t="shared" si="44"/>
        <v>2.3895434890079499</v>
      </c>
      <c r="W127" s="417">
        <f>(C127+H127+M127+R127)/[2]Constants!$B$3</f>
        <v>4.4410488597774656</v>
      </c>
      <c r="X127" s="417">
        <f t="shared" si="45"/>
        <v>6.8305923487854159</v>
      </c>
      <c r="Y127" s="416">
        <f t="shared" si="46"/>
        <v>1.2572004206897622</v>
      </c>
    </row>
    <row r="128" spans="1:25" s="24" customFormat="1" x14ac:dyDescent="0.2">
      <c r="A128" s="423" t="str">
        <f>A105</f>
        <v>Lighting (30%)</v>
      </c>
      <c r="B128" s="421">
        <f>[2]BldgAreas!$B$96*[2]BldgEUI2!H129*([2]BldgEUI2!C129/[2]Constants!$B$1)/1000000</f>
        <v>0</v>
      </c>
      <c r="C128" s="420">
        <f>[2]BldgAreas!$C$96*[2]BldgEUI2!H129*[2]BldgEUI2!C129/1000000</f>
        <v>0</v>
      </c>
      <c r="D128" s="420">
        <f>([2]BldgAreas!$D$96*[2]BldgEUI2!C129+[2]BldgAreas!$G$96*[2]BldgEUI2!G129)*[2]BldgEUI2!H129/1000000</f>
        <v>0</v>
      </c>
      <c r="E128" s="420">
        <v>0</v>
      </c>
      <c r="F128" s="419">
        <f t="shared" si="40"/>
        <v>0</v>
      </c>
      <c r="G128" s="421">
        <f>[2]BldgAreas!$B$97*[2]BldgEUI2!O129*([2]BldgEUI2!J129/[2]Constants!$B$1)/1000000</f>
        <v>0</v>
      </c>
      <c r="H128" s="420">
        <f>[2]BldgAreas!$C$97*[2]BldgEUI2!O129*[2]BldgEUI2!J129/1000000</f>
        <v>0.29432885822882826</v>
      </c>
      <c r="I128" s="420">
        <f>([2]BldgAreas!$D$97*[2]BldgEUI2!J129+[2]BldgAreas!$G$97*[2]BldgEUI2!N129)*[2]BldgEUI2!O129/1000000</f>
        <v>8.6310804141030067E-2</v>
      </c>
      <c r="J128" s="420">
        <v>0</v>
      </c>
      <c r="K128" s="419">
        <f t="shared" si="41"/>
        <v>0.38063966236985836</v>
      </c>
      <c r="L128" s="421">
        <f>[2]BldgAreas!$B$98*[2]BldgEUI2!V129*([2]BldgEUI2!Q129/[2]Constants!$B$1)/1000000</f>
        <v>2.4331629358278604</v>
      </c>
      <c r="M128" s="420">
        <f>[2]BldgAreas!$C$98*[2]BldgEUI2!V129*[2]BldgEUI2!Q129/1000000</f>
        <v>0</v>
      </c>
      <c r="N128" s="420">
        <f>([2]BldgAreas!$D$98*[2]BldgEUI2!Q129+[2]BldgAreas!$G$98*[2]BldgEUI2!U129)*[2]BldgEUI2!V129/1000000</f>
        <v>0.50918601378759076</v>
      </c>
      <c r="O128" s="420">
        <v>0</v>
      </c>
      <c r="P128" s="419">
        <f t="shared" si="42"/>
        <v>2.9423489496154511</v>
      </c>
      <c r="Q128" s="421">
        <f>[2]BldgAreas!$B$99*[2]BldgEUI2!AC129*([2]BldgEUI2!X129/[2]Constants!$B$1)/1000000</f>
        <v>0</v>
      </c>
      <c r="R128" s="420">
        <f>[2]BldgAreas!$C$99*[2]BldgEUI2!AC129*[2]BldgEUI2!X129/1000000</f>
        <v>2.1900649562132153</v>
      </c>
      <c r="S128" s="420">
        <f>([2]BldgAreas!$D$99*[2]BldgEUI2!X129+[2]BldgAreas!$G$99*[2]BldgEUI2!AB129)*[2]BldgEUI2!AC129/1000000</f>
        <v>0.51837370562805785</v>
      </c>
      <c r="T128" s="420">
        <v>0</v>
      </c>
      <c r="U128" s="419">
        <f t="shared" si="43"/>
        <v>2.708438661841273</v>
      </c>
      <c r="V128" s="418">
        <f t="shared" si="44"/>
        <v>2.4331629358278604</v>
      </c>
      <c r="W128" s="417">
        <f>(C128+H128+M128+R128)/[2]Constants!$B$3</f>
        <v>4.5170796626218968</v>
      </c>
      <c r="X128" s="417">
        <f t="shared" si="45"/>
        <v>6.9502425984497567</v>
      </c>
      <c r="Y128" s="416">
        <f t="shared" si="46"/>
        <v>1.1138705235566788</v>
      </c>
    </row>
    <row r="129" spans="1:25" s="24" customFormat="1" x14ac:dyDescent="0.2">
      <c r="A129" s="424" t="s">
        <v>30</v>
      </c>
      <c r="B129" s="421">
        <f>[2]BldgAreas!$B$96*[2]BldgEUI2!H130*([2]BldgEUI2!C130/[2]Constants!$B$1)/1000000</f>
        <v>0</v>
      </c>
      <c r="C129" s="420">
        <f>[2]BldgAreas!$C$96*[2]BldgEUI2!H130*[2]BldgEUI2!C130/1000000</f>
        <v>0</v>
      </c>
      <c r="D129" s="420">
        <f>([2]BldgAreas!$D$96*[2]BldgEUI2!C130+[2]BldgAreas!$G$96*[2]BldgEUI2!G130)*[2]BldgEUI2!H130/1000000</f>
        <v>0</v>
      </c>
      <c r="E129" s="420">
        <v>0</v>
      </c>
      <c r="F129" s="419">
        <f t="shared" si="40"/>
        <v>0</v>
      </c>
      <c r="G129" s="421">
        <f>[2]BldgAreas!$B$97*[2]BldgEUI2!O130*([2]BldgEUI2!J130/[2]Constants!$B$1)/1000000</f>
        <v>0</v>
      </c>
      <c r="H129" s="420">
        <f>[2]BldgAreas!$C$97*[2]BldgEUI2!O130*[2]BldgEUI2!J130/1000000</f>
        <v>0.28851091689457314</v>
      </c>
      <c r="I129" s="420">
        <f>([2]BldgAreas!$D$97*[2]BldgEUI2!J130+[2]BldgAreas!$G$97*[2]BldgEUI2!N130)*[2]BldgEUI2!O130/1000000</f>
        <v>9.3035166000000002E-2</v>
      </c>
      <c r="J129" s="420">
        <v>0</v>
      </c>
      <c r="K129" s="419">
        <f t="shared" si="41"/>
        <v>0.38154608289457315</v>
      </c>
      <c r="L129" s="421">
        <f>[2]BldgAreas!$B$98*[2]BldgEUI2!V130*([2]BldgEUI2!Q130/[2]Constants!$B$1)/1000000</f>
        <v>2.3895434890079499</v>
      </c>
      <c r="M129" s="420">
        <f>[2]BldgAreas!$C$98*[2]BldgEUI2!V130*[2]BldgEUI2!Q130/1000000</f>
        <v>0</v>
      </c>
      <c r="N129" s="420">
        <f>([2]BldgAreas!$D$98*[2]BldgEUI2!Q130+[2]BldgAreas!$G$98*[2]BldgEUI2!U130)*[2]BldgEUI2!V130/1000000</f>
        <v>0.54881406300000002</v>
      </c>
      <c r="O129" s="420">
        <v>0</v>
      </c>
      <c r="P129" s="419">
        <f t="shared" si="42"/>
        <v>2.9383575520079499</v>
      </c>
      <c r="Q129" s="421">
        <f>[2]BldgAreas!$B$99*[2]BldgEUI2!AC130*([2]BldgEUI2!X130/[2]Constants!$B$1)/1000000</f>
        <v>0</v>
      </c>
      <c r="R129" s="420">
        <f>[2]BldgAreas!$C$99*[2]BldgEUI2!AC130*[2]BldgEUI2!X130/1000000</f>
        <v>2.1540659559830329</v>
      </c>
      <c r="S129" s="420">
        <f>([2]BldgAreas!$D$99*[2]BldgEUI2!X130+[2]BldgAreas!$G$99*[2]BldgEUI2!AB130)*[2]BldgEUI2!AC130/1000000</f>
        <v>0.55871489679945008</v>
      </c>
      <c r="T129" s="420">
        <v>0</v>
      </c>
      <c r="U129" s="419">
        <f t="shared" si="43"/>
        <v>2.7127808527824828</v>
      </c>
      <c r="V129" s="418">
        <f t="shared" si="44"/>
        <v>2.3895434890079499</v>
      </c>
      <c r="W129" s="417">
        <f>(C129+H129+M129+R129)/[2]Constants!$B$3</f>
        <v>4.4410488597774656</v>
      </c>
      <c r="X129" s="417">
        <f t="shared" si="45"/>
        <v>6.8305923487854159</v>
      </c>
      <c r="Y129" s="416">
        <f t="shared" si="46"/>
        <v>1.2005641257994499</v>
      </c>
    </row>
    <row r="130" spans="1:25" s="24" customFormat="1" x14ac:dyDescent="0.2">
      <c r="A130" s="423" t="str">
        <f>A107</f>
        <v>HRV</v>
      </c>
      <c r="B130" s="421">
        <f>[2]BldgAreas!$B$96*[2]BldgEUI2!H131*([2]BldgEUI2!C131/[2]Constants!$B$1)/1000000</f>
        <v>0</v>
      </c>
      <c r="C130" s="420">
        <f>[2]BldgAreas!$C$96*[2]BldgEUI2!H131*[2]BldgEUI2!C131/1000000</f>
        <v>0</v>
      </c>
      <c r="D130" s="420">
        <f>([2]BldgAreas!$D$96*[2]BldgEUI2!C131+[2]BldgAreas!$G$96*[2]BldgEUI2!G131)*[2]BldgEUI2!H131/1000000</f>
        <v>0</v>
      </c>
      <c r="E130" s="420">
        <v>0</v>
      </c>
      <c r="F130" s="419">
        <f t="shared" si="40"/>
        <v>0</v>
      </c>
      <c r="G130" s="421">
        <f>[2]BldgAreas!$B$97*[2]BldgEUI2!O131*([2]BldgEUI2!J131/[2]Constants!$B$1)/1000000</f>
        <v>0</v>
      </c>
      <c r="H130" s="420">
        <f>[2]BldgAreas!$C$97*[2]BldgEUI2!O131*[2]BldgEUI2!J131/1000000</f>
        <v>0.28851091689457314</v>
      </c>
      <c r="I130" s="420">
        <f>([2]BldgAreas!$D$97*[2]BldgEUI2!J131+[2]BldgAreas!$G$97*[2]BldgEUI2!N131)*[2]BldgEUI2!O131/1000000</f>
        <v>9.7433505824403729E-2</v>
      </c>
      <c r="J130" s="420">
        <v>0</v>
      </c>
      <c r="K130" s="419">
        <f t="shared" si="41"/>
        <v>0.38594442271897689</v>
      </c>
      <c r="L130" s="421">
        <f>[2]BldgAreas!$B$98*[2]BldgEUI2!V131*([2]BldgEUI2!Q131/[2]Constants!$B$1)/1000000</f>
        <v>2.3895434890079499</v>
      </c>
      <c r="M130" s="420">
        <f>[2]BldgAreas!$C$98*[2]BldgEUI2!V131*[2]BldgEUI2!Q131/1000000</f>
        <v>0</v>
      </c>
      <c r="N130" s="420">
        <f>([2]BldgAreas!$D$98*[2]BldgEUI2!Q131+[2]BldgAreas!$G$98*[2]BldgEUI2!U131)*[2]BldgEUI2!V131/1000000</f>
        <v>0.57473217103957819</v>
      </c>
      <c r="O130" s="420">
        <v>0</v>
      </c>
      <c r="P130" s="419">
        <f t="shared" si="42"/>
        <v>2.964275660047528</v>
      </c>
      <c r="Q130" s="421">
        <f>[2]BldgAreas!$B$99*[2]BldgEUI2!AC131*([2]BldgEUI2!X131/[2]Constants!$B$1)/1000000</f>
        <v>0</v>
      </c>
      <c r="R130" s="420">
        <f>[2]BldgAreas!$C$99*[2]BldgEUI2!AC131*[2]BldgEUI2!X131/1000000</f>
        <v>2.1540659559830329</v>
      </c>
      <c r="S130" s="420">
        <f>([2]BldgAreas!$D$99*[2]BldgEUI2!X131+[2]BldgAreas!$G$99*[2]BldgEUI2!AB131)*[2]BldgEUI2!AC131/1000000</f>
        <v>0.58503474382578047</v>
      </c>
      <c r="T130" s="420">
        <v>0</v>
      </c>
      <c r="U130" s="419">
        <f t="shared" si="43"/>
        <v>2.7391006998088132</v>
      </c>
      <c r="V130" s="418">
        <f t="shared" si="44"/>
        <v>2.3895434890079499</v>
      </c>
      <c r="W130" s="417">
        <f>(C130+H130+M130+R130)/[2]Constants!$B$3</f>
        <v>4.4410488597774656</v>
      </c>
      <c r="X130" s="417">
        <f t="shared" si="45"/>
        <v>6.8305923487854159</v>
      </c>
      <c r="Y130" s="416">
        <f t="shared" si="46"/>
        <v>1.2572004206897622</v>
      </c>
    </row>
    <row r="131" spans="1:25" s="24" customFormat="1" x14ac:dyDescent="0.2">
      <c r="A131" s="423" t="str">
        <f>A108</f>
        <v>DCV</v>
      </c>
      <c r="B131" s="421">
        <f>[2]BldgAreas!$B$96*[2]BldgEUI2!H132*([2]BldgEUI2!C132/[2]Constants!$B$1)/1000000</f>
        <v>0</v>
      </c>
      <c r="C131" s="420">
        <f>[2]BldgAreas!$C$96*[2]BldgEUI2!H132*[2]BldgEUI2!C132/1000000</f>
        <v>0</v>
      </c>
      <c r="D131" s="420">
        <f>([2]BldgAreas!$D$96*[2]BldgEUI2!C132+[2]BldgAreas!$G$96*[2]BldgEUI2!G132)*[2]BldgEUI2!H132/1000000</f>
        <v>0</v>
      </c>
      <c r="E131" s="420">
        <v>0</v>
      </c>
      <c r="F131" s="419">
        <f t="shared" si="40"/>
        <v>0</v>
      </c>
      <c r="G131" s="421">
        <f>[2]BldgAreas!$B$97*[2]BldgEUI2!O132*([2]BldgEUI2!J132/[2]Constants!$B$1)/1000000</f>
        <v>0</v>
      </c>
      <c r="H131" s="420">
        <f>[2]BldgAreas!$C$97*[2]BldgEUI2!O132*[2]BldgEUI2!J132/1000000</f>
        <v>0.25965344160000003</v>
      </c>
      <c r="I131" s="420">
        <f>([2]BldgAreas!$D$97*[2]BldgEUI2!J132+[2]BldgAreas!$G$97*[2]BldgEUI2!N132)*[2]BldgEUI2!O132/1000000</f>
        <v>9.7433505824403729E-2</v>
      </c>
      <c r="J131" s="420">
        <v>0</v>
      </c>
      <c r="K131" s="419">
        <f t="shared" si="41"/>
        <v>0.35708694742440378</v>
      </c>
      <c r="L131" s="421">
        <f>[2]BldgAreas!$B$98*[2]BldgEUI2!V132*([2]BldgEUI2!Q132/[2]Constants!$B$1)/1000000</f>
        <v>2.3895434890079499</v>
      </c>
      <c r="M131" s="420">
        <f>[2]BldgAreas!$C$98*[2]BldgEUI2!V132*[2]BldgEUI2!Q132/1000000</f>
        <v>0</v>
      </c>
      <c r="N131" s="420">
        <f>([2]BldgAreas!$D$98*[2]BldgEUI2!Q132+[2]BldgAreas!$G$98*[2]BldgEUI2!U132)*[2]BldgEUI2!V132/1000000</f>
        <v>0.57473217103957819</v>
      </c>
      <c r="O131" s="420">
        <v>0</v>
      </c>
      <c r="P131" s="419">
        <f t="shared" si="42"/>
        <v>2.964275660047528</v>
      </c>
      <c r="Q131" s="421">
        <f>[2]BldgAreas!$B$99*[2]BldgEUI2!AC132*([2]BldgEUI2!X132/[2]Constants!$B$1)/1000000</f>
        <v>0</v>
      </c>
      <c r="R131" s="420">
        <f>[2]BldgAreas!$C$99*[2]BldgEUI2!AC132*[2]BldgEUI2!X132/1000000</f>
        <v>2.1540659559830329</v>
      </c>
      <c r="S131" s="420">
        <f>([2]BldgAreas!$D$99*[2]BldgEUI2!X132+[2]BldgAreas!$G$99*[2]BldgEUI2!AB132)*[2]BldgEUI2!AC132/1000000</f>
        <v>0.58503474382578047</v>
      </c>
      <c r="T131" s="420">
        <v>0</v>
      </c>
      <c r="U131" s="419">
        <f t="shared" si="43"/>
        <v>2.7391006998088132</v>
      </c>
      <c r="V131" s="418">
        <f t="shared" si="44"/>
        <v>2.3895434890079499</v>
      </c>
      <c r="W131" s="417">
        <f>(C131+H131+M131+R131)/[2]Constants!$B$3</f>
        <v>4.388580722878241</v>
      </c>
      <c r="X131" s="417">
        <f t="shared" si="45"/>
        <v>6.7781242118861904</v>
      </c>
      <c r="Y131" s="416">
        <f t="shared" si="46"/>
        <v>1.2572004206897622</v>
      </c>
    </row>
    <row r="132" spans="1:25" s="24" customFormat="1" x14ac:dyDescent="0.2">
      <c r="A132" s="425" t="s">
        <v>306</v>
      </c>
      <c r="B132" s="421">
        <f>[2]BldgAreas!$B$96*[2]BldgEUI2!H133*([2]BldgEUI2!C133/[2]Constants!$B$1)/1000000</f>
        <v>0</v>
      </c>
      <c r="C132" s="420">
        <f>[2]BldgAreas!$C$96*[2]BldgEUI2!H133*[2]BldgEUI2!C133/1000000</f>
        <v>0</v>
      </c>
      <c r="D132" s="420">
        <f>([2]BldgAreas!$D$96*[2]BldgEUI2!C133+[2]BldgAreas!$G$96*[2]BldgEUI2!G133)*[2]BldgEUI2!H133/1000000</f>
        <v>0</v>
      </c>
      <c r="E132" s="420">
        <v>0</v>
      </c>
      <c r="F132" s="419">
        <f t="shared" si="40"/>
        <v>0</v>
      </c>
      <c r="G132" s="421">
        <f>[2]BldgAreas!$B$97*[2]BldgEUI2!O133*([2]BldgEUI2!J133/[2]Constants!$B$1)/1000000</f>
        <v>0</v>
      </c>
      <c r="H132" s="420">
        <f>[2]BldgAreas!$C$97*[2]BldgEUI2!O133*[2]BldgEUI2!J133/1000000</f>
        <v>0.28851091689457314</v>
      </c>
      <c r="I132" s="420">
        <f>([2]BldgAreas!$D$97*[2]BldgEUI2!J133+[2]BldgAreas!$G$97*[2]BldgEUI2!N133)*[2]BldgEUI2!O133/1000000</f>
        <v>9.7433505824403729E-2</v>
      </c>
      <c r="J132" s="420">
        <v>0</v>
      </c>
      <c r="K132" s="419">
        <f t="shared" si="41"/>
        <v>0.38594442271897689</v>
      </c>
      <c r="L132" s="421">
        <f>[2]BldgAreas!$B$98*[2]BldgEUI2!V133*([2]BldgEUI2!Q133/[2]Constants!$B$1)/1000000</f>
        <v>2.3895434890079499</v>
      </c>
      <c r="M132" s="420">
        <f>[2]BldgAreas!$C$98*[2]BldgEUI2!V133*[2]BldgEUI2!Q133/1000000</f>
        <v>0</v>
      </c>
      <c r="N132" s="420">
        <f>([2]BldgAreas!$D$98*[2]BldgEUI2!Q133+[2]BldgAreas!$G$98*[2]BldgEUI2!U133)*[2]BldgEUI2!V133/1000000</f>
        <v>0.57473217103957819</v>
      </c>
      <c r="O132" s="420">
        <v>0</v>
      </c>
      <c r="P132" s="419">
        <f t="shared" si="42"/>
        <v>2.964275660047528</v>
      </c>
      <c r="Q132" s="421">
        <f>[2]BldgAreas!$B$99*[2]BldgEUI2!AC133*([2]BldgEUI2!X133/[2]Constants!$B$1)/1000000</f>
        <v>0</v>
      </c>
      <c r="R132" s="420">
        <f>[2]BldgAreas!$C$99*[2]BldgEUI2!AC133*[2]BldgEUI2!X133/1000000</f>
        <v>2.1540659559830329</v>
      </c>
      <c r="S132" s="420">
        <f>([2]BldgAreas!$D$99*[2]BldgEUI2!X133+[2]BldgAreas!$G$99*[2]BldgEUI2!AB133)*[2]BldgEUI2!AC133/1000000</f>
        <v>0.58503474382578047</v>
      </c>
      <c r="T132" s="420">
        <v>0</v>
      </c>
      <c r="U132" s="419">
        <f t="shared" si="43"/>
        <v>2.7391006998088132</v>
      </c>
      <c r="V132" s="418">
        <f t="shared" si="44"/>
        <v>2.3895434890079499</v>
      </c>
      <c r="W132" s="417">
        <f>(C132+H132+M132+R132)/[2]Constants!$B$3</f>
        <v>4.4410488597774656</v>
      </c>
      <c r="X132" s="417">
        <f t="shared" si="45"/>
        <v>6.8305923487854159</v>
      </c>
      <c r="Y132" s="416">
        <f t="shared" si="46"/>
        <v>1.2572004206897622</v>
      </c>
    </row>
    <row r="133" spans="1:25" s="24" customFormat="1" x14ac:dyDescent="0.2">
      <c r="A133" s="423" t="str">
        <f>A110</f>
        <v>VSD</v>
      </c>
      <c r="B133" s="421">
        <f>[2]BldgAreas!$B$96*[2]BldgEUI2!H134*([2]BldgEUI2!C134/[2]Constants!$B$1)/1000000</f>
        <v>0</v>
      </c>
      <c r="C133" s="420">
        <f>[2]BldgAreas!$C$96*[2]BldgEUI2!H134*[2]BldgEUI2!C134/1000000</f>
        <v>0</v>
      </c>
      <c r="D133" s="420">
        <f>([2]BldgAreas!$D$96*[2]BldgEUI2!C134+[2]BldgAreas!$G$96*[2]BldgEUI2!G134)*[2]BldgEUI2!H134/1000000</f>
        <v>0</v>
      </c>
      <c r="E133" s="420">
        <v>0</v>
      </c>
      <c r="F133" s="419">
        <f t="shared" si="40"/>
        <v>0</v>
      </c>
      <c r="G133" s="421">
        <f>[2]BldgAreas!$B$97*[2]BldgEUI2!O134*([2]BldgEUI2!J134/[2]Constants!$B$1)/1000000</f>
        <v>0</v>
      </c>
      <c r="H133" s="420">
        <f>[2]BldgAreas!$C$97*[2]BldgEUI2!O134*[2]BldgEUI2!J134/1000000</f>
        <v>0.28902483856433636</v>
      </c>
      <c r="I133" s="420">
        <f>([2]BldgAreas!$D$97*[2]BldgEUI2!J134+[2]BldgAreas!$G$97*[2]BldgEUI2!N134)*[2]BldgEUI2!O134/1000000</f>
        <v>9.6748276931386087E-2</v>
      </c>
      <c r="J133" s="420">
        <v>0</v>
      </c>
      <c r="K133" s="419">
        <f t="shared" si="41"/>
        <v>0.38577311549572246</v>
      </c>
      <c r="L133" s="421">
        <f>[2]BldgAreas!$B$98*[2]BldgEUI2!V134*([2]BldgEUI2!Q134/[2]Constants!$B$1)/1000000</f>
        <v>2.3935767063948807</v>
      </c>
      <c r="M133" s="420">
        <f>[2]BldgAreas!$C$98*[2]BldgEUI2!V134*[2]BldgEUI2!Q134/1000000</f>
        <v>0</v>
      </c>
      <c r="N133" s="420">
        <f>([2]BldgAreas!$D$98*[2]BldgEUI2!Q134+[2]BldgAreas!$G$98*[2]BldgEUI2!U134)*[2]BldgEUI2!V134/1000000</f>
        <v>0.57043007249351885</v>
      </c>
      <c r="O133" s="420">
        <v>0</v>
      </c>
      <c r="P133" s="419">
        <f t="shared" si="42"/>
        <v>2.9640067788883995</v>
      </c>
      <c r="Q133" s="421">
        <f>[2]BldgAreas!$B$99*[2]BldgEUI2!AC134*([2]BldgEUI2!X134/[2]Constants!$B$1)/1000000</f>
        <v>0</v>
      </c>
      <c r="R133" s="420">
        <f>[2]BldgAreas!$C$99*[2]BldgEUI2!AC134*[2]BldgEUI2!X134/1000000</f>
        <v>2.1576053419632579</v>
      </c>
      <c r="S133" s="420">
        <f>([2]BldgAreas!$D$99*[2]BldgEUI2!X134+[2]BldgAreas!$G$99*[2]BldgEUI2!AB134)*[2]BldgEUI2!AC134/1000000</f>
        <v>0.58031556251881378</v>
      </c>
      <c r="T133" s="420">
        <v>0</v>
      </c>
      <c r="U133" s="419">
        <f t="shared" si="43"/>
        <v>2.7379209044820718</v>
      </c>
      <c r="V133" s="418">
        <f t="shared" si="44"/>
        <v>2.3935767063948807</v>
      </c>
      <c r="W133" s="417">
        <f>(C133+H133+M133+R133)/[2]Constants!$B$3</f>
        <v>4.4484185100501712</v>
      </c>
      <c r="X133" s="417">
        <f t="shared" si="45"/>
        <v>6.8419952164450519</v>
      </c>
      <c r="Y133" s="416">
        <f t="shared" si="46"/>
        <v>1.2474939119437187</v>
      </c>
    </row>
    <row r="134" spans="1:25" s="24" customFormat="1" x14ac:dyDescent="0.2">
      <c r="A134" s="423" t="str">
        <f>A111</f>
        <v>VSP</v>
      </c>
      <c r="B134" s="421">
        <f>[2]BldgAreas!$B$96*[2]BldgEUI2!H135*([2]BldgEUI2!C135/[2]Constants!$B$1)/1000000</f>
        <v>0</v>
      </c>
      <c r="C134" s="420">
        <f>[2]BldgAreas!$C$96*[2]BldgEUI2!H135*[2]BldgEUI2!C135/1000000</f>
        <v>0</v>
      </c>
      <c r="D134" s="420">
        <f>([2]BldgAreas!$D$96*[2]BldgEUI2!C135+[2]BldgAreas!$G$96*[2]BldgEUI2!G135)*[2]BldgEUI2!H135/1000000</f>
        <v>0</v>
      </c>
      <c r="E134" s="420">
        <v>0</v>
      </c>
      <c r="F134" s="419">
        <f t="shared" si="40"/>
        <v>0</v>
      </c>
      <c r="G134" s="421">
        <f>[2]BldgAreas!$B$97*[2]BldgEUI2!O135*([2]BldgEUI2!J135/[2]Constants!$B$1)/1000000</f>
        <v>0</v>
      </c>
      <c r="H134" s="420">
        <f>[2]BldgAreas!$C$97*[2]BldgEUI2!O135*[2]BldgEUI2!J135/1000000</f>
        <v>0.28851091689457314</v>
      </c>
      <c r="I134" s="420">
        <f>([2]BldgAreas!$D$97*[2]BldgEUI2!J135+[2]BldgAreas!$G$97*[2]BldgEUI2!N135)*[2]BldgEUI2!O135/1000000</f>
        <v>9.7433505824403729E-2</v>
      </c>
      <c r="J134" s="420">
        <v>0</v>
      </c>
      <c r="K134" s="419">
        <f t="shared" si="41"/>
        <v>0.38594442271897689</v>
      </c>
      <c r="L134" s="421">
        <f>[2]BldgAreas!$B$98*[2]BldgEUI2!V135*([2]BldgEUI2!Q135/[2]Constants!$B$1)/1000000</f>
        <v>2.3895434890079499</v>
      </c>
      <c r="M134" s="420">
        <f>[2]BldgAreas!$C$98*[2]BldgEUI2!V135*[2]BldgEUI2!Q135/1000000</f>
        <v>0</v>
      </c>
      <c r="N134" s="420">
        <f>([2]BldgAreas!$D$98*[2]BldgEUI2!Q135+[2]BldgAreas!$G$98*[2]BldgEUI2!U135)*[2]BldgEUI2!V135/1000000</f>
        <v>0.57473217103957819</v>
      </c>
      <c r="O134" s="420">
        <v>0</v>
      </c>
      <c r="P134" s="419">
        <f t="shared" si="42"/>
        <v>2.964275660047528</v>
      </c>
      <c r="Q134" s="421">
        <f>[2]BldgAreas!$B$99*[2]BldgEUI2!AC135*([2]BldgEUI2!X135/[2]Constants!$B$1)/1000000</f>
        <v>0</v>
      </c>
      <c r="R134" s="420">
        <f>[2]BldgAreas!$C$99*[2]BldgEUI2!AC135*[2]BldgEUI2!X135/1000000</f>
        <v>2.1540659559830329</v>
      </c>
      <c r="S134" s="420">
        <f>([2]BldgAreas!$D$99*[2]BldgEUI2!X135+[2]BldgAreas!$G$99*[2]BldgEUI2!AB135)*[2]BldgEUI2!AC135/1000000</f>
        <v>0.58503474382578047</v>
      </c>
      <c r="T134" s="420">
        <v>0</v>
      </c>
      <c r="U134" s="419">
        <f t="shared" si="43"/>
        <v>2.7391006998088132</v>
      </c>
      <c r="V134" s="418">
        <f t="shared" si="44"/>
        <v>2.3895434890079499</v>
      </c>
      <c r="W134" s="417">
        <f>(C134+H134+M134+R134)/[2]Constants!$B$3</f>
        <v>4.4410488597774656</v>
      </c>
      <c r="X134" s="417">
        <f t="shared" si="45"/>
        <v>6.8305923487854159</v>
      </c>
      <c r="Y134" s="416">
        <f t="shared" si="46"/>
        <v>1.2572004206897622</v>
      </c>
    </row>
    <row r="135" spans="1:25" s="26" customFormat="1" x14ac:dyDescent="0.2">
      <c r="A135" s="423" t="str">
        <f>A112</f>
        <v>Solar Wall</v>
      </c>
      <c r="B135" s="421">
        <f>[2]BldgAreas!$B$96*[2]BldgEUI2!H136*([2]BldgEUI2!C136/[2]Constants!$B$1)/1000000</f>
        <v>0</v>
      </c>
      <c r="C135" s="420">
        <f>[2]BldgAreas!$C$96*[2]BldgEUI2!H136*[2]BldgEUI2!C136/1000000</f>
        <v>0</v>
      </c>
      <c r="D135" s="420">
        <f>([2]BldgAreas!$D$96*[2]BldgEUI2!C136+[2]BldgAreas!$G$96*[2]BldgEUI2!G136)*[2]BldgEUI2!H136/1000000</f>
        <v>0</v>
      </c>
      <c r="E135" s="420">
        <v>0</v>
      </c>
      <c r="F135" s="419">
        <f t="shared" si="40"/>
        <v>0</v>
      </c>
      <c r="G135" s="421">
        <f>[2]BldgAreas!$B$97*[2]BldgEUI2!O136*([2]BldgEUI2!J136/[2]Constants!$B$1)/1000000</f>
        <v>0</v>
      </c>
      <c r="H135" s="420">
        <f>[2]BldgAreas!$C$97*[2]BldgEUI2!O136*[2]BldgEUI2!J136/1000000</f>
        <v>0.28851091689457314</v>
      </c>
      <c r="I135" s="420">
        <f>([2]BldgAreas!$D$97*[2]BldgEUI2!J136+[2]BldgAreas!$G$97*[2]BldgEUI2!N136)*[2]BldgEUI2!O136/1000000</f>
        <v>9.7433505824403729E-2</v>
      </c>
      <c r="J135" s="420">
        <v>0</v>
      </c>
      <c r="K135" s="419">
        <f t="shared" si="41"/>
        <v>0.38594442271897689</v>
      </c>
      <c r="L135" s="421">
        <f>[2]BldgAreas!$B$98*[2]BldgEUI2!V136*([2]BldgEUI2!Q136/[2]Constants!$B$1)/1000000</f>
        <v>2.3895434890079499</v>
      </c>
      <c r="M135" s="420">
        <f>[2]BldgAreas!$C$98*[2]BldgEUI2!V136*[2]BldgEUI2!Q136/1000000</f>
        <v>0</v>
      </c>
      <c r="N135" s="420">
        <f>([2]BldgAreas!$D$98*[2]BldgEUI2!Q136+[2]BldgAreas!$G$98*[2]BldgEUI2!U136)*[2]BldgEUI2!V136/1000000</f>
        <v>0.57473217103957819</v>
      </c>
      <c r="O135" s="420">
        <v>0</v>
      </c>
      <c r="P135" s="419">
        <f t="shared" si="42"/>
        <v>2.964275660047528</v>
      </c>
      <c r="Q135" s="421">
        <f>[2]BldgAreas!$B$99*[2]BldgEUI2!AC136*([2]BldgEUI2!X136/[2]Constants!$B$1)/1000000</f>
        <v>0</v>
      </c>
      <c r="R135" s="420">
        <f>[2]BldgAreas!$C$99*[2]BldgEUI2!AC136*[2]BldgEUI2!X136/1000000</f>
        <v>2.1540659559830329</v>
      </c>
      <c r="S135" s="420">
        <f>([2]BldgAreas!$D$99*[2]BldgEUI2!X136+[2]BldgAreas!$G$99*[2]BldgEUI2!AB136)*[2]BldgEUI2!AC136/1000000</f>
        <v>0.58503474382578047</v>
      </c>
      <c r="T135" s="420">
        <v>0</v>
      </c>
      <c r="U135" s="419">
        <f t="shared" si="43"/>
        <v>2.7391006998088132</v>
      </c>
      <c r="V135" s="418">
        <f t="shared" si="44"/>
        <v>2.3895434890079499</v>
      </c>
      <c r="W135" s="417">
        <f>(C135+H135+M135+R135)/[2]Constants!$B$3</f>
        <v>4.4410488597774656</v>
      </c>
      <c r="X135" s="417">
        <f t="shared" si="45"/>
        <v>6.8305923487854159</v>
      </c>
      <c r="Y135" s="416">
        <f t="shared" si="46"/>
        <v>1.2572004206897622</v>
      </c>
    </row>
    <row r="136" spans="1:25" s="26" customFormat="1" x14ac:dyDescent="0.2">
      <c r="A136" s="424" t="s">
        <v>21</v>
      </c>
      <c r="B136" s="421">
        <f>[2]BldgAreas!$B$96*[2]BldgEUI2!H137*([2]BldgEUI2!C137/[2]Constants!$B$1)/1000000</f>
        <v>0</v>
      </c>
      <c r="C136" s="420">
        <f>[2]BldgAreas!$C$96*[2]BldgEUI2!H137*[2]BldgEUI2!C137/1000000</f>
        <v>0</v>
      </c>
      <c r="D136" s="420">
        <f>([2]BldgAreas!$D$96*[2]BldgEUI2!C137+[2]BldgAreas!$G$96*[2]BldgEUI2!G137)*[2]BldgEUI2!H137/1000000</f>
        <v>0</v>
      </c>
      <c r="E136" s="420">
        <v>0</v>
      </c>
      <c r="F136" s="419">
        <f t="shared" si="40"/>
        <v>0</v>
      </c>
      <c r="G136" s="421">
        <f>[2]BldgAreas!$B$97*[2]BldgEUI2!O137*([2]BldgEUI2!J137/[2]Constants!$B$1)/1000000</f>
        <v>0</v>
      </c>
      <c r="H136" s="420">
        <f>[2]BldgAreas!$C$97*[2]BldgEUI2!O137*[2]BldgEUI2!J137/1000000</f>
        <v>0.28851091689457314</v>
      </c>
      <c r="I136" s="420">
        <f>([2]BldgAreas!$D$97*[2]BldgEUI2!J137+[2]BldgAreas!$G$97*[2]BldgEUI2!N137)*[2]BldgEUI2!O137/1000000</f>
        <v>7.7798783999999996E-2</v>
      </c>
      <c r="J136" s="420">
        <v>0</v>
      </c>
      <c r="K136" s="419">
        <f t="shared" si="41"/>
        <v>0.36630970089457315</v>
      </c>
      <c r="L136" s="421">
        <f>[2]BldgAreas!$B$98*[2]BldgEUI2!V137*([2]BldgEUI2!Q137/[2]Constants!$B$1)/1000000</f>
        <v>2.3895434890079499</v>
      </c>
      <c r="M136" s="420">
        <f>[2]BldgAreas!$C$98*[2]BldgEUI2!V137*[2]BldgEUI2!Q137/1000000</f>
        <v>0</v>
      </c>
      <c r="N136" s="420">
        <f>([2]BldgAreas!$D$98*[2]BldgEUI2!Q137+[2]BldgAreas!$G$98*[2]BldgEUI2!U137)*[2]BldgEUI2!V137/1000000</f>
        <v>0.45900306600000002</v>
      </c>
      <c r="O136" s="420">
        <v>0</v>
      </c>
      <c r="P136" s="419">
        <f t="shared" si="42"/>
        <v>2.8485465550079501</v>
      </c>
      <c r="Q136" s="421">
        <f>[2]BldgAreas!$B$99*[2]BldgEUI2!AC137*([2]BldgEUI2!X137/[2]Constants!$B$1)/1000000</f>
        <v>0</v>
      </c>
      <c r="R136" s="420">
        <f>[2]BldgAreas!$C$99*[2]BldgEUI2!AC137*[2]BldgEUI2!X137/1000000</f>
        <v>2.1540659559830329</v>
      </c>
      <c r="S136" s="420">
        <f>([2]BldgAreas!$D$99*[2]BldgEUI2!X137+[2]BldgAreas!$G$99*[2]BldgEUI2!AB137)*[2]BldgEUI2!AC137/1000000</f>
        <v>0.46730554556924997</v>
      </c>
      <c r="T136" s="420">
        <v>0</v>
      </c>
      <c r="U136" s="419">
        <f t="shared" si="43"/>
        <v>2.6213715015522827</v>
      </c>
      <c r="V136" s="418">
        <f t="shared" si="44"/>
        <v>2.3895434890079499</v>
      </c>
      <c r="W136" s="417">
        <f>(C136+H136+M136+R136)/[2]Constants!$B$3</f>
        <v>4.4410488597774656</v>
      </c>
      <c r="X136" s="417">
        <f t="shared" si="45"/>
        <v>6.8305923487854159</v>
      </c>
      <c r="Y136" s="416">
        <f t="shared" si="46"/>
        <v>1.0041073955692501</v>
      </c>
    </row>
    <row r="137" spans="1:25" s="24" customFormat="1" x14ac:dyDescent="0.2">
      <c r="A137" s="423" t="str">
        <f>A114</f>
        <v>DB Economizer</v>
      </c>
      <c r="B137" s="421">
        <f>[2]BldgAreas!$B$96*[2]BldgEUI2!H138*([2]BldgEUI2!C138/[2]Constants!$B$1)/1000000</f>
        <v>0</v>
      </c>
      <c r="C137" s="420">
        <f>[2]BldgAreas!$C$96*[2]BldgEUI2!H138*[2]BldgEUI2!C138/1000000</f>
        <v>0</v>
      </c>
      <c r="D137" s="420">
        <f>([2]BldgAreas!$D$96*[2]BldgEUI2!C138+[2]BldgAreas!$G$96*[2]BldgEUI2!G138)*[2]BldgEUI2!H138/1000000</f>
        <v>0</v>
      </c>
      <c r="E137" s="420">
        <v>0</v>
      </c>
      <c r="F137" s="419">
        <f t="shared" si="40"/>
        <v>0</v>
      </c>
      <c r="G137" s="421">
        <f>[2]BldgAreas!$B$97*[2]BldgEUI2!O138*([2]BldgEUI2!J138/[2]Constants!$B$1)/1000000</f>
        <v>0</v>
      </c>
      <c r="H137" s="420">
        <f>[2]BldgAreas!$C$97*[2]BldgEUI2!O138*[2]BldgEUI2!J138/1000000</f>
        <v>0.28851091689457314</v>
      </c>
      <c r="I137" s="420">
        <f>([2]BldgAreas!$D$97*[2]BldgEUI2!J138+[2]BldgAreas!$G$97*[2]BldgEUI2!N138)*[2]BldgEUI2!O138/1000000</f>
        <v>9.7433505824403729E-2</v>
      </c>
      <c r="J137" s="420">
        <v>0</v>
      </c>
      <c r="K137" s="419">
        <f t="shared" si="41"/>
        <v>0.38594442271897689</v>
      </c>
      <c r="L137" s="421">
        <f>[2]BldgAreas!$B$98*[2]BldgEUI2!V138*([2]BldgEUI2!Q138/[2]Constants!$B$1)/1000000</f>
        <v>2.3895434890079499</v>
      </c>
      <c r="M137" s="420">
        <f>[2]BldgAreas!$C$98*[2]BldgEUI2!V138*[2]BldgEUI2!Q138/1000000</f>
        <v>0</v>
      </c>
      <c r="N137" s="420">
        <f>([2]BldgAreas!$D$98*[2]BldgEUI2!Q138+[2]BldgAreas!$G$98*[2]BldgEUI2!U138)*[2]BldgEUI2!V138/1000000</f>
        <v>0.57473217103957819</v>
      </c>
      <c r="O137" s="420">
        <v>0</v>
      </c>
      <c r="P137" s="419">
        <f t="shared" si="42"/>
        <v>2.964275660047528</v>
      </c>
      <c r="Q137" s="421">
        <f>[2]BldgAreas!$B$99*[2]BldgEUI2!AC138*([2]BldgEUI2!X138/[2]Constants!$B$1)/1000000</f>
        <v>0</v>
      </c>
      <c r="R137" s="420">
        <f>[2]BldgAreas!$C$99*[2]BldgEUI2!AC138*[2]BldgEUI2!X138/1000000</f>
        <v>2.1540659559830329</v>
      </c>
      <c r="S137" s="420">
        <f>([2]BldgAreas!$D$99*[2]BldgEUI2!X138+[2]BldgAreas!$G$99*[2]BldgEUI2!AB138)*[2]BldgEUI2!AC138/1000000</f>
        <v>0.58503474382578047</v>
      </c>
      <c r="T137" s="420">
        <v>0</v>
      </c>
      <c r="U137" s="419">
        <f t="shared" si="43"/>
        <v>2.7391006998088132</v>
      </c>
      <c r="V137" s="418">
        <f t="shared" si="44"/>
        <v>2.3895434890079499</v>
      </c>
      <c r="W137" s="417">
        <f>(C137+H137+M137+R137)/[2]Constants!$B$3</f>
        <v>4.4410488597774656</v>
      </c>
      <c r="X137" s="417">
        <f t="shared" si="45"/>
        <v>6.8305923487854159</v>
      </c>
      <c r="Y137" s="416">
        <f t="shared" si="46"/>
        <v>1.2572004206897622</v>
      </c>
    </row>
    <row r="138" spans="1:25" s="24" customFormat="1" x14ac:dyDescent="0.2">
      <c r="A138" s="422" t="s">
        <v>311</v>
      </c>
      <c r="B138" s="421">
        <f>[2]BldgAreas!$B$96*[2]BldgEUI2!H139*([2]BldgEUI2!C139/[2]Constants!$B$1)/1000000</f>
        <v>0</v>
      </c>
      <c r="C138" s="420">
        <f>[2]BldgAreas!$C$96*[2]BldgEUI2!H139*[2]BldgEUI2!C139/1000000</f>
        <v>0</v>
      </c>
      <c r="D138" s="420">
        <f>([2]BldgAreas!$D$96*[2]BldgEUI2!C139+[2]BldgAreas!$G$96*[2]BldgEUI2!G139)*[2]BldgEUI2!H139/1000000</f>
        <v>0</v>
      </c>
      <c r="E138" s="420">
        <v>0</v>
      </c>
      <c r="F138" s="419">
        <f t="shared" si="40"/>
        <v>0</v>
      </c>
      <c r="G138" s="421">
        <f>[2]BldgAreas!$B$97*[2]BldgEUI2!O139*([2]BldgEUI2!J139/[2]Constants!$B$1)/1000000</f>
        <v>0</v>
      </c>
      <c r="H138" s="420">
        <f>[2]BldgAreas!$C$97*[2]BldgEUI2!O139*[2]BldgEUI2!J139/1000000</f>
        <v>0.28851091689457314</v>
      </c>
      <c r="I138" s="420">
        <f>([2]BldgAreas!$D$97*[2]BldgEUI2!J139+[2]BldgAreas!$G$97*[2]BldgEUI2!N139)*[2]BldgEUI2!O139/1000000</f>
        <v>9.730749000000001E-2</v>
      </c>
      <c r="J138" s="420">
        <v>0</v>
      </c>
      <c r="K138" s="419">
        <f t="shared" si="41"/>
        <v>0.38581840689457314</v>
      </c>
      <c r="L138" s="421">
        <f>[2]BldgAreas!$B$98*[2]BldgEUI2!V139*([2]BldgEUI2!Q139/[2]Constants!$B$1)/1000000</f>
        <v>2.3895434890079499</v>
      </c>
      <c r="M138" s="420">
        <f>[2]BldgAreas!$C$98*[2]BldgEUI2!V139*[2]BldgEUI2!Q139/1000000</f>
        <v>0</v>
      </c>
      <c r="N138" s="420">
        <f>([2]BldgAreas!$D$98*[2]BldgEUI2!Q139+[2]BldgAreas!$G$98*[2]BldgEUI2!U139)*[2]BldgEUI2!V139/1000000</f>
        <v>0.57448428600000001</v>
      </c>
      <c r="O138" s="420">
        <v>0</v>
      </c>
      <c r="P138" s="419">
        <f t="shared" si="42"/>
        <v>2.96402777500795</v>
      </c>
      <c r="Q138" s="421">
        <f>[2]BldgAreas!$B$99*[2]BldgEUI2!AC139*([2]BldgEUI2!X139/[2]Constants!$B$1)/1000000</f>
        <v>0</v>
      </c>
      <c r="R138" s="420">
        <f>[2]BldgAreas!$C$99*[2]BldgEUI2!AC139*[2]BldgEUI2!X139/1000000</f>
        <v>2.1540659559830329</v>
      </c>
      <c r="S138" s="420">
        <f>([2]BldgAreas!$D$99*[2]BldgEUI2!X139+[2]BldgAreas!$G$99*[2]BldgEUI2!AB139)*[2]BldgEUI2!AC139/1000000</f>
        <v>0.5846802465683999</v>
      </c>
      <c r="T138" s="420">
        <v>0</v>
      </c>
      <c r="U138" s="419">
        <f t="shared" si="43"/>
        <v>2.7387462025514329</v>
      </c>
      <c r="V138" s="418">
        <f t="shared" si="44"/>
        <v>2.3895434890079499</v>
      </c>
      <c r="W138" s="417">
        <f>(C138+H138+M138+R138)/[2]Constants!$B$3</f>
        <v>4.4410488597774656</v>
      </c>
      <c r="X138" s="417">
        <f t="shared" si="45"/>
        <v>6.8305923487854159</v>
      </c>
      <c r="Y138" s="416">
        <f t="shared" si="46"/>
        <v>1.2564720225684001</v>
      </c>
    </row>
    <row r="139" spans="1:25" s="24" customFormat="1" x14ac:dyDescent="0.2">
      <c r="A139" s="415" t="s">
        <v>312</v>
      </c>
      <c r="B139" s="414">
        <f>[2]BldgAreas!$B$96*[2]BldgEUI2!H140*([2]BldgEUI2!C140/[2]Constants!$B$1)/1000000</f>
        <v>0</v>
      </c>
      <c r="C139" s="413">
        <f>[2]BldgAreas!$C$96*[2]BldgEUI2!H140*[2]BldgEUI2!C140/1000000</f>
        <v>0</v>
      </c>
      <c r="D139" s="413">
        <f>([2]BldgAreas!$D$96*[2]BldgEUI2!C140+[2]BldgAreas!$G$96*[2]BldgEUI2!G140)*[2]BldgEUI2!H140/1000000</f>
        <v>0</v>
      </c>
      <c r="E139" s="413">
        <v>0</v>
      </c>
      <c r="F139" s="412">
        <f t="shared" si="40"/>
        <v>0</v>
      </c>
      <c r="G139" s="414">
        <f>[2]BldgAreas!$B$97*[2]BldgEUI2!O140*([2]BldgEUI2!J140/[2]Constants!$B$1)/1000000</f>
        <v>0</v>
      </c>
      <c r="H139" s="413">
        <f>[2]BldgAreas!$C$97*[2]BldgEUI2!O140*[2]BldgEUI2!J140/1000000</f>
        <v>0.25944572640000002</v>
      </c>
      <c r="I139" s="413">
        <f>([2]BldgAreas!$D$97*[2]BldgEUI2!J140+[2]BldgAreas!$G$97*[2]BldgEUI2!N140)*[2]BldgEUI2!O140/1000000</f>
        <v>9.7248480000000012E-2</v>
      </c>
      <c r="J139" s="413">
        <v>0</v>
      </c>
      <c r="K139" s="412">
        <f t="shared" si="41"/>
        <v>0.35669420640000005</v>
      </c>
      <c r="L139" s="414">
        <f>[2]BldgAreas!$B$98*[2]BldgEUI2!V140*([2]BldgEUI2!Q140/[2]Constants!$B$1)/1000000</f>
        <v>2.1488550629999996</v>
      </c>
      <c r="M139" s="413">
        <f>[2]BldgAreas!$C$98*[2]BldgEUI2!V140*[2]BldgEUI2!Q140/1000000</f>
        <v>0</v>
      </c>
      <c r="N139" s="413">
        <f>([2]BldgAreas!$D$98*[2]BldgEUI2!Q140+[2]BldgAreas!$G$98*[2]BldgEUI2!U140)*[2]BldgEUI2!V140/1000000</f>
        <v>0.57357991500000005</v>
      </c>
      <c r="O139" s="413">
        <v>0</v>
      </c>
      <c r="P139" s="412">
        <f t="shared" si="42"/>
        <v>2.7224349779999999</v>
      </c>
      <c r="Q139" s="414">
        <f>[2]BldgAreas!$B$99*[2]BldgEUI2!AC140*([2]BldgEUI2!X140/[2]Constants!$B$1)/1000000</f>
        <v>0</v>
      </c>
      <c r="R139" s="413">
        <f>[2]BldgAreas!$C$99*[2]BldgEUI2!AC140*[2]BldgEUI2!X140/1000000</f>
        <v>1.9370858430355202</v>
      </c>
      <c r="S139" s="413">
        <f>([2]BldgAreas!$D$99*[2]BldgEUI2!X140+[2]BldgAreas!$G$99*[2]BldgEUI2!AB140)*[2]BldgEUI2!AC140/1000000</f>
        <v>0.58383124330620007</v>
      </c>
      <c r="T139" s="413">
        <v>0</v>
      </c>
      <c r="U139" s="412">
        <f t="shared" si="43"/>
        <v>2.5209170863417203</v>
      </c>
      <c r="V139" s="411">
        <f t="shared" si="44"/>
        <v>2.1488550629999996</v>
      </c>
      <c r="W139" s="410">
        <f>(C139+H139+M139+R139)/[2]Constants!$B$3</f>
        <v>3.9936937626100364</v>
      </c>
      <c r="X139" s="410">
        <f t="shared" si="45"/>
        <v>6.142548825610036</v>
      </c>
      <c r="Y139" s="409">
        <f t="shared" si="46"/>
        <v>1.2546596383062001</v>
      </c>
    </row>
    <row r="141" spans="1:25" ht="31.5" customHeight="1" x14ac:dyDescent="0.25">
      <c r="A141" s="358"/>
      <c r="B141" s="747" t="s">
        <v>387</v>
      </c>
      <c r="C141" s="748"/>
      <c r="D141" s="748"/>
      <c r="E141" s="748"/>
      <c r="F141" s="748"/>
      <c r="G141" s="748"/>
      <c r="H141" s="748"/>
      <c r="I141" s="748"/>
      <c r="J141" s="748"/>
      <c r="K141" s="748"/>
      <c r="L141" s="748"/>
      <c r="M141" s="748"/>
      <c r="N141" s="748"/>
      <c r="O141" s="748"/>
      <c r="P141" s="748"/>
      <c r="Q141" s="748"/>
      <c r="R141" s="748"/>
      <c r="S141" s="748"/>
      <c r="T141" s="748"/>
      <c r="U141" s="748"/>
      <c r="V141" s="749"/>
      <c r="W141" s="749"/>
      <c r="X141" s="749"/>
      <c r="Y141" s="750"/>
    </row>
    <row r="142" spans="1:25" x14ac:dyDescent="0.2">
      <c r="A142" s="358"/>
      <c r="B142" s="752" t="s">
        <v>284</v>
      </c>
      <c r="C142" s="753"/>
      <c r="D142" s="753"/>
      <c r="E142" s="753"/>
      <c r="F142" s="754"/>
      <c r="G142" s="755" t="s">
        <v>285</v>
      </c>
      <c r="H142" s="756"/>
      <c r="I142" s="756"/>
      <c r="J142" s="756"/>
      <c r="K142" s="757"/>
      <c r="L142" s="755" t="s">
        <v>286</v>
      </c>
      <c r="M142" s="756"/>
      <c r="N142" s="756"/>
      <c r="O142" s="756"/>
      <c r="P142" s="757"/>
      <c r="Q142" s="755" t="s">
        <v>287</v>
      </c>
      <c r="R142" s="756"/>
      <c r="S142" s="756"/>
      <c r="T142" s="756"/>
      <c r="U142" s="757"/>
      <c r="V142" s="744" t="s">
        <v>377</v>
      </c>
      <c r="W142" s="745"/>
      <c r="X142" s="745"/>
      <c r="Y142" s="746"/>
    </row>
    <row r="143" spans="1:25" x14ac:dyDescent="0.2">
      <c r="A143" s="382" t="s">
        <v>14</v>
      </c>
      <c r="B143" s="433" t="s">
        <v>4</v>
      </c>
      <c r="C143" s="165" t="s">
        <v>3</v>
      </c>
      <c r="D143" s="165" t="s">
        <v>2</v>
      </c>
      <c r="E143" s="165" t="s">
        <v>5</v>
      </c>
      <c r="F143" s="295" t="s">
        <v>1</v>
      </c>
      <c r="G143" s="165" t="s">
        <v>4</v>
      </c>
      <c r="H143" s="165" t="s">
        <v>3</v>
      </c>
      <c r="I143" s="165" t="s">
        <v>2</v>
      </c>
      <c r="J143" s="165" t="s">
        <v>5</v>
      </c>
      <c r="K143" s="295" t="s">
        <v>1</v>
      </c>
      <c r="L143" s="165" t="s">
        <v>4</v>
      </c>
      <c r="M143" s="165" t="s">
        <v>3</v>
      </c>
      <c r="N143" s="165" t="s">
        <v>2</v>
      </c>
      <c r="O143" s="165" t="s">
        <v>5</v>
      </c>
      <c r="P143" s="295" t="s">
        <v>1</v>
      </c>
      <c r="Q143" s="165" t="s">
        <v>4</v>
      </c>
      <c r="R143" s="165" t="s">
        <v>3</v>
      </c>
      <c r="S143" s="165" t="s">
        <v>2</v>
      </c>
      <c r="T143" s="165" t="s">
        <v>5</v>
      </c>
      <c r="U143" s="295" t="s">
        <v>1</v>
      </c>
      <c r="V143" s="432" t="s">
        <v>376</v>
      </c>
      <c r="W143" s="431" t="s">
        <v>375</v>
      </c>
      <c r="X143" s="431" t="s">
        <v>374</v>
      </c>
      <c r="Y143" s="430" t="s">
        <v>2</v>
      </c>
    </row>
    <row r="144" spans="1:25" s="24" customFormat="1" x14ac:dyDescent="0.2">
      <c r="A144" s="429" t="str">
        <f>A121</f>
        <v>Base case</v>
      </c>
      <c r="B144" s="428">
        <f>[2]BldgAreas!$B$106*[2]BldgEUI2!H145*([2]BldgEUI2!C145/[2]Constants!$B$1)/1000000</f>
        <v>0</v>
      </c>
      <c r="C144" s="427">
        <f>[2]BldgAreas!$C$106*[2]BldgEUI2!H145*[2]BldgEUI2!C145/1000000</f>
        <v>0</v>
      </c>
      <c r="D144" s="427">
        <f>([2]BldgAreas!$D$106*[2]BldgEUI2!C145+[2]BldgAreas!$G$106*[2]BldgEUI2!G145)*[2]BldgEUI2!H145/1000000</f>
        <v>0</v>
      </c>
      <c r="E144" s="427">
        <v>0</v>
      </c>
      <c r="F144" s="426">
        <f t="shared" ref="F144:F162" si="47">SUM(B144:E144)</f>
        <v>0</v>
      </c>
      <c r="G144" s="428">
        <f>[2]BldgAreas!$B$107*[2]BldgEUI2!O145*([2]BldgEUI2!J145/[2]Constants!$B$1)/1000000</f>
        <v>0.44717030400000002</v>
      </c>
      <c r="H144" s="427">
        <f>[2]BldgAreas!$C$107*[2]BldgEUI2!O145*[2]BldgEUI2!J145/1000000</f>
        <v>0</v>
      </c>
      <c r="I144" s="427">
        <f>([2]BldgAreas!$D$107*[2]BldgEUI2!J145+[2]BldgAreas!$G$107*[2]BldgEUI2!N145)*[2]BldgEUI2!O145/1000000</f>
        <v>0.11945396400000001</v>
      </c>
      <c r="J144" s="427">
        <v>0</v>
      </c>
      <c r="K144" s="426">
        <f t="shared" ref="K144:K162" si="48">SUM(G144:J144)</f>
        <v>0.56662426799999999</v>
      </c>
      <c r="L144" s="428">
        <f>[2]BldgAreas!$B$108*[2]BldgEUI2!V145*([2]BldgEUI2!Q145/[2]Constants!$B$1)/1000000</f>
        <v>0.49600908799999999</v>
      </c>
      <c r="M144" s="427">
        <f>[2]BldgAreas!$C$108*[2]BldgEUI2!V145*[2]BldgEUI2!Q145/1000000</f>
        <v>0</v>
      </c>
      <c r="N144" s="427">
        <f>([2]BldgAreas!$D$108*[2]BldgEUI2!Q145+[2]BldgAreas!$G$108*[2]BldgEUI2!U145)*[2]BldgEUI2!V145/1000000</f>
        <v>0.21854064400000001</v>
      </c>
      <c r="O144" s="427">
        <v>0</v>
      </c>
      <c r="P144" s="426">
        <f t="shared" ref="P144:P162" si="49">SUM(L144:O144)</f>
        <v>0.71454973200000005</v>
      </c>
      <c r="Q144" s="428">
        <f>[2]BldgAreas!$B$109*[2]BldgEUI2!AC145*([2]BldgEUI2!X145/[2]Constants!$B$1)/1000000</f>
        <v>0</v>
      </c>
      <c r="R144" s="427">
        <f>[2]BldgAreas!$C$109*[2]BldgEUI2!X145*[2]BldgEUI2!AC145/1000000</f>
        <v>0</v>
      </c>
      <c r="S144" s="427">
        <f>([2]BldgAreas!$D$109*[2]BldgEUI2!X145+[2]BldgAreas!$G$109*[2]BldgEUI2!AB145)*[2]BldgEUI2!AC145/1000000</f>
        <v>0</v>
      </c>
      <c r="T144" s="427">
        <v>0</v>
      </c>
      <c r="U144" s="426">
        <f t="shared" ref="U144:U162" si="50">SUM(Q144:T144)</f>
        <v>0</v>
      </c>
      <c r="V144" s="418">
        <f t="shared" ref="V144:V162" si="51">B144+G144+L144+Q144</f>
        <v>0.94317939200000001</v>
      </c>
      <c r="W144" s="417">
        <f>(C144+H144+M144+R144)/[2]Constants!$B$3</f>
        <v>0</v>
      </c>
      <c r="X144" s="417">
        <f t="shared" ref="X144:X162" si="52">V144+W144</f>
        <v>0.94317939200000001</v>
      </c>
      <c r="Y144" s="416">
        <f t="shared" ref="Y144:Y162" si="53">D144+I144+N144+S144</f>
        <v>0.33799460800000003</v>
      </c>
    </row>
    <row r="145" spans="1:25" s="24" customFormat="1" x14ac:dyDescent="0.2">
      <c r="A145" s="423" t="str">
        <f>A122</f>
        <v>Wall</v>
      </c>
      <c r="B145" s="421">
        <f>[2]BldgAreas!$B$106*[2]BldgEUI2!H146*([2]BldgEUI2!C146/[2]Constants!$B$1)/1000000</f>
        <v>0</v>
      </c>
      <c r="C145" s="420">
        <f>[2]BldgAreas!$C$106*[2]BldgEUI2!H146*[2]BldgEUI2!C146/1000000</f>
        <v>0</v>
      </c>
      <c r="D145" s="420">
        <f>([2]BldgAreas!$D$106*[2]BldgEUI2!C146+[2]BldgAreas!$G$106*[2]BldgEUI2!G146)*[2]BldgEUI2!H146/1000000</f>
        <v>0</v>
      </c>
      <c r="E145" s="420">
        <v>0</v>
      </c>
      <c r="F145" s="419">
        <f t="shared" si="47"/>
        <v>0</v>
      </c>
      <c r="G145" s="421">
        <f>[2]BldgAreas!$B$107*[2]BldgEUI2!O146*([2]BldgEUI2!J146/[2]Constants!$B$1)/1000000</f>
        <v>0.42439219200000006</v>
      </c>
      <c r="H145" s="420">
        <f>[2]BldgAreas!$C$107*[2]BldgEUI2!O146*[2]BldgEUI2!J146/1000000</f>
        <v>0</v>
      </c>
      <c r="I145" s="420">
        <f>([2]BldgAreas!$D$107*[2]BldgEUI2!J146+[2]BldgAreas!$G$107*[2]BldgEUI2!N146)*[2]BldgEUI2!O146/1000000</f>
        <v>0.11651304000000001</v>
      </c>
      <c r="J145" s="420">
        <v>0</v>
      </c>
      <c r="K145" s="419">
        <f t="shared" si="48"/>
        <v>0.54090523200000007</v>
      </c>
      <c r="L145" s="421">
        <f>[2]BldgAreas!$B$108*[2]BldgEUI2!V146*([2]BldgEUI2!Q146/[2]Constants!$B$1)/1000000</f>
        <v>0.47345932799999985</v>
      </c>
      <c r="M145" s="420">
        <f>[2]BldgAreas!$C$108*[2]BldgEUI2!V146*[2]BldgEUI2!Q146/1000000</f>
        <v>0</v>
      </c>
      <c r="N145" s="420">
        <f>([2]BldgAreas!$D$108*[2]BldgEUI2!Q146+[2]BldgAreas!$G$108*[2]BldgEUI2!U146)*[2]BldgEUI2!V146/1000000</f>
        <v>0.212539593</v>
      </c>
      <c r="O145" s="420">
        <v>0</v>
      </c>
      <c r="P145" s="419">
        <f t="shared" si="49"/>
        <v>0.68599892099999982</v>
      </c>
      <c r="Q145" s="421">
        <f>[2]BldgAreas!$B$109*[2]BldgEUI2!AC146*([2]BldgEUI2!X146/[2]Constants!$B$1)/1000000</f>
        <v>0</v>
      </c>
      <c r="R145" s="420">
        <f>[2]BldgAreas!$C$109*[2]BldgEUI2!X146*[2]BldgEUI2!AC146/1000000</f>
        <v>0</v>
      </c>
      <c r="S145" s="420">
        <f>([2]BldgAreas!$D$109*[2]BldgEUI2!X146+[2]BldgAreas!$G$109*[2]BldgEUI2!AB146)*[2]BldgEUI2!AC146/1000000</f>
        <v>0</v>
      </c>
      <c r="T145" s="420">
        <v>0</v>
      </c>
      <c r="U145" s="419">
        <f t="shared" si="50"/>
        <v>0</v>
      </c>
      <c r="V145" s="418">
        <f t="shared" si="51"/>
        <v>0.8978515199999999</v>
      </c>
      <c r="W145" s="417">
        <f>(C145+H145+M145+R145)/[2]Constants!$B$3</f>
        <v>0</v>
      </c>
      <c r="X145" s="417">
        <f t="shared" si="52"/>
        <v>0.8978515199999999</v>
      </c>
      <c r="Y145" s="416">
        <f t="shared" si="53"/>
        <v>0.32905263299999998</v>
      </c>
    </row>
    <row r="146" spans="1:25" s="24" customFormat="1" x14ac:dyDescent="0.2">
      <c r="A146" s="423" t="str">
        <f>A123</f>
        <v>Roof</v>
      </c>
      <c r="B146" s="421">
        <f>[2]BldgAreas!$B$106*[2]BldgEUI2!H147*([2]BldgEUI2!C147/[2]Constants!$B$1)/1000000</f>
        <v>0</v>
      </c>
      <c r="C146" s="420">
        <f>[2]BldgAreas!$C$106*[2]BldgEUI2!H147*[2]BldgEUI2!C147/1000000</f>
        <v>0</v>
      </c>
      <c r="D146" s="420">
        <f>([2]BldgAreas!$D$106*[2]BldgEUI2!C147+[2]BldgAreas!$G$106*[2]BldgEUI2!G147)*[2]BldgEUI2!H147/1000000</f>
        <v>0</v>
      </c>
      <c r="E146" s="420">
        <v>0</v>
      </c>
      <c r="F146" s="419">
        <f t="shared" si="47"/>
        <v>0</v>
      </c>
      <c r="G146" s="421">
        <f>[2]BldgAreas!$B$107*[2]BldgEUI2!O147*([2]BldgEUI2!J147/[2]Constants!$B$1)/1000000</f>
        <v>0.40204491600000003</v>
      </c>
      <c r="H146" s="420">
        <f>[2]BldgAreas!$C$107*[2]BldgEUI2!O147*[2]BldgEUI2!J147/1000000</f>
        <v>0</v>
      </c>
      <c r="I146" s="420">
        <f>([2]BldgAreas!$D$107*[2]BldgEUI2!J147+[2]BldgAreas!$G$107*[2]BldgEUI2!N147)*[2]BldgEUI2!O147/1000000</f>
        <v>0.113853096</v>
      </c>
      <c r="J146" s="420">
        <v>0</v>
      </c>
      <c r="K146" s="419">
        <f t="shared" si="48"/>
        <v>0.51589801200000007</v>
      </c>
      <c r="L146" s="421">
        <f>[2]BldgAreas!$B$108*[2]BldgEUI2!V147*([2]BldgEUI2!Q147/[2]Constants!$B$1)/1000000</f>
        <v>0.3799349119999999</v>
      </c>
      <c r="M146" s="420">
        <f>[2]BldgAreas!$C$108*[2]BldgEUI2!V147*[2]BldgEUI2!Q147/1000000</f>
        <v>0</v>
      </c>
      <c r="N146" s="420">
        <f>([2]BldgAreas!$D$108*[2]BldgEUI2!Q147+[2]BldgAreas!$G$108*[2]BldgEUI2!U147)*[2]BldgEUI2!V147/1000000</f>
        <v>0.18884824000000003</v>
      </c>
      <c r="O146" s="420">
        <v>0</v>
      </c>
      <c r="P146" s="419">
        <f t="shared" si="49"/>
        <v>0.56878315199999996</v>
      </c>
      <c r="Q146" s="421">
        <f>[2]BldgAreas!$B$109*[2]BldgEUI2!AC147*([2]BldgEUI2!X147/[2]Constants!$B$1)/1000000</f>
        <v>0</v>
      </c>
      <c r="R146" s="420">
        <f>[2]BldgAreas!$C$109*[2]BldgEUI2!X147*[2]BldgEUI2!AC147/1000000</f>
        <v>0</v>
      </c>
      <c r="S146" s="420">
        <f>([2]BldgAreas!$D$109*[2]BldgEUI2!X147+[2]BldgAreas!$G$109*[2]BldgEUI2!AB147)*[2]BldgEUI2!AC147/1000000</f>
        <v>0</v>
      </c>
      <c r="T146" s="420">
        <v>0</v>
      </c>
      <c r="U146" s="419">
        <f t="shared" si="50"/>
        <v>0</v>
      </c>
      <c r="V146" s="418">
        <f t="shared" si="51"/>
        <v>0.78197982799999988</v>
      </c>
      <c r="W146" s="417">
        <f>(C146+H146+M146+R146)/[2]Constants!$B$3</f>
        <v>0</v>
      </c>
      <c r="X146" s="417">
        <f t="shared" si="52"/>
        <v>0.78197982799999988</v>
      </c>
      <c r="Y146" s="416">
        <f t="shared" si="53"/>
        <v>0.30270133600000004</v>
      </c>
    </row>
    <row r="147" spans="1:25" s="24" customFormat="1" x14ac:dyDescent="0.2">
      <c r="A147" s="423" t="s">
        <v>331</v>
      </c>
      <c r="B147" s="421">
        <f>[2]BldgAreas!$B$106*[2]BldgEUI2!H148*([2]BldgEUI2!C148/[2]Constants!$B$1)/1000000</f>
        <v>0</v>
      </c>
      <c r="C147" s="420">
        <f>[2]BldgAreas!$C$106*[2]BldgEUI2!H148*[2]BldgEUI2!C148/1000000</f>
        <v>0</v>
      </c>
      <c r="D147" s="420">
        <f>([2]BldgAreas!$D$106*[2]BldgEUI2!C148+[2]BldgAreas!$G$106*[2]BldgEUI2!G148)*[2]BldgEUI2!H148/1000000</f>
        <v>0</v>
      </c>
      <c r="E147" s="420">
        <v>0</v>
      </c>
      <c r="F147" s="419">
        <f t="shared" si="47"/>
        <v>0</v>
      </c>
      <c r="G147" s="421">
        <f>[2]BldgAreas!$B$107*[2]BldgEUI2!O148*([2]BldgEUI2!J148/[2]Constants!$B$1)/1000000</f>
        <v>0.44282448000000002</v>
      </c>
      <c r="H147" s="420">
        <f>[2]BldgAreas!$C$107*[2]BldgEUI2!O148*[2]BldgEUI2!J148/1000000</f>
        <v>0</v>
      </c>
      <c r="I147" s="420">
        <f>([2]BldgAreas!$D$107*[2]BldgEUI2!J148+[2]BldgAreas!$G$107*[2]BldgEUI2!N148)*[2]BldgEUI2!O148/1000000</f>
        <v>0.118966932</v>
      </c>
      <c r="J147" s="420">
        <v>0</v>
      </c>
      <c r="K147" s="419">
        <f t="shared" si="48"/>
        <v>0.56179141200000005</v>
      </c>
      <c r="L147" s="421">
        <f>[2]BldgAreas!$B$108*[2]BldgEUI2!V148*([2]BldgEUI2!Q148/[2]Constants!$B$1)/1000000</f>
        <v>0.49301196799999991</v>
      </c>
      <c r="M147" s="420">
        <f>[2]BldgAreas!$C$108*[2]BldgEUI2!V148*[2]BldgEUI2!Q148/1000000</f>
        <v>0</v>
      </c>
      <c r="N147" s="420">
        <f>([2]BldgAreas!$D$108*[2]BldgEUI2!Q148+[2]BldgAreas!$G$108*[2]BldgEUI2!U148)*[2]BldgEUI2!V148/1000000</f>
        <v>0.21785805999999996</v>
      </c>
      <c r="O147" s="420">
        <v>0</v>
      </c>
      <c r="P147" s="419">
        <f t="shared" si="49"/>
        <v>0.71087002799999988</v>
      </c>
      <c r="Q147" s="421">
        <f>[2]BldgAreas!$B$109*[2]BldgEUI2!AC148*([2]BldgEUI2!X148/[2]Constants!$B$1)/1000000</f>
        <v>0</v>
      </c>
      <c r="R147" s="420">
        <f>[2]BldgAreas!$C$109*[2]BldgEUI2!X148*[2]BldgEUI2!AC148/1000000</f>
        <v>0</v>
      </c>
      <c r="S147" s="420">
        <f>([2]BldgAreas!$D$109*[2]BldgEUI2!X148+[2]BldgAreas!$G$109*[2]BldgEUI2!AB148)*[2]BldgEUI2!AC148/1000000</f>
        <v>0</v>
      </c>
      <c r="T147" s="420">
        <v>0</v>
      </c>
      <c r="U147" s="419">
        <f t="shared" si="50"/>
        <v>0</v>
      </c>
      <c r="V147" s="418">
        <f t="shared" si="51"/>
        <v>0.93583644799999988</v>
      </c>
      <c r="W147" s="417">
        <f>(C147+H147+M147+R147)/[2]Constants!$B$3</f>
        <v>0</v>
      </c>
      <c r="X147" s="417">
        <f t="shared" si="52"/>
        <v>0.93583644799999988</v>
      </c>
      <c r="Y147" s="416">
        <f t="shared" si="53"/>
        <v>0.33682499199999993</v>
      </c>
    </row>
    <row r="148" spans="1:25" s="24" customFormat="1" x14ac:dyDescent="0.2">
      <c r="A148" s="423" t="str">
        <f>A125</f>
        <v>Air tightness</v>
      </c>
      <c r="B148" s="421">
        <f>[2]BldgAreas!$B$106*[2]BldgEUI2!H149*([2]BldgEUI2!C149/[2]Constants!$B$1)/1000000</f>
        <v>0</v>
      </c>
      <c r="C148" s="420">
        <f>[2]BldgAreas!$C$106*[2]BldgEUI2!H149*[2]BldgEUI2!C149/1000000</f>
        <v>0</v>
      </c>
      <c r="D148" s="420">
        <f>([2]BldgAreas!$D$106*[2]BldgEUI2!C149+[2]BldgAreas!$G$106*[2]BldgEUI2!G149)*[2]BldgEUI2!H149/1000000</f>
        <v>0</v>
      </c>
      <c r="E148" s="420">
        <v>0</v>
      </c>
      <c r="F148" s="419">
        <f t="shared" si="47"/>
        <v>0</v>
      </c>
      <c r="G148" s="421">
        <f>[2]BldgAreas!$B$107*[2]BldgEUI2!O149*([2]BldgEUI2!J149/[2]Constants!$B$1)/1000000</f>
        <v>0.37074374400000004</v>
      </c>
      <c r="H148" s="420">
        <f>[2]BldgAreas!$C$107*[2]BldgEUI2!O149*[2]BldgEUI2!J149/1000000</f>
        <v>0</v>
      </c>
      <c r="I148" s="420">
        <f>([2]BldgAreas!$D$107*[2]BldgEUI2!J149+[2]BldgAreas!$G$107*[2]BldgEUI2!N149)*[2]BldgEUI2!O149/1000000</f>
        <v>0.11145540000000001</v>
      </c>
      <c r="J148" s="420">
        <v>0</v>
      </c>
      <c r="K148" s="419">
        <f t="shared" si="48"/>
        <v>0.48219914400000008</v>
      </c>
      <c r="L148" s="421">
        <f>[2]BldgAreas!$B$108*[2]BldgEUI2!V149*([2]BldgEUI2!Q149/[2]Constants!$B$1)/1000000</f>
        <v>0.37866470399999996</v>
      </c>
      <c r="M148" s="420">
        <f>[2]BldgAreas!$C$108*[2]BldgEUI2!V149*[2]BldgEUI2!Q149/1000000</f>
        <v>0</v>
      </c>
      <c r="N148" s="420">
        <f>([2]BldgAreas!$D$108*[2]BldgEUI2!Q149+[2]BldgAreas!$G$108*[2]BldgEUI2!U149)*[2]BldgEUI2!V149/1000000</f>
        <v>0.19425202999999999</v>
      </c>
      <c r="O148" s="420">
        <v>0</v>
      </c>
      <c r="P148" s="419">
        <f t="shared" si="49"/>
        <v>0.57291673399999998</v>
      </c>
      <c r="Q148" s="421">
        <f>[2]BldgAreas!$B$109*[2]BldgEUI2!AC149*([2]BldgEUI2!X149/[2]Constants!$B$1)/1000000</f>
        <v>0</v>
      </c>
      <c r="R148" s="420">
        <f>[2]BldgAreas!$C$109*[2]BldgEUI2!X149*[2]BldgEUI2!AC149/1000000</f>
        <v>0</v>
      </c>
      <c r="S148" s="420">
        <f>([2]BldgAreas!$D$109*[2]BldgEUI2!X149+[2]BldgAreas!$G$109*[2]BldgEUI2!AB149)*[2]BldgEUI2!AC149/1000000</f>
        <v>0</v>
      </c>
      <c r="T148" s="420">
        <v>0</v>
      </c>
      <c r="U148" s="419">
        <f t="shared" si="50"/>
        <v>0</v>
      </c>
      <c r="V148" s="418">
        <f t="shared" si="51"/>
        <v>0.74940844800000006</v>
      </c>
      <c r="W148" s="417">
        <f>(C148+H148+M148+R148)/[2]Constants!$B$3</f>
        <v>0</v>
      </c>
      <c r="X148" s="417">
        <f t="shared" si="52"/>
        <v>0.74940844800000006</v>
      </c>
      <c r="Y148" s="416">
        <f t="shared" si="53"/>
        <v>0.30570743</v>
      </c>
    </row>
    <row r="149" spans="1:25" s="24" customFormat="1" x14ac:dyDescent="0.2">
      <c r="A149" s="423" t="str">
        <f>A126</f>
        <v>T Reduction (2 DegC)</v>
      </c>
      <c r="B149" s="421">
        <f>[2]BldgAreas!$B$106*[2]BldgEUI2!H150*([2]BldgEUI2!C150/[2]Constants!$B$1)/1000000</f>
        <v>0</v>
      </c>
      <c r="C149" s="420">
        <f>[2]BldgAreas!$C$106*[2]BldgEUI2!H150*[2]BldgEUI2!C150/1000000</f>
        <v>0</v>
      </c>
      <c r="D149" s="420">
        <f>([2]BldgAreas!$D$106*[2]BldgEUI2!C150+[2]BldgAreas!$G$106*[2]BldgEUI2!G150)*[2]BldgEUI2!H150/1000000</f>
        <v>0</v>
      </c>
      <c r="E149" s="420">
        <v>0</v>
      </c>
      <c r="F149" s="419">
        <f t="shared" si="47"/>
        <v>0</v>
      </c>
      <c r="G149" s="421">
        <f>[2]BldgAreas!$B$107*[2]BldgEUI2!O150*([2]BldgEUI2!J150/[2]Constants!$B$1)/1000000</f>
        <v>0.38245124400000008</v>
      </c>
      <c r="H149" s="420">
        <f>[2]BldgAreas!$C$107*[2]BldgEUI2!O150*[2]BldgEUI2!J150/1000000</f>
        <v>0</v>
      </c>
      <c r="I149" s="420">
        <f>([2]BldgAreas!$D$107*[2]BldgEUI2!J150+[2]BldgAreas!$G$107*[2]BldgEUI2!N150)*[2]BldgEUI2!O150/1000000</f>
        <v>0.1142652</v>
      </c>
      <c r="J149" s="420">
        <v>0</v>
      </c>
      <c r="K149" s="419">
        <f t="shared" si="48"/>
        <v>0.49671644400000009</v>
      </c>
      <c r="L149" s="421">
        <f>[2]BldgAreas!$B$108*[2]BldgEUI2!V150*([2]BldgEUI2!Q150/[2]Constants!$B$1)/1000000</f>
        <v>0.42903059199999993</v>
      </c>
      <c r="M149" s="420">
        <f>[2]BldgAreas!$C$108*[2]BldgEUI2!V150*[2]BldgEUI2!Q150/1000000</f>
        <v>0</v>
      </c>
      <c r="N149" s="420">
        <f>([2]BldgAreas!$D$108*[2]BldgEUI2!Q150+[2]BldgAreas!$G$108*[2]BldgEUI2!U150)*[2]BldgEUI2!V150/1000000</f>
        <v>0.20616880899999998</v>
      </c>
      <c r="O149" s="420">
        <v>0</v>
      </c>
      <c r="P149" s="419">
        <f t="shared" si="49"/>
        <v>0.63519940099999994</v>
      </c>
      <c r="Q149" s="421">
        <f>[2]BldgAreas!$B$109*[2]BldgEUI2!AC150*([2]BldgEUI2!X150/[2]Constants!$B$1)/1000000</f>
        <v>0</v>
      </c>
      <c r="R149" s="420">
        <f>[2]BldgAreas!$C$109*[2]BldgEUI2!X150*[2]BldgEUI2!AC150/1000000</f>
        <v>0</v>
      </c>
      <c r="S149" s="420">
        <f>([2]BldgAreas!$D$109*[2]BldgEUI2!X150+[2]BldgAreas!$G$109*[2]BldgEUI2!AB150)*[2]BldgEUI2!AC150/1000000</f>
        <v>0</v>
      </c>
      <c r="T149" s="420">
        <v>0</v>
      </c>
      <c r="U149" s="419">
        <f t="shared" si="50"/>
        <v>0</v>
      </c>
      <c r="V149" s="418">
        <f t="shared" si="51"/>
        <v>0.81148183600000001</v>
      </c>
      <c r="W149" s="417">
        <f>(C149+H149+M149+R149)/[2]Constants!$B$3</f>
        <v>0</v>
      </c>
      <c r="X149" s="417">
        <f t="shared" si="52"/>
        <v>0.81148183600000001</v>
      </c>
      <c r="Y149" s="416">
        <f t="shared" si="53"/>
        <v>0.32043400899999996</v>
      </c>
    </row>
    <row r="150" spans="1:25" s="24" customFormat="1" x14ac:dyDescent="0.2">
      <c r="A150" s="423" t="s">
        <v>303</v>
      </c>
      <c r="B150" s="421">
        <f>[2]BldgAreas!$B$106*[2]BldgEUI2!H151*([2]BldgEUI2!C151/[2]Constants!$B$1)/1000000</f>
        <v>0</v>
      </c>
      <c r="C150" s="420">
        <f>[2]BldgAreas!$C$106*[2]BldgEUI2!H151*[2]BldgEUI2!C151/1000000</f>
        <v>0</v>
      </c>
      <c r="D150" s="420">
        <f>([2]BldgAreas!$D$106*[2]BldgEUI2!C151+[2]BldgAreas!$G$106*[2]BldgEUI2!G151)*[2]BldgEUI2!H151/1000000</f>
        <v>0</v>
      </c>
      <c r="E150" s="420">
        <v>0</v>
      </c>
      <c r="F150" s="419">
        <f t="shared" si="47"/>
        <v>0</v>
      </c>
      <c r="G150" s="421">
        <f>[2]BldgAreas!$B$107*[2]BldgEUI2!O151*([2]BldgEUI2!J151/[2]Constants!$B$1)/1000000</f>
        <v>0.39848583600000004</v>
      </c>
      <c r="H150" s="420">
        <f>[2]BldgAreas!$C$107*[2]BldgEUI2!O151*[2]BldgEUI2!J151/1000000</f>
        <v>0</v>
      </c>
      <c r="I150" s="420">
        <f>([2]BldgAreas!$D$107*[2]BldgEUI2!J151+[2]BldgAreas!$G$107*[2]BldgEUI2!N151)*[2]BldgEUI2!O151/1000000</f>
        <v>0.11360958</v>
      </c>
      <c r="J150" s="420">
        <v>0</v>
      </c>
      <c r="K150" s="419">
        <f t="shared" si="48"/>
        <v>0.51209541600000008</v>
      </c>
      <c r="L150" s="421">
        <f>[2]BldgAreas!$B$108*[2]BldgEUI2!V151*([2]BldgEUI2!Q151/[2]Constants!$B$1)/1000000</f>
        <v>0.44628543999999992</v>
      </c>
      <c r="M150" s="420">
        <f>[2]BldgAreas!$C$108*[2]BldgEUI2!V151*[2]BldgEUI2!Q151/1000000</f>
        <v>0</v>
      </c>
      <c r="N150" s="420">
        <f>([2]BldgAreas!$D$108*[2]BldgEUI2!Q151+[2]BldgAreas!$G$108*[2]BldgEUI2!U151)*[2]BldgEUI2!V151/1000000</f>
        <v>0.20528713800000001</v>
      </c>
      <c r="O150" s="420">
        <v>0</v>
      </c>
      <c r="P150" s="419">
        <f t="shared" si="49"/>
        <v>0.6515725779999999</v>
      </c>
      <c r="Q150" s="421">
        <f>[2]BldgAreas!$B$109*[2]BldgEUI2!AC151*([2]BldgEUI2!X151/[2]Constants!$B$1)/1000000</f>
        <v>0</v>
      </c>
      <c r="R150" s="420">
        <f>[2]BldgAreas!$C$109*[2]BldgEUI2!X151*[2]BldgEUI2!AC151/1000000</f>
        <v>0</v>
      </c>
      <c r="S150" s="420">
        <f>([2]BldgAreas!$D$109*[2]BldgEUI2!X151+[2]BldgAreas!$G$109*[2]BldgEUI2!AB151)*[2]BldgEUI2!AC151/1000000</f>
        <v>0</v>
      </c>
      <c r="T150" s="420">
        <v>0</v>
      </c>
      <c r="U150" s="419">
        <f t="shared" si="50"/>
        <v>0</v>
      </c>
      <c r="V150" s="418">
        <f t="shared" si="51"/>
        <v>0.8447712759999999</v>
      </c>
      <c r="W150" s="417">
        <f>(C150+H150+M150+R150)/[2]Constants!$B$3</f>
        <v>0</v>
      </c>
      <c r="X150" s="417">
        <f t="shared" si="52"/>
        <v>0.8447712759999999</v>
      </c>
      <c r="Y150" s="416">
        <f t="shared" si="53"/>
        <v>0.31889671800000002</v>
      </c>
    </row>
    <row r="151" spans="1:25" s="24" customFormat="1" x14ac:dyDescent="0.2">
      <c r="A151" s="423" t="str">
        <f>A128</f>
        <v>Lighting (30%)</v>
      </c>
      <c r="B151" s="421">
        <f>[2]BldgAreas!$B$106*[2]BldgEUI2!H152*([2]BldgEUI2!C152/[2]Constants!$B$1)/1000000</f>
        <v>0</v>
      </c>
      <c r="C151" s="420">
        <f>[2]BldgAreas!$C$106*[2]BldgEUI2!H152*[2]BldgEUI2!C152/1000000</f>
        <v>0</v>
      </c>
      <c r="D151" s="420">
        <f>([2]BldgAreas!$D$106*[2]BldgEUI2!C152+[2]BldgAreas!$G$106*[2]BldgEUI2!G152)*[2]BldgEUI2!H152/1000000</f>
        <v>0</v>
      </c>
      <c r="E151" s="420">
        <v>0</v>
      </c>
      <c r="F151" s="419">
        <f t="shared" si="47"/>
        <v>0</v>
      </c>
      <c r="G151" s="421">
        <f>[2]BldgAreas!$B$107*[2]BldgEUI2!O152*([2]BldgEUI2!J152/[2]Constants!$B$1)/1000000</f>
        <v>0.45940229999999999</v>
      </c>
      <c r="H151" s="420">
        <f>[2]BldgAreas!$C$107*[2]BldgEUI2!O152*[2]BldgEUI2!J152/1000000</f>
        <v>0</v>
      </c>
      <c r="I151" s="420">
        <f>([2]BldgAreas!$D$107*[2]BldgEUI2!J152+[2]BldgAreas!$G$107*[2]BldgEUI2!N152)*[2]BldgEUI2!O152/1000000</f>
        <v>0.100085076</v>
      </c>
      <c r="J151" s="420">
        <v>0</v>
      </c>
      <c r="K151" s="419">
        <f t="shared" si="48"/>
        <v>0.55948737599999998</v>
      </c>
      <c r="L151" s="421">
        <f>[2]BldgAreas!$B$108*[2]BldgEUI2!V152*([2]BldgEUI2!Q152/[2]Constants!$B$1)/1000000</f>
        <v>0.50575686399999997</v>
      </c>
      <c r="M151" s="420">
        <f>[2]BldgAreas!$C$108*[2]BldgEUI2!V152*[2]BldgEUI2!Q152/1000000</f>
        <v>0</v>
      </c>
      <c r="N151" s="420">
        <f>([2]BldgAreas!$D$108*[2]BldgEUI2!Q152+[2]BldgAreas!$G$108*[2]BldgEUI2!U152)*[2]BldgEUI2!V152/1000000</f>
        <v>0.18913264999999999</v>
      </c>
      <c r="O151" s="420">
        <v>0</v>
      </c>
      <c r="P151" s="419">
        <f t="shared" si="49"/>
        <v>0.69488951399999999</v>
      </c>
      <c r="Q151" s="421">
        <f>[2]BldgAreas!$B$109*[2]BldgEUI2!AC152*([2]BldgEUI2!X152/[2]Constants!$B$1)/1000000</f>
        <v>0</v>
      </c>
      <c r="R151" s="420">
        <f>[2]BldgAreas!$C$109*[2]BldgEUI2!X152*[2]BldgEUI2!AC152/1000000</f>
        <v>0</v>
      </c>
      <c r="S151" s="420">
        <f>([2]BldgAreas!$D$109*[2]BldgEUI2!X152+[2]BldgAreas!$G$109*[2]BldgEUI2!AB152)*[2]BldgEUI2!AC152/1000000</f>
        <v>0</v>
      </c>
      <c r="T151" s="420">
        <v>0</v>
      </c>
      <c r="U151" s="419">
        <f t="shared" si="50"/>
        <v>0</v>
      </c>
      <c r="V151" s="418">
        <f t="shared" si="51"/>
        <v>0.9651591639999999</v>
      </c>
      <c r="W151" s="417">
        <f>(C151+H151+M151+R151)/[2]Constants!$B$3</f>
        <v>0</v>
      </c>
      <c r="X151" s="417">
        <f t="shared" si="52"/>
        <v>0.9651591639999999</v>
      </c>
      <c r="Y151" s="416">
        <f t="shared" si="53"/>
        <v>0.28921772599999995</v>
      </c>
    </row>
    <row r="152" spans="1:25" s="24" customFormat="1" x14ac:dyDescent="0.2">
      <c r="A152" s="424" t="s">
        <v>30</v>
      </c>
      <c r="B152" s="421">
        <f>[2]BldgAreas!$B$106*[2]BldgEUI2!H153*([2]BldgEUI2!C153/[2]Constants!$B$1)/1000000</f>
        <v>0</v>
      </c>
      <c r="C152" s="420">
        <f>[2]BldgAreas!$C$106*[2]BldgEUI2!H153*[2]BldgEUI2!C153/1000000</f>
        <v>0</v>
      </c>
      <c r="D152" s="420">
        <f>([2]BldgAreas!$D$106*[2]BldgEUI2!C153+[2]BldgAreas!$G$106*[2]BldgEUI2!G153)*[2]BldgEUI2!H153/1000000</f>
        <v>0</v>
      </c>
      <c r="E152" s="420">
        <v>0</v>
      </c>
      <c r="F152" s="419">
        <f t="shared" si="47"/>
        <v>0</v>
      </c>
      <c r="G152" s="421">
        <f>[2]BldgAreas!$B$107*[2]BldgEUI2!O153*([2]BldgEUI2!J153/[2]Constants!$B$1)/1000000</f>
        <v>0.44717030400000002</v>
      </c>
      <c r="H152" s="420">
        <f>[2]BldgAreas!$C$107*[2]BldgEUI2!O153*[2]BldgEUI2!J153/1000000</f>
        <v>0</v>
      </c>
      <c r="I152" s="420">
        <f>([2]BldgAreas!$D$107*[2]BldgEUI2!J153+[2]BldgAreas!$G$107*[2]BldgEUI2!N153)*[2]BldgEUI2!O153/1000000</f>
        <v>0.11162398800000001</v>
      </c>
      <c r="J152" s="420">
        <v>0</v>
      </c>
      <c r="K152" s="419">
        <f t="shared" si="48"/>
        <v>0.55879429199999997</v>
      </c>
      <c r="L152" s="421">
        <f>[2]BldgAreas!$B$108*[2]BldgEUI2!V153*([2]BldgEUI2!Q153/[2]Constants!$B$1)/1000000</f>
        <v>0.49600908799999999</v>
      </c>
      <c r="M152" s="420">
        <f>[2]BldgAreas!$C$108*[2]BldgEUI2!V153*[2]BldgEUI2!Q153/1000000</f>
        <v>0</v>
      </c>
      <c r="N152" s="420">
        <f>([2]BldgAreas!$D$108*[2]BldgEUI2!Q153+[2]BldgAreas!$G$108*[2]BldgEUI2!U153)*[2]BldgEUI2!V153/1000000</f>
        <v>0.20662386500000002</v>
      </c>
      <c r="O152" s="420">
        <v>0</v>
      </c>
      <c r="P152" s="419">
        <f t="shared" si="49"/>
        <v>0.70263295299999995</v>
      </c>
      <c r="Q152" s="421">
        <f>[2]BldgAreas!$B$109*[2]BldgEUI2!AC153*([2]BldgEUI2!X153/[2]Constants!$B$1)/1000000</f>
        <v>0</v>
      </c>
      <c r="R152" s="420">
        <f>[2]BldgAreas!$C$109*[2]BldgEUI2!X153*[2]BldgEUI2!AC153/1000000</f>
        <v>0</v>
      </c>
      <c r="S152" s="420">
        <f>([2]BldgAreas!$D$109*[2]BldgEUI2!X153+[2]BldgAreas!$G$109*[2]BldgEUI2!AB153)*[2]BldgEUI2!AC153/1000000</f>
        <v>0</v>
      </c>
      <c r="T152" s="420">
        <v>0</v>
      </c>
      <c r="U152" s="419">
        <f t="shared" si="50"/>
        <v>0</v>
      </c>
      <c r="V152" s="418">
        <f t="shared" si="51"/>
        <v>0.94317939200000001</v>
      </c>
      <c r="W152" s="417">
        <f>(C152+H152+M152+R152)/[2]Constants!$B$3</f>
        <v>0</v>
      </c>
      <c r="X152" s="417">
        <f t="shared" si="52"/>
        <v>0.94317939200000001</v>
      </c>
      <c r="Y152" s="416">
        <f t="shared" si="53"/>
        <v>0.31824785300000002</v>
      </c>
    </row>
    <row r="153" spans="1:25" s="24" customFormat="1" x14ac:dyDescent="0.2">
      <c r="A153" s="423" t="str">
        <f>A130</f>
        <v>HRV</v>
      </c>
      <c r="B153" s="421">
        <f>[2]BldgAreas!$B$106*[2]BldgEUI2!H154*([2]BldgEUI2!C154/[2]Constants!$B$1)/1000000</f>
        <v>0</v>
      </c>
      <c r="C153" s="420">
        <f>[2]BldgAreas!$C$106*[2]BldgEUI2!H154*[2]BldgEUI2!C154/1000000</f>
        <v>0</v>
      </c>
      <c r="D153" s="420">
        <f>([2]BldgAreas!$D$106*[2]BldgEUI2!C154+[2]BldgAreas!$G$106*[2]BldgEUI2!G154)*[2]BldgEUI2!H154/1000000</f>
        <v>0</v>
      </c>
      <c r="E153" s="420">
        <v>0</v>
      </c>
      <c r="F153" s="419">
        <f t="shared" si="47"/>
        <v>0</v>
      </c>
      <c r="G153" s="421">
        <f>[2]BldgAreas!$B$107*[2]BldgEUI2!O154*([2]BldgEUI2!J154/[2]Constants!$B$1)/1000000</f>
        <v>0.39994693199999998</v>
      </c>
      <c r="H153" s="420">
        <f>[2]BldgAreas!$C$107*[2]BldgEUI2!O154*[2]BldgEUI2!J154/1000000</f>
        <v>0</v>
      </c>
      <c r="I153" s="420">
        <f>([2]BldgAreas!$D$107*[2]BldgEUI2!J154+[2]BldgAreas!$G$107*[2]BldgEUI2!N154)*[2]BldgEUI2!O154/1000000</f>
        <v>0.11945396400000001</v>
      </c>
      <c r="J153" s="420">
        <v>0</v>
      </c>
      <c r="K153" s="419">
        <f t="shared" si="48"/>
        <v>0.51940089599999995</v>
      </c>
      <c r="L153" s="421">
        <f>[2]BldgAreas!$B$108*[2]BldgEUI2!V154*([2]BldgEUI2!Q154/[2]Constants!$B$1)/1000000</f>
        <v>0.45944422399999985</v>
      </c>
      <c r="M153" s="420">
        <f>[2]BldgAreas!$C$108*[2]BldgEUI2!V154*[2]BldgEUI2!Q154/1000000</f>
        <v>0</v>
      </c>
      <c r="N153" s="420">
        <f>([2]BldgAreas!$D$108*[2]BldgEUI2!Q154+[2]BldgAreas!$G$108*[2]BldgEUI2!U154)*[2]BldgEUI2!V154/1000000</f>
        <v>0.21854064400000001</v>
      </c>
      <c r="O153" s="420">
        <v>0</v>
      </c>
      <c r="P153" s="419">
        <f t="shared" si="49"/>
        <v>0.6779848679999998</v>
      </c>
      <c r="Q153" s="421">
        <f>[2]BldgAreas!$B$109*[2]BldgEUI2!AC154*([2]BldgEUI2!X154/[2]Constants!$B$1)/1000000</f>
        <v>0</v>
      </c>
      <c r="R153" s="420">
        <f>[2]BldgAreas!$C$109*[2]BldgEUI2!X154*[2]BldgEUI2!AC154/1000000</f>
        <v>0</v>
      </c>
      <c r="S153" s="420">
        <f>([2]BldgAreas!$D$109*[2]BldgEUI2!X154+[2]BldgAreas!$G$109*[2]BldgEUI2!AB154)*[2]BldgEUI2!AC154/1000000</f>
        <v>0</v>
      </c>
      <c r="T153" s="420">
        <v>0</v>
      </c>
      <c r="U153" s="419">
        <f t="shared" si="50"/>
        <v>0</v>
      </c>
      <c r="V153" s="418">
        <f t="shared" si="51"/>
        <v>0.85939115599999982</v>
      </c>
      <c r="W153" s="417">
        <f>(C153+H153+M153+R153)/[2]Constants!$B$3</f>
        <v>0</v>
      </c>
      <c r="X153" s="417">
        <f t="shared" si="52"/>
        <v>0.85939115599999982</v>
      </c>
      <c r="Y153" s="416">
        <f t="shared" si="53"/>
        <v>0.33799460800000003</v>
      </c>
    </row>
    <row r="154" spans="1:25" s="24" customFormat="1" x14ac:dyDescent="0.2">
      <c r="A154" s="423" t="str">
        <f>A131</f>
        <v>DCV</v>
      </c>
      <c r="B154" s="421">
        <f>[2]BldgAreas!$B$106*[2]BldgEUI2!H155*([2]BldgEUI2!C155/[2]Constants!$B$1)/1000000</f>
        <v>0</v>
      </c>
      <c r="C154" s="420">
        <f>[2]BldgAreas!$C$106*[2]BldgEUI2!H155*[2]BldgEUI2!C155/1000000</f>
        <v>0</v>
      </c>
      <c r="D154" s="420">
        <f>([2]BldgAreas!$D$106*[2]BldgEUI2!C155+[2]BldgAreas!$G$106*[2]BldgEUI2!G155)*[2]BldgEUI2!H155/1000000</f>
        <v>0</v>
      </c>
      <c r="E154" s="420">
        <v>0</v>
      </c>
      <c r="F154" s="419">
        <f t="shared" si="47"/>
        <v>0</v>
      </c>
      <c r="G154" s="421">
        <f>[2]BldgAreas!$B$107*[2]BldgEUI2!O155*([2]BldgEUI2!J155/[2]Constants!$B$1)/1000000</f>
        <v>0.39211695600000002</v>
      </c>
      <c r="H154" s="420">
        <f>[2]BldgAreas!$C$107*[2]BldgEUI2!O155*[2]BldgEUI2!J155/1000000</f>
        <v>0</v>
      </c>
      <c r="I154" s="420">
        <f>([2]BldgAreas!$D$107*[2]BldgEUI2!J155+[2]BldgAreas!$G$107*[2]BldgEUI2!N155)*[2]BldgEUI2!O155/1000000</f>
        <v>0.11945396400000001</v>
      </c>
      <c r="J154" s="420">
        <v>0</v>
      </c>
      <c r="K154" s="419">
        <f t="shared" si="48"/>
        <v>0.51157092000000004</v>
      </c>
      <c r="L154" s="421">
        <f>[2]BldgAreas!$B$108*[2]BldgEUI2!V155*([2]BldgEUI2!Q155/[2]Constants!$B$1)/1000000</f>
        <v>0.45422067199999988</v>
      </c>
      <c r="M154" s="420">
        <f>[2]BldgAreas!$C$108*[2]BldgEUI2!V155*[2]BldgEUI2!Q155/1000000</f>
        <v>0</v>
      </c>
      <c r="N154" s="420">
        <f>([2]BldgAreas!$D$108*[2]BldgEUI2!Q155+[2]BldgAreas!$G$108*[2]BldgEUI2!U155)*[2]BldgEUI2!V155/1000000</f>
        <v>0.21854064400000001</v>
      </c>
      <c r="O154" s="420">
        <v>0</v>
      </c>
      <c r="P154" s="419">
        <f t="shared" si="49"/>
        <v>0.67276131599999989</v>
      </c>
      <c r="Q154" s="421">
        <f>[2]BldgAreas!$B$109*[2]BldgEUI2!AC155*([2]BldgEUI2!X155/[2]Constants!$B$1)/1000000</f>
        <v>0</v>
      </c>
      <c r="R154" s="420">
        <f>[2]BldgAreas!$C$109*[2]BldgEUI2!X155*[2]BldgEUI2!AC155/1000000</f>
        <v>0</v>
      </c>
      <c r="S154" s="420">
        <f>([2]BldgAreas!$D$109*[2]BldgEUI2!X155+[2]BldgAreas!$G$109*[2]BldgEUI2!AB155)*[2]BldgEUI2!AC155/1000000</f>
        <v>0</v>
      </c>
      <c r="T154" s="420">
        <v>0</v>
      </c>
      <c r="U154" s="419">
        <f t="shared" si="50"/>
        <v>0</v>
      </c>
      <c r="V154" s="418">
        <f t="shared" si="51"/>
        <v>0.8463376279999999</v>
      </c>
      <c r="W154" s="417">
        <f>(C154+H154+M154+R154)/[2]Constants!$B$3</f>
        <v>0</v>
      </c>
      <c r="X154" s="417">
        <f t="shared" si="52"/>
        <v>0.8463376279999999</v>
      </c>
      <c r="Y154" s="416">
        <f t="shared" si="53"/>
        <v>0.33799460800000003</v>
      </c>
    </row>
    <row r="155" spans="1:25" s="24" customFormat="1" x14ac:dyDescent="0.2">
      <c r="A155" s="425" t="s">
        <v>306</v>
      </c>
      <c r="B155" s="421">
        <f>[2]BldgAreas!$B$106*[2]BldgEUI2!H156*([2]BldgEUI2!C156/[2]Constants!$B$1)/1000000</f>
        <v>0</v>
      </c>
      <c r="C155" s="420">
        <f>[2]BldgAreas!$C$106*[2]BldgEUI2!H156*[2]BldgEUI2!C156/1000000</f>
        <v>0</v>
      </c>
      <c r="D155" s="420">
        <f>([2]BldgAreas!$D$106*[2]BldgEUI2!C156+[2]BldgAreas!$G$106*[2]BldgEUI2!G156)*[2]BldgEUI2!H156/1000000</f>
        <v>0</v>
      </c>
      <c r="E155" s="420">
        <v>0</v>
      </c>
      <c r="F155" s="419">
        <f t="shared" si="47"/>
        <v>0</v>
      </c>
      <c r="G155" s="421">
        <f>[2]BldgAreas!$B$107*[2]BldgEUI2!O156*([2]BldgEUI2!J156/[2]Constants!$B$1)/1000000</f>
        <v>0.44717030400000002</v>
      </c>
      <c r="H155" s="420">
        <f>[2]BldgAreas!$C$107*[2]BldgEUI2!O156*[2]BldgEUI2!J156/1000000</f>
        <v>0</v>
      </c>
      <c r="I155" s="420">
        <f>([2]BldgAreas!$D$107*[2]BldgEUI2!J156+[2]BldgAreas!$G$107*[2]BldgEUI2!N156)*[2]BldgEUI2!O156/1000000</f>
        <v>0.11945396400000001</v>
      </c>
      <c r="J155" s="420">
        <v>0</v>
      </c>
      <c r="K155" s="419">
        <f t="shared" si="48"/>
        <v>0.56662426799999999</v>
      </c>
      <c r="L155" s="421">
        <f>[2]BldgAreas!$B$108*[2]BldgEUI2!V156*([2]BldgEUI2!Q156/[2]Constants!$B$1)/1000000</f>
        <v>0.49600908799999999</v>
      </c>
      <c r="M155" s="420">
        <f>[2]BldgAreas!$C$108*[2]BldgEUI2!V156*[2]BldgEUI2!Q156/1000000</f>
        <v>0</v>
      </c>
      <c r="N155" s="420">
        <f>([2]BldgAreas!$D$108*[2]BldgEUI2!Q156+[2]BldgAreas!$G$108*[2]BldgEUI2!U156)*[2]BldgEUI2!V156/1000000</f>
        <v>0.21854064400000001</v>
      </c>
      <c r="O155" s="420">
        <v>0</v>
      </c>
      <c r="P155" s="419">
        <f t="shared" si="49"/>
        <v>0.71454973200000005</v>
      </c>
      <c r="Q155" s="421">
        <f>[2]BldgAreas!$B$109*[2]BldgEUI2!AC156*([2]BldgEUI2!X156/[2]Constants!$B$1)/1000000</f>
        <v>0</v>
      </c>
      <c r="R155" s="420">
        <f>[2]BldgAreas!$C$109*[2]BldgEUI2!X156*[2]BldgEUI2!AC156/1000000</f>
        <v>0</v>
      </c>
      <c r="S155" s="420">
        <f>([2]BldgAreas!$D$109*[2]BldgEUI2!X156+[2]BldgAreas!$G$109*[2]BldgEUI2!AB156)*[2]BldgEUI2!AC156/1000000</f>
        <v>0</v>
      </c>
      <c r="T155" s="420">
        <v>0</v>
      </c>
      <c r="U155" s="419">
        <f t="shared" si="50"/>
        <v>0</v>
      </c>
      <c r="V155" s="418">
        <f t="shared" si="51"/>
        <v>0.94317939200000001</v>
      </c>
      <c r="W155" s="417">
        <f>(C155+H155+M155+R155)/[2]Constants!$B$3</f>
        <v>0</v>
      </c>
      <c r="X155" s="417">
        <f t="shared" si="52"/>
        <v>0.94317939200000001</v>
      </c>
      <c r="Y155" s="416">
        <f t="shared" si="53"/>
        <v>0.33799460800000003</v>
      </c>
    </row>
    <row r="156" spans="1:25" s="24" customFormat="1" x14ac:dyDescent="0.2">
      <c r="A156" s="423" t="str">
        <f>A133</f>
        <v>VSD</v>
      </c>
      <c r="B156" s="421">
        <f>[2]BldgAreas!$B$106*[2]BldgEUI2!H157*([2]BldgEUI2!C157/[2]Constants!$B$1)/1000000</f>
        <v>0</v>
      </c>
      <c r="C156" s="420">
        <f>[2]BldgAreas!$C$106*[2]BldgEUI2!H157*[2]BldgEUI2!C157/1000000</f>
        <v>0</v>
      </c>
      <c r="D156" s="420">
        <f>([2]BldgAreas!$D$106*[2]BldgEUI2!C157+[2]BldgAreas!$G$106*[2]BldgEUI2!G157)*[2]BldgEUI2!H157/1000000</f>
        <v>0</v>
      </c>
      <c r="E156" s="420">
        <v>0</v>
      </c>
      <c r="F156" s="419">
        <f t="shared" si="47"/>
        <v>0</v>
      </c>
      <c r="G156" s="421">
        <f>[2]BldgAreas!$B$107*[2]BldgEUI2!O157*([2]BldgEUI2!J157/[2]Constants!$B$1)/1000000</f>
        <v>0.47210901079208267</v>
      </c>
      <c r="H156" s="420">
        <f>[2]BldgAreas!$C$107*[2]BldgEUI2!O157*[2]BldgEUI2!J157/1000000</f>
        <v>0</v>
      </c>
      <c r="I156" s="420">
        <f>([2]BldgAreas!$D$107*[2]BldgEUI2!J157+[2]BldgAreas!$G$107*[2]BldgEUI2!N157)*[2]BldgEUI2!O157/1000000</f>
        <v>8.8529967577817545E-2</v>
      </c>
      <c r="J156" s="420">
        <v>0</v>
      </c>
      <c r="K156" s="419">
        <f t="shared" si="48"/>
        <v>0.56063897836990018</v>
      </c>
      <c r="L156" s="421">
        <f>[2]BldgAreas!$B$108*[2]BldgEUI2!V157*([2]BldgEUI2!Q157/[2]Constants!$B$1)/1000000</f>
        <v>0.52628976586177301</v>
      </c>
      <c r="M156" s="420">
        <f>[2]BldgAreas!$C$108*[2]BldgEUI2!V157*[2]BldgEUI2!Q157/1000000</f>
        <v>0</v>
      </c>
      <c r="N156" s="420">
        <f>([2]BldgAreas!$D$108*[2]BldgEUI2!Q157+[2]BldgAreas!$G$108*[2]BldgEUI2!U157)*[2]BldgEUI2!V157/1000000</f>
        <v>0.14371554441741205</v>
      </c>
      <c r="O156" s="420">
        <v>0</v>
      </c>
      <c r="P156" s="419">
        <f t="shared" si="49"/>
        <v>0.67000531027918508</v>
      </c>
      <c r="Q156" s="421">
        <f>[2]BldgAreas!$B$109*[2]BldgEUI2!AC157*([2]BldgEUI2!X157/[2]Constants!$B$1)/1000000</f>
        <v>0</v>
      </c>
      <c r="R156" s="420">
        <f>[2]BldgAreas!$C$109*[2]BldgEUI2!X157*[2]BldgEUI2!AC157/1000000</f>
        <v>0</v>
      </c>
      <c r="S156" s="420">
        <f>([2]BldgAreas!$D$109*[2]BldgEUI2!X157+[2]BldgAreas!$G$109*[2]BldgEUI2!AB157)*[2]BldgEUI2!AC157/1000000</f>
        <v>0</v>
      </c>
      <c r="T156" s="420">
        <v>0</v>
      </c>
      <c r="U156" s="419">
        <f t="shared" si="50"/>
        <v>0</v>
      </c>
      <c r="V156" s="418">
        <f t="shared" si="51"/>
        <v>0.99839877665385568</v>
      </c>
      <c r="W156" s="417">
        <f>(C156+H156+M156+R156)/[2]Constants!$B$3</f>
        <v>0</v>
      </c>
      <c r="X156" s="417">
        <f t="shared" si="52"/>
        <v>0.99839877665385568</v>
      </c>
      <c r="Y156" s="416">
        <f t="shared" si="53"/>
        <v>0.23224551199522958</v>
      </c>
    </row>
    <row r="157" spans="1:25" s="24" customFormat="1" x14ac:dyDescent="0.2">
      <c r="A157" s="423" t="str">
        <f>A134</f>
        <v>VSP</v>
      </c>
      <c r="B157" s="421">
        <f>[2]BldgAreas!$B$106*[2]BldgEUI2!H158*([2]BldgEUI2!C158/[2]Constants!$B$1)/1000000</f>
        <v>0</v>
      </c>
      <c r="C157" s="420">
        <f>[2]BldgAreas!$C$106*[2]BldgEUI2!H158*[2]BldgEUI2!C158/1000000</f>
        <v>0</v>
      </c>
      <c r="D157" s="420">
        <f>([2]BldgAreas!$D$106*[2]BldgEUI2!C158+[2]BldgAreas!$G$106*[2]BldgEUI2!G158)*[2]BldgEUI2!H158/1000000</f>
        <v>0</v>
      </c>
      <c r="E157" s="420">
        <v>0</v>
      </c>
      <c r="F157" s="419">
        <f t="shared" si="47"/>
        <v>0</v>
      </c>
      <c r="G157" s="421">
        <f>[2]BldgAreas!$B$107*[2]BldgEUI2!O158*([2]BldgEUI2!J158/[2]Constants!$B$1)/1000000</f>
        <v>0.44717030400000002</v>
      </c>
      <c r="H157" s="420">
        <f>[2]BldgAreas!$C$107*[2]BldgEUI2!O158*[2]BldgEUI2!J158/1000000</f>
        <v>0</v>
      </c>
      <c r="I157" s="420">
        <f>([2]BldgAreas!$D$107*[2]BldgEUI2!J158+[2]BldgAreas!$G$107*[2]BldgEUI2!N158)*[2]BldgEUI2!O158/1000000</f>
        <v>0.11945396400000001</v>
      </c>
      <c r="J157" s="420">
        <v>0</v>
      </c>
      <c r="K157" s="419">
        <f t="shared" si="48"/>
        <v>0.56662426799999999</v>
      </c>
      <c r="L157" s="421">
        <f>[2]BldgAreas!$B$108*[2]BldgEUI2!V158*([2]BldgEUI2!Q158/[2]Constants!$B$1)/1000000</f>
        <v>0.49600908799999999</v>
      </c>
      <c r="M157" s="420">
        <f>[2]BldgAreas!$C$108*[2]BldgEUI2!V158*[2]BldgEUI2!Q158/1000000</f>
        <v>0</v>
      </c>
      <c r="N157" s="420">
        <f>([2]BldgAreas!$D$108*[2]BldgEUI2!Q158+[2]BldgAreas!$G$108*[2]BldgEUI2!U158)*[2]BldgEUI2!V158/1000000</f>
        <v>0.21854064400000001</v>
      </c>
      <c r="O157" s="420">
        <v>0</v>
      </c>
      <c r="P157" s="419">
        <f t="shared" si="49"/>
        <v>0.71454973200000005</v>
      </c>
      <c r="Q157" s="421">
        <f>[2]BldgAreas!$B$109*[2]BldgEUI2!AC158*([2]BldgEUI2!X158/[2]Constants!$B$1)/1000000</f>
        <v>0</v>
      </c>
      <c r="R157" s="420">
        <f>[2]BldgAreas!$C$109*[2]BldgEUI2!X158*[2]BldgEUI2!AC158/1000000</f>
        <v>0</v>
      </c>
      <c r="S157" s="420">
        <f>([2]BldgAreas!$D$109*[2]BldgEUI2!X158+[2]BldgAreas!$G$109*[2]BldgEUI2!AB158)*[2]BldgEUI2!AC158/1000000</f>
        <v>0</v>
      </c>
      <c r="T157" s="420">
        <v>0</v>
      </c>
      <c r="U157" s="419">
        <f t="shared" si="50"/>
        <v>0</v>
      </c>
      <c r="V157" s="418">
        <f t="shared" si="51"/>
        <v>0.94317939200000001</v>
      </c>
      <c r="W157" s="417">
        <f>(C157+H157+M157+R157)/[2]Constants!$B$3</f>
        <v>0</v>
      </c>
      <c r="X157" s="417">
        <f t="shared" si="52"/>
        <v>0.94317939200000001</v>
      </c>
      <c r="Y157" s="416">
        <f t="shared" si="53"/>
        <v>0.33799460800000003</v>
      </c>
    </row>
    <row r="158" spans="1:25" s="26" customFormat="1" x14ac:dyDescent="0.2">
      <c r="A158" s="423" t="str">
        <f>A135</f>
        <v>Solar Wall</v>
      </c>
      <c r="B158" s="421">
        <f>[2]BldgAreas!$B$106*[2]BldgEUI2!H159*([2]BldgEUI2!C159/[2]Constants!$B$1)/1000000</f>
        <v>0</v>
      </c>
      <c r="C158" s="420">
        <f>[2]BldgAreas!$C$106*[2]BldgEUI2!H159*[2]BldgEUI2!C159/1000000</f>
        <v>0</v>
      </c>
      <c r="D158" s="420">
        <f>([2]BldgAreas!$D$106*[2]BldgEUI2!C159+[2]BldgAreas!$G$106*[2]BldgEUI2!G159)*[2]BldgEUI2!H159/1000000</f>
        <v>0</v>
      </c>
      <c r="E158" s="420">
        <v>0</v>
      </c>
      <c r="F158" s="419">
        <f t="shared" si="47"/>
        <v>0</v>
      </c>
      <c r="G158" s="421">
        <f>[2]BldgAreas!$B$107*[2]BldgEUI2!O159*([2]BldgEUI2!J159/[2]Constants!$B$1)/1000000</f>
        <v>0.43342101599999999</v>
      </c>
      <c r="H158" s="420">
        <f>[2]BldgAreas!$C$107*[2]BldgEUI2!O159*[2]BldgEUI2!J159/1000000</f>
        <v>0</v>
      </c>
      <c r="I158" s="420">
        <f>([2]BldgAreas!$D$107*[2]BldgEUI2!J159+[2]BldgAreas!$G$107*[2]BldgEUI2!N159)*[2]BldgEUI2!O159/1000000</f>
        <v>0.125541864</v>
      </c>
      <c r="J158" s="420">
        <v>0</v>
      </c>
      <c r="K158" s="419">
        <f t="shared" si="48"/>
        <v>0.55896287999999994</v>
      </c>
      <c r="L158" s="421">
        <f>[2]BldgAreas!$B$108*[2]BldgEUI2!V159*([2]BldgEUI2!Q159/[2]Constants!$B$1)/1000000</f>
        <v>0.48553343999999993</v>
      </c>
      <c r="M158" s="420">
        <f>[2]BldgAreas!$C$108*[2]BldgEUI2!V159*[2]BldgEUI2!Q159/1000000</f>
        <v>0</v>
      </c>
      <c r="N158" s="420">
        <f>([2]BldgAreas!$D$108*[2]BldgEUI2!Q159+[2]BldgAreas!$G$108*[2]BldgEUI2!U159)*[2]BldgEUI2!V159/1000000</f>
        <v>0.227783969</v>
      </c>
      <c r="O158" s="420">
        <v>0</v>
      </c>
      <c r="P158" s="419">
        <f t="shared" si="49"/>
        <v>0.71331740899999996</v>
      </c>
      <c r="Q158" s="421">
        <f>[2]BldgAreas!$B$109*[2]BldgEUI2!AC159*([2]BldgEUI2!X159/[2]Constants!$B$1)/1000000</f>
        <v>0</v>
      </c>
      <c r="R158" s="420">
        <f>[2]BldgAreas!$C$109*[2]BldgEUI2!X159*[2]BldgEUI2!AC159/1000000</f>
        <v>0</v>
      </c>
      <c r="S158" s="420">
        <f>([2]BldgAreas!$D$109*[2]BldgEUI2!X159+[2]BldgAreas!$G$109*[2]BldgEUI2!AB159)*[2]BldgEUI2!AC159/1000000</f>
        <v>0</v>
      </c>
      <c r="T158" s="420">
        <v>0</v>
      </c>
      <c r="U158" s="419">
        <f t="shared" si="50"/>
        <v>0</v>
      </c>
      <c r="V158" s="418">
        <f t="shared" si="51"/>
        <v>0.91895445599999992</v>
      </c>
      <c r="W158" s="417">
        <f>(C158+H158+M158+R158)/[2]Constants!$B$3</f>
        <v>0</v>
      </c>
      <c r="X158" s="417">
        <f t="shared" si="52"/>
        <v>0.91895445599999992</v>
      </c>
      <c r="Y158" s="416">
        <f t="shared" si="53"/>
        <v>0.35332583299999998</v>
      </c>
    </row>
    <row r="159" spans="1:25" s="26" customFormat="1" x14ac:dyDescent="0.2">
      <c r="A159" s="424" t="s">
        <v>21</v>
      </c>
      <c r="B159" s="421">
        <f>[2]BldgAreas!$B$106*[2]BldgEUI2!H160*([2]BldgEUI2!C160/[2]Constants!$B$1)/1000000</f>
        <v>0</v>
      </c>
      <c r="C159" s="420">
        <f>[2]BldgAreas!$C$106*[2]BldgEUI2!H160*[2]BldgEUI2!C160/1000000</f>
        <v>0</v>
      </c>
      <c r="D159" s="420">
        <f>([2]BldgAreas!$D$106*[2]BldgEUI2!C160+[2]BldgAreas!$G$106*[2]BldgEUI2!G160)*[2]BldgEUI2!H160/1000000</f>
        <v>0</v>
      </c>
      <c r="E159" s="420">
        <v>0</v>
      </c>
      <c r="F159" s="419">
        <f t="shared" si="47"/>
        <v>0</v>
      </c>
      <c r="G159" s="421">
        <f>[2]BldgAreas!$B$107*[2]BldgEUI2!O160*([2]BldgEUI2!J160/[2]Constants!$B$1)/1000000</f>
        <v>0.39445845600000001</v>
      </c>
      <c r="H159" s="420">
        <f>[2]BldgAreas!$C$107*[2]BldgEUI2!O160*[2]BldgEUI2!J160/1000000</f>
        <v>0</v>
      </c>
      <c r="I159" s="420">
        <f>([2]BldgAreas!$D$107*[2]BldgEUI2!J160+[2]BldgAreas!$G$107*[2]BldgEUI2!N160)*[2]BldgEUI2!O160/1000000</f>
        <v>0.12106491599999999</v>
      </c>
      <c r="J159" s="420">
        <v>0</v>
      </c>
      <c r="K159" s="419">
        <f t="shared" si="48"/>
        <v>0.51552337199999998</v>
      </c>
      <c r="L159" s="421">
        <f>[2]BldgAreas!$B$108*[2]BldgEUI2!V160*([2]BldgEUI2!Q160/[2]Constants!$B$1)/1000000</f>
        <v>0.45584767999999992</v>
      </c>
      <c r="M159" s="420">
        <f>[2]BldgAreas!$C$108*[2]BldgEUI2!V160*[2]BldgEUI2!Q160/1000000</f>
        <v>0</v>
      </c>
      <c r="N159" s="420">
        <f>([2]BldgAreas!$D$108*[2]BldgEUI2!Q160+[2]BldgAreas!$G$108*[2]BldgEUI2!U160)*[2]BldgEUI2!V160/1000000</f>
        <v>0.22098656999999999</v>
      </c>
      <c r="O159" s="420">
        <v>0</v>
      </c>
      <c r="P159" s="419">
        <f t="shared" si="49"/>
        <v>0.67683424999999997</v>
      </c>
      <c r="Q159" s="421">
        <f>[2]BldgAreas!$B$109*[2]BldgEUI2!AC160*([2]BldgEUI2!X160/[2]Constants!$B$1)/1000000</f>
        <v>0</v>
      </c>
      <c r="R159" s="420">
        <f>[2]BldgAreas!$C$109*[2]BldgEUI2!X160*[2]BldgEUI2!AC160/1000000</f>
        <v>0</v>
      </c>
      <c r="S159" s="420">
        <f>([2]BldgAreas!$D$109*[2]BldgEUI2!X160+[2]BldgAreas!$G$109*[2]BldgEUI2!AB160)*[2]BldgEUI2!AC160/1000000</f>
        <v>0</v>
      </c>
      <c r="T159" s="420">
        <v>0</v>
      </c>
      <c r="U159" s="419">
        <f t="shared" si="50"/>
        <v>0</v>
      </c>
      <c r="V159" s="418">
        <f t="shared" si="51"/>
        <v>0.85030613599999993</v>
      </c>
      <c r="W159" s="417">
        <f>(C159+H159+M159+R159)/[2]Constants!$B$3</f>
        <v>0</v>
      </c>
      <c r="X159" s="417">
        <f t="shared" si="52"/>
        <v>0.85030613599999993</v>
      </c>
      <c r="Y159" s="416">
        <f t="shared" si="53"/>
        <v>0.34205148600000002</v>
      </c>
    </row>
    <row r="160" spans="1:25" s="24" customFormat="1" x14ac:dyDescent="0.2">
      <c r="A160" s="423" t="str">
        <f>A137</f>
        <v>DB Economizer</v>
      </c>
      <c r="B160" s="421">
        <f>[2]BldgAreas!$B$106*[2]BldgEUI2!H161*([2]BldgEUI2!C161/[2]Constants!$B$1)/1000000</f>
        <v>0</v>
      </c>
      <c r="C160" s="420">
        <f>[2]BldgAreas!$C$106*[2]BldgEUI2!H161*[2]BldgEUI2!C161/1000000</f>
        <v>0</v>
      </c>
      <c r="D160" s="420">
        <f>([2]BldgAreas!$D$106*[2]BldgEUI2!C161+[2]BldgAreas!$G$106*[2]BldgEUI2!G161)*[2]BldgEUI2!H161/1000000</f>
        <v>0</v>
      </c>
      <c r="E160" s="420">
        <v>0</v>
      </c>
      <c r="F160" s="419">
        <f t="shared" si="47"/>
        <v>0</v>
      </c>
      <c r="G160" s="421">
        <f>[2]BldgAreas!$B$107*[2]BldgEUI2!O161*([2]BldgEUI2!J161/[2]Constants!$B$1)/1000000</f>
        <v>0.44717030400000002</v>
      </c>
      <c r="H160" s="420">
        <f>[2]BldgAreas!$C$107*[2]BldgEUI2!O161*[2]BldgEUI2!J161/1000000</f>
        <v>0</v>
      </c>
      <c r="I160" s="420">
        <f>([2]BldgAreas!$D$107*[2]BldgEUI2!J161+[2]BldgAreas!$G$107*[2]BldgEUI2!N161)*[2]BldgEUI2!O161/1000000</f>
        <v>0.11945396400000001</v>
      </c>
      <c r="J160" s="420">
        <v>0</v>
      </c>
      <c r="K160" s="419">
        <f t="shared" si="48"/>
        <v>0.56662426799999999</v>
      </c>
      <c r="L160" s="421">
        <f>[2]BldgAreas!$B$108*[2]BldgEUI2!V161*([2]BldgEUI2!Q161/[2]Constants!$B$1)/1000000</f>
        <v>0.49600908799999999</v>
      </c>
      <c r="M160" s="420">
        <f>[2]BldgAreas!$C$108*[2]BldgEUI2!V161*[2]BldgEUI2!Q161/1000000</f>
        <v>0</v>
      </c>
      <c r="N160" s="420">
        <f>([2]BldgAreas!$D$108*[2]BldgEUI2!Q161+[2]BldgAreas!$G$108*[2]BldgEUI2!U161)*[2]BldgEUI2!V161/1000000</f>
        <v>0.21854064400000001</v>
      </c>
      <c r="O160" s="420">
        <v>0</v>
      </c>
      <c r="P160" s="419">
        <f t="shared" si="49"/>
        <v>0.71454973200000005</v>
      </c>
      <c r="Q160" s="421">
        <f>[2]BldgAreas!$B$109*[2]BldgEUI2!AC161*([2]BldgEUI2!X161/[2]Constants!$B$1)/1000000</f>
        <v>0</v>
      </c>
      <c r="R160" s="420">
        <f>[2]BldgAreas!$C$109*[2]BldgEUI2!X161*[2]BldgEUI2!AC161/1000000</f>
        <v>0</v>
      </c>
      <c r="S160" s="420">
        <f>([2]BldgAreas!$D$109*[2]BldgEUI2!X161+[2]BldgAreas!$G$109*[2]BldgEUI2!AB161)*[2]BldgEUI2!AC161/1000000</f>
        <v>0</v>
      </c>
      <c r="T160" s="420">
        <v>0</v>
      </c>
      <c r="U160" s="419">
        <f t="shared" si="50"/>
        <v>0</v>
      </c>
      <c r="V160" s="418">
        <f t="shared" si="51"/>
        <v>0.94317939200000001</v>
      </c>
      <c r="W160" s="417">
        <f>(C160+H160+M160+R160)/[2]Constants!$B$3</f>
        <v>0</v>
      </c>
      <c r="X160" s="417">
        <f t="shared" si="52"/>
        <v>0.94317939200000001</v>
      </c>
      <c r="Y160" s="416">
        <f t="shared" si="53"/>
        <v>0.33799460800000003</v>
      </c>
    </row>
    <row r="161" spans="1:25" s="24" customFormat="1" x14ac:dyDescent="0.2">
      <c r="A161" s="422" t="s">
        <v>311</v>
      </c>
      <c r="B161" s="421">
        <f>[2]BldgAreas!$B$106*[2]BldgEUI2!H162*([2]BldgEUI2!C162/[2]Constants!$B$1)/1000000</f>
        <v>0</v>
      </c>
      <c r="C161" s="420">
        <f>[2]BldgAreas!$C$106*[2]BldgEUI2!H162*[2]BldgEUI2!C162/1000000</f>
        <v>0</v>
      </c>
      <c r="D161" s="420">
        <f>([2]BldgAreas!$D$106*[2]BldgEUI2!C162+[2]BldgAreas!$G$106*[2]BldgEUI2!G162)*[2]BldgEUI2!H162/1000000</f>
        <v>0</v>
      </c>
      <c r="E161" s="420">
        <v>0</v>
      </c>
      <c r="F161" s="419">
        <f t="shared" si="47"/>
        <v>0</v>
      </c>
      <c r="G161" s="421">
        <f>[2]BldgAreas!$B$107*[2]BldgEUI2!O162*([2]BldgEUI2!J162/[2]Constants!$B$1)/1000000</f>
        <v>0.44717030400000002</v>
      </c>
      <c r="H161" s="420">
        <f>[2]BldgAreas!$C$107*[2]BldgEUI2!O162*[2]BldgEUI2!J162/1000000</f>
        <v>0</v>
      </c>
      <c r="I161" s="420">
        <f>([2]BldgAreas!$D$107*[2]BldgEUI2!J162+[2]BldgAreas!$G$107*[2]BldgEUI2!N162)*[2]BldgEUI2!O162/1000000</f>
        <v>0.11945396400000001</v>
      </c>
      <c r="J161" s="420">
        <v>0</v>
      </c>
      <c r="K161" s="419">
        <f t="shared" si="48"/>
        <v>0.56662426799999999</v>
      </c>
      <c r="L161" s="421">
        <f>[2]BldgAreas!$B$108*[2]BldgEUI2!V162*([2]BldgEUI2!Q162/[2]Constants!$B$1)/1000000</f>
        <v>0.49600908799999999</v>
      </c>
      <c r="M161" s="420">
        <f>[2]BldgAreas!$C$108*[2]BldgEUI2!V162*[2]BldgEUI2!Q162/1000000</f>
        <v>0</v>
      </c>
      <c r="N161" s="420">
        <f>([2]BldgAreas!$D$108*[2]BldgEUI2!Q162+[2]BldgAreas!$G$108*[2]BldgEUI2!U162)*[2]BldgEUI2!V162/1000000</f>
        <v>0.21854064400000001</v>
      </c>
      <c r="O161" s="420">
        <v>0</v>
      </c>
      <c r="P161" s="419">
        <f t="shared" si="49"/>
        <v>0.71454973200000005</v>
      </c>
      <c r="Q161" s="421">
        <f>[2]BldgAreas!$B$109*[2]BldgEUI2!AC162*([2]BldgEUI2!X162/[2]Constants!$B$1)/1000000</f>
        <v>0</v>
      </c>
      <c r="R161" s="420">
        <f>[2]BldgAreas!$C$109*[2]BldgEUI2!X162*[2]BldgEUI2!AC162/1000000</f>
        <v>0</v>
      </c>
      <c r="S161" s="420">
        <f>([2]BldgAreas!$D$109*[2]BldgEUI2!X162+[2]BldgAreas!$G$109*[2]BldgEUI2!AB162)*[2]BldgEUI2!AC162/1000000</f>
        <v>0</v>
      </c>
      <c r="T161" s="420">
        <v>0</v>
      </c>
      <c r="U161" s="419">
        <f t="shared" si="50"/>
        <v>0</v>
      </c>
      <c r="V161" s="418">
        <f t="shared" si="51"/>
        <v>0.94317939200000001</v>
      </c>
      <c r="W161" s="417">
        <f>(C161+H161+M161+R161)/[2]Constants!$B$3</f>
        <v>0</v>
      </c>
      <c r="X161" s="417">
        <f t="shared" si="52"/>
        <v>0.94317939200000001</v>
      </c>
      <c r="Y161" s="416">
        <f t="shared" si="53"/>
        <v>0.33799460800000003</v>
      </c>
    </row>
    <row r="162" spans="1:25" s="24" customFormat="1" x14ac:dyDescent="0.2">
      <c r="A162" s="415" t="s">
        <v>312</v>
      </c>
      <c r="B162" s="414">
        <f>[2]BldgAreas!$B$106*[2]BldgEUI2!H163*([2]BldgEUI2!C163/[2]Constants!$B$1)/1000000</f>
        <v>0</v>
      </c>
      <c r="C162" s="413">
        <f>[2]BldgAreas!$C$106*[2]BldgEUI2!H163*[2]BldgEUI2!C163/1000000</f>
        <v>0</v>
      </c>
      <c r="D162" s="413">
        <f>([2]BldgAreas!$D$106*[2]BldgEUI2!C163+[2]BldgAreas!$G$106*[2]BldgEUI2!G163)*[2]BldgEUI2!H163/1000000</f>
        <v>0</v>
      </c>
      <c r="E162" s="413">
        <v>0</v>
      </c>
      <c r="F162" s="412">
        <f t="shared" si="47"/>
        <v>0</v>
      </c>
      <c r="G162" s="414">
        <f>[2]BldgAreas!$B$107*[2]BldgEUI2!O163*([2]BldgEUI2!J163/[2]Constants!$B$1)/1000000</f>
        <v>0.41313426000000003</v>
      </c>
      <c r="H162" s="413">
        <f>[2]BldgAreas!$C$107*[2]BldgEUI2!O163*[2]BldgEUI2!J163/1000000</f>
        <v>0</v>
      </c>
      <c r="I162" s="413">
        <f>([2]BldgAreas!$D$107*[2]BldgEUI2!J163+[2]BldgAreas!$G$107*[2]BldgEUI2!N163)*[2]BldgEUI2!O163/1000000</f>
        <v>0.11531419200000001</v>
      </c>
      <c r="J162" s="413">
        <v>0</v>
      </c>
      <c r="K162" s="412">
        <f t="shared" si="48"/>
        <v>0.52844845200000001</v>
      </c>
      <c r="L162" s="414">
        <f>[2]BldgAreas!$B$108*[2]BldgEUI2!V163*([2]BldgEUI2!Q163/[2]Constants!$B$1)/1000000</f>
        <v>0.45454892799999996</v>
      </c>
      <c r="M162" s="413">
        <f>[2]BldgAreas!$C$108*[2]BldgEUI2!V163*[2]BldgEUI2!Q163/1000000</f>
        <v>0</v>
      </c>
      <c r="N162" s="413">
        <f>([2]BldgAreas!$D$108*[2]BldgEUI2!Q163+[2]BldgAreas!$G$108*[2]BldgEUI2!U163)*[2]BldgEUI2!V163/1000000</f>
        <v>0.20852941199999997</v>
      </c>
      <c r="O162" s="413">
        <v>0</v>
      </c>
      <c r="P162" s="412">
        <f t="shared" si="49"/>
        <v>0.66307833999999999</v>
      </c>
      <c r="Q162" s="414">
        <f>[2]BldgAreas!$B$109*[2]BldgEUI2!AC163*([2]BldgEUI2!X163/[2]Constants!$B$1)/1000000</f>
        <v>0</v>
      </c>
      <c r="R162" s="413">
        <f>[2]BldgAreas!$C$109*[2]BldgEUI2!X163*[2]BldgEUI2!AC163/1000000</f>
        <v>0</v>
      </c>
      <c r="S162" s="413">
        <f>([2]BldgAreas!$D$109*[2]BldgEUI2!X163+[2]BldgAreas!$G$109*[2]BldgEUI2!AB163)*[2]BldgEUI2!AC163/1000000</f>
        <v>0</v>
      </c>
      <c r="T162" s="413">
        <v>0</v>
      </c>
      <c r="U162" s="412">
        <f t="shared" si="50"/>
        <v>0</v>
      </c>
      <c r="V162" s="411">
        <f t="shared" si="51"/>
        <v>0.86768318799999999</v>
      </c>
      <c r="W162" s="410">
        <f>(C162+H162+M162+R162)/[2]Constants!$B$3</f>
        <v>0</v>
      </c>
      <c r="X162" s="410">
        <f t="shared" si="52"/>
        <v>0.86768318799999999</v>
      </c>
      <c r="Y162" s="409">
        <f t="shared" si="53"/>
        <v>0.32384360400000001</v>
      </c>
    </row>
    <row r="164" spans="1:25" ht="35.25" customHeight="1" x14ac:dyDescent="0.25">
      <c r="A164" s="358"/>
      <c r="B164" s="747" t="s">
        <v>386</v>
      </c>
      <c r="C164" s="748"/>
      <c r="D164" s="748"/>
      <c r="E164" s="748"/>
      <c r="F164" s="748"/>
      <c r="G164" s="748"/>
      <c r="H164" s="748"/>
      <c r="I164" s="748"/>
      <c r="J164" s="748"/>
      <c r="K164" s="748"/>
      <c r="L164" s="748"/>
      <c r="M164" s="748"/>
      <c r="N164" s="748"/>
      <c r="O164" s="748"/>
      <c r="P164" s="748"/>
      <c r="Q164" s="748"/>
      <c r="R164" s="748"/>
      <c r="S164" s="748"/>
      <c r="T164" s="748"/>
      <c r="U164" s="748"/>
      <c r="V164" s="749"/>
      <c r="W164" s="749"/>
      <c r="X164" s="749"/>
      <c r="Y164" s="750"/>
    </row>
    <row r="165" spans="1:25" x14ac:dyDescent="0.2">
      <c r="A165" s="358"/>
      <c r="B165" s="752" t="s">
        <v>284</v>
      </c>
      <c r="C165" s="753"/>
      <c r="D165" s="753"/>
      <c r="E165" s="753"/>
      <c r="F165" s="754"/>
      <c r="G165" s="755" t="s">
        <v>285</v>
      </c>
      <c r="H165" s="756"/>
      <c r="I165" s="756"/>
      <c r="J165" s="756"/>
      <c r="K165" s="757"/>
      <c r="L165" s="755" t="s">
        <v>286</v>
      </c>
      <c r="M165" s="756"/>
      <c r="N165" s="756"/>
      <c r="O165" s="756"/>
      <c r="P165" s="757"/>
      <c r="Q165" s="755" t="s">
        <v>287</v>
      </c>
      <c r="R165" s="756"/>
      <c r="S165" s="756"/>
      <c r="T165" s="756"/>
      <c r="U165" s="757"/>
      <c r="V165" s="744" t="s">
        <v>377</v>
      </c>
      <c r="W165" s="745"/>
      <c r="X165" s="745"/>
      <c r="Y165" s="746"/>
    </row>
    <row r="166" spans="1:25" x14ac:dyDescent="0.2">
      <c r="A166" s="382" t="s">
        <v>14</v>
      </c>
      <c r="B166" s="433" t="s">
        <v>4</v>
      </c>
      <c r="C166" s="165" t="s">
        <v>3</v>
      </c>
      <c r="D166" s="165" t="s">
        <v>2</v>
      </c>
      <c r="E166" s="165" t="s">
        <v>5</v>
      </c>
      <c r="F166" s="295" t="s">
        <v>1</v>
      </c>
      <c r="G166" s="165" t="s">
        <v>4</v>
      </c>
      <c r="H166" s="165" t="s">
        <v>3</v>
      </c>
      <c r="I166" s="165" t="s">
        <v>2</v>
      </c>
      <c r="J166" s="165" t="s">
        <v>5</v>
      </c>
      <c r="K166" s="295" t="s">
        <v>1</v>
      </c>
      <c r="L166" s="165" t="s">
        <v>4</v>
      </c>
      <c r="M166" s="165" t="s">
        <v>3</v>
      </c>
      <c r="N166" s="165" t="s">
        <v>2</v>
      </c>
      <c r="O166" s="165" t="s">
        <v>5</v>
      </c>
      <c r="P166" s="295" t="s">
        <v>1</v>
      </c>
      <c r="Q166" s="165" t="s">
        <v>4</v>
      </c>
      <c r="R166" s="165" t="s">
        <v>3</v>
      </c>
      <c r="S166" s="165" t="s">
        <v>2</v>
      </c>
      <c r="T166" s="165" t="s">
        <v>5</v>
      </c>
      <c r="U166" s="295" t="s">
        <v>1</v>
      </c>
      <c r="V166" s="432" t="s">
        <v>376</v>
      </c>
      <c r="W166" s="431" t="s">
        <v>375</v>
      </c>
      <c r="X166" s="431" t="s">
        <v>374</v>
      </c>
      <c r="Y166" s="430" t="s">
        <v>2</v>
      </c>
    </row>
    <row r="167" spans="1:25" s="24" customFormat="1" x14ac:dyDescent="0.2">
      <c r="A167" s="429" t="str">
        <f t="shared" ref="A167:A172" si="54">A144</f>
        <v>Base case</v>
      </c>
      <c r="B167" s="428">
        <f>[2]BldgAreas!$B$116*[2]BldgEUI2!H168*([2]BldgEUI2!C168/[2]Constants!$B$1)/1000000</f>
        <v>0</v>
      </c>
      <c r="C167" s="427">
        <f>[2]BldgAreas!$C$116*[2]BldgEUI2!H168*[2]BldgEUI2!C168/1000000</f>
        <v>0</v>
      </c>
      <c r="D167" s="427">
        <f>([2]BldgAreas!$D$116*[2]BldgEUI2!C168+[2]BldgAreas!$G$116*[2]BldgEUI2!G168)*[2]BldgEUI2!H168/1000000</f>
        <v>0</v>
      </c>
      <c r="E167" s="427">
        <v>0</v>
      </c>
      <c r="F167" s="426">
        <f t="shared" ref="F167:F185" si="55">SUM(B167:E167)</f>
        <v>0</v>
      </c>
      <c r="G167" s="428">
        <f>[2]BldgAreas!$B$117*[2]BldgEUI2!O168*([2]BldgEUI2!J168/[2]Constants!$B$1)/1000000</f>
        <v>5.1791919200000008E-2</v>
      </c>
      <c r="H167" s="427">
        <f>[2]BldgAreas!$C$117*[2]BldgEUI2!O168*[2]BldgEUI2!J168/1000000</f>
        <v>0</v>
      </c>
      <c r="I167" s="427">
        <f>([2]BldgAreas!$D$117*[2]BldgEUI2!J168+[2]BldgAreas!$G$117*[2]BldgEUI2!N168)*[2]BldgEUI2!O168/1000000</f>
        <v>0.10469216864000001</v>
      </c>
      <c r="J167" s="427">
        <v>0</v>
      </c>
      <c r="K167" s="426">
        <f t="shared" ref="K167:K185" si="56">SUM(G167:J167)</f>
        <v>0.15648408784000001</v>
      </c>
      <c r="L167" s="428">
        <f>[2]BldgAreas!$B$118*[2]BldgEUI2!V168*([2]BldgEUI2!Q168/[2]Constants!$B$1)/1000000</f>
        <v>0</v>
      </c>
      <c r="M167" s="427">
        <f>[2]BldgAreas!$C$118*[2]BldgEUI2!Q168*[2]BldgEUI2!V168/1000000</f>
        <v>0</v>
      </c>
      <c r="N167" s="427">
        <f>([2]BldgAreas!$D$118*[2]BldgEUI2!Q168+[2]BldgAreas!$G$108*[2]BldgEUI2!U168)*[2]BldgEUI2!V168/1000000</f>
        <v>0</v>
      </c>
      <c r="O167" s="427">
        <v>0</v>
      </c>
      <c r="P167" s="426">
        <f t="shared" ref="P167:P185" si="57">SUM(L167:O167)</f>
        <v>0</v>
      </c>
      <c r="Q167" s="428">
        <f>[2]BldgAreas!$B$109*[2]BldgEUI2!AC168*([2]BldgEUI2!X168/[2]Constants!$B$1)/1000000</f>
        <v>0</v>
      </c>
      <c r="R167" s="427">
        <f>[2]BldgAreas!$C$109*[2]BldgEUI2!AC168*[2]BldgEUI2!X168/1000000</f>
        <v>0</v>
      </c>
      <c r="S167" s="427">
        <f>([2]BldgAreas!$D$109*[2]BldgEUI2!X168+[2]BldgAreas!$G$109*[2]BldgEUI2!AB168)*[2]BldgEUI2!AC168/1000000</f>
        <v>0</v>
      </c>
      <c r="T167" s="427">
        <v>0</v>
      </c>
      <c r="U167" s="426">
        <f t="shared" ref="U167:U185" si="58">SUM(Q167:T167)</f>
        <v>0</v>
      </c>
      <c r="V167" s="418">
        <f t="shared" ref="V167:V185" si="59">B167+G167+L167+Q167</f>
        <v>5.1791919200000008E-2</v>
      </c>
      <c r="W167" s="417">
        <f>(C167+H167+M167+R167)/[2]Constants!$B$3</f>
        <v>0</v>
      </c>
      <c r="X167" s="417">
        <f t="shared" ref="X167:X185" si="60">V167+W167</f>
        <v>5.1791919200000008E-2</v>
      </c>
      <c r="Y167" s="416">
        <f t="shared" ref="Y167:Y185" si="61">D167+I167+N167+S167</f>
        <v>0.10469216864000001</v>
      </c>
    </row>
    <row r="168" spans="1:25" s="24" customFormat="1" x14ac:dyDescent="0.2">
      <c r="A168" s="423" t="str">
        <f t="shared" si="54"/>
        <v>Wall</v>
      </c>
      <c r="B168" s="421">
        <f>[2]BldgAreas!$B$116*[2]BldgEUI2!H169*([2]BldgEUI2!C169/[2]Constants!$B$1)/1000000</f>
        <v>0</v>
      </c>
      <c r="C168" s="420">
        <f>[2]BldgAreas!$C$116*[2]BldgEUI2!H169*[2]BldgEUI2!C169/1000000</f>
        <v>0</v>
      </c>
      <c r="D168" s="420">
        <f>([2]BldgAreas!$D$116*[2]BldgEUI2!C169+[2]BldgAreas!$G$116*[2]BldgEUI2!G169)*[2]BldgEUI2!H169/1000000</f>
        <v>0</v>
      </c>
      <c r="E168" s="420">
        <v>0</v>
      </c>
      <c r="F168" s="419">
        <f t="shared" si="55"/>
        <v>0</v>
      </c>
      <c r="G168" s="421">
        <f>[2]BldgAreas!$B$117*[2]BldgEUI2!O169*([2]BldgEUI2!J169/[2]Constants!$B$1)/1000000</f>
        <v>4.8865330199999987E-2</v>
      </c>
      <c r="H168" s="420">
        <f>[2]BldgAreas!$C$117*[2]BldgEUI2!O169*[2]BldgEUI2!J169/1000000</f>
        <v>0</v>
      </c>
      <c r="I168" s="420">
        <f>([2]BldgAreas!$D$117*[2]BldgEUI2!J169+[2]BldgAreas!$G$117*[2]BldgEUI2!N169)*[2]BldgEUI2!O169/1000000</f>
        <v>9.9159039840000004E-2</v>
      </c>
      <c r="J168" s="420">
        <v>0</v>
      </c>
      <c r="K168" s="419">
        <f t="shared" si="56"/>
        <v>0.14802437003999999</v>
      </c>
      <c r="L168" s="421">
        <f>[2]BldgAreas!$B$118*[2]BldgEUI2!V169*([2]BldgEUI2!Q169/[2]Constants!$B$1)/1000000</f>
        <v>0</v>
      </c>
      <c r="M168" s="420">
        <f>[2]BldgAreas!$C$118*[2]BldgEUI2!Q169*[2]BldgEUI2!V169/1000000</f>
        <v>0</v>
      </c>
      <c r="N168" s="420">
        <f>([2]BldgAreas!$D$118*[2]BldgEUI2!Q169+[2]BldgAreas!$G$108*[2]BldgEUI2!U169)*[2]BldgEUI2!V169/1000000</f>
        <v>0</v>
      </c>
      <c r="O168" s="420">
        <v>0</v>
      </c>
      <c r="P168" s="419">
        <f t="shared" si="57"/>
        <v>0</v>
      </c>
      <c r="Q168" s="421">
        <f>[2]BldgAreas!$B$109*[2]BldgEUI2!AC169*([2]BldgEUI2!X169/[2]Constants!$B$1)/1000000</f>
        <v>0</v>
      </c>
      <c r="R168" s="420">
        <f>[2]BldgAreas!$C$109*[2]BldgEUI2!AC169*[2]BldgEUI2!X169/1000000</f>
        <v>0</v>
      </c>
      <c r="S168" s="420">
        <f>([2]BldgAreas!$D$109*[2]BldgEUI2!X169+[2]BldgAreas!$G$109*[2]BldgEUI2!AB169)*[2]BldgEUI2!AC169/1000000</f>
        <v>0</v>
      </c>
      <c r="T168" s="420">
        <v>0</v>
      </c>
      <c r="U168" s="419">
        <f t="shared" si="58"/>
        <v>0</v>
      </c>
      <c r="V168" s="418">
        <f t="shared" si="59"/>
        <v>4.8865330199999987E-2</v>
      </c>
      <c r="W168" s="417">
        <f>(C168+H168+M168+R168)/[2]Constants!$B$3</f>
        <v>0</v>
      </c>
      <c r="X168" s="417">
        <f t="shared" si="60"/>
        <v>4.8865330199999987E-2</v>
      </c>
      <c r="Y168" s="416">
        <f t="shared" si="61"/>
        <v>9.9159039840000004E-2</v>
      </c>
    </row>
    <row r="169" spans="1:25" s="24" customFormat="1" x14ac:dyDescent="0.2">
      <c r="A169" s="423" t="str">
        <f t="shared" si="54"/>
        <v>Roof</v>
      </c>
      <c r="B169" s="421">
        <f>[2]BldgAreas!$B$116*[2]BldgEUI2!H170*([2]BldgEUI2!C170/[2]Constants!$B$1)/1000000</f>
        <v>0</v>
      </c>
      <c r="C169" s="420">
        <f>[2]BldgAreas!$C$116*[2]BldgEUI2!H170*[2]BldgEUI2!C170/1000000</f>
        <v>0</v>
      </c>
      <c r="D169" s="420">
        <f>([2]BldgAreas!$D$116*[2]BldgEUI2!C170+[2]BldgAreas!$G$116*[2]BldgEUI2!G170)*[2]BldgEUI2!H170/1000000</f>
        <v>0</v>
      </c>
      <c r="E169" s="420">
        <v>0</v>
      </c>
      <c r="F169" s="419">
        <f t="shared" si="55"/>
        <v>0</v>
      </c>
      <c r="G169" s="421">
        <f>[2]BldgAreas!$B$117*[2]BldgEUI2!O170*([2]BldgEUI2!J170/[2]Constants!$B$1)/1000000</f>
        <v>5.0270360799999997E-2</v>
      </c>
      <c r="H169" s="420">
        <f>[2]BldgAreas!$C$117*[2]BldgEUI2!O170*[2]BldgEUI2!J170/1000000</f>
        <v>0</v>
      </c>
      <c r="I169" s="420">
        <f>([2]BldgAreas!$D$117*[2]BldgEUI2!J170+[2]BldgAreas!$G$117*[2]BldgEUI2!N170)*[2]BldgEUI2!O170/1000000</f>
        <v>0.10179928736</v>
      </c>
      <c r="J169" s="420">
        <v>0</v>
      </c>
      <c r="K169" s="419">
        <f t="shared" si="56"/>
        <v>0.15206964816000001</v>
      </c>
      <c r="L169" s="421">
        <f>[2]BldgAreas!$B$118*[2]BldgEUI2!V170*([2]BldgEUI2!Q170/[2]Constants!$B$1)/1000000</f>
        <v>0</v>
      </c>
      <c r="M169" s="420">
        <f>[2]BldgAreas!$C$118*[2]BldgEUI2!Q170*[2]BldgEUI2!V170/1000000</f>
        <v>0</v>
      </c>
      <c r="N169" s="420">
        <f>([2]BldgAreas!$D$118*[2]BldgEUI2!Q170+[2]BldgAreas!$G$108*[2]BldgEUI2!U170)*[2]BldgEUI2!V170/1000000</f>
        <v>0</v>
      </c>
      <c r="O169" s="420">
        <v>0</v>
      </c>
      <c r="P169" s="419">
        <f t="shared" si="57"/>
        <v>0</v>
      </c>
      <c r="Q169" s="421">
        <f>[2]BldgAreas!$B$109*[2]BldgEUI2!AC170*([2]BldgEUI2!X170/[2]Constants!$B$1)/1000000</f>
        <v>0</v>
      </c>
      <c r="R169" s="420">
        <f>[2]BldgAreas!$C$109*[2]BldgEUI2!AC170*[2]BldgEUI2!X170/1000000</f>
        <v>0</v>
      </c>
      <c r="S169" s="420">
        <f>([2]BldgAreas!$D$109*[2]BldgEUI2!X170+[2]BldgAreas!$G$109*[2]BldgEUI2!AB170)*[2]BldgEUI2!AC170/1000000</f>
        <v>0</v>
      </c>
      <c r="T169" s="420">
        <v>0</v>
      </c>
      <c r="U169" s="419">
        <f t="shared" si="58"/>
        <v>0</v>
      </c>
      <c r="V169" s="418">
        <f t="shared" si="59"/>
        <v>5.0270360799999997E-2</v>
      </c>
      <c r="W169" s="417">
        <f>(C169+H169+M169+R169)/[2]Constants!$B$3</f>
        <v>0</v>
      </c>
      <c r="X169" s="417">
        <f t="shared" si="60"/>
        <v>5.0270360799999997E-2</v>
      </c>
      <c r="Y169" s="416">
        <f t="shared" si="61"/>
        <v>0.10179928736</v>
      </c>
    </row>
    <row r="170" spans="1:25" s="24" customFormat="1" x14ac:dyDescent="0.2">
      <c r="A170" s="423" t="str">
        <f t="shared" si="54"/>
        <v>Windows</v>
      </c>
      <c r="B170" s="421">
        <f>[2]BldgAreas!$B$116*[2]BldgEUI2!H171*([2]BldgEUI2!C171/[2]Constants!$B$1)/1000000</f>
        <v>0</v>
      </c>
      <c r="C170" s="420">
        <f>[2]BldgAreas!$C$116*[2]BldgEUI2!H171*[2]BldgEUI2!C171/1000000</f>
        <v>0</v>
      </c>
      <c r="D170" s="420">
        <f>([2]BldgAreas!$D$116*[2]BldgEUI2!C171+[2]BldgAreas!$G$116*[2]BldgEUI2!G171)*[2]BldgEUI2!H171/1000000</f>
        <v>0</v>
      </c>
      <c r="E170" s="420">
        <v>0</v>
      </c>
      <c r="F170" s="419">
        <f t="shared" si="55"/>
        <v>0</v>
      </c>
      <c r="G170" s="421">
        <f>[2]BldgAreas!$B$117*[2]BldgEUI2!O171*([2]BldgEUI2!J171/[2]Constants!$B$1)/1000000</f>
        <v>5.1195886199999999E-2</v>
      </c>
      <c r="H170" s="420">
        <f>[2]BldgAreas!$C$117*[2]BldgEUI2!O171*[2]BldgEUI2!J171/1000000</f>
        <v>0</v>
      </c>
      <c r="I170" s="420">
        <f>([2]BldgAreas!$D$117*[2]BldgEUI2!J171+[2]BldgAreas!$G$117*[2]BldgEUI2!N171)*[2]BldgEUI2!O171/1000000</f>
        <v>0.10364043504000001</v>
      </c>
      <c r="J170" s="420">
        <v>0</v>
      </c>
      <c r="K170" s="419">
        <f t="shared" si="56"/>
        <v>0.15483632124000002</v>
      </c>
      <c r="L170" s="421">
        <f>[2]BldgAreas!$B$118*[2]BldgEUI2!V171*([2]BldgEUI2!Q171/[2]Constants!$B$1)/1000000</f>
        <v>0</v>
      </c>
      <c r="M170" s="420">
        <f>[2]BldgAreas!$C$118*[2]BldgEUI2!Q171*[2]BldgEUI2!V171/1000000</f>
        <v>0</v>
      </c>
      <c r="N170" s="420">
        <f>([2]BldgAreas!$D$118*[2]BldgEUI2!Q171+[2]BldgAreas!$G$108*[2]BldgEUI2!U171)*[2]BldgEUI2!V171/1000000</f>
        <v>0</v>
      </c>
      <c r="O170" s="420">
        <v>0</v>
      </c>
      <c r="P170" s="419">
        <f t="shared" si="57"/>
        <v>0</v>
      </c>
      <c r="Q170" s="421">
        <f>[2]BldgAreas!$B$109*[2]BldgEUI2!AC171*([2]BldgEUI2!X171/[2]Constants!$B$1)/1000000</f>
        <v>0</v>
      </c>
      <c r="R170" s="420">
        <f>[2]BldgAreas!$C$109*[2]BldgEUI2!AC171*[2]BldgEUI2!X171/1000000</f>
        <v>0</v>
      </c>
      <c r="S170" s="420">
        <f>([2]BldgAreas!$D$109*[2]BldgEUI2!X171+[2]BldgAreas!$G$109*[2]BldgEUI2!AB171)*[2]BldgEUI2!AC171/1000000</f>
        <v>0</v>
      </c>
      <c r="T170" s="420">
        <v>0</v>
      </c>
      <c r="U170" s="419">
        <f t="shared" si="58"/>
        <v>0</v>
      </c>
      <c r="V170" s="418">
        <f t="shared" si="59"/>
        <v>5.1195886199999999E-2</v>
      </c>
      <c r="W170" s="417">
        <f>(C170+H170+M170+R170)/[2]Constants!$B$3</f>
        <v>0</v>
      </c>
      <c r="X170" s="417">
        <f t="shared" si="60"/>
        <v>5.1195886199999999E-2</v>
      </c>
      <c r="Y170" s="416">
        <f t="shared" si="61"/>
        <v>0.10364043504000001</v>
      </c>
    </row>
    <row r="171" spans="1:25" s="24" customFormat="1" x14ac:dyDescent="0.2">
      <c r="A171" s="423" t="str">
        <f t="shared" si="54"/>
        <v>Air tightness</v>
      </c>
      <c r="B171" s="421">
        <f>[2]BldgAreas!$B$116*[2]BldgEUI2!H172*([2]BldgEUI2!C172/[2]Constants!$B$1)/1000000</f>
        <v>0</v>
      </c>
      <c r="C171" s="420">
        <f>[2]BldgAreas!$C$116*[2]BldgEUI2!H172*[2]BldgEUI2!C172/1000000</f>
        <v>0</v>
      </c>
      <c r="D171" s="420">
        <f>([2]BldgAreas!$D$116*[2]BldgEUI2!C172+[2]BldgAreas!$G$116*[2]BldgEUI2!G172)*[2]BldgEUI2!H172/1000000</f>
        <v>0</v>
      </c>
      <c r="E171" s="420">
        <v>0</v>
      </c>
      <c r="F171" s="419">
        <f t="shared" si="55"/>
        <v>0</v>
      </c>
      <c r="G171" s="421">
        <f>[2]BldgAreas!$B$117*[2]BldgEUI2!O172*([2]BldgEUI2!J172/[2]Constants!$B$1)/1000000</f>
        <v>4.4632826199999996E-2</v>
      </c>
      <c r="H171" s="420">
        <f>[2]BldgAreas!$C$117*[2]BldgEUI2!O172*[2]BldgEUI2!J172/1000000</f>
        <v>0</v>
      </c>
      <c r="I171" s="420">
        <f>([2]BldgAreas!$D$117*[2]BldgEUI2!J172+[2]BldgAreas!$G$117*[2]BldgEUI2!N172)*[2]BldgEUI2!O172/1000000</f>
        <v>9.326946304E-2</v>
      </c>
      <c r="J171" s="420">
        <v>0</v>
      </c>
      <c r="K171" s="419">
        <f t="shared" si="56"/>
        <v>0.13790228924</v>
      </c>
      <c r="L171" s="421">
        <f>[2]BldgAreas!$B$118*[2]BldgEUI2!V172*([2]BldgEUI2!Q172/[2]Constants!$B$1)/1000000</f>
        <v>0</v>
      </c>
      <c r="M171" s="420">
        <f>[2]BldgAreas!$C$118*[2]BldgEUI2!Q172*[2]BldgEUI2!V172/1000000</f>
        <v>0</v>
      </c>
      <c r="N171" s="420">
        <f>([2]BldgAreas!$D$118*[2]BldgEUI2!Q172+[2]BldgAreas!$G$108*[2]BldgEUI2!U172)*[2]BldgEUI2!V172/1000000</f>
        <v>0</v>
      </c>
      <c r="O171" s="420">
        <v>0</v>
      </c>
      <c r="P171" s="419">
        <f t="shared" si="57"/>
        <v>0</v>
      </c>
      <c r="Q171" s="421">
        <f>[2]BldgAreas!$B$109*[2]BldgEUI2!AC172*([2]BldgEUI2!X172/[2]Constants!$B$1)/1000000</f>
        <v>0</v>
      </c>
      <c r="R171" s="420">
        <f>[2]BldgAreas!$C$109*[2]BldgEUI2!AC172*[2]BldgEUI2!X172/1000000</f>
        <v>0</v>
      </c>
      <c r="S171" s="420">
        <f>([2]BldgAreas!$D$109*[2]BldgEUI2!X172+[2]BldgAreas!$G$109*[2]BldgEUI2!AB172)*[2]BldgEUI2!AC172/1000000</f>
        <v>0</v>
      </c>
      <c r="T171" s="420">
        <v>0</v>
      </c>
      <c r="U171" s="419">
        <f t="shared" si="58"/>
        <v>0</v>
      </c>
      <c r="V171" s="418">
        <f t="shared" si="59"/>
        <v>4.4632826199999996E-2</v>
      </c>
      <c r="W171" s="417">
        <f>(C171+H171+M171+R171)/[2]Constants!$B$3</f>
        <v>0</v>
      </c>
      <c r="X171" s="417">
        <f t="shared" si="60"/>
        <v>4.4632826199999996E-2</v>
      </c>
      <c r="Y171" s="416">
        <f t="shared" si="61"/>
        <v>9.326946304E-2</v>
      </c>
    </row>
    <row r="172" spans="1:25" s="24" customFormat="1" x14ac:dyDescent="0.2">
      <c r="A172" s="423" t="str">
        <f t="shared" si="54"/>
        <v>T Reduction (2 DegC)</v>
      </c>
      <c r="B172" s="421">
        <f>[2]BldgAreas!$B$116*[2]BldgEUI2!H173*([2]BldgEUI2!C173/[2]Constants!$B$1)/1000000</f>
        <v>0</v>
      </c>
      <c r="C172" s="420">
        <f>[2]BldgAreas!$C$116*[2]BldgEUI2!H173*[2]BldgEUI2!C173/1000000</f>
        <v>0</v>
      </c>
      <c r="D172" s="420">
        <f>([2]BldgAreas!$D$116*[2]BldgEUI2!C173+[2]BldgAreas!$G$116*[2]BldgEUI2!G173)*[2]BldgEUI2!H173/1000000</f>
        <v>0</v>
      </c>
      <c r="E172" s="420">
        <v>0</v>
      </c>
      <c r="F172" s="419">
        <f t="shared" si="55"/>
        <v>0</v>
      </c>
      <c r="G172" s="421">
        <f>[2]BldgAreas!$B$117*[2]BldgEUI2!O173*([2]BldgEUI2!J173/[2]Constants!$B$1)/1000000</f>
        <v>4.4646220199999996E-2</v>
      </c>
      <c r="H172" s="420">
        <f>[2]BldgAreas!$C$117*[2]BldgEUI2!O173*[2]BldgEUI2!J173/1000000</f>
        <v>0</v>
      </c>
      <c r="I172" s="420">
        <f>([2]BldgAreas!$D$117*[2]BldgEUI2!J173+[2]BldgAreas!$G$117*[2]BldgEUI2!N173)*[2]BldgEUI2!O173/1000000</f>
        <v>9.6068827839999996E-2</v>
      </c>
      <c r="J172" s="420">
        <v>0</v>
      </c>
      <c r="K172" s="419">
        <f t="shared" si="56"/>
        <v>0.14071504803999998</v>
      </c>
      <c r="L172" s="421">
        <f>[2]BldgAreas!$B$118*[2]BldgEUI2!V173*([2]BldgEUI2!Q173/[2]Constants!$B$1)/1000000</f>
        <v>0</v>
      </c>
      <c r="M172" s="420">
        <f>[2]BldgAreas!$C$118*[2]BldgEUI2!Q173*[2]BldgEUI2!V173/1000000</f>
        <v>0</v>
      </c>
      <c r="N172" s="420">
        <f>([2]BldgAreas!$D$118*[2]BldgEUI2!Q173+[2]BldgAreas!$G$108*[2]BldgEUI2!U173)*[2]BldgEUI2!V173/1000000</f>
        <v>0</v>
      </c>
      <c r="O172" s="420">
        <v>0</v>
      </c>
      <c r="P172" s="419">
        <f t="shared" si="57"/>
        <v>0</v>
      </c>
      <c r="Q172" s="421">
        <f>[2]BldgAreas!$B$109*[2]BldgEUI2!AC173*([2]BldgEUI2!X173/[2]Constants!$B$1)/1000000</f>
        <v>0</v>
      </c>
      <c r="R172" s="420">
        <f>[2]BldgAreas!$C$109*[2]BldgEUI2!AC173*[2]BldgEUI2!X173/1000000</f>
        <v>0</v>
      </c>
      <c r="S172" s="420">
        <f>([2]BldgAreas!$D$109*[2]BldgEUI2!X173+[2]BldgAreas!$G$109*[2]BldgEUI2!AB173)*[2]BldgEUI2!AC173/1000000</f>
        <v>0</v>
      </c>
      <c r="T172" s="420">
        <v>0</v>
      </c>
      <c r="U172" s="419">
        <f t="shared" si="58"/>
        <v>0</v>
      </c>
      <c r="V172" s="418">
        <f t="shared" si="59"/>
        <v>4.4646220199999996E-2</v>
      </c>
      <c r="W172" s="417">
        <f>(C172+H172+M172+R172)/[2]Constants!$B$3</f>
        <v>0</v>
      </c>
      <c r="X172" s="417">
        <f t="shared" si="60"/>
        <v>4.4646220199999996E-2</v>
      </c>
      <c r="Y172" s="416">
        <f t="shared" si="61"/>
        <v>9.6068827839999996E-2</v>
      </c>
    </row>
    <row r="173" spans="1:25" s="24" customFormat="1" x14ac:dyDescent="0.2">
      <c r="A173" s="423" t="s">
        <v>303</v>
      </c>
      <c r="B173" s="421">
        <f>[2]BldgAreas!$B$116*[2]BldgEUI2!H174*([2]BldgEUI2!C174/[2]Constants!$B$1)/1000000</f>
        <v>0</v>
      </c>
      <c r="C173" s="420">
        <f>[2]BldgAreas!$C$116*[2]BldgEUI2!H174*[2]BldgEUI2!C174/1000000</f>
        <v>0</v>
      </c>
      <c r="D173" s="420">
        <f>([2]BldgAreas!$D$116*[2]BldgEUI2!C174+[2]BldgAreas!$G$116*[2]BldgEUI2!G174)*[2]BldgEUI2!H174/1000000</f>
        <v>0</v>
      </c>
      <c r="E173" s="420">
        <v>0</v>
      </c>
      <c r="F173" s="419">
        <f t="shared" si="55"/>
        <v>0</v>
      </c>
      <c r="G173" s="421">
        <f>[2]BldgAreas!$B$117*[2]BldgEUI2!O174*([2]BldgEUI2!J174/[2]Constants!$B$1)/1000000</f>
        <v>3.9235044199999999E-2</v>
      </c>
      <c r="H173" s="420">
        <f>[2]BldgAreas!$C$117*[2]BldgEUI2!O174*[2]BldgEUI2!J174/1000000</f>
        <v>0</v>
      </c>
      <c r="I173" s="420">
        <f>([2]BldgAreas!$D$117*[2]BldgEUI2!J174+[2]BldgAreas!$G$117*[2]BldgEUI2!N174)*[2]BldgEUI2!O174/1000000</f>
        <v>8.7922248640000006E-2</v>
      </c>
      <c r="J173" s="420">
        <v>0</v>
      </c>
      <c r="K173" s="419">
        <f t="shared" si="56"/>
        <v>0.12715729283999999</v>
      </c>
      <c r="L173" s="421">
        <f>[2]BldgAreas!$B$118*[2]BldgEUI2!V174*([2]BldgEUI2!Q174/[2]Constants!$B$1)/1000000</f>
        <v>0</v>
      </c>
      <c r="M173" s="420">
        <f>[2]BldgAreas!$C$118*[2]BldgEUI2!Q174*[2]BldgEUI2!V174/1000000</f>
        <v>0</v>
      </c>
      <c r="N173" s="420">
        <f>([2]BldgAreas!$D$118*[2]BldgEUI2!Q174+[2]BldgAreas!$G$108*[2]BldgEUI2!U174)*[2]BldgEUI2!V174/1000000</f>
        <v>0</v>
      </c>
      <c r="O173" s="420">
        <v>0</v>
      </c>
      <c r="P173" s="419">
        <f t="shared" si="57"/>
        <v>0</v>
      </c>
      <c r="Q173" s="421">
        <f>[2]BldgAreas!$B$109*[2]BldgEUI2!AC174*([2]BldgEUI2!X174/[2]Constants!$B$1)/1000000</f>
        <v>0</v>
      </c>
      <c r="R173" s="420">
        <f>[2]BldgAreas!$C$109*[2]BldgEUI2!AC174*[2]BldgEUI2!X174/1000000</f>
        <v>0</v>
      </c>
      <c r="S173" s="420">
        <f>([2]BldgAreas!$D$109*[2]BldgEUI2!X174+[2]BldgAreas!$G$109*[2]BldgEUI2!AB174)*[2]BldgEUI2!AC174/1000000</f>
        <v>0</v>
      </c>
      <c r="T173" s="420">
        <v>0</v>
      </c>
      <c r="U173" s="419">
        <f t="shared" si="58"/>
        <v>0</v>
      </c>
      <c r="V173" s="418">
        <f t="shared" si="59"/>
        <v>3.9235044199999999E-2</v>
      </c>
      <c r="W173" s="417">
        <f>(C173+H173+M173+R173)/[2]Constants!$B$3</f>
        <v>0</v>
      </c>
      <c r="X173" s="417">
        <f t="shared" si="60"/>
        <v>3.9235044199999999E-2</v>
      </c>
      <c r="Y173" s="416">
        <f t="shared" si="61"/>
        <v>8.7922248640000006E-2</v>
      </c>
    </row>
    <row r="174" spans="1:25" s="24" customFormat="1" x14ac:dyDescent="0.2">
      <c r="A174" s="423" t="str">
        <f>A151</f>
        <v>Lighting (30%)</v>
      </c>
      <c r="B174" s="421">
        <f>[2]BldgAreas!$B$116*[2]BldgEUI2!H175*([2]BldgEUI2!C175/[2]Constants!$B$1)/1000000</f>
        <v>0</v>
      </c>
      <c r="C174" s="420">
        <f>[2]BldgAreas!$C$116*[2]BldgEUI2!H175*[2]BldgEUI2!C175/1000000</f>
        <v>0</v>
      </c>
      <c r="D174" s="420">
        <f>([2]BldgAreas!$D$116*[2]BldgEUI2!C175+[2]BldgAreas!$G$116*[2]BldgEUI2!G175)*[2]BldgEUI2!H175/1000000</f>
        <v>0</v>
      </c>
      <c r="E174" s="420">
        <v>0</v>
      </c>
      <c r="F174" s="419">
        <f t="shared" si="55"/>
        <v>0</v>
      </c>
      <c r="G174" s="421">
        <f>[2]BldgAreas!$B$117*[2]BldgEUI2!O175*([2]BldgEUI2!J175/[2]Constants!$B$1)/1000000</f>
        <v>5.2572789400000007E-2</v>
      </c>
      <c r="H174" s="420">
        <f>[2]BldgAreas!$C$117*[2]BldgEUI2!O175*[2]BldgEUI2!J175/1000000</f>
        <v>0</v>
      </c>
      <c r="I174" s="420">
        <f>([2]BldgAreas!$D$117*[2]BldgEUI2!J175+[2]BldgAreas!$G$117*[2]BldgEUI2!N175)*[2]BldgEUI2!O175/1000000</f>
        <v>0.10193443648000002</v>
      </c>
      <c r="J174" s="420">
        <v>0</v>
      </c>
      <c r="K174" s="419">
        <f t="shared" si="56"/>
        <v>0.15450722588000002</v>
      </c>
      <c r="L174" s="421">
        <f>[2]BldgAreas!$B$118*[2]BldgEUI2!V175*([2]BldgEUI2!Q175/[2]Constants!$B$1)/1000000</f>
        <v>0</v>
      </c>
      <c r="M174" s="420">
        <f>[2]BldgAreas!$C$118*[2]BldgEUI2!Q175*[2]BldgEUI2!V175/1000000</f>
        <v>0</v>
      </c>
      <c r="N174" s="420">
        <f>([2]BldgAreas!$D$118*[2]BldgEUI2!Q175+[2]BldgAreas!$G$108*[2]BldgEUI2!U175)*[2]BldgEUI2!V175/1000000</f>
        <v>0</v>
      </c>
      <c r="O174" s="420">
        <v>0</v>
      </c>
      <c r="P174" s="419">
        <f t="shared" si="57"/>
        <v>0</v>
      </c>
      <c r="Q174" s="421">
        <f>[2]BldgAreas!$B$109*[2]BldgEUI2!AC175*([2]BldgEUI2!X175/[2]Constants!$B$1)/1000000</f>
        <v>0</v>
      </c>
      <c r="R174" s="420">
        <f>[2]BldgAreas!$C$109*[2]BldgEUI2!AC175*[2]BldgEUI2!X175/1000000</f>
        <v>0</v>
      </c>
      <c r="S174" s="420">
        <f>([2]BldgAreas!$D$109*[2]BldgEUI2!X175+[2]BldgAreas!$G$109*[2]BldgEUI2!AB175)*[2]BldgEUI2!AC175/1000000</f>
        <v>0</v>
      </c>
      <c r="T174" s="420">
        <v>0</v>
      </c>
      <c r="U174" s="419">
        <f t="shared" si="58"/>
        <v>0</v>
      </c>
      <c r="V174" s="418">
        <f t="shared" si="59"/>
        <v>5.2572789400000007E-2</v>
      </c>
      <c r="W174" s="417">
        <f>(C174+H174+M174+R174)/[2]Constants!$B$3</f>
        <v>0</v>
      </c>
      <c r="X174" s="417">
        <f t="shared" si="60"/>
        <v>5.2572789400000007E-2</v>
      </c>
      <c r="Y174" s="416">
        <f t="shared" si="61"/>
        <v>0.10193443648000002</v>
      </c>
    </row>
    <row r="175" spans="1:25" s="24" customFormat="1" x14ac:dyDescent="0.2">
      <c r="A175" s="424" t="s">
        <v>30</v>
      </c>
      <c r="B175" s="421">
        <f>[2]BldgAreas!$B$116*[2]BldgEUI2!H176*([2]BldgEUI2!C176/[2]Constants!$B$1)/1000000</f>
        <v>0</v>
      </c>
      <c r="C175" s="420">
        <f>[2]BldgAreas!$C$116*[2]BldgEUI2!H176*[2]BldgEUI2!C176/1000000</f>
        <v>0</v>
      </c>
      <c r="D175" s="420">
        <f>([2]BldgAreas!$D$116*[2]BldgEUI2!C176+[2]BldgAreas!$G$116*[2]BldgEUI2!G176)*[2]BldgEUI2!H176/1000000</f>
        <v>0</v>
      </c>
      <c r="E175" s="420">
        <v>0</v>
      </c>
      <c r="F175" s="419">
        <f t="shared" si="55"/>
        <v>0</v>
      </c>
      <c r="G175" s="421">
        <f>[2]BldgAreas!$B$117*[2]BldgEUI2!O176*([2]BldgEUI2!J176/[2]Constants!$B$1)/1000000</f>
        <v>5.1791919200000008E-2</v>
      </c>
      <c r="H175" s="420">
        <f>[2]BldgAreas!$C$117*[2]BldgEUI2!O176*[2]BldgEUI2!J176/1000000</f>
        <v>0</v>
      </c>
      <c r="I175" s="420">
        <f>([2]BldgAreas!$D$117*[2]BldgEUI2!J176+[2]BldgAreas!$G$117*[2]BldgEUI2!N176)*[2]BldgEUI2!O176/1000000</f>
        <v>0.10326396864000002</v>
      </c>
      <c r="J175" s="420">
        <v>0</v>
      </c>
      <c r="K175" s="419">
        <f t="shared" si="56"/>
        <v>0.15505588784000002</v>
      </c>
      <c r="L175" s="421">
        <f>[2]BldgAreas!$B$118*[2]BldgEUI2!V176*([2]BldgEUI2!Q176/[2]Constants!$B$1)/1000000</f>
        <v>0</v>
      </c>
      <c r="M175" s="420">
        <f>[2]BldgAreas!$C$118*[2]BldgEUI2!Q176*[2]BldgEUI2!V176/1000000</f>
        <v>0</v>
      </c>
      <c r="N175" s="420">
        <f>([2]BldgAreas!$D$118*[2]BldgEUI2!Q176+[2]BldgAreas!$G$108*[2]BldgEUI2!U176)*[2]BldgEUI2!V176/1000000</f>
        <v>0</v>
      </c>
      <c r="O175" s="420">
        <v>0</v>
      </c>
      <c r="P175" s="419">
        <f t="shared" si="57"/>
        <v>0</v>
      </c>
      <c r="Q175" s="421">
        <f>[2]BldgAreas!$B$109*[2]BldgEUI2!AC176*([2]BldgEUI2!X176/[2]Constants!$B$1)/1000000</f>
        <v>0</v>
      </c>
      <c r="R175" s="420">
        <f>[2]BldgAreas!$C$109*[2]BldgEUI2!AC176*[2]BldgEUI2!X176/1000000</f>
        <v>0</v>
      </c>
      <c r="S175" s="420">
        <f>([2]BldgAreas!$D$109*[2]BldgEUI2!X176+[2]BldgAreas!$G$109*[2]BldgEUI2!AB176)*[2]BldgEUI2!AC176/1000000</f>
        <v>0</v>
      </c>
      <c r="T175" s="420">
        <v>0</v>
      </c>
      <c r="U175" s="419">
        <f t="shared" si="58"/>
        <v>0</v>
      </c>
      <c r="V175" s="418">
        <f t="shared" si="59"/>
        <v>5.1791919200000008E-2</v>
      </c>
      <c r="W175" s="417">
        <f>(C175+H175+M175+R175)/[2]Constants!$B$3</f>
        <v>0</v>
      </c>
      <c r="X175" s="417">
        <f t="shared" si="60"/>
        <v>5.1791919200000008E-2</v>
      </c>
      <c r="Y175" s="416">
        <f t="shared" si="61"/>
        <v>0.10326396864000002</v>
      </c>
    </row>
    <row r="176" spans="1:25" s="24" customFormat="1" x14ac:dyDescent="0.2">
      <c r="A176" s="423" t="str">
        <f>A153</f>
        <v>HRV</v>
      </c>
      <c r="B176" s="421">
        <f>[2]BldgAreas!$B$116*[2]BldgEUI2!H177*([2]BldgEUI2!C177/[2]Constants!$B$1)/1000000</f>
        <v>0</v>
      </c>
      <c r="C176" s="420">
        <f>[2]BldgAreas!$C$116*[2]BldgEUI2!H177*[2]BldgEUI2!C177/1000000</f>
        <v>0</v>
      </c>
      <c r="D176" s="420">
        <f>([2]BldgAreas!$D$116*[2]BldgEUI2!C177+[2]BldgAreas!$G$116*[2]BldgEUI2!G177)*[2]BldgEUI2!H177/1000000</f>
        <v>0</v>
      </c>
      <c r="E176" s="420">
        <v>0</v>
      </c>
      <c r="F176" s="419">
        <f t="shared" si="55"/>
        <v>0</v>
      </c>
      <c r="G176" s="421">
        <f>[2]BldgAreas!$B$117*[2]BldgEUI2!O177*([2]BldgEUI2!J177/[2]Constants!$B$1)/1000000</f>
        <v>4.673702359999999E-2</v>
      </c>
      <c r="H176" s="420">
        <f>[2]BldgAreas!$C$117*[2]BldgEUI2!O177*[2]BldgEUI2!J177/1000000</f>
        <v>0</v>
      </c>
      <c r="I176" s="420">
        <f>([2]BldgAreas!$D$117*[2]BldgEUI2!J177+[2]BldgAreas!$G$117*[2]BldgEUI2!N177)*[2]BldgEUI2!O177/1000000</f>
        <v>9.7483413120000001E-2</v>
      </c>
      <c r="J176" s="420">
        <v>0</v>
      </c>
      <c r="K176" s="419">
        <f t="shared" si="56"/>
        <v>0.14422043671999998</v>
      </c>
      <c r="L176" s="421">
        <f>[2]BldgAreas!$B$118*[2]BldgEUI2!V177*([2]BldgEUI2!Q177/[2]Constants!$B$1)/1000000</f>
        <v>0</v>
      </c>
      <c r="M176" s="420">
        <f>[2]BldgAreas!$C$118*[2]BldgEUI2!Q177*[2]BldgEUI2!V177/1000000</f>
        <v>0</v>
      </c>
      <c r="N176" s="420">
        <f>([2]BldgAreas!$D$118*[2]BldgEUI2!Q177+[2]BldgAreas!$G$108*[2]BldgEUI2!U177)*[2]BldgEUI2!V177/1000000</f>
        <v>0</v>
      </c>
      <c r="O176" s="420">
        <v>0</v>
      </c>
      <c r="P176" s="419">
        <f t="shared" si="57"/>
        <v>0</v>
      </c>
      <c r="Q176" s="421">
        <f>[2]BldgAreas!$B$109*[2]BldgEUI2!AC177*([2]BldgEUI2!X177/[2]Constants!$B$1)/1000000</f>
        <v>0</v>
      </c>
      <c r="R176" s="420">
        <f>[2]BldgAreas!$C$109*[2]BldgEUI2!AC177*[2]BldgEUI2!X177/1000000</f>
        <v>0</v>
      </c>
      <c r="S176" s="420">
        <f>([2]BldgAreas!$D$109*[2]BldgEUI2!X177+[2]BldgAreas!$G$109*[2]BldgEUI2!AB177)*[2]BldgEUI2!AC177/1000000</f>
        <v>0</v>
      </c>
      <c r="T176" s="420">
        <v>0</v>
      </c>
      <c r="U176" s="419">
        <f t="shared" si="58"/>
        <v>0</v>
      </c>
      <c r="V176" s="418">
        <f t="shared" si="59"/>
        <v>4.673702359999999E-2</v>
      </c>
      <c r="W176" s="417">
        <f>(C176+H176+M176+R176)/[2]Constants!$B$3</f>
        <v>0</v>
      </c>
      <c r="X176" s="417">
        <f t="shared" si="60"/>
        <v>4.673702359999999E-2</v>
      </c>
      <c r="Y176" s="416">
        <f t="shared" si="61"/>
        <v>9.7483413120000001E-2</v>
      </c>
    </row>
    <row r="177" spans="1:25" s="24" customFormat="1" x14ac:dyDescent="0.2">
      <c r="A177" s="423" t="str">
        <f>A154</f>
        <v>DCV</v>
      </c>
      <c r="B177" s="421">
        <f>[2]BldgAreas!$B$116*[2]BldgEUI2!H178*([2]BldgEUI2!C178/[2]Constants!$B$1)/1000000</f>
        <v>0</v>
      </c>
      <c r="C177" s="420">
        <f>[2]BldgAreas!$C$116*[2]BldgEUI2!H178*[2]BldgEUI2!C178/1000000</f>
        <v>0</v>
      </c>
      <c r="D177" s="420">
        <f>([2]BldgAreas!$D$116*[2]BldgEUI2!C178+[2]BldgAreas!$G$116*[2]BldgEUI2!G178)*[2]BldgEUI2!H178/1000000</f>
        <v>0</v>
      </c>
      <c r="E177" s="420">
        <v>0</v>
      </c>
      <c r="F177" s="419">
        <f t="shared" si="55"/>
        <v>0</v>
      </c>
      <c r="G177" s="421">
        <f>[2]BldgAreas!$B$117*[2]BldgEUI2!O178*([2]BldgEUI2!J178/[2]Constants!$B$1)/1000000</f>
        <v>4.6193227199999999E-2</v>
      </c>
      <c r="H177" s="420">
        <f>[2]BldgAreas!$C$117*[2]BldgEUI2!O178*[2]BldgEUI2!J178/1000000</f>
        <v>0</v>
      </c>
      <c r="I177" s="420">
        <f>([2]BldgAreas!$D$117*[2]BldgEUI2!J178+[2]BldgAreas!$G$117*[2]BldgEUI2!N178)*[2]BldgEUI2!O178/1000000</f>
        <v>9.629030224E-2</v>
      </c>
      <c r="J177" s="420">
        <v>0</v>
      </c>
      <c r="K177" s="419">
        <f t="shared" si="56"/>
        <v>0.14248352944000001</v>
      </c>
      <c r="L177" s="421">
        <f>[2]BldgAreas!$B$118*[2]BldgEUI2!V178*([2]BldgEUI2!Q178/[2]Constants!$B$1)/1000000</f>
        <v>0</v>
      </c>
      <c r="M177" s="420">
        <f>[2]BldgAreas!$C$118*[2]BldgEUI2!Q178*[2]BldgEUI2!V178/1000000</f>
        <v>0</v>
      </c>
      <c r="N177" s="420">
        <f>([2]BldgAreas!$D$118*[2]BldgEUI2!Q178+[2]BldgAreas!$G$108*[2]BldgEUI2!U178)*[2]BldgEUI2!V178/1000000</f>
        <v>0</v>
      </c>
      <c r="O177" s="420">
        <v>0</v>
      </c>
      <c r="P177" s="419">
        <f t="shared" si="57"/>
        <v>0</v>
      </c>
      <c r="Q177" s="421">
        <f>[2]BldgAreas!$B$109*[2]BldgEUI2!AC178*([2]BldgEUI2!X178/[2]Constants!$B$1)/1000000</f>
        <v>0</v>
      </c>
      <c r="R177" s="420">
        <f>[2]BldgAreas!$C$109*[2]BldgEUI2!AC178*[2]BldgEUI2!X178/1000000</f>
        <v>0</v>
      </c>
      <c r="S177" s="420">
        <f>([2]BldgAreas!$D$109*[2]BldgEUI2!X178+[2]BldgAreas!$G$109*[2]BldgEUI2!AB178)*[2]BldgEUI2!AC178/1000000</f>
        <v>0</v>
      </c>
      <c r="T177" s="420">
        <v>0</v>
      </c>
      <c r="U177" s="419">
        <f t="shared" si="58"/>
        <v>0</v>
      </c>
      <c r="V177" s="418">
        <f t="shared" si="59"/>
        <v>4.6193227199999999E-2</v>
      </c>
      <c r="W177" s="417">
        <f>(C177+H177+M177+R177)/[2]Constants!$B$3</f>
        <v>0</v>
      </c>
      <c r="X177" s="417">
        <f t="shared" si="60"/>
        <v>4.6193227199999999E-2</v>
      </c>
      <c r="Y177" s="416">
        <f t="shared" si="61"/>
        <v>9.629030224E-2</v>
      </c>
    </row>
    <row r="178" spans="1:25" s="24" customFormat="1" x14ac:dyDescent="0.2">
      <c r="A178" s="425" t="s">
        <v>306</v>
      </c>
      <c r="B178" s="421">
        <f>[2]BldgAreas!$B$116*[2]BldgEUI2!H179*([2]BldgEUI2!C179/[2]Constants!$B$1)/1000000</f>
        <v>0</v>
      </c>
      <c r="C178" s="420">
        <f>[2]BldgAreas!$C$116*[2]BldgEUI2!H179*[2]BldgEUI2!C179/1000000</f>
        <v>0</v>
      </c>
      <c r="D178" s="420">
        <f>([2]BldgAreas!$D$116*[2]BldgEUI2!C179+[2]BldgAreas!$G$116*[2]BldgEUI2!G179)*[2]BldgEUI2!H179/1000000</f>
        <v>0</v>
      </c>
      <c r="E178" s="420">
        <v>0</v>
      </c>
      <c r="F178" s="419">
        <f t="shared" si="55"/>
        <v>0</v>
      </c>
      <c r="G178" s="421">
        <f>[2]BldgAreas!$B$117*[2]BldgEUI2!O179*([2]BldgEUI2!J179/[2]Constants!$B$1)/1000000</f>
        <v>5.1791919200000008E-2</v>
      </c>
      <c r="H178" s="420">
        <f>[2]BldgAreas!$C$117*[2]BldgEUI2!O179*[2]BldgEUI2!J179/1000000</f>
        <v>0</v>
      </c>
      <c r="I178" s="420">
        <f>([2]BldgAreas!$D$117*[2]BldgEUI2!J179+[2]BldgAreas!$G$117*[2]BldgEUI2!N179)*[2]BldgEUI2!O179/1000000</f>
        <v>0.10388928864000001</v>
      </c>
      <c r="J178" s="420">
        <v>0</v>
      </c>
      <c r="K178" s="419">
        <f t="shared" si="56"/>
        <v>0.15568120784</v>
      </c>
      <c r="L178" s="421">
        <f>[2]BldgAreas!$B$118*[2]BldgEUI2!V179*([2]BldgEUI2!Q179/[2]Constants!$B$1)/1000000</f>
        <v>0</v>
      </c>
      <c r="M178" s="420">
        <f>[2]BldgAreas!$C$118*[2]BldgEUI2!Q179*[2]BldgEUI2!V179/1000000</f>
        <v>0</v>
      </c>
      <c r="N178" s="420">
        <f>([2]BldgAreas!$D$118*[2]BldgEUI2!Q179+[2]BldgAreas!$G$108*[2]BldgEUI2!U179)*[2]BldgEUI2!V179/1000000</f>
        <v>0</v>
      </c>
      <c r="O178" s="420">
        <v>0</v>
      </c>
      <c r="P178" s="419">
        <f t="shared" si="57"/>
        <v>0</v>
      </c>
      <c r="Q178" s="421">
        <f>[2]BldgAreas!$B$109*[2]BldgEUI2!AC179*([2]BldgEUI2!X179/[2]Constants!$B$1)/1000000</f>
        <v>0</v>
      </c>
      <c r="R178" s="420">
        <f>[2]BldgAreas!$C$109*[2]BldgEUI2!AC179*[2]BldgEUI2!X179/1000000</f>
        <v>0</v>
      </c>
      <c r="S178" s="420">
        <f>([2]BldgAreas!$D$109*[2]BldgEUI2!X179+[2]BldgAreas!$G$109*[2]BldgEUI2!AB179)*[2]BldgEUI2!AC179/1000000</f>
        <v>0</v>
      </c>
      <c r="T178" s="420">
        <v>0</v>
      </c>
      <c r="U178" s="419">
        <f t="shared" si="58"/>
        <v>0</v>
      </c>
      <c r="V178" s="418">
        <f t="shared" si="59"/>
        <v>5.1791919200000008E-2</v>
      </c>
      <c r="W178" s="417">
        <f>(C178+H178+M178+R178)/[2]Constants!$B$3</f>
        <v>0</v>
      </c>
      <c r="X178" s="417">
        <f t="shared" si="60"/>
        <v>5.1791919200000008E-2</v>
      </c>
      <c r="Y178" s="416">
        <f t="shared" si="61"/>
        <v>0.10388928864000001</v>
      </c>
    </row>
    <row r="179" spans="1:25" s="24" customFormat="1" x14ac:dyDescent="0.2">
      <c r="A179" s="423" t="str">
        <f>A156</f>
        <v>VSD</v>
      </c>
      <c r="B179" s="421">
        <f>[2]BldgAreas!$B$116*[2]BldgEUI2!H180*([2]BldgEUI2!C180/[2]Constants!$B$1)/1000000</f>
        <v>0</v>
      </c>
      <c r="C179" s="420">
        <f>[2]BldgAreas!$C$116*[2]BldgEUI2!H180*[2]BldgEUI2!C180/1000000</f>
        <v>0</v>
      </c>
      <c r="D179" s="420">
        <f>([2]BldgAreas!$D$116*[2]BldgEUI2!C180+[2]BldgAreas!$G$116*[2]BldgEUI2!G180)*[2]BldgEUI2!H180/1000000</f>
        <v>0</v>
      </c>
      <c r="E179" s="420">
        <v>0</v>
      </c>
      <c r="F179" s="419">
        <f t="shared" si="55"/>
        <v>0</v>
      </c>
      <c r="G179" s="421">
        <f>[2]BldgAreas!$B$117*[2]BldgEUI2!O180*([2]BldgEUI2!J180/[2]Constants!$B$1)/1000000</f>
        <v>5.379125620372209E-2</v>
      </c>
      <c r="H179" s="420">
        <f>[2]BldgAreas!$C$117*[2]BldgEUI2!O180*[2]BldgEUI2!J180/1000000</f>
        <v>0</v>
      </c>
      <c r="I179" s="420">
        <f>([2]BldgAreas!$D$117*[2]BldgEUI2!J180+[2]BldgAreas!$G$117*[2]BldgEUI2!N180)*[2]BldgEUI2!O180/1000000</f>
        <v>0.10055747881369727</v>
      </c>
      <c r="J179" s="420">
        <v>0</v>
      </c>
      <c r="K179" s="419">
        <f t="shared" si="56"/>
        <v>0.15434873501741936</v>
      </c>
      <c r="L179" s="421">
        <f>[2]BldgAreas!$B$118*[2]BldgEUI2!V180*([2]BldgEUI2!Q180/[2]Constants!$B$1)/1000000</f>
        <v>0</v>
      </c>
      <c r="M179" s="420">
        <f>[2]BldgAreas!$C$118*[2]BldgEUI2!Q180*[2]BldgEUI2!V180/1000000</f>
        <v>0</v>
      </c>
      <c r="N179" s="420">
        <f>([2]BldgAreas!$D$118*[2]BldgEUI2!Q180+[2]BldgAreas!$G$108*[2]BldgEUI2!U180)*[2]BldgEUI2!V180/1000000</f>
        <v>0</v>
      </c>
      <c r="O179" s="420">
        <v>0</v>
      </c>
      <c r="P179" s="419">
        <f t="shared" si="57"/>
        <v>0</v>
      </c>
      <c r="Q179" s="421">
        <f>[2]BldgAreas!$B$109*[2]BldgEUI2!AC180*([2]BldgEUI2!X180/[2]Constants!$B$1)/1000000</f>
        <v>0</v>
      </c>
      <c r="R179" s="420">
        <f>[2]BldgAreas!$C$109*[2]BldgEUI2!AC180*[2]BldgEUI2!X180/1000000</f>
        <v>0</v>
      </c>
      <c r="S179" s="420">
        <f>([2]BldgAreas!$D$109*[2]BldgEUI2!X180+[2]BldgAreas!$G$109*[2]BldgEUI2!AB180)*[2]BldgEUI2!AC180/1000000</f>
        <v>0</v>
      </c>
      <c r="T179" s="420">
        <v>0</v>
      </c>
      <c r="U179" s="419">
        <f t="shared" si="58"/>
        <v>0</v>
      </c>
      <c r="V179" s="418">
        <f t="shared" si="59"/>
        <v>5.379125620372209E-2</v>
      </c>
      <c r="W179" s="417">
        <f>(C179+H179+M179+R179)/[2]Constants!$B$3</f>
        <v>0</v>
      </c>
      <c r="X179" s="417">
        <f t="shared" si="60"/>
        <v>5.379125620372209E-2</v>
      </c>
      <c r="Y179" s="416">
        <f t="shared" si="61"/>
        <v>0.10055747881369727</v>
      </c>
    </row>
    <row r="180" spans="1:25" s="24" customFormat="1" x14ac:dyDescent="0.2">
      <c r="A180" s="423" t="str">
        <f>A157</f>
        <v>VSP</v>
      </c>
      <c r="B180" s="421">
        <f>[2]BldgAreas!$B$116*[2]BldgEUI2!H181*([2]BldgEUI2!C181/[2]Constants!$B$1)/1000000</f>
        <v>0</v>
      </c>
      <c r="C180" s="420">
        <f>[2]BldgAreas!$C$116*[2]BldgEUI2!H181*[2]BldgEUI2!C181/1000000</f>
        <v>0</v>
      </c>
      <c r="D180" s="420">
        <f>([2]BldgAreas!$D$116*[2]BldgEUI2!C181+[2]BldgAreas!$G$116*[2]BldgEUI2!G181)*[2]BldgEUI2!H181/1000000</f>
        <v>0</v>
      </c>
      <c r="E180" s="420">
        <v>0</v>
      </c>
      <c r="F180" s="419">
        <f t="shared" si="55"/>
        <v>0</v>
      </c>
      <c r="G180" s="421">
        <f>[2]BldgAreas!$B$117*[2]BldgEUI2!O181*([2]BldgEUI2!J181/[2]Constants!$B$1)/1000000</f>
        <v>5.1791919200000008E-2</v>
      </c>
      <c r="H180" s="420">
        <f>[2]BldgAreas!$C$117*[2]BldgEUI2!O181*[2]BldgEUI2!J181/1000000</f>
        <v>0</v>
      </c>
      <c r="I180" s="420">
        <f>([2]BldgAreas!$D$117*[2]BldgEUI2!J181+[2]BldgAreas!$G$117*[2]BldgEUI2!N181)*[2]BldgEUI2!O181/1000000</f>
        <v>0.10469216864000001</v>
      </c>
      <c r="J180" s="420">
        <v>0</v>
      </c>
      <c r="K180" s="419">
        <f t="shared" si="56"/>
        <v>0.15648408784000001</v>
      </c>
      <c r="L180" s="421">
        <f>[2]BldgAreas!$B$118*[2]BldgEUI2!V181*([2]BldgEUI2!Q181/[2]Constants!$B$1)/1000000</f>
        <v>0</v>
      </c>
      <c r="M180" s="420">
        <f>[2]BldgAreas!$C$118*[2]BldgEUI2!Q181*[2]BldgEUI2!V181/1000000</f>
        <v>0</v>
      </c>
      <c r="N180" s="420">
        <f>([2]BldgAreas!$D$118*[2]BldgEUI2!Q181+[2]BldgAreas!$G$108*[2]BldgEUI2!U181)*[2]BldgEUI2!V181/1000000</f>
        <v>0</v>
      </c>
      <c r="O180" s="420">
        <v>0</v>
      </c>
      <c r="P180" s="419">
        <f t="shared" si="57"/>
        <v>0</v>
      </c>
      <c r="Q180" s="421">
        <f>[2]BldgAreas!$B$109*[2]BldgEUI2!AC181*([2]BldgEUI2!X181/[2]Constants!$B$1)/1000000</f>
        <v>0</v>
      </c>
      <c r="R180" s="420">
        <f>[2]BldgAreas!$C$109*[2]BldgEUI2!AC181*[2]BldgEUI2!X181/1000000</f>
        <v>0</v>
      </c>
      <c r="S180" s="420">
        <f>([2]BldgAreas!$D$109*[2]BldgEUI2!X181+[2]BldgAreas!$G$109*[2]BldgEUI2!AB181)*[2]BldgEUI2!AC181/1000000</f>
        <v>0</v>
      </c>
      <c r="T180" s="420">
        <v>0</v>
      </c>
      <c r="U180" s="419">
        <f t="shared" si="58"/>
        <v>0</v>
      </c>
      <c r="V180" s="418">
        <f t="shared" si="59"/>
        <v>5.1791919200000008E-2</v>
      </c>
      <c r="W180" s="417">
        <f>(C180+H180+M180+R180)/[2]Constants!$B$3</f>
        <v>0</v>
      </c>
      <c r="X180" s="417">
        <f t="shared" si="60"/>
        <v>5.1791919200000008E-2</v>
      </c>
      <c r="Y180" s="416">
        <f t="shared" si="61"/>
        <v>0.10469216864000001</v>
      </c>
    </row>
    <row r="181" spans="1:25" s="26" customFormat="1" x14ac:dyDescent="0.2">
      <c r="A181" s="423" t="str">
        <f>A158</f>
        <v>Solar Wall</v>
      </c>
      <c r="B181" s="421">
        <f>[2]BldgAreas!$B$116*[2]BldgEUI2!H182*([2]BldgEUI2!C182/[2]Constants!$B$1)/1000000</f>
        <v>0</v>
      </c>
      <c r="C181" s="420">
        <f>[2]BldgAreas!$C$116*[2]BldgEUI2!H182*[2]BldgEUI2!C182/1000000</f>
        <v>0</v>
      </c>
      <c r="D181" s="420">
        <f>([2]BldgAreas!$D$116*[2]BldgEUI2!C182+[2]BldgAreas!$G$116*[2]BldgEUI2!G182)*[2]BldgEUI2!H182/1000000</f>
        <v>0</v>
      </c>
      <c r="E181" s="420">
        <v>0</v>
      </c>
      <c r="F181" s="419">
        <f t="shared" si="55"/>
        <v>0</v>
      </c>
      <c r="G181" s="421">
        <f>[2]BldgAreas!$B$117*[2]BldgEUI2!O182*([2]BldgEUI2!J182/[2]Constants!$B$1)/1000000</f>
        <v>4.5106973799999998E-2</v>
      </c>
      <c r="H181" s="420">
        <f>[2]BldgAreas!$C$117*[2]BldgEUI2!O182*[2]BldgEUI2!J182/1000000</f>
        <v>0</v>
      </c>
      <c r="I181" s="420">
        <f>([2]BldgAreas!$D$117*[2]BldgEUI2!J182+[2]BldgAreas!$G$117*[2]BldgEUI2!N182)*[2]BldgEUI2!O182/1000000</f>
        <v>9.7241136960000002E-2</v>
      </c>
      <c r="J181" s="420">
        <v>0</v>
      </c>
      <c r="K181" s="419">
        <f t="shared" si="56"/>
        <v>0.14234811076000001</v>
      </c>
      <c r="L181" s="421">
        <f>[2]BldgAreas!$B$118*[2]BldgEUI2!V182*([2]BldgEUI2!Q182/[2]Constants!$B$1)/1000000</f>
        <v>0</v>
      </c>
      <c r="M181" s="420">
        <f>[2]BldgAreas!$C$118*[2]BldgEUI2!Q182*[2]BldgEUI2!V182/1000000</f>
        <v>0</v>
      </c>
      <c r="N181" s="420">
        <f>([2]BldgAreas!$D$118*[2]BldgEUI2!Q182+[2]BldgAreas!$G$108*[2]BldgEUI2!U182)*[2]BldgEUI2!V182/1000000</f>
        <v>0</v>
      </c>
      <c r="O181" s="420">
        <v>0</v>
      </c>
      <c r="P181" s="419">
        <f t="shared" si="57"/>
        <v>0</v>
      </c>
      <c r="Q181" s="421">
        <f>[2]BldgAreas!$B$109*[2]BldgEUI2!AC182*([2]BldgEUI2!X182/[2]Constants!$B$1)/1000000</f>
        <v>0</v>
      </c>
      <c r="R181" s="420">
        <f>[2]BldgAreas!$C$109*[2]BldgEUI2!AC182*[2]BldgEUI2!X182/1000000</f>
        <v>0</v>
      </c>
      <c r="S181" s="420">
        <f>([2]BldgAreas!$D$109*[2]BldgEUI2!X182+[2]BldgAreas!$G$109*[2]BldgEUI2!AB182)*[2]BldgEUI2!AC182/1000000</f>
        <v>0</v>
      </c>
      <c r="T181" s="420">
        <v>0</v>
      </c>
      <c r="U181" s="419">
        <f t="shared" si="58"/>
        <v>0</v>
      </c>
      <c r="V181" s="418">
        <f t="shared" si="59"/>
        <v>4.5106973799999998E-2</v>
      </c>
      <c r="W181" s="417">
        <f>(C181+H181+M181+R181)/[2]Constants!$B$3</f>
        <v>0</v>
      </c>
      <c r="X181" s="417">
        <f t="shared" si="60"/>
        <v>4.5106973799999998E-2</v>
      </c>
      <c r="Y181" s="416">
        <f t="shared" si="61"/>
        <v>9.7241136960000002E-2</v>
      </c>
    </row>
    <row r="182" spans="1:25" s="26" customFormat="1" x14ac:dyDescent="0.2">
      <c r="A182" s="424" t="s">
        <v>21</v>
      </c>
      <c r="B182" s="421">
        <f>[2]BldgAreas!$B$116*[2]BldgEUI2!H183*([2]BldgEUI2!C183/[2]Constants!$B$1)/1000000</f>
        <v>0</v>
      </c>
      <c r="C182" s="420">
        <f>[2]BldgAreas!$C$116*[2]BldgEUI2!H183*[2]BldgEUI2!C183/1000000</f>
        <v>0</v>
      </c>
      <c r="D182" s="420">
        <f>([2]BldgAreas!$D$116*[2]BldgEUI2!C183+[2]BldgAreas!$G$116*[2]BldgEUI2!G183)*[2]BldgEUI2!H183/1000000</f>
        <v>0</v>
      </c>
      <c r="E182" s="420">
        <v>0</v>
      </c>
      <c r="F182" s="419">
        <f t="shared" si="55"/>
        <v>0</v>
      </c>
      <c r="G182" s="421">
        <f>[2]BldgAreas!$B$117*[2]BldgEUI2!O183*([2]BldgEUI2!J183/[2]Constants!$B$1)/1000000</f>
        <v>4.5953474599999995E-2</v>
      </c>
      <c r="H182" s="420">
        <f>[2]BldgAreas!$C$117*[2]BldgEUI2!O183*[2]BldgEUI2!J183/1000000</f>
        <v>0</v>
      </c>
      <c r="I182" s="420">
        <f>([2]BldgAreas!$D$117*[2]BldgEUI2!J183+[2]BldgAreas!$G$117*[2]BldgEUI2!N183)*[2]BldgEUI2!O183/1000000</f>
        <v>9.6496772319999993E-2</v>
      </c>
      <c r="J182" s="420">
        <v>0</v>
      </c>
      <c r="K182" s="419">
        <f t="shared" si="56"/>
        <v>0.14245024692</v>
      </c>
      <c r="L182" s="421">
        <f>[2]BldgAreas!$B$118*[2]BldgEUI2!V183*([2]BldgEUI2!Q183/[2]Constants!$B$1)/1000000</f>
        <v>0</v>
      </c>
      <c r="M182" s="420">
        <f>[2]BldgAreas!$C$118*[2]BldgEUI2!Q183*[2]BldgEUI2!V183/1000000</f>
        <v>0</v>
      </c>
      <c r="N182" s="420">
        <f>([2]BldgAreas!$D$118*[2]BldgEUI2!Q183+[2]BldgAreas!$G$108*[2]BldgEUI2!U183)*[2]BldgEUI2!V183/1000000</f>
        <v>0</v>
      </c>
      <c r="O182" s="420">
        <v>0</v>
      </c>
      <c r="P182" s="419">
        <f t="shared" si="57"/>
        <v>0</v>
      </c>
      <c r="Q182" s="421">
        <f>[2]BldgAreas!$B$109*[2]BldgEUI2!AC183*([2]BldgEUI2!X183/[2]Constants!$B$1)/1000000</f>
        <v>0</v>
      </c>
      <c r="R182" s="420">
        <f>[2]BldgAreas!$C$109*[2]BldgEUI2!AC183*[2]BldgEUI2!X183/1000000</f>
        <v>0</v>
      </c>
      <c r="S182" s="420">
        <f>([2]BldgAreas!$D$109*[2]BldgEUI2!X183+[2]BldgAreas!$G$109*[2]BldgEUI2!AB183)*[2]BldgEUI2!AC183/1000000</f>
        <v>0</v>
      </c>
      <c r="T182" s="420">
        <v>0</v>
      </c>
      <c r="U182" s="419">
        <f t="shared" si="58"/>
        <v>0</v>
      </c>
      <c r="V182" s="418">
        <f t="shared" si="59"/>
        <v>4.5953474599999995E-2</v>
      </c>
      <c r="W182" s="417">
        <f>(C182+H182+M182+R182)/[2]Constants!$B$3</f>
        <v>0</v>
      </c>
      <c r="X182" s="417">
        <f t="shared" si="60"/>
        <v>4.5953474599999995E-2</v>
      </c>
      <c r="Y182" s="416">
        <f t="shared" si="61"/>
        <v>9.6496772319999993E-2</v>
      </c>
    </row>
    <row r="183" spans="1:25" s="24" customFormat="1" x14ac:dyDescent="0.2">
      <c r="A183" s="423" t="str">
        <f>A160</f>
        <v>DB Economizer</v>
      </c>
      <c r="B183" s="421">
        <f>[2]BldgAreas!$B$116*[2]BldgEUI2!H184*([2]BldgEUI2!C184/[2]Constants!$B$1)/1000000</f>
        <v>0</v>
      </c>
      <c r="C183" s="420">
        <f>[2]BldgAreas!$C$116*[2]BldgEUI2!H184*[2]BldgEUI2!C184/1000000</f>
        <v>0</v>
      </c>
      <c r="D183" s="420">
        <f>([2]BldgAreas!$D$116*[2]BldgEUI2!C184+[2]BldgAreas!$G$116*[2]BldgEUI2!G184)*[2]BldgEUI2!H184/1000000</f>
        <v>0</v>
      </c>
      <c r="E183" s="420">
        <v>0</v>
      </c>
      <c r="F183" s="419">
        <f t="shared" si="55"/>
        <v>0</v>
      </c>
      <c r="G183" s="421">
        <f>[2]BldgAreas!$B$117*[2]BldgEUI2!O184*([2]BldgEUI2!J184/[2]Constants!$B$1)/1000000</f>
        <v>5.1860228600000002E-2</v>
      </c>
      <c r="H183" s="420">
        <f>[2]BldgAreas!$C$117*[2]BldgEUI2!O184*[2]BldgEUI2!J184/1000000</f>
        <v>0</v>
      </c>
      <c r="I183" s="420">
        <f>([2]BldgAreas!$D$117*[2]BldgEUI2!J184+[2]BldgAreas!$G$117*[2]BldgEUI2!N184)*[2]BldgEUI2!O184/1000000</f>
        <v>0.10403458912000001</v>
      </c>
      <c r="J183" s="420">
        <v>0</v>
      </c>
      <c r="K183" s="419">
        <f t="shared" si="56"/>
        <v>0.15589481772000002</v>
      </c>
      <c r="L183" s="421">
        <f>[2]BldgAreas!$B$118*[2]BldgEUI2!V184*([2]BldgEUI2!Q184/[2]Constants!$B$1)/1000000</f>
        <v>0</v>
      </c>
      <c r="M183" s="420">
        <f>[2]BldgAreas!$C$118*[2]BldgEUI2!Q184*[2]BldgEUI2!V184/1000000</f>
        <v>0</v>
      </c>
      <c r="N183" s="420">
        <f>([2]BldgAreas!$D$118*[2]BldgEUI2!Q184+[2]BldgAreas!$G$108*[2]BldgEUI2!U184)*[2]BldgEUI2!V184/1000000</f>
        <v>0</v>
      </c>
      <c r="O183" s="420">
        <v>0</v>
      </c>
      <c r="P183" s="419">
        <f t="shared" si="57"/>
        <v>0</v>
      </c>
      <c r="Q183" s="421">
        <f>[2]BldgAreas!$B$109*[2]BldgEUI2!AC184*([2]BldgEUI2!X184/[2]Constants!$B$1)/1000000</f>
        <v>0</v>
      </c>
      <c r="R183" s="420">
        <f>[2]BldgAreas!$C$109*[2]BldgEUI2!AC184*[2]BldgEUI2!X184/1000000</f>
        <v>0</v>
      </c>
      <c r="S183" s="420">
        <f>([2]BldgAreas!$D$109*[2]BldgEUI2!X184+[2]BldgAreas!$G$109*[2]BldgEUI2!AB184)*[2]BldgEUI2!AC184/1000000</f>
        <v>0</v>
      </c>
      <c r="T183" s="420">
        <v>0</v>
      </c>
      <c r="U183" s="419">
        <f t="shared" si="58"/>
        <v>0</v>
      </c>
      <c r="V183" s="418">
        <f t="shared" si="59"/>
        <v>5.1860228600000002E-2</v>
      </c>
      <c r="W183" s="417">
        <f>(C183+H183+M183+R183)/[2]Constants!$B$3</f>
        <v>0</v>
      </c>
      <c r="X183" s="417">
        <f t="shared" si="60"/>
        <v>5.1860228600000002E-2</v>
      </c>
      <c r="Y183" s="416">
        <f t="shared" si="61"/>
        <v>0.10403458912000001</v>
      </c>
    </row>
    <row r="184" spans="1:25" s="24" customFormat="1" x14ac:dyDescent="0.2">
      <c r="A184" s="422" t="s">
        <v>311</v>
      </c>
      <c r="B184" s="421">
        <f>[2]BldgAreas!$B$116*[2]BldgEUI2!H185*([2]BldgEUI2!C185/[2]Constants!$B$1)/1000000</f>
        <v>0</v>
      </c>
      <c r="C184" s="420">
        <f>[2]BldgAreas!$C$116*[2]BldgEUI2!H185*[2]BldgEUI2!C185/1000000</f>
        <v>0</v>
      </c>
      <c r="D184" s="420">
        <f>([2]BldgAreas!$D$116*[2]BldgEUI2!C185+[2]BldgAreas!$G$116*[2]BldgEUI2!G185)*[2]BldgEUI2!H185/1000000</f>
        <v>0</v>
      </c>
      <c r="E184" s="420">
        <v>0</v>
      </c>
      <c r="F184" s="419">
        <f t="shared" si="55"/>
        <v>0</v>
      </c>
      <c r="G184" s="421">
        <f>[2]BldgAreas!$B$117*[2]BldgEUI2!O185*([2]BldgEUI2!J185/[2]Constants!$B$1)/1000000</f>
        <v>5.1791919200000008E-2</v>
      </c>
      <c r="H184" s="420">
        <f>[2]BldgAreas!$C$117*[2]BldgEUI2!O185*[2]BldgEUI2!J185/1000000</f>
        <v>0</v>
      </c>
      <c r="I184" s="420">
        <f>([2]BldgAreas!$D$117*[2]BldgEUI2!J185+[2]BldgAreas!$G$117*[2]BldgEUI2!N185)*[2]BldgEUI2!O185/1000000</f>
        <v>0.10432160864000002</v>
      </c>
      <c r="J184" s="420">
        <v>0</v>
      </c>
      <c r="K184" s="419">
        <f t="shared" si="56"/>
        <v>0.15611352784000004</v>
      </c>
      <c r="L184" s="421">
        <f>[2]BldgAreas!$B$118*[2]BldgEUI2!V185*([2]BldgEUI2!Q185/[2]Constants!$B$1)/1000000</f>
        <v>0</v>
      </c>
      <c r="M184" s="420">
        <f>[2]BldgAreas!$C$118*[2]BldgEUI2!Q185*[2]BldgEUI2!V185/1000000</f>
        <v>0</v>
      </c>
      <c r="N184" s="420">
        <f>([2]BldgAreas!$D$118*[2]BldgEUI2!Q185+[2]BldgAreas!$G$108*[2]BldgEUI2!U185)*[2]BldgEUI2!V185/1000000</f>
        <v>0</v>
      </c>
      <c r="O184" s="420">
        <v>0</v>
      </c>
      <c r="P184" s="419">
        <f t="shared" si="57"/>
        <v>0</v>
      </c>
      <c r="Q184" s="421">
        <f>[2]BldgAreas!$B$109*[2]BldgEUI2!AC185*([2]BldgEUI2!X185/[2]Constants!$B$1)/1000000</f>
        <v>0</v>
      </c>
      <c r="R184" s="420">
        <f>[2]BldgAreas!$C$109*[2]BldgEUI2!AC185*[2]BldgEUI2!X185/1000000</f>
        <v>0</v>
      </c>
      <c r="S184" s="420">
        <f>([2]BldgAreas!$D$109*[2]BldgEUI2!X185+[2]BldgAreas!$G$109*[2]BldgEUI2!AB185)*[2]BldgEUI2!AC185/1000000</f>
        <v>0</v>
      </c>
      <c r="T184" s="420">
        <v>0</v>
      </c>
      <c r="U184" s="419">
        <f t="shared" si="58"/>
        <v>0</v>
      </c>
      <c r="V184" s="418">
        <f t="shared" si="59"/>
        <v>5.1791919200000008E-2</v>
      </c>
      <c r="W184" s="417">
        <f>(C184+H184+M184+R184)/[2]Constants!$B$3</f>
        <v>0</v>
      </c>
      <c r="X184" s="417">
        <f t="shared" si="60"/>
        <v>5.1791919200000008E-2</v>
      </c>
      <c r="Y184" s="416">
        <f t="shared" si="61"/>
        <v>0.10432160864000002</v>
      </c>
    </row>
    <row r="185" spans="1:25" s="24" customFormat="1" x14ac:dyDescent="0.2">
      <c r="A185" s="415" t="s">
        <v>312</v>
      </c>
      <c r="B185" s="414">
        <f>[2]BldgAreas!$B$116*[2]BldgEUI2!H186*([2]BldgEUI2!C186/[2]Constants!$B$1)/1000000</f>
        <v>0</v>
      </c>
      <c r="C185" s="413">
        <f>[2]BldgAreas!$C$116*[2]BldgEUI2!H186*[2]BldgEUI2!C186/1000000</f>
        <v>0</v>
      </c>
      <c r="D185" s="413">
        <f>([2]BldgAreas!$D$116*[2]BldgEUI2!C186+[2]BldgAreas!$G$116*[2]BldgEUI2!G186)*[2]BldgEUI2!H186/1000000</f>
        <v>0</v>
      </c>
      <c r="E185" s="413">
        <v>0</v>
      </c>
      <c r="F185" s="412">
        <f t="shared" si="55"/>
        <v>0</v>
      </c>
      <c r="G185" s="414">
        <f>[2]BldgAreas!$B$117*[2]BldgEUI2!O186*([2]BldgEUI2!J186/[2]Constants!$B$1)/1000000</f>
        <v>4.7666567199999996E-2</v>
      </c>
      <c r="H185" s="413">
        <f>[2]BldgAreas!$C$117*[2]BldgEUI2!O186*[2]BldgEUI2!J186/1000000</f>
        <v>0</v>
      </c>
      <c r="I185" s="413">
        <f>([2]BldgAreas!$D$117*[2]BldgEUI2!J186+[2]BldgAreas!$G$117*[2]BldgEUI2!N186)*[2]BldgEUI2!O186/1000000</f>
        <v>9.7226910239999992E-2</v>
      </c>
      <c r="J185" s="413">
        <v>0</v>
      </c>
      <c r="K185" s="412">
        <f t="shared" si="56"/>
        <v>0.14489347743999997</v>
      </c>
      <c r="L185" s="414">
        <f>[2]BldgAreas!$B$118*[2]BldgEUI2!V186*([2]BldgEUI2!Q186/[2]Constants!$B$1)/1000000</f>
        <v>0</v>
      </c>
      <c r="M185" s="413">
        <f>[2]BldgAreas!$C$118*[2]BldgEUI2!Q186*[2]BldgEUI2!V186/1000000</f>
        <v>0</v>
      </c>
      <c r="N185" s="413">
        <f>([2]BldgAreas!$D$118*[2]BldgEUI2!Q186+[2]BldgAreas!$G$108*[2]BldgEUI2!U186)*[2]BldgEUI2!V186/1000000</f>
        <v>0</v>
      </c>
      <c r="O185" s="413">
        <v>0</v>
      </c>
      <c r="P185" s="412">
        <f t="shared" si="57"/>
        <v>0</v>
      </c>
      <c r="Q185" s="414">
        <f>[2]BldgAreas!$B$109*[2]BldgEUI2!AC186*([2]BldgEUI2!X186/[2]Constants!$B$1)/1000000</f>
        <v>0</v>
      </c>
      <c r="R185" s="413">
        <f>[2]BldgAreas!$C$109*[2]BldgEUI2!AC186*[2]BldgEUI2!X186/1000000</f>
        <v>0</v>
      </c>
      <c r="S185" s="413">
        <f>([2]BldgAreas!$D$109*[2]BldgEUI2!X186+[2]BldgAreas!$G$109*[2]BldgEUI2!AB186)*[2]BldgEUI2!AC186/1000000</f>
        <v>0</v>
      </c>
      <c r="T185" s="413">
        <v>0</v>
      </c>
      <c r="U185" s="412">
        <f t="shared" si="58"/>
        <v>0</v>
      </c>
      <c r="V185" s="411">
        <f t="shared" si="59"/>
        <v>4.7666567199999996E-2</v>
      </c>
      <c r="W185" s="410">
        <f>(C185+H185+M185+R185)/[2]Constants!$B$3</f>
        <v>0</v>
      </c>
      <c r="X185" s="410">
        <f t="shared" si="60"/>
        <v>4.7666567199999996E-2</v>
      </c>
      <c r="Y185" s="409">
        <f t="shared" si="61"/>
        <v>9.7226910239999992E-2</v>
      </c>
    </row>
    <row r="187" spans="1:25" ht="34.5" customHeight="1" x14ac:dyDescent="0.25">
      <c r="A187" s="358"/>
      <c r="B187" s="747" t="s">
        <v>385</v>
      </c>
      <c r="C187" s="748"/>
      <c r="D187" s="748"/>
      <c r="E187" s="748"/>
      <c r="F187" s="748"/>
      <c r="G187" s="748"/>
      <c r="H187" s="748"/>
      <c r="I187" s="748"/>
      <c r="J187" s="748"/>
      <c r="K187" s="748"/>
      <c r="L187" s="748"/>
      <c r="M187" s="748"/>
      <c r="N187" s="748"/>
      <c r="O187" s="748"/>
      <c r="P187" s="748"/>
      <c r="Q187" s="748"/>
      <c r="R187" s="748"/>
      <c r="S187" s="748"/>
      <c r="T187" s="748"/>
      <c r="U187" s="748"/>
      <c r="V187" s="749"/>
      <c r="W187" s="749"/>
      <c r="X187" s="749"/>
      <c r="Y187" s="750"/>
    </row>
    <row r="188" spans="1:25" x14ac:dyDescent="0.2">
      <c r="A188" s="358"/>
      <c r="B188" s="752" t="s">
        <v>284</v>
      </c>
      <c r="C188" s="753"/>
      <c r="D188" s="753"/>
      <c r="E188" s="753"/>
      <c r="F188" s="754"/>
      <c r="G188" s="755" t="s">
        <v>285</v>
      </c>
      <c r="H188" s="756"/>
      <c r="I188" s="756"/>
      <c r="J188" s="756"/>
      <c r="K188" s="757"/>
      <c r="L188" s="755" t="s">
        <v>286</v>
      </c>
      <c r="M188" s="756"/>
      <c r="N188" s="756"/>
      <c r="O188" s="756"/>
      <c r="P188" s="757"/>
      <c r="Q188" s="755" t="s">
        <v>287</v>
      </c>
      <c r="R188" s="756"/>
      <c r="S188" s="756"/>
      <c r="T188" s="756"/>
      <c r="U188" s="757"/>
      <c r="V188" s="744" t="s">
        <v>377</v>
      </c>
      <c r="W188" s="745"/>
      <c r="X188" s="745"/>
      <c r="Y188" s="746"/>
    </row>
    <row r="189" spans="1:25" x14ac:dyDescent="0.2">
      <c r="A189" s="382" t="s">
        <v>14</v>
      </c>
      <c r="B189" s="433" t="s">
        <v>4</v>
      </c>
      <c r="C189" s="165" t="s">
        <v>3</v>
      </c>
      <c r="D189" s="165" t="s">
        <v>2</v>
      </c>
      <c r="E189" s="165" t="s">
        <v>5</v>
      </c>
      <c r="F189" s="295" t="s">
        <v>1</v>
      </c>
      <c r="G189" s="165" t="s">
        <v>4</v>
      </c>
      <c r="H189" s="165" t="s">
        <v>3</v>
      </c>
      <c r="I189" s="165" t="s">
        <v>2</v>
      </c>
      <c r="J189" s="165" t="s">
        <v>5</v>
      </c>
      <c r="K189" s="295" t="s">
        <v>1</v>
      </c>
      <c r="L189" s="165" t="s">
        <v>4</v>
      </c>
      <c r="M189" s="165" t="s">
        <v>3</v>
      </c>
      <c r="N189" s="165" t="s">
        <v>2</v>
      </c>
      <c r="O189" s="165" t="s">
        <v>5</v>
      </c>
      <c r="P189" s="295" t="s">
        <v>1</v>
      </c>
      <c r="Q189" s="165" t="s">
        <v>4</v>
      </c>
      <c r="R189" s="165" t="s">
        <v>3</v>
      </c>
      <c r="S189" s="165" t="s">
        <v>2</v>
      </c>
      <c r="T189" s="165" t="s">
        <v>5</v>
      </c>
      <c r="U189" s="295" t="s">
        <v>1</v>
      </c>
      <c r="V189" s="432" t="s">
        <v>376</v>
      </c>
      <c r="W189" s="431" t="s">
        <v>375</v>
      </c>
      <c r="X189" s="431" t="s">
        <v>374</v>
      </c>
      <c r="Y189" s="430" t="s">
        <v>2</v>
      </c>
    </row>
    <row r="190" spans="1:25" s="24" customFormat="1" x14ac:dyDescent="0.2">
      <c r="A190" s="429" t="str">
        <f t="shared" ref="A190:A195" si="62">A167</f>
        <v>Base case</v>
      </c>
      <c r="B190" s="428">
        <f>[2]BldgAreas!$B$126*[2]BldgEUI2!H191*([2]BldgEUI2!C191/[2]Constants!$B$1)/1000000</f>
        <v>0</v>
      </c>
      <c r="C190" s="427">
        <f>[2]BldgAreas!$C$126*[2]BldgEUI2!H191*[2]BldgEUI2!C191/1000000</f>
        <v>0</v>
      </c>
      <c r="D190" s="427">
        <f>([2]BldgAreas!$D$126*[2]BldgEUI2!C191+[2]BldgAreas!$G$126*[2]BldgEUI2!G191)*[2]BldgEUI2!H191/1000000</f>
        <v>0</v>
      </c>
      <c r="E190" s="427">
        <v>0</v>
      </c>
      <c r="F190" s="426">
        <f t="shared" ref="F190:F208" si="63">SUM(B190:E190)</f>
        <v>0</v>
      </c>
      <c r="G190" s="428">
        <f>[2]BldgAreas!$B$127*[2]BldgEUI2!O191*([2]BldgEUI2!J191/[2]Constants!$B$1)/1000000</f>
        <v>0.24886092600000001</v>
      </c>
      <c r="H190" s="427">
        <f>[2]BldgAreas!$C$127*[2]BldgEUI2!O191*[2]BldgEUI2!J191/1000000</f>
        <v>0</v>
      </c>
      <c r="I190" s="427">
        <f>([2]BldgAreas!$D$127*[2]BldgEUI2!J191+[2]BldgAreas!$G$127*[2]BldgEUI2!N191)*[2]BldgEUI2!O191/1000000</f>
        <v>0.15775056599999998</v>
      </c>
      <c r="J190" s="427">
        <v>0</v>
      </c>
      <c r="K190" s="426">
        <f t="shared" ref="K190:K208" si="64">SUM(G190:J190)</f>
        <v>0.40661149200000002</v>
      </c>
      <c r="L190" s="428">
        <f>[2]BldgAreas!$B$128*[2]BldgEUI2!V191*([2]BldgEUI2!Q191/[2]Constants!$B$1)/1000000</f>
        <v>0</v>
      </c>
      <c r="M190" s="427">
        <f>[2]BldgAreas!$C$128*[2]BldgEUI2!V191*[2]BldgEUI2!Q191/1000000</f>
        <v>0</v>
      </c>
      <c r="N190" s="427">
        <f>([2]BldgAreas!$D$128*[2]BldgEUI2!Q191+[2]BldgAreas!$G$128*[2]BldgEUI2!U191)*[2]BldgEUI2!V191/1000000</f>
        <v>0</v>
      </c>
      <c r="O190" s="427">
        <v>0</v>
      </c>
      <c r="P190" s="426">
        <f t="shared" ref="P190:P208" si="65">SUM(L190:O190)</f>
        <v>0</v>
      </c>
      <c r="Q190" s="428">
        <f>[2]BldgAreas!$B$129*[2]BldgEUI2!AC191*([2]BldgEUI2!X191/[2]Constants!$B$1)/1000000</f>
        <v>0.66139513999999999</v>
      </c>
      <c r="R190" s="427">
        <f>[2]BldgAreas!$C$129*[2]BldgEUI2!AC191*[2]BldgEUI2!X191/1000000</f>
        <v>0.52911611200000008</v>
      </c>
      <c r="S190" s="427">
        <f>([2]BldgAreas!$D$129*[2]BldgEUI2!X191+[2]BldgAreas!$G$129*[2]BldgEUI2!AB191)*[2]BldgEUI2!AC191/1000000</f>
        <v>0.4844077</v>
      </c>
      <c r="T190" s="427">
        <v>0</v>
      </c>
      <c r="U190" s="426">
        <f t="shared" ref="U190:U208" si="66">SUM(Q190:T190)</f>
        <v>1.6749189520000001</v>
      </c>
      <c r="V190" s="418">
        <f t="shared" ref="V190:V208" si="67">B190+G190+L190+Q190</f>
        <v>0.91025606599999997</v>
      </c>
      <c r="W190" s="417">
        <f>(C190+H190+M190+R190)/[2]Constants!$B$3</f>
        <v>0.96202929454545461</v>
      </c>
      <c r="X190" s="417">
        <f t="shared" ref="X190:X208" si="68">V190+W190</f>
        <v>1.8722853605454546</v>
      </c>
      <c r="Y190" s="416">
        <f t="shared" ref="Y190:Y208" si="69">D190+I190+N190+S190</f>
        <v>0.64215826600000003</v>
      </c>
    </row>
    <row r="191" spans="1:25" s="24" customFormat="1" x14ac:dyDescent="0.2">
      <c r="A191" s="423" t="str">
        <f t="shared" si="62"/>
        <v>Wall</v>
      </c>
      <c r="B191" s="421">
        <f>[2]BldgAreas!$B$126*[2]BldgEUI2!H192*([2]BldgEUI2!C192/[2]Constants!$B$1)/1000000</f>
        <v>0</v>
      </c>
      <c r="C191" s="420">
        <f>[2]BldgAreas!$C$126*[2]BldgEUI2!H192*[2]BldgEUI2!C192/1000000</f>
        <v>0</v>
      </c>
      <c r="D191" s="420">
        <f>([2]BldgAreas!$D$126*[2]BldgEUI2!C192+[2]BldgAreas!$G$126*[2]BldgEUI2!G192)*[2]BldgEUI2!H192/1000000</f>
        <v>0</v>
      </c>
      <c r="E191" s="420">
        <v>0</v>
      </c>
      <c r="F191" s="419">
        <f t="shared" si="63"/>
        <v>0</v>
      </c>
      <c r="G191" s="421">
        <f>[2]BldgAreas!$B$127*[2]BldgEUI2!O192*([2]BldgEUI2!J192/[2]Constants!$B$1)/1000000</f>
        <v>0.23245746</v>
      </c>
      <c r="H191" s="420">
        <f>[2]BldgAreas!$C$127*[2]BldgEUI2!O192*[2]BldgEUI2!J192/1000000</f>
        <v>0</v>
      </c>
      <c r="I191" s="420">
        <f>([2]BldgAreas!$D$127*[2]BldgEUI2!J192+[2]BldgAreas!$G$127*[2]BldgEUI2!N192)*[2]BldgEUI2!O192/1000000</f>
        <v>0.15539178000000001</v>
      </c>
      <c r="J191" s="420">
        <v>0</v>
      </c>
      <c r="K191" s="419">
        <f t="shared" si="64"/>
        <v>0.38784923999999998</v>
      </c>
      <c r="L191" s="421">
        <f>[2]BldgAreas!$B$128*[2]BldgEUI2!V192*([2]BldgEUI2!Q192/[2]Constants!$B$1)/1000000</f>
        <v>0</v>
      </c>
      <c r="M191" s="420">
        <f>[2]BldgAreas!$C$128*[2]BldgEUI2!V192*[2]BldgEUI2!Q192/1000000</f>
        <v>0</v>
      </c>
      <c r="N191" s="420">
        <f>([2]BldgAreas!$D$128*[2]BldgEUI2!Q192+[2]BldgAreas!$G$128*[2]BldgEUI2!U192)*[2]BldgEUI2!V192/1000000</f>
        <v>0</v>
      </c>
      <c r="O191" s="420">
        <v>0</v>
      </c>
      <c r="P191" s="419">
        <f t="shared" si="65"/>
        <v>0</v>
      </c>
      <c r="Q191" s="421">
        <f>[2]BldgAreas!$B$129*[2]BldgEUI2!AC192*([2]BldgEUI2!X192/[2]Constants!$B$1)/1000000</f>
        <v>0.62120904999999993</v>
      </c>
      <c r="R191" s="420">
        <f>[2]BldgAreas!$C$129*[2]BldgEUI2!AC192*[2]BldgEUI2!X192/1000000</f>
        <v>0.49696723999999998</v>
      </c>
      <c r="S191" s="420">
        <f>([2]BldgAreas!$D$129*[2]BldgEUI2!X192+[2]BldgAreas!$G$129*[2]BldgEUI2!AB192)*[2]BldgEUI2!AC192/1000000</f>
        <v>0.47264699999999998</v>
      </c>
      <c r="T191" s="420">
        <v>0</v>
      </c>
      <c r="U191" s="419">
        <f t="shared" si="66"/>
        <v>1.5908232899999999</v>
      </c>
      <c r="V191" s="418">
        <f t="shared" si="67"/>
        <v>0.85366650999999993</v>
      </c>
      <c r="W191" s="417">
        <f>(C191+H191+M191+R191)/[2]Constants!$B$3</f>
        <v>0.90357679999999985</v>
      </c>
      <c r="X191" s="417">
        <f t="shared" si="68"/>
        <v>1.7572433099999998</v>
      </c>
      <c r="Y191" s="416">
        <f t="shared" si="69"/>
        <v>0.62803878000000002</v>
      </c>
    </row>
    <row r="192" spans="1:25" s="24" customFormat="1" x14ac:dyDescent="0.2">
      <c r="A192" s="423" t="str">
        <f t="shared" si="62"/>
        <v>Roof</v>
      </c>
      <c r="B192" s="421">
        <f>[2]BldgAreas!$B$126*[2]BldgEUI2!H193*([2]BldgEUI2!C193/[2]Constants!$B$1)/1000000</f>
        <v>0</v>
      </c>
      <c r="C192" s="420">
        <f>[2]BldgAreas!$C$126*[2]BldgEUI2!H193*[2]BldgEUI2!C193/1000000</f>
        <v>0</v>
      </c>
      <c r="D192" s="420">
        <f>([2]BldgAreas!$D$126*[2]BldgEUI2!C193+[2]BldgAreas!$G$126*[2]BldgEUI2!G193)*[2]BldgEUI2!H193/1000000</f>
        <v>0</v>
      </c>
      <c r="E192" s="420">
        <v>0</v>
      </c>
      <c r="F192" s="419">
        <f t="shared" si="63"/>
        <v>0</v>
      </c>
      <c r="G192" s="421">
        <f>[2]BldgAreas!$B$127*[2]BldgEUI2!O193*([2]BldgEUI2!J193/[2]Constants!$B$1)/1000000</f>
        <v>0.20157716999999997</v>
      </c>
      <c r="H192" s="420">
        <f>[2]BldgAreas!$C$127*[2]BldgEUI2!O193*[2]BldgEUI2!J193/1000000</f>
        <v>0</v>
      </c>
      <c r="I192" s="420">
        <f>([2]BldgAreas!$D$127*[2]BldgEUI2!J193+[2]BldgAreas!$G$127*[2]BldgEUI2!N193)*[2]BldgEUI2!O193/1000000</f>
        <v>0.14973789599999998</v>
      </c>
      <c r="J192" s="420">
        <v>0</v>
      </c>
      <c r="K192" s="419">
        <f t="shared" si="64"/>
        <v>0.35131506599999995</v>
      </c>
      <c r="L192" s="421">
        <f>[2]BldgAreas!$B$128*[2]BldgEUI2!V193*([2]BldgEUI2!Q193/[2]Constants!$B$1)/1000000</f>
        <v>0</v>
      </c>
      <c r="M192" s="420">
        <f>[2]BldgAreas!$C$128*[2]BldgEUI2!V193*[2]BldgEUI2!Q193/1000000</f>
        <v>0</v>
      </c>
      <c r="N192" s="420">
        <f>([2]BldgAreas!$D$128*[2]BldgEUI2!Q193+[2]BldgAreas!$G$128*[2]BldgEUI2!U193)*[2]BldgEUI2!V193/1000000</f>
        <v>0</v>
      </c>
      <c r="O192" s="420">
        <v>0</v>
      </c>
      <c r="P192" s="419">
        <f t="shared" si="65"/>
        <v>0</v>
      </c>
      <c r="Q192" s="421">
        <f>[2]BldgAreas!$B$129*[2]BldgEUI2!AC193*([2]BldgEUI2!X193/[2]Constants!$B$1)/1000000</f>
        <v>0.46201798999999999</v>
      </c>
      <c r="R192" s="420">
        <f>[2]BldgAreas!$C$129*[2]BldgEUI2!AC193*[2]BldgEUI2!X193/1000000</f>
        <v>0.36961439200000007</v>
      </c>
      <c r="S192" s="420">
        <f>([2]BldgAreas!$D$129*[2]BldgEUI2!X193+[2]BldgAreas!$G$129*[2]BldgEUI2!AB193)*[2]BldgEUI2!AC193/1000000</f>
        <v>0.41819274000000001</v>
      </c>
      <c r="T192" s="420">
        <v>0</v>
      </c>
      <c r="U192" s="419">
        <f t="shared" si="66"/>
        <v>1.2498251220000001</v>
      </c>
      <c r="V192" s="418">
        <f t="shared" si="67"/>
        <v>0.66359515999999996</v>
      </c>
      <c r="W192" s="417">
        <f>(C192+H192+M192+R192)/[2]Constants!$B$3</f>
        <v>0.67202616727272735</v>
      </c>
      <c r="X192" s="417">
        <f t="shared" si="68"/>
        <v>1.3356213272727273</v>
      </c>
      <c r="Y192" s="416">
        <f t="shared" si="69"/>
        <v>0.56793063600000004</v>
      </c>
    </row>
    <row r="193" spans="1:25" s="24" customFormat="1" x14ac:dyDescent="0.2">
      <c r="A193" s="423" t="str">
        <f t="shared" si="62"/>
        <v>Windows</v>
      </c>
      <c r="B193" s="421">
        <f>[2]BldgAreas!$B$126*[2]BldgEUI2!H194*([2]BldgEUI2!C194/[2]Constants!$B$1)/1000000</f>
        <v>0</v>
      </c>
      <c r="C193" s="420">
        <f>[2]BldgAreas!$C$126*[2]BldgEUI2!H194*[2]BldgEUI2!C194/1000000</f>
        <v>0</v>
      </c>
      <c r="D193" s="420">
        <f>([2]BldgAreas!$D$126*[2]BldgEUI2!C194+[2]BldgAreas!$G$126*[2]BldgEUI2!G194)*[2]BldgEUI2!H194/1000000</f>
        <v>0</v>
      </c>
      <c r="E193" s="420">
        <v>0</v>
      </c>
      <c r="F193" s="419">
        <f t="shared" si="63"/>
        <v>0</v>
      </c>
      <c r="G193" s="421">
        <f>[2]BldgAreas!$B$127*[2]BldgEUI2!O194*([2]BldgEUI2!J194/[2]Constants!$B$1)/1000000</f>
        <v>0.24585392399999997</v>
      </c>
      <c r="H193" s="420">
        <f>[2]BldgAreas!$C$127*[2]BldgEUI2!O194*[2]BldgEUI2!J194/1000000</f>
        <v>0</v>
      </c>
      <c r="I193" s="420">
        <f>([2]BldgAreas!$D$127*[2]BldgEUI2!J194+[2]BldgAreas!$G$127*[2]BldgEUI2!N194)*[2]BldgEUI2!O194/1000000</f>
        <v>0.157498482</v>
      </c>
      <c r="J193" s="420">
        <v>0</v>
      </c>
      <c r="K193" s="419">
        <f t="shared" si="64"/>
        <v>0.403352406</v>
      </c>
      <c r="L193" s="421">
        <f>[2]BldgAreas!$B$128*[2]BldgEUI2!V194*([2]BldgEUI2!Q194/[2]Constants!$B$1)/1000000</f>
        <v>0</v>
      </c>
      <c r="M193" s="420">
        <f>[2]BldgAreas!$C$128*[2]BldgEUI2!V194*[2]BldgEUI2!Q194/1000000</f>
        <v>0</v>
      </c>
      <c r="N193" s="420">
        <f>([2]BldgAreas!$D$128*[2]BldgEUI2!Q194+[2]BldgAreas!$G$128*[2]BldgEUI2!U194)*[2]BldgEUI2!V194/1000000</f>
        <v>0</v>
      </c>
      <c r="O193" s="420">
        <v>0</v>
      </c>
      <c r="P193" s="419">
        <f t="shared" si="65"/>
        <v>0</v>
      </c>
      <c r="Q193" s="421">
        <f>[2]BldgAreas!$B$129*[2]BldgEUI2!AC194*([2]BldgEUI2!X194/[2]Constants!$B$1)/1000000</f>
        <v>0.65509318000000005</v>
      </c>
      <c r="R193" s="420">
        <f>[2]BldgAreas!$C$129*[2]BldgEUI2!AC194*[2]BldgEUI2!X194/1000000</f>
        <v>0.52407454400000009</v>
      </c>
      <c r="S193" s="420">
        <f>([2]BldgAreas!$D$129*[2]BldgEUI2!X194+[2]BldgAreas!$G$129*[2]BldgEUI2!AB194)*[2]BldgEUI2!AC194/1000000</f>
        <v>0.48320943999999999</v>
      </c>
      <c r="T193" s="420">
        <v>0</v>
      </c>
      <c r="U193" s="419">
        <f t="shared" si="66"/>
        <v>1.662377164</v>
      </c>
      <c r="V193" s="418">
        <f t="shared" si="67"/>
        <v>0.900947104</v>
      </c>
      <c r="W193" s="417">
        <f>(C193+H193+M193+R193)/[2]Constants!$B$3</f>
        <v>0.95286280727272732</v>
      </c>
      <c r="X193" s="417">
        <f t="shared" si="68"/>
        <v>1.8538099112727273</v>
      </c>
      <c r="Y193" s="416">
        <f t="shared" si="69"/>
        <v>0.64070792200000004</v>
      </c>
    </row>
    <row r="194" spans="1:25" s="24" customFormat="1" x14ac:dyDescent="0.2">
      <c r="A194" s="423" t="str">
        <f t="shared" si="62"/>
        <v>Air tightness</v>
      </c>
      <c r="B194" s="421">
        <f>[2]BldgAreas!$B$126*[2]BldgEUI2!H195*([2]BldgEUI2!C195/[2]Constants!$B$1)/1000000</f>
        <v>0</v>
      </c>
      <c r="C194" s="420">
        <f>[2]BldgAreas!$C$126*[2]BldgEUI2!H195*[2]BldgEUI2!C195/1000000</f>
        <v>0</v>
      </c>
      <c r="D194" s="420">
        <f>([2]BldgAreas!$D$126*[2]BldgEUI2!C195+[2]BldgAreas!$G$126*[2]BldgEUI2!G195)*[2]BldgEUI2!H195/1000000</f>
        <v>0</v>
      </c>
      <c r="E194" s="420">
        <v>0</v>
      </c>
      <c r="F194" s="419">
        <f t="shared" si="63"/>
        <v>0</v>
      </c>
      <c r="G194" s="421">
        <f>[2]BldgAreas!$B$127*[2]BldgEUI2!O195*([2]BldgEUI2!J195/[2]Constants!$B$1)/1000000</f>
        <v>0.18794662799999998</v>
      </c>
      <c r="H194" s="420">
        <f>[2]BldgAreas!$C$127*[2]BldgEUI2!O195*[2]BldgEUI2!J195/1000000</f>
        <v>0</v>
      </c>
      <c r="I194" s="420">
        <f>([2]BldgAreas!$D$127*[2]BldgEUI2!J195+[2]BldgAreas!$G$127*[2]BldgEUI2!N195)*[2]BldgEUI2!O195/1000000</f>
        <v>0.15107034</v>
      </c>
      <c r="J194" s="420">
        <v>0</v>
      </c>
      <c r="K194" s="419">
        <f t="shared" si="64"/>
        <v>0.33901696799999997</v>
      </c>
      <c r="L194" s="421">
        <f>[2]BldgAreas!$B$128*[2]BldgEUI2!V195*([2]BldgEUI2!Q195/[2]Constants!$B$1)/1000000</f>
        <v>0</v>
      </c>
      <c r="M194" s="420">
        <f>[2]BldgAreas!$C$128*[2]BldgEUI2!V195*[2]BldgEUI2!Q195/1000000</f>
        <v>0</v>
      </c>
      <c r="N194" s="420">
        <f>([2]BldgAreas!$D$128*[2]BldgEUI2!Q195+[2]BldgAreas!$G$128*[2]BldgEUI2!U195)*[2]BldgEUI2!V195/1000000</f>
        <v>0</v>
      </c>
      <c r="O194" s="420">
        <v>0</v>
      </c>
      <c r="P194" s="419">
        <f t="shared" si="65"/>
        <v>0</v>
      </c>
      <c r="Q194" s="421">
        <f>[2]BldgAreas!$B$129*[2]BldgEUI2!AC195*([2]BldgEUI2!X195/[2]Constants!$B$1)/1000000</f>
        <v>0.40414646999999998</v>
      </c>
      <c r="R194" s="420">
        <f>[2]BldgAreas!$C$129*[2]BldgEUI2!AC195*[2]BldgEUI2!X195/1000000</f>
        <v>0.32331717600000004</v>
      </c>
      <c r="S194" s="420">
        <f>([2]BldgAreas!$D$129*[2]BldgEUI2!X195+[2]BldgAreas!$G$129*[2]BldgEUI2!AB195)*[2]BldgEUI2!AC195/1000000</f>
        <v>0.42635866</v>
      </c>
      <c r="T194" s="420">
        <v>0</v>
      </c>
      <c r="U194" s="419">
        <f t="shared" si="66"/>
        <v>1.1538223059999999</v>
      </c>
      <c r="V194" s="418">
        <f t="shared" si="67"/>
        <v>0.59209309799999998</v>
      </c>
      <c r="W194" s="417">
        <f>(C194+H194+M194+R194)/[2]Constants!$B$3</f>
        <v>0.58784941090909093</v>
      </c>
      <c r="X194" s="417">
        <f t="shared" si="68"/>
        <v>1.1799425089090909</v>
      </c>
      <c r="Y194" s="416">
        <f t="shared" si="69"/>
        <v>0.57742899999999997</v>
      </c>
    </row>
    <row r="195" spans="1:25" s="24" customFormat="1" x14ac:dyDescent="0.2">
      <c r="A195" s="423" t="str">
        <f t="shared" si="62"/>
        <v>T Reduction (2 DegC)</v>
      </c>
      <c r="B195" s="421">
        <f>[2]BldgAreas!$B$126*[2]BldgEUI2!H196*([2]BldgEUI2!C196/[2]Constants!$B$1)/1000000</f>
        <v>0</v>
      </c>
      <c r="C195" s="420">
        <f>[2]BldgAreas!$C$126*[2]BldgEUI2!H196*[2]BldgEUI2!C196/1000000</f>
        <v>0</v>
      </c>
      <c r="D195" s="420">
        <f>([2]BldgAreas!$D$126*[2]BldgEUI2!C196+[2]BldgAreas!$G$126*[2]BldgEUI2!G196)*[2]BldgEUI2!H196/1000000</f>
        <v>0</v>
      </c>
      <c r="E195" s="420">
        <v>0</v>
      </c>
      <c r="F195" s="419">
        <f t="shared" si="63"/>
        <v>0</v>
      </c>
      <c r="G195" s="421">
        <f>[2]BldgAreas!$B$127*[2]BldgEUI2!O196*([2]BldgEUI2!J196/[2]Constants!$B$1)/1000000</f>
        <v>0.19781391600000001</v>
      </c>
      <c r="H195" s="420">
        <f>[2]BldgAreas!$C$127*[2]BldgEUI2!O196*[2]BldgEUI2!J196/1000000</f>
        <v>0</v>
      </c>
      <c r="I195" s="420">
        <f>([2]BldgAreas!$D$127*[2]BldgEUI2!J196+[2]BldgAreas!$G$127*[2]BldgEUI2!N196)*[2]BldgEUI2!O196/1000000</f>
        <v>0.15641812199999999</v>
      </c>
      <c r="J195" s="420">
        <v>0</v>
      </c>
      <c r="K195" s="419">
        <f t="shared" si="64"/>
        <v>0.35423203800000003</v>
      </c>
      <c r="L195" s="421">
        <f>[2]BldgAreas!$B$128*[2]BldgEUI2!V196*([2]BldgEUI2!Q196/[2]Constants!$B$1)/1000000</f>
        <v>0</v>
      </c>
      <c r="M195" s="420">
        <f>[2]BldgAreas!$C$128*[2]BldgEUI2!V196*[2]BldgEUI2!Q196/1000000</f>
        <v>0</v>
      </c>
      <c r="N195" s="420">
        <f>([2]BldgAreas!$D$128*[2]BldgEUI2!Q196+[2]BldgAreas!$G$128*[2]BldgEUI2!U196)*[2]BldgEUI2!V196/1000000</f>
        <v>0</v>
      </c>
      <c r="O195" s="420">
        <v>0</v>
      </c>
      <c r="P195" s="419">
        <f t="shared" si="65"/>
        <v>0</v>
      </c>
      <c r="Q195" s="421">
        <f>[2]BldgAreas!$B$129*[2]BldgEUI2!AC196*([2]BldgEUI2!X196/[2]Constants!$B$1)/1000000</f>
        <v>0.55248662000000004</v>
      </c>
      <c r="R195" s="420">
        <f>[2]BldgAreas!$C$129*[2]BldgEUI2!AC196*[2]BldgEUI2!X196/1000000</f>
        <v>0.44198929599999998</v>
      </c>
      <c r="S195" s="420">
        <f>([2]BldgAreas!$D$129*[2]BldgEUI2!X196+[2]BldgAreas!$G$129*[2]BldgEUI2!AB196)*[2]BldgEUI2!AC196/1000000</f>
        <v>0.48054664000000002</v>
      </c>
      <c r="T195" s="420">
        <v>0</v>
      </c>
      <c r="U195" s="419">
        <f t="shared" si="66"/>
        <v>1.4750225560000001</v>
      </c>
      <c r="V195" s="418">
        <f t="shared" si="67"/>
        <v>0.75030053600000002</v>
      </c>
      <c r="W195" s="417">
        <f>(C195+H195+M195+R195)/[2]Constants!$B$3</f>
        <v>0.80361690181818168</v>
      </c>
      <c r="X195" s="417">
        <f t="shared" si="68"/>
        <v>1.5539174378181817</v>
      </c>
      <c r="Y195" s="416">
        <f t="shared" si="69"/>
        <v>0.63696476200000007</v>
      </c>
    </row>
    <row r="196" spans="1:25" s="24" customFormat="1" x14ac:dyDescent="0.2">
      <c r="A196" s="423" t="s">
        <v>303</v>
      </c>
      <c r="B196" s="421">
        <f>[2]BldgAreas!$B$126*[2]BldgEUI2!H197*([2]BldgEUI2!C197/[2]Constants!$B$1)/1000000</f>
        <v>0</v>
      </c>
      <c r="C196" s="420">
        <f>[2]BldgAreas!$C$126*[2]BldgEUI2!H197*[2]BldgEUI2!C197/1000000</f>
        <v>0</v>
      </c>
      <c r="D196" s="420">
        <f>([2]BldgAreas!$D$126*[2]BldgEUI2!C197+[2]BldgAreas!$G$126*[2]BldgEUI2!G197)*[2]BldgEUI2!H197/1000000</f>
        <v>0</v>
      </c>
      <c r="E196" s="420">
        <v>0</v>
      </c>
      <c r="F196" s="419">
        <f t="shared" si="63"/>
        <v>0</v>
      </c>
      <c r="G196" s="421">
        <f>[2]BldgAreas!$B$127*[2]BldgEUI2!O197*([2]BldgEUI2!J197/[2]Constants!$B$1)/1000000</f>
        <v>0.21299297399999997</v>
      </c>
      <c r="H196" s="420">
        <f>[2]BldgAreas!$C$127*[2]BldgEUI2!O197*[2]BldgEUI2!J197/1000000</f>
        <v>0</v>
      </c>
      <c r="I196" s="420">
        <f>([2]BldgAreas!$D$127*[2]BldgEUI2!J197+[2]BldgAreas!$G$127*[2]BldgEUI2!N197)*[2]BldgEUI2!O197/1000000</f>
        <v>0.156598182</v>
      </c>
      <c r="J196" s="420">
        <v>0</v>
      </c>
      <c r="K196" s="419">
        <f t="shared" si="64"/>
        <v>0.36959115599999998</v>
      </c>
      <c r="L196" s="421">
        <f>[2]BldgAreas!$B$128*[2]BldgEUI2!V197*([2]BldgEUI2!Q197/[2]Constants!$B$1)/1000000</f>
        <v>0</v>
      </c>
      <c r="M196" s="420">
        <f>[2]BldgAreas!$C$128*[2]BldgEUI2!V197*[2]BldgEUI2!Q197/1000000</f>
        <v>0</v>
      </c>
      <c r="N196" s="420">
        <f>([2]BldgAreas!$D$128*[2]BldgEUI2!Q197+[2]BldgAreas!$G$128*[2]BldgEUI2!U197)*[2]BldgEUI2!V197/1000000</f>
        <v>0</v>
      </c>
      <c r="O196" s="420">
        <v>0</v>
      </c>
      <c r="P196" s="419">
        <f t="shared" si="65"/>
        <v>0</v>
      </c>
      <c r="Q196" s="421">
        <f>[2]BldgAreas!$B$129*[2]BldgEUI2!AC197*([2]BldgEUI2!X197/[2]Constants!$B$1)/1000000</f>
        <v>0.57221353000000008</v>
      </c>
      <c r="R196" s="420">
        <f>[2]BldgAreas!$C$129*[2]BldgEUI2!AC197*[2]BldgEUI2!X197/1000000</f>
        <v>0.45777082400000002</v>
      </c>
      <c r="S196" s="420">
        <f>([2]BldgAreas!$D$129*[2]BldgEUI2!X197+[2]BldgAreas!$G$129*[2]BldgEUI2!AB197)*[2]BldgEUI2!AC197/1000000</f>
        <v>0.48099044000000002</v>
      </c>
      <c r="T196" s="420">
        <v>0</v>
      </c>
      <c r="U196" s="419">
        <f t="shared" si="66"/>
        <v>1.5109747940000002</v>
      </c>
      <c r="V196" s="418">
        <f t="shared" si="67"/>
        <v>0.78520650400000003</v>
      </c>
      <c r="W196" s="417">
        <f>(C196+H196+M196+R196)/[2]Constants!$B$3</f>
        <v>0.83231058909090905</v>
      </c>
      <c r="X196" s="417">
        <f t="shared" si="68"/>
        <v>1.6175170930909091</v>
      </c>
      <c r="Y196" s="416">
        <f t="shared" si="69"/>
        <v>0.63758862199999999</v>
      </c>
    </row>
    <row r="197" spans="1:25" s="24" customFormat="1" x14ac:dyDescent="0.2">
      <c r="A197" s="423" t="str">
        <f>A174</f>
        <v>Lighting (30%)</v>
      </c>
      <c r="B197" s="421">
        <f>[2]BldgAreas!$B$126*[2]BldgEUI2!H198*([2]BldgEUI2!C198/[2]Constants!$B$1)/1000000</f>
        <v>0</v>
      </c>
      <c r="C197" s="420">
        <f>[2]BldgAreas!$C$126*[2]BldgEUI2!H198*[2]BldgEUI2!C198/1000000</f>
        <v>0</v>
      </c>
      <c r="D197" s="420">
        <f>([2]BldgAreas!$D$126*[2]BldgEUI2!C198+[2]BldgAreas!$G$126*[2]BldgEUI2!G198)*[2]BldgEUI2!H198/1000000</f>
        <v>0</v>
      </c>
      <c r="E197" s="420">
        <v>0</v>
      </c>
      <c r="F197" s="419">
        <f t="shared" si="63"/>
        <v>0</v>
      </c>
      <c r="G197" s="421">
        <f>[2]BldgAreas!$B$127*[2]BldgEUI2!O198*([2]BldgEUI2!J198/[2]Constants!$B$1)/1000000</f>
        <v>0.27291694200000005</v>
      </c>
      <c r="H197" s="420">
        <f>[2]BldgAreas!$C$127*[2]BldgEUI2!O198*[2]BldgEUI2!J198/1000000</f>
        <v>0</v>
      </c>
      <c r="I197" s="420">
        <f>([2]BldgAreas!$D$127*[2]BldgEUI2!J198+[2]BldgAreas!$G$127*[2]BldgEUI2!N198)*[2]BldgEUI2!O198/1000000</f>
        <v>0.12379125000000001</v>
      </c>
      <c r="J197" s="420">
        <v>0</v>
      </c>
      <c r="K197" s="419">
        <f t="shared" si="64"/>
        <v>0.39670819200000007</v>
      </c>
      <c r="L197" s="421">
        <f>[2]BldgAreas!$B$128*[2]BldgEUI2!V198*([2]BldgEUI2!Q198/[2]Constants!$B$1)/1000000</f>
        <v>0</v>
      </c>
      <c r="M197" s="420">
        <f>[2]BldgAreas!$C$128*[2]BldgEUI2!V198*[2]BldgEUI2!Q198/1000000</f>
        <v>0</v>
      </c>
      <c r="N197" s="420">
        <f>([2]BldgAreas!$D$128*[2]BldgEUI2!Q198+[2]BldgAreas!$G$128*[2]BldgEUI2!U198)*[2]BldgEUI2!V198/1000000</f>
        <v>0</v>
      </c>
      <c r="O197" s="420">
        <v>0</v>
      </c>
      <c r="P197" s="419">
        <f t="shared" si="65"/>
        <v>0</v>
      </c>
      <c r="Q197" s="421">
        <f>[2]BldgAreas!$B$129*[2]BldgEUI2!AC198*([2]BldgEUI2!X198/[2]Constants!$B$1)/1000000</f>
        <v>0.69339311999999997</v>
      </c>
      <c r="R197" s="420">
        <f>[2]BldgAreas!$C$129*[2]BldgEUI2!AC198*[2]BldgEUI2!X198/1000000</f>
        <v>0.554714496</v>
      </c>
      <c r="S197" s="420">
        <f>([2]BldgAreas!$D$129*[2]BldgEUI2!X198+[2]BldgAreas!$G$129*[2]BldgEUI2!AB198)*[2]BldgEUI2!AC198/1000000</f>
        <v>0.42737939999999996</v>
      </c>
      <c r="T197" s="420">
        <v>0</v>
      </c>
      <c r="U197" s="419">
        <f t="shared" si="66"/>
        <v>1.6754870159999999</v>
      </c>
      <c r="V197" s="418">
        <f t="shared" si="67"/>
        <v>0.96631006200000003</v>
      </c>
      <c r="W197" s="417">
        <f>(C197+H197+M197+R197)/[2]Constants!$B$3</f>
        <v>1.0085718109090909</v>
      </c>
      <c r="X197" s="417">
        <f t="shared" si="68"/>
        <v>1.9748818729090909</v>
      </c>
      <c r="Y197" s="416">
        <f t="shared" si="69"/>
        <v>0.55117064999999998</v>
      </c>
    </row>
    <row r="198" spans="1:25" s="24" customFormat="1" x14ac:dyDescent="0.2">
      <c r="A198" s="424" t="s">
        <v>30</v>
      </c>
      <c r="B198" s="421">
        <f>[2]BldgAreas!$B$126*[2]BldgEUI2!H199*([2]BldgEUI2!C199/[2]Constants!$B$1)/1000000</f>
        <v>0</v>
      </c>
      <c r="C198" s="420">
        <f>[2]BldgAreas!$C$126*[2]BldgEUI2!H199*[2]BldgEUI2!C199/1000000</f>
        <v>0</v>
      </c>
      <c r="D198" s="420">
        <f>([2]BldgAreas!$D$126*[2]BldgEUI2!C199+[2]BldgAreas!$G$126*[2]BldgEUI2!G199)*[2]BldgEUI2!H199/1000000</f>
        <v>0</v>
      </c>
      <c r="E198" s="420">
        <v>0</v>
      </c>
      <c r="F198" s="419">
        <f t="shared" si="63"/>
        <v>0</v>
      </c>
      <c r="G198" s="421">
        <f>[2]BldgAreas!$B$127*[2]BldgEUI2!O199*([2]BldgEUI2!J199/[2]Constants!$B$1)/1000000</f>
        <v>0.24886092600000001</v>
      </c>
      <c r="H198" s="420">
        <f>[2]BldgAreas!$C$127*[2]BldgEUI2!O199*[2]BldgEUI2!J199/1000000</f>
        <v>0</v>
      </c>
      <c r="I198" s="420">
        <f>([2]BldgAreas!$D$127*[2]BldgEUI2!J199+[2]BldgAreas!$G$127*[2]BldgEUI2!N199)*[2]BldgEUI2!O199/1000000</f>
        <v>0.14656884000000001</v>
      </c>
      <c r="J198" s="420">
        <v>0</v>
      </c>
      <c r="K198" s="419">
        <f t="shared" si="64"/>
        <v>0.39542976600000002</v>
      </c>
      <c r="L198" s="421">
        <f>[2]BldgAreas!$B$128*[2]BldgEUI2!V199*([2]BldgEUI2!Q199/[2]Constants!$B$1)/1000000</f>
        <v>0</v>
      </c>
      <c r="M198" s="420">
        <f>[2]BldgAreas!$C$128*[2]BldgEUI2!V199*[2]BldgEUI2!Q199/1000000</f>
        <v>0</v>
      </c>
      <c r="N198" s="420">
        <f>([2]BldgAreas!$D$128*[2]BldgEUI2!Q199+[2]BldgAreas!$G$128*[2]BldgEUI2!U199)*[2]BldgEUI2!V199/1000000</f>
        <v>0</v>
      </c>
      <c r="O198" s="420">
        <v>0</v>
      </c>
      <c r="P198" s="419">
        <f t="shared" si="65"/>
        <v>0</v>
      </c>
      <c r="Q198" s="421">
        <f>[2]BldgAreas!$B$129*[2]BldgEUI2!AC199*([2]BldgEUI2!X199/[2]Constants!$B$1)/1000000</f>
        <v>0.66139513999999999</v>
      </c>
      <c r="R198" s="420">
        <f>[2]BldgAreas!$C$129*[2]BldgEUI2!AC199*[2]BldgEUI2!X199/1000000</f>
        <v>0.52911611200000008</v>
      </c>
      <c r="S198" s="420">
        <f>([2]BldgAreas!$D$129*[2]BldgEUI2!X199+[2]BldgAreas!$G$129*[2]BldgEUI2!AB199)*[2]BldgEUI2!AC199/1000000</f>
        <v>0.45684771999999996</v>
      </c>
      <c r="T198" s="420">
        <v>0</v>
      </c>
      <c r="U198" s="419">
        <f t="shared" si="66"/>
        <v>1.6473589720000001</v>
      </c>
      <c r="V198" s="418">
        <f t="shared" si="67"/>
        <v>0.91025606599999997</v>
      </c>
      <c r="W198" s="417">
        <f>(C198+H198+M198+R198)/[2]Constants!$B$3</f>
        <v>0.96202929454545461</v>
      </c>
      <c r="X198" s="417">
        <f t="shared" si="68"/>
        <v>1.8722853605454546</v>
      </c>
      <c r="Y198" s="416">
        <f t="shared" si="69"/>
        <v>0.60341655999999999</v>
      </c>
    </row>
    <row r="199" spans="1:25" s="24" customFormat="1" x14ac:dyDescent="0.2">
      <c r="A199" s="423" t="str">
        <f>A176</f>
        <v>HRV</v>
      </c>
      <c r="B199" s="421">
        <f>[2]BldgAreas!$B$126*[2]BldgEUI2!H200*([2]BldgEUI2!C200/[2]Constants!$B$1)/1000000</f>
        <v>0</v>
      </c>
      <c r="C199" s="420">
        <f>[2]BldgAreas!$C$126*[2]BldgEUI2!H200*[2]BldgEUI2!C200/1000000</f>
        <v>0</v>
      </c>
      <c r="D199" s="420">
        <f>([2]BldgAreas!$D$126*[2]BldgEUI2!C200+[2]BldgAreas!$G$126*[2]BldgEUI2!G200)*[2]BldgEUI2!H200/1000000</f>
        <v>0</v>
      </c>
      <c r="E199" s="420">
        <v>0</v>
      </c>
      <c r="F199" s="419">
        <f t="shared" si="63"/>
        <v>0</v>
      </c>
      <c r="G199" s="421">
        <f>[2]BldgAreas!$B$127*[2]BldgEUI2!O200*([2]BldgEUI2!J200/[2]Constants!$B$1)/1000000</f>
        <v>0.22356249599999997</v>
      </c>
      <c r="H199" s="420">
        <f>[2]BldgAreas!$C$127*[2]BldgEUI2!O200*[2]BldgEUI2!J200/1000000</f>
        <v>0</v>
      </c>
      <c r="I199" s="420">
        <f>([2]BldgAreas!$D$127*[2]BldgEUI2!J200+[2]BldgAreas!$G$127*[2]BldgEUI2!N200)*[2]BldgEUI2!O200/1000000</f>
        <v>0.15796663799999999</v>
      </c>
      <c r="J199" s="420">
        <v>0</v>
      </c>
      <c r="K199" s="419">
        <f t="shared" si="64"/>
        <v>0.38152913399999999</v>
      </c>
      <c r="L199" s="421">
        <f>[2]BldgAreas!$B$128*[2]BldgEUI2!V200*([2]BldgEUI2!Q200/[2]Constants!$B$1)/1000000</f>
        <v>0</v>
      </c>
      <c r="M199" s="420">
        <f>[2]BldgAreas!$C$128*[2]BldgEUI2!V200*[2]BldgEUI2!Q200/1000000</f>
        <v>0</v>
      </c>
      <c r="N199" s="420">
        <f>([2]BldgAreas!$D$128*[2]BldgEUI2!Q200+[2]BldgAreas!$G$128*[2]BldgEUI2!U200)*[2]BldgEUI2!V200/1000000</f>
        <v>0</v>
      </c>
      <c r="O199" s="420">
        <v>0</v>
      </c>
      <c r="P199" s="419">
        <f t="shared" si="65"/>
        <v>0</v>
      </c>
      <c r="Q199" s="421">
        <f>[2]BldgAreas!$B$129*[2]BldgEUI2!AC200*([2]BldgEUI2!X200/[2]Constants!$B$1)/1000000</f>
        <v>0.62908649999999999</v>
      </c>
      <c r="R199" s="420">
        <f>[2]BldgAreas!$C$129*[2]BldgEUI2!AC200*[2]BldgEUI2!X200/1000000</f>
        <v>0.50326919999999997</v>
      </c>
      <c r="S199" s="420">
        <f>([2]BldgAreas!$D$129*[2]BldgEUI2!X200+[2]BldgAreas!$G$129*[2]BldgEUI2!AB200)*[2]BldgEUI2!AC200/1000000</f>
        <v>0.48462960000000005</v>
      </c>
      <c r="T199" s="420">
        <v>0</v>
      </c>
      <c r="U199" s="419">
        <f t="shared" si="66"/>
        <v>1.6169853000000001</v>
      </c>
      <c r="V199" s="418">
        <f t="shared" si="67"/>
        <v>0.85264899599999999</v>
      </c>
      <c r="W199" s="417">
        <f>(C199+H199+M199+R199)/[2]Constants!$B$3</f>
        <v>0.91503490909090901</v>
      </c>
      <c r="X199" s="417">
        <f t="shared" si="68"/>
        <v>1.767683905090909</v>
      </c>
      <c r="Y199" s="416">
        <f t="shared" si="69"/>
        <v>0.6425962380000001</v>
      </c>
    </row>
    <row r="200" spans="1:25" s="24" customFormat="1" x14ac:dyDescent="0.2">
      <c r="A200" s="423" t="str">
        <f>A177</f>
        <v>DCV</v>
      </c>
      <c r="B200" s="421">
        <f>[2]BldgAreas!$B$126*[2]BldgEUI2!H201*([2]BldgEUI2!C201/[2]Constants!$B$1)/1000000</f>
        <v>0</v>
      </c>
      <c r="C200" s="420">
        <f>[2]BldgAreas!$C$126*[2]BldgEUI2!H201*[2]BldgEUI2!C201/1000000</f>
        <v>0</v>
      </c>
      <c r="D200" s="420">
        <f>([2]BldgAreas!$D$126*[2]BldgEUI2!C201+[2]BldgAreas!$G$126*[2]BldgEUI2!G201)*[2]BldgEUI2!H201/1000000</f>
        <v>0</v>
      </c>
      <c r="E200" s="420">
        <v>0</v>
      </c>
      <c r="F200" s="419">
        <f t="shared" si="63"/>
        <v>0</v>
      </c>
      <c r="G200" s="421">
        <f>[2]BldgAreas!$B$127*[2]BldgEUI2!O201*([2]BldgEUI2!J201/[2]Constants!$B$1)/1000000</f>
        <v>0.2143250926883469</v>
      </c>
      <c r="H200" s="420">
        <f>[2]BldgAreas!$C$127*[2]BldgEUI2!O201*[2]BldgEUI2!J201/1000000</f>
        <v>0</v>
      </c>
      <c r="I200" s="420">
        <f>([2]BldgAreas!$D$127*[2]BldgEUI2!J201+[2]BldgAreas!$G$127*[2]BldgEUI2!N201)*[2]BldgEUI2!O201/1000000</f>
        <v>0.15775056599999998</v>
      </c>
      <c r="J200" s="420">
        <v>0</v>
      </c>
      <c r="K200" s="419">
        <f t="shared" si="64"/>
        <v>0.37207565868834691</v>
      </c>
      <c r="L200" s="421">
        <f>[2]BldgAreas!$B$128*[2]BldgEUI2!V201*([2]BldgEUI2!Q201/[2]Constants!$B$1)/1000000</f>
        <v>0</v>
      </c>
      <c r="M200" s="420">
        <f>[2]BldgAreas!$C$128*[2]BldgEUI2!V201*[2]BldgEUI2!Q201/1000000</f>
        <v>0</v>
      </c>
      <c r="N200" s="420">
        <f>([2]BldgAreas!$D$128*[2]BldgEUI2!Q201+[2]BldgAreas!$G$128*[2]BldgEUI2!U201)*[2]BldgEUI2!V201/1000000</f>
        <v>0</v>
      </c>
      <c r="O200" s="420">
        <v>0</v>
      </c>
      <c r="P200" s="419">
        <f t="shared" si="65"/>
        <v>0</v>
      </c>
      <c r="Q200" s="421">
        <f>[2]BldgAreas!$B$129*[2]BldgEUI2!AC201*([2]BldgEUI2!X201/[2]Constants!$B$1)/1000000</f>
        <v>0.56572166208672092</v>
      </c>
      <c r="R200" s="420">
        <f>[2]BldgAreas!$C$129*[2]BldgEUI2!AC201*[2]BldgEUI2!X201/1000000</f>
        <v>0.45257732966937669</v>
      </c>
      <c r="S200" s="420">
        <f>([2]BldgAreas!$D$129*[2]BldgEUI2!X201+[2]BldgAreas!$G$129*[2]BldgEUI2!AB201)*[2]BldgEUI2!AC201/1000000</f>
        <v>0.4844077</v>
      </c>
      <c r="T200" s="420">
        <v>0</v>
      </c>
      <c r="U200" s="419">
        <f t="shared" si="66"/>
        <v>1.5027066917560976</v>
      </c>
      <c r="V200" s="418">
        <f t="shared" si="67"/>
        <v>0.7800467547750678</v>
      </c>
      <c r="W200" s="417">
        <f>(C200+H200+M200+R200)/[2]Constants!$B$3</f>
        <v>0.82286787212613932</v>
      </c>
      <c r="X200" s="417">
        <f t="shared" si="68"/>
        <v>1.6029146269012071</v>
      </c>
      <c r="Y200" s="416">
        <f t="shared" si="69"/>
        <v>0.64215826600000003</v>
      </c>
    </row>
    <row r="201" spans="1:25" s="24" customFormat="1" x14ac:dyDescent="0.2">
      <c r="A201" s="425" t="s">
        <v>306</v>
      </c>
      <c r="B201" s="421">
        <f>[2]BldgAreas!$B$126*[2]BldgEUI2!H202*([2]BldgEUI2!C202/[2]Constants!$B$1)/1000000</f>
        <v>0</v>
      </c>
      <c r="C201" s="420">
        <f>[2]BldgAreas!$C$126*[2]BldgEUI2!H202*[2]BldgEUI2!C202/1000000</f>
        <v>0</v>
      </c>
      <c r="D201" s="420">
        <f>([2]BldgAreas!$D$126*[2]BldgEUI2!C202+[2]BldgAreas!$G$126*[2]BldgEUI2!G202)*[2]BldgEUI2!H202/1000000</f>
        <v>0</v>
      </c>
      <c r="E201" s="420">
        <v>0</v>
      </c>
      <c r="F201" s="419">
        <f t="shared" si="63"/>
        <v>0</v>
      </c>
      <c r="G201" s="421">
        <f>[2]BldgAreas!$B$127*[2]BldgEUI2!O202*([2]BldgEUI2!J202/[2]Constants!$B$1)/1000000</f>
        <v>0.24886092600000001</v>
      </c>
      <c r="H201" s="420">
        <f>[2]BldgAreas!$C$127*[2]BldgEUI2!O202*[2]BldgEUI2!J202/1000000</f>
        <v>0</v>
      </c>
      <c r="I201" s="420">
        <f>([2]BldgAreas!$D$127*[2]BldgEUI2!J202+[2]BldgAreas!$G$127*[2]BldgEUI2!N202)*[2]BldgEUI2!O202/1000000</f>
        <v>0.15301498800000002</v>
      </c>
      <c r="J201" s="420">
        <v>0</v>
      </c>
      <c r="K201" s="419">
        <f t="shared" si="64"/>
        <v>0.401875914</v>
      </c>
      <c r="L201" s="421">
        <f>[2]BldgAreas!$B$128*[2]BldgEUI2!V202*([2]BldgEUI2!Q202/[2]Constants!$B$1)/1000000</f>
        <v>0</v>
      </c>
      <c r="M201" s="420">
        <f>[2]BldgAreas!$C$128*[2]BldgEUI2!V202*[2]BldgEUI2!Q202/1000000</f>
        <v>0</v>
      </c>
      <c r="N201" s="420">
        <f>([2]BldgAreas!$D$128*[2]BldgEUI2!Q202+[2]BldgAreas!$G$128*[2]BldgEUI2!U202)*[2]BldgEUI2!V202/1000000</f>
        <v>0</v>
      </c>
      <c r="O201" s="420">
        <v>0</v>
      </c>
      <c r="P201" s="419">
        <f t="shared" si="65"/>
        <v>0</v>
      </c>
      <c r="Q201" s="421">
        <f>[2]BldgAreas!$B$129*[2]BldgEUI2!AC202*([2]BldgEUI2!X202/[2]Constants!$B$1)/1000000</f>
        <v>0.66139513999999999</v>
      </c>
      <c r="R201" s="420">
        <f>[2]BldgAreas!$C$129*[2]BldgEUI2!AC202*[2]BldgEUI2!X202/1000000</f>
        <v>0.52911611200000008</v>
      </c>
      <c r="S201" s="420">
        <f>([2]BldgAreas!$D$129*[2]BldgEUI2!X202+[2]BldgAreas!$G$129*[2]BldgEUI2!AB202)*[2]BldgEUI2!AC202/1000000</f>
        <v>0.46985105999999999</v>
      </c>
      <c r="T201" s="420">
        <v>0</v>
      </c>
      <c r="U201" s="419">
        <f t="shared" si="66"/>
        <v>1.6603623120000002</v>
      </c>
      <c r="V201" s="418">
        <f t="shared" si="67"/>
        <v>0.91025606599999997</v>
      </c>
      <c r="W201" s="417">
        <f>(C201+H201+M201+R201)/[2]Constants!$B$3</f>
        <v>0.96202929454545461</v>
      </c>
      <c r="X201" s="417">
        <f t="shared" si="68"/>
        <v>1.8722853605454546</v>
      </c>
      <c r="Y201" s="416">
        <f t="shared" si="69"/>
        <v>0.62286604800000001</v>
      </c>
    </row>
    <row r="202" spans="1:25" s="24" customFormat="1" x14ac:dyDescent="0.2">
      <c r="A202" s="423" t="str">
        <f>A179</f>
        <v>VSD</v>
      </c>
      <c r="B202" s="421">
        <f>[2]BldgAreas!$B$126*[2]BldgEUI2!H203*([2]BldgEUI2!C203/[2]Constants!$B$1)/1000000</f>
        <v>0</v>
      </c>
      <c r="C202" s="420">
        <f>[2]BldgAreas!$C$126*[2]BldgEUI2!H203*[2]BldgEUI2!C203/1000000</f>
        <v>0</v>
      </c>
      <c r="D202" s="420">
        <f>([2]BldgAreas!$D$126*[2]BldgEUI2!C203+[2]BldgAreas!$G$126*[2]BldgEUI2!G203)*[2]BldgEUI2!H203/1000000</f>
        <v>0</v>
      </c>
      <c r="E202" s="420">
        <v>0</v>
      </c>
      <c r="F202" s="419">
        <f t="shared" si="63"/>
        <v>0</v>
      </c>
      <c r="G202" s="421">
        <f>[2]BldgAreas!$B$127*[2]BldgEUI2!O203*([2]BldgEUI2!J203/[2]Constants!$B$1)/1000000</f>
        <v>0.26873954999999999</v>
      </c>
      <c r="H202" s="420">
        <f>[2]BldgAreas!$C$127*[2]BldgEUI2!O203*[2]BldgEUI2!J203/1000000</f>
        <v>0</v>
      </c>
      <c r="I202" s="420">
        <f>([2]BldgAreas!$D$127*[2]BldgEUI2!J203+[2]BldgAreas!$G$127*[2]BldgEUI2!N203)*[2]BldgEUI2!O203/1000000</f>
        <v>0.1365441092926829</v>
      </c>
      <c r="J202" s="420">
        <v>0</v>
      </c>
      <c r="K202" s="419">
        <f t="shared" si="64"/>
        <v>0.4052836592926829</v>
      </c>
      <c r="L202" s="421">
        <f>[2]BldgAreas!$B$128*[2]BldgEUI2!V203*([2]BldgEUI2!Q203/[2]Constants!$B$1)/1000000</f>
        <v>0</v>
      </c>
      <c r="M202" s="420">
        <f>[2]BldgAreas!$C$128*[2]BldgEUI2!V203*[2]BldgEUI2!Q203/1000000</f>
        <v>0</v>
      </c>
      <c r="N202" s="420">
        <f>([2]BldgAreas!$D$128*[2]BldgEUI2!Q203+[2]BldgAreas!$G$128*[2]BldgEUI2!U203)*[2]BldgEUI2!V203/1000000</f>
        <v>0</v>
      </c>
      <c r="O202" s="420">
        <v>0</v>
      </c>
      <c r="P202" s="419">
        <f t="shared" si="65"/>
        <v>0</v>
      </c>
      <c r="Q202" s="421">
        <f>[2]BldgAreas!$B$129*[2]BldgEUI2!AC203*([2]BldgEUI2!X203/[2]Constants!$B$1)/1000000</f>
        <v>0.61121116208672088</v>
      </c>
      <c r="R202" s="420">
        <f>[2]BldgAreas!$C$129*[2]BldgEUI2!AC203*[2]BldgEUI2!X203/1000000</f>
        <v>0.48896892966937677</v>
      </c>
      <c r="S202" s="420">
        <f>([2]BldgAreas!$D$129*[2]BldgEUI2!X203+[2]BldgAreas!$G$129*[2]BldgEUI2!AB203)*[2]BldgEUI2!AC203/1000000</f>
        <v>0.37733944661246621</v>
      </c>
      <c r="T202" s="420">
        <v>0</v>
      </c>
      <c r="U202" s="419">
        <f t="shared" si="66"/>
        <v>1.477519538368564</v>
      </c>
      <c r="V202" s="418">
        <f t="shared" si="67"/>
        <v>0.87995071208672093</v>
      </c>
      <c r="W202" s="417">
        <f>(C202+H202+M202+R202)/[2]Constants!$B$3</f>
        <v>0.88903441758068502</v>
      </c>
      <c r="X202" s="417">
        <f t="shared" si="68"/>
        <v>1.768985129667406</v>
      </c>
      <c r="Y202" s="416">
        <f t="shared" si="69"/>
        <v>0.51388355590514911</v>
      </c>
    </row>
    <row r="203" spans="1:25" s="24" customFormat="1" x14ac:dyDescent="0.2">
      <c r="A203" s="423" t="str">
        <f>A180</f>
        <v>VSP</v>
      </c>
      <c r="B203" s="421">
        <f>[2]BldgAreas!$B$126*[2]BldgEUI2!H204*([2]BldgEUI2!C204/[2]Constants!$B$1)/1000000</f>
        <v>0</v>
      </c>
      <c r="C203" s="420">
        <f>[2]BldgAreas!$C$126*[2]BldgEUI2!H204*[2]BldgEUI2!C204/1000000</f>
        <v>0</v>
      </c>
      <c r="D203" s="420">
        <f>([2]BldgAreas!$D$126*[2]BldgEUI2!C204+[2]BldgAreas!$G$126*[2]BldgEUI2!G204)*[2]BldgEUI2!H204/1000000</f>
        <v>0</v>
      </c>
      <c r="E203" s="420">
        <v>0</v>
      </c>
      <c r="F203" s="419">
        <f t="shared" si="63"/>
        <v>0</v>
      </c>
      <c r="G203" s="421">
        <f>[2]BldgAreas!$B$127*[2]BldgEUI2!O204*([2]BldgEUI2!J204/[2]Constants!$B$1)/1000000</f>
        <v>0.24886092600000001</v>
      </c>
      <c r="H203" s="420">
        <f>[2]BldgAreas!$C$127*[2]BldgEUI2!O204*[2]BldgEUI2!J204/1000000</f>
        <v>0</v>
      </c>
      <c r="I203" s="420">
        <f>([2]BldgAreas!$D$127*[2]BldgEUI2!J204+[2]BldgAreas!$G$127*[2]BldgEUI2!N204)*[2]BldgEUI2!O204/1000000</f>
        <v>0.15314103000000001</v>
      </c>
      <c r="J203" s="420">
        <v>0</v>
      </c>
      <c r="K203" s="419">
        <f t="shared" si="64"/>
        <v>0.40200195599999999</v>
      </c>
      <c r="L203" s="421">
        <f>[2]BldgAreas!$B$128*[2]BldgEUI2!V204*([2]BldgEUI2!Q204/[2]Constants!$B$1)/1000000</f>
        <v>0</v>
      </c>
      <c r="M203" s="420">
        <f>[2]BldgAreas!$C$128*[2]BldgEUI2!V204*[2]BldgEUI2!Q204/1000000</f>
        <v>0</v>
      </c>
      <c r="N203" s="420">
        <f>([2]BldgAreas!$D$128*[2]BldgEUI2!Q204+[2]BldgAreas!$G$128*[2]BldgEUI2!U204)*[2]BldgEUI2!V204/1000000</f>
        <v>0</v>
      </c>
      <c r="O203" s="420">
        <v>0</v>
      </c>
      <c r="P203" s="419">
        <f t="shared" si="65"/>
        <v>0</v>
      </c>
      <c r="Q203" s="421">
        <f>[2]BldgAreas!$B$129*[2]BldgEUI2!AC204*([2]BldgEUI2!X204/[2]Constants!$B$1)/1000000</f>
        <v>0.66139513999999999</v>
      </c>
      <c r="R203" s="420">
        <f>[2]BldgAreas!$C$129*[2]BldgEUI2!AC204*[2]BldgEUI2!X204/1000000</f>
        <v>0.52911611199999997</v>
      </c>
      <c r="S203" s="420">
        <f>([2]BldgAreas!$D$129*[2]BldgEUI2!X204+[2]BldgAreas!$G$129*[2]BldgEUI2!AB204)*[2]BldgEUI2!AC204/1000000</f>
        <v>0.47304642000000002</v>
      </c>
      <c r="T203" s="420">
        <v>0</v>
      </c>
      <c r="U203" s="419">
        <f t="shared" si="66"/>
        <v>1.6635576719999998</v>
      </c>
      <c r="V203" s="418">
        <f t="shared" si="67"/>
        <v>0.91025606599999997</v>
      </c>
      <c r="W203" s="417">
        <f>(C203+H203+M203+R203)/[2]Constants!$B$3</f>
        <v>0.96202929454545438</v>
      </c>
      <c r="X203" s="417">
        <f t="shared" si="68"/>
        <v>1.8722853605454544</v>
      </c>
      <c r="Y203" s="416">
        <f t="shared" si="69"/>
        <v>0.62618744999999998</v>
      </c>
    </row>
    <row r="204" spans="1:25" s="26" customFormat="1" x14ac:dyDescent="0.2">
      <c r="A204" s="423" t="str">
        <f>A181</f>
        <v>Solar Wall</v>
      </c>
      <c r="B204" s="421">
        <f>[2]BldgAreas!$B$126*[2]BldgEUI2!H205*([2]BldgEUI2!C205/[2]Constants!$B$1)/1000000</f>
        <v>0</v>
      </c>
      <c r="C204" s="420">
        <f>[2]BldgAreas!$C$126*[2]BldgEUI2!H205*[2]BldgEUI2!C205/1000000</f>
        <v>0</v>
      </c>
      <c r="D204" s="420">
        <f>([2]BldgAreas!$D$126*[2]BldgEUI2!C205+[2]BldgAreas!$G$126*[2]BldgEUI2!G205)*[2]BldgEUI2!H205/1000000</f>
        <v>0</v>
      </c>
      <c r="E204" s="420">
        <v>0</v>
      </c>
      <c r="F204" s="419">
        <f t="shared" si="63"/>
        <v>0</v>
      </c>
      <c r="G204" s="421">
        <f>[2]BldgAreas!$B$127*[2]BldgEUI2!O205*([2]BldgEUI2!J205/[2]Constants!$B$1)/1000000</f>
        <v>0.23811101868834683</v>
      </c>
      <c r="H204" s="420">
        <f>[2]BldgAreas!$C$127*[2]BldgEUI2!O205*[2]BldgEUI2!J205/1000000</f>
        <v>0</v>
      </c>
      <c r="I204" s="420">
        <f>([2]BldgAreas!$D$127*[2]BldgEUI2!J205+[2]BldgAreas!$G$127*[2]BldgEUI2!N205)*[2]BldgEUI2!O205/1000000</f>
        <v>0.15879491399999998</v>
      </c>
      <c r="J204" s="420">
        <v>0</v>
      </c>
      <c r="K204" s="419">
        <f t="shared" si="64"/>
        <v>0.39690593268834684</v>
      </c>
      <c r="L204" s="421">
        <f>[2]BldgAreas!$B$128*[2]BldgEUI2!V205*([2]BldgEUI2!Q205/[2]Constants!$B$1)/1000000</f>
        <v>0</v>
      </c>
      <c r="M204" s="420">
        <f>[2]BldgAreas!$C$128*[2]BldgEUI2!V205*[2]BldgEUI2!Q205/1000000</f>
        <v>0</v>
      </c>
      <c r="N204" s="420">
        <f>([2]BldgAreas!$D$128*[2]BldgEUI2!Q205+[2]BldgAreas!$G$128*[2]BldgEUI2!U205)*[2]BldgEUI2!V205/1000000</f>
        <v>0</v>
      </c>
      <c r="O204" s="420">
        <v>0</v>
      </c>
      <c r="P204" s="419">
        <f t="shared" si="65"/>
        <v>0</v>
      </c>
      <c r="Q204" s="421">
        <f>[2]BldgAreas!$B$129*[2]BldgEUI2!AC205*([2]BldgEUI2!X205/[2]Constants!$B$1)/1000000</f>
        <v>0.6481575120867209</v>
      </c>
      <c r="R204" s="420">
        <f>[2]BldgAreas!$C$129*[2]BldgEUI2!AC205*[2]BldgEUI2!X205/1000000</f>
        <v>0.51852600966937668</v>
      </c>
      <c r="S204" s="420">
        <f>([2]BldgAreas!$D$129*[2]BldgEUI2!X205+[2]BldgAreas!$G$129*[2]BldgEUI2!AB205)*[2]BldgEUI2!AC205/1000000</f>
        <v>0.48698174</v>
      </c>
      <c r="T204" s="420">
        <v>0</v>
      </c>
      <c r="U204" s="419">
        <f t="shared" si="66"/>
        <v>1.6536652617560976</v>
      </c>
      <c r="V204" s="418">
        <f t="shared" si="67"/>
        <v>0.88626853077506773</v>
      </c>
      <c r="W204" s="417">
        <f>(C204+H204+M204+R204)/[2]Constants!$B$3</f>
        <v>0.94277456303523022</v>
      </c>
      <c r="X204" s="417">
        <f t="shared" si="68"/>
        <v>1.8290430938102979</v>
      </c>
      <c r="Y204" s="416">
        <f t="shared" si="69"/>
        <v>0.64577665399999995</v>
      </c>
    </row>
    <row r="205" spans="1:25" s="26" customFormat="1" x14ac:dyDescent="0.2">
      <c r="A205" s="424" t="s">
        <v>21</v>
      </c>
      <c r="B205" s="421">
        <f>[2]BldgAreas!$B$126*[2]BldgEUI2!H206*([2]BldgEUI2!C206/[2]Constants!$B$1)/1000000</f>
        <v>0</v>
      </c>
      <c r="C205" s="420">
        <f>[2]BldgAreas!$C$126*[2]BldgEUI2!H206*[2]BldgEUI2!C206/1000000</f>
        <v>0</v>
      </c>
      <c r="D205" s="420">
        <f>([2]BldgAreas!$D$126*[2]BldgEUI2!C206+[2]BldgAreas!$G$126*[2]BldgEUI2!G206)*[2]BldgEUI2!H206/1000000</f>
        <v>0</v>
      </c>
      <c r="E205" s="420">
        <v>0</v>
      </c>
      <c r="F205" s="419">
        <f t="shared" si="63"/>
        <v>0</v>
      </c>
      <c r="G205" s="421">
        <f>[2]BldgAreas!$B$127*[2]BldgEUI2!O206*([2]BldgEUI2!J206/[2]Constants!$B$1)/1000000</f>
        <v>0.24502532268834684</v>
      </c>
      <c r="H205" s="420">
        <f>[2]BldgAreas!$C$127*[2]BldgEUI2!O206*[2]BldgEUI2!J206/1000000</f>
        <v>0</v>
      </c>
      <c r="I205" s="420">
        <f>([2]BldgAreas!$D$127*[2]BldgEUI2!J206+[2]BldgAreas!$G$127*[2]BldgEUI2!N206)*[2]BldgEUI2!O206/1000000</f>
        <v>0.157840596</v>
      </c>
      <c r="J205" s="420">
        <v>0</v>
      </c>
      <c r="K205" s="419">
        <f t="shared" si="64"/>
        <v>0.40286591868834687</v>
      </c>
      <c r="L205" s="421">
        <f>[2]BldgAreas!$B$128*[2]BldgEUI2!V206*([2]BldgEUI2!Q206/[2]Constants!$B$1)/1000000</f>
        <v>0</v>
      </c>
      <c r="M205" s="420">
        <f>[2]BldgAreas!$C$128*[2]BldgEUI2!V206*[2]BldgEUI2!Q206/1000000</f>
        <v>0</v>
      </c>
      <c r="N205" s="420">
        <f>([2]BldgAreas!$D$128*[2]BldgEUI2!Q206+[2]BldgAreas!$G$128*[2]BldgEUI2!U206)*[2]BldgEUI2!V206/1000000</f>
        <v>0</v>
      </c>
      <c r="O205" s="420">
        <v>0</v>
      </c>
      <c r="P205" s="419">
        <f t="shared" si="65"/>
        <v>0</v>
      </c>
      <c r="Q205" s="421">
        <f>[2]BldgAreas!$B$129*[2]BldgEUI2!AC206*([2]BldgEUI2!X206/[2]Constants!$B$1)/1000000</f>
        <v>0.65667847208672092</v>
      </c>
      <c r="R205" s="420">
        <f>[2]BldgAreas!$C$129*[2]BldgEUI2!AC206*[2]BldgEUI2!X206/1000000</f>
        <v>0.52534277766937665</v>
      </c>
      <c r="S205" s="420">
        <f>([2]BldgAreas!$D$129*[2]BldgEUI2!X206+[2]BldgAreas!$G$129*[2]BldgEUI2!AB206)*[2]BldgEUI2!AC206/1000000</f>
        <v>0.48462960000000005</v>
      </c>
      <c r="T205" s="420">
        <v>0</v>
      </c>
      <c r="U205" s="419">
        <f t="shared" si="66"/>
        <v>1.6666508497560977</v>
      </c>
      <c r="V205" s="418">
        <f t="shared" si="67"/>
        <v>0.90170379477506779</v>
      </c>
      <c r="W205" s="417">
        <f>(C205+H205+M205+R205)/[2]Constants!$B$3</f>
        <v>0.95516868667159383</v>
      </c>
      <c r="X205" s="417">
        <f t="shared" si="68"/>
        <v>1.8568724814466617</v>
      </c>
      <c r="Y205" s="416">
        <f t="shared" si="69"/>
        <v>0.6424701960000001</v>
      </c>
    </row>
    <row r="206" spans="1:25" s="24" customFormat="1" x14ac:dyDescent="0.2">
      <c r="A206" s="423" t="str">
        <f>A183</f>
        <v>DB Economizer</v>
      </c>
      <c r="B206" s="421">
        <f>[2]BldgAreas!$B$126*[2]BldgEUI2!H207*([2]BldgEUI2!C207/[2]Constants!$B$1)/1000000</f>
        <v>0</v>
      </c>
      <c r="C206" s="420">
        <f>[2]BldgAreas!$C$126*[2]BldgEUI2!H207*[2]BldgEUI2!C207/1000000</f>
        <v>0</v>
      </c>
      <c r="D206" s="420">
        <f>([2]BldgAreas!$D$126*[2]BldgEUI2!C207+[2]BldgAreas!$G$126*[2]BldgEUI2!G207)*[2]BldgEUI2!H207/1000000</f>
        <v>0</v>
      </c>
      <c r="E206" s="420">
        <v>0</v>
      </c>
      <c r="F206" s="419">
        <f t="shared" si="63"/>
        <v>0</v>
      </c>
      <c r="G206" s="421">
        <f>[2]BldgAreas!$B$127*[2]BldgEUI2!O207*([2]BldgEUI2!J207/[2]Constants!$B$1)/1000000</f>
        <v>0.24886092600000001</v>
      </c>
      <c r="H206" s="420">
        <f>[2]BldgAreas!$C$127*[2]BldgEUI2!O207*[2]BldgEUI2!J207/1000000</f>
        <v>0</v>
      </c>
      <c r="I206" s="420">
        <f>([2]BldgAreas!$D$127*[2]BldgEUI2!J207+[2]BldgAreas!$G$127*[2]BldgEUI2!N207)*[2]BldgEUI2!O207/1000000</f>
        <v>0.151916622</v>
      </c>
      <c r="J206" s="420">
        <v>0</v>
      </c>
      <c r="K206" s="419">
        <f t="shared" si="64"/>
        <v>0.40077754799999998</v>
      </c>
      <c r="L206" s="421">
        <f>[2]BldgAreas!$B$128*[2]BldgEUI2!V207*([2]BldgEUI2!Q207/[2]Constants!$B$1)/1000000</f>
        <v>0</v>
      </c>
      <c r="M206" s="420">
        <f>[2]BldgAreas!$C$128*[2]BldgEUI2!V207*[2]BldgEUI2!Q207/1000000</f>
        <v>0</v>
      </c>
      <c r="N206" s="420">
        <f>([2]BldgAreas!$D$128*[2]BldgEUI2!Q207+[2]BldgAreas!$G$128*[2]BldgEUI2!U207)*[2]BldgEUI2!V207/1000000</f>
        <v>0</v>
      </c>
      <c r="O206" s="420">
        <v>0</v>
      </c>
      <c r="P206" s="419">
        <f t="shared" si="65"/>
        <v>0</v>
      </c>
      <c r="Q206" s="421">
        <f>[2]BldgAreas!$B$129*[2]BldgEUI2!AC207*([2]BldgEUI2!X207/[2]Constants!$B$1)/1000000</f>
        <v>0.66139513999999999</v>
      </c>
      <c r="R206" s="420">
        <f>[2]BldgAreas!$C$129*[2]BldgEUI2!AC207*[2]BldgEUI2!X207/1000000</f>
        <v>0.52911611200000008</v>
      </c>
      <c r="S206" s="420">
        <f>([2]BldgAreas!$D$129*[2]BldgEUI2!X207+[2]BldgAreas!$G$129*[2]BldgEUI2!AB207)*[2]BldgEUI2!AC207/1000000</f>
        <v>0.46887470000000003</v>
      </c>
      <c r="T206" s="420">
        <v>0</v>
      </c>
      <c r="U206" s="419">
        <f t="shared" si="66"/>
        <v>1.6593859520000001</v>
      </c>
      <c r="V206" s="418">
        <f t="shared" si="67"/>
        <v>0.91025606599999997</v>
      </c>
      <c r="W206" s="417">
        <f>(C206+H206+M206+R206)/[2]Constants!$B$3</f>
        <v>0.96202929454545461</v>
      </c>
      <c r="X206" s="417">
        <f t="shared" si="68"/>
        <v>1.8722853605454546</v>
      </c>
      <c r="Y206" s="416">
        <f t="shared" si="69"/>
        <v>0.62079132200000009</v>
      </c>
    </row>
    <row r="207" spans="1:25" s="24" customFormat="1" x14ac:dyDescent="0.2">
      <c r="A207" s="422" t="s">
        <v>311</v>
      </c>
      <c r="B207" s="421">
        <f>[2]BldgAreas!$B$126*[2]BldgEUI2!H208*([2]BldgEUI2!C208/[2]Constants!$B$1)/1000000</f>
        <v>0</v>
      </c>
      <c r="C207" s="420">
        <f>[2]BldgAreas!$C$126*[2]BldgEUI2!H208*[2]BldgEUI2!C208/1000000</f>
        <v>0</v>
      </c>
      <c r="D207" s="420">
        <f>([2]BldgAreas!$D$126*[2]BldgEUI2!C208+[2]BldgAreas!$G$126*[2]BldgEUI2!G208)*[2]BldgEUI2!H208/1000000</f>
        <v>0</v>
      </c>
      <c r="E207" s="420">
        <v>0</v>
      </c>
      <c r="F207" s="419">
        <f t="shared" si="63"/>
        <v>0</v>
      </c>
      <c r="G207" s="421">
        <f>[2]BldgAreas!$B$127*[2]BldgEUI2!O208*([2]BldgEUI2!J208/[2]Constants!$B$1)/1000000</f>
        <v>0.24886092600000001</v>
      </c>
      <c r="H207" s="420">
        <f>[2]BldgAreas!$C$127*[2]BldgEUI2!O208*[2]BldgEUI2!J208/1000000</f>
        <v>0</v>
      </c>
      <c r="I207" s="420">
        <f>([2]BldgAreas!$D$127*[2]BldgEUI2!J208+[2]BldgAreas!$G$127*[2]BldgEUI2!N208)*[2]BldgEUI2!O208/1000000</f>
        <v>0.15611201999999999</v>
      </c>
      <c r="J207" s="420">
        <v>0</v>
      </c>
      <c r="K207" s="419">
        <f t="shared" si="64"/>
        <v>0.404972946</v>
      </c>
      <c r="L207" s="421">
        <f>[2]BldgAreas!$B$128*[2]BldgEUI2!V208*([2]BldgEUI2!Q208/[2]Constants!$B$1)/1000000</f>
        <v>0</v>
      </c>
      <c r="M207" s="420">
        <f>[2]BldgAreas!$C$128*[2]BldgEUI2!V208*[2]BldgEUI2!Q208/1000000</f>
        <v>0</v>
      </c>
      <c r="N207" s="420">
        <f>([2]BldgAreas!$D$128*[2]BldgEUI2!Q208+[2]BldgAreas!$G$128*[2]BldgEUI2!U208)*[2]BldgEUI2!V208/1000000</f>
        <v>0</v>
      </c>
      <c r="O207" s="420">
        <v>0</v>
      </c>
      <c r="P207" s="419">
        <f t="shared" si="65"/>
        <v>0</v>
      </c>
      <c r="Q207" s="421">
        <f>[2]BldgAreas!$B$129*[2]BldgEUI2!AC208*([2]BldgEUI2!X208/[2]Constants!$B$1)/1000000</f>
        <v>0.66139513999999999</v>
      </c>
      <c r="R207" s="420">
        <f>[2]BldgAreas!$C$129*[2]BldgEUI2!AC208*[2]BldgEUI2!X208/1000000</f>
        <v>0.52911611199999997</v>
      </c>
      <c r="S207" s="420">
        <f>([2]BldgAreas!$D$129*[2]BldgEUI2!X208+[2]BldgAreas!$G$129*[2]BldgEUI2!AB208)*[2]BldgEUI2!AC208/1000000</f>
        <v>0.46838652000000003</v>
      </c>
      <c r="T207" s="420">
        <v>0</v>
      </c>
      <c r="U207" s="419">
        <f t="shared" si="66"/>
        <v>1.658897772</v>
      </c>
      <c r="V207" s="418">
        <f t="shared" si="67"/>
        <v>0.91025606599999997</v>
      </c>
      <c r="W207" s="417">
        <f>(C207+H207+M207+R207)/[2]Constants!$B$3</f>
        <v>0.96202929454545438</v>
      </c>
      <c r="X207" s="417">
        <f t="shared" si="68"/>
        <v>1.8722853605454544</v>
      </c>
      <c r="Y207" s="416">
        <f t="shared" si="69"/>
        <v>0.62449854000000005</v>
      </c>
    </row>
    <row r="208" spans="1:25" s="24" customFormat="1" x14ac:dyDescent="0.2">
      <c r="A208" s="415" t="s">
        <v>312</v>
      </c>
      <c r="B208" s="414">
        <f>[2]BldgAreas!$B$126*[2]BldgEUI2!H209*([2]BldgEUI2!C209/[2]Constants!$B$1)/1000000</f>
        <v>0</v>
      </c>
      <c r="C208" s="413">
        <f>[2]BldgAreas!$C$126*[2]BldgEUI2!H209*[2]BldgEUI2!C209/1000000</f>
        <v>0</v>
      </c>
      <c r="D208" s="413">
        <f>([2]BldgAreas!$D$126*[2]BldgEUI2!C209+[2]BldgAreas!$G$126*[2]BldgEUI2!G209)*[2]BldgEUI2!H209/1000000</f>
        <v>0</v>
      </c>
      <c r="E208" s="413">
        <v>0</v>
      </c>
      <c r="F208" s="412">
        <f t="shared" si="63"/>
        <v>0</v>
      </c>
      <c r="G208" s="414">
        <f>[2]BldgAreas!$B$127*[2]BldgEUI2!O209*([2]BldgEUI2!J209/[2]Constants!$B$1)/1000000</f>
        <v>0.22471455468834686</v>
      </c>
      <c r="H208" s="413">
        <f>[2]BldgAreas!$C$127*[2]BldgEUI2!O209*[2]BldgEUI2!J209/1000000</f>
        <v>0</v>
      </c>
      <c r="I208" s="413">
        <f>([2]BldgAreas!$D$127*[2]BldgEUI2!J209+[2]BldgAreas!$G$127*[2]BldgEUI2!N209)*[2]BldgEUI2!O209/1000000</f>
        <v>0.153159036</v>
      </c>
      <c r="J208" s="413">
        <v>0</v>
      </c>
      <c r="K208" s="412">
        <f t="shared" si="64"/>
        <v>0.37787359068834686</v>
      </c>
      <c r="L208" s="414">
        <f>[2]BldgAreas!$B$128*[2]BldgEUI2!V209*([2]BldgEUI2!Q209/[2]Constants!$B$1)/1000000</f>
        <v>0</v>
      </c>
      <c r="M208" s="413">
        <f>[2]BldgAreas!$C$128*[2]BldgEUI2!V209*[2]BldgEUI2!Q209/1000000</f>
        <v>0</v>
      </c>
      <c r="N208" s="413">
        <f>([2]BldgAreas!$D$128*[2]BldgEUI2!Q209+[2]BldgAreas!$G$128*[2]BldgEUI2!U209)*[2]BldgEUI2!V209/1000000</f>
        <v>0</v>
      </c>
      <c r="O208" s="413">
        <v>0</v>
      </c>
      <c r="P208" s="412">
        <f t="shared" si="65"/>
        <v>0</v>
      </c>
      <c r="Q208" s="414">
        <f>[2]BldgAreas!$B$129*[2]BldgEUI2!AC209*([2]BldgEUI2!X209/[2]Constants!$B$1)/1000000</f>
        <v>0.59616634208672081</v>
      </c>
      <c r="R208" s="413">
        <f>[2]BldgAreas!$C$129*[2]BldgEUI2!AC209*[2]BldgEUI2!X209/1000000</f>
        <v>0.47693307366937671</v>
      </c>
      <c r="S208" s="413">
        <f>([2]BldgAreas!$D$129*[2]BldgEUI2!X209+[2]BldgAreas!$G$129*[2]BldgEUI2!AB209)*[2]BldgEUI2!AC209/1000000</f>
        <v>0.46350471999999998</v>
      </c>
      <c r="T208" s="413">
        <v>0</v>
      </c>
      <c r="U208" s="412">
        <f t="shared" si="66"/>
        <v>1.5366041357560976</v>
      </c>
      <c r="V208" s="411">
        <f t="shared" si="67"/>
        <v>0.8208808967750677</v>
      </c>
      <c r="W208" s="410">
        <f>(C208+H208+M208+R208)/[2]Constants!$B$3</f>
        <v>0.86715104303523027</v>
      </c>
      <c r="X208" s="410">
        <f t="shared" si="68"/>
        <v>1.6880319398102981</v>
      </c>
      <c r="Y208" s="409">
        <f t="shared" si="69"/>
        <v>0.61666375600000001</v>
      </c>
    </row>
    <row r="210" spans="1:25" ht="32.25" customHeight="1" x14ac:dyDescent="0.25">
      <c r="A210" s="358"/>
      <c r="B210" s="747" t="s">
        <v>384</v>
      </c>
      <c r="C210" s="748"/>
      <c r="D210" s="748"/>
      <c r="E210" s="748"/>
      <c r="F210" s="748"/>
      <c r="G210" s="748"/>
      <c r="H210" s="748"/>
      <c r="I210" s="748"/>
      <c r="J210" s="748"/>
      <c r="K210" s="748"/>
      <c r="L210" s="748"/>
      <c r="M210" s="748"/>
      <c r="N210" s="748"/>
      <c r="O210" s="748"/>
      <c r="P210" s="748"/>
      <c r="Q210" s="748"/>
      <c r="R210" s="748"/>
      <c r="S210" s="748"/>
      <c r="T210" s="748"/>
      <c r="U210" s="748"/>
      <c r="V210" s="749"/>
      <c r="W210" s="749"/>
      <c r="X210" s="749"/>
      <c r="Y210" s="750"/>
    </row>
    <row r="211" spans="1:25" x14ac:dyDescent="0.2">
      <c r="A211" s="358"/>
      <c r="B211" s="752" t="s">
        <v>284</v>
      </c>
      <c r="C211" s="753"/>
      <c r="D211" s="753"/>
      <c r="E211" s="753"/>
      <c r="F211" s="754"/>
      <c r="G211" s="755" t="s">
        <v>285</v>
      </c>
      <c r="H211" s="756"/>
      <c r="I211" s="756"/>
      <c r="J211" s="756"/>
      <c r="K211" s="757"/>
      <c r="L211" s="755" t="s">
        <v>286</v>
      </c>
      <c r="M211" s="756"/>
      <c r="N211" s="756"/>
      <c r="O211" s="756"/>
      <c r="P211" s="757"/>
      <c r="Q211" s="755" t="s">
        <v>287</v>
      </c>
      <c r="R211" s="756"/>
      <c r="S211" s="756"/>
      <c r="T211" s="756"/>
      <c r="U211" s="757"/>
      <c r="V211" s="744" t="s">
        <v>377</v>
      </c>
      <c r="W211" s="745"/>
      <c r="X211" s="745"/>
      <c r="Y211" s="746"/>
    </row>
    <row r="212" spans="1:25" x14ac:dyDescent="0.2">
      <c r="A212" s="382" t="s">
        <v>14</v>
      </c>
      <c r="B212" s="433" t="s">
        <v>4</v>
      </c>
      <c r="C212" s="165" t="s">
        <v>3</v>
      </c>
      <c r="D212" s="165" t="s">
        <v>2</v>
      </c>
      <c r="E212" s="165" t="s">
        <v>5</v>
      </c>
      <c r="F212" s="295" t="s">
        <v>1</v>
      </c>
      <c r="G212" s="165" t="s">
        <v>4</v>
      </c>
      <c r="H212" s="165" t="s">
        <v>3</v>
      </c>
      <c r="I212" s="165" t="s">
        <v>2</v>
      </c>
      <c r="J212" s="165" t="s">
        <v>5</v>
      </c>
      <c r="K212" s="295" t="s">
        <v>1</v>
      </c>
      <c r="L212" s="165" t="s">
        <v>4</v>
      </c>
      <c r="M212" s="165" t="s">
        <v>3</v>
      </c>
      <c r="N212" s="165" t="s">
        <v>2</v>
      </c>
      <c r="O212" s="165" t="s">
        <v>5</v>
      </c>
      <c r="P212" s="295" t="s">
        <v>1</v>
      </c>
      <c r="Q212" s="165" t="s">
        <v>4</v>
      </c>
      <c r="R212" s="165" t="s">
        <v>3</v>
      </c>
      <c r="S212" s="165" t="s">
        <v>2</v>
      </c>
      <c r="T212" s="165" t="s">
        <v>5</v>
      </c>
      <c r="U212" s="295" t="s">
        <v>1</v>
      </c>
      <c r="V212" s="432" t="s">
        <v>376</v>
      </c>
      <c r="W212" s="431" t="s">
        <v>375</v>
      </c>
      <c r="X212" s="431" t="s">
        <v>374</v>
      </c>
      <c r="Y212" s="430" t="s">
        <v>2</v>
      </c>
    </row>
    <row r="213" spans="1:25" s="24" customFormat="1" x14ac:dyDescent="0.2">
      <c r="A213" s="429" t="str">
        <f t="shared" ref="A213:A218" si="70">A190</f>
        <v>Base case</v>
      </c>
      <c r="B213" s="428">
        <f>[2]BldgAreas!$B$136*[2]BldgEUI2!H214*([2]BldgEUI2!C214/[2]Constants!$B$1)/1000000</f>
        <v>0</v>
      </c>
      <c r="C213" s="427">
        <f>[2]BldgAreas!$C$136*[2]BldgEUI2!H214*[2]BldgEUI2!C214/1000000</f>
        <v>0</v>
      </c>
      <c r="D213" s="427">
        <f>([2]BldgAreas!$D$136*[2]BldgEUI2!C214+[2]BldgAreas!$G$136*[2]BldgEUI2!G214)*[2]BldgEUI2!H214/1000000</f>
        <v>0</v>
      </c>
      <c r="E213" s="427">
        <v>0</v>
      </c>
      <c r="F213" s="426">
        <f t="shared" ref="F213:F231" si="71">SUM(B213:E213)</f>
        <v>0</v>
      </c>
      <c r="G213" s="428">
        <f>[2]BldgAreas!$B$137*[2]BldgEUI2!O214*([2]BldgEUI2!J214/[2]Constants!$B$1)/1000000</f>
        <v>1.0512239399999999</v>
      </c>
      <c r="H213" s="427">
        <f>[2]BldgAreas!$C$137*[2]BldgEUI2!O214*[2]BldgEUI2!J214/1000000</f>
        <v>0</v>
      </c>
      <c r="I213" s="427">
        <f>([2]BldgAreas!$D$137*[2]BldgEUI2!J214+[2]BldgAreas!$G$137*[2]BldgEUI2!N214)*[2]BldgEUI2!O214/1000000</f>
        <v>0.27566604000000006</v>
      </c>
      <c r="J213" s="427">
        <v>0</v>
      </c>
      <c r="K213" s="426">
        <f t="shared" ref="K213:K231" si="72">SUM(G213:J213)</f>
        <v>1.3268899799999998</v>
      </c>
      <c r="L213" s="428">
        <f>[2]BldgAreas!$B$138*[2]BldgEUI2!V214*([2]BldgEUI2!Q214/[2]Constants!$B$1)/1000000</f>
        <v>0</v>
      </c>
      <c r="M213" s="427">
        <f>[2]BldgAreas!$C$138*[2]BldgEUI2!V214*[2]BldgEUI2!Q214/1000000</f>
        <v>0</v>
      </c>
      <c r="N213" s="427">
        <f>([2]BldgAreas!$D$138*[2]BldgEUI2!Q214+[2]BldgAreas!$G$138*[2]BldgEUI2!U214)*[2]BldgEUI2!V214/1000000</f>
        <v>0</v>
      </c>
      <c r="O213" s="427">
        <v>0</v>
      </c>
      <c r="P213" s="426">
        <f t="shared" ref="P213:P231" si="73">SUM(L213:O213)</f>
        <v>0</v>
      </c>
      <c r="Q213" s="428">
        <f>[2]BldgAreas!$B$139*[2]BldgEUI2!AC214*([2]BldgEUI2!X214/[2]Constants!$B$1)/1000000</f>
        <v>0</v>
      </c>
      <c r="R213" s="427">
        <f>[2]BldgAreas!$C$139*[2]BldgEUI2!AC214*[2]BldgEUI2!X214/1000000</f>
        <v>0</v>
      </c>
      <c r="S213" s="427">
        <f>([2]BldgAreas!$D$139*[2]BldgEUI2!X214+[2]BldgAreas!$G$139*[2]BldgEUI2!AB214)*[2]BldgEUI2!AC214/1000000</f>
        <v>0</v>
      </c>
      <c r="T213" s="427">
        <v>0</v>
      </c>
      <c r="U213" s="426">
        <f t="shared" ref="U213:U231" si="74">SUM(Q213:T213)</f>
        <v>0</v>
      </c>
      <c r="V213" s="418">
        <f t="shared" ref="V213:V231" si="75">B213+G213+L213+Q213</f>
        <v>1.0512239399999999</v>
      </c>
      <c r="W213" s="417">
        <f>(C213+H213+M213+R213)/[2]Constants!$B$3</f>
        <v>0</v>
      </c>
      <c r="X213" s="417">
        <f t="shared" ref="X213:X231" si="76">V213+W213</f>
        <v>1.0512239399999999</v>
      </c>
      <c r="Y213" s="416">
        <f t="shared" ref="Y213:Y231" si="77">D213+I213+N213+S213</f>
        <v>0.27566604000000006</v>
      </c>
    </row>
    <row r="214" spans="1:25" s="24" customFormat="1" x14ac:dyDescent="0.2">
      <c r="A214" s="423" t="str">
        <f t="shared" si="70"/>
        <v>Wall</v>
      </c>
      <c r="B214" s="421">
        <f>[2]BldgAreas!$B$136*[2]BldgEUI2!H215*([2]BldgEUI2!C215/[2]Constants!$B$1)/1000000</f>
        <v>0</v>
      </c>
      <c r="C214" s="420">
        <f>[2]BldgAreas!$C$136*[2]BldgEUI2!H215*[2]BldgEUI2!C215/1000000</f>
        <v>0</v>
      </c>
      <c r="D214" s="420">
        <f>([2]BldgAreas!$D$136*[2]BldgEUI2!C215+[2]BldgAreas!$G$136*[2]BldgEUI2!G215)*[2]BldgEUI2!H215/1000000</f>
        <v>0</v>
      </c>
      <c r="E214" s="420">
        <v>0</v>
      </c>
      <c r="F214" s="419">
        <f t="shared" si="71"/>
        <v>0</v>
      </c>
      <c r="G214" s="421">
        <f>[2]BldgAreas!$B$137*[2]BldgEUI2!O215*([2]BldgEUI2!J215/[2]Constants!$B$1)/1000000</f>
        <v>1.0265837400000002</v>
      </c>
      <c r="H214" s="420">
        <f>[2]BldgAreas!$C$137*[2]BldgEUI2!O215*[2]BldgEUI2!J215/1000000</f>
        <v>0</v>
      </c>
      <c r="I214" s="420">
        <f>([2]BldgAreas!$D$137*[2]BldgEUI2!J215+[2]BldgAreas!$G$137*[2]BldgEUI2!N215)*[2]BldgEUI2!O215/1000000</f>
        <v>0.27463176</v>
      </c>
      <c r="J214" s="420">
        <v>0</v>
      </c>
      <c r="K214" s="419">
        <f t="shared" si="72"/>
        <v>1.3012155000000001</v>
      </c>
      <c r="L214" s="421">
        <f>[2]BldgAreas!$B$138*[2]BldgEUI2!V215*([2]BldgEUI2!Q215/[2]Constants!$B$1)/1000000</f>
        <v>0</v>
      </c>
      <c r="M214" s="420">
        <f>[2]BldgAreas!$C$138*[2]BldgEUI2!V215*[2]BldgEUI2!Q215/1000000</f>
        <v>0</v>
      </c>
      <c r="N214" s="420">
        <f>([2]BldgAreas!$D$138*[2]BldgEUI2!Q215+[2]BldgAreas!$G$138*[2]BldgEUI2!U215)*[2]BldgEUI2!V215/1000000</f>
        <v>0</v>
      </c>
      <c r="O214" s="420">
        <v>0</v>
      </c>
      <c r="P214" s="419">
        <f t="shared" si="73"/>
        <v>0</v>
      </c>
      <c r="Q214" s="421">
        <f>[2]BldgAreas!$B$139*[2]BldgEUI2!AC215*([2]BldgEUI2!X215/[2]Constants!$B$1)/1000000</f>
        <v>0</v>
      </c>
      <c r="R214" s="420">
        <f>[2]BldgAreas!$C$139*[2]BldgEUI2!AC215*[2]BldgEUI2!X215/1000000</f>
        <v>0</v>
      </c>
      <c r="S214" s="420">
        <f>([2]BldgAreas!$D$139*[2]BldgEUI2!X215+[2]BldgAreas!$G$139*[2]BldgEUI2!AB215)*[2]BldgEUI2!AC215/1000000</f>
        <v>0</v>
      </c>
      <c r="T214" s="420">
        <v>0</v>
      </c>
      <c r="U214" s="419">
        <f t="shared" si="74"/>
        <v>0</v>
      </c>
      <c r="V214" s="418">
        <f t="shared" si="75"/>
        <v>1.0265837400000002</v>
      </c>
      <c r="W214" s="417">
        <f>(C214+H214+M214+R214)/[2]Constants!$B$3</f>
        <v>0</v>
      </c>
      <c r="X214" s="417">
        <f t="shared" si="76"/>
        <v>1.0265837400000002</v>
      </c>
      <c r="Y214" s="416">
        <f t="shared" si="77"/>
        <v>0.27463176</v>
      </c>
    </row>
    <row r="215" spans="1:25" s="24" customFormat="1" x14ac:dyDescent="0.2">
      <c r="A215" s="423" t="str">
        <f t="shared" si="70"/>
        <v>Roof</v>
      </c>
      <c r="B215" s="421">
        <f>[2]BldgAreas!$B$136*[2]BldgEUI2!H216*([2]BldgEUI2!C216/[2]Constants!$B$1)/1000000</f>
        <v>0</v>
      </c>
      <c r="C215" s="420">
        <f>[2]BldgAreas!$C$136*[2]BldgEUI2!H216*[2]BldgEUI2!C216/1000000</f>
        <v>0</v>
      </c>
      <c r="D215" s="420">
        <f>([2]BldgAreas!$D$136*[2]BldgEUI2!C216+[2]BldgAreas!$G$136*[2]BldgEUI2!G216)*[2]BldgEUI2!H216/1000000</f>
        <v>0</v>
      </c>
      <c r="E215" s="420">
        <v>0</v>
      </c>
      <c r="F215" s="419">
        <f t="shared" si="71"/>
        <v>0</v>
      </c>
      <c r="G215" s="421">
        <f>[2]BldgAreas!$B$137*[2]BldgEUI2!O216*([2]BldgEUI2!J216/[2]Constants!$B$1)/1000000</f>
        <v>0.97639073999999992</v>
      </c>
      <c r="H215" s="420">
        <f>[2]BldgAreas!$C$137*[2]BldgEUI2!O216*[2]BldgEUI2!J216/1000000</f>
        <v>0</v>
      </c>
      <c r="I215" s="420">
        <f>([2]BldgAreas!$D$137*[2]BldgEUI2!J216+[2]BldgAreas!$G$137*[2]BldgEUI2!N216)*[2]BldgEUI2!O216/1000000</f>
        <v>0.27387126000000001</v>
      </c>
      <c r="J215" s="420">
        <v>0</v>
      </c>
      <c r="K215" s="419">
        <f t="shared" si="72"/>
        <v>1.250262</v>
      </c>
      <c r="L215" s="421">
        <f>[2]BldgAreas!$B$138*[2]BldgEUI2!V216*([2]BldgEUI2!Q216/[2]Constants!$B$1)/1000000</f>
        <v>0</v>
      </c>
      <c r="M215" s="420">
        <f>[2]BldgAreas!$C$138*[2]BldgEUI2!V216*[2]BldgEUI2!Q216/1000000</f>
        <v>0</v>
      </c>
      <c r="N215" s="420">
        <f>([2]BldgAreas!$D$138*[2]BldgEUI2!Q216+[2]BldgAreas!$G$138*[2]BldgEUI2!U216)*[2]BldgEUI2!V216/1000000</f>
        <v>0</v>
      </c>
      <c r="O215" s="420">
        <v>0</v>
      </c>
      <c r="P215" s="419">
        <f t="shared" si="73"/>
        <v>0</v>
      </c>
      <c r="Q215" s="421">
        <f>[2]BldgAreas!$B$139*[2]BldgEUI2!AC216*([2]BldgEUI2!X216/[2]Constants!$B$1)/1000000</f>
        <v>0</v>
      </c>
      <c r="R215" s="420">
        <f>[2]BldgAreas!$C$139*[2]BldgEUI2!AC216*[2]BldgEUI2!X216/1000000</f>
        <v>0</v>
      </c>
      <c r="S215" s="420">
        <f>([2]BldgAreas!$D$139*[2]BldgEUI2!X216+[2]BldgAreas!$G$139*[2]BldgEUI2!AB216)*[2]BldgEUI2!AC216/1000000</f>
        <v>0</v>
      </c>
      <c r="T215" s="420">
        <v>0</v>
      </c>
      <c r="U215" s="419">
        <f t="shared" si="74"/>
        <v>0</v>
      </c>
      <c r="V215" s="418">
        <f t="shared" si="75"/>
        <v>0.97639073999999992</v>
      </c>
      <c r="W215" s="417">
        <f>(C215+H215+M215+R215)/[2]Constants!$B$3</f>
        <v>0</v>
      </c>
      <c r="X215" s="417">
        <f t="shared" si="76"/>
        <v>0.97639073999999992</v>
      </c>
      <c r="Y215" s="416">
        <f t="shared" si="77"/>
        <v>0.27387126000000001</v>
      </c>
    </row>
    <row r="216" spans="1:25" s="24" customFormat="1" x14ac:dyDescent="0.2">
      <c r="A216" s="423" t="str">
        <f t="shared" si="70"/>
        <v>Windows</v>
      </c>
      <c r="B216" s="421">
        <f>[2]BldgAreas!$B$136*[2]BldgEUI2!H217*([2]BldgEUI2!C217/[2]Constants!$B$1)/1000000</f>
        <v>0</v>
      </c>
      <c r="C216" s="420">
        <f>[2]BldgAreas!$C$136*[2]BldgEUI2!H217*[2]BldgEUI2!C217/1000000</f>
        <v>0</v>
      </c>
      <c r="D216" s="420">
        <f>([2]BldgAreas!$D$136*[2]BldgEUI2!C217+[2]BldgAreas!$G$136*[2]BldgEUI2!G217)*[2]BldgEUI2!H217/1000000</f>
        <v>0</v>
      </c>
      <c r="E216" s="420">
        <v>0</v>
      </c>
      <c r="F216" s="419">
        <f t="shared" si="71"/>
        <v>0</v>
      </c>
      <c r="G216" s="421">
        <f>[2]BldgAreas!$B$137*[2]BldgEUI2!O217*([2]BldgEUI2!J217/[2]Constants!$B$1)/1000000</f>
        <v>1.0398164399999998</v>
      </c>
      <c r="H216" s="420">
        <f>[2]BldgAreas!$C$137*[2]BldgEUI2!O217*[2]BldgEUI2!J217/1000000</f>
        <v>0</v>
      </c>
      <c r="I216" s="420">
        <f>([2]BldgAreas!$D$137*[2]BldgEUI2!J217+[2]BldgAreas!$G$137*[2]BldgEUI2!N217)*[2]BldgEUI2!O217/1000000</f>
        <v>0.27545309999999995</v>
      </c>
      <c r="J216" s="420">
        <v>0</v>
      </c>
      <c r="K216" s="419">
        <f t="shared" si="72"/>
        <v>1.3152695399999998</v>
      </c>
      <c r="L216" s="421">
        <f>[2]BldgAreas!$B$138*[2]BldgEUI2!V217*([2]BldgEUI2!Q217/[2]Constants!$B$1)/1000000</f>
        <v>0</v>
      </c>
      <c r="M216" s="420">
        <f>[2]BldgAreas!$C$138*[2]BldgEUI2!V217*[2]BldgEUI2!Q217/1000000</f>
        <v>0</v>
      </c>
      <c r="N216" s="420">
        <f>([2]BldgAreas!$D$138*[2]BldgEUI2!Q217+[2]BldgAreas!$G$138*[2]BldgEUI2!U217)*[2]BldgEUI2!V217/1000000</f>
        <v>0</v>
      </c>
      <c r="O216" s="420">
        <v>0</v>
      </c>
      <c r="P216" s="419">
        <f t="shared" si="73"/>
        <v>0</v>
      </c>
      <c r="Q216" s="421">
        <f>[2]BldgAreas!$B$139*[2]BldgEUI2!AC217*([2]BldgEUI2!X217/[2]Constants!$B$1)/1000000</f>
        <v>0</v>
      </c>
      <c r="R216" s="420">
        <f>[2]BldgAreas!$C$139*[2]BldgEUI2!AC217*[2]BldgEUI2!X217/1000000</f>
        <v>0</v>
      </c>
      <c r="S216" s="420">
        <f>([2]BldgAreas!$D$139*[2]BldgEUI2!X217+[2]BldgAreas!$G$139*[2]BldgEUI2!AB217)*[2]BldgEUI2!AC217/1000000</f>
        <v>0</v>
      </c>
      <c r="T216" s="420">
        <v>0</v>
      </c>
      <c r="U216" s="419">
        <f t="shared" si="74"/>
        <v>0</v>
      </c>
      <c r="V216" s="418">
        <f t="shared" si="75"/>
        <v>1.0398164399999998</v>
      </c>
      <c r="W216" s="417">
        <f>(C216+H216+M216+R216)/[2]Constants!$B$3</f>
        <v>0</v>
      </c>
      <c r="X216" s="417">
        <f t="shared" si="76"/>
        <v>1.0398164399999998</v>
      </c>
      <c r="Y216" s="416">
        <f t="shared" si="77"/>
        <v>0.27545309999999995</v>
      </c>
    </row>
    <row r="217" spans="1:25" s="24" customFormat="1" x14ac:dyDescent="0.2">
      <c r="A217" s="423" t="str">
        <f t="shared" si="70"/>
        <v>Air tightness</v>
      </c>
      <c r="B217" s="421">
        <f>[2]BldgAreas!$B$136*[2]BldgEUI2!H218*([2]BldgEUI2!C218/[2]Constants!$B$1)/1000000</f>
        <v>0</v>
      </c>
      <c r="C217" s="420">
        <f>[2]BldgAreas!$C$136*[2]BldgEUI2!H218*[2]BldgEUI2!C218/1000000</f>
        <v>0</v>
      </c>
      <c r="D217" s="420">
        <f>([2]BldgAreas!$D$136*[2]BldgEUI2!C218+[2]BldgAreas!$G$136*[2]BldgEUI2!G218)*[2]BldgEUI2!H218/1000000</f>
        <v>0</v>
      </c>
      <c r="E217" s="420">
        <v>0</v>
      </c>
      <c r="F217" s="419">
        <f t="shared" si="71"/>
        <v>0</v>
      </c>
      <c r="G217" s="421">
        <f>[2]BldgAreas!$B$137*[2]BldgEUI2!O218*([2]BldgEUI2!J218/[2]Constants!$B$1)/1000000</f>
        <v>0.94186404000000001</v>
      </c>
      <c r="H217" s="420">
        <f>[2]BldgAreas!$C$137*[2]BldgEUI2!O218*[2]BldgEUI2!J218/1000000</f>
        <v>0</v>
      </c>
      <c r="I217" s="420">
        <f>([2]BldgAreas!$D$137*[2]BldgEUI2!J218+[2]BldgAreas!$G$137*[2]BldgEUI2!N218)*[2]BldgEUI2!O218/1000000</f>
        <v>0.27414504000000006</v>
      </c>
      <c r="J217" s="420">
        <v>0</v>
      </c>
      <c r="K217" s="419">
        <f t="shared" si="72"/>
        <v>1.2160090800000001</v>
      </c>
      <c r="L217" s="421">
        <f>[2]BldgAreas!$B$138*[2]BldgEUI2!V218*([2]BldgEUI2!Q218/[2]Constants!$B$1)/1000000</f>
        <v>0</v>
      </c>
      <c r="M217" s="420">
        <f>[2]BldgAreas!$C$138*[2]BldgEUI2!V218*[2]BldgEUI2!Q218/1000000</f>
        <v>0</v>
      </c>
      <c r="N217" s="420">
        <f>([2]BldgAreas!$D$138*[2]BldgEUI2!Q218+[2]BldgAreas!$G$138*[2]BldgEUI2!U218)*[2]BldgEUI2!V218/1000000</f>
        <v>0</v>
      </c>
      <c r="O217" s="420">
        <v>0</v>
      </c>
      <c r="P217" s="419">
        <f t="shared" si="73"/>
        <v>0</v>
      </c>
      <c r="Q217" s="421">
        <f>[2]BldgAreas!$B$139*[2]BldgEUI2!AC218*([2]BldgEUI2!X218/[2]Constants!$B$1)/1000000</f>
        <v>0</v>
      </c>
      <c r="R217" s="420">
        <f>[2]BldgAreas!$C$139*[2]BldgEUI2!AC218*[2]BldgEUI2!X218/1000000</f>
        <v>0</v>
      </c>
      <c r="S217" s="420">
        <f>([2]BldgAreas!$D$139*[2]BldgEUI2!X218+[2]BldgAreas!$G$139*[2]BldgEUI2!AB218)*[2]BldgEUI2!AC218/1000000</f>
        <v>0</v>
      </c>
      <c r="T217" s="420">
        <v>0</v>
      </c>
      <c r="U217" s="419">
        <f t="shared" si="74"/>
        <v>0</v>
      </c>
      <c r="V217" s="418">
        <f t="shared" si="75"/>
        <v>0.94186404000000001</v>
      </c>
      <c r="W217" s="417">
        <f>(C217+H217+M217+R217)/[2]Constants!$B$3</f>
        <v>0</v>
      </c>
      <c r="X217" s="417">
        <f t="shared" si="76"/>
        <v>0.94186404000000001</v>
      </c>
      <c r="Y217" s="416">
        <f t="shared" si="77"/>
        <v>0.27414504000000006</v>
      </c>
    </row>
    <row r="218" spans="1:25" s="24" customFormat="1" x14ac:dyDescent="0.2">
      <c r="A218" s="423" t="str">
        <f t="shared" si="70"/>
        <v>T Reduction (2 DegC)</v>
      </c>
      <c r="B218" s="421">
        <f>[2]BldgAreas!$B$136*[2]BldgEUI2!H219*([2]BldgEUI2!C219/[2]Constants!$B$1)/1000000</f>
        <v>0</v>
      </c>
      <c r="C218" s="420">
        <f>[2]BldgAreas!$C$136*[2]BldgEUI2!H219*[2]BldgEUI2!C219/1000000</f>
        <v>0</v>
      </c>
      <c r="D218" s="420">
        <f>([2]BldgAreas!$D$136*[2]BldgEUI2!C219+[2]BldgAreas!$G$136*[2]BldgEUI2!G219)*[2]BldgEUI2!H219/1000000</f>
        <v>0</v>
      </c>
      <c r="E218" s="420">
        <v>0</v>
      </c>
      <c r="F218" s="419">
        <f t="shared" si="71"/>
        <v>0</v>
      </c>
      <c r="G218" s="421">
        <f>[2]BldgAreas!$B$137*[2]BldgEUI2!O219*([2]BldgEUI2!J219/[2]Constants!$B$1)/1000000</f>
        <v>0.95357574000000012</v>
      </c>
      <c r="H218" s="420">
        <f>[2]BldgAreas!$C$137*[2]BldgEUI2!O219*[2]BldgEUI2!J219/1000000</f>
        <v>0</v>
      </c>
      <c r="I218" s="420">
        <f>([2]BldgAreas!$D$137*[2]BldgEUI2!J219+[2]BldgAreas!$G$137*[2]BldgEUI2!N219)*[2]BldgEUI2!O219/1000000</f>
        <v>0.27447966000000001</v>
      </c>
      <c r="J218" s="420">
        <v>0</v>
      </c>
      <c r="K218" s="419">
        <f t="shared" si="72"/>
        <v>1.2280554000000001</v>
      </c>
      <c r="L218" s="421">
        <f>[2]BldgAreas!$B$138*[2]BldgEUI2!V219*([2]BldgEUI2!Q219/[2]Constants!$B$1)/1000000</f>
        <v>0</v>
      </c>
      <c r="M218" s="420">
        <f>[2]BldgAreas!$C$138*[2]BldgEUI2!V219*[2]BldgEUI2!Q219/1000000</f>
        <v>0</v>
      </c>
      <c r="N218" s="420">
        <f>([2]BldgAreas!$D$138*[2]BldgEUI2!Q219+[2]BldgAreas!$G$138*[2]BldgEUI2!U219)*[2]BldgEUI2!V219/1000000</f>
        <v>0</v>
      </c>
      <c r="O218" s="420">
        <v>0</v>
      </c>
      <c r="P218" s="419">
        <f t="shared" si="73"/>
        <v>0</v>
      </c>
      <c r="Q218" s="421">
        <f>[2]BldgAreas!$B$139*[2]BldgEUI2!AC219*([2]BldgEUI2!X219/[2]Constants!$B$1)/1000000</f>
        <v>0</v>
      </c>
      <c r="R218" s="420">
        <f>[2]BldgAreas!$C$139*[2]BldgEUI2!AC219*[2]BldgEUI2!X219/1000000</f>
        <v>0</v>
      </c>
      <c r="S218" s="420">
        <f>([2]BldgAreas!$D$139*[2]BldgEUI2!X219+[2]BldgAreas!$G$139*[2]BldgEUI2!AB219)*[2]BldgEUI2!AC219/1000000</f>
        <v>0</v>
      </c>
      <c r="T218" s="420">
        <v>0</v>
      </c>
      <c r="U218" s="419">
        <f t="shared" si="74"/>
        <v>0</v>
      </c>
      <c r="V218" s="418">
        <f t="shared" si="75"/>
        <v>0.95357574000000012</v>
      </c>
      <c r="W218" s="417">
        <f>(C218+H218+M218+R218)/[2]Constants!$B$3</f>
        <v>0</v>
      </c>
      <c r="X218" s="417">
        <f t="shared" si="76"/>
        <v>0.95357574000000012</v>
      </c>
      <c r="Y218" s="416">
        <f t="shared" si="77"/>
        <v>0.27447966000000001</v>
      </c>
    </row>
    <row r="219" spans="1:25" s="24" customFormat="1" x14ac:dyDescent="0.2">
      <c r="A219" s="423" t="s">
        <v>303</v>
      </c>
      <c r="B219" s="421">
        <f>[2]BldgAreas!$B$136*[2]BldgEUI2!H220*([2]BldgEUI2!C220/[2]Constants!$B$1)/1000000</f>
        <v>0</v>
      </c>
      <c r="C219" s="420">
        <f>[2]BldgAreas!$C$136*[2]BldgEUI2!H220*[2]BldgEUI2!C220/1000000</f>
        <v>0</v>
      </c>
      <c r="D219" s="420">
        <f>([2]BldgAreas!$D$136*[2]BldgEUI2!C220+[2]BldgAreas!$G$136*[2]BldgEUI2!G220)*[2]BldgEUI2!H220/1000000</f>
        <v>0</v>
      </c>
      <c r="E219" s="420">
        <v>0</v>
      </c>
      <c r="F219" s="419">
        <f t="shared" si="71"/>
        <v>0</v>
      </c>
      <c r="G219" s="421">
        <f>[2]BldgAreas!$B$137*[2]BldgEUI2!O220*([2]BldgEUI2!J220/[2]Constants!$B$1)/1000000</f>
        <v>0.99144863999999999</v>
      </c>
      <c r="H219" s="420">
        <f>[2]BldgAreas!$C$137*[2]BldgEUI2!O220*[2]BldgEUI2!J220/1000000</f>
        <v>0</v>
      </c>
      <c r="I219" s="420">
        <f>([2]BldgAreas!$D$137*[2]BldgEUI2!J220+[2]BldgAreas!$G$137*[2]BldgEUI2!N220)*[2]BldgEUI2!O220/1000000</f>
        <v>0.27527057999999993</v>
      </c>
      <c r="J219" s="420">
        <v>0</v>
      </c>
      <c r="K219" s="419">
        <f t="shared" si="72"/>
        <v>1.2667192199999999</v>
      </c>
      <c r="L219" s="421">
        <f>[2]BldgAreas!$B$138*[2]BldgEUI2!V220*([2]BldgEUI2!Q220/[2]Constants!$B$1)/1000000</f>
        <v>0</v>
      </c>
      <c r="M219" s="420">
        <f>[2]BldgAreas!$C$138*[2]BldgEUI2!V220*[2]BldgEUI2!Q220/1000000</f>
        <v>0</v>
      </c>
      <c r="N219" s="420">
        <f>([2]BldgAreas!$D$138*[2]BldgEUI2!Q220+[2]BldgAreas!$G$138*[2]BldgEUI2!U220)*[2]BldgEUI2!V220/1000000</f>
        <v>0</v>
      </c>
      <c r="O219" s="420">
        <v>0</v>
      </c>
      <c r="P219" s="419">
        <f t="shared" si="73"/>
        <v>0</v>
      </c>
      <c r="Q219" s="421">
        <f>[2]BldgAreas!$B$139*[2]BldgEUI2!AC220*([2]BldgEUI2!X220/[2]Constants!$B$1)/1000000</f>
        <v>0</v>
      </c>
      <c r="R219" s="420">
        <f>[2]BldgAreas!$C$139*[2]BldgEUI2!AC220*[2]BldgEUI2!X220/1000000</f>
        <v>0</v>
      </c>
      <c r="S219" s="420">
        <f>([2]BldgAreas!$D$139*[2]BldgEUI2!X220+[2]BldgAreas!$G$139*[2]BldgEUI2!AB220)*[2]BldgEUI2!AC220/1000000</f>
        <v>0</v>
      </c>
      <c r="T219" s="420">
        <v>0</v>
      </c>
      <c r="U219" s="419">
        <f t="shared" si="74"/>
        <v>0</v>
      </c>
      <c r="V219" s="418">
        <f t="shared" si="75"/>
        <v>0.99144863999999999</v>
      </c>
      <c r="W219" s="417">
        <f>(C219+H219+M219+R219)/[2]Constants!$B$3</f>
        <v>0</v>
      </c>
      <c r="X219" s="417">
        <f t="shared" si="76"/>
        <v>0.99144863999999999</v>
      </c>
      <c r="Y219" s="416">
        <f t="shared" si="77"/>
        <v>0.27527057999999993</v>
      </c>
    </row>
    <row r="220" spans="1:25" s="24" customFormat="1" x14ac:dyDescent="0.2">
      <c r="A220" s="423" t="str">
        <f>A197</f>
        <v>Lighting (30%)</v>
      </c>
      <c r="B220" s="421">
        <f>[2]BldgAreas!$B$136*[2]BldgEUI2!H221*([2]BldgEUI2!C221/[2]Constants!$B$1)/1000000</f>
        <v>0</v>
      </c>
      <c r="C220" s="420">
        <f>[2]BldgAreas!$C$136*[2]BldgEUI2!H221*[2]BldgEUI2!C221/1000000</f>
        <v>0</v>
      </c>
      <c r="D220" s="420">
        <f>([2]BldgAreas!$D$136*[2]BldgEUI2!C221+[2]BldgAreas!$G$136*[2]BldgEUI2!G221)*[2]BldgEUI2!H221/1000000</f>
        <v>0</v>
      </c>
      <c r="E220" s="420">
        <v>0</v>
      </c>
      <c r="F220" s="419">
        <f t="shared" si="71"/>
        <v>0</v>
      </c>
      <c r="G220" s="421">
        <f>[2]BldgAreas!$B$137*[2]BldgEUI2!O221*([2]BldgEUI2!J221/[2]Constants!$B$1)/1000000</f>
        <v>1.0827086400000001</v>
      </c>
      <c r="H220" s="420">
        <f>[2]BldgAreas!$C$137*[2]BldgEUI2!O221*[2]BldgEUI2!J221/1000000</f>
        <v>0</v>
      </c>
      <c r="I220" s="420">
        <f>([2]BldgAreas!$D$137*[2]BldgEUI2!J221+[2]BldgAreas!$G$137*[2]BldgEUI2!N221)*[2]BldgEUI2!O221/1000000</f>
        <v>0.21753342000000001</v>
      </c>
      <c r="J220" s="420">
        <v>0</v>
      </c>
      <c r="K220" s="419">
        <f t="shared" si="72"/>
        <v>1.3002420600000002</v>
      </c>
      <c r="L220" s="421">
        <f>[2]BldgAreas!$B$138*[2]BldgEUI2!V221*([2]BldgEUI2!Q221/[2]Constants!$B$1)/1000000</f>
        <v>0</v>
      </c>
      <c r="M220" s="420">
        <f>[2]BldgAreas!$C$138*[2]BldgEUI2!V221*[2]BldgEUI2!Q221/1000000</f>
        <v>0</v>
      </c>
      <c r="N220" s="420">
        <f>([2]BldgAreas!$D$138*[2]BldgEUI2!Q221+[2]BldgAreas!$G$138*[2]BldgEUI2!U221)*[2]BldgEUI2!V221/1000000</f>
        <v>0</v>
      </c>
      <c r="O220" s="420">
        <v>0</v>
      </c>
      <c r="P220" s="419">
        <f t="shared" si="73"/>
        <v>0</v>
      </c>
      <c r="Q220" s="421">
        <f>[2]BldgAreas!$B$139*[2]BldgEUI2!AC221*([2]BldgEUI2!X221/[2]Constants!$B$1)/1000000</f>
        <v>0</v>
      </c>
      <c r="R220" s="420">
        <f>[2]BldgAreas!$C$139*[2]BldgEUI2!AC221*[2]BldgEUI2!X221/1000000</f>
        <v>0</v>
      </c>
      <c r="S220" s="420">
        <f>([2]BldgAreas!$D$139*[2]BldgEUI2!X221+[2]BldgAreas!$G$139*[2]BldgEUI2!AB221)*[2]BldgEUI2!AC221/1000000</f>
        <v>0</v>
      </c>
      <c r="T220" s="420">
        <v>0</v>
      </c>
      <c r="U220" s="419">
        <f t="shared" si="74"/>
        <v>0</v>
      </c>
      <c r="V220" s="418">
        <f t="shared" si="75"/>
        <v>1.0827086400000001</v>
      </c>
      <c r="W220" s="417">
        <f>(C220+H220+M220+R220)/[2]Constants!$B$3</f>
        <v>0</v>
      </c>
      <c r="X220" s="417">
        <f t="shared" si="76"/>
        <v>1.0827086400000001</v>
      </c>
      <c r="Y220" s="416">
        <f t="shared" si="77"/>
        <v>0.21753342000000001</v>
      </c>
    </row>
    <row r="221" spans="1:25" s="24" customFormat="1" x14ac:dyDescent="0.2">
      <c r="A221" s="424" t="s">
        <v>30</v>
      </c>
      <c r="B221" s="421">
        <f>[2]BldgAreas!$B$136*[2]BldgEUI2!H222*([2]BldgEUI2!C222/[2]Constants!$B$1)/1000000</f>
        <v>0</v>
      </c>
      <c r="C221" s="420">
        <f>[2]BldgAreas!$C$136*[2]BldgEUI2!H222*[2]BldgEUI2!C222/1000000</f>
        <v>0</v>
      </c>
      <c r="D221" s="420">
        <f>([2]BldgAreas!$D$136*[2]BldgEUI2!C222+[2]BldgAreas!$G$136*[2]BldgEUI2!G222)*[2]BldgEUI2!H222/1000000</f>
        <v>0</v>
      </c>
      <c r="E221" s="420">
        <v>0</v>
      </c>
      <c r="F221" s="419">
        <f t="shared" si="71"/>
        <v>0</v>
      </c>
      <c r="G221" s="421">
        <f>[2]BldgAreas!$B$137*[2]BldgEUI2!O222*([2]BldgEUI2!J222/[2]Constants!$B$1)/1000000</f>
        <v>1.0512239399999999</v>
      </c>
      <c r="H221" s="420">
        <f>[2]BldgAreas!$C$137*[2]BldgEUI2!O222*[2]BldgEUI2!J222/1000000</f>
        <v>0</v>
      </c>
      <c r="I221" s="420">
        <f>([2]BldgAreas!$D$137*[2]BldgEUI2!J222+[2]BldgAreas!$G$137*[2]BldgEUI2!N222)*[2]BldgEUI2!O222/1000000</f>
        <v>0.25114752000000001</v>
      </c>
      <c r="J221" s="420">
        <v>0</v>
      </c>
      <c r="K221" s="419">
        <f t="shared" si="72"/>
        <v>1.3023714599999998</v>
      </c>
      <c r="L221" s="421">
        <f>[2]BldgAreas!$B$138*[2]BldgEUI2!V222*([2]BldgEUI2!Q222/[2]Constants!$B$1)/1000000</f>
        <v>0</v>
      </c>
      <c r="M221" s="420">
        <f>[2]BldgAreas!$C$138*[2]BldgEUI2!V222*[2]BldgEUI2!Q222/1000000</f>
        <v>0</v>
      </c>
      <c r="N221" s="420">
        <f>([2]BldgAreas!$D$138*[2]BldgEUI2!Q222+[2]BldgAreas!$G$138*[2]BldgEUI2!U222)*[2]BldgEUI2!V222/1000000</f>
        <v>0</v>
      </c>
      <c r="O221" s="420">
        <v>0</v>
      </c>
      <c r="P221" s="419">
        <f t="shared" si="73"/>
        <v>0</v>
      </c>
      <c r="Q221" s="421">
        <f>[2]BldgAreas!$B$139*[2]BldgEUI2!AC222*([2]BldgEUI2!X222/[2]Constants!$B$1)/1000000</f>
        <v>0</v>
      </c>
      <c r="R221" s="420">
        <f>[2]BldgAreas!$C$139*[2]BldgEUI2!AC222*[2]BldgEUI2!X222/1000000</f>
        <v>0</v>
      </c>
      <c r="S221" s="420">
        <f>([2]BldgAreas!$D$139*[2]BldgEUI2!X222+[2]BldgAreas!$G$139*[2]BldgEUI2!AB222)*[2]BldgEUI2!AC222/1000000</f>
        <v>0</v>
      </c>
      <c r="T221" s="420">
        <v>0</v>
      </c>
      <c r="U221" s="419">
        <f t="shared" si="74"/>
        <v>0</v>
      </c>
      <c r="V221" s="418">
        <f t="shared" si="75"/>
        <v>1.0512239399999999</v>
      </c>
      <c r="W221" s="417">
        <f>(C221+H221+M221+R221)/[2]Constants!$B$3</f>
        <v>0</v>
      </c>
      <c r="X221" s="417">
        <f t="shared" si="76"/>
        <v>1.0512239399999999</v>
      </c>
      <c r="Y221" s="416">
        <f t="shared" si="77"/>
        <v>0.25114752000000001</v>
      </c>
    </row>
    <row r="222" spans="1:25" s="24" customFormat="1" x14ac:dyDescent="0.2">
      <c r="A222" s="423" t="str">
        <f>A199</f>
        <v>HRV</v>
      </c>
      <c r="B222" s="421">
        <f>[2]BldgAreas!$B$136*[2]BldgEUI2!H223*([2]BldgEUI2!C223/[2]Constants!$B$1)/1000000</f>
        <v>0</v>
      </c>
      <c r="C222" s="420">
        <f>[2]BldgAreas!$C$136*[2]BldgEUI2!H223*[2]BldgEUI2!C223/1000000</f>
        <v>0</v>
      </c>
      <c r="D222" s="420">
        <f>([2]BldgAreas!$D$136*[2]BldgEUI2!C223+[2]BldgAreas!$G$136*[2]BldgEUI2!G223)*[2]BldgEUI2!H223/1000000</f>
        <v>0</v>
      </c>
      <c r="E222" s="420">
        <v>0</v>
      </c>
      <c r="F222" s="419">
        <f t="shared" si="71"/>
        <v>0</v>
      </c>
      <c r="G222" s="421">
        <f>[2]BldgAreas!$B$137*[2]BldgEUI2!O223*([2]BldgEUI2!J223/[2]Constants!$B$1)/1000000</f>
        <v>0.86487102000000005</v>
      </c>
      <c r="H222" s="420">
        <f>[2]BldgAreas!$C$137*[2]BldgEUI2!O223*[2]BldgEUI2!J223/1000000</f>
        <v>0</v>
      </c>
      <c r="I222" s="420">
        <f>([2]BldgAreas!$D$137*[2]BldgEUI2!J223+[2]BldgAreas!$G$137*[2]BldgEUI2!N223)*[2]BldgEUI2!O223/1000000</f>
        <v>0.27636569999999999</v>
      </c>
      <c r="J222" s="420">
        <v>0</v>
      </c>
      <c r="K222" s="419">
        <f t="shared" si="72"/>
        <v>1.14123672</v>
      </c>
      <c r="L222" s="421">
        <f>[2]BldgAreas!$B$138*[2]BldgEUI2!V223*([2]BldgEUI2!Q223/[2]Constants!$B$1)/1000000</f>
        <v>0</v>
      </c>
      <c r="M222" s="420">
        <f>[2]BldgAreas!$C$138*[2]BldgEUI2!V223*[2]BldgEUI2!Q223/1000000</f>
        <v>0</v>
      </c>
      <c r="N222" s="420">
        <f>([2]BldgAreas!$D$138*[2]BldgEUI2!Q223+[2]BldgAreas!$G$138*[2]BldgEUI2!U223)*[2]BldgEUI2!V223/1000000</f>
        <v>0</v>
      </c>
      <c r="O222" s="420">
        <v>0</v>
      </c>
      <c r="P222" s="419">
        <f t="shared" si="73"/>
        <v>0</v>
      </c>
      <c r="Q222" s="421">
        <f>[2]BldgAreas!$B$139*[2]BldgEUI2!AC223*([2]BldgEUI2!X223/[2]Constants!$B$1)/1000000</f>
        <v>0</v>
      </c>
      <c r="R222" s="420">
        <f>[2]BldgAreas!$C$139*[2]BldgEUI2!AC223*[2]BldgEUI2!X223/1000000</f>
        <v>0</v>
      </c>
      <c r="S222" s="420">
        <f>([2]BldgAreas!$D$139*[2]BldgEUI2!X223+[2]BldgAreas!$G$139*[2]BldgEUI2!AB223)*[2]BldgEUI2!AC223/1000000</f>
        <v>0</v>
      </c>
      <c r="T222" s="420">
        <v>0</v>
      </c>
      <c r="U222" s="419">
        <f t="shared" si="74"/>
        <v>0</v>
      </c>
      <c r="V222" s="418">
        <f t="shared" si="75"/>
        <v>0.86487102000000005</v>
      </c>
      <c r="W222" s="417">
        <f>(C222+H222+M222+R222)/[2]Constants!$B$3</f>
        <v>0</v>
      </c>
      <c r="X222" s="417">
        <f t="shared" si="76"/>
        <v>0.86487102000000005</v>
      </c>
      <c r="Y222" s="416">
        <f t="shared" si="77"/>
        <v>0.27636569999999999</v>
      </c>
    </row>
    <row r="223" spans="1:25" s="24" customFormat="1" x14ac:dyDescent="0.2">
      <c r="A223" s="423" t="str">
        <f>A200</f>
        <v>DCV</v>
      </c>
      <c r="B223" s="421">
        <f>[2]BldgAreas!$B$136*[2]BldgEUI2!H224*([2]BldgEUI2!C224/[2]Constants!$B$1)/1000000</f>
        <v>0</v>
      </c>
      <c r="C223" s="420">
        <f>[2]BldgAreas!$C$136*[2]BldgEUI2!H224*[2]BldgEUI2!C224/1000000</f>
        <v>0</v>
      </c>
      <c r="D223" s="420">
        <f>([2]BldgAreas!$D$136*[2]BldgEUI2!C224+[2]BldgAreas!$G$136*[2]BldgEUI2!G224)*[2]BldgEUI2!H224/1000000</f>
        <v>0</v>
      </c>
      <c r="E223" s="420">
        <v>0</v>
      </c>
      <c r="F223" s="419">
        <f t="shared" si="71"/>
        <v>0</v>
      </c>
      <c r="G223" s="421">
        <f>[2]BldgAreas!$B$137*[2]BldgEUI2!O224*([2]BldgEUI2!J224/[2]Constants!$B$1)/1000000</f>
        <v>0.63900252000000002</v>
      </c>
      <c r="H223" s="420">
        <f>[2]BldgAreas!$C$137*[2]BldgEUI2!O224*[2]BldgEUI2!J224/1000000</f>
        <v>0</v>
      </c>
      <c r="I223" s="420">
        <f>([2]BldgAreas!$D$137*[2]BldgEUI2!J224+[2]BldgAreas!$G$137*[2]BldgEUI2!N224)*[2]BldgEUI2!O224/1000000</f>
        <v>0.2769741</v>
      </c>
      <c r="J223" s="420">
        <v>0</v>
      </c>
      <c r="K223" s="419">
        <f t="shared" si="72"/>
        <v>0.91597662000000002</v>
      </c>
      <c r="L223" s="421">
        <f>[2]BldgAreas!$B$138*[2]BldgEUI2!V224*([2]BldgEUI2!Q224/[2]Constants!$B$1)/1000000</f>
        <v>0</v>
      </c>
      <c r="M223" s="420">
        <f>[2]BldgAreas!$C$138*[2]BldgEUI2!V224*[2]BldgEUI2!Q224/1000000</f>
        <v>0</v>
      </c>
      <c r="N223" s="420">
        <f>([2]BldgAreas!$D$138*[2]BldgEUI2!Q224+[2]BldgAreas!$G$138*[2]BldgEUI2!U224)*[2]BldgEUI2!V224/1000000</f>
        <v>0</v>
      </c>
      <c r="O223" s="420">
        <v>0</v>
      </c>
      <c r="P223" s="419">
        <f t="shared" si="73"/>
        <v>0</v>
      </c>
      <c r="Q223" s="421">
        <f>[2]BldgAreas!$B$139*[2]BldgEUI2!AC224*([2]BldgEUI2!X224/[2]Constants!$B$1)/1000000</f>
        <v>0</v>
      </c>
      <c r="R223" s="420">
        <f>[2]BldgAreas!$C$139*[2]BldgEUI2!AC224*[2]BldgEUI2!X224/1000000</f>
        <v>0</v>
      </c>
      <c r="S223" s="420">
        <f>([2]BldgAreas!$D$139*[2]BldgEUI2!X224+[2]BldgAreas!$G$139*[2]BldgEUI2!AB224)*[2]BldgEUI2!AC224/1000000</f>
        <v>0</v>
      </c>
      <c r="T223" s="420">
        <v>0</v>
      </c>
      <c r="U223" s="419">
        <f t="shared" si="74"/>
        <v>0</v>
      </c>
      <c r="V223" s="418">
        <f t="shared" si="75"/>
        <v>0.63900252000000002</v>
      </c>
      <c r="W223" s="417">
        <f>(C223+H223+M223+R223)/[2]Constants!$B$3</f>
        <v>0</v>
      </c>
      <c r="X223" s="417">
        <f t="shared" si="76"/>
        <v>0.63900252000000002</v>
      </c>
      <c r="Y223" s="416">
        <f t="shared" si="77"/>
        <v>0.2769741</v>
      </c>
    </row>
    <row r="224" spans="1:25" s="24" customFormat="1" x14ac:dyDescent="0.2">
      <c r="A224" s="425" t="s">
        <v>306</v>
      </c>
      <c r="B224" s="421">
        <f>[2]BldgAreas!$B$136*[2]BldgEUI2!H225*([2]BldgEUI2!C225/[2]Constants!$B$1)/1000000</f>
        <v>0</v>
      </c>
      <c r="C224" s="420">
        <f>[2]BldgAreas!$C$136*[2]BldgEUI2!H225*[2]BldgEUI2!C225/1000000</f>
        <v>0</v>
      </c>
      <c r="D224" s="420">
        <f>([2]BldgAreas!$D$136*[2]BldgEUI2!C225+[2]BldgAreas!$G$136*[2]BldgEUI2!G225)*[2]BldgEUI2!H225/1000000</f>
        <v>0</v>
      </c>
      <c r="E224" s="420">
        <v>0</v>
      </c>
      <c r="F224" s="419">
        <f t="shared" si="71"/>
        <v>0</v>
      </c>
      <c r="G224" s="421">
        <f>[2]BldgAreas!$B$137*[2]BldgEUI2!O225*([2]BldgEUI2!J225/[2]Constants!$B$1)/1000000</f>
        <v>1.0512239399999999</v>
      </c>
      <c r="H224" s="420">
        <f>[2]BldgAreas!$C$137*[2]BldgEUI2!O225*[2]BldgEUI2!J225/1000000</f>
        <v>0</v>
      </c>
      <c r="I224" s="420">
        <f>([2]BldgAreas!$D$137*[2]BldgEUI2!J225+[2]BldgAreas!$G$137*[2]BldgEUI2!N225)*[2]BldgEUI2!O225/1000000</f>
        <v>0.26739180000000001</v>
      </c>
      <c r="J224" s="420">
        <v>0</v>
      </c>
      <c r="K224" s="419">
        <f t="shared" si="72"/>
        <v>1.3186157399999998</v>
      </c>
      <c r="L224" s="421">
        <f>[2]BldgAreas!$B$138*[2]BldgEUI2!V225*([2]BldgEUI2!Q225/[2]Constants!$B$1)/1000000</f>
        <v>0</v>
      </c>
      <c r="M224" s="420">
        <f>[2]BldgAreas!$C$138*[2]BldgEUI2!V225*[2]BldgEUI2!Q225/1000000</f>
        <v>0</v>
      </c>
      <c r="N224" s="420">
        <f>([2]BldgAreas!$D$138*[2]BldgEUI2!Q225+[2]BldgAreas!$G$138*[2]BldgEUI2!U225)*[2]BldgEUI2!V225/1000000</f>
        <v>0</v>
      </c>
      <c r="O224" s="420">
        <v>0</v>
      </c>
      <c r="P224" s="419">
        <f t="shared" si="73"/>
        <v>0</v>
      </c>
      <c r="Q224" s="421">
        <f>[2]BldgAreas!$B$139*[2]BldgEUI2!AC225*([2]BldgEUI2!X225/[2]Constants!$B$1)/1000000</f>
        <v>0</v>
      </c>
      <c r="R224" s="420">
        <f>[2]BldgAreas!$C$139*[2]BldgEUI2!AC225*[2]BldgEUI2!X225/1000000</f>
        <v>0</v>
      </c>
      <c r="S224" s="420">
        <f>([2]BldgAreas!$D$139*[2]BldgEUI2!X225+[2]BldgAreas!$G$139*[2]BldgEUI2!AB225)*[2]BldgEUI2!AC225/1000000</f>
        <v>0</v>
      </c>
      <c r="T224" s="420">
        <v>0</v>
      </c>
      <c r="U224" s="419">
        <f t="shared" si="74"/>
        <v>0</v>
      </c>
      <c r="V224" s="418">
        <f t="shared" si="75"/>
        <v>1.0512239399999999</v>
      </c>
      <c r="W224" s="417">
        <f>(C224+H224+M224+R224)/[2]Constants!$B$3</f>
        <v>0</v>
      </c>
      <c r="X224" s="417">
        <f t="shared" si="76"/>
        <v>1.0512239399999999</v>
      </c>
      <c r="Y224" s="416">
        <f t="shared" si="77"/>
        <v>0.26739180000000001</v>
      </c>
    </row>
    <row r="225" spans="1:25" s="24" customFormat="1" x14ac:dyDescent="0.2">
      <c r="A225" s="423" t="str">
        <f>A202</f>
        <v>VSD</v>
      </c>
      <c r="B225" s="421">
        <f>[2]BldgAreas!$B$136*[2]BldgEUI2!H226*([2]BldgEUI2!C226/[2]Constants!$B$1)/1000000</f>
        <v>0</v>
      </c>
      <c r="C225" s="420">
        <f>[2]BldgAreas!$C$136*[2]BldgEUI2!H226*[2]BldgEUI2!C226/1000000</f>
        <v>0</v>
      </c>
      <c r="D225" s="420">
        <f>([2]BldgAreas!$D$136*[2]BldgEUI2!C226+[2]BldgAreas!$G$136*[2]BldgEUI2!G226)*[2]BldgEUI2!H226/1000000</f>
        <v>0</v>
      </c>
      <c r="E225" s="420">
        <v>0</v>
      </c>
      <c r="F225" s="419">
        <f t="shared" si="71"/>
        <v>0</v>
      </c>
      <c r="G225" s="421">
        <f>[2]BldgAreas!$B$137*[2]BldgEUI2!O226*([2]BldgEUI2!J226/[2]Constants!$B$1)/1000000</f>
        <v>1.0602638038966272</v>
      </c>
      <c r="H225" s="420">
        <f>[2]BldgAreas!$C$137*[2]BldgEUI2!O226*[2]BldgEUI2!J226/1000000</f>
        <v>0</v>
      </c>
      <c r="I225" s="420">
        <f>([2]BldgAreas!$D$137*[2]BldgEUI2!J226+[2]BldgAreas!$G$137*[2]BldgEUI2!N226)*[2]BldgEUI2!O226/1000000</f>
        <v>0.25940412651026395</v>
      </c>
      <c r="J225" s="420">
        <v>0</v>
      </c>
      <c r="K225" s="419">
        <f t="shared" si="72"/>
        <v>1.3196679304068912</v>
      </c>
      <c r="L225" s="421">
        <f>[2]BldgAreas!$B$138*[2]BldgEUI2!V226*([2]BldgEUI2!Q226/[2]Constants!$B$1)/1000000</f>
        <v>0</v>
      </c>
      <c r="M225" s="420">
        <f>[2]BldgAreas!$C$138*[2]BldgEUI2!V226*[2]BldgEUI2!Q226/1000000</f>
        <v>0</v>
      </c>
      <c r="N225" s="420">
        <f>([2]BldgAreas!$D$138*[2]BldgEUI2!Q226+[2]BldgAreas!$G$138*[2]BldgEUI2!U226)*[2]BldgEUI2!V226/1000000</f>
        <v>0</v>
      </c>
      <c r="O225" s="420">
        <v>0</v>
      </c>
      <c r="P225" s="419">
        <f t="shared" si="73"/>
        <v>0</v>
      </c>
      <c r="Q225" s="421">
        <f>[2]BldgAreas!$B$139*[2]BldgEUI2!AC226*([2]BldgEUI2!X226/[2]Constants!$B$1)/1000000</f>
        <v>0</v>
      </c>
      <c r="R225" s="420">
        <f>[2]BldgAreas!$C$139*[2]BldgEUI2!AC226*[2]BldgEUI2!X226/1000000</f>
        <v>0</v>
      </c>
      <c r="S225" s="420">
        <f>([2]BldgAreas!$D$139*[2]BldgEUI2!X226+[2]BldgAreas!$G$139*[2]BldgEUI2!AB226)*[2]BldgEUI2!AC226/1000000</f>
        <v>0</v>
      </c>
      <c r="T225" s="420">
        <v>0</v>
      </c>
      <c r="U225" s="419">
        <f t="shared" si="74"/>
        <v>0</v>
      </c>
      <c r="V225" s="418">
        <f t="shared" si="75"/>
        <v>1.0602638038966272</v>
      </c>
      <c r="W225" s="417">
        <f>(C225+H225+M225+R225)/[2]Constants!$B$3</f>
        <v>0</v>
      </c>
      <c r="X225" s="417">
        <f t="shared" si="76"/>
        <v>1.0602638038966272</v>
      </c>
      <c r="Y225" s="416">
        <f t="shared" si="77"/>
        <v>0.25940412651026395</v>
      </c>
    </row>
    <row r="226" spans="1:25" s="24" customFormat="1" x14ac:dyDescent="0.2">
      <c r="A226" s="423" t="str">
        <f>A203</f>
        <v>VSP</v>
      </c>
      <c r="B226" s="421">
        <f>[2]BldgAreas!$B$136*[2]BldgEUI2!H227*([2]BldgEUI2!C227/[2]Constants!$B$1)/1000000</f>
        <v>0</v>
      </c>
      <c r="C226" s="420">
        <f>[2]BldgAreas!$C$136*[2]BldgEUI2!H227*[2]BldgEUI2!C227/1000000</f>
        <v>0</v>
      </c>
      <c r="D226" s="420">
        <f>([2]BldgAreas!$D$136*[2]BldgEUI2!C227+[2]BldgAreas!$G$136*[2]BldgEUI2!G227)*[2]BldgEUI2!H227/1000000</f>
        <v>0</v>
      </c>
      <c r="E226" s="420">
        <v>0</v>
      </c>
      <c r="F226" s="419">
        <f t="shared" si="71"/>
        <v>0</v>
      </c>
      <c r="G226" s="421">
        <f>[2]BldgAreas!$B$137*[2]BldgEUI2!O227*([2]BldgEUI2!J227/[2]Constants!$B$1)/1000000</f>
        <v>1.0512239399999999</v>
      </c>
      <c r="H226" s="420">
        <f>[2]BldgAreas!$C$137*[2]BldgEUI2!O227*[2]BldgEUI2!J227/1000000</f>
        <v>0</v>
      </c>
      <c r="I226" s="420">
        <f>([2]BldgAreas!$D$137*[2]BldgEUI2!J227+[2]BldgAreas!$G$137*[2]BldgEUI2!N227)*[2]BldgEUI2!O227/1000000</f>
        <v>0.27393209999999996</v>
      </c>
      <c r="J226" s="420">
        <v>0</v>
      </c>
      <c r="K226" s="419">
        <f t="shared" si="72"/>
        <v>1.3251560399999998</v>
      </c>
      <c r="L226" s="421">
        <f>[2]BldgAreas!$B$138*[2]BldgEUI2!V227*([2]BldgEUI2!Q227/[2]Constants!$B$1)/1000000</f>
        <v>0</v>
      </c>
      <c r="M226" s="420">
        <f>[2]BldgAreas!$C$138*[2]BldgEUI2!V227*[2]BldgEUI2!Q227/1000000</f>
        <v>0</v>
      </c>
      <c r="N226" s="420">
        <f>([2]BldgAreas!$D$138*[2]BldgEUI2!Q227+[2]BldgAreas!$G$138*[2]BldgEUI2!U227)*[2]BldgEUI2!V227/1000000</f>
        <v>0</v>
      </c>
      <c r="O226" s="420">
        <v>0</v>
      </c>
      <c r="P226" s="419">
        <f t="shared" si="73"/>
        <v>0</v>
      </c>
      <c r="Q226" s="421">
        <f>[2]BldgAreas!$B$139*[2]BldgEUI2!AC227*([2]BldgEUI2!X227/[2]Constants!$B$1)/1000000</f>
        <v>0</v>
      </c>
      <c r="R226" s="420">
        <f>[2]BldgAreas!$C$139*[2]BldgEUI2!AC227*[2]BldgEUI2!X227/1000000</f>
        <v>0</v>
      </c>
      <c r="S226" s="420">
        <f>([2]BldgAreas!$D$139*[2]BldgEUI2!X227+[2]BldgAreas!$G$139*[2]BldgEUI2!AB227)*[2]BldgEUI2!AC227/1000000</f>
        <v>0</v>
      </c>
      <c r="T226" s="420">
        <v>0</v>
      </c>
      <c r="U226" s="419">
        <f t="shared" si="74"/>
        <v>0</v>
      </c>
      <c r="V226" s="418">
        <f t="shared" si="75"/>
        <v>1.0512239399999999</v>
      </c>
      <c r="W226" s="417">
        <f>(C226+H226+M226+R226)/[2]Constants!$B$3</f>
        <v>0</v>
      </c>
      <c r="X226" s="417">
        <f t="shared" si="76"/>
        <v>1.0512239399999999</v>
      </c>
      <c r="Y226" s="416">
        <f t="shared" si="77"/>
        <v>0.27393209999999996</v>
      </c>
    </row>
    <row r="227" spans="1:25" s="26" customFormat="1" x14ac:dyDescent="0.2">
      <c r="A227" s="423" t="str">
        <f>A204</f>
        <v>Solar Wall</v>
      </c>
      <c r="B227" s="421">
        <f>[2]BldgAreas!$B$136*[2]BldgEUI2!H228*([2]BldgEUI2!C228/[2]Constants!$B$1)/1000000</f>
        <v>0</v>
      </c>
      <c r="C227" s="420">
        <f>[2]BldgAreas!$C$136*[2]BldgEUI2!H228*[2]BldgEUI2!C228/1000000</f>
        <v>0</v>
      </c>
      <c r="D227" s="420">
        <f>([2]BldgAreas!$D$136*[2]BldgEUI2!C228+[2]BldgAreas!$G$136*[2]BldgEUI2!G228)*[2]BldgEUI2!H228/1000000</f>
        <v>0</v>
      </c>
      <c r="E227" s="420">
        <v>0</v>
      </c>
      <c r="F227" s="419">
        <f t="shared" si="71"/>
        <v>0</v>
      </c>
      <c r="G227" s="421">
        <f>[2]BldgAreas!$B$137*[2]BldgEUI2!O228*([2]BldgEUI2!J228/[2]Constants!$B$1)/1000000</f>
        <v>0.99382140000000008</v>
      </c>
      <c r="H227" s="420">
        <f>[2]BldgAreas!$C$137*[2]BldgEUI2!O228*[2]BldgEUI2!J228/1000000</f>
        <v>0</v>
      </c>
      <c r="I227" s="420">
        <f>([2]BldgAreas!$D$137*[2]BldgEUI2!J228+[2]BldgAreas!$G$137*[2]BldgEUI2!N228)*[2]BldgEUI2!O228/1000000</f>
        <v>0.28266264000000002</v>
      </c>
      <c r="J227" s="420">
        <v>0</v>
      </c>
      <c r="K227" s="419">
        <f t="shared" si="72"/>
        <v>1.2764840400000002</v>
      </c>
      <c r="L227" s="421">
        <f>[2]BldgAreas!$B$138*[2]BldgEUI2!V228*([2]BldgEUI2!Q228/[2]Constants!$B$1)/1000000</f>
        <v>0</v>
      </c>
      <c r="M227" s="420">
        <f>[2]BldgAreas!$C$138*[2]BldgEUI2!V228*[2]BldgEUI2!Q228/1000000</f>
        <v>0</v>
      </c>
      <c r="N227" s="420">
        <f>([2]BldgAreas!$D$138*[2]BldgEUI2!Q228+[2]BldgAreas!$G$138*[2]BldgEUI2!U228)*[2]BldgEUI2!V228/1000000</f>
        <v>0</v>
      </c>
      <c r="O227" s="420">
        <v>0</v>
      </c>
      <c r="P227" s="419">
        <f t="shared" si="73"/>
        <v>0</v>
      </c>
      <c r="Q227" s="421">
        <f>[2]BldgAreas!$B$139*[2]BldgEUI2!AC228*([2]BldgEUI2!X228/[2]Constants!$B$1)/1000000</f>
        <v>0</v>
      </c>
      <c r="R227" s="420">
        <f>[2]BldgAreas!$C$139*[2]BldgEUI2!AC228*[2]BldgEUI2!X228/1000000</f>
        <v>0</v>
      </c>
      <c r="S227" s="420">
        <f>([2]BldgAreas!$D$139*[2]BldgEUI2!X228+[2]BldgAreas!$G$139*[2]BldgEUI2!AB228)*[2]BldgEUI2!AC228/1000000</f>
        <v>0</v>
      </c>
      <c r="T227" s="420">
        <v>0</v>
      </c>
      <c r="U227" s="419">
        <f t="shared" si="74"/>
        <v>0</v>
      </c>
      <c r="V227" s="418">
        <f t="shared" si="75"/>
        <v>0.99382140000000008</v>
      </c>
      <c r="W227" s="417">
        <f>(C227+H227+M227+R227)/[2]Constants!$B$3</f>
        <v>0</v>
      </c>
      <c r="X227" s="417">
        <f t="shared" si="76"/>
        <v>0.99382140000000008</v>
      </c>
      <c r="Y227" s="416">
        <f t="shared" si="77"/>
        <v>0.28266264000000002</v>
      </c>
    </row>
    <row r="228" spans="1:25" s="26" customFormat="1" x14ac:dyDescent="0.2">
      <c r="A228" s="424" t="s">
        <v>21</v>
      </c>
      <c r="B228" s="421">
        <f>[2]BldgAreas!$B$136*[2]BldgEUI2!H229*([2]BldgEUI2!C229/[2]Constants!$B$1)/1000000</f>
        <v>0</v>
      </c>
      <c r="C228" s="420">
        <f>[2]BldgAreas!$C$136*[2]BldgEUI2!H229*[2]BldgEUI2!C229/1000000</f>
        <v>0</v>
      </c>
      <c r="D228" s="420">
        <f>([2]BldgAreas!$D$136*[2]BldgEUI2!C229+[2]BldgAreas!$G$136*[2]BldgEUI2!G229)*[2]BldgEUI2!H229/1000000</f>
        <v>0</v>
      </c>
      <c r="E228" s="420">
        <v>0</v>
      </c>
      <c r="F228" s="419">
        <f t="shared" si="71"/>
        <v>0</v>
      </c>
      <c r="G228" s="421">
        <f>[2]BldgAreas!$B$137*[2]BldgEUI2!O229*([2]BldgEUI2!J229/[2]Constants!$B$1)/1000000</f>
        <v>1.0470259799999999</v>
      </c>
      <c r="H228" s="420">
        <f>[2]BldgAreas!$C$137*[2]BldgEUI2!O229*[2]BldgEUI2!J229/1000000</f>
        <v>0</v>
      </c>
      <c r="I228" s="420">
        <f>([2]BldgAreas!$D$137*[2]BldgEUI2!J229+[2]BldgAreas!$G$137*[2]BldgEUI2!N229)*[2]BldgEUI2!O229/1000000</f>
        <v>0.27575729999999998</v>
      </c>
      <c r="J228" s="420">
        <v>0</v>
      </c>
      <c r="K228" s="419">
        <f t="shared" si="72"/>
        <v>1.3227832799999999</v>
      </c>
      <c r="L228" s="421">
        <f>[2]BldgAreas!$B$138*[2]BldgEUI2!V229*([2]BldgEUI2!Q229/[2]Constants!$B$1)/1000000</f>
        <v>0</v>
      </c>
      <c r="M228" s="420">
        <f>[2]BldgAreas!$C$138*[2]BldgEUI2!V229*[2]BldgEUI2!Q229/1000000</f>
        <v>0</v>
      </c>
      <c r="N228" s="420">
        <f>([2]BldgAreas!$D$138*[2]BldgEUI2!Q229+[2]BldgAreas!$G$138*[2]BldgEUI2!U229)*[2]BldgEUI2!V229/1000000</f>
        <v>0</v>
      </c>
      <c r="O228" s="420">
        <v>0</v>
      </c>
      <c r="P228" s="419">
        <f t="shared" si="73"/>
        <v>0</v>
      </c>
      <c r="Q228" s="421">
        <f>[2]BldgAreas!$B$139*[2]BldgEUI2!AC229*([2]BldgEUI2!X229/[2]Constants!$B$1)/1000000</f>
        <v>0</v>
      </c>
      <c r="R228" s="420">
        <f>[2]BldgAreas!$C$139*[2]BldgEUI2!AC229*[2]BldgEUI2!X229/1000000</f>
        <v>0</v>
      </c>
      <c r="S228" s="420">
        <f>([2]BldgAreas!$D$139*[2]BldgEUI2!X229+[2]BldgAreas!$G$139*[2]BldgEUI2!AB229)*[2]BldgEUI2!AC229/1000000</f>
        <v>0</v>
      </c>
      <c r="T228" s="420">
        <v>0</v>
      </c>
      <c r="U228" s="419">
        <f t="shared" si="74"/>
        <v>0</v>
      </c>
      <c r="V228" s="418">
        <f t="shared" si="75"/>
        <v>1.0470259799999999</v>
      </c>
      <c r="W228" s="417">
        <f>(C228+H228+M228+R228)/[2]Constants!$B$3</f>
        <v>0</v>
      </c>
      <c r="X228" s="417">
        <f t="shared" si="76"/>
        <v>1.0470259799999999</v>
      </c>
      <c r="Y228" s="416">
        <f t="shared" si="77"/>
        <v>0.27575729999999998</v>
      </c>
    </row>
    <row r="229" spans="1:25" s="24" customFormat="1" x14ac:dyDescent="0.2">
      <c r="A229" s="423" t="str">
        <f>A206</f>
        <v>DB Economizer</v>
      </c>
      <c r="B229" s="421">
        <f>[2]BldgAreas!$B$136*[2]BldgEUI2!H230*([2]BldgEUI2!C230/[2]Constants!$B$1)/1000000</f>
        <v>0</v>
      </c>
      <c r="C229" s="420">
        <f>[2]BldgAreas!$C$136*[2]BldgEUI2!H230*[2]BldgEUI2!C230/1000000</f>
        <v>0</v>
      </c>
      <c r="D229" s="420">
        <f>([2]BldgAreas!$D$136*[2]BldgEUI2!C230+[2]BldgAreas!$G$136*[2]BldgEUI2!G230)*[2]BldgEUI2!H230/1000000</f>
        <v>0</v>
      </c>
      <c r="E229" s="420">
        <v>0</v>
      </c>
      <c r="F229" s="419">
        <f t="shared" si="71"/>
        <v>0</v>
      </c>
      <c r="G229" s="421">
        <f>[2]BldgAreas!$B$137*[2]BldgEUI2!O230*([2]BldgEUI2!J230/[2]Constants!$B$1)/1000000</f>
        <v>1.0512239399999999</v>
      </c>
      <c r="H229" s="420">
        <f>[2]BldgAreas!$C$137*[2]BldgEUI2!O230*[2]BldgEUI2!J230/1000000</f>
        <v>0</v>
      </c>
      <c r="I229" s="420">
        <f>([2]BldgAreas!$D$137*[2]BldgEUI2!J230+[2]BldgAreas!$G$137*[2]BldgEUI2!N230)*[2]BldgEUI2!O230/1000000</f>
        <v>0.27554435999999999</v>
      </c>
      <c r="J229" s="420">
        <v>0</v>
      </c>
      <c r="K229" s="419">
        <f t="shared" si="72"/>
        <v>1.3267682999999999</v>
      </c>
      <c r="L229" s="421">
        <f>[2]BldgAreas!$B$138*[2]BldgEUI2!V230*([2]BldgEUI2!Q230/[2]Constants!$B$1)/1000000</f>
        <v>0</v>
      </c>
      <c r="M229" s="420">
        <f>[2]BldgAreas!$C$138*[2]BldgEUI2!V230*[2]BldgEUI2!Q230/1000000</f>
        <v>0</v>
      </c>
      <c r="N229" s="420">
        <f>([2]BldgAreas!$D$138*[2]BldgEUI2!Q230+[2]BldgAreas!$G$138*[2]BldgEUI2!U230)*[2]BldgEUI2!V230/1000000</f>
        <v>0</v>
      </c>
      <c r="O229" s="420">
        <v>0</v>
      </c>
      <c r="P229" s="419">
        <f t="shared" si="73"/>
        <v>0</v>
      </c>
      <c r="Q229" s="421">
        <f>[2]BldgAreas!$B$139*[2]BldgEUI2!AC230*([2]BldgEUI2!X230/[2]Constants!$B$1)/1000000</f>
        <v>0</v>
      </c>
      <c r="R229" s="420">
        <f>[2]BldgAreas!$C$139*[2]BldgEUI2!AC230*[2]BldgEUI2!X230/1000000</f>
        <v>0</v>
      </c>
      <c r="S229" s="420">
        <f>([2]BldgAreas!$D$139*[2]BldgEUI2!X230+[2]BldgAreas!$G$139*[2]BldgEUI2!AB230)*[2]BldgEUI2!AC230/1000000</f>
        <v>0</v>
      </c>
      <c r="T229" s="420">
        <v>0</v>
      </c>
      <c r="U229" s="419">
        <f t="shared" si="74"/>
        <v>0</v>
      </c>
      <c r="V229" s="418">
        <f t="shared" si="75"/>
        <v>1.0512239399999999</v>
      </c>
      <c r="W229" s="417">
        <f>(C229+H229+M229+R229)/[2]Constants!$B$3</f>
        <v>0</v>
      </c>
      <c r="X229" s="417">
        <f t="shared" si="76"/>
        <v>1.0512239399999999</v>
      </c>
      <c r="Y229" s="416">
        <f t="shared" si="77"/>
        <v>0.27554435999999999</v>
      </c>
    </row>
    <row r="230" spans="1:25" s="24" customFormat="1" x14ac:dyDescent="0.2">
      <c r="A230" s="422" t="s">
        <v>311</v>
      </c>
      <c r="B230" s="421">
        <f>[2]BldgAreas!$B$136*[2]BldgEUI2!H231*([2]BldgEUI2!C231/[2]Constants!$B$1)/1000000</f>
        <v>0</v>
      </c>
      <c r="C230" s="420">
        <f>[2]BldgAreas!$C$136*[2]BldgEUI2!H231*[2]BldgEUI2!C231/1000000</f>
        <v>0</v>
      </c>
      <c r="D230" s="420">
        <f>([2]BldgAreas!$D$136*[2]BldgEUI2!C231+[2]BldgAreas!$G$136*[2]BldgEUI2!G231)*[2]BldgEUI2!H231/1000000</f>
        <v>0</v>
      </c>
      <c r="E230" s="420">
        <v>0</v>
      </c>
      <c r="F230" s="419">
        <f t="shared" si="71"/>
        <v>0</v>
      </c>
      <c r="G230" s="421">
        <f>[2]BldgAreas!$B$137*[2]BldgEUI2!O231*([2]BldgEUI2!J231/[2]Constants!$B$1)/1000000</f>
        <v>1.0512239399999999</v>
      </c>
      <c r="H230" s="420">
        <f>[2]BldgAreas!$C$137*[2]BldgEUI2!O231*[2]BldgEUI2!J231/1000000</f>
        <v>0</v>
      </c>
      <c r="I230" s="420">
        <f>([2]BldgAreas!$D$137*[2]BldgEUI2!J231+[2]BldgAreas!$G$137*[2]BldgEUI2!N231)*[2]BldgEUI2!O231/1000000</f>
        <v>0.27566604000000006</v>
      </c>
      <c r="J230" s="420">
        <v>0</v>
      </c>
      <c r="K230" s="419">
        <f t="shared" si="72"/>
        <v>1.3268899799999998</v>
      </c>
      <c r="L230" s="421">
        <f>[2]BldgAreas!$B$138*[2]BldgEUI2!V231*([2]BldgEUI2!Q231/[2]Constants!$B$1)/1000000</f>
        <v>0</v>
      </c>
      <c r="M230" s="420">
        <f>[2]BldgAreas!$C$138*[2]BldgEUI2!V231*[2]BldgEUI2!Q231/1000000</f>
        <v>0</v>
      </c>
      <c r="N230" s="420">
        <f>([2]BldgAreas!$D$138*[2]BldgEUI2!Q231+[2]BldgAreas!$G$138*[2]BldgEUI2!U231)*[2]BldgEUI2!V231/1000000</f>
        <v>0</v>
      </c>
      <c r="O230" s="420">
        <v>0</v>
      </c>
      <c r="P230" s="419">
        <f t="shared" si="73"/>
        <v>0</v>
      </c>
      <c r="Q230" s="421">
        <f>[2]BldgAreas!$B$139*[2]BldgEUI2!AC231*([2]BldgEUI2!X231/[2]Constants!$B$1)/1000000</f>
        <v>0</v>
      </c>
      <c r="R230" s="420">
        <f>[2]BldgAreas!$C$139*[2]BldgEUI2!AC231*[2]BldgEUI2!X231/1000000</f>
        <v>0</v>
      </c>
      <c r="S230" s="420">
        <f>([2]BldgAreas!$D$139*[2]BldgEUI2!X231+[2]BldgAreas!$G$139*[2]BldgEUI2!AB231)*[2]BldgEUI2!AC231/1000000</f>
        <v>0</v>
      </c>
      <c r="T230" s="420">
        <v>0</v>
      </c>
      <c r="U230" s="419">
        <f t="shared" si="74"/>
        <v>0</v>
      </c>
      <c r="V230" s="418">
        <f t="shared" si="75"/>
        <v>1.0512239399999999</v>
      </c>
      <c r="W230" s="417">
        <f>(C230+H230+M230+R230)/[2]Constants!$B$3</f>
        <v>0</v>
      </c>
      <c r="X230" s="417">
        <f t="shared" si="76"/>
        <v>1.0512239399999999</v>
      </c>
      <c r="Y230" s="416">
        <f t="shared" si="77"/>
        <v>0.27566604000000006</v>
      </c>
    </row>
    <row r="231" spans="1:25" s="24" customFormat="1" x14ac:dyDescent="0.2">
      <c r="A231" s="415" t="s">
        <v>312</v>
      </c>
      <c r="B231" s="414">
        <f>[2]BldgAreas!$B$136*[2]BldgEUI2!H232*([2]BldgEUI2!C232/[2]Constants!$B$1)/1000000</f>
        <v>0</v>
      </c>
      <c r="C231" s="413">
        <f>[2]BldgAreas!$C$136*[2]BldgEUI2!H232*[2]BldgEUI2!C232/1000000</f>
        <v>0</v>
      </c>
      <c r="D231" s="413">
        <f>([2]BldgAreas!$D$136*[2]BldgEUI2!C232+[2]BldgAreas!$G$136*[2]BldgEUI2!G232)*[2]BldgEUI2!H232/1000000</f>
        <v>0</v>
      </c>
      <c r="E231" s="413">
        <v>0</v>
      </c>
      <c r="F231" s="412">
        <f t="shared" si="71"/>
        <v>0</v>
      </c>
      <c r="G231" s="414">
        <f>[2]BldgAreas!$B$137*[2]BldgEUI2!O232*([2]BldgEUI2!J232/[2]Constants!$B$1)/1000000</f>
        <v>0.94949945999999996</v>
      </c>
      <c r="H231" s="413">
        <f>[2]BldgAreas!$C$137*[2]BldgEUI2!O232*[2]BldgEUI2!J232/1000000</f>
        <v>0</v>
      </c>
      <c r="I231" s="413">
        <f>([2]BldgAreas!$D$137*[2]BldgEUI2!J232+[2]BldgAreas!$G$137*[2]BldgEUI2!N232)*[2]BldgEUI2!O232/1000000</f>
        <v>0.27256320000000001</v>
      </c>
      <c r="J231" s="413">
        <v>0</v>
      </c>
      <c r="K231" s="412">
        <f t="shared" si="72"/>
        <v>1.22206266</v>
      </c>
      <c r="L231" s="414">
        <f>[2]BldgAreas!$B$138*[2]BldgEUI2!V232*([2]BldgEUI2!Q232/[2]Constants!$B$1)/1000000</f>
        <v>0</v>
      </c>
      <c r="M231" s="413">
        <f>[2]BldgAreas!$C$138*[2]BldgEUI2!V232*[2]BldgEUI2!Q232/1000000</f>
        <v>0</v>
      </c>
      <c r="N231" s="413">
        <f>([2]BldgAreas!$D$138*[2]BldgEUI2!Q232+[2]BldgAreas!$G$138*[2]BldgEUI2!U232)*[2]BldgEUI2!V232/1000000</f>
        <v>0</v>
      </c>
      <c r="O231" s="413">
        <v>0</v>
      </c>
      <c r="P231" s="412">
        <f t="shared" si="73"/>
        <v>0</v>
      </c>
      <c r="Q231" s="414">
        <f>[2]BldgAreas!$B$139*[2]BldgEUI2!AC232*([2]BldgEUI2!X232/[2]Constants!$B$1)/1000000</f>
        <v>0</v>
      </c>
      <c r="R231" s="413">
        <f>[2]BldgAreas!$C$139*[2]BldgEUI2!AC232*[2]BldgEUI2!X232/1000000</f>
        <v>0</v>
      </c>
      <c r="S231" s="413">
        <f>([2]BldgAreas!$D$139*[2]BldgEUI2!X232+[2]BldgAreas!$G$139*[2]BldgEUI2!AB232)*[2]BldgEUI2!AC232/1000000</f>
        <v>0</v>
      </c>
      <c r="T231" s="413">
        <v>0</v>
      </c>
      <c r="U231" s="412">
        <f t="shared" si="74"/>
        <v>0</v>
      </c>
      <c r="V231" s="411">
        <f t="shared" si="75"/>
        <v>0.94949945999999996</v>
      </c>
      <c r="W231" s="410">
        <f>(C231+H231+M231+R231)/[2]Constants!$B$3</f>
        <v>0</v>
      </c>
      <c r="X231" s="410">
        <f t="shared" si="76"/>
        <v>0.94949945999999996</v>
      </c>
      <c r="Y231" s="409">
        <f t="shared" si="77"/>
        <v>0.27256320000000001</v>
      </c>
    </row>
    <row r="233" spans="1:25" ht="33.75" customHeight="1" x14ac:dyDescent="0.25">
      <c r="A233" s="358"/>
      <c r="B233" s="747" t="s">
        <v>383</v>
      </c>
      <c r="C233" s="748"/>
      <c r="D233" s="748"/>
      <c r="E233" s="748"/>
      <c r="F233" s="748"/>
      <c r="G233" s="748"/>
      <c r="H233" s="748"/>
      <c r="I233" s="748"/>
      <c r="J233" s="748"/>
      <c r="K233" s="748"/>
      <c r="L233" s="748"/>
      <c r="M233" s="748"/>
      <c r="N233" s="748"/>
      <c r="O233" s="748"/>
      <c r="P233" s="748"/>
      <c r="Q233" s="748"/>
      <c r="R233" s="748"/>
      <c r="S233" s="748"/>
      <c r="T233" s="748"/>
      <c r="U233" s="748"/>
      <c r="V233" s="749"/>
      <c r="W233" s="749"/>
      <c r="X233" s="749"/>
      <c r="Y233" s="750"/>
    </row>
    <row r="234" spans="1:25" x14ac:dyDescent="0.2">
      <c r="A234" s="358"/>
      <c r="B234" s="752" t="s">
        <v>284</v>
      </c>
      <c r="C234" s="753"/>
      <c r="D234" s="753"/>
      <c r="E234" s="753"/>
      <c r="F234" s="754"/>
      <c r="G234" s="755" t="s">
        <v>285</v>
      </c>
      <c r="H234" s="756"/>
      <c r="I234" s="756"/>
      <c r="J234" s="756"/>
      <c r="K234" s="757"/>
      <c r="L234" s="755" t="s">
        <v>286</v>
      </c>
      <c r="M234" s="756"/>
      <c r="N234" s="756"/>
      <c r="O234" s="756"/>
      <c r="P234" s="757"/>
      <c r="Q234" s="755" t="s">
        <v>287</v>
      </c>
      <c r="R234" s="756"/>
      <c r="S234" s="756"/>
      <c r="T234" s="756"/>
      <c r="U234" s="757"/>
      <c r="V234" s="744" t="s">
        <v>377</v>
      </c>
      <c r="W234" s="745"/>
      <c r="X234" s="745"/>
      <c r="Y234" s="746"/>
    </row>
    <row r="235" spans="1:25" x14ac:dyDescent="0.2">
      <c r="A235" s="382" t="s">
        <v>14</v>
      </c>
      <c r="B235" s="433" t="s">
        <v>4</v>
      </c>
      <c r="C235" s="165" t="s">
        <v>3</v>
      </c>
      <c r="D235" s="165" t="s">
        <v>2</v>
      </c>
      <c r="E235" s="165" t="s">
        <v>5</v>
      </c>
      <c r="F235" s="295" t="s">
        <v>1</v>
      </c>
      <c r="G235" s="165" t="s">
        <v>4</v>
      </c>
      <c r="H235" s="165" t="s">
        <v>3</v>
      </c>
      <c r="I235" s="165" t="s">
        <v>2</v>
      </c>
      <c r="J235" s="165" t="s">
        <v>5</v>
      </c>
      <c r="K235" s="295" t="s">
        <v>1</v>
      </c>
      <c r="L235" s="165" t="s">
        <v>4</v>
      </c>
      <c r="M235" s="165" t="s">
        <v>3</v>
      </c>
      <c r="N235" s="165" t="s">
        <v>2</v>
      </c>
      <c r="O235" s="165" t="s">
        <v>5</v>
      </c>
      <c r="P235" s="295" t="s">
        <v>1</v>
      </c>
      <c r="Q235" s="165" t="s">
        <v>4</v>
      </c>
      <c r="R235" s="165" t="s">
        <v>3</v>
      </c>
      <c r="S235" s="165" t="s">
        <v>2</v>
      </c>
      <c r="T235" s="165" t="s">
        <v>5</v>
      </c>
      <c r="U235" s="295" t="s">
        <v>1</v>
      </c>
      <c r="V235" s="432" t="s">
        <v>376</v>
      </c>
      <c r="W235" s="431" t="s">
        <v>375</v>
      </c>
      <c r="X235" s="431" t="s">
        <v>374</v>
      </c>
      <c r="Y235" s="430" t="s">
        <v>2</v>
      </c>
    </row>
    <row r="236" spans="1:25" s="24" customFormat="1" x14ac:dyDescent="0.2">
      <c r="A236" s="429" t="str">
        <f t="shared" ref="A236:A241" si="78">A213</f>
        <v>Base case</v>
      </c>
      <c r="B236" s="428">
        <f>[2]BldgAreas!$B$146*[2]BldgEUI2!H237*([2]BldgEUI2!C237/[2]Constants!$B$1)/1000000</f>
        <v>0</v>
      </c>
      <c r="C236" s="427">
        <f>[2]BldgAreas!$C$146*[2]BldgEUI2!H237*[2]BldgEUI2!C237/1000000</f>
        <v>0</v>
      </c>
      <c r="D236" s="427">
        <f>([2]BldgAreas!$D$146*[2]BldgEUI2!C237+[2]BldgAreas!$G$146*[2]BldgEUI2!G237)*[2]BldgEUI2!H237/1000000</f>
        <v>0</v>
      </c>
      <c r="E236" s="427">
        <v>0</v>
      </c>
      <c r="F236" s="426">
        <f t="shared" ref="F236:F254" si="79">SUM(B236:E236)</f>
        <v>0</v>
      </c>
      <c r="G236" s="428">
        <f>[2]BldgAreas!$B$147*[2]BldgEUI2!O237*([2]BldgEUI2!J237/[2]Constants!$B$1)/1000000</f>
        <v>0</v>
      </c>
      <c r="H236" s="427">
        <f>[2]BldgAreas!$C$147*[2]BldgEUI2!O237*[2]BldgEUI2!J237/1000000</f>
        <v>0</v>
      </c>
      <c r="I236" s="427">
        <f>([2]BldgAreas!$D$147*[2]BldgEUI2!J237+[2]BldgAreas!$G$147*[2]BldgEUI2!N237)*[2]BldgEUI2!O237/1000000</f>
        <v>0</v>
      </c>
      <c r="J236" s="427">
        <v>0</v>
      </c>
      <c r="K236" s="426">
        <f t="shared" ref="K236:K254" si="80">SUM(G236:J236)</f>
        <v>0</v>
      </c>
      <c r="L236" s="428">
        <f>[2]BldgAreas!$B$148*[2]BldgEUI2!V237*([2]BldgEUI2!Q237/[2]Constants!$B$1)/1000000</f>
        <v>0</v>
      </c>
      <c r="M236" s="427">
        <f>[2]BldgAreas!$C$148*[2]BldgEUI2!V237*[2]BldgEUI2!Q237/1000000</f>
        <v>0</v>
      </c>
      <c r="N236" s="427">
        <f>([2]BldgAreas!$D$148*[2]BldgEUI2!Q237+[2]BldgAreas!$G$148*[2]BldgEUI2!U237)*[2]BldgEUI2!V237/1000000</f>
        <v>0</v>
      </c>
      <c r="O236" s="427">
        <v>0</v>
      </c>
      <c r="P236" s="426">
        <f t="shared" ref="P236:P254" si="81">SUM(L236:O236)</f>
        <v>0</v>
      </c>
      <c r="Q236" s="428">
        <f>[2]BldgAreas!$B$149*[2]BldgEUI2!AC237*([2]BldgEUI2!X237/[2]Constants!$B$1)/1000000</f>
        <v>0</v>
      </c>
      <c r="R236" s="427">
        <f>[2]BldgAreas!$C$149*[2]BldgEUI2!AC237*[2]BldgEUI2!X237/1000000</f>
        <v>0</v>
      </c>
      <c r="S236" s="427">
        <f>([2]BldgAreas!$D$149*[2]BldgEUI2!X237+[2]BldgAreas!$G$149*[2]BldgEUI2!AB237)*[2]BldgEUI2!AC237/1000000</f>
        <v>0</v>
      </c>
      <c r="T236" s="427">
        <v>0</v>
      </c>
      <c r="U236" s="426">
        <f t="shared" ref="U236:U254" si="82">SUM(Q236:T236)</f>
        <v>0</v>
      </c>
      <c r="V236" s="418">
        <f t="shared" ref="V236:V254" si="83">B236+G236+L236+Q236</f>
        <v>0</v>
      </c>
      <c r="W236" s="417">
        <f>(C236+H236+M236+R236)/[2]Constants!$B$3</f>
        <v>0</v>
      </c>
      <c r="X236" s="417">
        <f t="shared" ref="X236:X254" si="84">V236+W236</f>
        <v>0</v>
      </c>
      <c r="Y236" s="416">
        <f t="shared" ref="Y236:Y254" si="85">D236+I236+N236+S236</f>
        <v>0</v>
      </c>
    </row>
    <row r="237" spans="1:25" s="24" customFormat="1" x14ac:dyDescent="0.2">
      <c r="A237" s="423" t="str">
        <f t="shared" si="78"/>
        <v>Wall</v>
      </c>
      <c r="B237" s="421">
        <f>[2]BldgAreas!$B$146*[2]BldgEUI2!H238*([2]BldgEUI2!C238/[2]Constants!$B$1)/1000000</f>
        <v>0</v>
      </c>
      <c r="C237" s="420">
        <f>[2]BldgAreas!$C$146*[2]BldgEUI2!H238*[2]BldgEUI2!C238/1000000</f>
        <v>0</v>
      </c>
      <c r="D237" s="420">
        <f>([2]BldgAreas!$D$146*[2]BldgEUI2!C238+[2]BldgAreas!$G$146*[2]BldgEUI2!G238)*[2]BldgEUI2!H238/1000000</f>
        <v>0</v>
      </c>
      <c r="E237" s="420">
        <v>0</v>
      </c>
      <c r="F237" s="419">
        <f t="shared" si="79"/>
        <v>0</v>
      </c>
      <c r="G237" s="421">
        <f>[2]BldgAreas!$B$147*[2]BldgEUI2!O238*([2]BldgEUI2!J238/[2]Constants!$B$1)/1000000</f>
        <v>0</v>
      </c>
      <c r="H237" s="420">
        <f>[2]BldgAreas!$C$147*[2]BldgEUI2!O238*[2]BldgEUI2!J238/1000000</f>
        <v>0</v>
      </c>
      <c r="I237" s="420">
        <f>([2]BldgAreas!$D$147*[2]BldgEUI2!J238+[2]BldgAreas!$G$147*[2]BldgEUI2!N238)*[2]BldgEUI2!O238/1000000</f>
        <v>0</v>
      </c>
      <c r="J237" s="420">
        <v>0</v>
      </c>
      <c r="K237" s="419">
        <f t="shared" si="80"/>
        <v>0</v>
      </c>
      <c r="L237" s="421">
        <f>[2]BldgAreas!$B$148*[2]BldgEUI2!V238*([2]BldgEUI2!Q238/[2]Constants!$B$1)/1000000</f>
        <v>0</v>
      </c>
      <c r="M237" s="420">
        <f>[2]BldgAreas!$C$148*[2]BldgEUI2!V238*[2]BldgEUI2!Q238/1000000</f>
        <v>0</v>
      </c>
      <c r="N237" s="420">
        <f>([2]BldgAreas!$D$148*[2]BldgEUI2!Q238+[2]BldgAreas!$G$148*[2]BldgEUI2!U238)*[2]BldgEUI2!V238/1000000</f>
        <v>0</v>
      </c>
      <c r="O237" s="420">
        <v>0</v>
      </c>
      <c r="P237" s="419">
        <f t="shared" si="81"/>
        <v>0</v>
      </c>
      <c r="Q237" s="421">
        <f>[2]BldgAreas!$B$149*[2]BldgEUI2!AC238*([2]BldgEUI2!X238/[2]Constants!$B$1)/1000000</f>
        <v>0</v>
      </c>
      <c r="R237" s="420">
        <f>[2]BldgAreas!$C$149*[2]BldgEUI2!AC238*[2]BldgEUI2!X238/1000000</f>
        <v>0</v>
      </c>
      <c r="S237" s="420">
        <f>([2]BldgAreas!$D$149*[2]BldgEUI2!X238+[2]BldgAreas!$G$149*[2]BldgEUI2!AB238)*[2]BldgEUI2!AC238/1000000</f>
        <v>0</v>
      </c>
      <c r="T237" s="420">
        <v>0</v>
      </c>
      <c r="U237" s="419">
        <f t="shared" si="82"/>
        <v>0</v>
      </c>
      <c r="V237" s="418">
        <f t="shared" si="83"/>
        <v>0</v>
      </c>
      <c r="W237" s="417">
        <f>(C237+H237+M237+R237)/[2]Constants!$B$3</f>
        <v>0</v>
      </c>
      <c r="X237" s="417">
        <f t="shared" si="84"/>
        <v>0</v>
      </c>
      <c r="Y237" s="416">
        <f t="shared" si="85"/>
        <v>0</v>
      </c>
    </row>
    <row r="238" spans="1:25" s="24" customFormat="1" x14ac:dyDescent="0.2">
      <c r="A238" s="423" t="str">
        <f t="shared" si="78"/>
        <v>Roof</v>
      </c>
      <c r="B238" s="421">
        <f>[2]BldgAreas!$B$146*[2]BldgEUI2!H239*([2]BldgEUI2!C239/[2]Constants!$B$1)/1000000</f>
        <v>0</v>
      </c>
      <c r="C238" s="420">
        <f>[2]BldgAreas!$C$146*[2]BldgEUI2!H239*[2]BldgEUI2!C239/1000000</f>
        <v>0</v>
      </c>
      <c r="D238" s="420">
        <f>([2]BldgAreas!$D$146*[2]BldgEUI2!C239+[2]BldgAreas!$G$146*[2]BldgEUI2!G239)*[2]BldgEUI2!H239/1000000</f>
        <v>0</v>
      </c>
      <c r="E238" s="420">
        <v>0</v>
      </c>
      <c r="F238" s="419">
        <f t="shared" si="79"/>
        <v>0</v>
      </c>
      <c r="G238" s="421">
        <f>[2]BldgAreas!$B$147*[2]BldgEUI2!O239*([2]BldgEUI2!J239/[2]Constants!$B$1)/1000000</f>
        <v>0</v>
      </c>
      <c r="H238" s="420">
        <f>[2]BldgAreas!$C$147*[2]BldgEUI2!O239*[2]BldgEUI2!J239/1000000</f>
        <v>0</v>
      </c>
      <c r="I238" s="420">
        <f>([2]BldgAreas!$D$147*[2]BldgEUI2!J239+[2]BldgAreas!$G$147*[2]BldgEUI2!N239)*[2]BldgEUI2!O239/1000000</f>
        <v>0</v>
      </c>
      <c r="J238" s="420">
        <v>0</v>
      </c>
      <c r="K238" s="419">
        <f t="shared" si="80"/>
        <v>0</v>
      </c>
      <c r="L238" s="421">
        <f>[2]BldgAreas!$B$148*[2]BldgEUI2!V239*([2]BldgEUI2!Q239/[2]Constants!$B$1)/1000000</f>
        <v>0</v>
      </c>
      <c r="M238" s="420">
        <f>[2]BldgAreas!$C$148*[2]BldgEUI2!V239*[2]BldgEUI2!Q239/1000000</f>
        <v>0</v>
      </c>
      <c r="N238" s="420">
        <f>([2]BldgAreas!$D$148*[2]BldgEUI2!Q239+[2]BldgAreas!$G$148*[2]BldgEUI2!U239)*[2]BldgEUI2!V239/1000000</f>
        <v>0</v>
      </c>
      <c r="O238" s="420">
        <v>0</v>
      </c>
      <c r="P238" s="419">
        <f t="shared" si="81"/>
        <v>0</v>
      </c>
      <c r="Q238" s="421">
        <f>[2]BldgAreas!$B$149*[2]BldgEUI2!AC239*([2]BldgEUI2!X239/[2]Constants!$B$1)/1000000</f>
        <v>0</v>
      </c>
      <c r="R238" s="420">
        <f>[2]BldgAreas!$C$149*[2]BldgEUI2!AC239*[2]BldgEUI2!X239/1000000</f>
        <v>0</v>
      </c>
      <c r="S238" s="420">
        <f>([2]BldgAreas!$D$149*[2]BldgEUI2!X239+[2]BldgAreas!$G$149*[2]BldgEUI2!AB239)*[2]BldgEUI2!AC239/1000000</f>
        <v>0</v>
      </c>
      <c r="T238" s="420">
        <v>0</v>
      </c>
      <c r="U238" s="419">
        <f t="shared" si="82"/>
        <v>0</v>
      </c>
      <c r="V238" s="418">
        <f t="shared" si="83"/>
        <v>0</v>
      </c>
      <c r="W238" s="417">
        <f>(C238+H238+M238+R238)/[2]Constants!$B$3</f>
        <v>0</v>
      </c>
      <c r="X238" s="417">
        <f t="shared" si="84"/>
        <v>0</v>
      </c>
      <c r="Y238" s="416">
        <f t="shared" si="85"/>
        <v>0</v>
      </c>
    </row>
    <row r="239" spans="1:25" s="24" customFormat="1" x14ac:dyDescent="0.2">
      <c r="A239" s="423" t="str">
        <f t="shared" si="78"/>
        <v>Windows</v>
      </c>
      <c r="B239" s="421">
        <f>[2]BldgAreas!$B$146*[2]BldgEUI2!H240*([2]BldgEUI2!C240/[2]Constants!$B$1)/1000000</f>
        <v>0</v>
      </c>
      <c r="C239" s="420">
        <f>[2]BldgAreas!$C$146*[2]BldgEUI2!H240*[2]BldgEUI2!C240/1000000</f>
        <v>0</v>
      </c>
      <c r="D239" s="420">
        <f>([2]BldgAreas!$D$146*[2]BldgEUI2!C240+[2]BldgAreas!$G$146*[2]BldgEUI2!G240)*[2]BldgEUI2!H240/1000000</f>
        <v>0</v>
      </c>
      <c r="E239" s="420">
        <v>0</v>
      </c>
      <c r="F239" s="419">
        <f t="shared" si="79"/>
        <v>0</v>
      </c>
      <c r="G239" s="421">
        <f>[2]BldgAreas!$B$147*[2]BldgEUI2!O240*([2]BldgEUI2!J240/[2]Constants!$B$1)/1000000</f>
        <v>0</v>
      </c>
      <c r="H239" s="420">
        <f>[2]BldgAreas!$C$147*[2]BldgEUI2!O240*[2]BldgEUI2!J240/1000000</f>
        <v>0</v>
      </c>
      <c r="I239" s="420">
        <f>([2]BldgAreas!$D$147*[2]BldgEUI2!J240+[2]BldgAreas!$G$147*[2]BldgEUI2!N240)*[2]BldgEUI2!O240/1000000</f>
        <v>0</v>
      </c>
      <c r="J239" s="420">
        <v>0</v>
      </c>
      <c r="K239" s="419">
        <f t="shared" si="80"/>
        <v>0</v>
      </c>
      <c r="L239" s="421">
        <f>[2]BldgAreas!$B$148*[2]BldgEUI2!V240*([2]BldgEUI2!Q240/[2]Constants!$B$1)/1000000</f>
        <v>0</v>
      </c>
      <c r="M239" s="420">
        <f>[2]BldgAreas!$C$148*[2]BldgEUI2!V240*[2]BldgEUI2!Q240/1000000</f>
        <v>0</v>
      </c>
      <c r="N239" s="420">
        <f>([2]BldgAreas!$D$148*[2]BldgEUI2!Q240+[2]BldgAreas!$G$148*[2]BldgEUI2!U240)*[2]BldgEUI2!V240/1000000</f>
        <v>0</v>
      </c>
      <c r="O239" s="420">
        <v>0</v>
      </c>
      <c r="P239" s="419">
        <f t="shared" si="81"/>
        <v>0</v>
      </c>
      <c r="Q239" s="421">
        <f>[2]BldgAreas!$B$149*[2]BldgEUI2!AC240*([2]BldgEUI2!X240/[2]Constants!$B$1)/1000000</f>
        <v>0</v>
      </c>
      <c r="R239" s="420">
        <f>[2]BldgAreas!$C$149*[2]BldgEUI2!AC240*[2]BldgEUI2!X240/1000000</f>
        <v>0</v>
      </c>
      <c r="S239" s="420">
        <f>([2]BldgAreas!$D$149*[2]BldgEUI2!X240+[2]BldgAreas!$G$149*[2]BldgEUI2!AB240)*[2]BldgEUI2!AC240/1000000</f>
        <v>0</v>
      </c>
      <c r="T239" s="420">
        <v>0</v>
      </c>
      <c r="U239" s="419">
        <f t="shared" si="82"/>
        <v>0</v>
      </c>
      <c r="V239" s="418">
        <f t="shared" si="83"/>
        <v>0</v>
      </c>
      <c r="W239" s="417">
        <f>(C239+H239+M239+R239)/[2]Constants!$B$3</f>
        <v>0</v>
      </c>
      <c r="X239" s="417">
        <f t="shared" si="84"/>
        <v>0</v>
      </c>
      <c r="Y239" s="416">
        <f t="shared" si="85"/>
        <v>0</v>
      </c>
    </row>
    <row r="240" spans="1:25" s="24" customFormat="1" x14ac:dyDescent="0.2">
      <c r="A240" s="423" t="str">
        <f t="shared" si="78"/>
        <v>Air tightness</v>
      </c>
      <c r="B240" s="421">
        <f>[2]BldgAreas!$B$146*[2]BldgEUI2!H241*([2]BldgEUI2!C241/[2]Constants!$B$1)/1000000</f>
        <v>0</v>
      </c>
      <c r="C240" s="420">
        <f>[2]BldgAreas!$C$146*[2]BldgEUI2!H241*[2]BldgEUI2!C241/1000000</f>
        <v>0</v>
      </c>
      <c r="D240" s="420">
        <f>([2]BldgAreas!$D$146*[2]BldgEUI2!C241+[2]BldgAreas!$G$146*[2]BldgEUI2!G241)*[2]BldgEUI2!H241/1000000</f>
        <v>0</v>
      </c>
      <c r="E240" s="420">
        <v>0</v>
      </c>
      <c r="F240" s="419">
        <f t="shared" si="79"/>
        <v>0</v>
      </c>
      <c r="G240" s="421">
        <f>[2]BldgAreas!$B$147*[2]BldgEUI2!O241*([2]BldgEUI2!J241/[2]Constants!$B$1)/1000000</f>
        <v>0</v>
      </c>
      <c r="H240" s="420">
        <f>[2]BldgAreas!$C$147*[2]BldgEUI2!O241*[2]BldgEUI2!J241/1000000</f>
        <v>0</v>
      </c>
      <c r="I240" s="420">
        <f>([2]BldgAreas!$D$147*[2]BldgEUI2!J241+[2]BldgAreas!$G$147*[2]BldgEUI2!N241)*[2]BldgEUI2!O241/1000000</f>
        <v>0</v>
      </c>
      <c r="J240" s="420">
        <v>0</v>
      </c>
      <c r="K240" s="419">
        <f t="shared" si="80"/>
        <v>0</v>
      </c>
      <c r="L240" s="421">
        <f>[2]BldgAreas!$B$148*[2]BldgEUI2!V241*([2]BldgEUI2!Q241/[2]Constants!$B$1)/1000000</f>
        <v>0</v>
      </c>
      <c r="M240" s="420">
        <f>[2]BldgAreas!$C$148*[2]BldgEUI2!V241*[2]BldgEUI2!Q241/1000000</f>
        <v>0</v>
      </c>
      <c r="N240" s="420">
        <f>([2]BldgAreas!$D$148*[2]BldgEUI2!Q241+[2]BldgAreas!$G$148*[2]BldgEUI2!U241)*[2]BldgEUI2!V241/1000000</f>
        <v>0</v>
      </c>
      <c r="O240" s="420">
        <v>0</v>
      </c>
      <c r="P240" s="419">
        <f t="shared" si="81"/>
        <v>0</v>
      </c>
      <c r="Q240" s="421">
        <f>[2]BldgAreas!$B$149*[2]BldgEUI2!AC241*([2]BldgEUI2!X241/[2]Constants!$B$1)/1000000</f>
        <v>0</v>
      </c>
      <c r="R240" s="420">
        <f>[2]BldgAreas!$C$149*[2]BldgEUI2!AC241*[2]BldgEUI2!X241/1000000</f>
        <v>0</v>
      </c>
      <c r="S240" s="420">
        <f>([2]BldgAreas!$D$149*[2]BldgEUI2!X241+[2]BldgAreas!$G$149*[2]BldgEUI2!AB241)*[2]BldgEUI2!AC241/1000000</f>
        <v>0</v>
      </c>
      <c r="T240" s="420">
        <v>0</v>
      </c>
      <c r="U240" s="419">
        <f t="shared" si="82"/>
        <v>0</v>
      </c>
      <c r="V240" s="418">
        <f t="shared" si="83"/>
        <v>0</v>
      </c>
      <c r="W240" s="417">
        <f>(C240+H240+M240+R240)/[2]Constants!$B$3</f>
        <v>0</v>
      </c>
      <c r="X240" s="417">
        <f t="shared" si="84"/>
        <v>0</v>
      </c>
      <c r="Y240" s="416">
        <f t="shared" si="85"/>
        <v>0</v>
      </c>
    </row>
    <row r="241" spans="1:25" s="24" customFormat="1" x14ac:dyDescent="0.2">
      <c r="A241" s="423" t="str">
        <f t="shared" si="78"/>
        <v>T Reduction (2 DegC)</v>
      </c>
      <c r="B241" s="421">
        <f>[2]BldgAreas!$B$146*[2]BldgEUI2!H242*([2]BldgEUI2!C242/[2]Constants!$B$1)/1000000</f>
        <v>0</v>
      </c>
      <c r="C241" s="420">
        <f>[2]BldgAreas!$C$146*[2]BldgEUI2!H242*[2]BldgEUI2!C242/1000000</f>
        <v>0</v>
      </c>
      <c r="D241" s="420">
        <f>([2]BldgAreas!$D$146*[2]BldgEUI2!C242+[2]BldgAreas!$G$146*[2]BldgEUI2!G242)*[2]BldgEUI2!H242/1000000</f>
        <v>0</v>
      </c>
      <c r="E241" s="420">
        <v>0</v>
      </c>
      <c r="F241" s="419">
        <f t="shared" si="79"/>
        <v>0</v>
      </c>
      <c r="G241" s="421">
        <f>[2]BldgAreas!$B$147*[2]BldgEUI2!O242*([2]BldgEUI2!J242/[2]Constants!$B$1)/1000000</f>
        <v>0</v>
      </c>
      <c r="H241" s="420">
        <f>[2]BldgAreas!$C$147*[2]BldgEUI2!O242*[2]BldgEUI2!J242/1000000</f>
        <v>0</v>
      </c>
      <c r="I241" s="420">
        <f>([2]BldgAreas!$D$147*[2]BldgEUI2!J242+[2]BldgAreas!$G$147*[2]BldgEUI2!N242)*[2]BldgEUI2!O242/1000000</f>
        <v>0</v>
      </c>
      <c r="J241" s="420">
        <v>0</v>
      </c>
      <c r="K241" s="419">
        <f t="shared" si="80"/>
        <v>0</v>
      </c>
      <c r="L241" s="421">
        <f>[2]BldgAreas!$B$148*[2]BldgEUI2!V242*([2]BldgEUI2!Q242/[2]Constants!$B$1)/1000000</f>
        <v>0</v>
      </c>
      <c r="M241" s="420">
        <f>[2]BldgAreas!$C$148*[2]BldgEUI2!V242*[2]BldgEUI2!Q242/1000000</f>
        <v>0</v>
      </c>
      <c r="N241" s="420">
        <f>([2]BldgAreas!$D$148*[2]BldgEUI2!Q242+[2]BldgAreas!$G$148*[2]BldgEUI2!U242)*[2]BldgEUI2!V242/1000000</f>
        <v>0</v>
      </c>
      <c r="O241" s="420">
        <v>0</v>
      </c>
      <c r="P241" s="419">
        <f t="shared" si="81"/>
        <v>0</v>
      </c>
      <c r="Q241" s="421">
        <f>[2]BldgAreas!$B$149*[2]BldgEUI2!AC242*([2]BldgEUI2!X242/[2]Constants!$B$1)/1000000</f>
        <v>0</v>
      </c>
      <c r="R241" s="420">
        <f>[2]BldgAreas!$C$149*[2]BldgEUI2!AC242*[2]BldgEUI2!X242/1000000</f>
        <v>0</v>
      </c>
      <c r="S241" s="420">
        <f>([2]BldgAreas!$D$149*[2]BldgEUI2!X242+[2]BldgAreas!$G$149*[2]BldgEUI2!AB242)*[2]BldgEUI2!AC242/1000000</f>
        <v>0</v>
      </c>
      <c r="T241" s="420">
        <v>0</v>
      </c>
      <c r="U241" s="419">
        <f t="shared" si="82"/>
        <v>0</v>
      </c>
      <c r="V241" s="418">
        <f t="shared" si="83"/>
        <v>0</v>
      </c>
      <c r="W241" s="417">
        <f>(C241+H241+M241+R241)/[2]Constants!$B$3</f>
        <v>0</v>
      </c>
      <c r="X241" s="417">
        <f t="shared" si="84"/>
        <v>0</v>
      </c>
      <c r="Y241" s="416">
        <f t="shared" si="85"/>
        <v>0</v>
      </c>
    </row>
    <row r="242" spans="1:25" s="24" customFormat="1" x14ac:dyDescent="0.2">
      <c r="A242" s="423" t="s">
        <v>303</v>
      </c>
      <c r="B242" s="421">
        <f>[2]BldgAreas!$B$146*[2]BldgEUI2!H243*([2]BldgEUI2!C243/[2]Constants!$B$1)/1000000</f>
        <v>0</v>
      </c>
      <c r="C242" s="420">
        <f>[2]BldgAreas!$C$146*[2]BldgEUI2!H243*[2]BldgEUI2!C243/1000000</f>
        <v>0</v>
      </c>
      <c r="D242" s="420">
        <f>([2]BldgAreas!$D$146*[2]BldgEUI2!C243+[2]BldgAreas!$G$146*[2]BldgEUI2!G243)*[2]BldgEUI2!H243/1000000</f>
        <v>0</v>
      </c>
      <c r="E242" s="420">
        <v>0</v>
      </c>
      <c r="F242" s="419">
        <f t="shared" si="79"/>
        <v>0</v>
      </c>
      <c r="G242" s="421">
        <f>[2]BldgAreas!$B$147*[2]BldgEUI2!O243*([2]BldgEUI2!J243/[2]Constants!$B$1)/1000000</f>
        <v>0</v>
      </c>
      <c r="H242" s="420">
        <f>[2]BldgAreas!$C$147*[2]BldgEUI2!O243*[2]BldgEUI2!J243/1000000</f>
        <v>0</v>
      </c>
      <c r="I242" s="420">
        <f>([2]BldgAreas!$D$147*[2]BldgEUI2!J243+[2]BldgAreas!$G$147*[2]BldgEUI2!N243)*[2]BldgEUI2!O243/1000000</f>
        <v>0</v>
      </c>
      <c r="J242" s="420">
        <v>0</v>
      </c>
      <c r="K242" s="419">
        <f t="shared" si="80"/>
        <v>0</v>
      </c>
      <c r="L242" s="421">
        <f>[2]BldgAreas!$B$148*[2]BldgEUI2!V243*([2]BldgEUI2!Q243/[2]Constants!$B$1)/1000000</f>
        <v>0</v>
      </c>
      <c r="M242" s="420">
        <f>[2]BldgAreas!$C$148*[2]BldgEUI2!V243*[2]BldgEUI2!Q243/1000000</f>
        <v>0</v>
      </c>
      <c r="N242" s="420">
        <f>([2]BldgAreas!$D$148*[2]BldgEUI2!Q243+[2]BldgAreas!$G$148*[2]BldgEUI2!U243)*[2]BldgEUI2!V243/1000000</f>
        <v>0</v>
      </c>
      <c r="O242" s="420">
        <v>0</v>
      </c>
      <c r="P242" s="419">
        <f t="shared" si="81"/>
        <v>0</v>
      </c>
      <c r="Q242" s="421">
        <f>[2]BldgAreas!$B$149*[2]BldgEUI2!AC243*([2]BldgEUI2!X243/[2]Constants!$B$1)/1000000</f>
        <v>0</v>
      </c>
      <c r="R242" s="420">
        <f>[2]BldgAreas!$C$149*[2]BldgEUI2!AC243*[2]BldgEUI2!X243/1000000</f>
        <v>0</v>
      </c>
      <c r="S242" s="420">
        <f>([2]BldgAreas!$D$149*[2]BldgEUI2!X243+[2]BldgAreas!$G$149*[2]BldgEUI2!AB243)*[2]BldgEUI2!AC243/1000000</f>
        <v>0</v>
      </c>
      <c r="T242" s="420">
        <v>0</v>
      </c>
      <c r="U242" s="419">
        <f t="shared" si="82"/>
        <v>0</v>
      </c>
      <c r="V242" s="418">
        <f t="shared" si="83"/>
        <v>0</v>
      </c>
      <c r="W242" s="417">
        <f>(C242+H242+M242+R242)/[2]Constants!$B$3</f>
        <v>0</v>
      </c>
      <c r="X242" s="417">
        <f t="shared" si="84"/>
        <v>0</v>
      </c>
      <c r="Y242" s="416">
        <f t="shared" si="85"/>
        <v>0</v>
      </c>
    </row>
    <row r="243" spans="1:25" s="24" customFormat="1" x14ac:dyDescent="0.2">
      <c r="A243" s="423" t="str">
        <f>A220</f>
        <v>Lighting (30%)</v>
      </c>
      <c r="B243" s="421">
        <f>[2]BldgAreas!$B$146*[2]BldgEUI2!H244*([2]BldgEUI2!C244/[2]Constants!$B$1)/1000000</f>
        <v>0</v>
      </c>
      <c r="C243" s="420">
        <f>[2]BldgAreas!$C$146*[2]BldgEUI2!H244*[2]BldgEUI2!C244/1000000</f>
        <v>0</v>
      </c>
      <c r="D243" s="420">
        <f>([2]BldgAreas!$D$146*[2]BldgEUI2!C244+[2]BldgAreas!$G$146*[2]BldgEUI2!G244)*[2]BldgEUI2!H244/1000000</f>
        <v>0</v>
      </c>
      <c r="E243" s="420">
        <v>0</v>
      </c>
      <c r="F243" s="419">
        <f t="shared" si="79"/>
        <v>0</v>
      </c>
      <c r="G243" s="421">
        <f>[2]BldgAreas!$B$147*[2]BldgEUI2!O244*([2]BldgEUI2!J244/[2]Constants!$B$1)/1000000</f>
        <v>0</v>
      </c>
      <c r="H243" s="420">
        <f>[2]BldgAreas!$C$147*[2]BldgEUI2!O244*[2]BldgEUI2!J244/1000000</f>
        <v>0</v>
      </c>
      <c r="I243" s="420">
        <f>([2]BldgAreas!$D$147*[2]BldgEUI2!J244+[2]BldgAreas!$G$147*[2]BldgEUI2!N244)*[2]BldgEUI2!O244/1000000</f>
        <v>0</v>
      </c>
      <c r="J243" s="420">
        <v>0</v>
      </c>
      <c r="K243" s="419">
        <f t="shared" si="80"/>
        <v>0</v>
      </c>
      <c r="L243" s="421">
        <f>[2]BldgAreas!$B$148*[2]BldgEUI2!V244*([2]BldgEUI2!Q244/[2]Constants!$B$1)/1000000</f>
        <v>0</v>
      </c>
      <c r="M243" s="420">
        <f>[2]BldgAreas!$C$148*[2]BldgEUI2!V244*[2]BldgEUI2!Q244/1000000</f>
        <v>0</v>
      </c>
      <c r="N243" s="420">
        <f>([2]BldgAreas!$D$148*[2]BldgEUI2!Q244+[2]BldgAreas!$G$148*[2]BldgEUI2!U244)*[2]BldgEUI2!V244/1000000</f>
        <v>0</v>
      </c>
      <c r="O243" s="420">
        <v>0</v>
      </c>
      <c r="P243" s="419">
        <f t="shared" si="81"/>
        <v>0</v>
      </c>
      <c r="Q243" s="421">
        <f>[2]BldgAreas!$B$149*[2]BldgEUI2!AC244*([2]BldgEUI2!X244/[2]Constants!$B$1)/1000000</f>
        <v>0</v>
      </c>
      <c r="R243" s="420">
        <f>[2]BldgAreas!$C$149*[2]BldgEUI2!AC244*[2]BldgEUI2!X244/1000000</f>
        <v>0</v>
      </c>
      <c r="S243" s="420">
        <f>([2]BldgAreas!$D$149*[2]BldgEUI2!X244+[2]BldgAreas!$G$149*[2]BldgEUI2!AB244)*[2]BldgEUI2!AC244/1000000</f>
        <v>0</v>
      </c>
      <c r="T243" s="420">
        <v>0</v>
      </c>
      <c r="U243" s="419">
        <f t="shared" si="82"/>
        <v>0</v>
      </c>
      <c r="V243" s="418">
        <f t="shared" si="83"/>
        <v>0</v>
      </c>
      <c r="W243" s="417">
        <f>(C243+H243+M243+R243)/[2]Constants!$B$3</f>
        <v>0</v>
      </c>
      <c r="X243" s="417">
        <f t="shared" si="84"/>
        <v>0</v>
      </c>
      <c r="Y243" s="416">
        <f t="shared" si="85"/>
        <v>0</v>
      </c>
    </row>
    <row r="244" spans="1:25" s="24" customFormat="1" x14ac:dyDescent="0.2">
      <c r="A244" s="424" t="s">
        <v>30</v>
      </c>
      <c r="B244" s="421">
        <f>[2]BldgAreas!$B$146*[2]BldgEUI2!H245*([2]BldgEUI2!C245/[2]Constants!$B$1)/1000000</f>
        <v>0</v>
      </c>
      <c r="C244" s="420">
        <f>[2]BldgAreas!$C$146*[2]BldgEUI2!H245*[2]BldgEUI2!C245/1000000</f>
        <v>0</v>
      </c>
      <c r="D244" s="420">
        <f>([2]BldgAreas!$D$146*[2]BldgEUI2!C245+[2]BldgAreas!$G$146*[2]BldgEUI2!G245)*[2]BldgEUI2!H245/1000000</f>
        <v>0</v>
      </c>
      <c r="E244" s="420">
        <v>0</v>
      </c>
      <c r="F244" s="419">
        <f t="shared" si="79"/>
        <v>0</v>
      </c>
      <c r="G244" s="421">
        <f>[2]BldgAreas!$B$147*[2]BldgEUI2!O245*([2]BldgEUI2!J245/[2]Constants!$B$1)/1000000</f>
        <v>0</v>
      </c>
      <c r="H244" s="420">
        <f>[2]BldgAreas!$C$147*[2]BldgEUI2!O245*[2]BldgEUI2!J245/1000000</f>
        <v>0</v>
      </c>
      <c r="I244" s="420">
        <f>([2]BldgAreas!$D$147*[2]BldgEUI2!J245+[2]BldgAreas!$G$147*[2]BldgEUI2!N245)*[2]BldgEUI2!O245/1000000</f>
        <v>0</v>
      </c>
      <c r="J244" s="420">
        <v>0</v>
      </c>
      <c r="K244" s="419">
        <f t="shared" si="80"/>
        <v>0</v>
      </c>
      <c r="L244" s="421">
        <f>[2]BldgAreas!$B$148*[2]BldgEUI2!V245*([2]BldgEUI2!Q245/[2]Constants!$B$1)/1000000</f>
        <v>0</v>
      </c>
      <c r="M244" s="420">
        <f>[2]BldgAreas!$C$148*[2]BldgEUI2!V245*[2]BldgEUI2!Q245/1000000</f>
        <v>0</v>
      </c>
      <c r="N244" s="420">
        <f>([2]BldgAreas!$D$148*[2]BldgEUI2!Q245+[2]BldgAreas!$G$148*[2]BldgEUI2!U245)*[2]BldgEUI2!V245/1000000</f>
        <v>0</v>
      </c>
      <c r="O244" s="420">
        <v>0</v>
      </c>
      <c r="P244" s="419">
        <f t="shared" si="81"/>
        <v>0</v>
      </c>
      <c r="Q244" s="421">
        <f>[2]BldgAreas!$B$149*[2]BldgEUI2!AC245*([2]BldgEUI2!X245/[2]Constants!$B$1)/1000000</f>
        <v>0</v>
      </c>
      <c r="R244" s="420">
        <f>[2]BldgAreas!$C$149*[2]BldgEUI2!AC245*[2]BldgEUI2!X245/1000000</f>
        <v>0</v>
      </c>
      <c r="S244" s="420">
        <f>([2]BldgAreas!$D$149*[2]BldgEUI2!X245+[2]BldgAreas!$G$149*[2]BldgEUI2!AB245)*[2]BldgEUI2!AC245/1000000</f>
        <v>0</v>
      </c>
      <c r="T244" s="420">
        <v>0</v>
      </c>
      <c r="U244" s="419">
        <f t="shared" si="82"/>
        <v>0</v>
      </c>
      <c r="V244" s="418">
        <f t="shared" si="83"/>
        <v>0</v>
      </c>
      <c r="W244" s="417">
        <f>(C244+H244+M244+R244)/[2]Constants!$B$3</f>
        <v>0</v>
      </c>
      <c r="X244" s="417">
        <f t="shared" si="84"/>
        <v>0</v>
      </c>
      <c r="Y244" s="416">
        <f t="shared" si="85"/>
        <v>0</v>
      </c>
    </row>
    <row r="245" spans="1:25" s="24" customFormat="1" x14ac:dyDescent="0.2">
      <c r="A245" s="423" t="str">
        <f>A222</f>
        <v>HRV</v>
      </c>
      <c r="B245" s="421">
        <f>[2]BldgAreas!$B$146*[2]BldgEUI2!H246*([2]BldgEUI2!C246/[2]Constants!$B$1)/1000000</f>
        <v>0</v>
      </c>
      <c r="C245" s="420">
        <f>[2]BldgAreas!$C$146*[2]BldgEUI2!H246*[2]BldgEUI2!C246/1000000</f>
        <v>0</v>
      </c>
      <c r="D245" s="420">
        <f>([2]BldgAreas!$D$146*[2]BldgEUI2!C246+[2]BldgAreas!$G$146*[2]BldgEUI2!G246)*[2]BldgEUI2!H246/1000000</f>
        <v>0</v>
      </c>
      <c r="E245" s="420">
        <v>0</v>
      </c>
      <c r="F245" s="419">
        <f t="shared" si="79"/>
        <v>0</v>
      </c>
      <c r="G245" s="421">
        <f>[2]BldgAreas!$B$147*[2]BldgEUI2!O246*([2]BldgEUI2!J246/[2]Constants!$B$1)/1000000</f>
        <v>0</v>
      </c>
      <c r="H245" s="420">
        <f>[2]BldgAreas!$C$147*[2]BldgEUI2!O246*[2]BldgEUI2!J246/1000000</f>
        <v>0</v>
      </c>
      <c r="I245" s="420">
        <f>([2]BldgAreas!$D$147*[2]BldgEUI2!J246+[2]BldgAreas!$G$147*[2]BldgEUI2!N246)*[2]BldgEUI2!O246/1000000</f>
        <v>0</v>
      </c>
      <c r="J245" s="420">
        <v>0</v>
      </c>
      <c r="K245" s="419">
        <f t="shared" si="80"/>
        <v>0</v>
      </c>
      <c r="L245" s="421">
        <f>[2]BldgAreas!$B$148*[2]BldgEUI2!V246*([2]BldgEUI2!Q246/[2]Constants!$B$1)/1000000</f>
        <v>0</v>
      </c>
      <c r="M245" s="420">
        <f>[2]BldgAreas!$C$148*[2]BldgEUI2!V246*[2]BldgEUI2!Q246/1000000</f>
        <v>0</v>
      </c>
      <c r="N245" s="420">
        <f>([2]BldgAreas!$D$148*[2]BldgEUI2!Q246+[2]BldgAreas!$G$148*[2]BldgEUI2!U246)*[2]BldgEUI2!V246/1000000</f>
        <v>0</v>
      </c>
      <c r="O245" s="420">
        <v>0</v>
      </c>
      <c r="P245" s="419">
        <f t="shared" si="81"/>
        <v>0</v>
      </c>
      <c r="Q245" s="421">
        <f>[2]BldgAreas!$B$149*[2]BldgEUI2!AC246*([2]BldgEUI2!X246/[2]Constants!$B$1)/1000000</f>
        <v>0</v>
      </c>
      <c r="R245" s="420">
        <f>[2]BldgAreas!$C$149*[2]BldgEUI2!AC246*[2]BldgEUI2!X246/1000000</f>
        <v>0</v>
      </c>
      <c r="S245" s="420">
        <f>([2]BldgAreas!$D$149*[2]BldgEUI2!X246+[2]BldgAreas!$G$149*[2]BldgEUI2!AB246)*[2]BldgEUI2!AC246/1000000</f>
        <v>0</v>
      </c>
      <c r="T245" s="420">
        <v>0</v>
      </c>
      <c r="U245" s="419">
        <f t="shared" si="82"/>
        <v>0</v>
      </c>
      <c r="V245" s="418">
        <f t="shared" si="83"/>
        <v>0</v>
      </c>
      <c r="W245" s="417">
        <f>(C245+H245+M245+R245)/[2]Constants!$B$3</f>
        <v>0</v>
      </c>
      <c r="X245" s="417">
        <f t="shared" si="84"/>
        <v>0</v>
      </c>
      <c r="Y245" s="416">
        <f t="shared" si="85"/>
        <v>0</v>
      </c>
    </row>
    <row r="246" spans="1:25" s="24" customFormat="1" x14ac:dyDescent="0.2">
      <c r="A246" s="423" t="str">
        <f>A223</f>
        <v>DCV</v>
      </c>
      <c r="B246" s="421">
        <f>[2]BldgAreas!$B$146*[2]BldgEUI2!H247*([2]BldgEUI2!C247/[2]Constants!$B$1)/1000000</f>
        <v>0</v>
      </c>
      <c r="C246" s="420">
        <f>[2]BldgAreas!$C$146*[2]BldgEUI2!H247*[2]BldgEUI2!C247/1000000</f>
        <v>0</v>
      </c>
      <c r="D246" s="420">
        <f>([2]BldgAreas!$D$146*[2]BldgEUI2!C247+[2]BldgAreas!$G$146*[2]BldgEUI2!G247)*[2]BldgEUI2!H247/1000000</f>
        <v>0</v>
      </c>
      <c r="E246" s="420">
        <v>0</v>
      </c>
      <c r="F246" s="419">
        <f t="shared" si="79"/>
        <v>0</v>
      </c>
      <c r="G246" s="421">
        <f>[2]BldgAreas!$B$147*[2]BldgEUI2!O247*([2]BldgEUI2!J247/[2]Constants!$B$1)/1000000</f>
        <v>0</v>
      </c>
      <c r="H246" s="420">
        <f>[2]BldgAreas!$C$147*[2]BldgEUI2!O247*[2]BldgEUI2!J247/1000000</f>
        <v>0</v>
      </c>
      <c r="I246" s="420">
        <f>([2]BldgAreas!$D$147*[2]BldgEUI2!J247+[2]BldgAreas!$G$147*[2]BldgEUI2!N247)*[2]BldgEUI2!O247/1000000</f>
        <v>0</v>
      </c>
      <c r="J246" s="420">
        <v>0</v>
      </c>
      <c r="K246" s="419">
        <f t="shared" si="80"/>
        <v>0</v>
      </c>
      <c r="L246" s="421">
        <f>[2]BldgAreas!$B$148*[2]BldgEUI2!V247*([2]BldgEUI2!Q247/[2]Constants!$B$1)/1000000</f>
        <v>0</v>
      </c>
      <c r="M246" s="420">
        <f>[2]BldgAreas!$C$148*[2]BldgEUI2!V247*[2]BldgEUI2!Q247/1000000</f>
        <v>0</v>
      </c>
      <c r="N246" s="420">
        <f>([2]BldgAreas!$D$148*[2]BldgEUI2!Q247+[2]BldgAreas!$G$148*[2]BldgEUI2!U247)*[2]BldgEUI2!V247/1000000</f>
        <v>0</v>
      </c>
      <c r="O246" s="420">
        <v>0</v>
      </c>
      <c r="P246" s="419">
        <f t="shared" si="81"/>
        <v>0</v>
      </c>
      <c r="Q246" s="421">
        <f>[2]BldgAreas!$B$149*[2]BldgEUI2!AC247*([2]BldgEUI2!X247/[2]Constants!$B$1)/1000000</f>
        <v>0</v>
      </c>
      <c r="R246" s="420">
        <f>[2]BldgAreas!$C$149*[2]BldgEUI2!AC247*[2]BldgEUI2!X247/1000000</f>
        <v>0</v>
      </c>
      <c r="S246" s="420">
        <f>([2]BldgAreas!$D$149*[2]BldgEUI2!X247+[2]BldgAreas!$G$149*[2]BldgEUI2!AB247)*[2]BldgEUI2!AC247/1000000</f>
        <v>0</v>
      </c>
      <c r="T246" s="420">
        <v>0</v>
      </c>
      <c r="U246" s="419">
        <f t="shared" si="82"/>
        <v>0</v>
      </c>
      <c r="V246" s="418">
        <f t="shared" si="83"/>
        <v>0</v>
      </c>
      <c r="W246" s="417">
        <f>(C246+H246+M246+R246)/[2]Constants!$B$3</f>
        <v>0</v>
      </c>
      <c r="X246" s="417">
        <f t="shared" si="84"/>
        <v>0</v>
      </c>
      <c r="Y246" s="416">
        <f t="shared" si="85"/>
        <v>0</v>
      </c>
    </row>
    <row r="247" spans="1:25" s="24" customFormat="1" x14ac:dyDescent="0.2">
      <c r="A247" s="425" t="s">
        <v>306</v>
      </c>
      <c r="B247" s="421">
        <f>[2]BldgAreas!$B$146*[2]BldgEUI2!H248*([2]BldgEUI2!C248/[2]Constants!$B$1)/1000000</f>
        <v>0</v>
      </c>
      <c r="C247" s="420">
        <f>[2]BldgAreas!$C$146*[2]BldgEUI2!H248*[2]BldgEUI2!C248/1000000</f>
        <v>0</v>
      </c>
      <c r="D247" s="420">
        <f>([2]BldgAreas!$D$146*[2]BldgEUI2!C248+[2]BldgAreas!$G$146*[2]BldgEUI2!G248)*[2]BldgEUI2!H248/1000000</f>
        <v>0</v>
      </c>
      <c r="E247" s="420">
        <v>0</v>
      </c>
      <c r="F247" s="419">
        <f t="shared" si="79"/>
        <v>0</v>
      </c>
      <c r="G247" s="421">
        <f>[2]BldgAreas!$B$147*[2]BldgEUI2!O248*([2]BldgEUI2!J248/[2]Constants!$B$1)/1000000</f>
        <v>0</v>
      </c>
      <c r="H247" s="420">
        <f>[2]BldgAreas!$C$147*[2]BldgEUI2!O248*[2]BldgEUI2!J248/1000000</f>
        <v>0</v>
      </c>
      <c r="I247" s="420">
        <f>([2]BldgAreas!$D$147*[2]BldgEUI2!J248+[2]BldgAreas!$G$147*[2]BldgEUI2!N248)*[2]BldgEUI2!O248/1000000</f>
        <v>0</v>
      </c>
      <c r="J247" s="420">
        <v>0</v>
      </c>
      <c r="K247" s="419">
        <f t="shared" si="80"/>
        <v>0</v>
      </c>
      <c r="L247" s="421">
        <f>[2]BldgAreas!$B$148*[2]BldgEUI2!V248*([2]BldgEUI2!Q248/[2]Constants!$B$1)/1000000</f>
        <v>0</v>
      </c>
      <c r="M247" s="420">
        <f>[2]BldgAreas!$C$148*[2]BldgEUI2!V248*[2]BldgEUI2!Q248/1000000</f>
        <v>0</v>
      </c>
      <c r="N247" s="420">
        <f>([2]BldgAreas!$D$148*[2]BldgEUI2!Q248+[2]BldgAreas!$G$148*[2]BldgEUI2!U248)*[2]BldgEUI2!V248/1000000</f>
        <v>0</v>
      </c>
      <c r="O247" s="420">
        <v>0</v>
      </c>
      <c r="P247" s="419">
        <f t="shared" si="81"/>
        <v>0</v>
      </c>
      <c r="Q247" s="421">
        <f>[2]BldgAreas!$B$149*[2]BldgEUI2!AC248*([2]BldgEUI2!X248/[2]Constants!$B$1)/1000000</f>
        <v>0</v>
      </c>
      <c r="R247" s="420">
        <f>[2]BldgAreas!$C$149*[2]BldgEUI2!AC248*[2]BldgEUI2!X248/1000000</f>
        <v>0</v>
      </c>
      <c r="S247" s="420">
        <f>([2]BldgAreas!$D$149*[2]BldgEUI2!X248+[2]BldgAreas!$G$149*[2]BldgEUI2!AB248)*[2]BldgEUI2!AC248/1000000</f>
        <v>0</v>
      </c>
      <c r="T247" s="420">
        <v>0</v>
      </c>
      <c r="U247" s="419">
        <f t="shared" si="82"/>
        <v>0</v>
      </c>
      <c r="V247" s="418">
        <f t="shared" si="83"/>
        <v>0</v>
      </c>
      <c r="W247" s="417">
        <f>(C247+H247+M247+R247)/[2]Constants!$B$3</f>
        <v>0</v>
      </c>
      <c r="X247" s="417">
        <f t="shared" si="84"/>
        <v>0</v>
      </c>
      <c r="Y247" s="416">
        <f t="shared" si="85"/>
        <v>0</v>
      </c>
    </row>
    <row r="248" spans="1:25" s="24" customFormat="1" x14ac:dyDescent="0.2">
      <c r="A248" s="423" t="str">
        <f>A225</f>
        <v>VSD</v>
      </c>
      <c r="B248" s="421">
        <f>[2]BldgAreas!$B$146*[2]BldgEUI2!H249*([2]BldgEUI2!C249/[2]Constants!$B$1)/1000000</f>
        <v>0</v>
      </c>
      <c r="C248" s="420">
        <f>[2]BldgAreas!$C$146*[2]BldgEUI2!H249*[2]BldgEUI2!C249/1000000</f>
        <v>0</v>
      </c>
      <c r="D248" s="420">
        <f>([2]BldgAreas!$D$146*[2]BldgEUI2!C249+[2]BldgAreas!$G$146*[2]BldgEUI2!G249)*[2]BldgEUI2!H249/1000000</f>
        <v>0</v>
      </c>
      <c r="E248" s="420">
        <v>0</v>
      </c>
      <c r="F248" s="419">
        <f t="shared" si="79"/>
        <v>0</v>
      </c>
      <c r="G248" s="421">
        <f>[2]BldgAreas!$B$147*[2]BldgEUI2!O249*([2]BldgEUI2!J249/[2]Constants!$B$1)/1000000</f>
        <v>0</v>
      </c>
      <c r="H248" s="420">
        <f>[2]BldgAreas!$C$147*[2]BldgEUI2!O249*[2]BldgEUI2!J249/1000000</f>
        <v>0</v>
      </c>
      <c r="I248" s="420">
        <f>([2]BldgAreas!$D$147*[2]BldgEUI2!J249+[2]BldgAreas!$G$147*[2]BldgEUI2!N249)*[2]BldgEUI2!O249/1000000</f>
        <v>0</v>
      </c>
      <c r="J248" s="420">
        <v>0</v>
      </c>
      <c r="K248" s="419">
        <f t="shared" si="80"/>
        <v>0</v>
      </c>
      <c r="L248" s="421">
        <f>[2]BldgAreas!$B$148*[2]BldgEUI2!V249*([2]BldgEUI2!Q249/[2]Constants!$B$1)/1000000</f>
        <v>0</v>
      </c>
      <c r="M248" s="420">
        <f>[2]BldgAreas!$C$148*[2]BldgEUI2!V249*[2]BldgEUI2!Q249/1000000</f>
        <v>0</v>
      </c>
      <c r="N248" s="420">
        <f>([2]BldgAreas!$D$148*[2]BldgEUI2!Q249+[2]BldgAreas!$G$148*[2]BldgEUI2!U249)*[2]BldgEUI2!V249/1000000</f>
        <v>0</v>
      </c>
      <c r="O248" s="420">
        <v>0</v>
      </c>
      <c r="P248" s="419">
        <f t="shared" si="81"/>
        <v>0</v>
      </c>
      <c r="Q248" s="421">
        <f>[2]BldgAreas!$B$149*[2]BldgEUI2!AC249*([2]BldgEUI2!X249/[2]Constants!$B$1)/1000000</f>
        <v>0</v>
      </c>
      <c r="R248" s="420">
        <f>[2]BldgAreas!$C$149*[2]BldgEUI2!AC249*[2]BldgEUI2!X249/1000000</f>
        <v>0</v>
      </c>
      <c r="S248" s="420">
        <f>([2]BldgAreas!$D$149*[2]BldgEUI2!X249+[2]BldgAreas!$G$149*[2]BldgEUI2!AB249)*[2]BldgEUI2!AC249/1000000</f>
        <v>0</v>
      </c>
      <c r="T248" s="420">
        <v>0</v>
      </c>
      <c r="U248" s="419">
        <f t="shared" si="82"/>
        <v>0</v>
      </c>
      <c r="V248" s="418">
        <f t="shared" si="83"/>
        <v>0</v>
      </c>
      <c r="W248" s="417">
        <f>(C248+H248+M248+R248)/[2]Constants!$B$3</f>
        <v>0</v>
      </c>
      <c r="X248" s="417">
        <f t="shared" si="84"/>
        <v>0</v>
      </c>
      <c r="Y248" s="416">
        <f t="shared" si="85"/>
        <v>0</v>
      </c>
    </row>
    <row r="249" spans="1:25" s="24" customFormat="1" x14ac:dyDescent="0.2">
      <c r="A249" s="423" t="str">
        <f>A226</f>
        <v>VSP</v>
      </c>
      <c r="B249" s="421">
        <f>[2]BldgAreas!$B$146*[2]BldgEUI2!H250*([2]BldgEUI2!C250/[2]Constants!$B$1)/1000000</f>
        <v>0</v>
      </c>
      <c r="C249" s="420">
        <f>[2]BldgAreas!$C$146*[2]BldgEUI2!H250*[2]BldgEUI2!C250/1000000</f>
        <v>0</v>
      </c>
      <c r="D249" s="420">
        <f>([2]BldgAreas!$D$146*[2]BldgEUI2!C250+[2]BldgAreas!$G$146*[2]BldgEUI2!G250)*[2]BldgEUI2!H250/1000000</f>
        <v>0</v>
      </c>
      <c r="E249" s="420">
        <v>0</v>
      </c>
      <c r="F249" s="419">
        <f t="shared" si="79"/>
        <v>0</v>
      </c>
      <c r="G249" s="421">
        <f>[2]BldgAreas!$B$147*[2]BldgEUI2!O250*([2]BldgEUI2!J250/[2]Constants!$B$1)/1000000</f>
        <v>0</v>
      </c>
      <c r="H249" s="420">
        <f>[2]BldgAreas!$C$147*[2]BldgEUI2!O250*[2]BldgEUI2!J250/1000000</f>
        <v>0</v>
      </c>
      <c r="I249" s="420">
        <f>([2]BldgAreas!$D$147*[2]BldgEUI2!J250+[2]BldgAreas!$G$147*[2]BldgEUI2!N250)*[2]BldgEUI2!O250/1000000</f>
        <v>0</v>
      </c>
      <c r="J249" s="420">
        <v>0</v>
      </c>
      <c r="K249" s="419">
        <f t="shared" si="80"/>
        <v>0</v>
      </c>
      <c r="L249" s="421">
        <f>[2]BldgAreas!$B$148*[2]BldgEUI2!V250*([2]BldgEUI2!Q250/[2]Constants!$B$1)/1000000</f>
        <v>0</v>
      </c>
      <c r="M249" s="420">
        <f>[2]BldgAreas!$C$148*[2]BldgEUI2!V250*[2]BldgEUI2!Q250/1000000</f>
        <v>0</v>
      </c>
      <c r="N249" s="420">
        <f>([2]BldgAreas!$D$148*[2]BldgEUI2!Q250+[2]BldgAreas!$G$148*[2]BldgEUI2!U250)*[2]BldgEUI2!V250/1000000</f>
        <v>0</v>
      </c>
      <c r="O249" s="420">
        <v>0</v>
      </c>
      <c r="P249" s="419">
        <f t="shared" si="81"/>
        <v>0</v>
      </c>
      <c r="Q249" s="421">
        <f>[2]BldgAreas!$B$149*[2]BldgEUI2!AC250*([2]BldgEUI2!X250/[2]Constants!$B$1)/1000000</f>
        <v>0</v>
      </c>
      <c r="R249" s="420">
        <f>[2]BldgAreas!$C$149*[2]BldgEUI2!AC250*[2]BldgEUI2!X250/1000000</f>
        <v>0</v>
      </c>
      <c r="S249" s="420">
        <f>([2]BldgAreas!$D$149*[2]BldgEUI2!X250+[2]BldgAreas!$G$149*[2]BldgEUI2!AB250)*[2]BldgEUI2!AC250/1000000</f>
        <v>0</v>
      </c>
      <c r="T249" s="420">
        <v>0</v>
      </c>
      <c r="U249" s="419">
        <f t="shared" si="82"/>
        <v>0</v>
      </c>
      <c r="V249" s="418">
        <f t="shared" si="83"/>
        <v>0</v>
      </c>
      <c r="W249" s="417">
        <f>(C249+H249+M249+R249)/[2]Constants!$B$3</f>
        <v>0</v>
      </c>
      <c r="X249" s="417">
        <f t="shared" si="84"/>
        <v>0</v>
      </c>
      <c r="Y249" s="416">
        <f t="shared" si="85"/>
        <v>0</v>
      </c>
    </row>
    <row r="250" spans="1:25" s="26" customFormat="1" x14ac:dyDescent="0.2">
      <c r="A250" s="423" t="str">
        <f>A227</f>
        <v>Solar Wall</v>
      </c>
      <c r="B250" s="421">
        <f>[2]BldgAreas!$B$146*[2]BldgEUI2!H251*([2]BldgEUI2!C251/[2]Constants!$B$1)/1000000</f>
        <v>0</v>
      </c>
      <c r="C250" s="420">
        <f>[2]BldgAreas!$C$146*[2]BldgEUI2!H251*[2]BldgEUI2!C251/1000000</f>
        <v>0</v>
      </c>
      <c r="D250" s="420">
        <f>([2]BldgAreas!$D$146*[2]BldgEUI2!C251+[2]BldgAreas!$G$146*[2]BldgEUI2!G251)*[2]BldgEUI2!H251/1000000</f>
        <v>0</v>
      </c>
      <c r="E250" s="420">
        <v>0</v>
      </c>
      <c r="F250" s="419">
        <f t="shared" si="79"/>
        <v>0</v>
      </c>
      <c r="G250" s="421">
        <f>[2]BldgAreas!$B$147*[2]BldgEUI2!O251*([2]BldgEUI2!J251/[2]Constants!$B$1)/1000000</f>
        <v>0</v>
      </c>
      <c r="H250" s="420">
        <f>[2]BldgAreas!$C$147*[2]BldgEUI2!O251*[2]BldgEUI2!J251/1000000</f>
        <v>0</v>
      </c>
      <c r="I250" s="420">
        <f>([2]BldgAreas!$D$147*[2]BldgEUI2!J251+[2]BldgAreas!$G$147*[2]BldgEUI2!N251)*[2]BldgEUI2!O251/1000000</f>
        <v>0</v>
      </c>
      <c r="J250" s="420">
        <v>0</v>
      </c>
      <c r="K250" s="419">
        <f t="shared" si="80"/>
        <v>0</v>
      </c>
      <c r="L250" s="421">
        <f>[2]BldgAreas!$B$148*[2]BldgEUI2!V251*([2]BldgEUI2!Q251/[2]Constants!$B$1)/1000000</f>
        <v>0</v>
      </c>
      <c r="M250" s="420">
        <f>[2]BldgAreas!$C$148*[2]BldgEUI2!V251*[2]BldgEUI2!Q251/1000000</f>
        <v>0</v>
      </c>
      <c r="N250" s="420">
        <f>([2]BldgAreas!$D$148*[2]BldgEUI2!Q251+[2]BldgAreas!$G$148*[2]BldgEUI2!U251)*[2]BldgEUI2!V251/1000000</f>
        <v>0</v>
      </c>
      <c r="O250" s="420">
        <v>0</v>
      </c>
      <c r="P250" s="419">
        <f t="shared" si="81"/>
        <v>0</v>
      </c>
      <c r="Q250" s="421">
        <f>[2]BldgAreas!$B$149*[2]BldgEUI2!AC251*([2]BldgEUI2!X251/[2]Constants!$B$1)/1000000</f>
        <v>0</v>
      </c>
      <c r="R250" s="420">
        <f>[2]BldgAreas!$C$149*[2]BldgEUI2!AC251*[2]BldgEUI2!X251/1000000</f>
        <v>0</v>
      </c>
      <c r="S250" s="420">
        <f>([2]BldgAreas!$D$149*[2]BldgEUI2!X251+[2]BldgAreas!$G$149*[2]BldgEUI2!AB251)*[2]BldgEUI2!AC251/1000000</f>
        <v>0</v>
      </c>
      <c r="T250" s="420">
        <v>0</v>
      </c>
      <c r="U250" s="419">
        <f t="shared" si="82"/>
        <v>0</v>
      </c>
      <c r="V250" s="418">
        <f t="shared" si="83"/>
        <v>0</v>
      </c>
      <c r="W250" s="417">
        <f>(C250+H250+M250+R250)/[2]Constants!$B$3</f>
        <v>0</v>
      </c>
      <c r="X250" s="417">
        <f t="shared" si="84"/>
        <v>0</v>
      </c>
      <c r="Y250" s="416">
        <f t="shared" si="85"/>
        <v>0</v>
      </c>
    </row>
    <row r="251" spans="1:25" s="26" customFormat="1" x14ac:dyDescent="0.2">
      <c r="A251" s="424" t="s">
        <v>21</v>
      </c>
      <c r="B251" s="421">
        <f>[2]BldgAreas!$B$146*[2]BldgEUI2!H252*([2]BldgEUI2!C252/[2]Constants!$B$1)/1000000</f>
        <v>0</v>
      </c>
      <c r="C251" s="420">
        <f>[2]BldgAreas!$C$146*[2]BldgEUI2!H252*[2]BldgEUI2!C252/1000000</f>
        <v>0</v>
      </c>
      <c r="D251" s="420">
        <f>([2]BldgAreas!$D$146*[2]BldgEUI2!C252+[2]BldgAreas!$G$146*[2]BldgEUI2!G252)*[2]BldgEUI2!H252/1000000</f>
        <v>0</v>
      </c>
      <c r="E251" s="420">
        <v>0</v>
      </c>
      <c r="F251" s="419">
        <f t="shared" si="79"/>
        <v>0</v>
      </c>
      <c r="G251" s="421">
        <f>[2]BldgAreas!$B$147*[2]BldgEUI2!O252*([2]BldgEUI2!J252/[2]Constants!$B$1)/1000000</f>
        <v>0</v>
      </c>
      <c r="H251" s="420">
        <f>[2]BldgAreas!$C$147*[2]BldgEUI2!O252*[2]BldgEUI2!J252/1000000</f>
        <v>0</v>
      </c>
      <c r="I251" s="420">
        <f>([2]BldgAreas!$D$147*[2]BldgEUI2!J252+[2]BldgAreas!$G$147*[2]BldgEUI2!N252)*[2]BldgEUI2!O252/1000000</f>
        <v>0</v>
      </c>
      <c r="J251" s="420">
        <v>0</v>
      </c>
      <c r="K251" s="419">
        <f t="shared" si="80"/>
        <v>0</v>
      </c>
      <c r="L251" s="421">
        <f>[2]BldgAreas!$B$148*[2]BldgEUI2!V252*([2]BldgEUI2!Q252/[2]Constants!$B$1)/1000000</f>
        <v>0</v>
      </c>
      <c r="M251" s="420">
        <f>[2]BldgAreas!$C$148*[2]BldgEUI2!V252*[2]BldgEUI2!Q252/1000000</f>
        <v>0</v>
      </c>
      <c r="N251" s="420">
        <f>([2]BldgAreas!$D$148*[2]BldgEUI2!Q252+[2]BldgAreas!$G$148*[2]BldgEUI2!U252)*[2]BldgEUI2!V252/1000000</f>
        <v>0</v>
      </c>
      <c r="O251" s="420">
        <v>0</v>
      </c>
      <c r="P251" s="419">
        <f t="shared" si="81"/>
        <v>0</v>
      </c>
      <c r="Q251" s="421">
        <f>[2]BldgAreas!$B$149*[2]BldgEUI2!AC252*([2]BldgEUI2!X252/[2]Constants!$B$1)/1000000</f>
        <v>0</v>
      </c>
      <c r="R251" s="420">
        <f>[2]BldgAreas!$C$149*[2]BldgEUI2!AC252*[2]BldgEUI2!X252/1000000</f>
        <v>0</v>
      </c>
      <c r="S251" s="420">
        <f>([2]BldgAreas!$D$149*[2]BldgEUI2!X252+[2]BldgAreas!$G$149*[2]BldgEUI2!AB252)*[2]BldgEUI2!AC252/1000000</f>
        <v>0</v>
      </c>
      <c r="T251" s="420">
        <v>0</v>
      </c>
      <c r="U251" s="419">
        <f t="shared" si="82"/>
        <v>0</v>
      </c>
      <c r="V251" s="418">
        <f t="shared" si="83"/>
        <v>0</v>
      </c>
      <c r="W251" s="417">
        <f>(C251+H251+M251+R251)/[2]Constants!$B$3</f>
        <v>0</v>
      </c>
      <c r="X251" s="417">
        <f t="shared" si="84"/>
        <v>0</v>
      </c>
      <c r="Y251" s="416">
        <f t="shared" si="85"/>
        <v>0</v>
      </c>
    </row>
    <row r="252" spans="1:25" s="24" customFormat="1" x14ac:dyDescent="0.2">
      <c r="A252" s="423" t="str">
        <f>A229</f>
        <v>DB Economizer</v>
      </c>
      <c r="B252" s="421">
        <f>[2]BldgAreas!$B$146*[2]BldgEUI2!H253*([2]BldgEUI2!C253/[2]Constants!$B$1)/1000000</f>
        <v>0</v>
      </c>
      <c r="C252" s="420">
        <f>[2]BldgAreas!$C$146*[2]BldgEUI2!H253*[2]BldgEUI2!C253/1000000</f>
        <v>0</v>
      </c>
      <c r="D252" s="420">
        <f>([2]BldgAreas!$D$146*[2]BldgEUI2!C253+[2]BldgAreas!$G$146*[2]BldgEUI2!G253)*[2]BldgEUI2!H253/1000000</f>
        <v>0</v>
      </c>
      <c r="E252" s="420">
        <v>0</v>
      </c>
      <c r="F252" s="419">
        <f t="shared" si="79"/>
        <v>0</v>
      </c>
      <c r="G252" s="421">
        <f>[2]BldgAreas!$B$147*[2]BldgEUI2!O253*([2]BldgEUI2!J253/[2]Constants!$B$1)/1000000</f>
        <v>0</v>
      </c>
      <c r="H252" s="420">
        <f>[2]BldgAreas!$C$147*[2]BldgEUI2!O253*[2]BldgEUI2!J253/1000000</f>
        <v>0</v>
      </c>
      <c r="I252" s="420">
        <f>([2]BldgAreas!$D$147*[2]BldgEUI2!J253+[2]BldgAreas!$G$147*[2]BldgEUI2!N253)*[2]BldgEUI2!O253/1000000</f>
        <v>0</v>
      </c>
      <c r="J252" s="420">
        <v>0</v>
      </c>
      <c r="K252" s="419">
        <f t="shared" si="80"/>
        <v>0</v>
      </c>
      <c r="L252" s="421">
        <f>[2]BldgAreas!$B$148*[2]BldgEUI2!V253*([2]BldgEUI2!Q253/[2]Constants!$B$1)/1000000</f>
        <v>0</v>
      </c>
      <c r="M252" s="420">
        <f>[2]BldgAreas!$C$148*[2]BldgEUI2!V253*[2]BldgEUI2!Q253/1000000</f>
        <v>0</v>
      </c>
      <c r="N252" s="420">
        <f>([2]BldgAreas!$D$148*[2]BldgEUI2!Q253+[2]BldgAreas!$G$148*[2]BldgEUI2!U253)*[2]BldgEUI2!V253/1000000</f>
        <v>0</v>
      </c>
      <c r="O252" s="420">
        <v>0</v>
      </c>
      <c r="P252" s="419">
        <f t="shared" si="81"/>
        <v>0</v>
      </c>
      <c r="Q252" s="421">
        <f>[2]BldgAreas!$B$149*[2]BldgEUI2!AC253*([2]BldgEUI2!X253/[2]Constants!$B$1)/1000000</f>
        <v>0</v>
      </c>
      <c r="R252" s="420">
        <f>[2]BldgAreas!$C$149*[2]BldgEUI2!AC253*[2]BldgEUI2!X253/1000000</f>
        <v>0</v>
      </c>
      <c r="S252" s="420">
        <f>([2]BldgAreas!$D$149*[2]BldgEUI2!X253+[2]BldgAreas!$G$149*[2]BldgEUI2!AB253)*[2]BldgEUI2!AC253/1000000</f>
        <v>0</v>
      </c>
      <c r="T252" s="420">
        <v>0</v>
      </c>
      <c r="U252" s="419">
        <f t="shared" si="82"/>
        <v>0</v>
      </c>
      <c r="V252" s="418">
        <f t="shared" si="83"/>
        <v>0</v>
      </c>
      <c r="W252" s="417">
        <f>(C252+H252+M252+R252)/[2]Constants!$B$3</f>
        <v>0</v>
      </c>
      <c r="X252" s="417">
        <f t="shared" si="84"/>
        <v>0</v>
      </c>
      <c r="Y252" s="416">
        <f t="shared" si="85"/>
        <v>0</v>
      </c>
    </row>
    <row r="253" spans="1:25" s="24" customFormat="1" x14ac:dyDescent="0.2">
      <c r="A253" s="422" t="s">
        <v>311</v>
      </c>
      <c r="B253" s="421">
        <f>[2]BldgAreas!$B$146*[2]BldgEUI2!H254*([2]BldgEUI2!C254/[2]Constants!$B$1)/1000000</f>
        <v>0</v>
      </c>
      <c r="C253" s="420">
        <f>[2]BldgAreas!$C$146*[2]BldgEUI2!H254*[2]BldgEUI2!C254/1000000</f>
        <v>0</v>
      </c>
      <c r="D253" s="420">
        <f>([2]BldgAreas!$D$146*[2]BldgEUI2!C254+[2]BldgAreas!$G$146*[2]BldgEUI2!G254)*[2]BldgEUI2!H254/1000000</f>
        <v>0</v>
      </c>
      <c r="E253" s="420">
        <v>0</v>
      </c>
      <c r="F253" s="419">
        <f t="shared" si="79"/>
        <v>0</v>
      </c>
      <c r="G253" s="421">
        <f>[2]BldgAreas!$B$147*[2]BldgEUI2!O254*([2]BldgEUI2!J254/[2]Constants!$B$1)/1000000</f>
        <v>0</v>
      </c>
      <c r="H253" s="420">
        <f>[2]BldgAreas!$C$147*[2]BldgEUI2!O254*[2]BldgEUI2!J254/1000000</f>
        <v>0</v>
      </c>
      <c r="I253" s="420">
        <f>([2]BldgAreas!$D$147*[2]BldgEUI2!J254+[2]BldgAreas!$G$147*[2]BldgEUI2!N254)*[2]BldgEUI2!O254/1000000</f>
        <v>0</v>
      </c>
      <c r="J253" s="420">
        <v>0</v>
      </c>
      <c r="K253" s="419">
        <f t="shared" si="80"/>
        <v>0</v>
      </c>
      <c r="L253" s="421">
        <f>[2]BldgAreas!$B$148*[2]BldgEUI2!V254*([2]BldgEUI2!Q254/[2]Constants!$B$1)/1000000</f>
        <v>0</v>
      </c>
      <c r="M253" s="420">
        <f>[2]BldgAreas!$C$148*[2]BldgEUI2!V254*[2]BldgEUI2!Q254/1000000</f>
        <v>0</v>
      </c>
      <c r="N253" s="420">
        <f>([2]BldgAreas!$D$148*[2]BldgEUI2!Q254+[2]BldgAreas!$G$148*[2]BldgEUI2!U254)*[2]BldgEUI2!V254/1000000</f>
        <v>0</v>
      </c>
      <c r="O253" s="420">
        <v>0</v>
      </c>
      <c r="P253" s="419">
        <f t="shared" si="81"/>
        <v>0</v>
      </c>
      <c r="Q253" s="421">
        <f>[2]BldgAreas!$B$149*[2]BldgEUI2!AC254*([2]BldgEUI2!X254/[2]Constants!$B$1)/1000000</f>
        <v>0</v>
      </c>
      <c r="R253" s="420">
        <f>[2]BldgAreas!$C$149*[2]BldgEUI2!AC254*[2]BldgEUI2!X254/1000000</f>
        <v>0</v>
      </c>
      <c r="S253" s="420">
        <f>([2]BldgAreas!$D$149*[2]BldgEUI2!X254+[2]BldgAreas!$G$149*[2]BldgEUI2!AB254)*[2]BldgEUI2!AC254/1000000</f>
        <v>0</v>
      </c>
      <c r="T253" s="420">
        <v>0</v>
      </c>
      <c r="U253" s="419">
        <f t="shared" si="82"/>
        <v>0</v>
      </c>
      <c r="V253" s="418">
        <f t="shared" si="83"/>
        <v>0</v>
      </c>
      <c r="W253" s="417">
        <f>(C253+H253+M253+R253)/[2]Constants!$B$3</f>
        <v>0</v>
      </c>
      <c r="X253" s="417">
        <f t="shared" si="84"/>
        <v>0</v>
      </c>
      <c r="Y253" s="416">
        <f t="shared" si="85"/>
        <v>0</v>
      </c>
    </row>
    <row r="254" spans="1:25" s="24" customFormat="1" x14ac:dyDescent="0.2">
      <c r="A254" s="415" t="s">
        <v>312</v>
      </c>
      <c r="B254" s="414">
        <f>[2]BldgAreas!$B$146*[2]BldgEUI2!H255*([2]BldgEUI2!C255/[2]Constants!$B$1)/1000000</f>
        <v>0</v>
      </c>
      <c r="C254" s="413">
        <f>[2]BldgAreas!$C$146*[2]BldgEUI2!H255*[2]BldgEUI2!C255/1000000</f>
        <v>0</v>
      </c>
      <c r="D254" s="413">
        <f>([2]BldgAreas!$D$146*[2]BldgEUI2!C255+[2]BldgAreas!$G$146*[2]BldgEUI2!G255)*[2]BldgEUI2!H255/1000000</f>
        <v>0</v>
      </c>
      <c r="E254" s="413">
        <v>0</v>
      </c>
      <c r="F254" s="412">
        <f t="shared" si="79"/>
        <v>0</v>
      </c>
      <c r="G254" s="414">
        <f>[2]BldgAreas!$B$147*[2]BldgEUI2!O255*([2]BldgEUI2!J255/[2]Constants!$B$1)/1000000</f>
        <v>0</v>
      </c>
      <c r="H254" s="413">
        <f>[2]BldgAreas!$C$147*[2]BldgEUI2!O255*[2]BldgEUI2!J255/1000000</f>
        <v>0</v>
      </c>
      <c r="I254" s="413">
        <f>([2]BldgAreas!$D$147*[2]BldgEUI2!J255+[2]BldgAreas!$G$147*[2]BldgEUI2!N255)*[2]BldgEUI2!O255/1000000</f>
        <v>0</v>
      </c>
      <c r="J254" s="413">
        <v>0</v>
      </c>
      <c r="K254" s="412">
        <f t="shared" si="80"/>
        <v>0</v>
      </c>
      <c r="L254" s="414">
        <f>[2]BldgAreas!$B$148*[2]BldgEUI2!V255*([2]BldgEUI2!Q255/[2]Constants!$B$1)/1000000</f>
        <v>0</v>
      </c>
      <c r="M254" s="413">
        <f>[2]BldgAreas!$C$148*[2]BldgEUI2!V255*[2]BldgEUI2!Q255/1000000</f>
        <v>0</v>
      </c>
      <c r="N254" s="413">
        <f>([2]BldgAreas!$D$148*[2]BldgEUI2!Q255+[2]BldgAreas!$G$148*[2]BldgEUI2!U255)*[2]BldgEUI2!V255/1000000</f>
        <v>0</v>
      </c>
      <c r="O254" s="413">
        <v>0</v>
      </c>
      <c r="P254" s="412">
        <f t="shared" si="81"/>
        <v>0</v>
      </c>
      <c r="Q254" s="414">
        <f>[2]BldgAreas!$B$149*[2]BldgEUI2!AC255*([2]BldgEUI2!X255/[2]Constants!$B$1)/1000000</f>
        <v>0</v>
      </c>
      <c r="R254" s="413">
        <f>[2]BldgAreas!$C$149*[2]BldgEUI2!AC255*[2]BldgEUI2!X255/1000000</f>
        <v>0</v>
      </c>
      <c r="S254" s="413">
        <f>([2]BldgAreas!$D$149*[2]BldgEUI2!X255+[2]BldgAreas!$G$149*[2]BldgEUI2!AB255)*[2]BldgEUI2!AC255/1000000</f>
        <v>0</v>
      </c>
      <c r="T254" s="413">
        <v>0</v>
      </c>
      <c r="U254" s="412">
        <f t="shared" si="82"/>
        <v>0</v>
      </c>
      <c r="V254" s="411">
        <f t="shared" si="83"/>
        <v>0</v>
      </c>
      <c r="W254" s="410">
        <f>(C254+H254+M254+R254)/[2]Constants!$B$3</f>
        <v>0</v>
      </c>
      <c r="X254" s="410">
        <f t="shared" si="84"/>
        <v>0</v>
      </c>
      <c r="Y254" s="409">
        <f t="shared" si="85"/>
        <v>0</v>
      </c>
    </row>
    <row r="256" spans="1:25" ht="31.5" customHeight="1" x14ac:dyDescent="0.25">
      <c r="A256" s="358"/>
      <c r="B256" s="747" t="s">
        <v>382</v>
      </c>
      <c r="C256" s="748"/>
      <c r="D256" s="748"/>
      <c r="E256" s="748"/>
      <c r="F256" s="748"/>
      <c r="G256" s="748"/>
      <c r="H256" s="748"/>
      <c r="I256" s="748"/>
      <c r="J256" s="748"/>
      <c r="K256" s="748"/>
      <c r="L256" s="748"/>
      <c r="M256" s="748"/>
      <c r="N256" s="748"/>
      <c r="O256" s="748"/>
      <c r="P256" s="748"/>
      <c r="Q256" s="748"/>
      <c r="R256" s="748"/>
      <c r="S256" s="748"/>
      <c r="T256" s="748"/>
      <c r="U256" s="748"/>
      <c r="V256" s="749"/>
      <c r="W256" s="749"/>
      <c r="X256" s="749"/>
      <c r="Y256" s="750"/>
    </row>
    <row r="257" spans="1:25" x14ac:dyDescent="0.2">
      <c r="A257" s="358"/>
      <c r="B257" s="752" t="s">
        <v>284</v>
      </c>
      <c r="C257" s="753"/>
      <c r="D257" s="753"/>
      <c r="E257" s="753"/>
      <c r="F257" s="754"/>
      <c r="G257" s="755" t="s">
        <v>285</v>
      </c>
      <c r="H257" s="756"/>
      <c r="I257" s="756"/>
      <c r="J257" s="756"/>
      <c r="K257" s="757"/>
      <c r="L257" s="755" t="s">
        <v>286</v>
      </c>
      <c r="M257" s="756"/>
      <c r="N257" s="756"/>
      <c r="O257" s="756"/>
      <c r="P257" s="757"/>
      <c r="Q257" s="755" t="s">
        <v>287</v>
      </c>
      <c r="R257" s="756"/>
      <c r="S257" s="756"/>
      <c r="T257" s="756"/>
      <c r="U257" s="757"/>
      <c r="V257" s="744" t="s">
        <v>377</v>
      </c>
      <c r="W257" s="745"/>
      <c r="X257" s="745"/>
      <c r="Y257" s="746"/>
    </row>
    <row r="258" spans="1:25" x14ac:dyDescent="0.2">
      <c r="A258" s="382" t="s">
        <v>14</v>
      </c>
      <c r="B258" s="433" t="s">
        <v>4</v>
      </c>
      <c r="C258" s="165" t="s">
        <v>3</v>
      </c>
      <c r="D258" s="165" t="s">
        <v>2</v>
      </c>
      <c r="E258" s="165" t="s">
        <v>5</v>
      </c>
      <c r="F258" s="295" t="s">
        <v>1</v>
      </c>
      <c r="G258" s="165" t="s">
        <v>4</v>
      </c>
      <c r="H258" s="165" t="s">
        <v>3</v>
      </c>
      <c r="I258" s="165" t="s">
        <v>2</v>
      </c>
      <c r="J258" s="165" t="s">
        <v>5</v>
      </c>
      <c r="K258" s="295" t="s">
        <v>1</v>
      </c>
      <c r="L258" s="165" t="s">
        <v>4</v>
      </c>
      <c r="M258" s="165" t="s">
        <v>3</v>
      </c>
      <c r="N258" s="165" t="s">
        <v>2</v>
      </c>
      <c r="O258" s="165" t="s">
        <v>5</v>
      </c>
      <c r="P258" s="295" t="s">
        <v>1</v>
      </c>
      <c r="Q258" s="165" t="s">
        <v>4</v>
      </c>
      <c r="R258" s="165" t="s">
        <v>3</v>
      </c>
      <c r="S258" s="165" t="s">
        <v>2</v>
      </c>
      <c r="T258" s="165" t="s">
        <v>5</v>
      </c>
      <c r="U258" s="295" t="s">
        <v>1</v>
      </c>
      <c r="V258" s="432" t="s">
        <v>376</v>
      </c>
      <c r="W258" s="431" t="s">
        <v>375</v>
      </c>
      <c r="X258" s="431" t="s">
        <v>374</v>
      </c>
      <c r="Y258" s="430" t="s">
        <v>2</v>
      </c>
    </row>
    <row r="259" spans="1:25" s="24" customFormat="1" x14ac:dyDescent="0.2">
      <c r="A259" s="429" t="str">
        <f t="shared" ref="A259:A264" si="86">A236</f>
        <v>Base case</v>
      </c>
      <c r="B259" s="428">
        <f>[2]BldgAreas!$B$156*[2]BldgEUI2!H260*([2]BldgEUI2!C260/[2]Constants!$B$1)/1000000</f>
        <v>4.3424372160000004</v>
      </c>
      <c r="C259" s="427">
        <f>[2]BldgAreas!$C$156*[2]BldgEUI2!H260*[2]BldgEUI2!C260/1000000</f>
        <v>0</v>
      </c>
      <c r="D259" s="427">
        <f>([2]BldgAreas!$D$156*[2]BldgEUI2!C260+[2]BldgAreas!$G$156*[2]BldgEUI2!G260)*[2]BldgEUI2!H260/1000000</f>
        <v>1.1489302440000002</v>
      </c>
      <c r="E259" s="427">
        <v>0</v>
      </c>
      <c r="F259" s="426">
        <f t="shared" ref="F259:F277" si="87">SUM(B259:E259)</f>
        <v>5.4913674600000011</v>
      </c>
      <c r="G259" s="428">
        <f>[2]BldgAreas!$B$157*[2]BldgEUI2!O260*([2]BldgEUI2!J260/[2]Constants!$B$1)/1000000</f>
        <v>0.12562006900000003</v>
      </c>
      <c r="H259" s="427">
        <f>[2]BldgAreas!$C$157*[2]BldgEUI2!O260*[2]BldgEUI2!J260/1000000</f>
        <v>0</v>
      </c>
      <c r="I259" s="427">
        <f>([2]BldgAreas!$D$157*[2]BldgEUI2!J260+[2]BldgAreas!$G$157*[2]BldgEUI2!N260)*[2]BldgEUI2!O260/1000000</f>
        <v>5.5424759575000003E-2</v>
      </c>
      <c r="J259" s="427">
        <v>0</v>
      </c>
      <c r="K259" s="426">
        <f t="shared" ref="K259:K277" si="88">SUM(G259:J259)</f>
        <v>0.18104482857500004</v>
      </c>
      <c r="L259" s="428">
        <f>[2]BldgAreas!$B$158*[2]BldgEUI2!V260*([2]BldgEUI2!Q260/[2]Constants!$B$1)/1000000</f>
        <v>0</v>
      </c>
      <c r="M259" s="427">
        <f>[2]BldgAreas!$C$158*[2]BldgEUI2!V260*[2]BldgEUI2!Q260/1000000</f>
        <v>0</v>
      </c>
      <c r="N259" s="427">
        <f>([2]BldgAreas!$D$158*[2]BldgEUI2!Q260+[2]BldgAreas!$G$158*[2]BldgEUI2!U260)*[2]BldgEUI2!V260/1000000</f>
        <v>0</v>
      </c>
      <c r="O259" s="427">
        <v>0</v>
      </c>
      <c r="P259" s="426">
        <f t="shared" ref="P259:P277" si="89">SUM(L259:O259)</f>
        <v>0</v>
      </c>
      <c r="Q259" s="428">
        <f>[2]BldgAreas!$B$159*[2]BldgEUI2!AC260*([2]BldgEUI2!X260/[2]Constants!$B$1)/1000000</f>
        <v>3.1042124849999997</v>
      </c>
      <c r="R259" s="427">
        <f>[2]BldgAreas!$C$159*[2]BldgEUI2!AC260*[2]BldgEUI2!X260/1000000</f>
        <v>8.0220131376000001</v>
      </c>
      <c r="S259" s="427">
        <f>([2]BldgAreas!$D$159*[2]BldgEUI2!X260+[2]BldgAreas!$G$159*[2]BldgEUI2!AB260)*[2]BldgEUI2!AC260/1000000</f>
        <v>2.8554734480000001</v>
      </c>
      <c r="T259" s="427">
        <v>0</v>
      </c>
      <c r="U259" s="426">
        <f t="shared" ref="U259:U277" si="90">SUM(Q259:T259)</f>
        <v>13.9816990706</v>
      </c>
      <c r="V259" s="418">
        <f t="shared" ref="V259:V277" si="91">B259+G259+L259+Q259</f>
        <v>7.5722697700000001</v>
      </c>
      <c r="W259" s="417">
        <f>(C259+H259+M259+R259)/[2]Constants!$B$3</f>
        <v>14.585478431999999</v>
      </c>
      <c r="X259" s="417">
        <f t="shared" ref="X259:X277" si="92">V259+W259</f>
        <v>22.157748202000001</v>
      </c>
      <c r="Y259" s="416">
        <f t="shared" ref="Y259:Y277" si="93">D259+I259+N259+S259</f>
        <v>4.0598284515750001</v>
      </c>
    </row>
    <row r="260" spans="1:25" s="24" customFormat="1" x14ac:dyDescent="0.2">
      <c r="A260" s="423" t="str">
        <f t="shared" si="86"/>
        <v>Wall</v>
      </c>
      <c r="B260" s="421">
        <f>[2]BldgAreas!$B$156*[2]BldgEUI2!H261*([2]BldgEUI2!C261/[2]Constants!$B$1)/1000000</f>
        <v>4.3406817840000009</v>
      </c>
      <c r="C260" s="420">
        <f>[2]BldgAreas!$C$156*[2]BldgEUI2!H261*[2]BldgEUI2!C261/1000000</f>
        <v>0</v>
      </c>
      <c r="D260" s="420">
        <f>([2]BldgAreas!$D$156*[2]BldgEUI2!C261+[2]BldgAreas!$G$156*[2]BldgEUI2!G261)*[2]BldgEUI2!H261/1000000</f>
        <v>1.1489302440000002</v>
      </c>
      <c r="E260" s="420">
        <v>0</v>
      </c>
      <c r="F260" s="419">
        <f t="shared" si="87"/>
        <v>5.4896120280000016</v>
      </c>
      <c r="G260" s="421">
        <f>[2]BldgAreas!$B$157*[2]BldgEUI2!O261*([2]BldgEUI2!J261/[2]Constants!$B$1)/1000000</f>
        <v>0.12561682132499999</v>
      </c>
      <c r="H260" s="420">
        <f>[2]BldgAreas!$C$157*[2]BldgEUI2!O261*[2]BldgEUI2!J261/1000000</f>
        <v>0</v>
      </c>
      <c r="I260" s="420">
        <f>([2]BldgAreas!$D$157*[2]BldgEUI2!J261+[2]BldgAreas!$G$157*[2]BldgEUI2!N261)*[2]BldgEUI2!O261/1000000</f>
        <v>5.5424261975E-2</v>
      </c>
      <c r="J260" s="420">
        <v>0</v>
      </c>
      <c r="K260" s="419">
        <f t="shared" si="88"/>
        <v>0.18104108329999999</v>
      </c>
      <c r="L260" s="421">
        <f>[2]BldgAreas!$B$158*[2]BldgEUI2!V261*([2]BldgEUI2!Q261/[2]Constants!$B$1)/1000000</f>
        <v>0</v>
      </c>
      <c r="M260" s="420">
        <f>[2]BldgAreas!$C$158*[2]BldgEUI2!V261*[2]BldgEUI2!Q261/1000000</f>
        <v>0</v>
      </c>
      <c r="N260" s="420">
        <f>([2]BldgAreas!$D$158*[2]BldgEUI2!Q261+[2]BldgAreas!$G$158*[2]BldgEUI2!U261)*[2]BldgEUI2!V261/1000000</f>
        <v>0</v>
      </c>
      <c r="O260" s="420">
        <v>0</v>
      </c>
      <c r="P260" s="419">
        <f t="shared" si="89"/>
        <v>0</v>
      </c>
      <c r="Q260" s="421">
        <f>[2]BldgAreas!$B$159*[2]BldgEUI2!AC261*([2]BldgEUI2!X261/[2]Constants!$B$1)/1000000</f>
        <v>3.1042894000000003</v>
      </c>
      <c r="R260" s="420">
        <f>[2]BldgAreas!$C$159*[2]BldgEUI2!AC261*[2]BldgEUI2!X261/1000000</f>
        <v>8.0222119040000006</v>
      </c>
      <c r="S260" s="420">
        <f>([2]BldgAreas!$D$159*[2]BldgEUI2!X261+[2]BldgAreas!$G$159*[2]BldgEUI2!AB261)*[2]BldgEUI2!AC261/1000000</f>
        <v>2.8554734480000001</v>
      </c>
      <c r="T260" s="420">
        <v>0</v>
      </c>
      <c r="U260" s="419">
        <f t="shared" si="90"/>
        <v>13.981974752000001</v>
      </c>
      <c r="V260" s="418">
        <f t="shared" si="91"/>
        <v>7.5705880053250016</v>
      </c>
      <c r="W260" s="417">
        <f>(C260+H260+M260+R260)/[2]Constants!$B$3</f>
        <v>14.585839825454546</v>
      </c>
      <c r="X260" s="417">
        <f t="shared" si="92"/>
        <v>22.156427830779549</v>
      </c>
      <c r="Y260" s="416">
        <f t="shared" si="93"/>
        <v>4.0598279539750006</v>
      </c>
    </row>
    <row r="261" spans="1:25" s="24" customFormat="1" x14ac:dyDescent="0.2">
      <c r="A261" s="423" t="str">
        <f t="shared" si="86"/>
        <v>Roof</v>
      </c>
      <c r="B261" s="421">
        <f>[2]BldgAreas!$B$156*[2]BldgEUI2!H262*([2]BldgEUI2!C262/[2]Constants!$B$1)/1000000</f>
        <v>4.3436910960000006</v>
      </c>
      <c r="C261" s="420">
        <f>[2]BldgAreas!$C$156*[2]BldgEUI2!H262*[2]BldgEUI2!C262/1000000</f>
        <v>0</v>
      </c>
      <c r="D261" s="420">
        <f>([2]BldgAreas!$D$156*[2]BldgEUI2!C262+[2]BldgAreas!$G$156*[2]BldgEUI2!G262)*[2]BldgEUI2!H262/1000000</f>
        <v>1.1489302440000002</v>
      </c>
      <c r="E261" s="420">
        <v>0</v>
      </c>
      <c r="F261" s="419">
        <f t="shared" si="87"/>
        <v>5.4926213400000012</v>
      </c>
      <c r="G261" s="421">
        <f>[2]BldgAreas!$B$157*[2]BldgEUI2!O262*([2]BldgEUI2!J262/[2]Constants!$B$1)/1000000</f>
        <v>0.12562006900000003</v>
      </c>
      <c r="H261" s="420">
        <f>[2]BldgAreas!$C$157*[2]BldgEUI2!O262*[2]BldgEUI2!J262/1000000</f>
        <v>0</v>
      </c>
      <c r="I261" s="420">
        <f>([2]BldgAreas!$D$157*[2]BldgEUI2!J262+[2]BldgAreas!$G$157*[2]BldgEUI2!N262)*[2]BldgEUI2!O262/1000000</f>
        <v>5.5424759575000003E-2</v>
      </c>
      <c r="J261" s="420">
        <v>0</v>
      </c>
      <c r="K261" s="419">
        <f t="shared" si="88"/>
        <v>0.18104482857500004</v>
      </c>
      <c r="L261" s="421">
        <f>[2]BldgAreas!$B$158*[2]BldgEUI2!V262*([2]BldgEUI2!Q262/[2]Constants!$B$1)/1000000</f>
        <v>0</v>
      </c>
      <c r="M261" s="420">
        <f>[2]BldgAreas!$C$158*[2]BldgEUI2!V262*[2]BldgEUI2!Q262/1000000</f>
        <v>0</v>
      </c>
      <c r="N261" s="420">
        <f>([2]BldgAreas!$D$158*[2]BldgEUI2!Q262+[2]BldgAreas!$G$158*[2]BldgEUI2!U262)*[2]BldgEUI2!V262/1000000</f>
        <v>0</v>
      </c>
      <c r="O261" s="420">
        <v>0</v>
      </c>
      <c r="P261" s="419">
        <f t="shared" si="89"/>
        <v>0</v>
      </c>
      <c r="Q261" s="421">
        <f>[2]BldgAreas!$B$159*[2]BldgEUI2!AC262*([2]BldgEUI2!X262/[2]Constants!$B$1)/1000000</f>
        <v>3.1042124849999997</v>
      </c>
      <c r="R261" s="420">
        <f>[2]BldgAreas!$C$159*[2]BldgEUI2!AC262*[2]BldgEUI2!X262/1000000</f>
        <v>8.0220131376000001</v>
      </c>
      <c r="S261" s="420">
        <f>([2]BldgAreas!$D$159*[2]BldgEUI2!X262+[2]BldgAreas!$G$159*[2]BldgEUI2!AB262)*[2]BldgEUI2!AC262/1000000</f>
        <v>2.8554734480000001</v>
      </c>
      <c r="T261" s="420">
        <v>0</v>
      </c>
      <c r="U261" s="419">
        <f t="shared" si="90"/>
        <v>13.9816990706</v>
      </c>
      <c r="V261" s="418">
        <f t="shared" si="91"/>
        <v>7.5735236500000003</v>
      </c>
      <c r="W261" s="417">
        <f>(C261+H261+M261+R261)/[2]Constants!$B$3</f>
        <v>14.585478431999999</v>
      </c>
      <c r="X261" s="417">
        <f t="shared" si="92"/>
        <v>22.159002082000001</v>
      </c>
      <c r="Y261" s="416">
        <f t="shared" si="93"/>
        <v>4.0598284515750001</v>
      </c>
    </row>
    <row r="262" spans="1:25" s="24" customFormat="1" x14ac:dyDescent="0.2">
      <c r="A262" s="423" t="str">
        <f t="shared" si="86"/>
        <v>Windows</v>
      </c>
      <c r="B262" s="421">
        <f>[2]BldgAreas!$B$156*[2]BldgEUI2!H263*([2]BldgEUI2!C263/[2]Constants!$B$1)/1000000</f>
        <v>4.3424372160000004</v>
      </c>
      <c r="C262" s="420">
        <f>[2]BldgAreas!$C$156*[2]BldgEUI2!H263*[2]BldgEUI2!C263/1000000</f>
        <v>0</v>
      </c>
      <c r="D262" s="420">
        <f>([2]BldgAreas!$D$156*[2]BldgEUI2!C263+[2]BldgAreas!$G$156*[2]BldgEUI2!G263)*[2]BldgEUI2!H263/1000000</f>
        <v>1.1489302440000002</v>
      </c>
      <c r="E262" s="420">
        <v>0</v>
      </c>
      <c r="F262" s="419">
        <f t="shared" si="87"/>
        <v>5.4913674600000011</v>
      </c>
      <c r="G262" s="421">
        <f>[2]BldgAreas!$B$157*[2]BldgEUI2!O263*([2]BldgEUI2!J263/[2]Constants!$B$1)/1000000</f>
        <v>0.12562006900000003</v>
      </c>
      <c r="H262" s="420">
        <f>[2]BldgAreas!$C$157*[2]BldgEUI2!O263*[2]BldgEUI2!J263/1000000</f>
        <v>0</v>
      </c>
      <c r="I262" s="420">
        <f>([2]BldgAreas!$D$157*[2]BldgEUI2!J263+[2]BldgAreas!$G$157*[2]BldgEUI2!N263)*[2]BldgEUI2!O263/1000000</f>
        <v>5.5424759575000003E-2</v>
      </c>
      <c r="J262" s="420">
        <v>0</v>
      </c>
      <c r="K262" s="419">
        <f t="shared" si="88"/>
        <v>0.18104482857500004</v>
      </c>
      <c r="L262" s="421">
        <f>[2]BldgAreas!$B$158*[2]BldgEUI2!V263*([2]BldgEUI2!Q263/[2]Constants!$B$1)/1000000</f>
        <v>0</v>
      </c>
      <c r="M262" s="420">
        <f>[2]BldgAreas!$C$158*[2]BldgEUI2!V263*[2]BldgEUI2!Q263/1000000</f>
        <v>0</v>
      </c>
      <c r="N262" s="420">
        <f>([2]BldgAreas!$D$158*[2]BldgEUI2!Q263+[2]BldgAreas!$G$158*[2]BldgEUI2!U263)*[2]BldgEUI2!V263/1000000</f>
        <v>0</v>
      </c>
      <c r="O262" s="420">
        <v>0</v>
      </c>
      <c r="P262" s="419">
        <f t="shared" si="89"/>
        <v>0</v>
      </c>
      <c r="Q262" s="421">
        <f>[2]BldgAreas!$B$159*[2]BldgEUI2!AC263*([2]BldgEUI2!X263/[2]Constants!$B$1)/1000000</f>
        <v>3.1042124849999997</v>
      </c>
      <c r="R262" s="420">
        <f>[2]BldgAreas!$C$159*[2]BldgEUI2!AC263*[2]BldgEUI2!X263/1000000</f>
        <v>8.0220131376000001</v>
      </c>
      <c r="S262" s="420">
        <f>([2]BldgAreas!$D$159*[2]BldgEUI2!X263+[2]BldgAreas!$G$159*[2]BldgEUI2!AB263)*[2]BldgEUI2!AC263/1000000</f>
        <v>2.8554734480000001</v>
      </c>
      <c r="T262" s="420">
        <v>0</v>
      </c>
      <c r="U262" s="419">
        <f t="shared" si="90"/>
        <v>13.9816990706</v>
      </c>
      <c r="V262" s="418">
        <f t="shared" si="91"/>
        <v>7.5722697700000001</v>
      </c>
      <c r="W262" s="417">
        <f>(C262+H262+M262+R262)/[2]Constants!$B$3</f>
        <v>14.585478431999999</v>
      </c>
      <c r="X262" s="417">
        <f t="shared" si="92"/>
        <v>22.157748202000001</v>
      </c>
      <c r="Y262" s="416">
        <f t="shared" si="93"/>
        <v>4.0598284515750001</v>
      </c>
    </row>
    <row r="263" spans="1:25" s="24" customFormat="1" x14ac:dyDescent="0.2">
      <c r="A263" s="423" t="str">
        <f t="shared" si="86"/>
        <v>Air tightness</v>
      </c>
      <c r="B263" s="421">
        <f>[2]BldgAreas!$B$156*[2]BldgEUI2!H264*([2]BldgEUI2!C264/[2]Constants!$B$1)/1000000</f>
        <v>4.3424372160000004</v>
      </c>
      <c r="C263" s="420">
        <f>[2]BldgAreas!$C$156*[2]BldgEUI2!H264*[2]BldgEUI2!C264/1000000</f>
        <v>0</v>
      </c>
      <c r="D263" s="420">
        <f>([2]BldgAreas!$D$156*[2]BldgEUI2!C264+[2]BldgAreas!$G$156*[2]BldgEUI2!G264)*[2]BldgEUI2!H264/1000000</f>
        <v>1.1489302440000002</v>
      </c>
      <c r="E263" s="420">
        <v>0</v>
      </c>
      <c r="F263" s="419">
        <f t="shared" si="87"/>
        <v>5.4913674600000011</v>
      </c>
      <c r="G263" s="421">
        <f>[2]BldgAreas!$B$157*[2]BldgEUI2!O264*([2]BldgEUI2!J264/[2]Constants!$B$1)/1000000</f>
        <v>0.12065762159999999</v>
      </c>
      <c r="H263" s="420">
        <f>[2]BldgAreas!$C$157*[2]BldgEUI2!O264*[2]BldgEUI2!J264/1000000</f>
        <v>0</v>
      </c>
      <c r="I263" s="420">
        <f>([2]BldgAreas!$D$157*[2]BldgEUI2!J264+[2]BldgAreas!$G$157*[2]BldgEUI2!N264)*[2]BldgEUI2!O264/1000000</f>
        <v>5.4521248799999998E-2</v>
      </c>
      <c r="J263" s="420">
        <v>0</v>
      </c>
      <c r="K263" s="419">
        <f t="shared" si="88"/>
        <v>0.17517887039999999</v>
      </c>
      <c r="L263" s="421">
        <f>[2]BldgAreas!$B$158*[2]BldgEUI2!V264*([2]BldgEUI2!Q264/[2]Constants!$B$1)/1000000</f>
        <v>0</v>
      </c>
      <c r="M263" s="420">
        <f>[2]BldgAreas!$C$158*[2]BldgEUI2!V264*[2]BldgEUI2!Q264/1000000</f>
        <v>0</v>
      </c>
      <c r="N263" s="420">
        <f>([2]BldgAreas!$D$158*[2]BldgEUI2!Q264+[2]BldgAreas!$G$158*[2]BldgEUI2!U264)*[2]BldgEUI2!V264/1000000</f>
        <v>0</v>
      </c>
      <c r="O263" s="420">
        <v>0</v>
      </c>
      <c r="P263" s="419">
        <f t="shared" si="89"/>
        <v>0</v>
      </c>
      <c r="Q263" s="421">
        <f>[2]BldgAreas!$B$159*[2]BldgEUI2!AC264*([2]BldgEUI2!X264/[2]Constants!$B$1)/1000000</f>
        <v>2.7697860649999999</v>
      </c>
      <c r="R263" s="420">
        <f>[2]BldgAreas!$C$159*[2]BldgEUI2!AC264*[2]BldgEUI2!X264/1000000</f>
        <v>7.1577768304000005</v>
      </c>
      <c r="S263" s="420">
        <f>([2]BldgAreas!$D$159*[2]BldgEUI2!X264+[2]BldgAreas!$G$159*[2]BldgEUI2!AB264)*[2]BldgEUI2!AC264/1000000</f>
        <v>2.812524212</v>
      </c>
      <c r="T263" s="420">
        <v>0</v>
      </c>
      <c r="U263" s="419">
        <f t="shared" si="90"/>
        <v>12.740087107400001</v>
      </c>
      <c r="V263" s="418">
        <f t="shared" si="91"/>
        <v>7.2328809026000007</v>
      </c>
      <c r="W263" s="417">
        <f>(C263+H263+M263+R263)/[2]Constants!$B$3</f>
        <v>13.014139691636363</v>
      </c>
      <c r="X263" s="417">
        <f t="shared" si="92"/>
        <v>20.247020594236364</v>
      </c>
      <c r="Y263" s="416">
        <f t="shared" si="93"/>
        <v>4.0159757048000007</v>
      </c>
    </row>
    <row r="264" spans="1:25" s="24" customFormat="1" x14ac:dyDescent="0.2">
      <c r="A264" s="423" t="str">
        <f t="shared" si="86"/>
        <v>T Reduction (2 DegC)</v>
      </c>
      <c r="B264" s="421">
        <f>[2]BldgAreas!$B$156*[2]BldgEUI2!H265*([2]BldgEUI2!C265/[2]Constants!$B$1)/1000000</f>
        <v>4.307077800000001</v>
      </c>
      <c r="C264" s="420">
        <f>[2]BldgAreas!$C$156*[2]BldgEUI2!H265*[2]BldgEUI2!C265/1000000</f>
        <v>0</v>
      </c>
      <c r="D264" s="420">
        <f>([2]BldgAreas!$D$156*[2]BldgEUI2!C265+[2]BldgAreas!$G$156*[2]BldgEUI2!G265)*[2]BldgEUI2!H265/1000000</f>
        <v>1.1489302440000002</v>
      </c>
      <c r="E264" s="420">
        <v>0</v>
      </c>
      <c r="F264" s="419">
        <f t="shared" si="87"/>
        <v>5.4560080440000007</v>
      </c>
      <c r="G264" s="421">
        <f>[2]BldgAreas!$B$157*[2]BldgEUI2!O265*([2]BldgEUI2!J265/[2]Constants!$B$1)/1000000</f>
        <v>0.12200215905</v>
      </c>
      <c r="H264" s="420">
        <f>[2]BldgAreas!$C$157*[2]BldgEUI2!O265*[2]BldgEUI2!J265/1000000</f>
        <v>0</v>
      </c>
      <c r="I264" s="420">
        <f>([2]BldgAreas!$D$157*[2]BldgEUI2!J265+[2]BldgAreas!$G$157*[2]BldgEUI2!N265)*[2]BldgEUI2!O265/1000000</f>
        <v>5.4924608624999996E-2</v>
      </c>
      <c r="J264" s="420">
        <v>0</v>
      </c>
      <c r="K264" s="419">
        <f t="shared" si="88"/>
        <v>0.17692676767499999</v>
      </c>
      <c r="L264" s="421">
        <f>[2]BldgAreas!$B$158*[2]BldgEUI2!V265*([2]BldgEUI2!Q265/[2]Constants!$B$1)/1000000</f>
        <v>0</v>
      </c>
      <c r="M264" s="420">
        <f>[2]BldgAreas!$C$158*[2]BldgEUI2!V265*[2]BldgEUI2!Q265/1000000</f>
        <v>0</v>
      </c>
      <c r="N264" s="420">
        <f>([2]BldgAreas!$D$158*[2]BldgEUI2!Q265+[2]BldgAreas!$G$158*[2]BldgEUI2!U265)*[2]BldgEUI2!V265/1000000</f>
        <v>0</v>
      </c>
      <c r="O264" s="420">
        <v>0</v>
      </c>
      <c r="P264" s="419">
        <f t="shared" si="89"/>
        <v>0</v>
      </c>
      <c r="Q264" s="421">
        <f>[2]BldgAreas!$B$159*[2]BldgEUI2!AC265*([2]BldgEUI2!X265/[2]Constants!$B$1)/1000000</f>
        <v>3.0955210899999996</v>
      </c>
      <c r="R264" s="420">
        <f>[2]BldgAreas!$C$159*[2]BldgEUI2!AC265*[2]BldgEUI2!X265/1000000</f>
        <v>7.9995525344000002</v>
      </c>
      <c r="S264" s="420">
        <f>([2]BldgAreas!$D$159*[2]BldgEUI2!X265+[2]BldgAreas!$G$159*[2]BldgEUI2!AB265)*[2]BldgEUI2!AC265/1000000</f>
        <v>2.8541719559999996</v>
      </c>
      <c r="T264" s="420">
        <v>0</v>
      </c>
      <c r="U264" s="419">
        <f t="shared" si="90"/>
        <v>13.9492455804</v>
      </c>
      <c r="V264" s="418">
        <f t="shared" si="91"/>
        <v>7.5246010490500002</v>
      </c>
      <c r="W264" s="417">
        <f>(C264+H264+M264+R264)/[2]Constants!$B$3</f>
        <v>14.544640971636364</v>
      </c>
      <c r="X264" s="417">
        <f t="shared" si="92"/>
        <v>22.069242020686364</v>
      </c>
      <c r="Y264" s="416">
        <f t="shared" si="93"/>
        <v>4.0580268086249998</v>
      </c>
    </row>
    <row r="265" spans="1:25" s="24" customFormat="1" x14ac:dyDescent="0.2">
      <c r="A265" s="423" t="s">
        <v>303</v>
      </c>
      <c r="B265" s="421">
        <f>[2]BldgAreas!$B$156*[2]BldgEUI2!H266*([2]BldgEUI2!C266/[2]Constants!$B$1)/1000000</f>
        <v>4.3424372160000004</v>
      </c>
      <c r="C265" s="420">
        <f>[2]BldgAreas!$C$156*[2]BldgEUI2!H266*[2]BldgEUI2!C266/1000000</f>
        <v>0</v>
      </c>
      <c r="D265" s="420">
        <f>([2]BldgAreas!$D$156*[2]BldgEUI2!C266+[2]BldgAreas!$G$156*[2]BldgEUI2!G266)*[2]BldgEUI2!H266/1000000</f>
        <v>1.1489302440000002</v>
      </c>
      <c r="E265" s="420">
        <v>0</v>
      </c>
      <c r="F265" s="419">
        <f t="shared" si="87"/>
        <v>5.4913674600000011</v>
      </c>
      <c r="G265" s="421">
        <f>[2]BldgAreas!$B$157*[2]BldgEUI2!O266*([2]BldgEUI2!J266/[2]Constants!$B$1)/1000000</f>
        <v>0.12562006900000003</v>
      </c>
      <c r="H265" s="420">
        <f>[2]BldgAreas!$C$157*[2]BldgEUI2!O266*[2]BldgEUI2!J266/1000000</f>
        <v>0</v>
      </c>
      <c r="I265" s="420">
        <f>([2]BldgAreas!$D$157*[2]BldgEUI2!J266+[2]BldgAreas!$G$157*[2]BldgEUI2!N266)*[2]BldgEUI2!O266/1000000</f>
        <v>5.5424759575000003E-2</v>
      </c>
      <c r="J265" s="420">
        <v>0</v>
      </c>
      <c r="K265" s="419">
        <f t="shared" si="88"/>
        <v>0.18104482857500004</v>
      </c>
      <c r="L265" s="421">
        <f>[2]BldgAreas!$B$158*[2]BldgEUI2!V266*([2]BldgEUI2!Q266/[2]Constants!$B$1)/1000000</f>
        <v>0</v>
      </c>
      <c r="M265" s="420">
        <f>[2]BldgAreas!$C$158*[2]BldgEUI2!V266*[2]BldgEUI2!Q266/1000000</f>
        <v>0</v>
      </c>
      <c r="N265" s="420">
        <f>([2]BldgAreas!$D$158*[2]BldgEUI2!Q266+[2]BldgAreas!$G$158*[2]BldgEUI2!U266)*[2]BldgEUI2!V266/1000000</f>
        <v>0</v>
      </c>
      <c r="O265" s="420">
        <v>0</v>
      </c>
      <c r="P265" s="419">
        <f t="shared" si="89"/>
        <v>0</v>
      </c>
      <c r="Q265" s="421">
        <f>[2]BldgAreas!$B$159*[2]BldgEUI2!AC266*([2]BldgEUI2!X266/[2]Constants!$B$1)/1000000</f>
        <v>3.1042124849999997</v>
      </c>
      <c r="R265" s="420">
        <f>[2]BldgAreas!$C$159*[2]BldgEUI2!AC266*[2]BldgEUI2!X266/1000000</f>
        <v>8.0220131376000001</v>
      </c>
      <c r="S265" s="420">
        <f>([2]BldgAreas!$D$159*[2]BldgEUI2!X266+[2]BldgAreas!$G$159*[2]BldgEUI2!AB266)*[2]BldgEUI2!AC266/1000000</f>
        <v>2.8554734480000001</v>
      </c>
      <c r="T265" s="420">
        <v>0</v>
      </c>
      <c r="U265" s="419">
        <f t="shared" si="90"/>
        <v>13.9816990706</v>
      </c>
      <c r="V265" s="418">
        <f t="shared" si="91"/>
        <v>7.5722697700000001</v>
      </c>
      <c r="W265" s="417">
        <f>(C265+H265+M265+R265)/[2]Constants!$B$3</f>
        <v>14.585478431999999</v>
      </c>
      <c r="X265" s="417">
        <f t="shared" si="92"/>
        <v>22.157748202000001</v>
      </c>
      <c r="Y265" s="416">
        <f t="shared" si="93"/>
        <v>4.0598284515750001</v>
      </c>
    </row>
    <row r="266" spans="1:25" s="24" customFormat="1" x14ac:dyDescent="0.2">
      <c r="A266" s="423" t="str">
        <f>A243</f>
        <v>Lighting (30%)</v>
      </c>
      <c r="B266" s="421">
        <f>[2]BldgAreas!$B$156*[2]BldgEUI2!H267*([2]BldgEUI2!C267/[2]Constants!$B$1)/1000000</f>
        <v>4.4259456240000015</v>
      </c>
      <c r="C266" s="420">
        <f>[2]BldgAreas!$C$156*[2]BldgEUI2!H267*[2]BldgEUI2!C267/1000000</f>
        <v>0</v>
      </c>
      <c r="D266" s="420">
        <f>([2]BldgAreas!$D$156*[2]BldgEUI2!C267+[2]BldgAreas!$G$156*[2]BldgEUI2!G267)*[2]BldgEUI2!H267/1000000</f>
        <v>1.0018501200000003</v>
      </c>
      <c r="E266" s="420">
        <v>0</v>
      </c>
      <c r="F266" s="419">
        <f t="shared" si="87"/>
        <v>5.4277957440000018</v>
      </c>
      <c r="G266" s="421">
        <f>[2]BldgAreas!$B$157*[2]BldgEUI2!O267*([2]BldgEUI2!J267/[2]Constants!$B$1)/1000000</f>
        <v>0.12796489035</v>
      </c>
      <c r="H266" s="420">
        <f>[2]BldgAreas!$C$157*[2]BldgEUI2!O267*[2]BldgEUI2!J267/1000000</f>
        <v>0</v>
      </c>
      <c r="I266" s="420">
        <f>([2]BldgAreas!$D$157*[2]BldgEUI2!J267+[2]BldgAreas!$G$157*[2]BldgEUI2!N267)*[2]BldgEUI2!O267/1000000</f>
        <v>5.0966281400000001E-2</v>
      </c>
      <c r="J266" s="420">
        <v>0</v>
      </c>
      <c r="K266" s="419">
        <f t="shared" si="88"/>
        <v>0.17893117175000001</v>
      </c>
      <c r="L266" s="421">
        <f>[2]BldgAreas!$B$158*[2]BldgEUI2!V267*([2]BldgEUI2!Q267/[2]Constants!$B$1)/1000000</f>
        <v>0</v>
      </c>
      <c r="M266" s="420">
        <f>[2]BldgAreas!$C$158*[2]BldgEUI2!V267*[2]BldgEUI2!Q267/1000000</f>
        <v>0</v>
      </c>
      <c r="N266" s="420">
        <f>([2]BldgAreas!$D$158*[2]BldgEUI2!Q267+[2]BldgAreas!$G$158*[2]BldgEUI2!U267)*[2]BldgEUI2!V267/1000000</f>
        <v>0</v>
      </c>
      <c r="O266" s="420">
        <v>0</v>
      </c>
      <c r="P266" s="419">
        <f t="shared" si="89"/>
        <v>0</v>
      </c>
      <c r="Q266" s="421">
        <f>[2]BldgAreas!$B$159*[2]BldgEUI2!AC267*([2]BldgEUI2!X267/[2]Constants!$B$1)/1000000</f>
        <v>3.16351395</v>
      </c>
      <c r="R266" s="420">
        <f>[2]BldgAreas!$C$159*[2]BldgEUI2!AC267*[2]BldgEUI2!X267/1000000</f>
        <v>8.1752620320000009</v>
      </c>
      <c r="S266" s="420">
        <f>([2]BldgAreas!$D$159*[2]BldgEUI2!X267+[2]BldgAreas!$G$159*[2]BldgEUI2!AB267)*[2]BldgEUI2!AC267/1000000</f>
        <v>2.4461542140000003</v>
      </c>
      <c r="T266" s="420">
        <v>0</v>
      </c>
      <c r="U266" s="419">
        <f t="shared" si="90"/>
        <v>13.784930196000001</v>
      </c>
      <c r="V266" s="418">
        <f t="shared" si="91"/>
        <v>7.7174244643500014</v>
      </c>
      <c r="W266" s="417">
        <f>(C266+H266+M266+R266)/[2]Constants!$B$3</f>
        <v>14.864112785454546</v>
      </c>
      <c r="X266" s="417">
        <f t="shared" si="92"/>
        <v>22.581537249804548</v>
      </c>
      <c r="Y266" s="416">
        <f t="shared" si="93"/>
        <v>3.4989706154000006</v>
      </c>
    </row>
    <row r="267" spans="1:25" s="24" customFormat="1" x14ac:dyDescent="0.2">
      <c r="A267" s="424" t="s">
        <v>30</v>
      </c>
      <c r="B267" s="421">
        <f>[2]BldgAreas!$B$156*[2]BldgEUI2!H268*([2]BldgEUI2!C268/[2]Constants!$B$1)/1000000</f>
        <v>4.3424372160000004</v>
      </c>
      <c r="C267" s="420">
        <f>[2]BldgAreas!$C$156*[2]BldgEUI2!H268*[2]BldgEUI2!C268/1000000</f>
        <v>0</v>
      </c>
      <c r="D267" s="420">
        <f>([2]BldgAreas!$D$156*[2]BldgEUI2!C268+[2]BldgAreas!$G$156*[2]BldgEUI2!G268)*[2]BldgEUI2!H268/1000000</f>
        <v>1.1489302440000002</v>
      </c>
      <c r="E267" s="420">
        <v>0</v>
      </c>
      <c r="F267" s="419">
        <f t="shared" si="87"/>
        <v>5.4913674600000011</v>
      </c>
      <c r="G267" s="421">
        <f>[2]BldgAreas!$B$157*[2]BldgEUI2!O268*([2]BldgEUI2!J268/[2]Constants!$B$1)/1000000</f>
        <v>0.12562006900000003</v>
      </c>
      <c r="H267" s="420">
        <f>[2]BldgAreas!$C$157*[2]BldgEUI2!O268*[2]BldgEUI2!J268/1000000</f>
        <v>0</v>
      </c>
      <c r="I267" s="420">
        <f>([2]BldgAreas!$D$157*[2]BldgEUI2!J268+[2]BldgAreas!$G$157*[2]BldgEUI2!N268)*[2]BldgEUI2!O268/1000000</f>
        <v>5.5424759575000003E-2</v>
      </c>
      <c r="J267" s="420">
        <v>0</v>
      </c>
      <c r="K267" s="419">
        <f t="shared" si="88"/>
        <v>0.18104482857500004</v>
      </c>
      <c r="L267" s="421">
        <f>[2]BldgAreas!$B$158*[2]BldgEUI2!V268*([2]BldgEUI2!Q268/[2]Constants!$B$1)/1000000</f>
        <v>0</v>
      </c>
      <c r="M267" s="420">
        <f>[2]BldgAreas!$C$158*[2]BldgEUI2!V268*[2]BldgEUI2!Q268/1000000</f>
        <v>0</v>
      </c>
      <c r="N267" s="420">
        <f>([2]BldgAreas!$D$158*[2]BldgEUI2!Q268+[2]BldgAreas!$G$158*[2]BldgEUI2!U268)*[2]BldgEUI2!V268/1000000</f>
        <v>0</v>
      </c>
      <c r="O267" s="420">
        <v>0</v>
      </c>
      <c r="P267" s="419">
        <f t="shared" si="89"/>
        <v>0</v>
      </c>
      <c r="Q267" s="421">
        <f>[2]BldgAreas!$B$159*[2]BldgEUI2!AC268*([2]BldgEUI2!X268/[2]Constants!$B$1)/1000000</f>
        <v>3.1042124849999997</v>
      </c>
      <c r="R267" s="420">
        <f>[2]BldgAreas!$C$159*[2]BldgEUI2!AC268*[2]BldgEUI2!X268/1000000</f>
        <v>8.0220131376000001</v>
      </c>
      <c r="S267" s="420">
        <f>([2]BldgAreas!$D$159*[2]BldgEUI2!X268+[2]BldgAreas!$G$159*[2]BldgEUI2!AB268)*[2]BldgEUI2!AC268/1000000</f>
        <v>2.8554734480000001</v>
      </c>
      <c r="T267" s="420">
        <v>0</v>
      </c>
      <c r="U267" s="419">
        <f t="shared" si="90"/>
        <v>13.9816990706</v>
      </c>
      <c r="V267" s="418">
        <f t="shared" si="91"/>
        <v>7.5722697700000001</v>
      </c>
      <c r="W267" s="417">
        <f>(C267+H267+M267+R267)/[2]Constants!$B$3</f>
        <v>14.585478431999999</v>
      </c>
      <c r="X267" s="417">
        <f t="shared" si="92"/>
        <v>22.157748202000001</v>
      </c>
      <c r="Y267" s="416">
        <f t="shared" si="93"/>
        <v>4.0598284515750001</v>
      </c>
    </row>
    <row r="268" spans="1:25" s="24" customFormat="1" x14ac:dyDescent="0.2">
      <c r="A268" s="423" t="str">
        <f>A245</f>
        <v>HRV</v>
      </c>
      <c r="B268" s="421">
        <f>[2]BldgAreas!$B$156*[2]BldgEUI2!H269*([2]BldgEUI2!C269/[2]Constants!$B$1)/1000000</f>
        <v>3.6767523240000011</v>
      </c>
      <c r="C268" s="420">
        <f>[2]BldgAreas!$C$156*[2]BldgEUI2!H269*[2]BldgEUI2!C269/1000000</f>
        <v>0</v>
      </c>
      <c r="D268" s="420">
        <f>([2]BldgAreas!$D$156*[2]BldgEUI2!C269+[2]BldgAreas!$G$156*[2]BldgEUI2!G269)*[2]BldgEUI2!H269/1000000</f>
        <v>1.0404696240000002</v>
      </c>
      <c r="E268" s="420">
        <v>0</v>
      </c>
      <c r="F268" s="419">
        <f t="shared" si="87"/>
        <v>4.7172219480000015</v>
      </c>
      <c r="G268" s="421">
        <f>[2]BldgAreas!$B$157*[2]BldgEUI2!O269*([2]BldgEUI2!J269/[2]Constants!$B$1)/1000000</f>
        <v>9.0785506949999997E-2</v>
      </c>
      <c r="H268" s="420">
        <f>[2]BldgAreas!$C$157*[2]BldgEUI2!O269*[2]BldgEUI2!J269/1000000</f>
        <v>0</v>
      </c>
      <c r="I268" s="420">
        <f>([2]BldgAreas!$D$157*[2]BldgEUI2!J269+[2]BldgAreas!$G$157*[2]BldgEUI2!N269)*[2]BldgEUI2!O269/1000000</f>
        <v>5.2834971224999999E-2</v>
      </c>
      <c r="J268" s="420">
        <v>0</v>
      </c>
      <c r="K268" s="419">
        <f t="shared" si="88"/>
        <v>0.14362047817500001</v>
      </c>
      <c r="L268" s="421">
        <f>[2]BldgAreas!$B$158*[2]BldgEUI2!V269*([2]BldgEUI2!Q269/[2]Constants!$B$1)/1000000</f>
        <v>0</v>
      </c>
      <c r="M268" s="420">
        <f>[2]BldgAreas!$C$158*[2]BldgEUI2!V269*[2]BldgEUI2!Q269/1000000</f>
        <v>0</v>
      </c>
      <c r="N268" s="420">
        <f>([2]BldgAreas!$D$158*[2]BldgEUI2!Q269+[2]BldgAreas!$G$158*[2]BldgEUI2!U269)*[2]BldgEUI2!V269/1000000</f>
        <v>0</v>
      </c>
      <c r="O268" s="420">
        <v>0</v>
      </c>
      <c r="P268" s="419">
        <f t="shared" si="89"/>
        <v>0</v>
      </c>
      <c r="Q268" s="421">
        <f>[2]BldgAreas!$B$159*[2]BldgEUI2!AC269*([2]BldgEUI2!X269/[2]Constants!$B$1)/1000000</f>
        <v>2.2497445212500002</v>
      </c>
      <c r="R268" s="420">
        <f>[2]BldgAreas!$C$159*[2]BldgEUI2!AC269*[2]BldgEUI2!X269/1000000</f>
        <v>5.8138675084000004</v>
      </c>
      <c r="S268" s="420">
        <f>([2]BldgAreas!$D$159*[2]BldgEUI2!X269+[2]BldgAreas!$G$159*[2]BldgEUI2!AB269)*[2]BldgEUI2!AC269/1000000</f>
        <v>2.855798821</v>
      </c>
      <c r="T268" s="420">
        <v>0</v>
      </c>
      <c r="U268" s="419">
        <f t="shared" si="90"/>
        <v>10.919410850650001</v>
      </c>
      <c r="V268" s="418">
        <f t="shared" si="91"/>
        <v>6.0172823522000014</v>
      </c>
      <c r="W268" s="417">
        <f>(C268+H268+M268+R268)/[2]Constants!$B$3</f>
        <v>10.570668197090908</v>
      </c>
      <c r="X268" s="417">
        <f t="shared" si="92"/>
        <v>16.587950549290909</v>
      </c>
      <c r="Y268" s="416">
        <f t="shared" si="93"/>
        <v>3.9491034162250003</v>
      </c>
    </row>
    <row r="269" spans="1:25" s="24" customFormat="1" x14ac:dyDescent="0.2">
      <c r="A269" s="423" t="str">
        <f>A246</f>
        <v>DCV</v>
      </c>
      <c r="B269" s="421">
        <f>[2]BldgAreas!$B$156*[2]BldgEUI2!H270*([2]BldgEUI2!C270/[2]Constants!$B$1)/1000000</f>
        <v>3.9082185720000009</v>
      </c>
      <c r="C269" s="420">
        <f>[2]BldgAreas!$C$156*[2]BldgEUI2!H270*[2]BldgEUI2!C270/1000000</f>
        <v>0</v>
      </c>
      <c r="D269" s="420">
        <f>([2]BldgAreas!$D$156*[2]BldgEUI2!C270+[2]BldgAreas!$G$156*[2]BldgEUI2!G270)*[2]BldgEUI2!H270/1000000</f>
        <v>1.1096838000000002</v>
      </c>
      <c r="E269" s="420">
        <v>0</v>
      </c>
      <c r="F269" s="419">
        <f t="shared" si="87"/>
        <v>5.0179023720000009</v>
      </c>
      <c r="G269" s="421">
        <f>[2]BldgAreas!$B$157*[2]BldgEUI2!O270*([2]BldgEUI2!J270/[2]Constants!$B$1)/1000000</f>
        <v>0.1130580621</v>
      </c>
      <c r="H269" s="420">
        <f>[2]BldgAreas!$C$157*[2]BldgEUI2!O270*[2]BldgEUI2!J270/1000000</f>
        <v>0</v>
      </c>
      <c r="I269" s="420">
        <f>([2]BldgAreas!$D$157*[2]BldgEUI2!J270+[2]BldgAreas!$G$157*[2]BldgEUI2!N270)*[2]BldgEUI2!O270/1000000</f>
        <v>5.3500042774999999E-2</v>
      </c>
      <c r="J269" s="420">
        <v>0</v>
      </c>
      <c r="K269" s="419">
        <f t="shared" si="88"/>
        <v>0.166558104875</v>
      </c>
      <c r="L269" s="421">
        <f>[2]BldgAreas!$B$158*[2]BldgEUI2!V270*([2]BldgEUI2!Q270/[2]Constants!$B$1)/1000000</f>
        <v>0</v>
      </c>
      <c r="M269" s="420">
        <f>[2]BldgAreas!$C$158*[2]BldgEUI2!V270*[2]BldgEUI2!Q270/1000000</f>
        <v>0</v>
      </c>
      <c r="N269" s="420">
        <f>([2]BldgAreas!$D$158*[2]BldgEUI2!Q270+[2]BldgAreas!$G$158*[2]BldgEUI2!U270)*[2]BldgEUI2!V270/1000000</f>
        <v>0</v>
      </c>
      <c r="O269" s="420">
        <v>0</v>
      </c>
      <c r="P269" s="419">
        <f t="shared" si="89"/>
        <v>0</v>
      </c>
      <c r="Q269" s="421">
        <f>[2]BldgAreas!$B$159*[2]BldgEUI2!AC270*([2]BldgEUI2!X270/[2]Constants!$B$1)/1000000</f>
        <v>2.7915530099999999</v>
      </c>
      <c r="R269" s="420">
        <f>[2]BldgAreas!$C$159*[2]BldgEUI2!AC270*[2]BldgEUI2!X270/1000000</f>
        <v>7.2140277216000008</v>
      </c>
      <c r="S269" s="420">
        <f>([2]BldgAreas!$D$159*[2]BldgEUI2!X270+[2]BldgAreas!$G$159*[2]BldgEUI2!AB270)*[2]BldgEUI2!AC270/1000000</f>
        <v>2.8554734480000001</v>
      </c>
      <c r="T269" s="420">
        <v>0</v>
      </c>
      <c r="U269" s="419">
        <f t="shared" si="90"/>
        <v>12.8610541796</v>
      </c>
      <c r="V269" s="418">
        <f t="shared" si="91"/>
        <v>6.8128296441000007</v>
      </c>
      <c r="W269" s="417">
        <f>(C269+H269+M269+R269)/[2]Constants!$B$3</f>
        <v>13.116414039272728</v>
      </c>
      <c r="X269" s="417">
        <f t="shared" si="92"/>
        <v>19.929243683372729</v>
      </c>
      <c r="Y269" s="416">
        <f t="shared" si="93"/>
        <v>4.0186572907750007</v>
      </c>
    </row>
    <row r="270" spans="1:25" s="24" customFormat="1" x14ac:dyDescent="0.2">
      <c r="A270" s="425" t="s">
        <v>306</v>
      </c>
      <c r="B270" s="421">
        <f>[2]BldgAreas!$B$156*[2]BldgEUI2!H271*([2]BldgEUI2!C271/[2]Constants!$B$1)/1000000</f>
        <v>4.3424372160000004</v>
      </c>
      <c r="C270" s="420">
        <f>[2]BldgAreas!$C$156*[2]BldgEUI2!H271*[2]BldgEUI2!C271/1000000</f>
        <v>0</v>
      </c>
      <c r="D270" s="420">
        <f>([2]BldgAreas!$D$156*[2]BldgEUI2!C271+[2]BldgAreas!$G$156*[2]BldgEUI2!G271)*[2]BldgEUI2!H271/1000000</f>
        <v>1.0276800480000001</v>
      </c>
      <c r="E270" s="420">
        <v>0</v>
      </c>
      <c r="F270" s="419">
        <f t="shared" si="87"/>
        <v>5.370117264000001</v>
      </c>
      <c r="G270" s="421">
        <f>[2]BldgAreas!$B$157*[2]BldgEUI2!O271*([2]BldgEUI2!J271/[2]Constants!$B$1)/1000000</f>
        <v>0.12562006900000003</v>
      </c>
      <c r="H270" s="420">
        <f>[2]BldgAreas!$C$157*[2]BldgEUI2!O271*[2]BldgEUI2!J271/1000000</f>
        <v>0</v>
      </c>
      <c r="I270" s="420">
        <f>([2]BldgAreas!$D$157*[2]BldgEUI2!J271+[2]BldgAreas!$G$157*[2]BldgEUI2!N271)*[2]BldgEUI2!O271/1000000</f>
        <v>5.4337380900000003E-2</v>
      </c>
      <c r="J270" s="420">
        <v>0</v>
      </c>
      <c r="K270" s="419">
        <f t="shared" si="88"/>
        <v>0.17995744990000004</v>
      </c>
      <c r="L270" s="421">
        <f>[2]BldgAreas!$B$158*[2]BldgEUI2!V271*([2]BldgEUI2!Q271/[2]Constants!$B$1)/1000000</f>
        <v>0</v>
      </c>
      <c r="M270" s="420">
        <f>[2]BldgAreas!$C$158*[2]BldgEUI2!V271*[2]BldgEUI2!Q271/1000000</f>
        <v>0</v>
      </c>
      <c r="N270" s="420">
        <f>([2]BldgAreas!$D$158*[2]BldgEUI2!Q271+[2]BldgAreas!$G$158*[2]BldgEUI2!U271)*[2]BldgEUI2!V271/1000000</f>
        <v>0</v>
      </c>
      <c r="O270" s="420">
        <v>0</v>
      </c>
      <c r="P270" s="419">
        <f t="shared" si="89"/>
        <v>0</v>
      </c>
      <c r="Q270" s="421">
        <f>[2]BldgAreas!$B$159*[2]BldgEUI2!AC271*([2]BldgEUI2!X271/[2]Constants!$B$1)/1000000</f>
        <v>2.9489980149999995</v>
      </c>
      <c r="R270" s="420">
        <f>[2]BldgAreas!$C$159*[2]BldgEUI2!AC271*[2]BldgEUI2!X271/1000000</f>
        <v>7.6209025423999996</v>
      </c>
      <c r="S270" s="420">
        <f>([2]BldgAreas!$D$159*[2]BldgEUI2!X271+[2]BldgAreas!$G$159*[2]BldgEUI2!AB271)*[2]BldgEUI2!AC271/1000000</f>
        <v>2.7695749760000004</v>
      </c>
      <c r="T270" s="420">
        <v>0</v>
      </c>
      <c r="U270" s="419">
        <f t="shared" si="90"/>
        <v>13.339475533399998</v>
      </c>
      <c r="V270" s="418">
        <f t="shared" si="91"/>
        <v>7.4170552999999995</v>
      </c>
      <c r="W270" s="417">
        <f>(C270+H270+M270+R270)/[2]Constants!$B$3</f>
        <v>13.856186440727271</v>
      </c>
      <c r="X270" s="417">
        <f t="shared" si="92"/>
        <v>21.273241740727272</v>
      </c>
      <c r="Y270" s="416">
        <f t="shared" si="93"/>
        <v>3.8515924049000008</v>
      </c>
    </row>
    <row r="271" spans="1:25" s="24" customFormat="1" x14ac:dyDescent="0.2">
      <c r="A271" s="423" t="str">
        <f>A248</f>
        <v>VSD</v>
      </c>
      <c r="B271" s="421">
        <f>[2]BldgAreas!$B$156*[2]BldgEUI2!H272*([2]BldgEUI2!C272/[2]Constants!$B$1)/1000000</f>
        <v>4.3424372160000004</v>
      </c>
      <c r="C271" s="420">
        <f>[2]BldgAreas!$C$156*[2]BldgEUI2!H272*[2]BldgEUI2!C272/1000000</f>
        <v>0</v>
      </c>
      <c r="D271" s="420">
        <f>([2]BldgAreas!$D$156*[2]BldgEUI2!C272+[2]BldgAreas!$G$156*[2]BldgEUI2!G272)*[2]BldgEUI2!H272/1000000</f>
        <v>1.1489302440000002</v>
      </c>
      <c r="E271" s="420">
        <v>0</v>
      </c>
      <c r="F271" s="419">
        <f t="shared" si="87"/>
        <v>5.4913674600000011</v>
      </c>
      <c r="G271" s="421">
        <f>[2]BldgAreas!$B$157*[2]BldgEUI2!O272*([2]BldgEUI2!J272/[2]Constants!$B$1)/1000000</f>
        <v>0.12619815515000002</v>
      </c>
      <c r="H271" s="420">
        <f>[2]BldgAreas!$C$157*[2]BldgEUI2!O272*[2]BldgEUI2!J272/1000000</f>
        <v>0</v>
      </c>
      <c r="I271" s="420">
        <f>([2]BldgAreas!$D$157*[2]BldgEUI2!J272+[2]BldgAreas!$G$157*[2]BldgEUI2!N272)*[2]BldgEUI2!O272/1000000</f>
        <v>5.4584610375000002E-2</v>
      </c>
      <c r="J271" s="420">
        <v>0</v>
      </c>
      <c r="K271" s="419">
        <f t="shared" si="88"/>
        <v>0.18078276552500003</v>
      </c>
      <c r="L271" s="421">
        <f>[2]BldgAreas!$B$158*[2]BldgEUI2!V272*([2]BldgEUI2!Q272/[2]Constants!$B$1)/1000000</f>
        <v>0</v>
      </c>
      <c r="M271" s="420">
        <f>[2]BldgAreas!$C$158*[2]BldgEUI2!V272*[2]BldgEUI2!Q272/1000000</f>
        <v>0</v>
      </c>
      <c r="N271" s="420">
        <f>([2]BldgAreas!$D$158*[2]BldgEUI2!Q272+[2]BldgAreas!$G$158*[2]BldgEUI2!U272)*[2]BldgEUI2!V272/1000000</f>
        <v>0</v>
      </c>
      <c r="O271" s="420">
        <v>0</v>
      </c>
      <c r="P271" s="419">
        <f t="shared" si="89"/>
        <v>0</v>
      </c>
      <c r="Q271" s="421">
        <f>[2]BldgAreas!$B$159*[2]BldgEUI2!AC272*([2]BldgEUI2!X272/[2]Constants!$B$1)/1000000</f>
        <v>3.0035307499999999</v>
      </c>
      <c r="R271" s="420">
        <f>[2]BldgAreas!$C$159*[2]BldgEUI2!AC272*[2]BldgEUI2!X272/1000000</f>
        <v>7.7618279200000009</v>
      </c>
      <c r="S271" s="420">
        <f>([2]BldgAreas!$D$159*[2]BldgEUI2!X272+[2]BldgAreas!$G$159*[2]BldgEUI2!AB272)*[2]BldgEUI2!AC272/1000000</f>
        <v>3.3422314559999999</v>
      </c>
      <c r="T271" s="420">
        <v>0</v>
      </c>
      <c r="U271" s="419">
        <f t="shared" si="90"/>
        <v>14.107590126000002</v>
      </c>
      <c r="V271" s="418">
        <f t="shared" si="91"/>
        <v>7.4721661211499999</v>
      </c>
      <c r="W271" s="417">
        <f>(C271+H271+M271+R271)/[2]Constants!$B$3</f>
        <v>14.1124144</v>
      </c>
      <c r="X271" s="417">
        <f t="shared" si="92"/>
        <v>21.584580521150002</v>
      </c>
      <c r="Y271" s="416">
        <f t="shared" si="93"/>
        <v>4.5457463103749998</v>
      </c>
    </row>
    <row r="272" spans="1:25" s="24" customFormat="1" x14ac:dyDescent="0.2">
      <c r="A272" s="423" t="str">
        <f>A249</f>
        <v>VSP</v>
      </c>
      <c r="B272" s="421">
        <f>[2]BldgAreas!$B$156*[2]BldgEUI2!H273*([2]BldgEUI2!C273/[2]Constants!$B$1)/1000000</f>
        <v>4.3424372160000004</v>
      </c>
      <c r="C272" s="420">
        <f>[2]BldgAreas!$C$156*[2]BldgEUI2!H273*[2]BldgEUI2!C273/1000000</f>
        <v>0</v>
      </c>
      <c r="D272" s="420">
        <f>([2]BldgAreas!$D$156*[2]BldgEUI2!C273+[2]BldgAreas!$G$156*[2]BldgEUI2!G273)*[2]BldgEUI2!H273/1000000</f>
        <v>1.1489302440000002</v>
      </c>
      <c r="E272" s="420">
        <v>0</v>
      </c>
      <c r="F272" s="419">
        <f t="shared" si="87"/>
        <v>5.4913674600000011</v>
      </c>
      <c r="G272" s="421">
        <f>[2]BldgAreas!$B$157*[2]BldgEUI2!O273*([2]BldgEUI2!J273/[2]Constants!$B$1)/1000000</f>
        <v>0.1264384831</v>
      </c>
      <c r="H272" s="420">
        <f>[2]BldgAreas!$C$157*[2]BldgEUI2!O273*[2]BldgEUI2!J273/1000000</f>
        <v>0</v>
      </c>
      <c r="I272" s="420">
        <f>([2]BldgAreas!$D$157*[2]BldgEUI2!J273+[2]BldgAreas!$G$157*[2]BldgEUI2!N273)*[2]BldgEUI2!O273/1000000</f>
        <v>5.4528560574999996E-2</v>
      </c>
      <c r="J272" s="420">
        <v>0</v>
      </c>
      <c r="K272" s="419">
        <f t="shared" si="88"/>
        <v>0.18096704367499999</v>
      </c>
      <c r="L272" s="421">
        <f>[2]BldgAreas!$B$158*[2]BldgEUI2!V273*([2]BldgEUI2!Q273/[2]Constants!$B$1)/1000000</f>
        <v>0</v>
      </c>
      <c r="M272" s="420">
        <f>[2]BldgAreas!$C$158*[2]BldgEUI2!V273*[2]BldgEUI2!Q273/1000000</f>
        <v>0</v>
      </c>
      <c r="N272" s="420">
        <f>([2]BldgAreas!$D$158*[2]BldgEUI2!Q273+[2]BldgAreas!$G$158*[2]BldgEUI2!U273)*[2]BldgEUI2!V273/1000000</f>
        <v>0</v>
      </c>
      <c r="O272" s="420">
        <v>0</v>
      </c>
      <c r="P272" s="419">
        <f t="shared" si="89"/>
        <v>0</v>
      </c>
      <c r="Q272" s="421">
        <f>[2]BldgAreas!$B$159*[2]BldgEUI2!AC273*([2]BldgEUI2!X273/[2]Constants!$B$1)/1000000</f>
        <v>3.1055969550000002</v>
      </c>
      <c r="R272" s="420">
        <f>[2]BldgAreas!$C$159*[2]BldgEUI2!AC273*[2]BldgEUI2!X273/1000000</f>
        <v>8.0255909328000001</v>
      </c>
      <c r="S272" s="420">
        <f>([2]BldgAreas!$D$159*[2]BldgEUI2!X273+[2]BldgAreas!$G$159*[2]BldgEUI2!AB273)*[2]BldgEUI2!AC273/1000000</f>
        <v>2.8213092829999997</v>
      </c>
      <c r="T272" s="420">
        <v>0</v>
      </c>
      <c r="U272" s="419">
        <f t="shared" si="90"/>
        <v>13.952497170799999</v>
      </c>
      <c r="V272" s="418">
        <f t="shared" si="91"/>
        <v>7.5744726541000009</v>
      </c>
      <c r="W272" s="417">
        <f>(C272+H272+M272+R272)/[2]Constants!$B$3</f>
        <v>14.591983514181818</v>
      </c>
      <c r="X272" s="417">
        <f t="shared" si="92"/>
        <v>22.166456168281819</v>
      </c>
      <c r="Y272" s="416">
        <f t="shared" si="93"/>
        <v>4.0247680875749996</v>
      </c>
    </row>
    <row r="273" spans="1:25" s="26" customFormat="1" x14ac:dyDescent="0.2">
      <c r="A273" s="423" t="str">
        <f>A250</f>
        <v>Solar Wall</v>
      </c>
      <c r="B273" s="421">
        <f>[2]BldgAreas!$B$156*[2]BldgEUI2!H274*([2]BldgEUI2!C274/[2]Constants!$B$1)/1000000</f>
        <v>4.3424372160000004</v>
      </c>
      <c r="C273" s="420">
        <f>[2]BldgAreas!$C$156*[2]BldgEUI2!H274*[2]BldgEUI2!C274/1000000</f>
        <v>0</v>
      </c>
      <c r="D273" s="420">
        <f>([2]BldgAreas!$D$156*[2]BldgEUI2!C274+[2]BldgAreas!$G$156*[2]BldgEUI2!G274)*[2]BldgEUI2!H274/1000000</f>
        <v>1.1489302440000002</v>
      </c>
      <c r="E273" s="420">
        <v>0</v>
      </c>
      <c r="F273" s="419">
        <f t="shared" si="87"/>
        <v>5.4913674600000011</v>
      </c>
      <c r="G273" s="421">
        <f>[2]BldgAreas!$B$157*[2]BldgEUI2!O274*([2]BldgEUI2!J274/[2]Constants!$B$1)/1000000</f>
        <v>0.12562006900000003</v>
      </c>
      <c r="H273" s="420">
        <f>[2]BldgAreas!$C$157*[2]BldgEUI2!O274*[2]BldgEUI2!J274/1000000</f>
        <v>0</v>
      </c>
      <c r="I273" s="420">
        <f>([2]BldgAreas!$D$157*[2]BldgEUI2!J274+[2]BldgAreas!$G$157*[2]BldgEUI2!N274)*[2]BldgEUI2!O274/1000000</f>
        <v>5.5424759575000003E-2</v>
      </c>
      <c r="J273" s="420">
        <v>0</v>
      </c>
      <c r="K273" s="419">
        <f t="shared" si="88"/>
        <v>0.18104482857500004</v>
      </c>
      <c r="L273" s="421">
        <f>[2]BldgAreas!$B$158*[2]BldgEUI2!V274*([2]BldgEUI2!Q274/[2]Constants!$B$1)/1000000</f>
        <v>0</v>
      </c>
      <c r="M273" s="420">
        <f>[2]BldgAreas!$C$158*[2]BldgEUI2!V274*[2]BldgEUI2!Q274/1000000</f>
        <v>0</v>
      </c>
      <c r="N273" s="420">
        <f>([2]BldgAreas!$D$158*[2]BldgEUI2!Q274+[2]BldgAreas!$G$158*[2]BldgEUI2!U274)*[2]BldgEUI2!V274/1000000</f>
        <v>0</v>
      </c>
      <c r="O273" s="420">
        <v>0</v>
      </c>
      <c r="P273" s="419">
        <f t="shared" si="89"/>
        <v>0</v>
      </c>
      <c r="Q273" s="421">
        <f>[2]BldgAreas!$B$159*[2]BldgEUI2!AC274*([2]BldgEUI2!X274/[2]Constants!$B$1)/1000000</f>
        <v>3.1042124849999997</v>
      </c>
      <c r="R273" s="420">
        <f>[2]BldgAreas!$C$159*[2]BldgEUI2!AC274*[2]BldgEUI2!X274/1000000</f>
        <v>8.0220131376000001</v>
      </c>
      <c r="S273" s="420">
        <f>([2]BldgAreas!$D$159*[2]BldgEUI2!X274+[2]BldgAreas!$G$159*[2]BldgEUI2!AB274)*[2]BldgEUI2!AC274/1000000</f>
        <v>2.8554734480000001</v>
      </c>
      <c r="T273" s="420">
        <v>0</v>
      </c>
      <c r="U273" s="419">
        <f t="shared" si="90"/>
        <v>13.9816990706</v>
      </c>
      <c r="V273" s="418">
        <f t="shared" si="91"/>
        <v>7.5722697700000001</v>
      </c>
      <c r="W273" s="417">
        <f>(C273+H273+M273+R273)/[2]Constants!$B$3</f>
        <v>14.585478431999999</v>
      </c>
      <c r="X273" s="417">
        <f t="shared" si="92"/>
        <v>22.157748202000001</v>
      </c>
      <c r="Y273" s="416">
        <f t="shared" si="93"/>
        <v>4.0598284515750001</v>
      </c>
    </row>
    <row r="274" spans="1:25" s="26" customFormat="1" x14ac:dyDescent="0.2">
      <c r="A274" s="424" t="s">
        <v>21</v>
      </c>
      <c r="B274" s="421">
        <f>[2]BldgAreas!$B$156*[2]BldgEUI2!H275*([2]BldgEUI2!C275/[2]Constants!$B$1)/1000000</f>
        <v>4.3424372160000004</v>
      </c>
      <c r="C274" s="420">
        <f>[2]BldgAreas!$C$156*[2]BldgEUI2!H275*[2]BldgEUI2!C275/1000000</f>
        <v>0</v>
      </c>
      <c r="D274" s="420">
        <f>([2]BldgAreas!$D$156*[2]BldgEUI2!C275+[2]BldgAreas!$G$156*[2]BldgEUI2!G275)*[2]BldgEUI2!H275/1000000</f>
        <v>1.1027874600000003</v>
      </c>
      <c r="E274" s="420">
        <v>0</v>
      </c>
      <c r="F274" s="419">
        <f t="shared" si="87"/>
        <v>5.4452246760000005</v>
      </c>
      <c r="G274" s="421">
        <f>[2]BldgAreas!$B$157*[2]BldgEUI2!O275*([2]BldgEUI2!J275/[2]Constants!$B$1)/1000000</f>
        <v>0.12562006900000003</v>
      </c>
      <c r="H274" s="420">
        <f>[2]BldgAreas!$C$157*[2]BldgEUI2!O275*[2]BldgEUI2!J275/1000000</f>
        <v>0</v>
      </c>
      <c r="I274" s="420">
        <f>([2]BldgAreas!$D$157*[2]BldgEUI2!J275+[2]BldgAreas!$G$157*[2]BldgEUI2!N275)*[2]BldgEUI2!O275/1000000</f>
        <v>5.4000719175000003E-2</v>
      </c>
      <c r="J274" s="420">
        <v>0</v>
      </c>
      <c r="K274" s="419">
        <f t="shared" si="88"/>
        <v>0.17962078817500005</v>
      </c>
      <c r="L274" s="421">
        <f>[2]BldgAreas!$B$158*[2]BldgEUI2!V275*([2]BldgEUI2!Q275/[2]Constants!$B$1)/1000000</f>
        <v>0</v>
      </c>
      <c r="M274" s="420">
        <f>[2]BldgAreas!$C$158*[2]BldgEUI2!V275*[2]BldgEUI2!Q275/1000000</f>
        <v>0</v>
      </c>
      <c r="N274" s="420">
        <f>([2]BldgAreas!$D$158*[2]BldgEUI2!Q275+[2]BldgAreas!$G$158*[2]BldgEUI2!U275)*[2]BldgEUI2!V275/1000000</f>
        <v>0</v>
      </c>
      <c r="O274" s="420">
        <v>0</v>
      </c>
      <c r="P274" s="419">
        <f t="shared" si="89"/>
        <v>0</v>
      </c>
      <c r="Q274" s="421">
        <f>[2]BldgAreas!$B$159*[2]BldgEUI2!AC275*([2]BldgEUI2!X275/[2]Constants!$B$1)/1000000</f>
        <v>3.1042124849999997</v>
      </c>
      <c r="R274" s="420">
        <f>[2]BldgAreas!$C$159*[2]BldgEUI2!AC275*[2]BldgEUI2!X275/1000000</f>
        <v>8.0220131376000001</v>
      </c>
      <c r="S274" s="420">
        <f>([2]BldgAreas!$D$159*[2]BldgEUI2!X275+[2]BldgAreas!$G$159*[2]BldgEUI2!AB275)*[2]BldgEUI2!AC275/1000000</f>
        <v>2.7357361839999998</v>
      </c>
      <c r="T274" s="420">
        <v>0</v>
      </c>
      <c r="U274" s="419">
        <f t="shared" si="90"/>
        <v>13.8619618066</v>
      </c>
      <c r="V274" s="418">
        <f t="shared" si="91"/>
        <v>7.5722697700000001</v>
      </c>
      <c r="W274" s="417">
        <f>(C274+H274+M274+R274)/[2]Constants!$B$3</f>
        <v>14.585478431999999</v>
      </c>
      <c r="X274" s="417">
        <f t="shared" si="92"/>
        <v>22.157748202000001</v>
      </c>
      <c r="Y274" s="416">
        <f t="shared" si="93"/>
        <v>3.8925243631750002</v>
      </c>
    </row>
    <row r="275" spans="1:25" s="24" customFormat="1" x14ac:dyDescent="0.2">
      <c r="A275" s="423" t="str">
        <f>A252</f>
        <v>DB Economizer</v>
      </c>
      <c r="B275" s="421">
        <f>[2]BldgAreas!$B$156*[2]BldgEUI2!H276*([2]BldgEUI2!C276/[2]Constants!$B$1)/1000000</f>
        <v>4.3424372160000004</v>
      </c>
      <c r="C275" s="420">
        <f>[2]BldgAreas!$C$156*[2]BldgEUI2!H276*[2]BldgEUI2!C276/1000000</f>
        <v>0</v>
      </c>
      <c r="D275" s="420">
        <f>([2]BldgAreas!$D$156*[2]BldgEUI2!C276+[2]BldgAreas!$G$156*[2]BldgEUI2!G276)*[2]BldgEUI2!H276/1000000</f>
        <v>1.1489302440000002</v>
      </c>
      <c r="E275" s="420">
        <v>0</v>
      </c>
      <c r="F275" s="419">
        <f t="shared" si="87"/>
        <v>5.4913674600000011</v>
      </c>
      <c r="G275" s="421">
        <f>[2]BldgAreas!$B$157*[2]BldgEUI2!O276*([2]BldgEUI2!J276/[2]Constants!$B$1)/1000000</f>
        <v>0.12562006900000003</v>
      </c>
      <c r="H275" s="420">
        <f>[2]BldgAreas!$C$157*[2]BldgEUI2!O276*[2]BldgEUI2!J276/1000000</f>
        <v>0</v>
      </c>
      <c r="I275" s="420">
        <f>([2]BldgAreas!$D$157*[2]BldgEUI2!J276+[2]BldgAreas!$G$157*[2]BldgEUI2!N276)*[2]BldgEUI2!O276/1000000</f>
        <v>5.5424759575000003E-2</v>
      </c>
      <c r="J275" s="420">
        <v>0</v>
      </c>
      <c r="K275" s="419">
        <f t="shared" si="88"/>
        <v>0.18104482857500004</v>
      </c>
      <c r="L275" s="421">
        <f>[2]BldgAreas!$B$158*[2]BldgEUI2!V276*([2]BldgEUI2!Q276/[2]Constants!$B$1)/1000000</f>
        <v>0</v>
      </c>
      <c r="M275" s="420">
        <f>[2]BldgAreas!$C$158*[2]BldgEUI2!V276*[2]BldgEUI2!Q276/1000000</f>
        <v>0</v>
      </c>
      <c r="N275" s="420">
        <f>([2]BldgAreas!$D$158*[2]BldgEUI2!Q276+[2]BldgAreas!$G$158*[2]BldgEUI2!U276)*[2]BldgEUI2!V276/1000000</f>
        <v>0</v>
      </c>
      <c r="O275" s="420">
        <v>0</v>
      </c>
      <c r="P275" s="419">
        <f t="shared" si="89"/>
        <v>0</v>
      </c>
      <c r="Q275" s="421">
        <f>[2]BldgAreas!$B$159*[2]BldgEUI2!AC276*([2]BldgEUI2!X276/[2]Constants!$B$1)/1000000</f>
        <v>3.1042124849999997</v>
      </c>
      <c r="R275" s="420">
        <f>[2]BldgAreas!$C$159*[2]BldgEUI2!AC276*[2]BldgEUI2!X276/1000000</f>
        <v>8.0220131376000001</v>
      </c>
      <c r="S275" s="420">
        <f>([2]BldgAreas!$D$159*[2]BldgEUI2!X276+[2]BldgAreas!$G$159*[2]BldgEUI2!AB276)*[2]BldgEUI2!AC276/1000000</f>
        <v>2.8554734480000001</v>
      </c>
      <c r="T275" s="420">
        <v>0</v>
      </c>
      <c r="U275" s="419">
        <f t="shared" si="90"/>
        <v>13.9816990706</v>
      </c>
      <c r="V275" s="418">
        <f t="shared" si="91"/>
        <v>7.5722697700000001</v>
      </c>
      <c r="W275" s="417">
        <f>(C275+H275+M275+R275)/[2]Constants!$B$3</f>
        <v>14.585478431999999</v>
      </c>
      <c r="X275" s="417">
        <f t="shared" si="92"/>
        <v>22.157748202000001</v>
      </c>
      <c r="Y275" s="416">
        <f t="shared" si="93"/>
        <v>4.0598284515750001</v>
      </c>
    </row>
    <row r="276" spans="1:25" s="24" customFormat="1" x14ac:dyDescent="0.2">
      <c r="A276" s="422" t="s">
        <v>311</v>
      </c>
      <c r="B276" s="421">
        <f>[2]BldgAreas!$B$156*[2]BldgEUI2!H277*([2]BldgEUI2!C277/[2]Constants!$B$1)/1000000</f>
        <v>4.3424372160000004</v>
      </c>
      <c r="C276" s="420">
        <f>[2]BldgAreas!$C$156*[2]BldgEUI2!H277*[2]BldgEUI2!C277/1000000</f>
        <v>0</v>
      </c>
      <c r="D276" s="420">
        <f>([2]BldgAreas!$D$156*[2]BldgEUI2!C277+[2]BldgAreas!$G$156*[2]BldgEUI2!G277)*[2]BldgEUI2!H277/1000000</f>
        <v>1.1489302440000002</v>
      </c>
      <c r="E276" s="420">
        <v>0</v>
      </c>
      <c r="F276" s="419">
        <f t="shared" si="87"/>
        <v>5.4913674600000011</v>
      </c>
      <c r="G276" s="421">
        <f>[2]BldgAreas!$B$157*[2]BldgEUI2!O277*([2]BldgEUI2!J277/[2]Constants!$B$1)/1000000</f>
        <v>0.12562006900000003</v>
      </c>
      <c r="H276" s="420">
        <f>[2]BldgAreas!$C$157*[2]BldgEUI2!O277*[2]BldgEUI2!J277/1000000</f>
        <v>0</v>
      </c>
      <c r="I276" s="420">
        <f>([2]BldgAreas!$D$157*[2]BldgEUI2!J277+[2]BldgAreas!$G$157*[2]BldgEUI2!N277)*[2]BldgEUI2!O277/1000000</f>
        <v>5.5424759575000003E-2</v>
      </c>
      <c r="J276" s="420">
        <v>0</v>
      </c>
      <c r="K276" s="419">
        <f t="shared" si="88"/>
        <v>0.18104482857500004</v>
      </c>
      <c r="L276" s="421">
        <f>[2]BldgAreas!$B$158*[2]BldgEUI2!V277*([2]BldgEUI2!Q277/[2]Constants!$B$1)/1000000</f>
        <v>0</v>
      </c>
      <c r="M276" s="420">
        <f>[2]BldgAreas!$C$158*[2]BldgEUI2!V277*[2]BldgEUI2!Q277/1000000</f>
        <v>0</v>
      </c>
      <c r="N276" s="420">
        <f>([2]BldgAreas!$D$158*[2]BldgEUI2!Q277+[2]BldgAreas!$G$158*[2]BldgEUI2!U277)*[2]BldgEUI2!V277/1000000</f>
        <v>0</v>
      </c>
      <c r="O276" s="420">
        <v>0</v>
      </c>
      <c r="P276" s="419">
        <f t="shared" si="89"/>
        <v>0</v>
      </c>
      <c r="Q276" s="421">
        <f>[2]BldgAreas!$B$159*[2]BldgEUI2!AC277*([2]BldgEUI2!X277/[2]Constants!$B$1)/1000000</f>
        <v>3.1042124849999997</v>
      </c>
      <c r="R276" s="420">
        <f>[2]BldgAreas!$C$159*[2]BldgEUI2!AC277*[2]BldgEUI2!X277/1000000</f>
        <v>8.0220131376000001</v>
      </c>
      <c r="S276" s="420">
        <f>([2]BldgAreas!$D$159*[2]BldgEUI2!X277+[2]BldgAreas!$G$159*[2]BldgEUI2!AB277)*[2]BldgEUI2!AC277/1000000</f>
        <v>2.8554734480000001</v>
      </c>
      <c r="T276" s="420">
        <v>0</v>
      </c>
      <c r="U276" s="419">
        <f t="shared" si="90"/>
        <v>13.9816990706</v>
      </c>
      <c r="V276" s="418">
        <f t="shared" si="91"/>
        <v>7.5722697700000001</v>
      </c>
      <c r="W276" s="417">
        <f>(C276+H276+M276+R276)/[2]Constants!$B$3</f>
        <v>14.585478431999999</v>
      </c>
      <c r="X276" s="417">
        <f t="shared" si="92"/>
        <v>22.157748202000001</v>
      </c>
      <c r="Y276" s="416">
        <f t="shared" si="93"/>
        <v>4.0598284515750001</v>
      </c>
    </row>
    <row r="277" spans="1:25" s="24" customFormat="1" x14ac:dyDescent="0.2">
      <c r="A277" s="415" t="s">
        <v>312</v>
      </c>
      <c r="B277" s="414">
        <f>[2]BldgAreas!$B$156*[2]BldgEUI2!H278*([2]BldgEUI2!C278/[2]Constants!$B$1)/1000000</f>
        <v>4.3424372160000004</v>
      </c>
      <c r="C277" s="413">
        <f>[2]BldgAreas!$C$156*[2]BldgEUI2!H278*[2]BldgEUI2!C278/1000000</f>
        <v>0</v>
      </c>
      <c r="D277" s="413">
        <f>([2]BldgAreas!$D$156*[2]BldgEUI2!C278+[2]BldgAreas!$G$156*[2]BldgEUI2!G278)*[2]BldgEUI2!H278/1000000</f>
        <v>1.1489302440000002</v>
      </c>
      <c r="E277" s="413">
        <v>0</v>
      </c>
      <c r="F277" s="412">
        <f t="shared" si="87"/>
        <v>5.4913674600000011</v>
      </c>
      <c r="G277" s="414">
        <f>[2]BldgAreas!$B$157*[2]BldgEUI2!O278*([2]BldgEUI2!J278/[2]Constants!$B$1)/1000000</f>
        <v>0.12562006900000003</v>
      </c>
      <c r="H277" s="413">
        <f>[2]BldgAreas!$C$157*[2]BldgEUI2!O278*[2]BldgEUI2!J278/1000000</f>
        <v>0</v>
      </c>
      <c r="I277" s="413">
        <f>([2]BldgAreas!$D$157*[2]BldgEUI2!J278+[2]BldgAreas!$G$157*[2]BldgEUI2!N278)*[2]BldgEUI2!O278/1000000</f>
        <v>5.5424759575000003E-2</v>
      </c>
      <c r="J277" s="413">
        <v>0</v>
      </c>
      <c r="K277" s="412">
        <f t="shared" si="88"/>
        <v>0.18104482857500004</v>
      </c>
      <c r="L277" s="414">
        <f>[2]BldgAreas!$B$158*[2]BldgEUI2!V278*([2]BldgEUI2!Q278/[2]Constants!$B$1)/1000000</f>
        <v>0</v>
      </c>
      <c r="M277" s="413">
        <f>[2]BldgAreas!$C$158*[2]BldgEUI2!V278*[2]BldgEUI2!Q278/1000000</f>
        <v>0</v>
      </c>
      <c r="N277" s="413">
        <f>([2]BldgAreas!$D$158*[2]BldgEUI2!Q278+[2]BldgAreas!$G$158*[2]BldgEUI2!U278)*[2]BldgEUI2!V278/1000000</f>
        <v>0</v>
      </c>
      <c r="O277" s="413">
        <v>0</v>
      </c>
      <c r="P277" s="412">
        <f t="shared" si="89"/>
        <v>0</v>
      </c>
      <c r="Q277" s="414">
        <f>[2]BldgAreas!$B$159*[2]BldgEUI2!AC278*([2]BldgEUI2!X278/[2]Constants!$B$1)/1000000</f>
        <v>3.1042124849999997</v>
      </c>
      <c r="R277" s="413">
        <f>[2]BldgAreas!$C$159*[2]BldgEUI2!AC278*[2]BldgEUI2!X278/1000000</f>
        <v>8.0220131376000001</v>
      </c>
      <c r="S277" s="413">
        <f>([2]BldgAreas!$D$159*[2]BldgEUI2!X278+[2]BldgAreas!$G$159*[2]BldgEUI2!AB278)*[2]BldgEUI2!AC278/1000000</f>
        <v>2.8554734480000001</v>
      </c>
      <c r="T277" s="413">
        <v>0</v>
      </c>
      <c r="U277" s="412">
        <f t="shared" si="90"/>
        <v>13.9816990706</v>
      </c>
      <c r="V277" s="411">
        <f t="shared" si="91"/>
        <v>7.5722697700000001</v>
      </c>
      <c r="W277" s="410">
        <f>(C277+H277+M277+R277)/[2]Constants!$B$3</f>
        <v>14.585478431999999</v>
      </c>
      <c r="X277" s="410">
        <f t="shared" si="92"/>
        <v>22.157748202000001</v>
      </c>
      <c r="Y277" s="409">
        <f t="shared" si="93"/>
        <v>4.0598284515750001</v>
      </c>
    </row>
    <row r="279" spans="1:25" ht="33.75" customHeight="1" x14ac:dyDescent="0.25">
      <c r="A279" s="358"/>
      <c r="B279" s="747" t="s">
        <v>381</v>
      </c>
      <c r="C279" s="748"/>
      <c r="D279" s="748"/>
      <c r="E279" s="748"/>
      <c r="F279" s="748"/>
      <c r="G279" s="748"/>
      <c r="H279" s="748"/>
      <c r="I279" s="748"/>
      <c r="J279" s="748"/>
      <c r="K279" s="748"/>
      <c r="L279" s="748"/>
      <c r="M279" s="748"/>
      <c r="N279" s="748"/>
      <c r="O279" s="748"/>
      <c r="P279" s="748"/>
      <c r="Q279" s="748"/>
      <c r="R279" s="748"/>
      <c r="S279" s="748"/>
      <c r="T279" s="748"/>
      <c r="U279" s="748"/>
      <c r="V279" s="749"/>
      <c r="W279" s="749"/>
      <c r="X279" s="749"/>
      <c r="Y279" s="750"/>
    </row>
    <row r="280" spans="1:25" x14ac:dyDescent="0.2">
      <c r="A280" s="358"/>
      <c r="B280" s="752" t="s">
        <v>284</v>
      </c>
      <c r="C280" s="753"/>
      <c r="D280" s="753"/>
      <c r="E280" s="753"/>
      <c r="F280" s="754"/>
      <c r="G280" s="755" t="s">
        <v>285</v>
      </c>
      <c r="H280" s="756"/>
      <c r="I280" s="756"/>
      <c r="J280" s="756"/>
      <c r="K280" s="757"/>
      <c r="L280" s="755" t="s">
        <v>286</v>
      </c>
      <c r="M280" s="756"/>
      <c r="N280" s="756"/>
      <c r="O280" s="756"/>
      <c r="P280" s="757"/>
      <c r="Q280" s="755" t="s">
        <v>287</v>
      </c>
      <c r="R280" s="756"/>
      <c r="S280" s="756"/>
      <c r="T280" s="756"/>
      <c r="U280" s="757"/>
      <c r="V280" s="744" t="s">
        <v>377</v>
      </c>
      <c r="W280" s="745"/>
      <c r="X280" s="745"/>
      <c r="Y280" s="746"/>
    </row>
    <row r="281" spans="1:25" x14ac:dyDescent="0.2">
      <c r="A281" s="382" t="s">
        <v>14</v>
      </c>
      <c r="B281" s="433" t="s">
        <v>4</v>
      </c>
      <c r="C281" s="165" t="s">
        <v>3</v>
      </c>
      <c r="D281" s="165" t="s">
        <v>2</v>
      </c>
      <c r="E281" s="165" t="s">
        <v>5</v>
      </c>
      <c r="F281" s="295" t="s">
        <v>1</v>
      </c>
      <c r="G281" s="165" t="s">
        <v>4</v>
      </c>
      <c r="H281" s="165" t="s">
        <v>3</v>
      </c>
      <c r="I281" s="165" t="s">
        <v>2</v>
      </c>
      <c r="J281" s="165" t="s">
        <v>5</v>
      </c>
      <c r="K281" s="295" t="s">
        <v>1</v>
      </c>
      <c r="L281" s="165" t="s">
        <v>4</v>
      </c>
      <c r="M281" s="165" t="s">
        <v>3</v>
      </c>
      <c r="N281" s="165" t="s">
        <v>2</v>
      </c>
      <c r="O281" s="165" t="s">
        <v>5</v>
      </c>
      <c r="P281" s="295" t="s">
        <v>1</v>
      </c>
      <c r="Q281" s="165" t="s">
        <v>4</v>
      </c>
      <c r="R281" s="165" t="s">
        <v>3</v>
      </c>
      <c r="S281" s="165" t="s">
        <v>2</v>
      </c>
      <c r="T281" s="165" t="s">
        <v>5</v>
      </c>
      <c r="U281" s="295" t="s">
        <v>1</v>
      </c>
      <c r="V281" s="432" t="s">
        <v>376</v>
      </c>
      <c r="W281" s="431" t="s">
        <v>375</v>
      </c>
      <c r="X281" s="431" t="s">
        <v>374</v>
      </c>
      <c r="Y281" s="430" t="s">
        <v>2</v>
      </c>
    </row>
    <row r="282" spans="1:25" s="24" customFormat="1" x14ac:dyDescent="0.2">
      <c r="A282" s="429" t="str">
        <f t="shared" ref="A282:A287" si="94">A259</f>
        <v>Base case</v>
      </c>
      <c r="B282" s="428">
        <f>[2]BldgAreas!$B$166*[2]BldgEUI2!H283*([2]BldgEUI2!C283/[2]Constants!$B$1)/1000000</f>
        <v>0</v>
      </c>
      <c r="C282" s="427">
        <f>[2]BldgAreas!$C$166*[2]BldgEUI2!H283*[2]BldgEUI2!C283/1000000</f>
        <v>0</v>
      </c>
      <c r="D282" s="427">
        <f>([2]BldgAreas!$D$166*[2]BldgEUI2!C283+[2]BldgAreas!$G$166*[2]BldgEUI2!G283)*[2]BldgEUI2!H283/1000000</f>
        <v>0</v>
      </c>
      <c r="E282" s="427">
        <v>0</v>
      </c>
      <c r="F282" s="426">
        <f t="shared" ref="F282:F300" si="95">SUM(B282:E282)</f>
        <v>0</v>
      </c>
      <c r="G282" s="428">
        <f>[2]BldgAreas!$B$167*[2]BldgEUI2!O283*([2]BldgEUI2!J283/[2]Constants!$B$1)/1000000</f>
        <v>0</v>
      </c>
      <c r="H282" s="427">
        <f>[2]BldgAreas!$C$167*[2]BldgEUI2!O283*[2]BldgEUI2!J283/1000000</f>
        <v>0</v>
      </c>
      <c r="I282" s="427">
        <f>([2]BldgAreas!$D$167*[2]BldgEUI2!J283+[2]BldgAreas!$G$167*[2]BldgEUI2!N283)*[2]BldgEUI2!O283/1000000</f>
        <v>0</v>
      </c>
      <c r="J282" s="427">
        <v>0</v>
      </c>
      <c r="K282" s="426">
        <f t="shared" ref="K282:K300" si="96">SUM(G282:J282)</f>
        <v>0</v>
      </c>
      <c r="L282" s="428">
        <f>[2]BldgAreas!$B$168*[2]BldgEUI2!V283*([2]BldgEUI2!Q283/[2]Constants!$B$1)/1000000</f>
        <v>0</v>
      </c>
      <c r="M282" s="427">
        <f>[2]BldgAreas!$C$168*[2]BldgEUI2!V283*[2]BldgEUI2!Q283/1000000</f>
        <v>0</v>
      </c>
      <c r="N282" s="427">
        <f>([2]BldgAreas!$D$168*[2]BldgEUI2!Q283+[2]BldgAreas!$G$168*[2]BldgEUI2!U283)*[2]BldgEUI2!V283/1000000</f>
        <v>0</v>
      </c>
      <c r="O282" s="427">
        <v>0</v>
      </c>
      <c r="P282" s="426">
        <f t="shared" ref="P282:P300" si="97">SUM(L282:O282)</f>
        <v>0</v>
      </c>
      <c r="Q282" s="428">
        <f>[2]BldgAreas!$B$169*[2]BldgEUI2!AC283*([2]BldgEUI2!X283/[2]Constants!$B$1)/1000000</f>
        <v>5.1386784287099134</v>
      </c>
      <c r="R282" s="427">
        <f>[2]BldgAreas!$C$169*[2]BldgEUI2!AC283*[2]BldgEUI2!X283/1000000</f>
        <v>0</v>
      </c>
      <c r="S282" s="427">
        <f>([2]BldgAreas!$D$169*[2]BldgEUI2!X283+[2]BldgAreas!$G$169*[2]BldgEUI2!AB283)*[2]BldgEUI2!AC283/1000000</f>
        <v>2.465301931290087</v>
      </c>
      <c r="T282" s="427">
        <v>0</v>
      </c>
      <c r="U282" s="426">
        <f t="shared" ref="U282:U300" si="98">SUM(Q282:T282)</f>
        <v>7.6039803600000004</v>
      </c>
      <c r="V282" s="418">
        <f t="shared" ref="V282:V300" si="99">B282+G282+L282+Q282</f>
        <v>5.1386784287099134</v>
      </c>
      <c r="W282" s="417">
        <f>(C282+H282+M282+R282)/[2]Constants!$B$3</f>
        <v>0</v>
      </c>
      <c r="X282" s="417">
        <f t="shared" ref="X282:X300" si="100">V282+W282</f>
        <v>5.1386784287099134</v>
      </c>
      <c r="Y282" s="416">
        <f t="shared" ref="Y282:Y300" si="101">D282+I282+N282+S282</f>
        <v>2.465301931290087</v>
      </c>
    </row>
    <row r="283" spans="1:25" s="24" customFormat="1" x14ac:dyDescent="0.2">
      <c r="A283" s="423" t="str">
        <f t="shared" si="94"/>
        <v>Wall</v>
      </c>
      <c r="B283" s="421">
        <f>[2]BldgAreas!$B$166*[2]BldgEUI2!H284*([2]BldgEUI2!C284/[2]Constants!$B$1)/1000000</f>
        <v>0</v>
      </c>
      <c r="C283" s="420">
        <f>[2]BldgAreas!$C$166*[2]BldgEUI2!H284*[2]BldgEUI2!C284/1000000</f>
        <v>0</v>
      </c>
      <c r="D283" s="420">
        <f>([2]BldgAreas!$D$166*[2]BldgEUI2!C284+[2]BldgAreas!$G$166*[2]BldgEUI2!G284)*[2]BldgEUI2!H284/1000000</f>
        <v>0</v>
      </c>
      <c r="E283" s="420">
        <v>0</v>
      </c>
      <c r="F283" s="419">
        <f t="shared" si="95"/>
        <v>0</v>
      </c>
      <c r="G283" s="421">
        <f>[2]BldgAreas!$B$167*[2]BldgEUI2!O284*([2]BldgEUI2!J284/[2]Constants!$B$1)/1000000</f>
        <v>0</v>
      </c>
      <c r="H283" s="420">
        <f>[2]BldgAreas!$C$167*[2]BldgEUI2!O284*[2]BldgEUI2!J284/1000000</f>
        <v>0</v>
      </c>
      <c r="I283" s="420">
        <f>([2]BldgAreas!$D$167*[2]BldgEUI2!J284+[2]BldgAreas!$G$167*[2]BldgEUI2!N284)*[2]BldgEUI2!O284/1000000</f>
        <v>0</v>
      </c>
      <c r="J283" s="420">
        <v>0</v>
      </c>
      <c r="K283" s="419">
        <f t="shared" si="96"/>
        <v>0</v>
      </c>
      <c r="L283" s="421">
        <f>[2]BldgAreas!$B$168*[2]BldgEUI2!V284*([2]BldgEUI2!Q284/[2]Constants!$B$1)/1000000</f>
        <v>0</v>
      </c>
      <c r="M283" s="420">
        <f>[2]BldgAreas!$C$168*[2]BldgEUI2!V284*[2]BldgEUI2!Q284/1000000</f>
        <v>0</v>
      </c>
      <c r="N283" s="420">
        <f>([2]BldgAreas!$D$168*[2]BldgEUI2!Q284+[2]BldgAreas!$G$168*[2]BldgEUI2!U284)*[2]BldgEUI2!V284/1000000</f>
        <v>0</v>
      </c>
      <c r="O283" s="420">
        <v>0</v>
      </c>
      <c r="P283" s="419">
        <f t="shared" si="97"/>
        <v>0</v>
      </c>
      <c r="Q283" s="421">
        <f>[2]BldgAreas!$B$169*[2]BldgEUI2!AC284*([2]BldgEUI2!X284/[2]Constants!$B$1)/1000000</f>
        <v>4.9996429252179153</v>
      </c>
      <c r="R283" s="420">
        <f>[2]BldgAreas!$C$169*[2]BldgEUI2!AC284*[2]BldgEUI2!X284/1000000</f>
        <v>0</v>
      </c>
      <c r="S283" s="420">
        <f>([2]BldgAreas!$D$169*[2]BldgEUI2!X284+[2]BldgAreas!$G$169*[2]BldgEUI2!AB284)*[2]BldgEUI2!AC284/1000000</f>
        <v>2.4608794147820841</v>
      </c>
      <c r="T283" s="420">
        <v>0</v>
      </c>
      <c r="U283" s="419">
        <f t="shared" si="98"/>
        <v>7.4605223399999989</v>
      </c>
      <c r="V283" s="418">
        <f t="shared" si="99"/>
        <v>4.9996429252179153</v>
      </c>
      <c r="W283" s="417">
        <f>(C283+H283+M283+R283)/[2]Constants!$B$3</f>
        <v>0</v>
      </c>
      <c r="X283" s="417">
        <f t="shared" si="100"/>
        <v>4.9996429252179153</v>
      </c>
      <c r="Y283" s="416">
        <f t="shared" si="101"/>
        <v>2.4608794147820841</v>
      </c>
    </row>
    <row r="284" spans="1:25" s="24" customFormat="1" x14ac:dyDescent="0.2">
      <c r="A284" s="423" t="str">
        <f t="shared" si="94"/>
        <v>Roof</v>
      </c>
      <c r="B284" s="421">
        <f>[2]BldgAreas!$B$166*[2]BldgEUI2!H285*([2]BldgEUI2!C285/[2]Constants!$B$1)/1000000</f>
        <v>0</v>
      </c>
      <c r="C284" s="420">
        <f>[2]BldgAreas!$C$166*[2]BldgEUI2!H285*[2]BldgEUI2!C285/1000000</f>
        <v>0</v>
      </c>
      <c r="D284" s="420">
        <f>([2]BldgAreas!$D$166*[2]BldgEUI2!C285+[2]BldgAreas!$G$166*[2]BldgEUI2!G285)*[2]BldgEUI2!H285/1000000</f>
        <v>0</v>
      </c>
      <c r="E284" s="420">
        <v>0</v>
      </c>
      <c r="F284" s="419">
        <f t="shared" si="95"/>
        <v>0</v>
      </c>
      <c r="G284" s="421">
        <f>[2]BldgAreas!$B$167*[2]BldgEUI2!O285*([2]BldgEUI2!J285/[2]Constants!$B$1)/1000000</f>
        <v>0</v>
      </c>
      <c r="H284" s="420">
        <f>[2]BldgAreas!$C$167*[2]BldgEUI2!O285*[2]BldgEUI2!J285/1000000</f>
        <v>0</v>
      </c>
      <c r="I284" s="420">
        <f>([2]BldgAreas!$D$167*[2]BldgEUI2!J285+[2]BldgAreas!$G$167*[2]BldgEUI2!N285)*[2]BldgEUI2!O285/1000000</f>
        <v>0</v>
      </c>
      <c r="J284" s="420">
        <v>0</v>
      </c>
      <c r="K284" s="419">
        <f t="shared" si="96"/>
        <v>0</v>
      </c>
      <c r="L284" s="421">
        <f>[2]BldgAreas!$B$168*[2]BldgEUI2!V285*([2]BldgEUI2!Q285/[2]Constants!$B$1)/1000000</f>
        <v>0</v>
      </c>
      <c r="M284" s="420">
        <f>[2]BldgAreas!$C$168*[2]BldgEUI2!V285*[2]BldgEUI2!Q285/1000000</f>
        <v>0</v>
      </c>
      <c r="N284" s="420">
        <f>([2]BldgAreas!$D$168*[2]BldgEUI2!Q285+[2]BldgAreas!$G$168*[2]BldgEUI2!U285)*[2]BldgEUI2!V285/1000000</f>
        <v>0</v>
      </c>
      <c r="O284" s="420">
        <v>0</v>
      </c>
      <c r="P284" s="419">
        <f t="shared" si="97"/>
        <v>0</v>
      </c>
      <c r="Q284" s="421">
        <f>[2]BldgAreas!$B$169*[2]BldgEUI2!AC285*([2]BldgEUI2!X285/[2]Constants!$B$1)/1000000</f>
        <v>3.634532218298145</v>
      </c>
      <c r="R284" s="420">
        <f>[2]BldgAreas!$C$169*[2]BldgEUI2!AC285*[2]BldgEUI2!X285/1000000</f>
        <v>0</v>
      </c>
      <c r="S284" s="420">
        <f>([2]BldgAreas!$D$169*[2]BldgEUI2!X285+[2]BldgAreas!$G$169*[2]BldgEUI2!AB285)*[2]BldgEUI2!AC285/1000000</f>
        <v>2.4065033417018546</v>
      </c>
      <c r="T284" s="420">
        <v>0</v>
      </c>
      <c r="U284" s="419">
        <f t="shared" si="98"/>
        <v>6.0410355599999992</v>
      </c>
      <c r="V284" s="418">
        <f t="shared" si="99"/>
        <v>3.634532218298145</v>
      </c>
      <c r="W284" s="417">
        <f>(C284+H284+M284+R284)/[2]Constants!$B$3</f>
        <v>0</v>
      </c>
      <c r="X284" s="417">
        <f t="shared" si="100"/>
        <v>3.634532218298145</v>
      </c>
      <c r="Y284" s="416">
        <f t="shared" si="101"/>
        <v>2.4065033417018546</v>
      </c>
    </row>
    <row r="285" spans="1:25" s="24" customFormat="1" x14ac:dyDescent="0.2">
      <c r="A285" s="423" t="str">
        <f t="shared" si="94"/>
        <v>Windows</v>
      </c>
      <c r="B285" s="421">
        <f>[2]BldgAreas!$B$166*[2]BldgEUI2!H286*([2]BldgEUI2!C286/[2]Constants!$B$1)/1000000</f>
        <v>0</v>
      </c>
      <c r="C285" s="420">
        <f>[2]BldgAreas!$C$166*[2]BldgEUI2!H286*[2]BldgEUI2!C286/1000000</f>
        <v>0</v>
      </c>
      <c r="D285" s="420">
        <f>([2]BldgAreas!$D$166*[2]BldgEUI2!C286+[2]BldgAreas!$G$166*[2]BldgEUI2!G286)*[2]BldgEUI2!H286/1000000</f>
        <v>0</v>
      </c>
      <c r="E285" s="420">
        <v>0</v>
      </c>
      <c r="F285" s="419">
        <f t="shared" si="95"/>
        <v>0</v>
      </c>
      <c r="G285" s="421">
        <f>[2]BldgAreas!$B$167*[2]BldgEUI2!O286*([2]BldgEUI2!J286/[2]Constants!$B$1)/1000000</f>
        <v>0</v>
      </c>
      <c r="H285" s="420">
        <f>[2]BldgAreas!$C$167*[2]BldgEUI2!O286*[2]BldgEUI2!J286/1000000</f>
        <v>0</v>
      </c>
      <c r="I285" s="420">
        <f>([2]BldgAreas!$D$167*[2]BldgEUI2!J286+[2]BldgAreas!$G$167*[2]BldgEUI2!N286)*[2]BldgEUI2!O286/1000000</f>
        <v>0</v>
      </c>
      <c r="J285" s="420">
        <v>0</v>
      </c>
      <c r="K285" s="419">
        <f t="shared" si="96"/>
        <v>0</v>
      </c>
      <c r="L285" s="421">
        <f>[2]BldgAreas!$B$168*[2]BldgEUI2!V286*([2]BldgEUI2!Q286/[2]Constants!$B$1)/1000000</f>
        <v>0</v>
      </c>
      <c r="M285" s="420">
        <f>[2]BldgAreas!$C$168*[2]BldgEUI2!V286*[2]BldgEUI2!Q286/1000000</f>
        <v>0</v>
      </c>
      <c r="N285" s="420">
        <f>([2]BldgAreas!$D$168*[2]BldgEUI2!Q286+[2]BldgAreas!$G$168*[2]BldgEUI2!U286)*[2]BldgEUI2!V286/1000000</f>
        <v>0</v>
      </c>
      <c r="O285" s="420">
        <v>0</v>
      </c>
      <c r="P285" s="419">
        <f t="shared" si="97"/>
        <v>0</v>
      </c>
      <c r="Q285" s="421">
        <f>[2]BldgAreas!$B$169*[2]BldgEUI2!AC286*([2]BldgEUI2!X286/[2]Constants!$B$1)/1000000</f>
        <v>5.1024077770924396</v>
      </c>
      <c r="R285" s="420">
        <f>[2]BldgAreas!$C$169*[2]BldgEUI2!AC286*[2]BldgEUI2!X286/1000000</f>
        <v>0</v>
      </c>
      <c r="S285" s="420">
        <f>([2]BldgAreas!$D$169*[2]BldgEUI2!X286+[2]BldgAreas!$G$169*[2]BldgEUI2!AB286)*[2]BldgEUI2!AC286/1000000</f>
        <v>2.4648969829075602</v>
      </c>
      <c r="T285" s="420">
        <v>0</v>
      </c>
      <c r="U285" s="419">
        <f t="shared" si="98"/>
        <v>7.5673047599999999</v>
      </c>
      <c r="V285" s="418">
        <f t="shared" si="99"/>
        <v>5.1024077770924396</v>
      </c>
      <c r="W285" s="417">
        <f>(C285+H285+M285+R285)/[2]Constants!$B$3</f>
        <v>0</v>
      </c>
      <c r="X285" s="417">
        <f t="shared" si="100"/>
        <v>5.1024077770924396</v>
      </c>
      <c r="Y285" s="416">
        <f t="shared" si="101"/>
        <v>2.4648969829075602</v>
      </c>
    </row>
    <row r="286" spans="1:25" s="24" customFormat="1" x14ac:dyDescent="0.2">
      <c r="A286" s="423" t="str">
        <f t="shared" si="94"/>
        <v>Air tightness</v>
      </c>
      <c r="B286" s="421">
        <f>[2]BldgAreas!$B$166*[2]BldgEUI2!H287*([2]BldgEUI2!C287/[2]Constants!$B$1)/1000000</f>
        <v>0</v>
      </c>
      <c r="C286" s="420">
        <f>[2]BldgAreas!$C$166*[2]BldgEUI2!H287*[2]BldgEUI2!C287/1000000</f>
        <v>0</v>
      </c>
      <c r="D286" s="420">
        <f>([2]BldgAreas!$D$166*[2]BldgEUI2!C287+[2]BldgAreas!$G$166*[2]BldgEUI2!G287)*[2]BldgEUI2!H287/1000000</f>
        <v>0</v>
      </c>
      <c r="E286" s="420">
        <v>0</v>
      </c>
      <c r="F286" s="419">
        <f t="shared" si="95"/>
        <v>0</v>
      </c>
      <c r="G286" s="421">
        <f>[2]BldgAreas!$B$167*[2]BldgEUI2!O287*([2]BldgEUI2!J287/[2]Constants!$B$1)/1000000</f>
        <v>0</v>
      </c>
      <c r="H286" s="420">
        <f>[2]BldgAreas!$C$167*[2]BldgEUI2!O287*[2]BldgEUI2!J287/1000000</f>
        <v>0</v>
      </c>
      <c r="I286" s="420">
        <f>([2]BldgAreas!$D$167*[2]BldgEUI2!J287+[2]BldgAreas!$G$167*[2]BldgEUI2!N287)*[2]BldgEUI2!O287/1000000</f>
        <v>0</v>
      </c>
      <c r="J286" s="420">
        <v>0</v>
      </c>
      <c r="K286" s="419">
        <f t="shared" si="96"/>
        <v>0</v>
      </c>
      <c r="L286" s="421">
        <f>[2]BldgAreas!$B$168*[2]BldgEUI2!V287*([2]BldgEUI2!Q287/[2]Constants!$B$1)/1000000</f>
        <v>0</v>
      </c>
      <c r="M286" s="420">
        <f>[2]BldgAreas!$C$168*[2]BldgEUI2!V287*[2]BldgEUI2!Q287/1000000</f>
        <v>0</v>
      </c>
      <c r="N286" s="420">
        <f>([2]BldgAreas!$D$168*[2]BldgEUI2!Q287+[2]BldgAreas!$G$168*[2]BldgEUI2!U287)*[2]BldgEUI2!V287/1000000</f>
        <v>0</v>
      </c>
      <c r="O286" s="420">
        <v>0</v>
      </c>
      <c r="P286" s="419">
        <f t="shared" si="97"/>
        <v>0</v>
      </c>
      <c r="Q286" s="421">
        <f>[2]BldgAreas!$B$169*[2]BldgEUI2!AC287*([2]BldgEUI2!X287/[2]Constants!$B$1)/1000000</f>
        <v>3.5501067596435965</v>
      </c>
      <c r="R286" s="420">
        <f>[2]BldgAreas!$C$169*[2]BldgEUI2!AC287*[2]BldgEUI2!X287/1000000</f>
        <v>0</v>
      </c>
      <c r="S286" s="420">
        <f>([2]BldgAreas!$D$169*[2]BldgEUI2!X287+[2]BldgAreas!$G$169*[2]BldgEUI2!AB287)*[2]BldgEUI2!AC287/1000000</f>
        <v>2.4476233803564034</v>
      </c>
      <c r="T286" s="420">
        <v>0</v>
      </c>
      <c r="U286" s="419">
        <f t="shared" si="98"/>
        <v>5.9977301399999998</v>
      </c>
      <c r="V286" s="418">
        <f t="shared" si="99"/>
        <v>3.5501067596435965</v>
      </c>
      <c r="W286" s="417">
        <f>(C286+H286+M286+R286)/[2]Constants!$B$3</f>
        <v>0</v>
      </c>
      <c r="X286" s="417">
        <f t="shared" si="100"/>
        <v>3.5501067596435965</v>
      </c>
      <c r="Y286" s="416">
        <f t="shared" si="101"/>
        <v>2.4476233803564034</v>
      </c>
    </row>
    <row r="287" spans="1:25" s="24" customFormat="1" x14ac:dyDescent="0.2">
      <c r="A287" s="423" t="str">
        <f t="shared" si="94"/>
        <v>T Reduction (2 DegC)</v>
      </c>
      <c r="B287" s="421">
        <f>[2]BldgAreas!$B$166*[2]BldgEUI2!H288*([2]BldgEUI2!C288/[2]Constants!$B$1)/1000000</f>
        <v>0</v>
      </c>
      <c r="C287" s="420">
        <f>[2]BldgAreas!$C$166*[2]BldgEUI2!H288*[2]BldgEUI2!C288/1000000</f>
        <v>0</v>
      </c>
      <c r="D287" s="420">
        <f>([2]BldgAreas!$D$166*[2]BldgEUI2!C288+[2]BldgAreas!$G$166*[2]BldgEUI2!G288)*[2]BldgEUI2!H288/1000000</f>
        <v>0</v>
      </c>
      <c r="E287" s="420">
        <v>0</v>
      </c>
      <c r="F287" s="419">
        <f t="shared" si="95"/>
        <v>0</v>
      </c>
      <c r="G287" s="421">
        <f>[2]BldgAreas!$B$167*[2]BldgEUI2!O288*([2]BldgEUI2!J288/[2]Constants!$B$1)/1000000</f>
        <v>0</v>
      </c>
      <c r="H287" s="420">
        <f>[2]BldgAreas!$C$167*[2]BldgEUI2!O288*[2]BldgEUI2!J288/1000000</f>
        <v>0</v>
      </c>
      <c r="I287" s="420">
        <f>([2]BldgAreas!$D$167*[2]BldgEUI2!J288+[2]BldgAreas!$G$167*[2]BldgEUI2!N288)*[2]BldgEUI2!O288/1000000</f>
        <v>0</v>
      </c>
      <c r="J287" s="420">
        <v>0</v>
      </c>
      <c r="K287" s="419">
        <f t="shared" si="96"/>
        <v>0</v>
      </c>
      <c r="L287" s="421">
        <f>[2]BldgAreas!$B$168*[2]BldgEUI2!V288*([2]BldgEUI2!Q288/[2]Constants!$B$1)/1000000</f>
        <v>0</v>
      </c>
      <c r="M287" s="420">
        <f>[2]BldgAreas!$C$168*[2]BldgEUI2!V288*[2]BldgEUI2!Q288/1000000</f>
        <v>0</v>
      </c>
      <c r="N287" s="420">
        <f>([2]BldgAreas!$D$168*[2]BldgEUI2!Q288+[2]BldgAreas!$G$168*[2]BldgEUI2!U288)*[2]BldgEUI2!V288/1000000</f>
        <v>0</v>
      </c>
      <c r="O287" s="420">
        <v>0</v>
      </c>
      <c r="P287" s="419">
        <f t="shared" si="97"/>
        <v>0</v>
      </c>
      <c r="Q287" s="421">
        <f>[2]BldgAreas!$B$169*[2]BldgEUI2!AC288*([2]BldgEUI2!X288/[2]Constants!$B$1)/1000000</f>
        <v>4.2623368708649707</v>
      </c>
      <c r="R287" s="420">
        <f>[2]BldgAreas!$C$169*[2]BldgEUI2!AC288*[2]BldgEUI2!X288/1000000</f>
        <v>0</v>
      </c>
      <c r="S287" s="420">
        <f>([2]BldgAreas!$D$169*[2]BldgEUI2!X288+[2]BldgAreas!$G$169*[2]BldgEUI2!AB288)*[2]BldgEUI2!AC288/1000000</f>
        <v>2.4484515691350288</v>
      </c>
      <c r="T287" s="420">
        <v>0</v>
      </c>
      <c r="U287" s="419">
        <f t="shared" si="98"/>
        <v>6.71078844</v>
      </c>
      <c r="V287" s="418">
        <f t="shared" si="99"/>
        <v>4.2623368708649707</v>
      </c>
      <c r="W287" s="417">
        <f>(C287+H287+M287+R287)/[2]Constants!$B$3</f>
        <v>0</v>
      </c>
      <c r="X287" s="417">
        <f t="shared" si="100"/>
        <v>4.2623368708649707</v>
      </c>
      <c r="Y287" s="416">
        <f t="shared" si="101"/>
        <v>2.4484515691350288</v>
      </c>
    </row>
    <row r="288" spans="1:25" s="24" customFormat="1" x14ac:dyDescent="0.2">
      <c r="A288" s="423" t="s">
        <v>303</v>
      </c>
      <c r="B288" s="421">
        <f>[2]BldgAreas!$B$166*[2]BldgEUI2!H289*([2]BldgEUI2!C289/[2]Constants!$B$1)/1000000</f>
        <v>0</v>
      </c>
      <c r="C288" s="420">
        <f>[2]BldgAreas!$C$166*[2]BldgEUI2!H289*[2]BldgEUI2!C289/1000000</f>
        <v>0</v>
      </c>
      <c r="D288" s="420">
        <f>([2]BldgAreas!$D$166*[2]BldgEUI2!C289+[2]BldgAreas!$G$166*[2]BldgEUI2!G289)*[2]BldgEUI2!H289/1000000</f>
        <v>0</v>
      </c>
      <c r="E288" s="420">
        <v>0</v>
      </c>
      <c r="F288" s="419">
        <f t="shared" si="95"/>
        <v>0</v>
      </c>
      <c r="G288" s="421">
        <f>[2]BldgAreas!$B$167*[2]BldgEUI2!O289*([2]BldgEUI2!J289/[2]Constants!$B$1)/1000000</f>
        <v>0</v>
      </c>
      <c r="H288" s="420">
        <f>[2]BldgAreas!$C$167*[2]BldgEUI2!O289*[2]BldgEUI2!J289/1000000</f>
        <v>0</v>
      </c>
      <c r="I288" s="420">
        <f>([2]BldgAreas!$D$167*[2]BldgEUI2!J289+[2]BldgAreas!$G$167*[2]BldgEUI2!N289)*[2]BldgEUI2!O289/1000000</f>
        <v>0</v>
      </c>
      <c r="J288" s="420">
        <v>0</v>
      </c>
      <c r="K288" s="419">
        <f t="shared" si="96"/>
        <v>0</v>
      </c>
      <c r="L288" s="421">
        <f>[2]BldgAreas!$B$168*[2]BldgEUI2!V289*([2]BldgEUI2!Q289/[2]Constants!$B$1)/1000000</f>
        <v>0</v>
      </c>
      <c r="M288" s="420">
        <f>[2]BldgAreas!$C$168*[2]BldgEUI2!V289*[2]BldgEUI2!Q289/1000000</f>
        <v>0</v>
      </c>
      <c r="N288" s="420">
        <f>([2]BldgAreas!$D$168*[2]BldgEUI2!Q289+[2]BldgAreas!$G$168*[2]BldgEUI2!U289)*[2]BldgEUI2!V289/1000000</f>
        <v>0</v>
      </c>
      <c r="O288" s="420">
        <v>0</v>
      </c>
      <c r="P288" s="419">
        <f t="shared" si="97"/>
        <v>0</v>
      </c>
      <c r="Q288" s="421">
        <f>[2]BldgAreas!$B$169*[2]BldgEUI2!AC289*([2]BldgEUI2!X289/[2]Constants!$B$1)/1000000</f>
        <v>5.1386784287099134</v>
      </c>
      <c r="R288" s="420">
        <f>[2]BldgAreas!$C$169*[2]BldgEUI2!AC289*[2]BldgEUI2!X289/1000000</f>
        <v>0</v>
      </c>
      <c r="S288" s="420">
        <f>([2]BldgAreas!$D$169*[2]BldgEUI2!X289+[2]BldgAreas!$G$169*[2]BldgEUI2!AB289)*[2]BldgEUI2!AC289/1000000</f>
        <v>2.465301931290087</v>
      </c>
      <c r="T288" s="420">
        <v>0</v>
      </c>
      <c r="U288" s="419">
        <f t="shared" si="98"/>
        <v>7.6039803600000004</v>
      </c>
      <c r="V288" s="418">
        <f t="shared" si="99"/>
        <v>5.1386784287099134</v>
      </c>
      <c r="W288" s="417">
        <f>(C288+H288+M288+R288)/[2]Constants!$B$3</f>
        <v>0</v>
      </c>
      <c r="X288" s="417">
        <f t="shared" si="100"/>
        <v>5.1386784287099134</v>
      </c>
      <c r="Y288" s="416">
        <f t="shared" si="101"/>
        <v>2.465301931290087</v>
      </c>
    </row>
    <row r="289" spans="1:25" s="24" customFormat="1" x14ac:dyDescent="0.2">
      <c r="A289" s="423" t="str">
        <f>A266</f>
        <v>Lighting (30%)</v>
      </c>
      <c r="B289" s="421">
        <f>[2]BldgAreas!$B$166*[2]BldgEUI2!H290*([2]BldgEUI2!C290/[2]Constants!$B$1)/1000000</f>
        <v>0</v>
      </c>
      <c r="C289" s="420">
        <f>[2]BldgAreas!$C$166*[2]BldgEUI2!H290*[2]BldgEUI2!C290/1000000</f>
        <v>0</v>
      </c>
      <c r="D289" s="420">
        <f>([2]BldgAreas!$D$166*[2]BldgEUI2!C290+[2]BldgAreas!$G$166*[2]BldgEUI2!G290)*[2]BldgEUI2!H290/1000000</f>
        <v>0</v>
      </c>
      <c r="E289" s="420">
        <v>0</v>
      </c>
      <c r="F289" s="419">
        <f t="shared" si="95"/>
        <v>0</v>
      </c>
      <c r="G289" s="421">
        <f>[2]BldgAreas!$B$167*[2]BldgEUI2!O290*([2]BldgEUI2!J290/[2]Constants!$B$1)/1000000</f>
        <v>0</v>
      </c>
      <c r="H289" s="420">
        <f>[2]BldgAreas!$C$167*[2]BldgEUI2!O290*[2]BldgEUI2!J290/1000000</f>
        <v>0</v>
      </c>
      <c r="I289" s="420">
        <f>([2]BldgAreas!$D$167*[2]BldgEUI2!J290+[2]BldgAreas!$G$167*[2]BldgEUI2!N290)*[2]BldgEUI2!O290/1000000</f>
        <v>0</v>
      </c>
      <c r="J289" s="420">
        <v>0</v>
      </c>
      <c r="K289" s="419">
        <f t="shared" si="96"/>
        <v>0</v>
      </c>
      <c r="L289" s="421">
        <f>[2]BldgAreas!$B$168*[2]BldgEUI2!V290*([2]BldgEUI2!Q290/[2]Constants!$B$1)/1000000</f>
        <v>0</v>
      </c>
      <c r="M289" s="420">
        <f>[2]BldgAreas!$C$168*[2]BldgEUI2!V290*[2]BldgEUI2!Q290/1000000</f>
        <v>0</v>
      </c>
      <c r="N289" s="420">
        <f>([2]BldgAreas!$D$168*[2]BldgEUI2!Q290+[2]BldgAreas!$G$168*[2]BldgEUI2!U290)*[2]BldgEUI2!V290/1000000</f>
        <v>0</v>
      </c>
      <c r="O289" s="420">
        <v>0</v>
      </c>
      <c r="P289" s="419">
        <f t="shared" si="97"/>
        <v>0</v>
      </c>
      <c r="Q289" s="421">
        <f>[2]BldgAreas!$B$169*[2]BldgEUI2!AC290*([2]BldgEUI2!X290/[2]Constants!$B$1)/1000000</f>
        <v>5.409363337748375</v>
      </c>
      <c r="R289" s="420">
        <f>[2]BldgAreas!$C$169*[2]BldgEUI2!AC290*[2]BldgEUI2!X290/1000000</f>
        <v>0</v>
      </c>
      <c r="S289" s="420">
        <f>([2]BldgAreas!$D$169*[2]BldgEUI2!X290+[2]BldgAreas!$G$169*[2]BldgEUI2!AB290)*[2]BldgEUI2!AC290/1000000</f>
        <v>2.080358422251626</v>
      </c>
      <c r="T289" s="420">
        <v>0</v>
      </c>
      <c r="U289" s="419">
        <f t="shared" si="98"/>
        <v>7.489721760000001</v>
      </c>
      <c r="V289" s="418">
        <f t="shared" si="99"/>
        <v>5.409363337748375</v>
      </c>
      <c r="W289" s="417">
        <f>(C289+H289+M289+R289)/[2]Constants!$B$3</f>
        <v>0</v>
      </c>
      <c r="X289" s="417">
        <f t="shared" si="100"/>
        <v>5.409363337748375</v>
      </c>
      <c r="Y289" s="416">
        <f t="shared" si="101"/>
        <v>2.080358422251626</v>
      </c>
    </row>
    <row r="290" spans="1:25" s="24" customFormat="1" x14ac:dyDescent="0.2">
      <c r="A290" s="424" t="s">
        <v>30</v>
      </c>
      <c r="B290" s="421">
        <f>[2]BldgAreas!$B$166*[2]BldgEUI2!H291*([2]BldgEUI2!C291/[2]Constants!$B$1)/1000000</f>
        <v>0</v>
      </c>
      <c r="C290" s="420">
        <f>[2]BldgAreas!$C$166*[2]BldgEUI2!H291*[2]BldgEUI2!C291/1000000</f>
        <v>0</v>
      </c>
      <c r="D290" s="420">
        <f>([2]BldgAreas!$D$166*[2]BldgEUI2!C291+[2]BldgAreas!$G$166*[2]BldgEUI2!G291)*[2]BldgEUI2!H291/1000000</f>
        <v>0</v>
      </c>
      <c r="E290" s="420">
        <v>0</v>
      </c>
      <c r="F290" s="419">
        <f t="shared" si="95"/>
        <v>0</v>
      </c>
      <c r="G290" s="421">
        <f>[2]BldgAreas!$B$167*[2]BldgEUI2!O291*([2]BldgEUI2!J291/[2]Constants!$B$1)/1000000</f>
        <v>0</v>
      </c>
      <c r="H290" s="420">
        <f>[2]BldgAreas!$C$167*[2]BldgEUI2!O291*[2]BldgEUI2!J291/1000000</f>
        <v>0</v>
      </c>
      <c r="I290" s="420">
        <f>([2]BldgAreas!$D$167*[2]BldgEUI2!J291+[2]BldgAreas!$G$167*[2]BldgEUI2!N291)*[2]BldgEUI2!O291/1000000</f>
        <v>0</v>
      </c>
      <c r="J290" s="420">
        <v>0</v>
      </c>
      <c r="K290" s="419">
        <f t="shared" si="96"/>
        <v>0</v>
      </c>
      <c r="L290" s="421">
        <f>[2]BldgAreas!$B$168*[2]BldgEUI2!V291*([2]BldgEUI2!Q291/[2]Constants!$B$1)/1000000</f>
        <v>0</v>
      </c>
      <c r="M290" s="420">
        <f>[2]BldgAreas!$C$168*[2]BldgEUI2!V291*[2]BldgEUI2!Q291/1000000</f>
        <v>0</v>
      </c>
      <c r="N290" s="420">
        <f>([2]BldgAreas!$D$168*[2]BldgEUI2!Q291+[2]BldgAreas!$G$168*[2]BldgEUI2!U291)*[2]BldgEUI2!V291/1000000</f>
        <v>0</v>
      </c>
      <c r="O290" s="420">
        <v>0</v>
      </c>
      <c r="P290" s="419">
        <f t="shared" si="97"/>
        <v>0</v>
      </c>
      <c r="Q290" s="421">
        <f>[2]BldgAreas!$B$169*[2]BldgEUI2!AC291*([2]BldgEUI2!X291/[2]Constants!$B$1)/1000000</f>
        <v>5.1386784287099134</v>
      </c>
      <c r="R290" s="420">
        <f>[2]BldgAreas!$C$169*[2]BldgEUI2!AC291*[2]BldgEUI2!X291/1000000</f>
        <v>0</v>
      </c>
      <c r="S290" s="420">
        <f>([2]BldgAreas!$D$169*[2]BldgEUI2!X291+[2]BldgAreas!$G$169*[2]BldgEUI2!AB291)*[2]BldgEUI2!AC291/1000000</f>
        <v>2.3140893000000005</v>
      </c>
      <c r="T290" s="420">
        <v>0</v>
      </c>
      <c r="U290" s="419">
        <f t="shared" si="98"/>
        <v>7.4527677287099134</v>
      </c>
      <c r="V290" s="418">
        <f t="shared" si="99"/>
        <v>5.1386784287099134</v>
      </c>
      <c r="W290" s="417">
        <f>(C290+H290+M290+R290)/[2]Constants!$B$3</f>
        <v>0</v>
      </c>
      <c r="X290" s="417">
        <f t="shared" si="100"/>
        <v>5.1386784287099134</v>
      </c>
      <c r="Y290" s="416">
        <f t="shared" si="101"/>
        <v>2.3140893000000005</v>
      </c>
    </row>
    <row r="291" spans="1:25" s="24" customFormat="1" x14ac:dyDescent="0.2">
      <c r="A291" s="423" t="str">
        <f>A268</f>
        <v>HRV</v>
      </c>
      <c r="B291" s="421">
        <f>[2]BldgAreas!$B$166*[2]BldgEUI2!H292*([2]BldgEUI2!C292/[2]Constants!$B$1)/1000000</f>
        <v>0</v>
      </c>
      <c r="C291" s="420">
        <f>[2]BldgAreas!$C$166*[2]BldgEUI2!H292*[2]BldgEUI2!C292/1000000</f>
        <v>0</v>
      </c>
      <c r="D291" s="420">
        <f>([2]BldgAreas!$D$166*[2]BldgEUI2!C292+[2]BldgAreas!$G$166*[2]BldgEUI2!G292)*[2]BldgEUI2!H292/1000000</f>
        <v>0</v>
      </c>
      <c r="E291" s="420">
        <v>0</v>
      </c>
      <c r="F291" s="419">
        <f t="shared" si="95"/>
        <v>0</v>
      </c>
      <c r="G291" s="421">
        <f>[2]BldgAreas!$B$167*[2]BldgEUI2!O292*([2]BldgEUI2!J292/[2]Constants!$B$1)/1000000</f>
        <v>0</v>
      </c>
      <c r="H291" s="420">
        <f>[2]BldgAreas!$C$167*[2]BldgEUI2!O292*[2]BldgEUI2!J292/1000000</f>
        <v>0</v>
      </c>
      <c r="I291" s="420">
        <f>([2]BldgAreas!$D$167*[2]BldgEUI2!J292+[2]BldgAreas!$G$167*[2]BldgEUI2!N292)*[2]BldgEUI2!O292/1000000</f>
        <v>0</v>
      </c>
      <c r="J291" s="420">
        <v>0</v>
      </c>
      <c r="K291" s="419">
        <f t="shared" si="96"/>
        <v>0</v>
      </c>
      <c r="L291" s="421">
        <f>[2]BldgAreas!$B$168*[2]BldgEUI2!V292*([2]BldgEUI2!Q292/[2]Constants!$B$1)/1000000</f>
        <v>0</v>
      </c>
      <c r="M291" s="420">
        <f>[2]BldgAreas!$C$168*[2]BldgEUI2!V292*[2]BldgEUI2!Q292/1000000</f>
        <v>0</v>
      </c>
      <c r="N291" s="420">
        <f>([2]BldgAreas!$D$168*[2]BldgEUI2!Q292+[2]BldgAreas!$G$168*[2]BldgEUI2!U292)*[2]BldgEUI2!V292/1000000</f>
        <v>0</v>
      </c>
      <c r="O291" s="420">
        <v>0</v>
      </c>
      <c r="P291" s="419">
        <f t="shared" si="97"/>
        <v>0</v>
      </c>
      <c r="Q291" s="421">
        <f>[2]BldgAreas!$B$169*[2]BldgEUI2!AC292*([2]BldgEUI2!X292/[2]Constants!$B$1)/1000000</f>
        <v>4.0837808160614548</v>
      </c>
      <c r="R291" s="420">
        <f>[2]BldgAreas!$C$169*[2]BldgEUI2!AC292*[2]BldgEUI2!X292/1000000</f>
        <v>0</v>
      </c>
      <c r="S291" s="420">
        <f>([2]BldgAreas!$D$169*[2]BldgEUI2!X292+[2]BldgAreas!$G$169*[2]BldgEUI2!AB292)*[2]BldgEUI2!AC292/1000000</f>
        <v>2.4828443039385464</v>
      </c>
      <c r="T291" s="420">
        <v>0</v>
      </c>
      <c r="U291" s="419">
        <f t="shared" si="98"/>
        <v>6.5666251200000012</v>
      </c>
      <c r="V291" s="418">
        <f t="shared" si="99"/>
        <v>4.0837808160614548</v>
      </c>
      <c r="W291" s="417">
        <f>(C291+H291+M291+R291)/[2]Constants!$B$3</f>
        <v>0</v>
      </c>
      <c r="X291" s="417">
        <f t="shared" si="100"/>
        <v>4.0837808160614548</v>
      </c>
      <c r="Y291" s="416">
        <f t="shared" si="101"/>
        <v>2.4828443039385464</v>
      </c>
    </row>
    <row r="292" spans="1:25" s="24" customFormat="1" x14ac:dyDescent="0.2">
      <c r="A292" s="423" t="str">
        <f>A269</f>
        <v>DCV</v>
      </c>
      <c r="B292" s="421">
        <f>[2]BldgAreas!$B$166*[2]BldgEUI2!H293*([2]BldgEUI2!C293/[2]Constants!$B$1)/1000000</f>
        <v>0</v>
      </c>
      <c r="C292" s="420">
        <f>[2]BldgAreas!$C$166*[2]BldgEUI2!H293*[2]BldgEUI2!C293/1000000</f>
        <v>0</v>
      </c>
      <c r="D292" s="420">
        <f>([2]BldgAreas!$D$166*[2]BldgEUI2!C293+[2]BldgAreas!$G$166*[2]BldgEUI2!G293)*[2]BldgEUI2!H293/1000000</f>
        <v>0</v>
      </c>
      <c r="E292" s="420">
        <v>0</v>
      </c>
      <c r="F292" s="419">
        <f t="shared" si="95"/>
        <v>0</v>
      </c>
      <c r="G292" s="421">
        <f>[2]BldgAreas!$B$167*[2]BldgEUI2!O293*([2]BldgEUI2!J293/[2]Constants!$B$1)/1000000</f>
        <v>0</v>
      </c>
      <c r="H292" s="420">
        <f>[2]BldgAreas!$C$167*[2]BldgEUI2!O293*[2]BldgEUI2!J293/1000000</f>
        <v>0</v>
      </c>
      <c r="I292" s="420">
        <f>([2]BldgAreas!$D$167*[2]BldgEUI2!J293+[2]BldgAreas!$G$167*[2]BldgEUI2!N293)*[2]BldgEUI2!O293/1000000</f>
        <v>0</v>
      </c>
      <c r="J292" s="420">
        <v>0</v>
      </c>
      <c r="K292" s="419">
        <f t="shared" si="96"/>
        <v>0</v>
      </c>
      <c r="L292" s="421">
        <f>[2]BldgAreas!$B$168*[2]BldgEUI2!V293*([2]BldgEUI2!Q293/[2]Constants!$B$1)/1000000</f>
        <v>0</v>
      </c>
      <c r="M292" s="420">
        <f>[2]BldgAreas!$C$168*[2]BldgEUI2!V293*[2]BldgEUI2!Q293/1000000</f>
        <v>0</v>
      </c>
      <c r="N292" s="420">
        <f>([2]BldgAreas!$D$168*[2]BldgEUI2!Q293+[2]BldgAreas!$G$168*[2]BldgEUI2!U293)*[2]BldgEUI2!V293/1000000</f>
        <v>0</v>
      </c>
      <c r="O292" s="420">
        <v>0</v>
      </c>
      <c r="P292" s="419">
        <f t="shared" si="97"/>
        <v>0</v>
      </c>
      <c r="Q292" s="421">
        <f>[2]BldgAreas!$B$169*[2]BldgEUI2!AC293*([2]BldgEUI2!X293/[2]Constants!$B$1)/1000000</f>
        <v>3.6923779633794109</v>
      </c>
      <c r="R292" s="420">
        <f>[2]BldgAreas!$C$169*[2]BldgEUI2!AC293*[2]BldgEUI2!X293/1000000</f>
        <v>0</v>
      </c>
      <c r="S292" s="420">
        <f>([2]BldgAreas!$D$169*[2]BldgEUI2!X293+[2]BldgAreas!$G$169*[2]BldgEUI2!AB293)*[2]BldgEUI2!AC293/1000000</f>
        <v>2.4555810766205881</v>
      </c>
      <c r="T292" s="420">
        <v>0</v>
      </c>
      <c r="U292" s="419">
        <f t="shared" si="98"/>
        <v>6.147959039999999</v>
      </c>
      <c r="V292" s="418">
        <f t="shared" si="99"/>
        <v>3.6923779633794109</v>
      </c>
      <c r="W292" s="417">
        <f>(C292+H292+M292+R292)/[2]Constants!$B$3</f>
        <v>0</v>
      </c>
      <c r="X292" s="417">
        <f t="shared" si="100"/>
        <v>3.6923779633794109</v>
      </c>
      <c r="Y292" s="416">
        <f t="shared" si="101"/>
        <v>2.4555810766205881</v>
      </c>
    </row>
    <row r="293" spans="1:25" s="24" customFormat="1" x14ac:dyDescent="0.2">
      <c r="A293" s="425" t="s">
        <v>306</v>
      </c>
      <c r="B293" s="421">
        <f>[2]BldgAreas!$B$166*[2]BldgEUI2!H294*([2]BldgEUI2!C294/[2]Constants!$B$1)/1000000</f>
        <v>0</v>
      </c>
      <c r="C293" s="420">
        <f>[2]BldgAreas!$C$166*[2]BldgEUI2!H294*[2]BldgEUI2!C294/1000000</f>
        <v>0</v>
      </c>
      <c r="D293" s="420">
        <f>([2]BldgAreas!$D$166*[2]BldgEUI2!C294+[2]BldgAreas!$G$166*[2]BldgEUI2!G294)*[2]BldgEUI2!H294/1000000</f>
        <v>0</v>
      </c>
      <c r="E293" s="420">
        <v>0</v>
      </c>
      <c r="F293" s="419">
        <f t="shared" si="95"/>
        <v>0</v>
      </c>
      <c r="G293" s="421">
        <f>[2]BldgAreas!$B$167*[2]BldgEUI2!O294*([2]BldgEUI2!J294/[2]Constants!$B$1)/1000000</f>
        <v>0</v>
      </c>
      <c r="H293" s="420">
        <f>[2]BldgAreas!$C$167*[2]BldgEUI2!O294*[2]BldgEUI2!J294/1000000</f>
        <v>0</v>
      </c>
      <c r="I293" s="420">
        <f>([2]BldgAreas!$D$167*[2]BldgEUI2!J294+[2]BldgAreas!$G$167*[2]BldgEUI2!N294)*[2]BldgEUI2!O294/1000000</f>
        <v>0</v>
      </c>
      <c r="J293" s="420">
        <v>0</v>
      </c>
      <c r="K293" s="419">
        <f t="shared" si="96"/>
        <v>0</v>
      </c>
      <c r="L293" s="421">
        <f>[2]BldgAreas!$B$168*[2]BldgEUI2!V294*([2]BldgEUI2!Q294/[2]Constants!$B$1)/1000000</f>
        <v>0</v>
      </c>
      <c r="M293" s="420">
        <f>[2]BldgAreas!$C$168*[2]BldgEUI2!V294*[2]BldgEUI2!Q294/1000000</f>
        <v>0</v>
      </c>
      <c r="N293" s="420">
        <f>([2]BldgAreas!$D$168*[2]BldgEUI2!Q294+[2]BldgAreas!$G$168*[2]BldgEUI2!U294)*[2]BldgEUI2!V294/1000000</f>
        <v>0</v>
      </c>
      <c r="O293" s="420">
        <v>0</v>
      </c>
      <c r="P293" s="419">
        <f t="shared" si="97"/>
        <v>0</v>
      </c>
      <c r="Q293" s="421">
        <f>[2]BldgAreas!$B$169*[2]BldgEUI2!AC294*([2]BldgEUI2!X294/[2]Constants!$B$1)/1000000</f>
        <v>5.1386784287099134</v>
      </c>
      <c r="R293" s="420">
        <f>[2]BldgAreas!$C$169*[2]BldgEUI2!AC294*[2]BldgEUI2!X294/1000000</f>
        <v>0</v>
      </c>
      <c r="S293" s="420">
        <f>([2]BldgAreas!$D$169*[2]BldgEUI2!X294+[2]BldgAreas!$G$169*[2]BldgEUI2!AB294)*[2]BldgEUI2!AC294/1000000</f>
        <v>2.3913901800000001</v>
      </c>
      <c r="T293" s="420">
        <v>0</v>
      </c>
      <c r="U293" s="419">
        <f t="shared" si="98"/>
        <v>7.5300686087099136</v>
      </c>
      <c r="V293" s="418">
        <f t="shared" si="99"/>
        <v>5.1386784287099134</v>
      </c>
      <c r="W293" s="417">
        <f>(C293+H293+M293+R293)/[2]Constants!$B$3</f>
        <v>0</v>
      </c>
      <c r="X293" s="417">
        <f t="shared" si="100"/>
        <v>5.1386784287099134</v>
      </c>
      <c r="Y293" s="416">
        <f t="shared" si="101"/>
        <v>2.3913901800000001</v>
      </c>
    </row>
    <row r="294" spans="1:25" s="24" customFormat="1" x14ac:dyDescent="0.2">
      <c r="A294" s="423" t="str">
        <f>A271</f>
        <v>VSD</v>
      </c>
      <c r="B294" s="421">
        <f>[2]BldgAreas!$B$166*[2]BldgEUI2!H295*([2]BldgEUI2!C295/[2]Constants!$B$1)/1000000</f>
        <v>0</v>
      </c>
      <c r="C294" s="420">
        <f>[2]BldgAreas!$C$166*[2]BldgEUI2!H295*[2]BldgEUI2!C295/1000000</f>
        <v>0</v>
      </c>
      <c r="D294" s="420">
        <f>([2]BldgAreas!$D$166*[2]BldgEUI2!C295+[2]BldgAreas!$G$166*[2]BldgEUI2!G295)*[2]BldgEUI2!H295/1000000</f>
        <v>0</v>
      </c>
      <c r="E294" s="420">
        <v>0</v>
      </c>
      <c r="F294" s="419">
        <f t="shared" si="95"/>
        <v>0</v>
      </c>
      <c r="G294" s="421">
        <f>[2]BldgAreas!$B$167*[2]BldgEUI2!O295*([2]BldgEUI2!J295/[2]Constants!$B$1)/1000000</f>
        <v>0</v>
      </c>
      <c r="H294" s="420">
        <f>[2]BldgAreas!$C$167*[2]BldgEUI2!O295*[2]BldgEUI2!J295/1000000</f>
        <v>0</v>
      </c>
      <c r="I294" s="420">
        <f>([2]BldgAreas!$D$167*[2]BldgEUI2!J295+[2]BldgAreas!$G$167*[2]BldgEUI2!N295)*[2]BldgEUI2!O295/1000000</f>
        <v>0</v>
      </c>
      <c r="J294" s="420">
        <v>0</v>
      </c>
      <c r="K294" s="419">
        <f t="shared" si="96"/>
        <v>0</v>
      </c>
      <c r="L294" s="421">
        <f>[2]BldgAreas!$B$168*[2]BldgEUI2!V295*([2]BldgEUI2!Q295/[2]Constants!$B$1)/1000000</f>
        <v>0</v>
      </c>
      <c r="M294" s="420">
        <f>[2]BldgAreas!$C$168*[2]BldgEUI2!V295*[2]BldgEUI2!Q295/1000000</f>
        <v>0</v>
      </c>
      <c r="N294" s="420">
        <f>([2]BldgAreas!$D$168*[2]BldgEUI2!Q295+[2]BldgAreas!$G$168*[2]BldgEUI2!U295)*[2]BldgEUI2!V295/1000000</f>
        <v>0</v>
      </c>
      <c r="O294" s="420">
        <v>0</v>
      </c>
      <c r="P294" s="419">
        <f t="shared" si="97"/>
        <v>0</v>
      </c>
      <c r="Q294" s="421">
        <f>[2]BldgAreas!$B$169*[2]BldgEUI2!AC295*([2]BldgEUI2!X295/[2]Constants!$B$1)/1000000</f>
        <v>5.4795384837910444</v>
      </c>
      <c r="R294" s="420">
        <f>[2]BldgAreas!$C$169*[2]BldgEUI2!AC295*[2]BldgEUI2!X295/1000000</f>
        <v>0</v>
      </c>
      <c r="S294" s="420">
        <f>([2]BldgAreas!$D$169*[2]BldgEUI2!X295+[2]BldgAreas!$G$169*[2]BldgEUI2!AB295)*[2]BldgEUI2!AC295/1000000</f>
        <v>2.0108218578485793</v>
      </c>
      <c r="T294" s="420">
        <v>0</v>
      </c>
      <c r="U294" s="419">
        <f t="shared" si="98"/>
        <v>7.4903603416396241</v>
      </c>
      <c r="V294" s="418">
        <f t="shared" si="99"/>
        <v>5.4795384837910444</v>
      </c>
      <c r="W294" s="417">
        <f>(C294+H294+M294+R294)/[2]Constants!$B$3</f>
        <v>0</v>
      </c>
      <c r="X294" s="417">
        <f t="shared" si="100"/>
        <v>5.4795384837910444</v>
      </c>
      <c r="Y294" s="416">
        <f t="shared" si="101"/>
        <v>2.0108218578485793</v>
      </c>
    </row>
    <row r="295" spans="1:25" s="24" customFormat="1" x14ac:dyDescent="0.2">
      <c r="A295" s="423" t="str">
        <f>A272</f>
        <v>VSP</v>
      </c>
      <c r="B295" s="421">
        <f>[2]BldgAreas!$B$166*[2]BldgEUI2!H296*([2]BldgEUI2!C296/[2]Constants!$B$1)/1000000</f>
        <v>0</v>
      </c>
      <c r="C295" s="420">
        <f>[2]BldgAreas!$C$166*[2]BldgEUI2!H296*[2]BldgEUI2!C296/1000000</f>
        <v>0</v>
      </c>
      <c r="D295" s="420">
        <f>([2]BldgAreas!$D$166*[2]BldgEUI2!C296+[2]BldgAreas!$G$166*[2]BldgEUI2!G296)*[2]BldgEUI2!H296/1000000</f>
        <v>0</v>
      </c>
      <c r="E295" s="420">
        <v>0</v>
      </c>
      <c r="F295" s="419">
        <f t="shared" si="95"/>
        <v>0</v>
      </c>
      <c r="G295" s="421">
        <f>[2]BldgAreas!$B$167*[2]BldgEUI2!O296*([2]BldgEUI2!J296/[2]Constants!$B$1)/1000000</f>
        <v>0</v>
      </c>
      <c r="H295" s="420">
        <f>[2]BldgAreas!$C$167*[2]BldgEUI2!O296*[2]BldgEUI2!J296/1000000</f>
        <v>0</v>
      </c>
      <c r="I295" s="420">
        <f>([2]BldgAreas!$D$167*[2]BldgEUI2!J296+[2]BldgAreas!$G$167*[2]BldgEUI2!N296)*[2]BldgEUI2!O296/1000000</f>
        <v>0</v>
      </c>
      <c r="J295" s="420">
        <v>0</v>
      </c>
      <c r="K295" s="419">
        <f t="shared" si="96"/>
        <v>0</v>
      </c>
      <c r="L295" s="421">
        <f>[2]BldgAreas!$B$168*[2]BldgEUI2!V296*([2]BldgEUI2!Q296/[2]Constants!$B$1)/1000000</f>
        <v>0</v>
      </c>
      <c r="M295" s="420">
        <f>[2]BldgAreas!$C$168*[2]BldgEUI2!V296*[2]BldgEUI2!Q296/1000000</f>
        <v>0</v>
      </c>
      <c r="N295" s="420">
        <f>([2]BldgAreas!$D$168*[2]BldgEUI2!Q296+[2]BldgAreas!$G$168*[2]BldgEUI2!U296)*[2]BldgEUI2!V296/1000000</f>
        <v>0</v>
      </c>
      <c r="O295" s="420">
        <v>0</v>
      </c>
      <c r="P295" s="419">
        <f t="shared" si="97"/>
        <v>0</v>
      </c>
      <c r="Q295" s="421">
        <f>[2]BldgAreas!$B$169*[2]BldgEUI2!AC296*([2]BldgEUI2!X296/[2]Constants!$B$1)/1000000</f>
        <v>5.1386784287099134</v>
      </c>
      <c r="R295" s="420">
        <f>[2]BldgAreas!$C$169*[2]BldgEUI2!AC296*[2]BldgEUI2!X296/1000000</f>
        <v>0</v>
      </c>
      <c r="S295" s="420">
        <f>([2]BldgAreas!$D$169*[2]BldgEUI2!X296+[2]BldgAreas!$G$169*[2]BldgEUI2!AB296)*[2]BldgEUI2!AC296/1000000</f>
        <v>2.465301931290087</v>
      </c>
      <c r="T295" s="420">
        <v>0</v>
      </c>
      <c r="U295" s="419">
        <f t="shared" si="98"/>
        <v>7.6039803600000004</v>
      </c>
      <c r="V295" s="418">
        <f t="shared" si="99"/>
        <v>5.1386784287099134</v>
      </c>
      <c r="W295" s="417">
        <f>(C295+H295+M295+R295)/[2]Constants!$B$3</f>
        <v>0</v>
      </c>
      <c r="X295" s="417">
        <f t="shared" si="100"/>
        <v>5.1386784287099134</v>
      </c>
      <c r="Y295" s="416">
        <f t="shared" si="101"/>
        <v>2.465301931290087</v>
      </c>
    </row>
    <row r="296" spans="1:25" s="26" customFormat="1" x14ac:dyDescent="0.2">
      <c r="A296" s="423" t="str">
        <f>A273</f>
        <v>Solar Wall</v>
      </c>
      <c r="B296" s="421">
        <f>[2]BldgAreas!$B$166*[2]BldgEUI2!H297*([2]BldgEUI2!C297/[2]Constants!$B$1)/1000000</f>
        <v>0</v>
      </c>
      <c r="C296" s="420">
        <f>[2]BldgAreas!$C$166*[2]BldgEUI2!H297*[2]BldgEUI2!C297/1000000</f>
        <v>0</v>
      </c>
      <c r="D296" s="420">
        <f>([2]BldgAreas!$D$166*[2]BldgEUI2!C297+[2]BldgAreas!$G$166*[2]BldgEUI2!G297)*[2]BldgEUI2!H297/1000000</f>
        <v>0</v>
      </c>
      <c r="E296" s="420">
        <v>0</v>
      </c>
      <c r="F296" s="419">
        <f t="shared" si="95"/>
        <v>0</v>
      </c>
      <c r="G296" s="421">
        <f>[2]BldgAreas!$B$167*[2]BldgEUI2!O297*([2]BldgEUI2!J297/[2]Constants!$B$1)/1000000</f>
        <v>0</v>
      </c>
      <c r="H296" s="420">
        <f>[2]BldgAreas!$C$167*[2]BldgEUI2!O297*[2]BldgEUI2!J297/1000000</f>
        <v>0</v>
      </c>
      <c r="I296" s="420">
        <f>([2]BldgAreas!$D$167*[2]BldgEUI2!J297+[2]BldgAreas!$G$167*[2]BldgEUI2!N297)*[2]BldgEUI2!O297/1000000</f>
        <v>0</v>
      </c>
      <c r="J296" s="420">
        <v>0</v>
      </c>
      <c r="K296" s="419">
        <f t="shared" si="96"/>
        <v>0</v>
      </c>
      <c r="L296" s="421">
        <f>[2]BldgAreas!$B$168*[2]BldgEUI2!V297*([2]BldgEUI2!Q297/[2]Constants!$B$1)/1000000</f>
        <v>0</v>
      </c>
      <c r="M296" s="420">
        <f>[2]BldgAreas!$C$168*[2]BldgEUI2!V297*[2]BldgEUI2!Q297/1000000</f>
        <v>0</v>
      </c>
      <c r="N296" s="420">
        <f>([2]BldgAreas!$D$168*[2]BldgEUI2!Q297+[2]BldgAreas!$G$168*[2]BldgEUI2!U297)*[2]BldgEUI2!V297/1000000</f>
        <v>0</v>
      </c>
      <c r="O296" s="420">
        <v>0</v>
      </c>
      <c r="P296" s="419">
        <f t="shared" si="97"/>
        <v>0</v>
      </c>
      <c r="Q296" s="421">
        <f>[2]BldgAreas!$B$169*[2]BldgEUI2!AC297*([2]BldgEUI2!X297/[2]Constants!$B$1)/1000000</f>
        <v>5.0701232687099127</v>
      </c>
      <c r="R296" s="420">
        <f>[2]BldgAreas!$C$169*[2]BldgEUI2!AC297*[2]BldgEUI2!X297/1000000</f>
        <v>0</v>
      </c>
      <c r="S296" s="420">
        <f>([2]BldgAreas!$D$169*[2]BldgEUI2!X297+[2]BldgAreas!$G$169*[2]BldgEUI2!AB297)*[2]BldgEUI2!AC297/1000000</f>
        <v>2.49478716</v>
      </c>
      <c r="T296" s="420">
        <v>0</v>
      </c>
      <c r="U296" s="419">
        <f t="shared" si="98"/>
        <v>7.5649104287099131</v>
      </c>
      <c r="V296" s="418">
        <f t="shared" si="99"/>
        <v>5.0701232687099127</v>
      </c>
      <c r="W296" s="417">
        <f>(C296+H296+M296+R296)/[2]Constants!$B$3</f>
        <v>0</v>
      </c>
      <c r="X296" s="417">
        <f t="shared" si="100"/>
        <v>5.0701232687099127</v>
      </c>
      <c r="Y296" s="416">
        <f t="shared" si="101"/>
        <v>2.49478716</v>
      </c>
    </row>
    <row r="297" spans="1:25" s="26" customFormat="1" x14ac:dyDescent="0.2">
      <c r="A297" s="424" t="s">
        <v>21</v>
      </c>
      <c r="B297" s="421">
        <f>[2]BldgAreas!$B$166*[2]BldgEUI2!H298*([2]BldgEUI2!C298/[2]Constants!$B$1)/1000000</f>
        <v>0</v>
      </c>
      <c r="C297" s="420">
        <f>[2]BldgAreas!$C$166*[2]BldgEUI2!H298*[2]BldgEUI2!C298/1000000</f>
        <v>0</v>
      </c>
      <c r="D297" s="420">
        <f>([2]BldgAreas!$D$166*[2]BldgEUI2!C298+[2]BldgAreas!$G$166*[2]BldgEUI2!G298)*[2]BldgEUI2!H298/1000000</f>
        <v>0</v>
      </c>
      <c r="E297" s="420">
        <v>0</v>
      </c>
      <c r="F297" s="419">
        <f t="shared" si="95"/>
        <v>0</v>
      </c>
      <c r="G297" s="421">
        <f>[2]BldgAreas!$B$167*[2]BldgEUI2!O298*([2]BldgEUI2!J298/[2]Constants!$B$1)/1000000</f>
        <v>0</v>
      </c>
      <c r="H297" s="420">
        <f>[2]BldgAreas!$C$167*[2]BldgEUI2!O298*[2]BldgEUI2!J298/1000000</f>
        <v>0</v>
      </c>
      <c r="I297" s="420">
        <f>([2]BldgAreas!$D$167*[2]BldgEUI2!J298+[2]BldgAreas!$G$167*[2]BldgEUI2!N298)*[2]BldgEUI2!O298/1000000</f>
        <v>0</v>
      </c>
      <c r="J297" s="420">
        <v>0</v>
      </c>
      <c r="K297" s="419">
        <f t="shared" si="96"/>
        <v>0</v>
      </c>
      <c r="L297" s="421">
        <f>[2]BldgAreas!$B$168*[2]BldgEUI2!V298*([2]BldgEUI2!Q298/[2]Constants!$B$1)/1000000</f>
        <v>0</v>
      </c>
      <c r="M297" s="420">
        <f>[2]BldgAreas!$C$168*[2]BldgEUI2!V298*[2]BldgEUI2!Q298/1000000</f>
        <v>0</v>
      </c>
      <c r="N297" s="420">
        <f>([2]BldgAreas!$D$168*[2]BldgEUI2!Q298+[2]BldgAreas!$G$168*[2]BldgEUI2!U298)*[2]BldgEUI2!V298/1000000</f>
        <v>0</v>
      </c>
      <c r="O297" s="420">
        <v>0</v>
      </c>
      <c r="P297" s="419">
        <f t="shared" si="97"/>
        <v>0</v>
      </c>
      <c r="Q297" s="421">
        <f>[2]BldgAreas!$B$169*[2]BldgEUI2!AC298*([2]BldgEUI2!X298/[2]Constants!$B$1)/1000000</f>
        <v>5.1386784287099134</v>
      </c>
      <c r="R297" s="420">
        <f>[2]BldgAreas!$C$169*[2]BldgEUI2!AC298*[2]BldgEUI2!X298/1000000</f>
        <v>0</v>
      </c>
      <c r="S297" s="420">
        <f>([2]BldgAreas!$D$169*[2]BldgEUI2!X298+[2]BldgAreas!$G$169*[2]BldgEUI2!AB298)*[2]BldgEUI2!AC298/1000000</f>
        <v>2.39533986</v>
      </c>
      <c r="T297" s="420">
        <v>0</v>
      </c>
      <c r="U297" s="419">
        <f t="shared" si="98"/>
        <v>7.5340182887099134</v>
      </c>
      <c r="V297" s="418">
        <f t="shared" si="99"/>
        <v>5.1386784287099134</v>
      </c>
      <c r="W297" s="417">
        <f>(C297+H297+M297+R297)/[2]Constants!$B$3</f>
        <v>0</v>
      </c>
      <c r="X297" s="417">
        <f t="shared" si="100"/>
        <v>5.1386784287099134</v>
      </c>
      <c r="Y297" s="416">
        <f t="shared" si="101"/>
        <v>2.39533986</v>
      </c>
    </row>
    <row r="298" spans="1:25" s="24" customFormat="1" x14ac:dyDescent="0.2">
      <c r="A298" s="423" t="str">
        <f>A275</f>
        <v>DB Economizer</v>
      </c>
      <c r="B298" s="421">
        <f>[2]BldgAreas!$B$166*[2]BldgEUI2!H299*([2]BldgEUI2!C299/[2]Constants!$B$1)/1000000</f>
        <v>0</v>
      </c>
      <c r="C298" s="420">
        <f>[2]BldgAreas!$C$166*[2]BldgEUI2!H299*[2]BldgEUI2!C299/1000000</f>
        <v>0</v>
      </c>
      <c r="D298" s="420">
        <f>([2]BldgAreas!$D$166*[2]BldgEUI2!C299+[2]BldgAreas!$G$166*[2]BldgEUI2!G299)*[2]BldgEUI2!H299/1000000</f>
        <v>0</v>
      </c>
      <c r="E298" s="420">
        <v>0</v>
      </c>
      <c r="F298" s="419">
        <f t="shared" si="95"/>
        <v>0</v>
      </c>
      <c r="G298" s="421">
        <f>[2]BldgAreas!$B$167*[2]BldgEUI2!O299*([2]BldgEUI2!J299/[2]Constants!$B$1)/1000000</f>
        <v>0</v>
      </c>
      <c r="H298" s="420">
        <f>[2]BldgAreas!$C$167*[2]BldgEUI2!O299*[2]BldgEUI2!J299/1000000</f>
        <v>0</v>
      </c>
      <c r="I298" s="420">
        <f>([2]BldgAreas!$D$167*[2]BldgEUI2!J299+[2]BldgAreas!$G$167*[2]BldgEUI2!N299)*[2]BldgEUI2!O299/1000000</f>
        <v>0</v>
      </c>
      <c r="J298" s="420">
        <v>0</v>
      </c>
      <c r="K298" s="419">
        <f t="shared" si="96"/>
        <v>0</v>
      </c>
      <c r="L298" s="421">
        <f>[2]BldgAreas!$B$168*[2]BldgEUI2!V299*([2]BldgEUI2!Q299/[2]Constants!$B$1)/1000000</f>
        <v>0</v>
      </c>
      <c r="M298" s="420">
        <f>[2]BldgAreas!$C$168*[2]BldgEUI2!V299*[2]BldgEUI2!Q299/1000000</f>
        <v>0</v>
      </c>
      <c r="N298" s="420">
        <f>([2]BldgAreas!$D$168*[2]BldgEUI2!Q299+[2]BldgAreas!$G$168*[2]BldgEUI2!U299)*[2]BldgEUI2!V299/1000000</f>
        <v>0</v>
      </c>
      <c r="O298" s="420">
        <v>0</v>
      </c>
      <c r="P298" s="419">
        <f t="shared" si="97"/>
        <v>0</v>
      </c>
      <c r="Q298" s="421">
        <f>[2]BldgAreas!$B$169*[2]BldgEUI2!AC299*([2]BldgEUI2!X299/[2]Constants!$B$1)/1000000</f>
        <v>5.1560193021456948</v>
      </c>
      <c r="R298" s="420">
        <f>[2]BldgAreas!$C$169*[2]BldgEUI2!AC299*[2]BldgEUI2!X299/1000000</f>
        <v>0</v>
      </c>
      <c r="S298" s="420">
        <f>([2]BldgAreas!$D$169*[2]BldgEUI2!X299+[2]BldgAreas!$G$169*[2]BldgEUI2!AB299)*[2]BldgEUI2!AC299/1000000</f>
        <v>2.4366762578543053</v>
      </c>
      <c r="T298" s="420">
        <v>0</v>
      </c>
      <c r="U298" s="419">
        <f t="shared" si="98"/>
        <v>7.5926955600000001</v>
      </c>
      <c r="V298" s="418">
        <f t="shared" si="99"/>
        <v>5.1560193021456948</v>
      </c>
      <c r="W298" s="417">
        <f>(C298+H298+M298+R298)/[2]Constants!$B$3</f>
        <v>0</v>
      </c>
      <c r="X298" s="417">
        <f t="shared" si="100"/>
        <v>5.1560193021456948</v>
      </c>
      <c r="Y298" s="416">
        <f t="shared" si="101"/>
        <v>2.4366762578543053</v>
      </c>
    </row>
    <row r="299" spans="1:25" s="24" customFormat="1" x14ac:dyDescent="0.2">
      <c r="A299" s="422" t="s">
        <v>311</v>
      </c>
      <c r="B299" s="421">
        <f>[2]BldgAreas!$B$166*[2]BldgEUI2!H300*([2]BldgEUI2!C300/[2]Constants!$B$1)/1000000</f>
        <v>0</v>
      </c>
      <c r="C299" s="420">
        <f>[2]BldgAreas!$C$166*[2]BldgEUI2!H300*[2]BldgEUI2!C300/1000000</f>
        <v>0</v>
      </c>
      <c r="D299" s="420">
        <f>([2]BldgAreas!$D$166*[2]BldgEUI2!C300+[2]BldgAreas!$G$166*[2]BldgEUI2!G300)*[2]BldgEUI2!H300/1000000</f>
        <v>0</v>
      </c>
      <c r="E299" s="420">
        <v>0</v>
      </c>
      <c r="F299" s="419">
        <f t="shared" si="95"/>
        <v>0</v>
      </c>
      <c r="G299" s="421">
        <f>[2]BldgAreas!$B$167*[2]BldgEUI2!O300*([2]BldgEUI2!J300/[2]Constants!$B$1)/1000000</f>
        <v>0</v>
      </c>
      <c r="H299" s="420">
        <f>[2]BldgAreas!$C$167*[2]BldgEUI2!O300*[2]BldgEUI2!J300/1000000</f>
        <v>0</v>
      </c>
      <c r="I299" s="420">
        <f>([2]BldgAreas!$D$167*[2]BldgEUI2!J300+[2]BldgAreas!$G$167*[2]BldgEUI2!N300)*[2]BldgEUI2!O300/1000000</f>
        <v>0</v>
      </c>
      <c r="J299" s="420">
        <v>0</v>
      </c>
      <c r="K299" s="419">
        <f t="shared" si="96"/>
        <v>0</v>
      </c>
      <c r="L299" s="421">
        <f>[2]BldgAreas!$B$168*[2]BldgEUI2!V300*([2]BldgEUI2!Q300/[2]Constants!$B$1)/1000000</f>
        <v>0</v>
      </c>
      <c r="M299" s="420">
        <f>[2]BldgAreas!$C$168*[2]BldgEUI2!V300*[2]BldgEUI2!Q300/1000000</f>
        <v>0</v>
      </c>
      <c r="N299" s="420">
        <f>([2]BldgAreas!$D$168*[2]BldgEUI2!Q300+[2]BldgAreas!$G$168*[2]BldgEUI2!U300)*[2]BldgEUI2!V300/1000000</f>
        <v>0</v>
      </c>
      <c r="O299" s="420">
        <v>0</v>
      </c>
      <c r="P299" s="419">
        <f t="shared" si="97"/>
        <v>0</v>
      </c>
      <c r="Q299" s="421">
        <f>[2]BldgAreas!$B$169*[2]BldgEUI2!AC300*([2]BldgEUI2!X300/[2]Constants!$B$1)/1000000</f>
        <v>5.1386784287099134</v>
      </c>
      <c r="R299" s="420">
        <f>[2]BldgAreas!$C$169*[2]BldgEUI2!AC300*[2]BldgEUI2!X300/1000000</f>
        <v>0</v>
      </c>
      <c r="S299" s="420">
        <f>([2]BldgAreas!$D$169*[2]BldgEUI2!X300+[2]BldgAreas!$G$169*[2]BldgEUI2!AB300)*[2]BldgEUI2!AC300/1000000</f>
        <v>2.3895564</v>
      </c>
      <c r="T299" s="420">
        <v>0</v>
      </c>
      <c r="U299" s="419">
        <f t="shared" si="98"/>
        <v>7.5282348287099135</v>
      </c>
      <c r="V299" s="418">
        <f t="shared" si="99"/>
        <v>5.1386784287099134</v>
      </c>
      <c r="W299" s="417">
        <f>(C299+H299+M299+R299)/[2]Constants!$B$3</f>
        <v>0</v>
      </c>
      <c r="X299" s="417">
        <f t="shared" si="100"/>
        <v>5.1386784287099134</v>
      </c>
      <c r="Y299" s="416">
        <f t="shared" si="101"/>
        <v>2.3895564</v>
      </c>
    </row>
    <row r="300" spans="1:25" s="24" customFormat="1" x14ac:dyDescent="0.2">
      <c r="A300" s="415" t="s">
        <v>312</v>
      </c>
      <c r="B300" s="414">
        <f>[2]BldgAreas!$B$166*[2]BldgEUI2!H301*([2]BldgEUI2!C301/[2]Constants!$B$1)/1000000</f>
        <v>0</v>
      </c>
      <c r="C300" s="413">
        <f>[2]BldgAreas!$C$166*[2]BldgEUI2!H301*[2]BldgEUI2!C301/1000000</f>
        <v>0</v>
      </c>
      <c r="D300" s="413">
        <f>([2]BldgAreas!$D$166*[2]BldgEUI2!C301+[2]BldgAreas!$G$166*[2]BldgEUI2!G301)*[2]BldgEUI2!H301/1000000</f>
        <v>0</v>
      </c>
      <c r="E300" s="413">
        <v>0</v>
      </c>
      <c r="F300" s="412">
        <f t="shared" si="95"/>
        <v>0</v>
      </c>
      <c r="G300" s="414">
        <f>[2]BldgAreas!$B$167*[2]BldgEUI2!O301*([2]BldgEUI2!J301/[2]Constants!$B$1)/1000000</f>
        <v>0</v>
      </c>
      <c r="H300" s="413">
        <f>[2]BldgAreas!$C$167*[2]BldgEUI2!O301*[2]BldgEUI2!J301/1000000</f>
        <v>0</v>
      </c>
      <c r="I300" s="413">
        <f>([2]BldgAreas!$D$167*[2]BldgEUI2!J301+[2]BldgAreas!$G$167*[2]BldgEUI2!N301)*[2]BldgEUI2!O301/1000000</f>
        <v>0</v>
      </c>
      <c r="J300" s="413">
        <v>0</v>
      </c>
      <c r="K300" s="412">
        <f t="shared" si="96"/>
        <v>0</v>
      </c>
      <c r="L300" s="414">
        <f>[2]BldgAreas!$B$168*[2]BldgEUI2!V301*([2]BldgEUI2!Q301/[2]Constants!$B$1)/1000000</f>
        <v>0</v>
      </c>
      <c r="M300" s="413">
        <f>[2]BldgAreas!$C$168*[2]BldgEUI2!V301*[2]BldgEUI2!Q301/1000000</f>
        <v>0</v>
      </c>
      <c r="N300" s="413">
        <f>([2]BldgAreas!$D$168*[2]BldgEUI2!Q301+[2]BldgAreas!$G$168*[2]BldgEUI2!U301)*[2]BldgEUI2!V301/1000000</f>
        <v>0</v>
      </c>
      <c r="O300" s="413">
        <v>0</v>
      </c>
      <c r="P300" s="412">
        <f t="shared" si="97"/>
        <v>0</v>
      </c>
      <c r="Q300" s="414">
        <f>[2]BldgAreas!$B$169*[2]BldgEUI2!AC301*([2]BldgEUI2!X301/[2]Constants!$B$1)/1000000</f>
        <v>4.6247968487099129</v>
      </c>
      <c r="R300" s="413">
        <f>[2]BldgAreas!$C$169*[2]BldgEUI2!AC301*[2]BldgEUI2!X301/1000000</f>
        <v>0</v>
      </c>
      <c r="S300" s="413">
        <f>([2]BldgAreas!$D$169*[2]BldgEUI2!X301+[2]BldgAreas!$G$169*[2]BldgEUI2!AB301)*[2]BldgEUI2!AC301/1000000</f>
        <v>2.38447824</v>
      </c>
      <c r="T300" s="413">
        <v>0</v>
      </c>
      <c r="U300" s="412">
        <f t="shared" si="98"/>
        <v>7.0092750887099129</v>
      </c>
      <c r="V300" s="411">
        <f t="shared" si="99"/>
        <v>4.6247968487099129</v>
      </c>
      <c r="W300" s="410">
        <f>(C300+H300+M300+R300)/[2]Constants!$B$3</f>
        <v>0</v>
      </c>
      <c r="X300" s="410">
        <f t="shared" si="100"/>
        <v>4.6247968487099129</v>
      </c>
      <c r="Y300" s="409">
        <f t="shared" si="101"/>
        <v>2.38447824</v>
      </c>
    </row>
    <row r="302" spans="1:25" ht="15.75" x14ac:dyDescent="0.25">
      <c r="A302" s="358"/>
      <c r="B302" s="751" t="s">
        <v>380</v>
      </c>
      <c r="C302" s="748"/>
      <c r="D302" s="748"/>
      <c r="E302" s="748"/>
      <c r="F302" s="748"/>
      <c r="G302" s="748"/>
      <c r="H302" s="748"/>
      <c r="I302" s="748"/>
      <c r="J302" s="748"/>
      <c r="K302" s="748"/>
      <c r="L302" s="748"/>
      <c r="M302" s="748"/>
      <c r="N302" s="748"/>
      <c r="O302" s="748"/>
      <c r="P302" s="748"/>
      <c r="Q302" s="748"/>
      <c r="R302" s="748"/>
      <c r="S302" s="748"/>
      <c r="T302" s="748"/>
      <c r="U302" s="748"/>
      <c r="V302" s="749"/>
      <c r="W302" s="749"/>
      <c r="X302" s="749"/>
      <c r="Y302" s="750"/>
    </row>
    <row r="303" spans="1:25" x14ac:dyDescent="0.2">
      <c r="A303" s="358"/>
      <c r="B303" s="752" t="s">
        <v>284</v>
      </c>
      <c r="C303" s="753"/>
      <c r="D303" s="753"/>
      <c r="E303" s="753"/>
      <c r="F303" s="754"/>
      <c r="G303" s="755" t="s">
        <v>285</v>
      </c>
      <c r="H303" s="756"/>
      <c r="I303" s="756"/>
      <c r="J303" s="756"/>
      <c r="K303" s="757"/>
      <c r="L303" s="755" t="s">
        <v>286</v>
      </c>
      <c r="M303" s="756"/>
      <c r="N303" s="756"/>
      <c r="O303" s="756"/>
      <c r="P303" s="757"/>
      <c r="Q303" s="755" t="s">
        <v>287</v>
      </c>
      <c r="R303" s="756"/>
      <c r="S303" s="756"/>
      <c r="T303" s="756"/>
      <c r="U303" s="757"/>
      <c r="V303" s="744" t="s">
        <v>377</v>
      </c>
      <c r="W303" s="745"/>
      <c r="X303" s="745"/>
      <c r="Y303" s="746"/>
    </row>
    <row r="304" spans="1:25" x14ac:dyDescent="0.2">
      <c r="A304" s="382" t="s">
        <v>14</v>
      </c>
      <c r="B304" s="433" t="s">
        <v>4</v>
      </c>
      <c r="C304" s="165" t="s">
        <v>3</v>
      </c>
      <c r="D304" s="165" t="s">
        <v>2</v>
      </c>
      <c r="E304" s="165" t="s">
        <v>5</v>
      </c>
      <c r="F304" s="295" t="s">
        <v>1</v>
      </c>
      <c r="G304" s="165" t="s">
        <v>4</v>
      </c>
      <c r="H304" s="165" t="s">
        <v>3</v>
      </c>
      <c r="I304" s="165" t="s">
        <v>2</v>
      </c>
      <c r="J304" s="165" t="s">
        <v>5</v>
      </c>
      <c r="K304" s="295" t="s">
        <v>1</v>
      </c>
      <c r="L304" s="165" t="s">
        <v>4</v>
      </c>
      <c r="M304" s="165" t="s">
        <v>3</v>
      </c>
      <c r="N304" s="165" t="s">
        <v>2</v>
      </c>
      <c r="O304" s="165" t="s">
        <v>5</v>
      </c>
      <c r="P304" s="295" t="s">
        <v>1</v>
      </c>
      <c r="Q304" s="165" t="s">
        <v>4</v>
      </c>
      <c r="R304" s="165" t="s">
        <v>3</v>
      </c>
      <c r="S304" s="165" t="s">
        <v>2</v>
      </c>
      <c r="T304" s="165" t="s">
        <v>5</v>
      </c>
      <c r="U304" s="295" t="s">
        <v>1</v>
      </c>
      <c r="V304" s="432" t="s">
        <v>376</v>
      </c>
      <c r="W304" s="431" t="s">
        <v>375</v>
      </c>
      <c r="X304" s="431" t="s">
        <v>374</v>
      </c>
      <c r="Y304" s="430" t="s">
        <v>2</v>
      </c>
    </row>
    <row r="305" spans="1:25" s="24" customFormat="1" x14ac:dyDescent="0.2">
      <c r="A305" s="429" t="str">
        <f t="shared" ref="A305:A310" si="102">A282</f>
        <v>Base case</v>
      </c>
      <c r="B305" s="428">
        <f>[2]BldgAreas!$B$176*[2]BldgEUI2!H306*([2]BldgEUI2!C306/[2]Constants!$B$1)/1000000</f>
        <v>2.8154093800000002</v>
      </c>
      <c r="C305" s="427">
        <f>[2]BldgAreas!$C$176*[2]BldgEUI2!H306*[2]BldgEUI2!C306/1000000</f>
        <v>0</v>
      </c>
      <c r="D305" s="427">
        <f>([2]BldgAreas!$D$176*[2]BldgEUI2!C306+[2]BldgAreas!$G$176*[2]BldgEUI2!G306)*[2]BldgEUI2!H306/1000000</f>
        <v>0.95032947999999995</v>
      </c>
      <c r="E305" s="427">
        <v>0</v>
      </c>
      <c r="F305" s="426">
        <f t="shared" ref="F305:F323" si="103">SUM(B305:E305)</f>
        <v>3.7657388599999999</v>
      </c>
      <c r="G305" s="428">
        <f>[2]BldgAreas!$B$177*[2]BldgEUI2!O306*([2]BldgEUI2!J306/[2]Constants!$B$1)/1000000</f>
        <v>6.6651269849999997</v>
      </c>
      <c r="H305" s="427">
        <f>[2]BldgAreas!$C$177*[2]BldgEUI2!O306*[2]BldgEUI2!J306/1000000</f>
        <v>0</v>
      </c>
      <c r="I305" s="427">
        <f>([2]BldgAreas!$D$177*[2]BldgEUI2!J306+[2]BldgAreas!$G$177*[2]BldgEUI2!N306)*[2]BldgEUI2!O306/1000000</f>
        <v>2.144014957</v>
      </c>
      <c r="J305" s="427">
        <v>0</v>
      </c>
      <c r="K305" s="426">
        <f t="shared" ref="K305:K323" si="104">SUM(G305:J305)</f>
        <v>8.8091419420000001</v>
      </c>
      <c r="L305" s="428">
        <f>[2]BldgAreas!$B$178*[2]BldgEUI2!V306*([2]BldgEUI2!Q306/[2]Constants!$B$1)/1000000</f>
        <v>0</v>
      </c>
      <c r="M305" s="427">
        <f>[2]BldgAreas!$C$178*[2]BldgEUI2!V306*[2]BldgEUI2!Q306/1000000</f>
        <v>0</v>
      </c>
      <c r="N305" s="427">
        <f>([2]BldgAreas!$D$178*[2]BldgEUI2!Q306+[2]BldgAreas!$G$178*[2]BldgEUI2!U306)*[2]BldgEUI2!V306/1000000</f>
        <v>0</v>
      </c>
      <c r="O305" s="427">
        <v>0</v>
      </c>
      <c r="P305" s="426">
        <f t="shared" ref="P305:P323" si="105">SUM(L305:O305)</f>
        <v>0</v>
      </c>
      <c r="Q305" s="428">
        <f>[2]BldgAreas!$B$179*[2]BldgEUI2!AC306*([2]BldgEUI2!X306/[2]Constants!$B$1)/1000000</f>
        <v>18.746371109999998</v>
      </c>
      <c r="R305" s="427">
        <f>[2]BldgAreas!$C$179*[2]BldgEUI2!AC306*[2]BldgEUI2!X306/1000000</f>
        <v>8.5790943599999991</v>
      </c>
      <c r="S305" s="427">
        <f>([2]BldgAreas!$D$179*[2]BldgEUI2!X306+[2]BldgAreas!$G$179*[2]BldgEUI2!AB306)*[2]BldgEUI2!AC306/1000000</f>
        <v>9.2847863800000017</v>
      </c>
      <c r="T305" s="427">
        <v>0</v>
      </c>
      <c r="U305" s="426">
        <f t="shared" ref="U305:U323" si="106">SUM(Q305:T305)</f>
        <v>36.610251849999997</v>
      </c>
      <c r="V305" s="418">
        <f t="shared" ref="V305:V323" si="107">B305+G305+L305+Q305</f>
        <v>28.226907474999997</v>
      </c>
      <c r="W305" s="417">
        <f>(C305+H305+M305+R305)/[2]Constants!$B$3</f>
        <v>15.598353381818178</v>
      </c>
      <c r="X305" s="417">
        <f t="shared" ref="X305:X323" si="108">V305+W305</f>
        <v>43.825260856818176</v>
      </c>
      <c r="Y305" s="416">
        <f t="shared" ref="Y305:Y323" si="109">D305+I305+N305+S305</f>
        <v>12.379130817000002</v>
      </c>
    </row>
    <row r="306" spans="1:25" s="24" customFormat="1" x14ac:dyDescent="0.2">
      <c r="A306" s="423" t="str">
        <f t="shared" si="102"/>
        <v>Wall</v>
      </c>
      <c r="B306" s="421">
        <f>[2]BldgAreas!$B$176*[2]BldgEUI2!H307*([2]BldgEUI2!C307/[2]Constants!$B$1)/1000000</f>
        <v>2.73680448</v>
      </c>
      <c r="C306" s="420">
        <f>[2]BldgAreas!$C$176*[2]BldgEUI2!H307*[2]BldgEUI2!C307/1000000</f>
        <v>0</v>
      </c>
      <c r="D306" s="420">
        <f>([2]BldgAreas!$D$176*[2]BldgEUI2!C307+[2]BldgAreas!$G$176*[2]BldgEUI2!G307)*[2]BldgEUI2!H307/1000000</f>
        <v>0.93663943999999999</v>
      </c>
      <c r="E306" s="420">
        <v>0</v>
      </c>
      <c r="F306" s="419">
        <f t="shared" si="103"/>
        <v>3.67344392</v>
      </c>
      <c r="G306" s="421">
        <f>[2]BldgAreas!$B$177*[2]BldgEUI2!O307*([2]BldgEUI2!J307/[2]Constants!$B$1)/1000000</f>
        <v>6.4715109660000003</v>
      </c>
      <c r="H306" s="420">
        <f>[2]BldgAreas!$C$177*[2]BldgEUI2!O307*[2]BldgEUI2!J307/1000000</f>
        <v>0</v>
      </c>
      <c r="I306" s="420">
        <f>([2]BldgAreas!$D$177*[2]BldgEUI2!J307+[2]BldgAreas!$G$177*[2]BldgEUI2!N307)*[2]BldgEUI2!O307/1000000</f>
        <v>2.077154749</v>
      </c>
      <c r="J306" s="420">
        <v>0</v>
      </c>
      <c r="K306" s="419">
        <f t="shared" si="104"/>
        <v>8.5486657150000003</v>
      </c>
      <c r="L306" s="421">
        <f>[2]BldgAreas!$B$178*[2]BldgEUI2!V307*([2]BldgEUI2!Q307/[2]Constants!$B$1)/1000000</f>
        <v>0</v>
      </c>
      <c r="M306" s="420">
        <f>[2]BldgAreas!$C$178*[2]BldgEUI2!V307*[2]BldgEUI2!Q307/1000000</f>
        <v>0</v>
      </c>
      <c r="N306" s="420">
        <f>([2]BldgAreas!$D$178*[2]BldgEUI2!Q307+[2]BldgAreas!$G$178*[2]BldgEUI2!U307)*[2]BldgEUI2!V307/1000000</f>
        <v>0</v>
      </c>
      <c r="O306" s="420">
        <v>0</v>
      </c>
      <c r="P306" s="419">
        <f t="shared" si="105"/>
        <v>0</v>
      </c>
      <c r="Q306" s="421">
        <f>[2]BldgAreas!$B$179*[2]BldgEUI2!AC307*([2]BldgEUI2!X307/[2]Constants!$B$1)/1000000</f>
        <v>17.987019929999999</v>
      </c>
      <c r="R306" s="420">
        <f>[2]BldgAreas!$C$179*[2]BldgEUI2!AC307*[2]BldgEUI2!X307/1000000</f>
        <v>8.231584680000001</v>
      </c>
      <c r="S306" s="420">
        <f>([2]BldgAreas!$D$179*[2]BldgEUI2!X307+[2]BldgAreas!$G$179*[2]BldgEUI2!AB307)*[2]BldgEUI2!AC307/1000000</f>
        <v>8.8933967799999998</v>
      </c>
      <c r="T306" s="420">
        <v>0</v>
      </c>
      <c r="U306" s="419">
        <f t="shared" si="106"/>
        <v>35.112001390000003</v>
      </c>
      <c r="V306" s="418">
        <f t="shared" si="107"/>
        <v>27.195335375999999</v>
      </c>
      <c r="W306" s="417">
        <f>(C306+H306+M306+R306)/[2]Constants!$B$3</f>
        <v>14.966517600000001</v>
      </c>
      <c r="X306" s="417">
        <f t="shared" si="108"/>
        <v>42.161852975999999</v>
      </c>
      <c r="Y306" s="416">
        <f t="shared" si="109"/>
        <v>11.907190969</v>
      </c>
    </row>
    <row r="307" spans="1:25" s="24" customFormat="1" x14ac:dyDescent="0.2">
      <c r="A307" s="423" t="str">
        <f t="shared" si="102"/>
        <v>Roof</v>
      </c>
      <c r="B307" s="421">
        <f>[2]BldgAreas!$B$176*[2]BldgEUI2!H308*([2]BldgEUI2!C308/[2]Constants!$B$1)/1000000</f>
        <v>2.7634323599999999</v>
      </c>
      <c r="C307" s="420">
        <f>[2]BldgAreas!$C$176*[2]BldgEUI2!H308*[2]BldgEUI2!C308/1000000</f>
        <v>0</v>
      </c>
      <c r="D307" s="420">
        <f>([2]BldgAreas!$D$176*[2]BldgEUI2!C308+[2]BldgAreas!$G$176*[2]BldgEUI2!G308)*[2]BldgEUI2!H308/1000000</f>
        <v>0.93551114000000002</v>
      </c>
      <c r="E307" s="420">
        <v>0</v>
      </c>
      <c r="F307" s="419">
        <f t="shared" si="103"/>
        <v>3.6989434999999999</v>
      </c>
      <c r="G307" s="421">
        <f>[2]BldgAreas!$B$177*[2]BldgEUI2!O308*([2]BldgEUI2!J308/[2]Constants!$B$1)/1000000</f>
        <v>6.4769278809999999</v>
      </c>
      <c r="H307" s="420">
        <f>[2]BldgAreas!$C$177*[2]BldgEUI2!O308*[2]BldgEUI2!J308/1000000</f>
        <v>0</v>
      </c>
      <c r="I307" s="420">
        <f>([2]BldgAreas!$D$177*[2]BldgEUI2!J308+[2]BldgAreas!$G$177*[2]BldgEUI2!N308)*[2]BldgEUI2!O308/1000000</f>
        <v>2.0800953600000001</v>
      </c>
      <c r="J307" s="420">
        <v>0</v>
      </c>
      <c r="K307" s="419">
        <f t="shared" si="104"/>
        <v>8.5570232409999996</v>
      </c>
      <c r="L307" s="421">
        <f>[2]BldgAreas!$B$178*[2]BldgEUI2!V308*([2]BldgEUI2!Q308/[2]Constants!$B$1)/1000000</f>
        <v>0</v>
      </c>
      <c r="M307" s="420">
        <f>[2]BldgAreas!$C$178*[2]BldgEUI2!V308*[2]BldgEUI2!Q308/1000000</f>
        <v>0</v>
      </c>
      <c r="N307" s="420">
        <f>([2]BldgAreas!$D$178*[2]BldgEUI2!Q308+[2]BldgAreas!$G$178*[2]BldgEUI2!U308)*[2]BldgEUI2!V308/1000000</f>
        <v>0</v>
      </c>
      <c r="O307" s="420">
        <v>0</v>
      </c>
      <c r="P307" s="419">
        <f t="shared" si="105"/>
        <v>0</v>
      </c>
      <c r="Q307" s="421">
        <f>[2]BldgAreas!$B$179*[2]BldgEUI2!AC308*([2]BldgEUI2!X308/[2]Constants!$B$1)/1000000</f>
        <v>16.140510230000004</v>
      </c>
      <c r="R307" s="420">
        <f>[2]BldgAreas!$C$179*[2]BldgEUI2!AC308*[2]BldgEUI2!X308/1000000</f>
        <v>7.3865474800000017</v>
      </c>
      <c r="S307" s="420">
        <f>([2]BldgAreas!$D$179*[2]BldgEUI2!X308+[2]BldgAreas!$G$179*[2]BldgEUI2!AB308)*[2]BldgEUI2!AC308/1000000</f>
        <v>7.9400835399999998</v>
      </c>
      <c r="T307" s="420">
        <v>0</v>
      </c>
      <c r="U307" s="419">
        <f t="shared" si="106"/>
        <v>31.467141250000005</v>
      </c>
      <c r="V307" s="418">
        <f t="shared" si="107"/>
        <v>25.380870471000001</v>
      </c>
      <c r="W307" s="417">
        <f>(C307+H307+M307+R307)/[2]Constants!$B$3</f>
        <v>13.430086327272729</v>
      </c>
      <c r="X307" s="417">
        <f t="shared" si="108"/>
        <v>38.810956798272727</v>
      </c>
      <c r="Y307" s="416">
        <f t="shared" si="109"/>
        <v>10.95569004</v>
      </c>
    </row>
    <row r="308" spans="1:25" s="24" customFormat="1" x14ac:dyDescent="0.2">
      <c r="A308" s="423" t="str">
        <f t="shared" si="102"/>
        <v>Windows</v>
      </c>
      <c r="B308" s="421">
        <f>[2]BldgAreas!$B$176*[2]BldgEUI2!H309*([2]BldgEUI2!C309/[2]Constants!$B$1)/1000000</f>
        <v>2.8092413399999998</v>
      </c>
      <c r="C308" s="420">
        <f>[2]BldgAreas!$C$176*[2]BldgEUI2!H309*[2]BldgEUI2!C309/1000000</f>
        <v>0</v>
      </c>
      <c r="D308" s="420">
        <f>([2]BldgAreas!$D$176*[2]BldgEUI2!C309+[2]BldgAreas!$G$176*[2]BldgEUI2!G309)*[2]BldgEUI2!H309/1000000</f>
        <v>0.95017903999999997</v>
      </c>
      <c r="E308" s="420">
        <v>0</v>
      </c>
      <c r="F308" s="419">
        <f t="shared" si="103"/>
        <v>3.7594203799999999</v>
      </c>
      <c r="G308" s="421">
        <f>[2]BldgAreas!$B$177*[2]BldgEUI2!O309*([2]BldgEUI2!J309/[2]Constants!$B$1)/1000000</f>
        <v>6.6327802639999991</v>
      </c>
      <c r="H308" s="420">
        <f>[2]BldgAreas!$C$177*[2]BldgEUI2!O309*[2]BldgEUI2!J309/1000000</f>
        <v>0</v>
      </c>
      <c r="I308" s="420">
        <f>([2]BldgAreas!$D$177*[2]BldgEUI2!J309+[2]BldgAreas!$G$177*[2]BldgEUI2!N309)*[2]BldgEUI2!O309/1000000</f>
        <v>2.1407648079999997</v>
      </c>
      <c r="J308" s="420">
        <v>0</v>
      </c>
      <c r="K308" s="419">
        <f t="shared" si="104"/>
        <v>8.7735450719999992</v>
      </c>
      <c r="L308" s="421">
        <f>[2]BldgAreas!$B$178*[2]BldgEUI2!V309*([2]BldgEUI2!Q309/[2]Constants!$B$1)/1000000</f>
        <v>0</v>
      </c>
      <c r="M308" s="420">
        <f>[2]BldgAreas!$C$178*[2]BldgEUI2!V309*[2]BldgEUI2!Q309/1000000</f>
        <v>0</v>
      </c>
      <c r="N308" s="420">
        <f>([2]BldgAreas!$D$178*[2]BldgEUI2!Q309+[2]BldgAreas!$G$178*[2]BldgEUI2!U309)*[2]BldgEUI2!V309/1000000</f>
        <v>0</v>
      </c>
      <c r="O308" s="420">
        <v>0</v>
      </c>
      <c r="P308" s="419">
        <f t="shared" si="105"/>
        <v>0</v>
      </c>
      <c r="Q308" s="421">
        <f>[2]BldgAreas!$B$179*[2]BldgEUI2!AC309*([2]BldgEUI2!X309/[2]Constants!$B$1)/1000000</f>
        <v>18.669013320000001</v>
      </c>
      <c r="R308" s="420">
        <f>[2]BldgAreas!$C$179*[2]BldgEUI2!AC309*[2]BldgEUI2!X309/1000000</f>
        <v>8.5436923199999999</v>
      </c>
      <c r="S308" s="420">
        <f>([2]BldgAreas!$D$179*[2]BldgEUI2!X309+[2]BldgAreas!$G$179*[2]BldgEUI2!AB309)*[2]BldgEUI2!AC309/1000000</f>
        <v>9.275001640000001</v>
      </c>
      <c r="T308" s="420">
        <v>0</v>
      </c>
      <c r="U308" s="419">
        <f t="shared" si="106"/>
        <v>36.487707280000002</v>
      </c>
      <c r="V308" s="418">
        <f t="shared" si="107"/>
        <v>28.111034924000002</v>
      </c>
      <c r="W308" s="417">
        <f>(C308+H308+M308+R308)/[2]Constants!$B$3</f>
        <v>15.533986036363634</v>
      </c>
      <c r="X308" s="417">
        <f t="shared" si="108"/>
        <v>43.645020960363638</v>
      </c>
      <c r="Y308" s="416">
        <f t="shared" si="109"/>
        <v>12.365945488000001</v>
      </c>
    </row>
    <row r="309" spans="1:25" s="24" customFormat="1" x14ac:dyDescent="0.2">
      <c r="A309" s="423" t="str">
        <f t="shared" si="102"/>
        <v>Air tightness</v>
      </c>
      <c r="B309" s="421">
        <f>[2]BldgAreas!$B$176*[2]BldgEUI2!H310*([2]BldgEUI2!C310/[2]Constants!$B$1)/1000000</f>
        <v>2.8154093800000002</v>
      </c>
      <c r="C309" s="420">
        <f>[2]BldgAreas!$C$176*[2]BldgEUI2!H310*[2]BldgEUI2!C310/1000000</f>
        <v>0</v>
      </c>
      <c r="D309" s="420">
        <f>([2]BldgAreas!$D$176*[2]BldgEUI2!C310+[2]BldgAreas!$G$176*[2]BldgEUI2!G310)*[2]BldgEUI2!H310/1000000</f>
        <v>0.95032947999999995</v>
      </c>
      <c r="E309" s="420">
        <v>0</v>
      </c>
      <c r="F309" s="419">
        <f t="shared" si="103"/>
        <v>3.7657388599999999</v>
      </c>
      <c r="G309" s="421">
        <f>[2]BldgAreas!$B$177*[2]BldgEUI2!O310*([2]BldgEUI2!J310/[2]Constants!$B$1)/1000000</f>
        <v>5.9745477069999993</v>
      </c>
      <c r="H309" s="420">
        <f>[2]BldgAreas!$C$177*[2]BldgEUI2!O310*[2]BldgEUI2!J310/1000000</f>
        <v>0</v>
      </c>
      <c r="I309" s="420">
        <f>([2]BldgAreas!$D$177*[2]BldgEUI2!J310+[2]BldgAreas!$G$177*[2]BldgEUI2!N310)*[2]BldgEUI2!O310/1000000</f>
        <v>1.9841385799999998</v>
      </c>
      <c r="J309" s="420">
        <v>0</v>
      </c>
      <c r="K309" s="419">
        <f t="shared" si="104"/>
        <v>7.958686286999999</v>
      </c>
      <c r="L309" s="421">
        <f>[2]BldgAreas!$B$178*[2]BldgEUI2!V310*([2]BldgEUI2!Q310/[2]Constants!$B$1)/1000000</f>
        <v>0</v>
      </c>
      <c r="M309" s="420">
        <f>[2]BldgAreas!$C$178*[2]BldgEUI2!V310*[2]BldgEUI2!Q310/1000000</f>
        <v>0</v>
      </c>
      <c r="N309" s="420">
        <f>([2]BldgAreas!$D$178*[2]BldgEUI2!Q310+[2]BldgAreas!$G$178*[2]BldgEUI2!U310)*[2]BldgEUI2!V310/1000000</f>
        <v>0</v>
      </c>
      <c r="O309" s="420">
        <v>0</v>
      </c>
      <c r="P309" s="419">
        <f t="shared" si="105"/>
        <v>0</v>
      </c>
      <c r="Q309" s="421">
        <f>[2]BldgAreas!$B$179*[2]BldgEUI2!AC310*([2]BldgEUI2!X310/[2]Constants!$B$1)/1000000</f>
        <v>14.36068828</v>
      </c>
      <c r="R309" s="420">
        <f>[2]BldgAreas!$C$179*[2]BldgEUI2!AC310*[2]BldgEUI2!X310/1000000</f>
        <v>6.5720292799999998</v>
      </c>
      <c r="S309" s="420">
        <f>([2]BldgAreas!$D$179*[2]BldgEUI2!X310+[2]BldgAreas!$G$179*[2]BldgEUI2!AB310)*[2]BldgEUI2!AC310/1000000</f>
        <v>7.4103097599999996</v>
      </c>
      <c r="T309" s="420">
        <v>0</v>
      </c>
      <c r="U309" s="419">
        <f t="shared" si="106"/>
        <v>28.343027320000001</v>
      </c>
      <c r="V309" s="418">
        <f t="shared" si="107"/>
        <v>23.150645366999999</v>
      </c>
      <c r="W309" s="417">
        <f>(C309+H309+M309+R309)/[2]Constants!$B$3</f>
        <v>11.949144145454545</v>
      </c>
      <c r="X309" s="417">
        <f t="shared" si="108"/>
        <v>35.099789512454542</v>
      </c>
      <c r="Y309" s="416">
        <f t="shared" si="109"/>
        <v>10.344777819999999</v>
      </c>
    </row>
    <row r="310" spans="1:25" s="24" customFormat="1" x14ac:dyDescent="0.2">
      <c r="A310" s="423" t="str">
        <f t="shared" si="102"/>
        <v>T Reduction (2 DegC)</v>
      </c>
      <c r="B310" s="421">
        <f>[2]BldgAreas!$B$176*[2]BldgEUI2!H311*([2]BldgEUI2!C311/[2]Constants!$B$1)/1000000</f>
        <v>2.4050842800000001</v>
      </c>
      <c r="C310" s="420">
        <f>[2]BldgAreas!$C$176*[2]BldgEUI2!H311*[2]BldgEUI2!C311/1000000</f>
        <v>0</v>
      </c>
      <c r="D310" s="420">
        <f>([2]BldgAreas!$D$176*[2]BldgEUI2!C311+[2]BldgAreas!$G$176*[2]BldgEUI2!G311)*[2]BldgEUI2!H311/1000000</f>
        <v>0.94581627999999995</v>
      </c>
      <c r="E310" s="420">
        <v>0</v>
      </c>
      <c r="F310" s="419">
        <f t="shared" si="103"/>
        <v>3.3509005599999999</v>
      </c>
      <c r="G310" s="421">
        <f>[2]BldgAreas!$B$177*[2]BldgEUI2!O311*([2]BldgEUI2!J311/[2]Constants!$B$1)/1000000</f>
        <v>5.7129880970000002</v>
      </c>
      <c r="H310" s="420">
        <f>[2]BldgAreas!$C$177*[2]BldgEUI2!O311*[2]BldgEUI2!J311/1000000</f>
        <v>0</v>
      </c>
      <c r="I310" s="420">
        <f>([2]BldgAreas!$D$177*[2]BldgEUI2!J311+[2]BldgAreas!$G$177*[2]BldgEUI2!N311)*[2]BldgEUI2!O311/1000000</f>
        <v>2.130550054</v>
      </c>
      <c r="J310" s="420">
        <v>0</v>
      </c>
      <c r="K310" s="419">
        <f t="shared" si="104"/>
        <v>7.8435381510000006</v>
      </c>
      <c r="L310" s="421">
        <f>[2]BldgAreas!$B$178*[2]BldgEUI2!V311*([2]BldgEUI2!Q311/[2]Constants!$B$1)/1000000</f>
        <v>0</v>
      </c>
      <c r="M310" s="420">
        <f>[2]BldgAreas!$C$178*[2]BldgEUI2!V311*[2]BldgEUI2!Q311/1000000</f>
        <v>0</v>
      </c>
      <c r="N310" s="420">
        <f>([2]BldgAreas!$D$178*[2]BldgEUI2!Q311+[2]BldgAreas!$G$178*[2]BldgEUI2!U311)*[2]BldgEUI2!V311/1000000</f>
        <v>0</v>
      </c>
      <c r="O310" s="420">
        <v>0</v>
      </c>
      <c r="P310" s="419">
        <f t="shared" si="105"/>
        <v>0</v>
      </c>
      <c r="Q310" s="421">
        <f>[2]BldgAreas!$B$179*[2]BldgEUI2!AC311*([2]BldgEUI2!X311/[2]Constants!$B$1)/1000000</f>
        <v>16.221721089999999</v>
      </c>
      <c r="R310" s="420">
        <f>[2]BldgAreas!$C$179*[2]BldgEUI2!AC311*[2]BldgEUI2!X311/1000000</f>
        <v>7.4237128399999985</v>
      </c>
      <c r="S310" s="420">
        <f>([2]BldgAreas!$D$179*[2]BldgEUI2!X311+[2]BldgAreas!$G$179*[2]BldgEUI2!AB311)*[2]BldgEUI2!AC311/1000000</f>
        <v>9.1683013800000008</v>
      </c>
      <c r="T310" s="420">
        <v>0</v>
      </c>
      <c r="U310" s="419">
        <f t="shared" si="106"/>
        <v>32.813735309999998</v>
      </c>
      <c r="V310" s="418">
        <f t="shared" si="107"/>
        <v>24.339793467</v>
      </c>
      <c r="W310" s="417">
        <f>(C310+H310+M310+R310)/[2]Constants!$B$3</f>
        <v>13.497659709090906</v>
      </c>
      <c r="X310" s="417">
        <f t="shared" si="108"/>
        <v>37.837453176090904</v>
      </c>
      <c r="Y310" s="416">
        <f t="shared" si="109"/>
        <v>12.244667714</v>
      </c>
    </row>
    <row r="311" spans="1:25" s="24" customFormat="1" x14ac:dyDescent="0.2">
      <c r="A311" s="423" t="s">
        <v>303</v>
      </c>
      <c r="B311" s="421">
        <f>[2]BldgAreas!$B$176*[2]BldgEUI2!H312*([2]BldgEUI2!C312/[2]Constants!$B$1)/1000000</f>
        <v>2.488127159999999</v>
      </c>
      <c r="C311" s="420">
        <f>[2]BldgAreas!$C$176*[2]BldgEUI2!H312*[2]BldgEUI2!C312/1000000</f>
        <v>0</v>
      </c>
      <c r="D311" s="420">
        <f>([2]BldgAreas!$D$176*[2]BldgEUI2!C312+[2]BldgAreas!$G$176*[2]BldgEUI2!G312)*[2]BldgEUI2!H312/1000000</f>
        <v>0.94476319999999991</v>
      </c>
      <c r="E311" s="420">
        <v>0</v>
      </c>
      <c r="F311" s="419">
        <f t="shared" si="103"/>
        <v>3.4328903599999991</v>
      </c>
      <c r="G311" s="421">
        <f>[2]BldgAreas!$B$177*[2]BldgEUI2!O312*([2]BldgEUI2!J312/[2]Constants!$B$1)/1000000</f>
        <v>5.9073779609999999</v>
      </c>
      <c r="H311" s="420">
        <f>[2]BldgAreas!$C$177*[2]BldgEUI2!O312*[2]BldgEUI2!J312/1000000</f>
        <v>0</v>
      </c>
      <c r="I311" s="420">
        <f>([2]BldgAreas!$D$177*[2]BldgEUI2!J312+[2]BldgAreas!$G$177*[2]BldgEUI2!N312)*[2]BldgEUI2!O312/1000000</f>
        <v>2.1300857469999999</v>
      </c>
      <c r="J311" s="420">
        <v>0</v>
      </c>
      <c r="K311" s="419">
        <f t="shared" si="104"/>
        <v>8.0374637080000007</v>
      </c>
      <c r="L311" s="421">
        <f>[2]BldgAreas!$B$178*[2]BldgEUI2!V312*([2]BldgEUI2!Q312/[2]Constants!$B$1)/1000000</f>
        <v>0</v>
      </c>
      <c r="M311" s="420">
        <f>[2]BldgAreas!$C$178*[2]BldgEUI2!V312*[2]BldgEUI2!Q312/1000000</f>
        <v>0</v>
      </c>
      <c r="N311" s="420">
        <f>([2]BldgAreas!$D$178*[2]BldgEUI2!Q312+[2]BldgAreas!$G$178*[2]BldgEUI2!U312)*[2]BldgEUI2!V312/1000000</f>
        <v>0</v>
      </c>
      <c r="O311" s="420">
        <v>0</v>
      </c>
      <c r="P311" s="419">
        <f t="shared" si="105"/>
        <v>0</v>
      </c>
      <c r="Q311" s="421">
        <f>[2]BldgAreas!$B$179*[2]BldgEUI2!AC312*([2]BldgEUI2!X312/[2]Constants!$B$1)/1000000</f>
        <v>16.701576500000002</v>
      </c>
      <c r="R311" s="420">
        <f>[2]BldgAreas!$C$179*[2]BldgEUI2!AC312*[2]BldgEUI2!X312/1000000</f>
        <v>7.6433140000000002</v>
      </c>
      <c r="S311" s="420">
        <f>([2]BldgAreas!$D$179*[2]BldgEUI2!X312+[2]BldgAreas!$G$179*[2]BldgEUI2!AB312)*[2]BldgEUI2!AC312/1000000</f>
        <v>9.186938979999999</v>
      </c>
      <c r="T311" s="420">
        <v>0</v>
      </c>
      <c r="U311" s="419">
        <f t="shared" si="106"/>
        <v>33.531829479999999</v>
      </c>
      <c r="V311" s="418">
        <f t="shared" si="107"/>
        <v>25.097081621000001</v>
      </c>
      <c r="W311" s="417">
        <f>(C311+H311+M311+R311)/[2]Constants!$B$3</f>
        <v>13.896934545454545</v>
      </c>
      <c r="X311" s="417">
        <f t="shared" si="108"/>
        <v>38.994016166454543</v>
      </c>
      <c r="Y311" s="416">
        <f t="shared" si="109"/>
        <v>12.261787926999999</v>
      </c>
    </row>
    <row r="312" spans="1:25" s="24" customFormat="1" x14ac:dyDescent="0.2">
      <c r="A312" s="423" t="str">
        <f>A289</f>
        <v>Lighting (30%)</v>
      </c>
      <c r="B312" s="421">
        <f>[2]BldgAreas!$B$176*[2]BldgEUI2!H313*([2]BldgEUI2!C313/[2]Constants!$B$1)/1000000</f>
        <v>2.9200404</v>
      </c>
      <c r="C312" s="420">
        <f>[2]BldgAreas!$C$176*[2]BldgEUI2!H313*[2]BldgEUI2!C313/1000000</f>
        <v>0</v>
      </c>
      <c r="D312" s="420">
        <f>([2]BldgAreas!$D$176*[2]BldgEUI2!C313+[2]BldgAreas!$G$176*[2]BldgEUI2!G313)*[2]BldgEUI2!H313/1000000</f>
        <v>0.80079212</v>
      </c>
      <c r="E312" s="420">
        <v>0</v>
      </c>
      <c r="F312" s="419">
        <f t="shared" si="103"/>
        <v>3.7208325200000001</v>
      </c>
      <c r="G312" s="421">
        <f>[2]BldgAreas!$B$177*[2]BldgEUI2!O313*([2]BldgEUI2!J313/[2]Constants!$B$1)/1000000</f>
        <v>6.8503854779999998</v>
      </c>
      <c r="H312" s="420">
        <f>[2]BldgAreas!$C$177*[2]BldgEUI2!O313*[2]BldgEUI2!J313/1000000</f>
        <v>0</v>
      </c>
      <c r="I312" s="420">
        <f>([2]BldgAreas!$D$177*[2]BldgEUI2!J313+[2]BldgAreas!$G$177*[2]BldgEUI2!N313)*[2]BldgEUI2!O313/1000000</f>
        <v>1.879514736</v>
      </c>
      <c r="J312" s="420">
        <v>0</v>
      </c>
      <c r="K312" s="419">
        <f t="shared" si="104"/>
        <v>8.7299002140000006</v>
      </c>
      <c r="L312" s="421">
        <f>[2]BldgAreas!$B$178*[2]BldgEUI2!V313*([2]BldgEUI2!Q313/[2]Constants!$B$1)/1000000</f>
        <v>0</v>
      </c>
      <c r="M312" s="420">
        <f>[2]BldgAreas!$C$178*[2]BldgEUI2!V313*[2]BldgEUI2!Q313/1000000</f>
        <v>0</v>
      </c>
      <c r="N312" s="420">
        <f>([2]BldgAreas!$D$178*[2]BldgEUI2!Q313+[2]BldgAreas!$G$178*[2]BldgEUI2!U313)*[2]BldgEUI2!V313/1000000</f>
        <v>0</v>
      </c>
      <c r="O312" s="420">
        <v>0</v>
      </c>
      <c r="P312" s="419">
        <f t="shared" si="105"/>
        <v>0</v>
      </c>
      <c r="Q312" s="421">
        <f>[2]BldgAreas!$B$179*[2]BldgEUI2!AC313*([2]BldgEUI2!X313/[2]Constants!$B$1)/1000000</f>
        <v>19.097296870000001</v>
      </c>
      <c r="R312" s="420">
        <f>[2]BldgAreas!$C$179*[2]BldgEUI2!AC313*[2]BldgEUI2!X313/1000000</f>
        <v>8.7396921200000008</v>
      </c>
      <c r="S312" s="420">
        <f>([2]BldgAreas!$D$179*[2]BldgEUI2!X313+[2]BldgAreas!$G$179*[2]BldgEUI2!AB313)*[2]BldgEUI2!AC313/1000000</f>
        <v>8.5024731199999994</v>
      </c>
      <c r="T312" s="420">
        <f>([2]BldgAreas!$D$179*[2]BldgEUI2!Y313+[2]BldgAreas!$G$179*[2]BldgEUI2!AC313)*[2]BldgEUI2!AC313/1000000</f>
        <v>4.6593999999999997E-2</v>
      </c>
      <c r="U312" s="419">
        <f t="shared" si="106"/>
        <v>36.386056109999998</v>
      </c>
      <c r="V312" s="418">
        <f t="shared" si="107"/>
        <v>28.867722747999998</v>
      </c>
      <c r="W312" s="417">
        <f>(C312+H312+M312+R312)/[2]Constants!$B$3</f>
        <v>15.89034930909091</v>
      </c>
      <c r="X312" s="417">
        <f t="shared" si="108"/>
        <v>44.758072057090907</v>
      </c>
      <c r="Y312" s="416">
        <f t="shared" si="109"/>
        <v>11.182779975999999</v>
      </c>
    </row>
    <row r="313" spans="1:25" s="24" customFormat="1" x14ac:dyDescent="0.2">
      <c r="A313" s="424" t="s">
        <v>30</v>
      </c>
      <c r="B313" s="421">
        <f>[2]BldgAreas!$B$176*[2]BldgEUI2!H314*([2]BldgEUI2!C314/[2]Constants!$B$1)/1000000</f>
        <v>2.8154093800000002</v>
      </c>
      <c r="C313" s="420">
        <f>[2]BldgAreas!$C$176*[2]BldgEUI2!H314*[2]BldgEUI2!C314/1000000</f>
        <v>0</v>
      </c>
      <c r="D313" s="420">
        <f>([2]BldgAreas!$D$176*[2]BldgEUI2!C314+[2]BldgAreas!$G$176*[2]BldgEUI2!G314)*[2]BldgEUI2!H314/1000000</f>
        <v>0.89037914000000007</v>
      </c>
      <c r="E313" s="420">
        <v>0</v>
      </c>
      <c r="F313" s="419">
        <f t="shared" si="103"/>
        <v>3.7057885200000005</v>
      </c>
      <c r="G313" s="421">
        <f>[2]BldgAreas!$B$177*[2]BldgEUI2!O314*([2]BldgEUI2!J314/[2]Constants!$B$1)/1000000</f>
        <v>6.6651269849999997</v>
      </c>
      <c r="H313" s="420">
        <f>[2]BldgAreas!$C$177*[2]BldgEUI2!O314*[2]BldgEUI2!J314/1000000</f>
        <v>0</v>
      </c>
      <c r="I313" s="420">
        <f>([2]BldgAreas!$D$177*[2]BldgEUI2!J314+[2]BldgAreas!$G$177*[2]BldgEUI2!N314)*[2]BldgEUI2!O314/1000000</f>
        <v>2.0205092950000001</v>
      </c>
      <c r="J313" s="420">
        <v>0</v>
      </c>
      <c r="K313" s="419">
        <f t="shared" si="104"/>
        <v>8.6856362800000007</v>
      </c>
      <c r="L313" s="421">
        <f>[2]BldgAreas!$B$178*[2]BldgEUI2!V314*([2]BldgEUI2!Q314/[2]Constants!$B$1)/1000000</f>
        <v>0</v>
      </c>
      <c r="M313" s="420">
        <f>[2]BldgAreas!$C$178*[2]BldgEUI2!V314*[2]BldgEUI2!Q314/1000000</f>
        <v>0</v>
      </c>
      <c r="N313" s="420">
        <f>([2]BldgAreas!$D$178*[2]BldgEUI2!Q314+[2]BldgAreas!$G$178*[2]BldgEUI2!U314)*[2]BldgEUI2!V314/1000000</f>
        <v>0</v>
      </c>
      <c r="O313" s="420">
        <v>0</v>
      </c>
      <c r="P313" s="419">
        <f t="shared" si="105"/>
        <v>0</v>
      </c>
      <c r="Q313" s="421">
        <f>[2]BldgAreas!$B$179*[2]BldgEUI2!AC314*([2]BldgEUI2!X314/[2]Constants!$B$1)/1000000</f>
        <v>18.746371109999998</v>
      </c>
      <c r="R313" s="420">
        <f>[2]BldgAreas!$C$179*[2]BldgEUI2!AC314*[2]BldgEUI2!X314/1000000</f>
        <v>8.5790943599999991</v>
      </c>
      <c r="S313" s="420">
        <f>([2]BldgAreas!$D$179*[2]BldgEUI2!X314+[2]BldgAreas!$G$179*[2]BldgEUI2!AB314)*[2]BldgEUI2!AC314/1000000</f>
        <v>8.9129662599999993</v>
      </c>
      <c r="T313" s="420">
        <v>0</v>
      </c>
      <c r="U313" s="419">
        <f t="shared" si="106"/>
        <v>36.238431729999995</v>
      </c>
      <c r="V313" s="418">
        <f t="shared" si="107"/>
        <v>28.226907474999997</v>
      </c>
      <c r="W313" s="417">
        <f>(C313+H313+M313+R313)/[2]Constants!$B$3</f>
        <v>15.598353381818178</v>
      </c>
      <c r="X313" s="417">
        <f t="shared" si="108"/>
        <v>43.825260856818176</v>
      </c>
      <c r="Y313" s="416">
        <f t="shared" si="109"/>
        <v>11.823854695</v>
      </c>
    </row>
    <row r="314" spans="1:25" s="24" customFormat="1" x14ac:dyDescent="0.2">
      <c r="A314" s="423" t="str">
        <f>A291</f>
        <v>HRV</v>
      </c>
      <c r="B314" s="421">
        <f>[2]BldgAreas!$B$176*[2]BldgEUI2!H315*([2]BldgEUI2!C315/[2]Constants!$B$1)/1000000</f>
        <v>2.7776489399999997</v>
      </c>
      <c r="C314" s="420">
        <f>[2]BldgAreas!$C$176*[2]BldgEUI2!H315*[2]BldgEUI2!C315/1000000</f>
        <v>0</v>
      </c>
      <c r="D314" s="420">
        <f>([2]BldgAreas!$D$176*[2]BldgEUI2!C315+[2]BldgAreas!$G$176*[2]BldgEUI2!G315)*[2]BldgEUI2!H315/1000000</f>
        <v>0.94920117999999998</v>
      </c>
      <c r="E314" s="420">
        <v>0</v>
      </c>
      <c r="F314" s="419">
        <f t="shared" si="103"/>
        <v>3.7268501199999999</v>
      </c>
      <c r="G314" s="421">
        <f>[2]BldgAreas!$B$177*[2]BldgEUI2!O315*([2]BldgEUI2!J315/[2]Constants!$B$1)/1000000</f>
        <v>6.5465739310000011</v>
      </c>
      <c r="H314" s="420">
        <f>[2]BldgAreas!$C$177*[2]BldgEUI2!O315*[2]BldgEUI2!J315/1000000</f>
        <v>0</v>
      </c>
      <c r="I314" s="420">
        <f>([2]BldgAreas!$D$177*[2]BldgEUI2!J315+[2]BldgAreas!$G$177*[2]BldgEUI2!N315)*[2]BldgEUI2!O315/1000000</f>
        <v>2.1413838840000001</v>
      </c>
      <c r="J314" s="420">
        <v>0</v>
      </c>
      <c r="K314" s="419">
        <f t="shared" si="104"/>
        <v>8.6879578150000007</v>
      </c>
      <c r="L314" s="421">
        <f>[2]BldgAreas!$B$178*[2]BldgEUI2!V315*([2]BldgEUI2!Q315/[2]Constants!$B$1)/1000000</f>
        <v>0</v>
      </c>
      <c r="M314" s="420">
        <f>[2]BldgAreas!$C$178*[2]BldgEUI2!V315*[2]BldgEUI2!Q315/1000000</f>
        <v>0</v>
      </c>
      <c r="N314" s="420">
        <f>([2]BldgAreas!$D$178*[2]BldgEUI2!Q315+[2]BldgAreas!$G$178*[2]BldgEUI2!U315)*[2]BldgEUI2!V315/1000000</f>
        <v>0</v>
      </c>
      <c r="O314" s="420">
        <v>0</v>
      </c>
      <c r="P314" s="419">
        <f t="shared" si="105"/>
        <v>0</v>
      </c>
      <c r="Q314" s="421">
        <f>[2]BldgAreas!$B$179*[2]BldgEUI2!AC315*([2]BldgEUI2!X315/[2]Constants!$B$1)/1000000</f>
        <v>18.40404066</v>
      </c>
      <c r="R314" s="420">
        <f>[2]BldgAreas!$C$179*[2]BldgEUI2!AC315*[2]BldgEUI2!X315/1000000</f>
        <v>8.4224301600000029</v>
      </c>
      <c r="S314" s="420">
        <f>([2]BldgAreas!$D$179*[2]BldgEUI2!X315+[2]BldgAreas!$G$179*[2]BldgEUI2!AB315)*[2]BldgEUI2!AC315/1000000</f>
        <v>9.278729160000001</v>
      </c>
      <c r="T314" s="420">
        <v>0</v>
      </c>
      <c r="U314" s="419">
        <f t="shared" si="106"/>
        <v>36.105199980000009</v>
      </c>
      <c r="V314" s="418">
        <f t="shared" si="107"/>
        <v>27.728263531</v>
      </c>
      <c r="W314" s="417">
        <f>(C314+H314+M314+R314)/[2]Constants!$B$3</f>
        <v>15.313509381818186</v>
      </c>
      <c r="X314" s="417">
        <f t="shared" si="108"/>
        <v>43.041772912818189</v>
      </c>
      <c r="Y314" s="416">
        <f t="shared" si="109"/>
        <v>12.369314224</v>
      </c>
    </row>
    <row r="315" spans="1:25" s="24" customFormat="1" x14ac:dyDescent="0.2">
      <c r="A315" s="423" t="str">
        <f>A292</f>
        <v>DCV</v>
      </c>
      <c r="B315" s="421">
        <f>[2]BldgAreas!$B$176*[2]BldgEUI2!H316*([2]BldgEUI2!C316/[2]Constants!$B$1)/1000000</f>
        <v>2.5338609199999995</v>
      </c>
      <c r="C315" s="420">
        <f>[2]BldgAreas!$C$176*[2]BldgEUI2!H316*[2]BldgEUI2!C316/1000000</f>
        <v>0</v>
      </c>
      <c r="D315" s="420">
        <f>([2]BldgAreas!$D$176*[2]BldgEUI2!C316+[2]BldgAreas!$G$176*[2]BldgEUI2!G316)*[2]BldgEUI2!H316/1000000</f>
        <v>0.95032947999999995</v>
      </c>
      <c r="E315" s="420">
        <v>0</v>
      </c>
      <c r="F315" s="419">
        <f t="shared" si="103"/>
        <v>3.4841903999999992</v>
      </c>
      <c r="G315" s="421">
        <f>[2]BldgAreas!$B$177*[2]BldgEUI2!O316*([2]BldgEUI2!J316/[2]Constants!$B$1)/1000000</f>
        <v>5.9985369019999997</v>
      </c>
      <c r="H315" s="420">
        <f>[2]BldgAreas!$C$177*[2]BldgEUI2!O316*[2]BldgEUI2!J316/1000000</f>
        <v>0</v>
      </c>
      <c r="I315" s="420">
        <f>([2]BldgAreas!$D$177*[2]BldgEUI2!J316+[2]BldgAreas!$G$177*[2]BldgEUI2!N316)*[2]BldgEUI2!O316/1000000</f>
        <v>2.144014957</v>
      </c>
      <c r="J315" s="420">
        <v>0</v>
      </c>
      <c r="K315" s="419">
        <f t="shared" si="104"/>
        <v>8.1425518589999992</v>
      </c>
      <c r="L315" s="421">
        <f>[2]BldgAreas!$B$178*[2]BldgEUI2!V316*([2]BldgEUI2!Q316/[2]Constants!$B$1)/1000000</f>
        <v>0</v>
      </c>
      <c r="M315" s="420">
        <f>[2]BldgAreas!$C$178*[2]BldgEUI2!V316*[2]BldgEUI2!Q316/1000000</f>
        <v>0</v>
      </c>
      <c r="N315" s="420">
        <f>([2]BldgAreas!$D$178*[2]BldgEUI2!Q316+[2]BldgAreas!$G$178*[2]BldgEUI2!U316)*[2]BldgEUI2!V316/1000000</f>
        <v>0</v>
      </c>
      <c r="O315" s="420">
        <v>0</v>
      </c>
      <c r="P315" s="419">
        <f t="shared" si="105"/>
        <v>0</v>
      </c>
      <c r="Q315" s="421">
        <f>[2]BldgAreas!$B$179*[2]BldgEUI2!AC316*([2]BldgEUI2!X316/[2]Constants!$B$1)/1000000</f>
        <v>16.871704359999999</v>
      </c>
      <c r="R315" s="420">
        <f>[2]BldgAreas!$C$179*[2]BldgEUI2!AC316*[2]BldgEUI2!X316/1000000</f>
        <v>7.7211713600000014</v>
      </c>
      <c r="S315" s="420">
        <f>([2]BldgAreas!$D$179*[2]BldgEUI2!X316+[2]BldgAreas!$G$179*[2]BldgEUI2!AB316)*[2]BldgEUI2!AC316/1000000</f>
        <v>9.2847863800000017</v>
      </c>
      <c r="T315" s="420">
        <v>0</v>
      </c>
      <c r="U315" s="419">
        <f t="shared" si="106"/>
        <v>33.877662100000002</v>
      </c>
      <c r="V315" s="418">
        <f t="shared" si="107"/>
        <v>25.404102181999999</v>
      </c>
      <c r="W315" s="417">
        <f>(C315+H315+M315+R315)/[2]Constants!$B$3</f>
        <v>14.038493381818183</v>
      </c>
      <c r="X315" s="417">
        <f t="shared" si="108"/>
        <v>39.44259556381818</v>
      </c>
      <c r="Y315" s="416">
        <f t="shared" si="109"/>
        <v>12.379130817000002</v>
      </c>
    </row>
    <row r="316" spans="1:25" s="24" customFormat="1" x14ac:dyDescent="0.2">
      <c r="A316" s="425" t="s">
        <v>306</v>
      </c>
      <c r="B316" s="421">
        <f>[2]BldgAreas!$B$176*[2]BldgEUI2!H317*([2]BldgEUI2!C317/[2]Constants!$B$1)/1000000</f>
        <v>2.8154093800000002</v>
      </c>
      <c r="C316" s="420">
        <f>[2]BldgAreas!$C$176*[2]BldgEUI2!H317*[2]BldgEUI2!C317/1000000</f>
        <v>0</v>
      </c>
      <c r="D316" s="420">
        <f>([2]BldgAreas!$D$176*[2]BldgEUI2!C317+[2]BldgAreas!$G$176*[2]BldgEUI2!G317)*[2]BldgEUI2!H317/1000000</f>
        <v>0.92174588000000002</v>
      </c>
      <c r="E316" s="420">
        <v>0</v>
      </c>
      <c r="F316" s="419">
        <f t="shared" si="103"/>
        <v>3.7371552600000002</v>
      </c>
      <c r="G316" s="421">
        <f>[2]BldgAreas!$B$177*[2]BldgEUI2!O317*([2]BldgEUI2!J317/[2]Constants!$B$1)/1000000</f>
        <v>6.6651269849999997</v>
      </c>
      <c r="H316" s="420">
        <f>[2]BldgAreas!$C$177*[2]BldgEUI2!O317*[2]BldgEUI2!J317/1000000</f>
        <v>0</v>
      </c>
      <c r="I316" s="420">
        <f>([2]BldgAreas!$D$177*[2]BldgEUI2!J317+[2]BldgAreas!$G$177*[2]BldgEUI2!N317)*[2]BldgEUI2!O317/1000000</f>
        <v>2.079631053</v>
      </c>
      <c r="J316" s="420">
        <v>0</v>
      </c>
      <c r="K316" s="419">
        <f t="shared" si="104"/>
        <v>8.7447580380000005</v>
      </c>
      <c r="L316" s="421">
        <f>[2]BldgAreas!$B$178*[2]BldgEUI2!V317*([2]BldgEUI2!Q317/[2]Constants!$B$1)/1000000</f>
        <v>0</v>
      </c>
      <c r="M316" s="420">
        <f>[2]BldgAreas!$C$178*[2]BldgEUI2!V317*[2]BldgEUI2!Q317/1000000</f>
        <v>0</v>
      </c>
      <c r="N316" s="420">
        <f>([2]BldgAreas!$D$178*[2]BldgEUI2!Q317+[2]BldgAreas!$G$178*[2]BldgEUI2!U317)*[2]BldgEUI2!V317/1000000</f>
        <v>0</v>
      </c>
      <c r="O316" s="420">
        <v>0</v>
      </c>
      <c r="P316" s="419">
        <f t="shared" si="105"/>
        <v>0</v>
      </c>
      <c r="Q316" s="421">
        <f>[2]BldgAreas!$B$179*[2]BldgEUI2!AC317*([2]BldgEUI2!X317/[2]Constants!$B$1)/1000000</f>
        <v>18.746371109999998</v>
      </c>
      <c r="R316" s="420">
        <f>[2]BldgAreas!$C$179*[2]BldgEUI2!AC317*[2]BldgEUI2!X317/1000000</f>
        <v>8.5790943599999991</v>
      </c>
      <c r="S316" s="420">
        <f>([2]BldgAreas!$D$179*[2]BldgEUI2!X317+[2]BldgAreas!$G$179*[2]BldgEUI2!AB317)*[2]BldgEUI2!AC317/1000000</f>
        <v>9.0061542600000006</v>
      </c>
      <c r="T316" s="420">
        <v>0</v>
      </c>
      <c r="U316" s="419">
        <f t="shared" si="106"/>
        <v>36.33161973</v>
      </c>
      <c r="V316" s="418">
        <f t="shared" si="107"/>
        <v>28.226907474999997</v>
      </c>
      <c r="W316" s="417">
        <f>(C316+H316+M316+R316)/[2]Constants!$B$3</f>
        <v>15.598353381818178</v>
      </c>
      <c r="X316" s="417">
        <f t="shared" si="108"/>
        <v>43.825260856818176</v>
      </c>
      <c r="Y316" s="416">
        <f t="shared" si="109"/>
        <v>12.007531193</v>
      </c>
    </row>
    <row r="317" spans="1:25" s="24" customFormat="1" x14ac:dyDescent="0.2">
      <c r="A317" s="423" t="str">
        <f>A294</f>
        <v>VSD</v>
      </c>
      <c r="B317" s="421">
        <f>[2]BldgAreas!$B$176*[2]BldgEUI2!H318*([2]BldgEUI2!C318/[2]Constants!$B$1)/1000000</f>
        <v>3.0562856714865205</v>
      </c>
      <c r="C317" s="420">
        <f>[2]BldgAreas!$C$176*[2]BldgEUI2!H318*[2]BldgEUI2!C318/1000000</f>
        <v>0</v>
      </c>
      <c r="D317" s="420">
        <f>([2]BldgAreas!$D$176*[2]BldgEUI2!C318+[2]BldgAreas!$G$176*[2]BldgEUI2!G318)*[2]BldgEUI2!H318/1000000</f>
        <v>0.69339476908104458</v>
      </c>
      <c r="E317" s="420">
        <v>0</v>
      </c>
      <c r="F317" s="419">
        <f t="shared" si="103"/>
        <v>3.7496804405675652</v>
      </c>
      <c r="G317" s="421">
        <f>[2]BldgAreas!$B$177*[2]BldgEUI2!O318*([2]BldgEUI2!J318/[2]Constants!$B$1)/1000000</f>
        <v>7.2920955594571772</v>
      </c>
      <c r="H317" s="420">
        <f>[2]BldgAreas!$C$177*[2]BldgEUI2!O318*[2]BldgEUI2!J318/1000000</f>
        <v>0</v>
      </c>
      <c r="I317" s="420">
        <f>([2]BldgAreas!$D$177*[2]BldgEUI2!J318+[2]BldgAreas!$G$177*[2]BldgEUI2!N318)*[2]BldgEUI2!O318/1000000</f>
        <v>1.47524847757901</v>
      </c>
      <c r="J317" s="420">
        <v>0</v>
      </c>
      <c r="K317" s="419">
        <f t="shared" si="104"/>
        <v>8.767344037036187</v>
      </c>
      <c r="L317" s="421">
        <f>[2]BldgAreas!$B$178*[2]BldgEUI2!V318*([2]BldgEUI2!Q318/[2]Constants!$B$1)/1000000</f>
        <v>0</v>
      </c>
      <c r="M317" s="420">
        <f>[2]BldgAreas!$C$178*[2]BldgEUI2!V318*[2]BldgEUI2!Q318/1000000</f>
        <v>0</v>
      </c>
      <c r="N317" s="420">
        <f>([2]BldgAreas!$D$178*[2]BldgEUI2!Q318+[2]BldgAreas!$G$178*[2]BldgEUI2!U318)*[2]BldgEUI2!V318/1000000</f>
        <v>0</v>
      </c>
      <c r="O317" s="420">
        <v>0</v>
      </c>
      <c r="P317" s="419">
        <f t="shared" si="105"/>
        <v>0</v>
      </c>
      <c r="Q317" s="421">
        <f>[2]BldgAreas!$B$179*[2]BldgEUI2!AC318*([2]BldgEUI2!X318/[2]Constants!$B$1)/1000000</f>
        <v>19.94704576566982</v>
      </c>
      <c r="R317" s="420">
        <f>[2]BldgAreas!$C$179*[2]BldgEUI2!AC318*[2]BldgEUI2!X318/1000000</f>
        <v>9.1285714351208025</v>
      </c>
      <c r="S317" s="420">
        <f>([2]BldgAreas!$D$179*[2]BldgEUI2!X318+[2]BldgAreas!$G$179*[2]BldgEUI2!AB318)*[2]BldgEUI2!AC318/1000000</f>
        <v>7.2714306471244496</v>
      </c>
      <c r="T317" s="420">
        <v>0</v>
      </c>
      <c r="U317" s="419">
        <f t="shared" si="106"/>
        <v>36.347047847915071</v>
      </c>
      <c r="V317" s="418">
        <f t="shared" si="107"/>
        <v>30.295426996613518</v>
      </c>
      <c r="W317" s="417">
        <f>(C317+H317+M317+R317)/[2]Constants!$B$3</f>
        <v>16.597402609310549</v>
      </c>
      <c r="X317" s="417">
        <f t="shared" si="108"/>
        <v>46.892829605924064</v>
      </c>
      <c r="Y317" s="416">
        <f t="shared" si="109"/>
        <v>9.4400738937845041</v>
      </c>
    </row>
    <row r="318" spans="1:25" s="24" customFormat="1" x14ac:dyDescent="0.2">
      <c r="A318" s="423" t="str">
        <f>A295</f>
        <v>VSP</v>
      </c>
      <c r="B318" s="421">
        <f>[2]BldgAreas!$B$176*[2]BldgEUI2!H319*([2]BldgEUI2!C319/[2]Constants!$B$1)/1000000</f>
        <v>2.8154093800000002</v>
      </c>
      <c r="C318" s="420">
        <f>[2]BldgAreas!$C$176*[2]BldgEUI2!H319*[2]BldgEUI2!C319/1000000</f>
        <v>0</v>
      </c>
      <c r="D318" s="420">
        <f>([2]BldgAreas!$D$176*[2]BldgEUI2!C319+[2]BldgAreas!$G$176*[2]BldgEUI2!G319)*[2]BldgEUI2!H319/1000000</f>
        <v>0.95032947999999995</v>
      </c>
      <c r="E318" s="420">
        <v>0</v>
      </c>
      <c r="F318" s="419">
        <f t="shared" si="103"/>
        <v>3.7657388599999999</v>
      </c>
      <c r="G318" s="421">
        <f>[2]BldgAreas!$B$177*[2]BldgEUI2!O319*([2]BldgEUI2!J319/[2]Constants!$B$1)/1000000</f>
        <v>6.6651269849999997</v>
      </c>
      <c r="H318" s="420">
        <f>[2]BldgAreas!$C$177*[2]BldgEUI2!O319*[2]BldgEUI2!J319/1000000</f>
        <v>0</v>
      </c>
      <c r="I318" s="420">
        <f>([2]BldgAreas!$D$177*[2]BldgEUI2!J319+[2]BldgAreas!$G$177*[2]BldgEUI2!N319)*[2]BldgEUI2!O319/1000000</f>
        <v>2.0700353749999998</v>
      </c>
      <c r="J318" s="420">
        <v>0</v>
      </c>
      <c r="K318" s="419">
        <f t="shared" si="104"/>
        <v>8.7351623600000003</v>
      </c>
      <c r="L318" s="421">
        <f>[2]BldgAreas!$B$178*[2]BldgEUI2!V319*([2]BldgEUI2!Q319/[2]Constants!$B$1)/1000000</f>
        <v>0</v>
      </c>
      <c r="M318" s="420">
        <f>[2]BldgAreas!$C$178*[2]BldgEUI2!V319*[2]BldgEUI2!Q319/1000000</f>
        <v>0</v>
      </c>
      <c r="N318" s="420">
        <f>([2]BldgAreas!$D$178*[2]BldgEUI2!Q319+[2]BldgAreas!$G$178*[2]BldgEUI2!U319)*[2]BldgEUI2!V319/1000000</f>
        <v>0</v>
      </c>
      <c r="O318" s="420">
        <v>0</v>
      </c>
      <c r="P318" s="419">
        <f t="shared" si="105"/>
        <v>0</v>
      </c>
      <c r="Q318" s="421">
        <f>[2]BldgAreas!$B$179*[2]BldgEUI2!AC319*([2]BldgEUI2!X319/[2]Constants!$B$1)/1000000</f>
        <v>18.746371109999998</v>
      </c>
      <c r="R318" s="420">
        <f>[2]BldgAreas!$C$179*[2]BldgEUI2!AC319*[2]BldgEUI2!X319/1000000</f>
        <v>8.5790943599999991</v>
      </c>
      <c r="S318" s="420">
        <f>([2]BldgAreas!$D$179*[2]BldgEUI2!X319+[2]BldgAreas!$G$179*[2]BldgEUI2!AB319)*[2]BldgEUI2!AC319/1000000</f>
        <v>9.0620670600000004</v>
      </c>
      <c r="T318" s="420">
        <v>0</v>
      </c>
      <c r="U318" s="419">
        <f t="shared" si="106"/>
        <v>36.387532530000001</v>
      </c>
      <c r="V318" s="418">
        <f t="shared" si="107"/>
        <v>28.226907474999997</v>
      </c>
      <c r="W318" s="417">
        <f>(C318+H318+M318+R318)/[2]Constants!$B$3</f>
        <v>15.598353381818178</v>
      </c>
      <c r="X318" s="417">
        <f t="shared" si="108"/>
        <v>43.825260856818176</v>
      </c>
      <c r="Y318" s="416">
        <f t="shared" si="109"/>
        <v>12.082431915000001</v>
      </c>
    </row>
    <row r="319" spans="1:25" s="26" customFormat="1" x14ac:dyDescent="0.2">
      <c r="A319" s="423" t="str">
        <f>A296</f>
        <v>Solar Wall</v>
      </c>
      <c r="B319" s="421">
        <f>[2]BldgAreas!$B$176*[2]BldgEUI2!H320*([2]BldgEUI2!C320/[2]Constants!$B$1)/1000000</f>
        <v>2.68302218</v>
      </c>
      <c r="C319" s="420">
        <f>[2]BldgAreas!$C$176*[2]BldgEUI2!H320*[2]BldgEUI2!C320/1000000</f>
        <v>0</v>
      </c>
      <c r="D319" s="420">
        <f>([2]BldgAreas!$D$176*[2]BldgEUI2!C320+[2]BldgAreas!$G$176*[2]BldgEUI2!G320)*[2]BldgEUI2!H320/1000000</f>
        <v>0.96131159999999993</v>
      </c>
      <c r="E319" s="420">
        <v>0</v>
      </c>
      <c r="F319" s="419">
        <f t="shared" si="103"/>
        <v>3.6443337800000002</v>
      </c>
      <c r="G319" s="421">
        <f>[2]BldgAreas!$B$177*[2]BldgEUI2!O320*([2]BldgEUI2!J320/[2]Constants!$B$1)/1000000</f>
        <v>6.3927335450000005</v>
      </c>
      <c r="H319" s="420">
        <f>[2]BldgAreas!$C$177*[2]BldgEUI2!O320*[2]BldgEUI2!J320/1000000</f>
        <v>0</v>
      </c>
      <c r="I319" s="420">
        <f>([2]BldgAreas!$D$177*[2]BldgEUI2!J320+[2]BldgAreas!$G$177*[2]BldgEUI2!N320)*[2]BldgEUI2!O320/1000000</f>
        <v>2.1666112310000001</v>
      </c>
      <c r="J319" s="420">
        <v>0</v>
      </c>
      <c r="K319" s="419">
        <f t="shared" si="104"/>
        <v>8.5593447759999997</v>
      </c>
      <c r="L319" s="421">
        <f>[2]BldgAreas!$B$178*[2]BldgEUI2!V320*([2]BldgEUI2!Q320/[2]Constants!$B$1)/1000000</f>
        <v>0</v>
      </c>
      <c r="M319" s="420">
        <f>[2]BldgAreas!$C$178*[2]BldgEUI2!V320*[2]BldgEUI2!Q320/1000000</f>
        <v>0</v>
      </c>
      <c r="N319" s="420">
        <f>([2]BldgAreas!$D$178*[2]BldgEUI2!Q320+[2]BldgAreas!$G$178*[2]BldgEUI2!U320)*[2]BldgEUI2!V320/1000000</f>
        <v>0</v>
      </c>
      <c r="O319" s="420">
        <v>0</v>
      </c>
      <c r="P319" s="419">
        <f t="shared" si="105"/>
        <v>0</v>
      </c>
      <c r="Q319" s="421">
        <f>[2]BldgAreas!$B$179*[2]BldgEUI2!AC320*([2]BldgEUI2!X320/[2]Constants!$B$1)/1000000</f>
        <v>18.22472471</v>
      </c>
      <c r="R319" s="420">
        <f>[2]BldgAreas!$C$179*[2]BldgEUI2!AC320*[2]BldgEUI2!X320/1000000</f>
        <v>8.34036796</v>
      </c>
      <c r="S319" s="420">
        <f>([2]BldgAreas!$D$179*[2]BldgEUI2!X320+[2]BldgAreas!$G$179*[2]BldgEUI2!AB320)*[2]BldgEUI2!AC320/1000000</f>
        <v>9.3528136199999992</v>
      </c>
      <c r="T319" s="420">
        <v>0</v>
      </c>
      <c r="U319" s="419">
        <f t="shared" si="106"/>
        <v>35.917906289999998</v>
      </c>
      <c r="V319" s="418">
        <f t="shared" si="107"/>
        <v>27.300480435000001</v>
      </c>
      <c r="W319" s="417">
        <f>(C319+H319+M319+R319)/[2]Constants!$B$3</f>
        <v>15.164305381818181</v>
      </c>
      <c r="X319" s="417">
        <f t="shared" si="108"/>
        <v>42.464785816818178</v>
      </c>
      <c r="Y319" s="416">
        <f t="shared" si="109"/>
        <v>12.480736450999999</v>
      </c>
    </row>
    <row r="320" spans="1:25" s="26" customFormat="1" x14ac:dyDescent="0.2">
      <c r="A320" s="424" t="s">
        <v>21</v>
      </c>
      <c r="B320" s="421">
        <f>[2]BldgAreas!$B$176*[2]BldgEUI2!H321*([2]BldgEUI2!C321/[2]Constants!$B$1)/1000000</f>
        <v>2.7910381000000002</v>
      </c>
      <c r="C320" s="420">
        <f>[2]BldgAreas!$C$176*[2]BldgEUI2!H321*[2]BldgEUI2!C321/1000000</f>
        <v>0</v>
      </c>
      <c r="D320" s="420">
        <f>([2]BldgAreas!$D$176*[2]BldgEUI2!C321+[2]BldgAreas!$G$176*[2]BldgEUI2!G321)*[2]BldgEUI2!H321/1000000</f>
        <v>0.95108167999999993</v>
      </c>
      <c r="E320" s="420">
        <v>0</v>
      </c>
      <c r="F320" s="419">
        <f t="shared" si="103"/>
        <v>3.7421197800000003</v>
      </c>
      <c r="G320" s="421">
        <f>[2]BldgAreas!$B$177*[2]BldgEUI2!O321*([2]BldgEUI2!J321/[2]Constants!$B$1)/1000000</f>
        <v>6.6149818289999995</v>
      </c>
      <c r="H320" s="420">
        <f>[2]BldgAreas!$C$177*[2]BldgEUI2!O321*[2]BldgEUI2!J321/1000000</f>
        <v>0</v>
      </c>
      <c r="I320" s="420">
        <f>([2]BldgAreas!$D$177*[2]BldgEUI2!J321+[2]BldgAreas!$G$177*[2]BldgEUI2!N321)*[2]BldgEUI2!O321/1000000</f>
        <v>2.1455626469999998</v>
      </c>
      <c r="J320" s="420">
        <v>0</v>
      </c>
      <c r="K320" s="419">
        <f t="shared" si="104"/>
        <v>8.7605444759999997</v>
      </c>
      <c r="L320" s="421">
        <f>[2]BldgAreas!$B$178*[2]BldgEUI2!V321*([2]BldgEUI2!Q321/[2]Constants!$B$1)/1000000</f>
        <v>0</v>
      </c>
      <c r="M320" s="420">
        <f>[2]BldgAreas!$C$178*[2]BldgEUI2!V321*[2]BldgEUI2!Q321/1000000</f>
        <v>0</v>
      </c>
      <c r="N320" s="420">
        <f>([2]BldgAreas!$D$178*[2]BldgEUI2!Q321+[2]BldgAreas!$G$178*[2]BldgEUI2!U321)*[2]BldgEUI2!V321/1000000</f>
        <v>0</v>
      </c>
      <c r="O320" s="420">
        <v>0</v>
      </c>
      <c r="P320" s="419">
        <f t="shared" si="105"/>
        <v>0</v>
      </c>
      <c r="Q320" s="421">
        <f>[2]BldgAreas!$B$179*[2]BldgEUI2!AC321*([2]BldgEUI2!X321/[2]Constants!$B$1)/1000000</f>
        <v>18.650340750000002</v>
      </c>
      <c r="R320" s="420">
        <f>[2]BldgAreas!$C$179*[2]BldgEUI2!AC321*[2]BldgEUI2!X321/1000000</f>
        <v>8.5351470000000003</v>
      </c>
      <c r="S320" s="420">
        <f>([2]BldgAreas!$D$179*[2]BldgEUI2!X321+[2]BldgAreas!$G$179*[2]BldgEUI2!AB321)*[2]BldgEUI2!AC321/1000000</f>
        <v>9.2894457799999994</v>
      </c>
      <c r="T320" s="420">
        <v>0</v>
      </c>
      <c r="U320" s="419">
        <f t="shared" si="106"/>
        <v>36.474933530000001</v>
      </c>
      <c r="V320" s="418">
        <f t="shared" si="107"/>
        <v>28.056360679000001</v>
      </c>
      <c r="W320" s="417">
        <f>(C320+H320+M320+R320)/[2]Constants!$B$3</f>
        <v>15.51844909090909</v>
      </c>
      <c r="X320" s="417">
        <f t="shared" si="108"/>
        <v>43.574809769909095</v>
      </c>
      <c r="Y320" s="416">
        <f t="shared" si="109"/>
        <v>12.386090106999999</v>
      </c>
    </row>
    <row r="321" spans="1:25" s="24" customFormat="1" x14ac:dyDescent="0.2">
      <c r="A321" s="423" t="str">
        <f>A298</f>
        <v>DB Economizer</v>
      </c>
      <c r="B321" s="421">
        <f>[2]BldgAreas!$B$176*[2]BldgEUI2!H322*([2]BldgEUI2!C322/[2]Constants!$B$1)/1000000</f>
        <v>2.8196969199999997</v>
      </c>
      <c r="C321" s="420">
        <f>[2]BldgAreas!$C$176*[2]BldgEUI2!H322*[2]BldgEUI2!C322/1000000</f>
        <v>0</v>
      </c>
      <c r="D321" s="420">
        <f>([2]BldgAreas!$D$176*[2]BldgEUI2!C322+[2]BldgAreas!$G$176*[2]BldgEUI2!G322)*[2]BldgEUI2!H322/1000000</f>
        <v>0.94852419999999993</v>
      </c>
      <c r="E321" s="420">
        <v>0</v>
      </c>
      <c r="F321" s="419">
        <f t="shared" si="103"/>
        <v>3.7682211199999998</v>
      </c>
      <c r="G321" s="421">
        <f>[2]BldgAreas!$B$177*[2]BldgEUI2!O322*([2]BldgEUI2!J322/[2]Constants!$B$1)/1000000</f>
        <v>6.6771989669999998</v>
      </c>
      <c r="H321" s="420">
        <f>[2]BldgAreas!$C$177*[2]BldgEUI2!O322*[2]BldgEUI2!J322/1000000</f>
        <v>0</v>
      </c>
      <c r="I321" s="420">
        <f>([2]BldgAreas!$D$177*[2]BldgEUI2!J322+[2]BldgAreas!$G$177*[2]BldgEUI2!N322)*[2]BldgEUI2!O322/1000000</f>
        <v>2.1403005009999996</v>
      </c>
      <c r="J321" s="420">
        <v>0</v>
      </c>
      <c r="K321" s="419">
        <f t="shared" si="104"/>
        <v>8.8174994679999994</v>
      </c>
      <c r="L321" s="421">
        <f>[2]BldgAreas!$B$178*[2]BldgEUI2!V322*([2]BldgEUI2!Q322/[2]Constants!$B$1)/1000000</f>
        <v>0</v>
      </c>
      <c r="M321" s="420">
        <f>[2]BldgAreas!$C$178*[2]BldgEUI2!V322*[2]BldgEUI2!Q322/1000000</f>
        <v>0</v>
      </c>
      <c r="N321" s="420">
        <f>([2]BldgAreas!$D$178*[2]BldgEUI2!Q322+[2]BldgAreas!$G$178*[2]BldgEUI2!U322)*[2]BldgEUI2!V322/1000000</f>
        <v>0</v>
      </c>
      <c r="O321" s="420">
        <v>0</v>
      </c>
      <c r="P321" s="419">
        <f t="shared" si="105"/>
        <v>0</v>
      </c>
      <c r="Q321" s="421">
        <f>[2]BldgAreas!$B$179*[2]BldgEUI2!AC322*([2]BldgEUI2!X322/[2]Constants!$B$1)/1000000</f>
        <v>18.80061048</v>
      </c>
      <c r="R321" s="420">
        <f>[2]BldgAreas!$C$179*[2]BldgEUI2!AC322*[2]BldgEUI2!X322/1000000</f>
        <v>8.6039164800000005</v>
      </c>
      <c r="S321" s="420">
        <f>([2]BldgAreas!$D$179*[2]BldgEUI2!X322+[2]BldgAreas!$G$179*[2]BldgEUI2!AB322)*[2]BldgEUI2!AC322/1000000</f>
        <v>9.2708081799999995</v>
      </c>
      <c r="T321" s="420">
        <v>0</v>
      </c>
      <c r="U321" s="419">
        <f t="shared" si="106"/>
        <v>36.675335140000001</v>
      </c>
      <c r="V321" s="418">
        <f t="shared" si="107"/>
        <v>28.297506366999997</v>
      </c>
      <c r="W321" s="417">
        <f>(C321+H321+M321+R321)/[2]Constants!$B$3</f>
        <v>15.643484509090909</v>
      </c>
      <c r="X321" s="417">
        <f t="shared" si="108"/>
        <v>43.940990876090908</v>
      </c>
      <c r="Y321" s="416">
        <f t="shared" si="109"/>
        <v>12.359632881</v>
      </c>
    </row>
    <row r="322" spans="1:25" s="24" customFormat="1" x14ac:dyDescent="0.2">
      <c r="A322" s="422" t="s">
        <v>311</v>
      </c>
      <c r="B322" s="421">
        <f>[2]BldgAreas!$B$176*[2]BldgEUI2!H323*([2]BldgEUI2!C323/[2]Constants!$B$1)/1000000</f>
        <v>2.8154093800000002</v>
      </c>
      <c r="C322" s="420">
        <f>[2]BldgAreas!$C$176*[2]BldgEUI2!H323*[2]BldgEUI2!C323/1000000</f>
        <v>0</v>
      </c>
      <c r="D322" s="420">
        <f>([2]BldgAreas!$D$176*[2]BldgEUI2!C323+[2]BldgAreas!$G$176*[2]BldgEUI2!G323)*[2]BldgEUI2!H323/1000000</f>
        <v>0.95032947999999995</v>
      </c>
      <c r="E322" s="420">
        <v>0</v>
      </c>
      <c r="F322" s="419">
        <f t="shared" si="103"/>
        <v>3.7657388599999999</v>
      </c>
      <c r="G322" s="421">
        <f>[2]BldgAreas!$B$177*[2]BldgEUI2!O323*([2]BldgEUI2!J323/[2]Constants!$B$1)/1000000</f>
        <v>6.6651269849999997</v>
      </c>
      <c r="H322" s="420">
        <f>[2]BldgAreas!$C$177*[2]BldgEUI2!O323*[2]BldgEUI2!J323/1000000</f>
        <v>0</v>
      </c>
      <c r="I322" s="420">
        <f>([2]BldgAreas!$D$177*[2]BldgEUI2!J323+[2]BldgAreas!$G$177*[2]BldgEUI2!N323)*[2]BldgEUI2!O323/1000000</f>
        <v>2.1418481909999998</v>
      </c>
      <c r="J322" s="420">
        <v>0</v>
      </c>
      <c r="K322" s="419">
        <f t="shared" si="104"/>
        <v>8.8069751759999999</v>
      </c>
      <c r="L322" s="421">
        <f>[2]BldgAreas!$B$178*[2]BldgEUI2!V323*([2]BldgEUI2!Q323/[2]Constants!$B$1)/1000000</f>
        <v>0</v>
      </c>
      <c r="M322" s="420">
        <f>[2]BldgAreas!$C$178*[2]BldgEUI2!V323*[2]BldgEUI2!Q323/1000000</f>
        <v>0</v>
      </c>
      <c r="N322" s="420">
        <f>([2]BldgAreas!$D$178*[2]BldgEUI2!Q323+[2]BldgAreas!$G$178*[2]BldgEUI2!U323)*[2]BldgEUI2!V323/1000000</f>
        <v>0</v>
      </c>
      <c r="O322" s="420">
        <v>0</v>
      </c>
      <c r="P322" s="419">
        <f t="shared" si="105"/>
        <v>0</v>
      </c>
      <c r="Q322" s="421">
        <f>[2]BldgAreas!$B$179*[2]BldgEUI2!AC323*([2]BldgEUI2!X323/[2]Constants!$B$1)/1000000</f>
        <v>18.746371109999998</v>
      </c>
      <c r="R322" s="420">
        <f>[2]BldgAreas!$C$179*[2]BldgEUI2!AC323*[2]BldgEUI2!X323/1000000</f>
        <v>8.5790943599999991</v>
      </c>
      <c r="S322" s="420">
        <f>([2]BldgAreas!$D$179*[2]BldgEUI2!X323+[2]BldgAreas!$G$179*[2]BldgEUI2!AB323)*[2]BldgEUI2!AC323/1000000</f>
        <v>9.2517046399999998</v>
      </c>
      <c r="T322" s="420">
        <v>0</v>
      </c>
      <c r="U322" s="419">
        <f t="shared" si="106"/>
        <v>36.577170109999997</v>
      </c>
      <c r="V322" s="418">
        <f t="shared" si="107"/>
        <v>28.226907474999997</v>
      </c>
      <c r="W322" s="417">
        <f>(C322+H322+M322+R322)/[2]Constants!$B$3</f>
        <v>15.598353381818178</v>
      </c>
      <c r="X322" s="417">
        <f t="shared" si="108"/>
        <v>43.825260856818176</v>
      </c>
      <c r="Y322" s="416">
        <f t="shared" si="109"/>
        <v>12.343882311</v>
      </c>
    </row>
    <row r="323" spans="1:25" s="24" customFormat="1" x14ac:dyDescent="0.2">
      <c r="A323" s="415" t="s">
        <v>312</v>
      </c>
      <c r="B323" s="414">
        <f>[2]BldgAreas!$B$176*[2]BldgEUI2!H324*([2]BldgEUI2!C324/[2]Constants!$B$1)/1000000</f>
        <v>2.5380732400000001</v>
      </c>
      <c r="C323" s="413">
        <f>[2]BldgAreas!$C$176*[2]BldgEUI2!H324*[2]BldgEUI2!C324/1000000</f>
        <v>0</v>
      </c>
      <c r="D323" s="413">
        <f>([2]BldgAreas!$D$176*[2]BldgEUI2!C324+[2]BldgAreas!$G$176*[2]BldgEUI2!G324)*[2]BldgEUI2!H324/1000000</f>
        <v>0.91520173999999999</v>
      </c>
      <c r="E323" s="413">
        <v>0</v>
      </c>
      <c r="F323" s="412">
        <f t="shared" si="103"/>
        <v>3.4532749800000002</v>
      </c>
      <c r="G323" s="414">
        <f>[2]BldgAreas!$B$177*[2]BldgEUI2!O324*([2]BldgEUI2!J324/[2]Constants!$B$1)/1000000</f>
        <v>6.0075135040000003</v>
      </c>
      <c r="H323" s="413">
        <f>[2]BldgAreas!$C$177*[2]BldgEUI2!O324*[2]BldgEUI2!J324/1000000</f>
        <v>0</v>
      </c>
      <c r="I323" s="413">
        <f>([2]BldgAreas!$D$177*[2]BldgEUI2!J324+[2]BldgAreas!$G$177*[2]BldgEUI2!N324)*[2]BldgEUI2!O324/1000000</f>
        <v>2.0528560159999998</v>
      </c>
      <c r="J323" s="413">
        <v>0</v>
      </c>
      <c r="K323" s="412">
        <f t="shared" si="104"/>
        <v>8.0603695200000001</v>
      </c>
      <c r="L323" s="414">
        <f>[2]BldgAreas!$B$178*[2]BldgEUI2!V324*([2]BldgEUI2!Q324/[2]Constants!$B$1)/1000000</f>
        <v>0</v>
      </c>
      <c r="M323" s="413">
        <f>[2]BldgAreas!$C$178*[2]BldgEUI2!V324*[2]BldgEUI2!Q324/1000000</f>
        <v>0</v>
      </c>
      <c r="N323" s="413">
        <f>([2]BldgAreas!$D$178*[2]BldgEUI2!Q324+[2]BldgAreas!$G$178*[2]BldgEUI2!U324)*[2]BldgEUI2!V324/1000000</f>
        <v>0</v>
      </c>
      <c r="O323" s="413">
        <v>0</v>
      </c>
      <c r="P323" s="412">
        <f t="shared" si="105"/>
        <v>0</v>
      </c>
      <c r="Q323" s="414">
        <f>[2]BldgAreas!$B$179*[2]BldgEUI2!AC324*([2]BldgEUI2!X324/[2]Constants!$B$1)/1000000</f>
        <v>16.888598590000001</v>
      </c>
      <c r="R323" s="413">
        <f>[2]BldgAreas!$C$179*[2]BldgEUI2!AC324*[2]BldgEUI2!X324/1000000</f>
        <v>7.7289028399999991</v>
      </c>
      <c r="S323" s="413">
        <f>([2]BldgAreas!$D$179*[2]BldgEUI2!X324+[2]BldgAreas!$G$179*[2]BldgEUI2!AB324)*[2]BldgEUI2!AC324/1000000</f>
        <v>8.7270562000000016</v>
      </c>
      <c r="T323" s="413">
        <v>0</v>
      </c>
      <c r="U323" s="412">
        <f t="shared" si="106"/>
        <v>33.344557630000004</v>
      </c>
      <c r="V323" s="411">
        <f t="shared" si="107"/>
        <v>25.434185334000002</v>
      </c>
      <c r="W323" s="410">
        <f>(C323+H323+M323+R323)/[2]Constants!$B$3</f>
        <v>14.052550618181815</v>
      </c>
      <c r="X323" s="410">
        <f t="shared" si="108"/>
        <v>39.486735952181817</v>
      </c>
      <c r="Y323" s="409">
        <f t="shared" si="109"/>
        <v>11.695113956000002</v>
      </c>
    </row>
    <row r="325" spans="1:25" ht="34.5" customHeight="1" x14ac:dyDescent="0.25">
      <c r="A325" s="358"/>
      <c r="B325" s="747" t="s">
        <v>379</v>
      </c>
      <c r="C325" s="748"/>
      <c r="D325" s="748"/>
      <c r="E325" s="748"/>
      <c r="F325" s="748"/>
      <c r="G325" s="748"/>
      <c r="H325" s="748"/>
      <c r="I325" s="748"/>
      <c r="J325" s="748"/>
      <c r="K325" s="748"/>
      <c r="L325" s="748"/>
      <c r="M325" s="748"/>
      <c r="N325" s="748"/>
      <c r="O325" s="748"/>
      <c r="P325" s="748"/>
      <c r="Q325" s="748"/>
      <c r="R325" s="748"/>
      <c r="S325" s="748"/>
      <c r="T325" s="748"/>
      <c r="U325" s="748"/>
      <c r="V325" s="749"/>
      <c r="W325" s="749"/>
      <c r="X325" s="749"/>
      <c r="Y325" s="750"/>
    </row>
    <row r="326" spans="1:25" x14ac:dyDescent="0.2">
      <c r="A326" s="358"/>
      <c r="B326" s="752" t="s">
        <v>284</v>
      </c>
      <c r="C326" s="753"/>
      <c r="D326" s="753"/>
      <c r="E326" s="753"/>
      <c r="F326" s="754"/>
      <c r="G326" s="755" t="s">
        <v>285</v>
      </c>
      <c r="H326" s="756"/>
      <c r="I326" s="756"/>
      <c r="J326" s="756"/>
      <c r="K326" s="757"/>
      <c r="L326" s="755" t="s">
        <v>286</v>
      </c>
      <c r="M326" s="756"/>
      <c r="N326" s="756"/>
      <c r="O326" s="756"/>
      <c r="P326" s="757"/>
      <c r="Q326" s="755" t="s">
        <v>287</v>
      </c>
      <c r="R326" s="756"/>
      <c r="S326" s="756"/>
      <c r="T326" s="756"/>
      <c r="U326" s="757"/>
      <c r="V326" s="744" t="s">
        <v>377</v>
      </c>
      <c r="W326" s="745"/>
      <c r="X326" s="745"/>
      <c r="Y326" s="746"/>
    </row>
    <row r="327" spans="1:25" x14ac:dyDescent="0.2">
      <c r="A327" s="382" t="s">
        <v>14</v>
      </c>
      <c r="B327" s="433" t="s">
        <v>4</v>
      </c>
      <c r="C327" s="165" t="s">
        <v>3</v>
      </c>
      <c r="D327" s="165" t="s">
        <v>2</v>
      </c>
      <c r="E327" s="165" t="s">
        <v>5</v>
      </c>
      <c r="F327" s="295" t="s">
        <v>1</v>
      </c>
      <c r="G327" s="165" t="s">
        <v>4</v>
      </c>
      <c r="H327" s="165" t="s">
        <v>3</v>
      </c>
      <c r="I327" s="165" t="s">
        <v>2</v>
      </c>
      <c r="J327" s="165" t="s">
        <v>5</v>
      </c>
      <c r="K327" s="295" t="s">
        <v>1</v>
      </c>
      <c r="L327" s="165" t="s">
        <v>4</v>
      </c>
      <c r="M327" s="165" t="s">
        <v>3</v>
      </c>
      <c r="N327" s="165" t="s">
        <v>2</v>
      </c>
      <c r="O327" s="165" t="s">
        <v>5</v>
      </c>
      <c r="P327" s="295" t="s">
        <v>1</v>
      </c>
      <c r="Q327" s="165" t="s">
        <v>4</v>
      </c>
      <c r="R327" s="165" t="s">
        <v>3</v>
      </c>
      <c r="S327" s="165" t="s">
        <v>2</v>
      </c>
      <c r="T327" s="165" t="s">
        <v>5</v>
      </c>
      <c r="U327" s="295" t="s">
        <v>1</v>
      </c>
      <c r="V327" s="432" t="s">
        <v>376</v>
      </c>
      <c r="W327" s="431" t="s">
        <v>375</v>
      </c>
      <c r="X327" s="431" t="s">
        <v>374</v>
      </c>
      <c r="Y327" s="430" t="s">
        <v>2</v>
      </c>
    </row>
    <row r="328" spans="1:25" s="24" customFormat="1" x14ac:dyDescent="0.2">
      <c r="A328" s="429" t="str">
        <f t="shared" ref="A328:A333" si="110">A305</f>
        <v>Base case</v>
      </c>
      <c r="B328" s="428">
        <f>[2]BldgAreas!$B$186*[2]BldgEUI2!H329*([2]BldgEUI2!C329/[2]Constants!$B$1)/1000000</f>
        <v>0</v>
      </c>
      <c r="C328" s="427">
        <f>[2]BldgAreas!$C$186*[2]BldgEUI2!H329*[2]BldgEUI2!C329/1000000</f>
        <v>0</v>
      </c>
      <c r="D328" s="427">
        <f>([2]BldgAreas!$D$186*[2]BldgEUI2!C329+[2]BldgAreas!$G$186*[2]BldgEUI2!G329)*[2]BldgEUI2!H329/1000000</f>
        <v>0</v>
      </c>
      <c r="E328" s="427">
        <v>0</v>
      </c>
      <c r="F328" s="426">
        <f t="shared" ref="F328:F346" si="111">SUM(B328:E328)</f>
        <v>0</v>
      </c>
      <c r="G328" s="428">
        <f>[2]BldgAreas!$B$187*[2]BldgEUI2!O329*([2]BldgEUI2!J329/[2]Constants!$B$1)/1000000</f>
        <v>0</v>
      </c>
      <c r="H328" s="427">
        <f>[2]BldgAreas!$C$187*[2]BldgEUI2!O329*[2]BldgEUI2!J329/1000000</f>
        <v>0</v>
      </c>
      <c r="I328" s="427">
        <f>([2]BldgAreas!$D$187*[2]BldgEUI2!J329+[2]BldgAreas!$G$187*[2]BldgEUI2!N329)*[2]BldgEUI2!O329/1000000</f>
        <v>0</v>
      </c>
      <c r="J328" s="427">
        <v>0</v>
      </c>
      <c r="K328" s="426">
        <f t="shared" ref="K328:K346" si="112">SUM(G328:J328)</f>
        <v>0</v>
      </c>
      <c r="L328" s="428">
        <f>[2]BldgAreas!$B$188*[2]BldgEUI2!V329*([2]BldgEUI2!Q329/[2]Constants!$B$1)/1000000</f>
        <v>0</v>
      </c>
      <c r="M328" s="427">
        <f>[2]BldgAreas!$C$188*[2]BldgEUI2!V329*[2]BldgEUI2!Q329/1000000</f>
        <v>0</v>
      </c>
      <c r="N328" s="427">
        <f>([2]BldgAreas!$D$188*[2]BldgEUI2!Q329+[2]BldgAreas!$G$188*[2]BldgEUI2!U329)*[2]BldgEUI2!V329/1000000</f>
        <v>0</v>
      </c>
      <c r="O328" s="427">
        <v>0</v>
      </c>
      <c r="P328" s="426">
        <f t="shared" ref="P328:P346" si="113">SUM(L328:O328)</f>
        <v>0</v>
      </c>
      <c r="Q328" s="428">
        <f>[2]BldgAreas!$B$189*[2]BldgEUI2!AC329*([2]BldgEUI2!X329/[2]Constants!$B$1)/1000000</f>
        <v>0</v>
      </c>
      <c r="R328" s="427">
        <f>[2]BldgAreas!$C$189*[2]BldgEUI2!AC329*[2]BldgEUI2!X329/1000000</f>
        <v>0.19000469659966185</v>
      </c>
      <c r="S328" s="427">
        <f>([2]BldgAreas!$D$189*[2]BldgEUI2!X329+[2]BldgAreas!$G$189*[2]BldgEUI2!AB329)*[2]BldgEUI2!AC329/1000000</f>
        <v>5.6655212181935838E-2</v>
      </c>
      <c r="T328" s="427">
        <v>0</v>
      </c>
      <c r="U328" s="426">
        <f t="shared" ref="U328:U346" si="114">SUM(Q328:T328)</f>
        <v>0.24665990878159769</v>
      </c>
      <c r="V328" s="418">
        <f t="shared" ref="V328:V346" si="115">B328+G328+L328+Q328</f>
        <v>0</v>
      </c>
      <c r="W328" s="417">
        <f>(C328+H328+M328+R328)/[2]Constants!$B$3</f>
        <v>0.34546308472665788</v>
      </c>
      <c r="X328" s="417">
        <f t="shared" ref="X328:X346" si="116">V328+W328</f>
        <v>0.34546308472665788</v>
      </c>
      <c r="Y328" s="416">
        <f t="shared" ref="Y328:Y346" si="117">D328+I328+N328+S328</f>
        <v>5.6655212181935838E-2</v>
      </c>
    </row>
    <row r="329" spans="1:25" s="24" customFormat="1" x14ac:dyDescent="0.2">
      <c r="A329" s="423" t="str">
        <f t="shared" si="110"/>
        <v>Wall</v>
      </c>
      <c r="B329" s="421">
        <f>[2]BldgAreas!$B$186*[2]BldgEUI2!H330*([2]BldgEUI2!C330/[2]Constants!$B$1)/1000000</f>
        <v>0</v>
      </c>
      <c r="C329" s="420">
        <f>[2]BldgAreas!$C$186*[2]BldgEUI2!H330*[2]BldgEUI2!C330/1000000</f>
        <v>0</v>
      </c>
      <c r="D329" s="420">
        <f>([2]BldgAreas!$D$186*[2]BldgEUI2!C330+[2]BldgAreas!$G$186*[2]BldgEUI2!G330)*[2]BldgEUI2!H330/1000000</f>
        <v>0</v>
      </c>
      <c r="E329" s="420">
        <v>0</v>
      </c>
      <c r="F329" s="419">
        <f t="shared" si="111"/>
        <v>0</v>
      </c>
      <c r="G329" s="421">
        <f>[2]BldgAreas!$B$187*[2]BldgEUI2!O330*([2]BldgEUI2!J330/[2]Constants!$B$1)/1000000</f>
        <v>0</v>
      </c>
      <c r="H329" s="420">
        <f>[2]BldgAreas!$C$187*[2]BldgEUI2!O330*[2]BldgEUI2!J330/1000000</f>
        <v>0</v>
      </c>
      <c r="I329" s="420">
        <f>([2]BldgAreas!$D$187*[2]BldgEUI2!J330+[2]BldgAreas!$G$187*[2]BldgEUI2!N330)*[2]BldgEUI2!O330/1000000</f>
        <v>0</v>
      </c>
      <c r="J329" s="420">
        <v>0</v>
      </c>
      <c r="K329" s="419">
        <f t="shared" si="112"/>
        <v>0</v>
      </c>
      <c r="L329" s="421">
        <f>[2]BldgAreas!$B$188*[2]BldgEUI2!V330*([2]BldgEUI2!Q330/[2]Constants!$B$1)/1000000</f>
        <v>0</v>
      </c>
      <c r="M329" s="420">
        <f>[2]BldgAreas!$C$188*[2]BldgEUI2!V330*[2]BldgEUI2!Q330/1000000</f>
        <v>0</v>
      </c>
      <c r="N329" s="420">
        <f>([2]BldgAreas!$D$188*[2]BldgEUI2!Q330+[2]BldgAreas!$G$188*[2]BldgEUI2!U330)*[2]BldgEUI2!V330/1000000</f>
        <v>0</v>
      </c>
      <c r="O329" s="420">
        <v>0</v>
      </c>
      <c r="P329" s="419">
        <f t="shared" si="113"/>
        <v>0</v>
      </c>
      <c r="Q329" s="421">
        <f>[2]BldgAreas!$B$189*[2]BldgEUI2!AC330*([2]BldgEUI2!X330/[2]Constants!$B$1)/1000000</f>
        <v>0</v>
      </c>
      <c r="R329" s="420">
        <f>[2]BldgAreas!$C$189*[2]BldgEUI2!AC330*[2]BldgEUI2!X330/1000000</f>
        <v>0.18070198509612373</v>
      </c>
      <c r="S329" s="420">
        <f>([2]BldgAreas!$D$189*[2]BldgEUI2!X330+[2]BldgAreas!$G$189*[2]BldgEUI2!AB330)*[2]BldgEUI2!AC330/1000000</f>
        <v>5.5893260640407463E-2</v>
      </c>
      <c r="T329" s="420">
        <v>0</v>
      </c>
      <c r="U329" s="419">
        <f t="shared" si="114"/>
        <v>0.23659524573653118</v>
      </c>
      <c r="V329" s="418">
        <f t="shared" si="115"/>
        <v>0</v>
      </c>
      <c r="W329" s="417">
        <f>(C329+H329+M329+R329)/[2]Constants!$B$3</f>
        <v>0.32854906381113402</v>
      </c>
      <c r="X329" s="417">
        <f t="shared" si="116"/>
        <v>0.32854906381113402</v>
      </c>
      <c r="Y329" s="416">
        <f t="shared" si="117"/>
        <v>5.5893260640407463E-2</v>
      </c>
    </row>
    <row r="330" spans="1:25" s="24" customFormat="1" x14ac:dyDescent="0.2">
      <c r="A330" s="423" t="str">
        <f t="shared" si="110"/>
        <v>Roof</v>
      </c>
      <c r="B330" s="421">
        <f>[2]BldgAreas!$B$186*[2]BldgEUI2!H331*([2]BldgEUI2!C331/[2]Constants!$B$1)/1000000</f>
        <v>0</v>
      </c>
      <c r="C330" s="420">
        <f>[2]BldgAreas!$C$186*[2]BldgEUI2!H331*[2]BldgEUI2!C331/1000000</f>
        <v>0</v>
      </c>
      <c r="D330" s="420">
        <f>([2]BldgAreas!$D$186*[2]BldgEUI2!C331+[2]BldgAreas!$G$186*[2]BldgEUI2!G331)*[2]BldgEUI2!H331/1000000</f>
        <v>0</v>
      </c>
      <c r="E330" s="420">
        <v>0</v>
      </c>
      <c r="F330" s="419">
        <f t="shared" si="111"/>
        <v>0</v>
      </c>
      <c r="G330" s="421">
        <f>[2]BldgAreas!$B$187*[2]BldgEUI2!O331*([2]BldgEUI2!J331/[2]Constants!$B$1)/1000000</f>
        <v>0</v>
      </c>
      <c r="H330" s="420">
        <f>[2]BldgAreas!$C$187*[2]BldgEUI2!O331*[2]BldgEUI2!J331/1000000</f>
        <v>0</v>
      </c>
      <c r="I330" s="420">
        <f>([2]BldgAreas!$D$187*[2]BldgEUI2!J331+[2]BldgAreas!$G$187*[2]BldgEUI2!N331)*[2]BldgEUI2!O331/1000000</f>
        <v>0</v>
      </c>
      <c r="J330" s="420">
        <v>0</v>
      </c>
      <c r="K330" s="419">
        <f t="shared" si="112"/>
        <v>0</v>
      </c>
      <c r="L330" s="421">
        <f>[2]BldgAreas!$B$188*[2]BldgEUI2!V331*([2]BldgEUI2!Q331/[2]Constants!$B$1)/1000000</f>
        <v>0</v>
      </c>
      <c r="M330" s="420">
        <f>[2]BldgAreas!$C$188*[2]BldgEUI2!V331*[2]BldgEUI2!Q331/1000000</f>
        <v>0</v>
      </c>
      <c r="N330" s="420">
        <f>([2]BldgAreas!$D$188*[2]BldgEUI2!Q331+[2]BldgAreas!$G$188*[2]BldgEUI2!U331)*[2]BldgEUI2!V331/1000000</f>
        <v>0</v>
      </c>
      <c r="O330" s="420">
        <v>0</v>
      </c>
      <c r="P330" s="419">
        <f t="shared" si="113"/>
        <v>0</v>
      </c>
      <c r="Q330" s="421">
        <f>[2]BldgAreas!$B$189*[2]BldgEUI2!AC331*([2]BldgEUI2!X331/[2]Constants!$B$1)/1000000</f>
        <v>0</v>
      </c>
      <c r="R330" s="420">
        <f>[2]BldgAreas!$C$189*[2]BldgEUI2!AC331*[2]BldgEUI2!X331/1000000</f>
        <v>0.15381598070219382</v>
      </c>
      <c r="S330" s="420">
        <f>([2]BldgAreas!$D$189*[2]BldgEUI2!X331+[2]BldgAreas!$G$189*[2]BldgEUI2!AB331)*[2]BldgEUI2!AC331/1000000</f>
        <v>5.5930429008286896E-2</v>
      </c>
      <c r="T330" s="420">
        <v>0</v>
      </c>
      <c r="U330" s="419">
        <f t="shared" si="114"/>
        <v>0.20974640971048072</v>
      </c>
      <c r="V330" s="418">
        <f t="shared" si="115"/>
        <v>0</v>
      </c>
      <c r="W330" s="417">
        <f>(C330+H330+M330+R330)/[2]Constants!$B$3</f>
        <v>0.27966541945853418</v>
      </c>
      <c r="X330" s="417">
        <f t="shared" si="116"/>
        <v>0.27966541945853418</v>
      </c>
      <c r="Y330" s="416">
        <f t="shared" si="117"/>
        <v>5.5930429008286896E-2</v>
      </c>
    </row>
    <row r="331" spans="1:25" s="24" customFormat="1" x14ac:dyDescent="0.2">
      <c r="A331" s="423" t="str">
        <f t="shared" si="110"/>
        <v>Windows</v>
      </c>
      <c r="B331" s="421">
        <f>[2]BldgAreas!$B$186*[2]BldgEUI2!H332*([2]BldgEUI2!C332/[2]Constants!$B$1)/1000000</f>
        <v>0</v>
      </c>
      <c r="C331" s="420">
        <f>[2]BldgAreas!$C$186*[2]BldgEUI2!H332*[2]BldgEUI2!C332/1000000</f>
        <v>0</v>
      </c>
      <c r="D331" s="420">
        <f>([2]BldgAreas!$D$186*[2]BldgEUI2!C332+[2]BldgAreas!$G$186*[2]BldgEUI2!G332)*[2]BldgEUI2!H332/1000000</f>
        <v>0</v>
      </c>
      <c r="E331" s="420">
        <v>0</v>
      </c>
      <c r="F331" s="419">
        <f t="shared" si="111"/>
        <v>0</v>
      </c>
      <c r="G331" s="421">
        <f>[2]BldgAreas!$B$187*[2]BldgEUI2!O332*([2]BldgEUI2!J332/[2]Constants!$B$1)/1000000</f>
        <v>0</v>
      </c>
      <c r="H331" s="420">
        <f>[2]BldgAreas!$C$187*[2]BldgEUI2!O332*[2]BldgEUI2!J332/1000000</f>
        <v>0</v>
      </c>
      <c r="I331" s="420">
        <f>([2]BldgAreas!$D$187*[2]BldgEUI2!J332+[2]BldgAreas!$G$187*[2]BldgEUI2!N332)*[2]BldgEUI2!O332/1000000</f>
        <v>0</v>
      </c>
      <c r="J331" s="420">
        <v>0</v>
      </c>
      <c r="K331" s="419">
        <f t="shared" si="112"/>
        <v>0</v>
      </c>
      <c r="L331" s="421">
        <f>[2]BldgAreas!$B$188*[2]BldgEUI2!V332*([2]BldgEUI2!Q332/[2]Constants!$B$1)/1000000</f>
        <v>0</v>
      </c>
      <c r="M331" s="420">
        <f>[2]BldgAreas!$C$188*[2]BldgEUI2!V332*[2]BldgEUI2!Q332/1000000</f>
        <v>0</v>
      </c>
      <c r="N331" s="420">
        <f>([2]BldgAreas!$D$188*[2]BldgEUI2!Q332+[2]BldgAreas!$G$188*[2]BldgEUI2!U332)*[2]BldgEUI2!V332/1000000</f>
        <v>0</v>
      </c>
      <c r="O331" s="420">
        <v>0</v>
      </c>
      <c r="P331" s="419">
        <f t="shared" si="113"/>
        <v>0</v>
      </c>
      <c r="Q331" s="421">
        <f>[2]BldgAreas!$B$189*[2]BldgEUI2!AC332*([2]BldgEUI2!X332/[2]Constants!$B$1)/1000000</f>
        <v>0</v>
      </c>
      <c r="R331" s="420">
        <f>[2]BldgAreas!$C$189*[2]BldgEUI2!AC332*[2]BldgEUI2!X332/1000000</f>
        <v>0.1857409538272069</v>
      </c>
      <c r="S331" s="420">
        <f>([2]BldgAreas!$D$189*[2]BldgEUI2!X332+[2]BldgAreas!$G$189*[2]BldgEUI2!AB332)*[2]BldgEUI2!AC332/1000000</f>
        <v>5.6477334992798556E-2</v>
      </c>
      <c r="T331" s="420">
        <v>0</v>
      </c>
      <c r="U331" s="419">
        <f t="shared" si="114"/>
        <v>0.24221828882000546</v>
      </c>
      <c r="V331" s="418">
        <f t="shared" si="115"/>
        <v>0</v>
      </c>
      <c r="W331" s="417">
        <f>(C331+H331+M331+R331)/[2]Constants!$B$3</f>
        <v>0.33771082514037615</v>
      </c>
      <c r="X331" s="417">
        <f t="shared" si="116"/>
        <v>0.33771082514037615</v>
      </c>
      <c r="Y331" s="416">
        <f t="shared" si="117"/>
        <v>5.6477334992798556E-2</v>
      </c>
    </row>
    <row r="332" spans="1:25" s="24" customFormat="1" x14ac:dyDescent="0.2">
      <c r="A332" s="423" t="str">
        <f t="shared" si="110"/>
        <v>Air tightness</v>
      </c>
      <c r="B332" s="421">
        <f>[2]BldgAreas!$B$186*[2]BldgEUI2!H333*([2]BldgEUI2!C333/[2]Constants!$B$1)/1000000</f>
        <v>0</v>
      </c>
      <c r="C332" s="420">
        <f>[2]BldgAreas!$C$186*[2]BldgEUI2!H333*[2]BldgEUI2!C333/1000000</f>
        <v>0</v>
      </c>
      <c r="D332" s="420">
        <f>([2]BldgAreas!$D$186*[2]BldgEUI2!C333+[2]BldgAreas!$G$186*[2]BldgEUI2!G333)*[2]BldgEUI2!H333/1000000</f>
        <v>0</v>
      </c>
      <c r="E332" s="420">
        <v>0</v>
      </c>
      <c r="F332" s="419">
        <f t="shared" si="111"/>
        <v>0</v>
      </c>
      <c r="G332" s="421">
        <f>[2]BldgAreas!$B$187*[2]BldgEUI2!O333*([2]BldgEUI2!J333/[2]Constants!$B$1)/1000000</f>
        <v>0</v>
      </c>
      <c r="H332" s="420">
        <f>[2]BldgAreas!$C$187*[2]BldgEUI2!O333*[2]BldgEUI2!J333/1000000</f>
        <v>0</v>
      </c>
      <c r="I332" s="420">
        <f>([2]BldgAreas!$D$187*[2]BldgEUI2!J333+[2]BldgAreas!$G$187*[2]BldgEUI2!N333)*[2]BldgEUI2!O333/1000000</f>
        <v>0</v>
      </c>
      <c r="J332" s="420">
        <v>0</v>
      </c>
      <c r="K332" s="419">
        <f t="shared" si="112"/>
        <v>0</v>
      </c>
      <c r="L332" s="421">
        <f>[2]BldgAreas!$B$188*[2]BldgEUI2!V333*([2]BldgEUI2!Q333/[2]Constants!$B$1)/1000000</f>
        <v>0</v>
      </c>
      <c r="M332" s="420">
        <f>[2]BldgAreas!$C$188*[2]BldgEUI2!V333*[2]BldgEUI2!Q333/1000000</f>
        <v>0</v>
      </c>
      <c r="N332" s="420">
        <f>([2]BldgAreas!$D$188*[2]BldgEUI2!Q333+[2]BldgAreas!$G$188*[2]BldgEUI2!U333)*[2]BldgEUI2!V333/1000000</f>
        <v>0</v>
      </c>
      <c r="O332" s="420">
        <v>0</v>
      </c>
      <c r="P332" s="419">
        <f t="shared" si="113"/>
        <v>0</v>
      </c>
      <c r="Q332" s="421">
        <f>[2]BldgAreas!$B$189*[2]BldgEUI2!AC333*([2]BldgEUI2!X333/[2]Constants!$B$1)/1000000</f>
        <v>0</v>
      </c>
      <c r="R332" s="420">
        <f>[2]BldgAreas!$C$189*[2]BldgEUI2!AC333*[2]BldgEUI2!X333/1000000</f>
        <v>0.1309494698060826</v>
      </c>
      <c r="S332" s="420">
        <f>([2]BldgAreas!$D$189*[2]BldgEUI2!X333+[2]BldgAreas!$G$189*[2]BldgEUI2!AB333)*[2]BldgEUI2!AC333/1000000</f>
        <v>5.6002110860625814E-2</v>
      </c>
      <c r="T332" s="420">
        <v>0</v>
      </c>
      <c r="U332" s="419">
        <f t="shared" si="114"/>
        <v>0.18695158066670842</v>
      </c>
      <c r="V332" s="418">
        <f t="shared" si="115"/>
        <v>0</v>
      </c>
      <c r="W332" s="417">
        <f>(C332+H332+M332+R332)/[2]Constants!$B$3</f>
        <v>0.23808994510196835</v>
      </c>
      <c r="X332" s="417">
        <f t="shared" si="116"/>
        <v>0.23808994510196835</v>
      </c>
      <c r="Y332" s="416">
        <f t="shared" si="117"/>
        <v>5.6002110860625814E-2</v>
      </c>
    </row>
    <row r="333" spans="1:25" s="24" customFormat="1" x14ac:dyDescent="0.2">
      <c r="A333" s="423" t="str">
        <f t="shared" si="110"/>
        <v>T Reduction (2 DegC)</v>
      </c>
      <c r="B333" s="421">
        <f>[2]BldgAreas!$B$186*[2]BldgEUI2!H334*([2]BldgEUI2!C334/[2]Constants!$B$1)/1000000</f>
        <v>0</v>
      </c>
      <c r="C333" s="420">
        <f>[2]BldgAreas!$C$186*[2]BldgEUI2!H334*[2]BldgEUI2!C334/1000000</f>
        <v>0</v>
      </c>
      <c r="D333" s="420">
        <f>([2]BldgAreas!$D$186*[2]BldgEUI2!C334+[2]BldgAreas!$G$186*[2]BldgEUI2!G334)*[2]BldgEUI2!H334/1000000</f>
        <v>0</v>
      </c>
      <c r="E333" s="420">
        <v>0</v>
      </c>
      <c r="F333" s="419">
        <f t="shared" si="111"/>
        <v>0</v>
      </c>
      <c r="G333" s="421">
        <f>[2]BldgAreas!$B$187*[2]BldgEUI2!O334*([2]BldgEUI2!J334/[2]Constants!$B$1)/1000000</f>
        <v>0</v>
      </c>
      <c r="H333" s="420">
        <f>[2]BldgAreas!$C$187*[2]BldgEUI2!O334*[2]BldgEUI2!J334/1000000</f>
        <v>0</v>
      </c>
      <c r="I333" s="420">
        <f>([2]BldgAreas!$D$187*[2]BldgEUI2!J334+[2]BldgAreas!$G$187*[2]BldgEUI2!N334)*[2]BldgEUI2!O334/1000000</f>
        <v>0</v>
      </c>
      <c r="J333" s="420">
        <v>0</v>
      </c>
      <c r="K333" s="419">
        <f t="shared" si="112"/>
        <v>0</v>
      </c>
      <c r="L333" s="421">
        <f>[2]BldgAreas!$B$188*[2]BldgEUI2!V334*([2]BldgEUI2!Q334/[2]Constants!$B$1)/1000000</f>
        <v>0</v>
      </c>
      <c r="M333" s="420">
        <f>[2]BldgAreas!$C$188*[2]BldgEUI2!V334*[2]BldgEUI2!Q334/1000000</f>
        <v>0</v>
      </c>
      <c r="N333" s="420">
        <f>([2]BldgAreas!$D$188*[2]BldgEUI2!Q334+[2]BldgAreas!$G$188*[2]BldgEUI2!U334)*[2]BldgEUI2!V334/1000000</f>
        <v>0</v>
      </c>
      <c r="O333" s="420">
        <v>0</v>
      </c>
      <c r="P333" s="419">
        <f t="shared" si="113"/>
        <v>0</v>
      </c>
      <c r="Q333" s="421">
        <f>[2]BldgAreas!$B$189*[2]BldgEUI2!AC334*([2]BldgEUI2!X334/[2]Constants!$B$1)/1000000</f>
        <v>0</v>
      </c>
      <c r="R333" s="420">
        <f>[2]BldgAreas!$C$189*[2]BldgEUI2!AC334*[2]BldgEUI2!X334/1000000</f>
        <v>0.16809128885131605</v>
      </c>
      <c r="S333" s="420">
        <f>([2]BldgAreas!$D$189*[2]BldgEUI2!X334+[2]BldgAreas!$G$189*[2]BldgEUI2!AB334)*[2]BldgEUI2!AC334/1000000</f>
        <v>5.6533087544617701E-2</v>
      </c>
      <c r="T333" s="420">
        <v>0</v>
      </c>
      <c r="U333" s="419">
        <f t="shared" si="114"/>
        <v>0.22462437639593374</v>
      </c>
      <c r="V333" s="418">
        <f t="shared" si="115"/>
        <v>0</v>
      </c>
      <c r="W333" s="417">
        <f>(C333+H333+M333+R333)/[2]Constants!$B$3</f>
        <v>0.30562052518421096</v>
      </c>
      <c r="X333" s="417">
        <f t="shared" si="116"/>
        <v>0.30562052518421096</v>
      </c>
      <c r="Y333" s="416">
        <f t="shared" si="117"/>
        <v>5.6533087544617701E-2</v>
      </c>
    </row>
    <row r="334" spans="1:25" s="24" customFormat="1" x14ac:dyDescent="0.2">
      <c r="A334" s="423" t="s">
        <v>303</v>
      </c>
      <c r="B334" s="421">
        <f>[2]BldgAreas!$B$186*[2]BldgEUI2!H335*([2]BldgEUI2!C335/[2]Constants!$B$1)/1000000</f>
        <v>0</v>
      </c>
      <c r="C334" s="420">
        <f>[2]BldgAreas!$C$186*[2]BldgEUI2!H335*[2]BldgEUI2!C335/1000000</f>
        <v>0</v>
      </c>
      <c r="D334" s="420">
        <f>([2]BldgAreas!$D$186*[2]BldgEUI2!C335+[2]BldgAreas!$G$186*[2]BldgEUI2!G335)*[2]BldgEUI2!H335/1000000</f>
        <v>0</v>
      </c>
      <c r="E334" s="420">
        <v>0</v>
      </c>
      <c r="F334" s="419">
        <f t="shared" si="111"/>
        <v>0</v>
      </c>
      <c r="G334" s="421">
        <f>[2]BldgAreas!$B$187*[2]BldgEUI2!O335*([2]BldgEUI2!J335/[2]Constants!$B$1)/1000000</f>
        <v>0</v>
      </c>
      <c r="H334" s="420">
        <f>[2]BldgAreas!$C$187*[2]BldgEUI2!O335*[2]BldgEUI2!J335/1000000</f>
        <v>0</v>
      </c>
      <c r="I334" s="420">
        <f>([2]BldgAreas!$D$187*[2]BldgEUI2!J335+[2]BldgAreas!$G$187*[2]BldgEUI2!N335)*[2]BldgEUI2!O335/1000000</f>
        <v>0</v>
      </c>
      <c r="J334" s="420">
        <v>0</v>
      </c>
      <c r="K334" s="419">
        <f t="shared" si="112"/>
        <v>0</v>
      </c>
      <c r="L334" s="421">
        <f>[2]BldgAreas!$B$188*[2]BldgEUI2!V335*([2]BldgEUI2!Q335/[2]Constants!$B$1)/1000000</f>
        <v>0</v>
      </c>
      <c r="M334" s="420">
        <f>[2]BldgAreas!$C$188*[2]BldgEUI2!V335*[2]BldgEUI2!Q335/1000000</f>
        <v>0</v>
      </c>
      <c r="N334" s="420">
        <f>([2]BldgAreas!$D$188*[2]BldgEUI2!Q335+[2]BldgAreas!$G$188*[2]BldgEUI2!U335)*[2]BldgEUI2!V335/1000000</f>
        <v>0</v>
      </c>
      <c r="O334" s="420">
        <v>0</v>
      </c>
      <c r="P334" s="419">
        <f t="shared" si="113"/>
        <v>0</v>
      </c>
      <c r="Q334" s="421">
        <f>[2]BldgAreas!$B$189*[2]BldgEUI2!AC335*([2]BldgEUI2!X335/[2]Constants!$B$1)/1000000</f>
        <v>0</v>
      </c>
      <c r="R334" s="420">
        <f>[2]BldgAreas!$C$189*[2]BldgEUI2!AC335*[2]BldgEUI2!X335/1000000</f>
        <v>0.1641514418560962</v>
      </c>
      <c r="S334" s="420">
        <f>([2]BldgAreas!$D$189*[2]BldgEUI2!X335+[2]BldgAreas!$G$189*[2]BldgEUI2!AB335)*[2]BldgEUI2!AC335/1000000</f>
        <v>5.4974670977101472E-2</v>
      </c>
      <c r="T334" s="420">
        <v>0</v>
      </c>
      <c r="U334" s="419">
        <f t="shared" si="114"/>
        <v>0.21912611283319766</v>
      </c>
      <c r="V334" s="418">
        <f t="shared" si="115"/>
        <v>0</v>
      </c>
      <c r="W334" s="417">
        <f>(C334+H334+M334+R334)/[2]Constants!$B$3</f>
        <v>0.29845716701108399</v>
      </c>
      <c r="X334" s="417">
        <f t="shared" si="116"/>
        <v>0.29845716701108399</v>
      </c>
      <c r="Y334" s="416">
        <f t="shared" si="117"/>
        <v>5.4974670977101472E-2</v>
      </c>
    </row>
    <row r="335" spans="1:25" s="24" customFormat="1" x14ac:dyDescent="0.2">
      <c r="A335" s="423" t="str">
        <f>A312</f>
        <v>Lighting (30%)</v>
      </c>
      <c r="B335" s="421">
        <f>[2]BldgAreas!$B$186*[2]BldgEUI2!H336*([2]BldgEUI2!C336/[2]Constants!$B$1)/1000000</f>
        <v>0</v>
      </c>
      <c r="C335" s="420">
        <f>[2]BldgAreas!$C$186*[2]BldgEUI2!H336*[2]BldgEUI2!C336/1000000</f>
        <v>0</v>
      </c>
      <c r="D335" s="420">
        <f>([2]BldgAreas!$D$186*[2]BldgEUI2!C336+[2]BldgAreas!$G$186*[2]BldgEUI2!G336)*[2]BldgEUI2!H336/1000000</f>
        <v>0</v>
      </c>
      <c r="E335" s="420">
        <v>0</v>
      </c>
      <c r="F335" s="419">
        <f t="shared" si="111"/>
        <v>0</v>
      </c>
      <c r="G335" s="421">
        <f>[2]BldgAreas!$B$187*[2]BldgEUI2!O336*([2]BldgEUI2!J336/[2]Constants!$B$1)/1000000</f>
        <v>0</v>
      </c>
      <c r="H335" s="420">
        <f>[2]BldgAreas!$C$187*[2]BldgEUI2!O336*[2]BldgEUI2!J336/1000000</f>
        <v>0</v>
      </c>
      <c r="I335" s="420">
        <f>([2]BldgAreas!$D$187*[2]BldgEUI2!J336+[2]BldgAreas!$G$187*[2]BldgEUI2!N336)*[2]BldgEUI2!O336/1000000</f>
        <v>0</v>
      </c>
      <c r="J335" s="420">
        <v>0</v>
      </c>
      <c r="K335" s="419">
        <f t="shared" si="112"/>
        <v>0</v>
      </c>
      <c r="L335" s="421">
        <f>[2]BldgAreas!$B$188*[2]BldgEUI2!V336*([2]BldgEUI2!Q336/[2]Constants!$B$1)/1000000</f>
        <v>0</v>
      </c>
      <c r="M335" s="420">
        <f>[2]BldgAreas!$C$188*[2]BldgEUI2!V336*[2]BldgEUI2!Q336/1000000</f>
        <v>0</v>
      </c>
      <c r="N335" s="420">
        <f>([2]BldgAreas!$D$188*[2]BldgEUI2!Q336+[2]BldgAreas!$G$188*[2]BldgEUI2!U336)*[2]BldgEUI2!V336/1000000</f>
        <v>0</v>
      </c>
      <c r="O335" s="420">
        <v>0</v>
      </c>
      <c r="P335" s="419">
        <f t="shared" si="113"/>
        <v>0</v>
      </c>
      <c r="Q335" s="421">
        <f>[2]BldgAreas!$B$189*[2]BldgEUI2!AC336*([2]BldgEUI2!X336/[2]Constants!$B$1)/1000000</f>
        <v>0</v>
      </c>
      <c r="R335" s="420">
        <f>[2]BldgAreas!$C$189*[2]BldgEUI2!AC336*[2]BldgEUI2!X336/1000000</f>
        <v>0.19507817881520448</v>
      </c>
      <c r="S335" s="420">
        <f>([2]BldgAreas!$D$189*[2]BldgEUI2!X336+[2]BldgAreas!$G$189*[2]BldgEUI2!AB336)*[2]BldgEUI2!AC336/1000000</f>
        <v>4.7952504331308578E-2</v>
      </c>
      <c r="T335" s="420">
        <v>0</v>
      </c>
      <c r="U335" s="419">
        <f t="shared" si="114"/>
        <v>0.24303068314651305</v>
      </c>
      <c r="V335" s="418">
        <f t="shared" si="115"/>
        <v>0</v>
      </c>
      <c r="W335" s="417">
        <f>(C335+H335+M335+R335)/[2]Constants!$B$3</f>
        <v>0.35468759784582632</v>
      </c>
      <c r="X335" s="417">
        <f t="shared" si="116"/>
        <v>0.35468759784582632</v>
      </c>
      <c r="Y335" s="416">
        <f t="shared" si="117"/>
        <v>4.7952504331308578E-2</v>
      </c>
    </row>
    <row r="336" spans="1:25" s="24" customFormat="1" x14ac:dyDescent="0.2">
      <c r="A336" s="424" t="s">
        <v>30</v>
      </c>
      <c r="B336" s="421">
        <f>[2]BldgAreas!$B$186*[2]BldgEUI2!H337*([2]BldgEUI2!C337/[2]Constants!$B$1)/1000000</f>
        <v>0</v>
      </c>
      <c r="C336" s="420">
        <f>[2]BldgAreas!$C$186*[2]BldgEUI2!H337*[2]BldgEUI2!C337/1000000</f>
        <v>0</v>
      </c>
      <c r="D336" s="420">
        <f>([2]BldgAreas!$D$186*[2]BldgEUI2!C337+[2]BldgAreas!$G$186*[2]BldgEUI2!G337)*[2]BldgEUI2!H337/1000000</f>
        <v>0</v>
      </c>
      <c r="E336" s="420">
        <v>0</v>
      </c>
      <c r="F336" s="419">
        <f t="shared" si="111"/>
        <v>0</v>
      </c>
      <c r="G336" s="421">
        <f>[2]BldgAreas!$B$187*[2]BldgEUI2!O337*([2]BldgEUI2!J337/[2]Constants!$B$1)/1000000</f>
        <v>0</v>
      </c>
      <c r="H336" s="420">
        <f>[2]BldgAreas!$C$187*[2]BldgEUI2!O337*[2]BldgEUI2!J337/1000000</f>
        <v>0</v>
      </c>
      <c r="I336" s="420">
        <f>([2]BldgAreas!$D$187*[2]BldgEUI2!J337+[2]BldgAreas!$G$187*[2]BldgEUI2!N337)*[2]BldgEUI2!O337/1000000</f>
        <v>0</v>
      </c>
      <c r="J336" s="420">
        <v>0</v>
      </c>
      <c r="K336" s="419">
        <f t="shared" si="112"/>
        <v>0</v>
      </c>
      <c r="L336" s="421">
        <f>[2]BldgAreas!$B$188*[2]BldgEUI2!V337*([2]BldgEUI2!Q337/[2]Constants!$B$1)/1000000</f>
        <v>0</v>
      </c>
      <c r="M336" s="420">
        <f>[2]BldgAreas!$C$188*[2]BldgEUI2!V337*[2]BldgEUI2!Q337/1000000</f>
        <v>0</v>
      </c>
      <c r="N336" s="420">
        <f>([2]BldgAreas!$D$188*[2]BldgEUI2!Q337+[2]BldgAreas!$G$188*[2]BldgEUI2!U337)*[2]BldgEUI2!V337/1000000</f>
        <v>0</v>
      </c>
      <c r="O336" s="420">
        <v>0</v>
      </c>
      <c r="P336" s="419">
        <f t="shared" si="113"/>
        <v>0</v>
      </c>
      <c r="Q336" s="421">
        <f>[2]BldgAreas!$B$189*[2]BldgEUI2!AC337*([2]BldgEUI2!X337/[2]Constants!$B$1)/1000000</f>
        <v>0</v>
      </c>
      <c r="R336" s="420">
        <f>[2]BldgAreas!$C$189*[2]BldgEUI2!AC337*[2]BldgEUI2!X337/1000000</f>
        <v>0.19000469659966185</v>
      </c>
      <c r="S336" s="420">
        <f>([2]BldgAreas!$D$189*[2]BldgEUI2!X337+[2]BldgAreas!$G$189*[2]BldgEUI2!AB337)*[2]BldgEUI2!AC337/1000000</f>
        <v>5.3451310000000002E-2</v>
      </c>
      <c r="T336" s="420">
        <v>0</v>
      </c>
      <c r="U336" s="419">
        <f t="shared" si="114"/>
        <v>0.24345600659966185</v>
      </c>
      <c r="V336" s="418">
        <f t="shared" si="115"/>
        <v>0</v>
      </c>
      <c r="W336" s="417">
        <f>(C336+H336+M336+R336)/[2]Constants!$B$3</f>
        <v>0.34546308472665788</v>
      </c>
      <c r="X336" s="417">
        <f t="shared" si="116"/>
        <v>0.34546308472665788</v>
      </c>
      <c r="Y336" s="416">
        <f t="shared" si="117"/>
        <v>5.3451310000000002E-2</v>
      </c>
    </row>
    <row r="337" spans="1:25" s="24" customFormat="1" x14ac:dyDescent="0.2">
      <c r="A337" s="423" t="str">
        <f>A314</f>
        <v>HRV</v>
      </c>
      <c r="B337" s="421">
        <f>[2]BldgAreas!$B$186*[2]BldgEUI2!H338*([2]BldgEUI2!C338/[2]Constants!$B$1)/1000000</f>
        <v>0</v>
      </c>
      <c r="C337" s="420">
        <f>[2]BldgAreas!$C$186*[2]BldgEUI2!H338*[2]BldgEUI2!C338/1000000</f>
        <v>0</v>
      </c>
      <c r="D337" s="420">
        <f>([2]BldgAreas!$D$186*[2]BldgEUI2!C338+[2]BldgAreas!$G$186*[2]BldgEUI2!G338)*[2]BldgEUI2!H338/1000000</f>
        <v>0</v>
      </c>
      <c r="E337" s="420">
        <v>0</v>
      </c>
      <c r="F337" s="419">
        <f t="shared" si="111"/>
        <v>0</v>
      </c>
      <c r="G337" s="421">
        <f>[2]BldgAreas!$B$187*[2]BldgEUI2!O338*([2]BldgEUI2!J338/[2]Constants!$B$1)/1000000</f>
        <v>0</v>
      </c>
      <c r="H337" s="420">
        <f>[2]BldgAreas!$C$187*[2]BldgEUI2!O338*[2]BldgEUI2!J338/1000000</f>
        <v>0</v>
      </c>
      <c r="I337" s="420">
        <f>([2]BldgAreas!$D$187*[2]BldgEUI2!J338+[2]BldgAreas!$G$187*[2]BldgEUI2!N338)*[2]BldgEUI2!O338/1000000</f>
        <v>0</v>
      </c>
      <c r="J337" s="420">
        <v>0</v>
      </c>
      <c r="K337" s="419">
        <f t="shared" si="112"/>
        <v>0</v>
      </c>
      <c r="L337" s="421">
        <f>[2]BldgAreas!$B$188*[2]BldgEUI2!V338*([2]BldgEUI2!Q338/[2]Constants!$B$1)/1000000</f>
        <v>0</v>
      </c>
      <c r="M337" s="420">
        <f>[2]BldgAreas!$C$188*[2]BldgEUI2!V338*[2]BldgEUI2!Q338/1000000</f>
        <v>0</v>
      </c>
      <c r="N337" s="420">
        <f>([2]BldgAreas!$D$188*[2]BldgEUI2!Q338+[2]BldgAreas!$G$188*[2]BldgEUI2!U338)*[2]BldgEUI2!V338/1000000</f>
        <v>0</v>
      </c>
      <c r="O337" s="420">
        <v>0</v>
      </c>
      <c r="P337" s="419">
        <f t="shared" si="113"/>
        <v>0</v>
      </c>
      <c r="Q337" s="421">
        <f>[2]BldgAreas!$B$189*[2]BldgEUI2!AC338*([2]BldgEUI2!X338/[2]Constants!$B$1)/1000000</f>
        <v>0</v>
      </c>
      <c r="R337" s="420">
        <f>[2]BldgAreas!$C$189*[2]BldgEUI2!AC338*[2]BldgEUI2!X338/1000000</f>
        <v>0.1625319629699209</v>
      </c>
      <c r="S337" s="420">
        <f>([2]BldgAreas!$D$189*[2]BldgEUI2!X338+[2]BldgAreas!$G$189*[2]BldgEUI2!AB338)*[2]BldgEUI2!AC338/1000000</f>
        <v>5.6963178658651144E-2</v>
      </c>
      <c r="T337" s="420">
        <v>0</v>
      </c>
      <c r="U337" s="419">
        <f t="shared" si="114"/>
        <v>0.21949514162857203</v>
      </c>
      <c r="V337" s="418">
        <f t="shared" si="115"/>
        <v>0</v>
      </c>
      <c r="W337" s="417">
        <f>(C337+H337+M337+R337)/[2]Constants!$B$3</f>
        <v>0.29551265994531067</v>
      </c>
      <c r="X337" s="417">
        <f t="shared" si="116"/>
        <v>0.29551265994531067</v>
      </c>
      <c r="Y337" s="416">
        <f t="shared" si="117"/>
        <v>5.6963178658651144E-2</v>
      </c>
    </row>
    <row r="338" spans="1:25" s="24" customFormat="1" x14ac:dyDescent="0.2">
      <c r="A338" s="423" t="str">
        <f>A315</f>
        <v>DCV</v>
      </c>
      <c r="B338" s="421">
        <f>[2]BldgAreas!$B$186*[2]BldgEUI2!H339*([2]BldgEUI2!C339/[2]Constants!$B$1)/1000000</f>
        <v>0</v>
      </c>
      <c r="C338" s="420">
        <f>[2]BldgAreas!$C$186*[2]BldgEUI2!H339*[2]BldgEUI2!C339/1000000</f>
        <v>0</v>
      </c>
      <c r="D338" s="420">
        <f>([2]BldgAreas!$D$186*[2]BldgEUI2!C339+[2]BldgAreas!$G$186*[2]BldgEUI2!G339)*[2]BldgEUI2!H339/1000000</f>
        <v>0</v>
      </c>
      <c r="E338" s="420">
        <v>0</v>
      </c>
      <c r="F338" s="419">
        <f t="shared" si="111"/>
        <v>0</v>
      </c>
      <c r="G338" s="421">
        <f>[2]BldgAreas!$B$187*[2]BldgEUI2!O339*([2]BldgEUI2!J339/[2]Constants!$B$1)/1000000</f>
        <v>0</v>
      </c>
      <c r="H338" s="420">
        <f>[2]BldgAreas!$C$187*[2]BldgEUI2!O339*[2]BldgEUI2!J339/1000000</f>
        <v>0</v>
      </c>
      <c r="I338" s="420">
        <f>([2]BldgAreas!$D$187*[2]BldgEUI2!J339+[2]BldgAreas!$G$187*[2]BldgEUI2!N339)*[2]BldgEUI2!O339/1000000</f>
        <v>0</v>
      </c>
      <c r="J338" s="420">
        <v>0</v>
      </c>
      <c r="K338" s="419">
        <f t="shared" si="112"/>
        <v>0</v>
      </c>
      <c r="L338" s="421">
        <f>[2]BldgAreas!$B$188*[2]BldgEUI2!V339*([2]BldgEUI2!Q339/[2]Constants!$B$1)/1000000</f>
        <v>0</v>
      </c>
      <c r="M338" s="420">
        <f>[2]BldgAreas!$C$188*[2]BldgEUI2!V339*[2]BldgEUI2!Q339/1000000</f>
        <v>0</v>
      </c>
      <c r="N338" s="420">
        <f>([2]BldgAreas!$D$188*[2]BldgEUI2!Q339+[2]BldgAreas!$G$188*[2]BldgEUI2!U339)*[2]BldgEUI2!V339/1000000</f>
        <v>0</v>
      </c>
      <c r="O338" s="420">
        <v>0</v>
      </c>
      <c r="P338" s="419">
        <f t="shared" si="113"/>
        <v>0</v>
      </c>
      <c r="Q338" s="421">
        <f>[2]BldgAreas!$B$189*[2]BldgEUI2!AC339*([2]BldgEUI2!X339/[2]Constants!$B$1)/1000000</f>
        <v>0</v>
      </c>
      <c r="R338" s="420">
        <f>[2]BldgAreas!$C$189*[2]BldgEUI2!AC339*[2]BldgEUI2!X339/1000000</f>
        <v>0.14122917840816582</v>
      </c>
      <c r="S338" s="420">
        <f>([2]BldgAreas!$D$189*[2]BldgEUI2!X339+[2]BldgAreas!$G$189*[2]BldgEUI2!AB339)*[2]BldgEUI2!AC339/1000000</f>
        <v>5.6795921003193688E-2</v>
      </c>
      <c r="T338" s="420">
        <v>0</v>
      </c>
      <c r="U338" s="419">
        <f t="shared" si="114"/>
        <v>0.19802509941135951</v>
      </c>
      <c r="V338" s="418">
        <f t="shared" si="115"/>
        <v>0</v>
      </c>
      <c r="W338" s="417">
        <f>(C338+H338+M338+R338)/[2]Constants!$B$3</f>
        <v>0.2567803243784833</v>
      </c>
      <c r="X338" s="417">
        <f t="shared" si="116"/>
        <v>0.2567803243784833</v>
      </c>
      <c r="Y338" s="416">
        <f t="shared" si="117"/>
        <v>5.6795921003193688E-2</v>
      </c>
    </row>
    <row r="339" spans="1:25" s="24" customFormat="1" x14ac:dyDescent="0.2">
      <c r="A339" s="425" t="s">
        <v>306</v>
      </c>
      <c r="B339" s="421">
        <f>[2]BldgAreas!$B$186*[2]BldgEUI2!H340*([2]BldgEUI2!C340/[2]Constants!$B$1)/1000000</f>
        <v>0</v>
      </c>
      <c r="C339" s="420">
        <f>[2]BldgAreas!$C$186*[2]BldgEUI2!H340*[2]BldgEUI2!C340/1000000</f>
        <v>0</v>
      </c>
      <c r="D339" s="420">
        <f>([2]BldgAreas!$D$186*[2]BldgEUI2!C340+[2]BldgAreas!$G$186*[2]BldgEUI2!G340)*[2]BldgEUI2!H340/1000000</f>
        <v>0</v>
      </c>
      <c r="E339" s="420">
        <v>0</v>
      </c>
      <c r="F339" s="419">
        <f t="shared" si="111"/>
        <v>0</v>
      </c>
      <c r="G339" s="421">
        <f>[2]BldgAreas!$B$187*[2]BldgEUI2!O340*([2]BldgEUI2!J340/[2]Constants!$B$1)/1000000</f>
        <v>0</v>
      </c>
      <c r="H339" s="420">
        <f>[2]BldgAreas!$C$187*[2]BldgEUI2!O340*[2]BldgEUI2!J340/1000000</f>
        <v>0</v>
      </c>
      <c r="I339" s="420">
        <f>([2]BldgAreas!$D$187*[2]BldgEUI2!J340+[2]BldgAreas!$G$187*[2]BldgEUI2!N340)*[2]BldgEUI2!O340/1000000</f>
        <v>0</v>
      </c>
      <c r="J339" s="420">
        <v>0</v>
      </c>
      <c r="K339" s="419">
        <f t="shared" si="112"/>
        <v>0</v>
      </c>
      <c r="L339" s="421">
        <f>[2]BldgAreas!$B$188*[2]BldgEUI2!V340*([2]BldgEUI2!Q340/[2]Constants!$B$1)/1000000</f>
        <v>0</v>
      </c>
      <c r="M339" s="420">
        <f>[2]BldgAreas!$C$188*[2]BldgEUI2!V340*[2]BldgEUI2!Q340/1000000</f>
        <v>0</v>
      </c>
      <c r="N339" s="420">
        <f>([2]BldgAreas!$D$188*[2]BldgEUI2!Q340+[2]BldgAreas!$G$188*[2]BldgEUI2!U340)*[2]BldgEUI2!V340/1000000</f>
        <v>0</v>
      </c>
      <c r="O339" s="420">
        <v>0</v>
      </c>
      <c r="P339" s="419">
        <f t="shared" si="113"/>
        <v>0</v>
      </c>
      <c r="Q339" s="421">
        <f>[2]BldgAreas!$B$189*[2]BldgEUI2!AC340*([2]BldgEUI2!X340/[2]Constants!$B$1)/1000000</f>
        <v>0</v>
      </c>
      <c r="R339" s="420">
        <f>[2]BldgAreas!$C$189*[2]BldgEUI2!AC340*[2]BldgEUI2!X340/1000000</f>
        <v>0.19000469659966185</v>
      </c>
      <c r="S339" s="420">
        <f>([2]BldgAreas!$D$189*[2]BldgEUI2!X340+[2]BldgAreas!$G$189*[2]BldgEUI2!AB340)*[2]BldgEUI2!AC340/1000000</f>
        <v>5.4953140000000004E-2</v>
      </c>
      <c r="T339" s="420">
        <v>0</v>
      </c>
      <c r="U339" s="419">
        <f t="shared" si="114"/>
        <v>0.24495783659966186</v>
      </c>
      <c r="V339" s="418">
        <f t="shared" si="115"/>
        <v>0</v>
      </c>
      <c r="W339" s="417">
        <f>(C339+H339+M339+R339)/[2]Constants!$B$3</f>
        <v>0.34546308472665788</v>
      </c>
      <c r="X339" s="417">
        <f t="shared" si="116"/>
        <v>0.34546308472665788</v>
      </c>
      <c r="Y339" s="416">
        <f t="shared" si="117"/>
        <v>5.4953140000000004E-2</v>
      </c>
    </row>
    <row r="340" spans="1:25" s="24" customFormat="1" x14ac:dyDescent="0.2">
      <c r="A340" s="423" t="str">
        <f>A317</f>
        <v>VSD</v>
      </c>
      <c r="B340" s="421">
        <f>[2]BldgAreas!$B$186*[2]BldgEUI2!H341*([2]BldgEUI2!C341/[2]Constants!$B$1)/1000000</f>
        <v>0</v>
      </c>
      <c r="C340" s="420">
        <f>[2]BldgAreas!$C$186*[2]BldgEUI2!H341*[2]BldgEUI2!C341/1000000</f>
        <v>0</v>
      </c>
      <c r="D340" s="420">
        <f>([2]BldgAreas!$D$186*[2]BldgEUI2!C341+[2]BldgAreas!$G$186*[2]BldgEUI2!G341)*[2]BldgEUI2!H341/1000000</f>
        <v>0</v>
      </c>
      <c r="E340" s="420">
        <v>0</v>
      </c>
      <c r="F340" s="419">
        <f t="shared" si="111"/>
        <v>0</v>
      </c>
      <c r="G340" s="421">
        <f>[2]BldgAreas!$B$187*[2]BldgEUI2!O341*([2]BldgEUI2!J341/[2]Constants!$B$1)/1000000</f>
        <v>0</v>
      </c>
      <c r="H340" s="420">
        <f>[2]BldgAreas!$C$187*[2]BldgEUI2!O341*[2]BldgEUI2!J341/1000000</f>
        <v>0</v>
      </c>
      <c r="I340" s="420">
        <f>([2]BldgAreas!$D$187*[2]BldgEUI2!J341+[2]BldgAreas!$G$187*[2]BldgEUI2!N341)*[2]BldgEUI2!O341/1000000</f>
        <v>0</v>
      </c>
      <c r="J340" s="420">
        <v>0</v>
      </c>
      <c r="K340" s="419">
        <f t="shared" si="112"/>
        <v>0</v>
      </c>
      <c r="L340" s="421">
        <f>[2]BldgAreas!$B$188*[2]BldgEUI2!V341*([2]BldgEUI2!Q341/[2]Constants!$B$1)/1000000</f>
        <v>0</v>
      </c>
      <c r="M340" s="420">
        <f>[2]BldgAreas!$C$188*[2]BldgEUI2!V341*[2]BldgEUI2!Q341/1000000</f>
        <v>0</v>
      </c>
      <c r="N340" s="420">
        <f>([2]BldgAreas!$D$188*[2]BldgEUI2!Q341+[2]BldgAreas!$G$188*[2]BldgEUI2!U341)*[2]BldgEUI2!V341/1000000</f>
        <v>0</v>
      </c>
      <c r="O340" s="420">
        <v>0</v>
      </c>
      <c r="P340" s="419">
        <f t="shared" si="113"/>
        <v>0</v>
      </c>
      <c r="Q340" s="421">
        <f>[2]BldgAreas!$B$189*[2]BldgEUI2!AC341*([2]BldgEUI2!X341/[2]Constants!$B$1)/1000000</f>
        <v>0</v>
      </c>
      <c r="R340" s="420">
        <f>[2]BldgAreas!$C$189*[2]BldgEUI2!AC341*[2]BldgEUI2!X341/1000000</f>
        <v>0.20483005097427615</v>
      </c>
      <c r="S340" s="420">
        <f>([2]BldgAreas!$D$189*[2]BldgEUI2!X341+[2]BldgAreas!$G$189*[2]BldgEUI2!AB341)*[2]BldgEUI2!AC341/1000000</f>
        <v>3.8857173437211984E-2</v>
      </c>
      <c r="T340" s="420">
        <v>0</v>
      </c>
      <c r="U340" s="419">
        <f t="shared" si="114"/>
        <v>0.24368722441148813</v>
      </c>
      <c r="V340" s="418">
        <f t="shared" si="115"/>
        <v>0</v>
      </c>
      <c r="W340" s="417">
        <f>(C340+H340+M340+R340)/[2]Constants!$B$3</f>
        <v>0.37241827449868387</v>
      </c>
      <c r="X340" s="417">
        <f t="shared" si="116"/>
        <v>0.37241827449868387</v>
      </c>
      <c r="Y340" s="416">
        <f t="shared" si="117"/>
        <v>3.8857173437211984E-2</v>
      </c>
    </row>
    <row r="341" spans="1:25" s="24" customFormat="1" x14ac:dyDescent="0.2">
      <c r="A341" s="423" t="str">
        <f>A318</f>
        <v>VSP</v>
      </c>
      <c r="B341" s="421">
        <f>[2]BldgAreas!$B$186*[2]BldgEUI2!H342*([2]BldgEUI2!C342/[2]Constants!$B$1)/1000000</f>
        <v>0</v>
      </c>
      <c r="C341" s="420">
        <f>[2]BldgAreas!$C$186*[2]BldgEUI2!H342*[2]BldgEUI2!C342/1000000</f>
        <v>0</v>
      </c>
      <c r="D341" s="420">
        <f>([2]BldgAreas!$D$186*[2]BldgEUI2!C342+[2]BldgAreas!$G$186*[2]BldgEUI2!G342)*[2]BldgEUI2!H342/1000000</f>
        <v>0</v>
      </c>
      <c r="E341" s="420">
        <v>0</v>
      </c>
      <c r="F341" s="419">
        <f t="shared" si="111"/>
        <v>0</v>
      </c>
      <c r="G341" s="421">
        <f>[2]BldgAreas!$B$187*[2]BldgEUI2!O342*([2]BldgEUI2!J342/[2]Constants!$B$1)/1000000</f>
        <v>0</v>
      </c>
      <c r="H341" s="420">
        <f>[2]BldgAreas!$C$187*[2]BldgEUI2!O342*[2]BldgEUI2!J342/1000000</f>
        <v>0</v>
      </c>
      <c r="I341" s="420">
        <f>([2]BldgAreas!$D$187*[2]BldgEUI2!J342+[2]BldgAreas!$G$187*[2]BldgEUI2!N342)*[2]BldgEUI2!O342/1000000</f>
        <v>0</v>
      </c>
      <c r="J341" s="420">
        <v>0</v>
      </c>
      <c r="K341" s="419">
        <f t="shared" si="112"/>
        <v>0</v>
      </c>
      <c r="L341" s="421">
        <f>[2]BldgAreas!$B$188*[2]BldgEUI2!V342*([2]BldgEUI2!Q342/[2]Constants!$B$1)/1000000</f>
        <v>0</v>
      </c>
      <c r="M341" s="420">
        <f>[2]BldgAreas!$C$188*[2]BldgEUI2!V342*[2]BldgEUI2!Q342/1000000</f>
        <v>0</v>
      </c>
      <c r="N341" s="420">
        <f>([2]BldgAreas!$D$188*[2]BldgEUI2!Q342+[2]BldgAreas!$G$188*[2]BldgEUI2!U342)*[2]BldgEUI2!V342/1000000</f>
        <v>0</v>
      </c>
      <c r="O341" s="420">
        <v>0</v>
      </c>
      <c r="P341" s="419">
        <f t="shared" si="113"/>
        <v>0</v>
      </c>
      <c r="Q341" s="421">
        <f>[2]BldgAreas!$B$189*[2]BldgEUI2!AC342*([2]BldgEUI2!X342/[2]Constants!$B$1)/1000000</f>
        <v>0</v>
      </c>
      <c r="R341" s="420">
        <f>[2]BldgAreas!$C$189*[2]BldgEUI2!AC342*[2]BldgEUI2!X342/1000000</f>
        <v>0.19000469659966185</v>
      </c>
      <c r="S341" s="420">
        <f>([2]BldgAreas!$D$189*[2]BldgEUI2!X342+[2]BldgAreas!$G$189*[2]BldgEUI2!AB342)*[2]BldgEUI2!AC342/1000000</f>
        <v>5.6655212181935838E-2</v>
      </c>
      <c r="T341" s="420">
        <v>0</v>
      </c>
      <c r="U341" s="419">
        <f t="shared" si="114"/>
        <v>0.24665990878159769</v>
      </c>
      <c r="V341" s="418">
        <f t="shared" si="115"/>
        <v>0</v>
      </c>
      <c r="W341" s="417">
        <f>(C341+H341+M341+R341)/[2]Constants!$B$3</f>
        <v>0.34546308472665788</v>
      </c>
      <c r="X341" s="417">
        <f t="shared" si="116"/>
        <v>0.34546308472665788</v>
      </c>
      <c r="Y341" s="416">
        <f t="shared" si="117"/>
        <v>5.6655212181935838E-2</v>
      </c>
    </row>
    <row r="342" spans="1:25" s="26" customFormat="1" x14ac:dyDescent="0.2">
      <c r="A342" s="423" t="str">
        <f>A319</f>
        <v>Solar Wall</v>
      </c>
      <c r="B342" s="421">
        <f>[2]BldgAreas!$B$186*[2]BldgEUI2!H343*([2]BldgEUI2!C343/[2]Constants!$B$1)/1000000</f>
        <v>0</v>
      </c>
      <c r="C342" s="420">
        <f>[2]BldgAreas!$C$186*[2]BldgEUI2!H343*[2]BldgEUI2!C343/1000000</f>
        <v>0</v>
      </c>
      <c r="D342" s="420">
        <f>([2]BldgAreas!$D$186*[2]BldgEUI2!C343+[2]BldgAreas!$G$186*[2]BldgEUI2!G343)*[2]BldgEUI2!H343/1000000</f>
        <v>0</v>
      </c>
      <c r="E342" s="420">
        <v>0</v>
      </c>
      <c r="F342" s="419">
        <f t="shared" si="111"/>
        <v>0</v>
      </c>
      <c r="G342" s="421">
        <f>[2]BldgAreas!$B$187*[2]BldgEUI2!O343*([2]BldgEUI2!J343/[2]Constants!$B$1)/1000000</f>
        <v>0</v>
      </c>
      <c r="H342" s="420">
        <f>[2]BldgAreas!$C$187*[2]BldgEUI2!O343*[2]BldgEUI2!J343/1000000</f>
        <v>0</v>
      </c>
      <c r="I342" s="420">
        <f>([2]BldgAreas!$D$187*[2]BldgEUI2!J343+[2]BldgAreas!$G$187*[2]BldgEUI2!N343)*[2]BldgEUI2!O343/1000000</f>
        <v>0</v>
      </c>
      <c r="J342" s="420">
        <v>0</v>
      </c>
      <c r="K342" s="419">
        <f t="shared" si="112"/>
        <v>0</v>
      </c>
      <c r="L342" s="421">
        <f>[2]BldgAreas!$B$188*[2]BldgEUI2!V343*([2]BldgEUI2!Q343/[2]Constants!$B$1)/1000000</f>
        <v>0</v>
      </c>
      <c r="M342" s="420">
        <f>[2]BldgAreas!$C$188*[2]BldgEUI2!V343*[2]BldgEUI2!Q343/1000000</f>
        <v>0</v>
      </c>
      <c r="N342" s="420">
        <f>([2]BldgAreas!$D$188*[2]BldgEUI2!Q343+[2]BldgAreas!$G$188*[2]BldgEUI2!U343)*[2]BldgEUI2!V343/1000000</f>
        <v>0</v>
      </c>
      <c r="O342" s="420">
        <v>0</v>
      </c>
      <c r="P342" s="419">
        <f t="shared" si="113"/>
        <v>0</v>
      </c>
      <c r="Q342" s="421">
        <f>[2]BldgAreas!$B$189*[2]BldgEUI2!AC343*([2]BldgEUI2!X343/[2]Constants!$B$1)/1000000</f>
        <v>0</v>
      </c>
      <c r="R342" s="420">
        <f>[2]BldgAreas!$C$189*[2]BldgEUI2!AC343*[2]BldgEUI2!X343/1000000</f>
        <v>0.18673180032688336</v>
      </c>
      <c r="S342" s="420">
        <f>([2]BldgAreas!$D$189*[2]BldgEUI2!X343+[2]BldgAreas!$G$189*[2]BldgEUI2!AB343)*[2]BldgEUI2!AC343/1000000</f>
        <v>5.7334090000000004E-2</v>
      </c>
      <c r="T342" s="420">
        <v>0</v>
      </c>
      <c r="U342" s="419">
        <f t="shared" si="114"/>
        <v>0.24406589032688336</v>
      </c>
      <c r="V342" s="418">
        <f t="shared" si="115"/>
        <v>0</v>
      </c>
      <c r="W342" s="417">
        <f>(C342+H342+M342+R342)/[2]Constants!$B$3</f>
        <v>0.33951236423069697</v>
      </c>
      <c r="X342" s="417">
        <f t="shared" si="116"/>
        <v>0.33951236423069697</v>
      </c>
      <c r="Y342" s="416">
        <f t="shared" si="117"/>
        <v>5.7334090000000004E-2</v>
      </c>
    </row>
    <row r="343" spans="1:25" s="26" customFormat="1" x14ac:dyDescent="0.2">
      <c r="A343" s="424" t="s">
        <v>21</v>
      </c>
      <c r="B343" s="421">
        <f>[2]BldgAreas!$B$186*[2]BldgEUI2!H344*([2]BldgEUI2!C344/[2]Constants!$B$1)/1000000</f>
        <v>0</v>
      </c>
      <c r="C343" s="420">
        <f>[2]BldgAreas!$C$186*[2]BldgEUI2!H344*[2]BldgEUI2!C344/1000000</f>
        <v>0</v>
      </c>
      <c r="D343" s="420">
        <f>([2]BldgAreas!$D$186*[2]BldgEUI2!C344+[2]BldgAreas!$G$186*[2]BldgEUI2!G344)*[2]BldgEUI2!H344/1000000</f>
        <v>0</v>
      </c>
      <c r="E343" s="420">
        <v>0</v>
      </c>
      <c r="F343" s="419">
        <f t="shared" si="111"/>
        <v>0</v>
      </c>
      <c r="G343" s="421">
        <f>[2]BldgAreas!$B$187*[2]BldgEUI2!O344*([2]BldgEUI2!J344/[2]Constants!$B$1)/1000000</f>
        <v>0</v>
      </c>
      <c r="H343" s="420">
        <f>[2]BldgAreas!$C$187*[2]BldgEUI2!O344*[2]BldgEUI2!J344/1000000</f>
        <v>0</v>
      </c>
      <c r="I343" s="420">
        <f>([2]BldgAreas!$D$187*[2]BldgEUI2!J344+[2]BldgAreas!$G$187*[2]BldgEUI2!N344)*[2]BldgEUI2!O344/1000000</f>
        <v>0</v>
      </c>
      <c r="J343" s="420">
        <v>0</v>
      </c>
      <c r="K343" s="419">
        <f t="shared" si="112"/>
        <v>0</v>
      </c>
      <c r="L343" s="421">
        <f>[2]BldgAreas!$B$188*[2]BldgEUI2!V344*([2]BldgEUI2!Q344/[2]Constants!$B$1)/1000000</f>
        <v>0</v>
      </c>
      <c r="M343" s="420">
        <f>[2]BldgAreas!$C$188*[2]BldgEUI2!V344*[2]BldgEUI2!Q344/1000000</f>
        <v>0</v>
      </c>
      <c r="N343" s="420">
        <f>([2]BldgAreas!$D$188*[2]BldgEUI2!Q344+[2]BldgAreas!$G$188*[2]BldgEUI2!U344)*[2]BldgEUI2!V344/1000000</f>
        <v>0</v>
      </c>
      <c r="O343" s="420">
        <v>0</v>
      </c>
      <c r="P343" s="419">
        <f t="shared" si="113"/>
        <v>0</v>
      </c>
      <c r="Q343" s="421">
        <f>[2]BldgAreas!$B$189*[2]BldgEUI2!AC344*([2]BldgEUI2!X344/[2]Constants!$B$1)/1000000</f>
        <v>0</v>
      </c>
      <c r="R343" s="420">
        <f>[2]BldgAreas!$C$189*[2]BldgEUI2!AC344*[2]BldgEUI2!X344/1000000</f>
        <v>0.18723282627277851</v>
      </c>
      <c r="S343" s="420">
        <f>([2]BldgAreas!$D$189*[2]BldgEUI2!X344+[2]BldgAreas!$G$189*[2]BldgEUI2!AB344)*[2]BldgEUI2!AC344/1000000</f>
        <v>5.6748010000000002E-2</v>
      </c>
      <c r="T343" s="420">
        <v>0</v>
      </c>
      <c r="U343" s="419">
        <f t="shared" si="114"/>
        <v>0.2439808362727785</v>
      </c>
      <c r="V343" s="418">
        <f t="shared" si="115"/>
        <v>0</v>
      </c>
      <c r="W343" s="417">
        <f>(C343+H343+M343+R343)/[2]Constants!$B$3</f>
        <v>0.34042332049596091</v>
      </c>
      <c r="X343" s="417">
        <f t="shared" si="116"/>
        <v>0.34042332049596091</v>
      </c>
      <c r="Y343" s="416">
        <f t="shared" si="117"/>
        <v>5.6748010000000002E-2</v>
      </c>
    </row>
    <row r="344" spans="1:25" s="24" customFormat="1" x14ac:dyDescent="0.2">
      <c r="A344" s="423" t="str">
        <f>A321</f>
        <v>DB Economizer</v>
      </c>
      <c r="B344" s="421">
        <f>[2]BldgAreas!$B$186*[2]BldgEUI2!H345*([2]BldgEUI2!C345/[2]Constants!$B$1)/1000000</f>
        <v>0</v>
      </c>
      <c r="C344" s="420">
        <f>[2]BldgAreas!$C$186*[2]BldgEUI2!H345*[2]BldgEUI2!C345/1000000</f>
        <v>0</v>
      </c>
      <c r="D344" s="420">
        <f>([2]BldgAreas!$D$186*[2]BldgEUI2!C345+[2]BldgAreas!$G$186*[2]BldgEUI2!G345)*[2]BldgEUI2!H345/1000000</f>
        <v>0</v>
      </c>
      <c r="E344" s="420">
        <v>0</v>
      </c>
      <c r="F344" s="419">
        <f t="shared" si="111"/>
        <v>0</v>
      </c>
      <c r="G344" s="421">
        <f>[2]BldgAreas!$B$187*[2]BldgEUI2!O345*([2]BldgEUI2!J345/[2]Constants!$B$1)/1000000</f>
        <v>0</v>
      </c>
      <c r="H344" s="420">
        <f>[2]BldgAreas!$C$187*[2]BldgEUI2!O345*[2]BldgEUI2!J345/1000000</f>
        <v>0</v>
      </c>
      <c r="I344" s="420">
        <f>([2]BldgAreas!$D$187*[2]BldgEUI2!J345+[2]BldgAreas!$G$187*[2]BldgEUI2!N345)*[2]BldgEUI2!O345/1000000</f>
        <v>0</v>
      </c>
      <c r="J344" s="420">
        <v>0</v>
      </c>
      <c r="K344" s="419">
        <f t="shared" si="112"/>
        <v>0</v>
      </c>
      <c r="L344" s="421">
        <f>[2]BldgAreas!$B$188*[2]BldgEUI2!V345*([2]BldgEUI2!Q345/[2]Constants!$B$1)/1000000</f>
        <v>0</v>
      </c>
      <c r="M344" s="420">
        <f>[2]BldgAreas!$C$188*[2]BldgEUI2!V345*[2]BldgEUI2!Q345/1000000</f>
        <v>0</v>
      </c>
      <c r="N344" s="420">
        <f>([2]BldgAreas!$D$188*[2]BldgEUI2!Q345+[2]BldgAreas!$G$188*[2]BldgEUI2!U345)*[2]BldgEUI2!V345/1000000</f>
        <v>0</v>
      </c>
      <c r="O344" s="420">
        <v>0</v>
      </c>
      <c r="P344" s="419">
        <f t="shared" si="113"/>
        <v>0</v>
      </c>
      <c r="Q344" s="421">
        <f>[2]BldgAreas!$B$189*[2]BldgEUI2!AC345*([2]BldgEUI2!X345/[2]Constants!$B$1)/1000000</f>
        <v>0</v>
      </c>
      <c r="R344" s="420">
        <f>[2]BldgAreas!$C$189*[2]BldgEUI2!AC345*[2]BldgEUI2!X345/1000000</f>
        <v>0.19017195425511932</v>
      </c>
      <c r="S344" s="420">
        <f>([2]BldgAreas!$D$189*[2]BldgEUI2!X345+[2]BldgAreas!$G$189*[2]BldgEUI2!AB345)*[2]BldgEUI2!AC345/1000000</f>
        <v>5.6010075510885673E-2</v>
      </c>
      <c r="T344" s="420">
        <v>0</v>
      </c>
      <c r="U344" s="419">
        <f t="shared" si="114"/>
        <v>0.24618202976600501</v>
      </c>
      <c r="V344" s="418">
        <f t="shared" si="115"/>
        <v>0</v>
      </c>
      <c r="W344" s="417">
        <f>(C344+H344+M344+R344)/[2]Constants!$B$3</f>
        <v>0.34576718955476238</v>
      </c>
      <c r="X344" s="417">
        <f t="shared" si="116"/>
        <v>0.34576718955476238</v>
      </c>
      <c r="Y344" s="416">
        <f t="shared" si="117"/>
        <v>5.6010075510885673E-2</v>
      </c>
    </row>
    <row r="345" spans="1:25" s="24" customFormat="1" x14ac:dyDescent="0.2">
      <c r="A345" s="422" t="s">
        <v>311</v>
      </c>
      <c r="B345" s="421">
        <f>[2]BldgAreas!$B$186*[2]BldgEUI2!H346*([2]BldgEUI2!C346/[2]Constants!$B$1)/1000000</f>
        <v>0</v>
      </c>
      <c r="C345" s="420">
        <f>[2]BldgAreas!$C$186*[2]BldgEUI2!H346*[2]BldgEUI2!C346/1000000</f>
        <v>0</v>
      </c>
      <c r="D345" s="420">
        <f>([2]BldgAreas!$D$186*[2]BldgEUI2!C346+[2]BldgAreas!$G$186*[2]BldgEUI2!G346)*[2]BldgEUI2!H346/1000000</f>
        <v>0</v>
      </c>
      <c r="E345" s="420">
        <v>0</v>
      </c>
      <c r="F345" s="419">
        <f t="shared" si="111"/>
        <v>0</v>
      </c>
      <c r="G345" s="421">
        <f>[2]BldgAreas!$B$187*[2]BldgEUI2!O346*([2]BldgEUI2!J346/[2]Constants!$B$1)/1000000</f>
        <v>0</v>
      </c>
      <c r="H345" s="420">
        <f>[2]BldgAreas!$C$187*[2]BldgEUI2!O346*[2]BldgEUI2!J346/1000000</f>
        <v>0</v>
      </c>
      <c r="I345" s="420">
        <f>([2]BldgAreas!$D$187*[2]BldgEUI2!J346+[2]BldgAreas!$G$187*[2]BldgEUI2!N346)*[2]BldgEUI2!O346/1000000</f>
        <v>0</v>
      </c>
      <c r="J345" s="420">
        <v>0</v>
      </c>
      <c r="K345" s="419">
        <f t="shared" si="112"/>
        <v>0</v>
      </c>
      <c r="L345" s="421">
        <f>[2]BldgAreas!$B$188*[2]BldgEUI2!V346*([2]BldgEUI2!Q346/[2]Constants!$B$1)/1000000</f>
        <v>0</v>
      </c>
      <c r="M345" s="420">
        <f>[2]BldgAreas!$C$188*[2]BldgEUI2!V346*[2]BldgEUI2!Q346/1000000</f>
        <v>0</v>
      </c>
      <c r="N345" s="420">
        <f>([2]BldgAreas!$D$188*[2]BldgEUI2!Q346+[2]BldgAreas!$G$188*[2]BldgEUI2!U346)*[2]BldgEUI2!V346/1000000</f>
        <v>0</v>
      </c>
      <c r="O345" s="420">
        <v>0</v>
      </c>
      <c r="P345" s="419">
        <f t="shared" si="113"/>
        <v>0</v>
      </c>
      <c r="Q345" s="421">
        <f>[2]BldgAreas!$B$189*[2]BldgEUI2!AC346*([2]BldgEUI2!X346/[2]Constants!$B$1)/1000000</f>
        <v>0</v>
      </c>
      <c r="R345" s="420">
        <f>[2]BldgAreas!$C$189*[2]BldgEUI2!AC346*[2]BldgEUI2!X346/1000000</f>
        <v>0.19000469659966185</v>
      </c>
      <c r="S345" s="420">
        <f>([2]BldgAreas!$D$189*[2]BldgEUI2!X346+[2]BldgAreas!$G$189*[2]BldgEUI2!AB346)*[2]BldgEUI2!AC346/1000000</f>
        <v>5.4888020000000003E-2</v>
      </c>
      <c r="T345" s="420">
        <v>0</v>
      </c>
      <c r="U345" s="419">
        <f t="shared" si="114"/>
        <v>0.24489271659966186</v>
      </c>
      <c r="V345" s="418">
        <f t="shared" si="115"/>
        <v>0</v>
      </c>
      <c r="W345" s="417">
        <f>(C345+H345+M345+R345)/[2]Constants!$B$3</f>
        <v>0.34546308472665788</v>
      </c>
      <c r="X345" s="417">
        <f t="shared" si="116"/>
        <v>0.34546308472665788</v>
      </c>
      <c r="Y345" s="416">
        <f t="shared" si="117"/>
        <v>5.4888020000000003E-2</v>
      </c>
    </row>
    <row r="346" spans="1:25" s="24" customFormat="1" x14ac:dyDescent="0.2">
      <c r="A346" s="415" t="s">
        <v>312</v>
      </c>
      <c r="B346" s="414">
        <f>[2]BldgAreas!$B$186*[2]BldgEUI2!H347*([2]BldgEUI2!C347/[2]Constants!$B$1)/1000000</f>
        <v>0</v>
      </c>
      <c r="C346" s="413">
        <f>[2]BldgAreas!$C$186*[2]BldgEUI2!H347*[2]BldgEUI2!C347/1000000</f>
        <v>0</v>
      </c>
      <c r="D346" s="413">
        <f>([2]BldgAreas!$D$186*[2]BldgEUI2!C347+[2]BldgAreas!$G$186*[2]BldgEUI2!G347)*[2]BldgEUI2!H347/1000000</f>
        <v>0</v>
      </c>
      <c r="E346" s="413">
        <v>0</v>
      </c>
      <c r="F346" s="412">
        <f t="shared" si="111"/>
        <v>0</v>
      </c>
      <c r="G346" s="414">
        <f>[2]BldgAreas!$B$187*[2]BldgEUI2!O347*([2]BldgEUI2!J347/[2]Constants!$B$1)/1000000</f>
        <v>0</v>
      </c>
      <c r="H346" s="413">
        <f>[2]BldgAreas!$C$187*[2]BldgEUI2!O347*[2]BldgEUI2!J347/1000000</f>
        <v>0</v>
      </c>
      <c r="I346" s="413">
        <f>([2]BldgAreas!$D$187*[2]BldgEUI2!J347+[2]BldgAreas!$G$187*[2]BldgEUI2!N347)*[2]BldgEUI2!O347/1000000</f>
        <v>0</v>
      </c>
      <c r="J346" s="413">
        <v>0</v>
      </c>
      <c r="K346" s="412">
        <f t="shared" si="112"/>
        <v>0</v>
      </c>
      <c r="L346" s="414">
        <f>[2]BldgAreas!$B$188*[2]BldgEUI2!V347*([2]BldgEUI2!Q347/[2]Constants!$B$1)/1000000</f>
        <v>0</v>
      </c>
      <c r="M346" s="413">
        <f>[2]BldgAreas!$C$188*[2]BldgEUI2!V347*[2]BldgEUI2!Q347/1000000</f>
        <v>0</v>
      </c>
      <c r="N346" s="413">
        <f>([2]BldgAreas!$D$188*[2]BldgEUI2!Q347+[2]BldgAreas!$G$188*[2]BldgEUI2!U347)*[2]BldgEUI2!V347/1000000</f>
        <v>0</v>
      </c>
      <c r="O346" s="413">
        <v>0</v>
      </c>
      <c r="P346" s="412">
        <f t="shared" si="113"/>
        <v>0</v>
      </c>
      <c r="Q346" s="414">
        <f>[2]BldgAreas!$B$189*[2]BldgEUI2!AC347*([2]BldgEUI2!X347/[2]Constants!$B$1)/1000000</f>
        <v>0</v>
      </c>
      <c r="R346" s="413">
        <f>[2]BldgAreas!$C$189*[2]BldgEUI2!AC347*[2]BldgEUI2!X347/1000000</f>
        <v>0.171001864</v>
      </c>
      <c r="S346" s="413">
        <f>([2]BldgAreas!$D$189*[2]BldgEUI2!X347+[2]BldgAreas!$G$189*[2]BldgEUI2!AB347)*[2]BldgEUI2!AC347/1000000</f>
        <v>5.4594979999999994E-2</v>
      </c>
      <c r="T346" s="413">
        <v>0</v>
      </c>
      <c r="U346" s="412">
        <f t="shared" si="114"/>
        <v>0.22559684399999999</v>
      </c>
      <c r="V346" s="411">
        <f t="shared" si="115"/>
        <v>0</v>
      </c>
      <c r="W346" s="410">
        <f>(C346+H346+M346+R346)/[2]Constants!$B$3</f>
        <v>0.31091247999999999</v>
      </c>
      <c r="X346" s="410">
        <f t="shared" si="116"/>
        <v>0.31091247999999999</v>
      </c>
      <c r="Y346" s="409">
        <f t="shared" si="117"/>
        <v>5.4594979999999994E-2</v>
      </c>
    </row>
    <row r="348" spans="1:25" ht="31.5" customHeight="1" x14ac:dyDescent="0.25">
      <c r="A348" s="358"/>
      <c r="B348" s="747" t="s">
        <v>378</v>
      </c>
      <c r="C348" s="748"/>
      <c r="D348" s="748"/>
      <c r="E348" s="748"/>
      <c r="F348" s="748"/>
      <c r="G348" s="748"/>
      <c r="H348" s="748"/>
      <c r="I348" s="748"/>
      <c r="J348" s="748"/>
      <c r="K348" s="748"/>
      <c r="L348" s="748"/>
      <c r="M348" s="748"/>
      <c r="N348" s="748"/>
      <c r="O348" s="748"/>
      <c r="P348" s="748"/>
      <c r="Q348" s="748"/>
      <c r="R348" s="748"/>
      <c r="S348" s="748"/>
      <c r="T348" s="748"/>
      <c r="U348" s="748"/>
      <c r="V348" s="749"/>
      <c r="W348" s="749"/>
      <c r="X348" s="749"/>
      <c r="Y348" s="750"/>
    </row>
    <row r="349" spans="1:25" x14ac:dyDescent="0.2">
      <c r="A349" s="358"/>
      <c r="B349" s="752" t="s">
        <v>284</v>
      </c>
      <c r="C349" s="753"/>
      <c r="D349" s="753"/>
      <c r="E349" s="753"/>
      <c r="F349" s="754"/>
      <c r="G349" s="755" t="s">
        <v>285</v>
      </c>
      <c r="H349" s="756"/>
      <c r="I349" s="756"/>
      <c r="J349" s="756"/>
      <c r="K349" s="757"/>
      <c r="L349" s="755" t="s">
        <v>286</v>
      </c>
      <c r="M349" s="756"/>
      <c r="N349" s="756"/>
      <c r="O349" s="756"/>
      <c r="P349" s="757"/>
      <c r="Q349" s="755" t="s">
        <v>287</v>
      </c>
      <c r="R349" s="756"/>
      <c r="S349" s="756"/>
      <c r="T349" s="756"/>
      <c r="U349" s="757"/>
      <c r="V349" s="744" t="s">
        <v>377</v>
      </c>
      <c r="W349" s="745"/>
      <c r="X349" s="745"/>
      <c r="Y349" s="746"/>
    </row>
    <row r="350" spans="1:25" x14ac:dyDescent="0.2">
      <c r="A350" s="382" t="s">
        <v>14</v>
      </c>
      <c r="B350" s="433" t="s">
        <v>4</v>
      </c>
      <c r="C350" s="165" t="s">
        <v>3</v>
      </c>
      <c r="D350" s="165" t="s">
        <v>2</v>
      </c>
      <c r="E350" s="165" t="s">
        <v>5</v>
      </c>
      <c r="F350" s="295" t="s">
        <v>1</v>
      </c>
      <c r="G350" s="165" t="s">
        <v>4</v>
      </c>
      <c r="H350" s="165" t="s">
        <v>3</v>
      </c>
      <c r="I350" s="165" t="s">
        <v>2</v>
      </c>
      <c r="J350" s="165" t="s">
        <v>5</v>
      </c>
      <c r="K350" s="295" t="s">
        <v>1</v>
      </c>
      <c r="L350" s="165" t="s">
        <v>4</v>
      </c>
      <c r="M350" s="165" t="s">
        <v>3</v>
      </c>
      <c r="N350" s="165" t="s">
        <v>2</v>
      </c>
      <c r="O350" s="165" t="s">
        <v>5</v>
      </c>
      <c r="P350" s="295" t="s">
        <v>1</v>
      </c>
      <c r="Q350" s="165" t="s">
        <v>4</v>
      </c>
      <c r="R350" s="165" t="s">
        <v>3</v>
      </c>
      <c r="S350" s="165" t="s">
        <v>2</v>
      </c>
      <c r="T350" s="165" t="s">
        <v>5</v>
      </c>
      <c r="U350" s="295" t="s">
        <v>1</v>
      </c>
      <c r="V350" s="432" t="s">
        <v>376</v>
      </c>
      <c r="W350" s="431" t="s">
        <v>375</v>
      </c>
      <c r="X350" s="431" t="s">
        <v>374</v>
      </c>
      <c r="Y350" s="430" t="s">
        <v>2</v>
      </c>
    </row>
    <row r="351" spans="1:25" s="24" customFormat="1" x14ac:dyDescent="0.2">
      <c r="A351" s="429" t="str">
        <f t="shared" ref="A351:A356" si="118">A328</f>
        <v>Base case</v>
      </c>
      <c r="B351" s="428">
        <f>[2]BldgAreas!$B$196*[2]BldgEUI2!H352*([2]BldgEUI2!C352/[2]Constants!$B$1)/1000000</f>
        <v>0.60231408000000008</v>
      </c>
      <c r="C351" s="427">
        <f>[2]BldgAreas!$C$196*[2]BldgEUI2!H352*[2]BldgEUI2!C352/1000000</f>
        <v>0</v>
      </c>
      <c r="D351" s="427">
        <f>([2]BldgAreas!$D$196*[2]BldgEUI2!C352+[2]BldgAreas!$G$196*[2]BldgEUI2!G352)*[2]BldgEUI2!H352/1000000</f>
        <v>0.42307096</v>
      </c>
      <c r="E351" s="427">
        <v>0</v>
      </c>
      <c r="F351" s="426">
        <f t="shared" ref="F351:F369" si="119">SUM(B351:E351)</f>
        <v>1.0253850400000002</v>
      </c>
      <c r="G351" s="428">
        <f>[2]BldgAreas!$B$197*[2]BldgEUI2!O352*([2]BldgEUI2!J352/[2]Constants!$B$1)/1000000</f>
        <v>0</v>
      </c>
      <c r="H351" s="427">
        <f>[2]BldgAreas!$C$197*[2]BldgEUI2!O352*[2]BldgEUI2!J352/1000000</f>
        <v>0</v>
      </c>
      <c r="I351" s="427">
        <f>([2]BldgAreas!$D$197*[2]BldgEUI2!J352+[2]BldgAreas!$G$197*[2]BldgEUI2!N352)*[2]BldgEUI2!O352/1000000</f>
        <v>0</v>
      </c>
      <c r="J351" s="427">
        <v>0</v>
      </c>
      <c r="K351" s="426">
        <f t="shared" ref="K351:K369" si="120">SUM(G351:J351)</f>
        <v>0</v>
      </c>
      <c r="L351" s="428">
        <f>[2]BldgAreas!$B$198*[2]BldgEUI2!V352*([2]BldgEUI2!Q352/[2]Constants!$B$1)/1000000</f>
        <v>0.64788295000000007</v>
      </c>
      <c r="M351" s="427">
        <f>[2]BldgAreas!$C$198*[2]BldgEUI2!V352*[2]BldgEUI2!Q352/1000000</f>
        <v>0</v>
      </c>
      <c r="N351" s="427">
        <f>([2]BldgAreas!$D$198*[2]BldgEUI2!Q352+[2]BldgAreas!$G$198*[2]BldgEUI2!U352)*[2]BldgEUI2!V352/1000000</f>
        <v>0.21132328</v>
      </c>
      <c r="O351" s="427">
        <v>0</v>
      </c>
      <c r="P351" s="426">
        <f t="shared" ref="P351:P369" si="121">SUM(L351:O351)</f>
        <v>0.85920623000000007</v>
      </c>
      <c r="Q351" s="428">
        <f>[2]BldgAreas!$B$199*[2]BldgEUI2!AC352*([2]BldgEUI2!X352/[2]Constants!$B$1)/1000000</f>
        <v>0</v>
      </c>
      <c r="R351" s="427">
        <f>[2]BldgAreas!$C$199*[2]BldgEUI2!AC352*[2]BldgEUI2!X352/1000000</f>
        <v>0</v>
      </c>
      <c r="S351" s="427">
        <f>([2]BldgAreas!$D$199*[2]BldgEUI2!X352+[2]BldgAreas!$G$199*[2]BldgEUI2!AB352)*[2]BldgEUI2!AC352/1000000</f>
        <v>0</v>
      </c>
      <c r="T351" s="427">
        <v>0</v>
      </c>
      <c r="U351" s="426">
        <f t="shared" ref="U351:U369" si="122">SUM(Q351:T351)</f>
        <v>0</v>
      </c>
      <c r="V351" s="418">
        <f t="shared" ref="V351:V369" si="123">B351+G351+L351+Q351</f>
        <v>1.2501970300000003</v>
      </c>
      <c r="W351" s="417">
        <f>(C351+H351+M351+R351)/[2]Constants!$B$3</f>
        <v>0</v>
      </c>
      <c r="X351" s="417">
        <f t="shared" ref="X351:X369" si="124">V351+W351</f>
        <v>1.2501970300000003</v>
      </c>
      <c r="Y351" s="416">
        <f t="shared" ref="Y351:Y369" si="125">D351+I351+N351+S351</f>
        <v>0.63439424</v>
      </c>
    </row>
    <row r="352" spans="1:25" s="24" customFormat="1" x14ac:dyDescent="0.2">
      <c r="A352" s="423" t="str">
        <f t="shared" si="118"/>
        <v>Wall</v>
      </c>
      <c r="B352" s="421">
        <f>[2]BldgAreas!$B$196*[2]BldgEUI2!H353*([2]BldgEUI2!C353/[2]Constants!$B$1)/1000000</f>
        <v>0.58208335999999994</v>
      </c>
      <c r="C352" s="420">
        <f>[2]BldgAreas!$C$196*[2]BldgEUI2!H353*[2]BldgEUI2!C353/1000000</f>
        <v>0</v>
      </c>
      <c r="D352" s="420">
        <f>([2]BldgAreas!$D$196*[2]BldgEUI2!C353+[2]BldgAreas!$G$196*[2]BldgEUI2!G353)*[2]BldgEUI2!H353/1000000</f>
        <v>0.42150863999999999</v>
      </c>
      <c r="E352" s="420">
        <v>0</v>
      </c>
      <c r="F352" s="419">
        <f t="shared" si="119"/>
        <v>1.0035919999999998</v>
      </c>
      <c r="G352" s="421">
        <f>[2]BldgAreas!$B$197*[2]BldgEUI2!O353*([2]BldgEUI2!J353/[2]Constants!$B$1)/1000000</f>
        <v>0</v>
      </c>
      <c r="H352" s="420">
        <f>[2]BldgAreas!$C$197*[2]BldgEUI2!O353*[2]BldgEUI2!J353/1000000</f>
        <v>0</v>
      </c>
      <c r="I352" s="420">
        <f>([2]BldgAreas!$D$197*[2]BldgEUI2!J353+[2]BldgAreas!$G$197*[2]BldgEUI2!N353)*[2]BldgEUI2!O353/1000000</f>
        <v>0</v>
      </c>
      <c r="J352" s="420">
        <v>0</v>
      </c>
      <c r="K352" s="419">
        <f t="shared" si="120"/>
        <v>0</v>
      </c>
      <c r="L352" s="421">
        <f>[2]BldgAreas!$B$198*[2]BldgEUI2!V353*([2]BldgEUI2!Q353/[2]Constants!$B$1)/1000000</f>
        <v>0.63112528000000001</v>
      </c>
      <c r="M352" s="420">
        <f>[2]BldgAreas!$C$198*[2]BldgEUI2!V353*[2]BldgEUI2!Q353/1000000</f>
        <v>0</v>
      </c>
      <c r="N352" s="420">
        <f>([2]BldgAreas!$D$198*[2]BldgEUI2!Q353+[2]BldgAreas!$G$198*[2]BldgEUI2!U353)*[2]BldgEUI2!V353/1000000</f>
        <v>0.20977483</v>
      </c>
      <c r="O352" s="420">
        <v>0</v>
      </c>
      <c r="P352" s="419">
        <f t="shared" si="121"/>
        <v>0.84090010999999998</v>
      </c>
      <c r="Q352" s="421">
        <f>[2]BldgAreas!$B$199*[2]BldgEUI2!AC353*([2]BldgEUI2!X353/[2]Constants!$B$1)/1000000</f>
        <v>0</v>
      </c>
      <c r="R352" s="420">
        <f>[2]BldgAreas!$C$199*[2]BldgEUI2!AC353*[2]BldgEUI2!X353/1000000</f>
        <v>0</v>
      </c>
      <c r="S352" s="420">
        <f>([2]BldgAreas!$D$199*[2]BldgEUI2!X353+[2]BldgAreas!$G$199*[2]BldgEUI2!AB353)*[2]BldgEUI2!AC353/1000000</f>
        <v>0</v>
      </c>
      <c r="T352" s="420">
        <v>0</v>
      </c>
      <c r="U352" s="419">
        <f t="shared" si="122"/>
        <v>0</v>
      </c>
      <c r="V352" s="418">
        <f t="shared" si="123"/>
        <v>1.2132086399999999</v>
      </c>
      <c r="W352" s="417">
        <f>(C352+H352+M352+R352)/[2]Constants!$B$3</f>
        <v>0</v>
      </c>
      <c r="X352" s="417">
        <f t="shared" si="124"/>
        <v>1.2132086399999999</v>
      </c>
      <c r="Y352" s="416">
        <f t="shared" si="125"/>
        <v>0.63128346999999996</v>
      </c>
    </row>
    <row r="353" spans="1:25" s="24" customFormat="1" x14ac:dyDescent="0.2">
      <c r="A353" s="423" t="str">
        <f t="shared" si="118"/>
        <v>Roof</v>
      </c>
      <c r="B353" s="421">
        <f>[2]BldgAreas!$B$196*[2]BldgEUI2!H354*([2]BldgEUI2!C354/[2]Constants!$B$1)/1000000</f>
        <v>0.56942591999999992</v>
      </c>
      <c r="C353" s="420">
        <f>[2]BldgAreas!$C$196*[2]BldgEUI2!H354*[2]BldgEUI2!C354/1000000</f>
        <v>0</v>
      </c>
      <c r="D353" s="420">
        <f>([2]BldgAreas!$D$196*[2]BldgEUI2!C354+[2]BldgAreas!$G$196*[2]BldgEUI2!G354)*[2]BldgEUI2!H354/1000000</f>
        <v>0.42034352000000003</v>
      </c>
      <c r="E353" s="420">
        <v>0</v>
      </c>
      <c r="F353" s="419">
        <f t="shared" si="119"/>
        <v>0.98976943999999989</v>
      </c>
      <c r="G353" s="421">
        <f>[2]BldgAreas!$B$197*[2]BldgEUI2!O354*([2]BldgEUI2!J354/[2]Constants!$B$1)/1000000</f>
        <v>0</v>
      </c>
      <c r="H353" s="420">
        <f>[2]BldgAreas!$C$197*[2]BldgEUI2!O354*[2]BldgEUI2!J354/1000000</f>
        <v>0</v>
      </c>
      <c r="I353" s="420">
        <f>([2]BldgAreas!$D$197*[2]BldgEUI2!J354+[2]BldgAreas!$G$197*[2]BldgEUI2!N354)*[2]BldgEUI2!O354/1000000</f>
        <v>0</v>
      </c>
      <c r="J353" s="420">
        <v>0</v>
      </c>
      <c r="K353" s="419">
        <f t="shared" si="120"/>
        <v>0</v>
      </c>
      <c r="L353" s="421">
        <f>[2]BldgAreas!$B$198*[2]BldgEUI2!V354*([2]BldgEUI2!Q354/[2]Constants!$B$1)/1000000</f>
        <v>0.53296502000000012</v>
      </c>
      <c r="M353" s="420">
        <f>[2]BldgAreas!$C$198*[2]BldgEUI2!V354*[2]BldgEUI2!Q354/1000000</f>
        <v>0</v>
      </c>
      <c r="N353" s="420">
        <f>([2]BldgAreas!$D$198*[2]BldgEUI2!Q354+[2]BldgAreas!$G$198*[2]BldgEUI2!U354)*[2]BldgEUI2!V354/1000000</f>
        <v>0.20017444000000001</v>
      </c>
      <c r="O353" s="420">
        <v>0</v>
      </c>
      <c r="P353" s="419">
        <f t="shared" si="121"/>
        <v>0.73313946000000008</v>
      </c>
      <c r="Q353" s="421">
        <f>[2]BldgAreas!$B$199*[2]BldgEUI2!AC354*([2]BldgEUI2!X354/[2]Constants!$B$1)/1000000</f>
        <v>0</v>
      </c>
      <c r="R353" s="420">
        <f>[2]BldgAreas!$C$199*[2]BldgEUI2!AC354*[2]BldgEUI2!X354/1000000</f>
        <v>0</v>
      </c>
      <c r="S353" s="420">
        <f>([2]BldgAreas!$D$199*[2]BldgEUI2!X354+[2]BldgAreas!$G$199*[2]BldgEUI2!AB354)*[2]BldgEUI2!AC354/1000000</f>
        <v>0</v>
      </c>
      <c r="T353" s="420">
        <v>0</v>
      </c>
      <c r="U353" s="419">
        <f t="shared" si="122"/>
        <v>0</v>
      </c>
      <c r="V353" s="418">
        <f t="shared" si="123"/>
        <v>1.10239094</v>
      </c>
      <c r="W353" s="417">
        <f>(C353+H353+M353+R353)/[2]Constants!$B$3</f>
        <v>0</v>
      </c>
      <c r="X353" s="417">
        <f t="shared" si="124"/>
        <v>1.10239094</v>
      </c>
      <c r="Y353" s="416">
        <f t="shared" si="125"/>
        <v>0.62051796000000004</v>
      </c>
    </row>
    <row r="354" spans="1:25" s="24" customFormat="1" x14ac:dyDescent="0.2">
      <c r="A354" s="423" t="str">
        <f t="shared" si="118"/>
        <v>Windows</v>
      </c>
      <c r="B354" s="421">
        <f>[2]BldgAreas!$B$196*[2]BldgEUI2!H355*([2]BldgEUI2!C355/[2]Constants!$B$1)/1000000</f>
        <v>0.60003679999999993</v>
      </c>
      <c r="C354" s="420">
        <f>[2]BldgAreas!$C$196*[2]BldgEUI2!H355*[2]BldgEUI2!C355/1000000</f>
        <v>0</v>
      </c>
      <c r="D354" s="420">
        <f>([2]BldgAreas!$D$196*[2]BldgEUI2!C355+[2]BldgAreas!$G$196*[2]BldgEUI2!G355)*[2]BldgEUI2!H355/1000000</f>
        <v>0.42291208000000002</v>
      </c>
      <c r="E354" s="420">
        <v>0</v>
      </c>
      <c r="F354" s="419">
        <f t="shared" si="119"/>
        <v>1.0229488799999999</v>
      </c>
      <c r="G354" s="421">
        <f>[2]BldgAreas!$B$197*[2]BldgEUI2!O355*([2]BldgEUI2!J355/[2]Constants!$B$1)/1000000</f>
        <v>0</v>
      </c>
      <c r="H354" s="420">
        <f>[2]BldgAreas!$C$197*[2]BldgEUI2!O355*[2]BldgEUI2!J355/1000000</f>
        <v>0</v>
      </c>
      <c r="I354" s="420">
        <f>([2]BldgAreas!$D$197*[2]BldgEUI2!J355+[2]BldgAreas!$G$197*[2]BldgEUI2!N355)*[2]BldgEUI2!O355/1000000</f>
        <v>0</v>
      </c>
      <c r="J354" s="420">
        <v>0</v>
      </c>
      <c r="K354" s="419">
        <f t="shared" si="120"/>
        <v>0</v>
      </c>
      <c r="L354" s="421">
        <f>[2]BldgAreas!$B$198*[2]BldgEUI2!V355*([2]BldgEUI2!Q355/[2]Constants!$B$1)/1000000</f>
        <v>0.64487781000000011</v>
      </c>
      <c r="M354" s="420">
        <f>[2]BldgAreas!$C$198*[2]BldgEUI2!V355*[2]BldgEUI2!Q355/1000000</f>
        <v>0</v>
      </c>
      <c r="N354" s="420">
        <f>([2]BldgAreas!$D$198*[2]BldgEUI2!Q355+[2]BldgAreas!$G$198*[2]BldgEUI2!U355)*[2]BldgEUI2!V355/1000000</f>
        <v>0.21109388000000001</v>
      </c>
      <c r="O354" s="420">
        <v>0</v>
      </c>
      <c r="P354" s="419">
        <f t="shared" si="121"/>
        <v>0.85597169000000006</v>
      </c>
      <c r="Q354" s="421">
        <f>[2]BldgAreas!$B$199*[2]BldgEUI2!AC355*([2]BldgEUI2!X355/[2]Constants!$B$1)/1000000</f>
        <v>0</v>
      </c>
      <c r="R354" s="420">
        <f>[2]BldgAreas!$C$199*[2]BldgEUI2!AC355*[2]BldgEUI2!X355/1000000</f>
        <v>0</v>
      </c>
      <c r="S354" s="420">
        <f>([2]BldgAreas!$D$199*[2]BldgEUI2!X355+[2]BldgAreas!$G$199*[2]BldgEUI2!AB355)*[2]BldgEUI2!AC355/1000000</f>
        <v>0</v>
      </c>
      <c r="T354" s="420">
        <v>0</v>
      </c>
      <c r="U354" s="419">
        <f t="shared" si="122"/>
        <v>0</v>
      </c>
      <c r="V354" s="418">
        <f t="shared" si="123"/>
        <v>1.2449146099999999</v>
      </c>
      <c r="W354" s="417">
        <f>(C354+H354+M354+R354)/[2]Constants!$B$3</f>
        <v>0</v>
      </c>
      <c r="X354" s="417">
        <f t="shared" si="124"/>
        <v>1.2449146099999999</v>
      </c>
      <c r="Y354" s="416">
        <f t="shared" si="125"/>
        <v>0.63400596000000009</v>
      </c>
    </row>
    <row r="355" spans="1:25" s="24" customFormat="1" x14ac:dyDescent="0.2">
      <c r="A355" s="423" t="str">
        <f t="shared" si="118"/>
        <v>Air tightness</v>
      </c>
      <c r="B355" s="421">
        <f>[2]BldgAreas!$B$196*[2]BldgEUI2!H356*([2]BldgEUI2!C356/[2]Constants!$B$1)/1000000</f>
        <v>0.60231408000000008</v>
      </c>
      <c r="C355" s="420">
        <f>[2]BldgAreas!$C$196*[2]BldgEUI2!H356*[2]BldgEUI2!C356/1000000</f>
        <v>0</v>
      </c>
      <c r="D355" s="420">
        <f>([2]BldgAreas!$D$196*[2]BldgEUI2!C356+[2]BldgAreas!$G$196*[2]BldgEUI2!G356)*[2]BldgEUI2!H356/1000000</f>
        <v>0.42307096</v>
      </c>
      <c r="E355" s="420">
        <v>0</v>
      </c>
      <c r="F355" s="419">
        <f t="shared" si="119"/>
        <v>1.0253850400000002</v>
      </c>
      <c r="G355" s="421">
        <f>[2]BldgAreas!$B$197*[2]BldgEUI2!O356*([2]BldgEUI2!J356/[2]Constants!$B$1)/1000000</f>
        <v>0</v>
      </c>
      <c r="H355" s="420">
        <f>[2]BldgAreas!$C$197*[2]BldgEUI2!O356*[2]BldgEUI2!J356/1000000</f>
        <v>0</v>
      </c>
      <c r="I355" s="420">
        <f>([2]BldgAreas!$D$197*[2]BldgEUI2!J356+[2]BldgAreas!$G$197*[2]BldgEUI2!N356)*[2]BldgEUI2!O356/1000000</f>
        <v>0</v>
      </c>
      <c r="J355" s="420">
        <v>0</v>
      </c>
      <c r="K355" s="419">
        <f t="shared" si="120"/>
        <v>0</v>
      </c>
      <c r="L355" s="421">
        <f>[2]BldgAreas!$B$198*[2]BldgEUI2!V356*([2]BldgEUI2!Q356/[2]Constants!$B$1)/1000000</f>
        <v>0.38720426000000002</v>
      </c>
      <c r="M355" s="420">
        <f>[2]BldgAreas!$C$198*[2]BldgEUI2!V356*[2]BldgEUI2!Q356/1000000</f>
        <v>0</v>
      </c>
      <c r="N355" s="420">
        <f>([2]BldgAreas!$D$198*[2]BldgEUI2!Q356+[2]BldgAreas!$G$198*[2]BldgEUI2!U356)*[2]BldgEUI2!V356/1000000</f>
        <v>0.19503587999999999</v>
      </c>
      <c r="O355" s="420">
        <v>0</v>
      </c>
      <c r="P355" s="419">
        <f t="shared" si="121"/>
        <v>0.58224014000000002</v>
      </c>
      <c r="Q355" s="421">
        <f>[2]BldgAreas!$B$199*[2]BldgEUI2!AC356*([2]BldgEUI2!X356/[2]Constants!$B$1)/1000000</f>
        <v>0</v>
      </c>
      <c r="R355" s="420">
        <f>[2]BldgAreas!$C$199*[2]BldgEUI2!AC356*[2]BldgEUI2!X356/1000000</f>
        <v>0</v>
      </c>
      <c r="S355" s="420">
        <f>([2]BldgAreas!$D$199*[2]BldgEUI2!X356+[2]BldgAreas!$G$199*[2]BldgEUI2!AB356)*[2]BldgEUI2!AC356/1000000</f>
        <v>0</v>
      </c>
      <c r="T355" s="420">
        <v>0</v>
      </c>
      <c r="U355" s="419">
        <f t="shared" si="122"/>
        <v>0</v>
      </c>
      <c r="V355" s="418">
        <f t="shared" si="123"/>
        <v>0.98951834000000005</v>
      </c>
      <c r="W355" s="417">
        <f>(C355+H355+M355+R355)/[2]Constants!$B$3</f>
        <v>0</v>
      </c>
      <c r="X355" s="417">
        <f t="shared" si="124"/>
        <v>0.98951834000000005</v>
      </c>
      <c r="Y355" s="416">
        <f t="shared" si="125"/>
        <v>0.61810684000000005</v>
      </c>
    </row>
    <row r="356" spans="1:25" s="24" customFormat="1" x14ac:dyDescent="0.2">
      <c r="A356" s="423" t="str">
        <f t="shared" si="118"/>
        <v>T Reduction (2 DegC)</v>
      </c>
      <c r="B356" s="421">
        <f>[2]BldgAreas!$B$196*[2]BldgEUI2!H357*([2]BldgEUI2!C357/[2]Constants!$B$1)/1000000</f>
        <v>0.47923504</v>
      </c>
      <c r="C356" s="420">
        <f>[2]BldgAreas!$C$196*[2]BldgEUI2!H357*[2]BldgEUI2!C357/1000000</f>
        <v>0</v>
      </c>
      <c r="D356" s="420">
        <f>([2]BldgAreas!$D$196*[2]BldgEUI2!C357+[2]BldgAreas!$G$196*[2]BldgEUI2!G357)*[2]BldgEUI2!H357/1000000</f>
        <v>0.42066128000000003</v>
      </c>
      <c r="E356" s="420">
        <v>0</v>
      </c>
      <c r="F356" s="419">
        <f t="shared" si="119"/>
        <v>0.89989632000000008</v>
      </c>
      <c r="G356" s="421">
        <f>[2]BldgAreas!$B$197*[2]BldgEUI2!O357*([2]BldgEUI2!J357/[2]Constants!$B$1)/1000000</f>
        <v>0</v>
      </c>
      <c r="H356" s="420">
        <f>[2]BldgAreas!$C$197*[2]BldgEUI2!O357*[2]BldgEUI2!J357/1000000</f>
        <v>0</v>
      </c>
      <c r="I356" s="420">
        <f>([2]BldgAreas!$D$197*[2]BldgEUI2!J357+[2]BldgAreas!$G$197*[2]BldgEUI2!N357)*[2]BldgEUI2!O357/1000000</f>
        <v>0</v>
      </c>
      <c r="J356" s="420">
        <v>0</v>
      </c>
      <c r="K356" s="419">
        <f t="shared" si="120"/>
        <v>0</v>
      </c>
      <c r="L356" s="421">
        <f>[2]BldgAreas!$B$198*[2]BldgEUI2!V357*([2]BldgEUI2!Q357/[2]Constants!$B$1)/1000000</f>
        <v>0.54440060999999995</v>
      </c>
      <c r="M356" s="420">
        <f>[2]BldgAreas!$C$198*[2]BldgEUI2!V357*[2]BldgEUI2!Q357/1000000</f>
        <v>0</v>
      </c>
      <c r="N356" s="420">
        <f>([2]BldgAreas!$D$198*[2]BldgEUI2!Q357+[2]BldgAreas!$G$198*[2]BldgEUI2!U357)*[2]BldgEUI2!V357/1000000</f>
        <v>0.20917839000000002</v>
      </c>
      <c r="O356" s="420">
        <v>0</v>
      </c>
      <c r="P356" s="419">
        <f t="shared" si="121"/>
        <v>0.753579</v>
      </c>
      <c r="Q356" s="421">
        <f>[2]BldgAreas!$B$199*[2]BldgEUI2!AC357*([2]BldgEUI2!X357/[2]Constants!$B$1)/1000000</f>
        <v>0</v>
      </c>
      <c r="R356" s="420">
        <f>[2]BldgAreas!$C$199*[2]BldgEUI2!AC357*[2]BldgEUI2!X357/1000000</f>
        <v>0</v>
      </c>
      <c r="S356" s="420">
        <f>([2]BldgAreas!$D$199*[2]BldgEUI2!X357+[2]BldgAreas!$G$199*[2]BldgEUI2!AB357)*[2]BldgEUI2!AC357/1000000</f>
        <v>0</v>
      </c>
      <c r="T356" s="420">
        <v>0</v>
      </c>
      <c r="U356" s="419">
        <f t="shared" si="122"/>
        <v>0</v>
      </c>
      <c r="V356" s="418">
        <f t="shared" si="123"/>
        <v>1.0236356499999999</v>
      </c>
      <c r="W356" s="417">
        <f>(C356+H356+M356+R356)/[2]Constants!$B$3</f>
        <v>0</v>
      </c>
      <c r="X356" s="417">
        <f t="shared" si="124"/>
        <v>1.0236356499999999</v>
      </c>
      <c r="Y356" s="416">
        <f t="shared" si="125"/>
        <v>0.62983967000000007</v>
      </c>
    </row>
    <row r="357" spans="1:25" s="24" customFormat="1" x14ac:dyDescent="0.2">
      <c r="A357" s="423" t="s">
        <v>303</v>
      </c>
      <c r="B357" s="421">
        <f>[2]BldgAreas!$B$196*[2]BldgEUI2!H358*([2]BldgEUI2!C358/[2]Constants!$B$1)/1000000</f>
        <v>0.55345847999999997</v>
      </c>
      <c r="C357" s="420">
        <f>[2]BldgAreas!$C$196*[2]BldgEUI2!H358*[2]BldgEUI2!C358/1000000</f>
        <v>0</v>
      </c>
      <c r="D357" s="420">
        <f>([2]BldgAreas!$D$196*[2]BldgEUI2!C358+[2]BldgAreas!$G$196*[2]BldgEUI2!G358)*[2]BldgEUI2!H358/1000000</f>
        <v>0.42158808000000003</v>
      </c>
      <c r="E357" s="420">
        <v>0</v>
      </c>
      <c r="F357" s="419">
        <f t="shared" si="119"/>
        <v>0.97504656000000001</v>
      </c>
      <c r="G357" s="421">
        <f>[2]BldgAreas!$B$197*[2]BldgEUI2!O358*([2]BldgEUI2!J358/[2]Constants!$B$1)/1000000</f>
        <v>0</v>
      </c>
      <c r="H357" s="420">
        <f>[2]BldgAreas!$C$197*[2]BldgEUI2!O358*[2]BldgEUI2!J358/1000000</f>
        <v>0</v>
      </c>
      <c r="I357" s="420">
        <f>([2]BldgAreas!$D$197*[2]BldgEUI2!J358+[2]BldgAreas!$G$197*[2]BldgEUI2!N358)*[2]BldgEUI2!O358/1000000</f>
        <v>0</v>
      </c>
      <c r="J357" s="420">
        <v>0</v>
      </c>
      <c r="K357" s="419">
        <f t="shared" si="120"/>
        <v>0</v>
      </c>
      <c r="L357" s="421">
        <f>[2]BldgAreas!$B$198*[2]BldgEUI2!V358*([2]BldgEUI2!Q358/[2]Constants!$B$1)/1000000</f>
        <v>0.60228970000000004</v>
      </c>
      <c r="M357" s="420">
        <f>[2]BldgAreas!$C$198*[2]BldgEUI2!V358*[2]BldgEUI2!Q358/1000000</f>
        <v>0</v>
      </c>
      <c r="N357" s="420">
        <f>([2]BldgAreas!$D$198*[2]BldgEUI2!Q358+[2]BldgAreas!$G$198*[2]BldgEUI2!U358)*[2]BldgEUI2!V358/1000000</f>
        <v>0.21011892999999998</v>
      </c>
      <c r="O357" s="420">
        <v>0</v>
      </c>
      <c r="P357" s="419">
        <f t="shared" si="121"/>
        <v>0.81240862999999996</v>
      </c>
      <c r="Q357" s="421">
        <f>[2]BldgAreas!$B$199*[2]BldgEUI2!AC358*([2]BldgEUI2!X358/[2]Constants!$B$1)/1000000</f>
        <v>0</v>
      </c>
      <c r="R357" s="420">
        <f>[2]BldgAreas!$C$199*[2]BldgEUI2!AC358*[2]BldgEUI2!X358/1000000</f>
        <v>0</v>
      </c>
      <c r="S357" s="420">
        <f>([2]BldgAreas!$D$199*[2]BldgEUI2!X358+[2]BldgAreas!$G$199*[2]BldgEUI2!AB358)*[2]BldgEUI2!AC358/1000000</f>
        <v>0</v>
      </c>
      <c r="T357" s="420">
        <v>0</v>
      </c>
      <c r="U357" s="419">
        <f t="shared" si="122"/>
        <v>0</v>
      </c>
      <c r="V357" s="418">
        <f t="shared" si="123"/>
        <v>1.15574818</v>
      </c>
      <c r="W357" s="417">
        <f>(C357+H357+M357+R357)/[2]Constants!$B$3</f>
        <v>0</v>
      </c>
      <c r="X357" s="417">
        <f t="shared" si="124"/>
        <v>1.15574818</v>
      </c>
      <c r="Y357" s="416">
        <f t="shared" si="125"/>
        <v>0.63170700999999996</v>
      </c>
    </row>
    <row r="358" spans="1:25" s="24" customFormat="1" x14ac:dyDescent="0.2">
      <c r="A358" s="423" t="str">
        <f>A335</f>
        <v>Lighting (30%)</v>
      </c>
      <c r="B358" s="421">
        <f>[2]BldgAreas!$B$196*[2]BldgEUI2!H359*([2]BldgEUI2!C359/[2]Constants!$B$1)/1000000</f>
        <v>0.6581074400000001</v>
      </c>
      <c r="C358" s="420">
        <f>[2]BldgAreas!$C$196*[2]BldgEUI2!H359*[2]BldgEUI2!C359/1000000</f>
        <v>0</v>
      </c>
      <c r="D358" s="420">
        <f>([2]BldgAreas!$D$196*[2]BldgEUI2!C359+[2]BldgAreas!$G$196*[2]BldgEUI2!G359)*[2]BldgEUI2!H359/1000000</f>
        <v>0.34717928000000003</v>
      </c>
      <c r="E358" s="420">
        <v>0</v>
      </c>
      <c r="F358" s="419">
        <f t="shared" si="119"/>
        <v>1.0052867200000002</v>
      </c>
      <c r="G358" s="421">
        <f>[2]BldgAreas!$B$197*[2]BldgEUI2!O359*([2]BldgEUI2!J359/[2]Constants!$B$1)/1000000</f>
        <v>0</v>
      </c>
      <c r="H358" s="420">
        <f>[2]BldgAreas!$C$197*[2]BldgEUI2!O359*[2]BldgEUI2!J359/1000000</f>
        <v>0</v>
      </c>
      <c r="I358" s="420">
        <f>([2]BldgAreas!$D$197*[2]BldgEUI2!J359+[2]BldgAreas!$G$197*[2]BldgEUI2!N359)*[2]BldgEUI2!O359/1000000</f>
        <v>0</v>
      </c>
      <c r="J358" s="420">
        <v>0</v>
      </c>
      <c r="K358" s="419">
        <f t="shared" si="120"/>
        <v>0</v>
      </c>
      <c r="L358" s="421">
        <f>[2]BldgAreas!$B$198*[2]BldgEUI2!V359*([2]BldgEUI2!Q359/[2]Constants!$B$1)/1000000</f>
        <v>0.67451629000000002</v>
      </c>
      <c r="M358" s="420">
        <f>[2]BldgAreas!$C$198*[2]BldgEUI2!V359*[2]BldgEUI2!Q359/1000000</f>
        <v>0</v>
      </c>
      <c r="N358" s="420">
        <f>([2]BldgAreas!$D$198*[2]BldgEUI2!Q359+[2]BldgAreas!$G$198*[2]BldgEUI2!U359)*[2]BldgEUI2!V359/1000000</f>
        <v>0.17885171000000002</v>
      </c>
      <c r="O358" s="420">
        <v>0</v>
      </c>
      <c r="P358" s="419">
        <f t="shared" si="121"/>
        <v>0.85336800000000002</v>
      </c>
      <c r="Q358" s="421">
        <f>[2]BldgAreas!$B$199*[2]BldgEUI2!AC359*([2]BldgEUI2!X359/[2]Constants!$B$1)/1000000</f>
        <v>0</v>
      </c>
      <c r="R358" s="420">
        <f>[2]BldgAreas!$C$199*[2]BldgEUI2!AC359*[2]BldgEUI2!X359/1000000</f>
        <v>0</v>
      </c>
      <c r="S358" s="420">
        <f>([2]BldgAreas!$D$199*[2]BldgEUI2!X359+[2]BldgAreas!$G$199*[2]BldgEUI2!AB359)*[2]BldgEUI2!AC359/1000000</f>
        <v>0</v>
      </c>
      <c r="T358" s="420">
        <v>0</v>
      </c>
      <c r="U358" s="419">
        <f t="shared" si="122"/>
        <v>0</v>
      </c>
      <c r="V358" s="418">
        <f t="shared" si="123"/>
        <v>1.3326237300000001</v>
      </c>
      <c r="W358" s="417">
        <f>(C358+H358+M358+R358)/[2]Constants!$B$3</f>
        <v>0</v>
      </c>
      <c r="X358" s="417">
        <f t="shared" si="124"/>
        <v>1.3326237300000001</v>
      </c>
      <c r="Y358" s="416">
        <f t="shared" si="125"/>
        <v>0.52603099000000009</v>
      </c>
    </row>
    <row r="359" spans="1:25" s="24" customFormat="1" x14ac:dyDescent="0.2">
      <c r="A359" s="424" t="s">
        <v>30</v>
      </c>
      <c r="B359" s="421">
        <f>[2]BldgAreas!$B$196*[2]BldgEUI2!H360*([2]BldgEUI2!C360/[2]Constants!$B$1)/1000000</f>
        <v>0.60231408000000008</v>
      </c>
      <c r="C359" s="420">
        <f>[2]BldgAreas!$C$196*[2]BldgEUI2!H360*[2]BldgEUI2!C360/1000000</f>
        <v>0</v>
      </c>
      <c r="D359" s="420">
        <f>([2]BldgAreas!$D$196*[2]BldgEUI2!C360+[2]BldgAreas!$G$196*[2]BldgEUI2!G360)*[2]BldgEUI2!H360/1000000</f>
        <v>0.38570768</v>
      </c>
      <c r="E359" s="420">
        <v>0</v>
      </c>
      <c r="F359" s="419">
        <f t="shared" si="119"/>
        <v>0.98802176000000008</v>
      </c>
      <c r="G359" s="421">
        <f>[2]BldgAreas!$B$197*[2]BldgEUI2!O360*([2]BldgEUI2!J360/[2]Constants!$B$1)/1000000</f>
        <v>0</v>
      </c>
      <c r="H359" s="420">
        <f>[2]BldgAreas!$C$197*[2]BldgEUI2!O360*[2]BldgEUI2!J360/1000000</f>
        <v>0</v>
      </c>
      <c r="I359" s="420">
        <f>([2]BldgAreas!$D$197*[2]BldgEUI2!J360+[2]BldgAreas!$G$197*[2]BldgEUI2!N360)*[2]BldgEUI2!O360/1000000</f>
        <v>0</v>
      </c>
      <c r="J359" s="420">
        <v>0</v>
      </c>
      <c r="K359" s="419">
        <f t="shared" si="120"/>
        <v>0</v>
      </c>
      <c r="L359" s="421">
        <f>[2]BldgAreas!$B$198*[2]BldgEUI2!V360*([2]BldgEUI2!Q360/[2]Constants!$B$1)/1000000</f>
        <v>0.64788295000000007</v>
      </c>
      <c r="M359" s="420">
        <f>[2]BldgAreas!$C$198*[2]BldgEUI2!V360*[2]BldgEUI2!Q360/1000000</f>
        <v>0</v>
      </c>
      <c r="N359" s="420">
        <f>([2]BldgAreas!$D$198*[2]BldgEUI2!Q360+[2]BldgAreas!$G$198*[2]BldgEUI2!U360)*[2]BldgEUI2!V360/1000000</f>
        <v>0.19513910999999998</v>
      </c>
      <c r="O359" s="420">
        <v>0</v>
      </c>
      <c r="P359" s="419">
        <f t="shared" si="121"/>
        <v>0.84302206000000002</v>
      </c>
      <c r="Q359" s="421">
        <f>[2]BldgAreas!$B$199*[2]BldgEUI2!AC360*([2]BldgEUI2!X360/[2]Constants!$B$1)/1000000</f>
        <v>0</v>
      </c>
      <c r="R359" s="420">
        <f>[2]BldgAreas!$C$199*[2]BldgEUI2!AC360*[2]BldgEUI2!X360/1000000</f>
        <v>0</v>
      </c>
      <c r="S359" s="420">
        <f>([2]BldgAreas!$D$199*[2]BldgEUI2!X360+[2]BldgAreas!$G$199*[2]BldgEUI2!AB360)*[2]BldgEUI2!AC360/1000000</f>
        <v>0</v>
      </c>
      <c r="T359" s="420">
        <v>0</v>
      </c>
      <c r="U359" s="419">
        <f t="shared" si="122"/>
        <v>0</v>
      </c>
      <c r="V359" s="418">
        <f t="shared" si="123"/>
        <v>1.2501970300000003</v>
      </c>
      <c r="W359" s="417">
        <f>(C359+H359+M359+R359)/[2]Constants!$B$3</f>
        <v>0</v>
      </c>
      <c r="X359" s="417">
        <f t="shared" si="124"/>
        <v>1.2501970300000003</v>
      </c>
      <c r="Y359" s="416">
        <f t="shared" si="125"/>
        <v>0.58084678999999995</v>
      </c>
    </row>
    <row r="360" spans="1:25" s="24" customFormat="1" x14ac:dyDescent="0.2">
      <c r="A360" s="423" t="str">
        <f>A337</f>
        <v>HRV</v>
      </c>
      <c r="B360" s="421">
        <f>[2]BldgAreas!$B$196*[2]BldgEUI2!H361*([2]BldgEUI2!C361/[2]Constants!$B$1)/1000000</f>
        <v>0.47515711999999993</v>
      </c>
      <c r="C360" s="420">
        <f>[2]BldgAreas!$C$196*[2]BldgEUI2!H361*[2]BldgEUI2!C361/1000000</f>
        <v>0</v>
      </c>
      <c r="D360" s="420">
        <f>([2]BldgAreas!$D$196*[2]BldgEUI2!C361+[2]BldgAreas!$G$196*[2]BldgEUI2!G361)*[2]BldgEUI2!H361/1000000</f>
        <v>0.42709591999999996</v>
      </c>
      <c r="E360" s="420">
        <v>0</v>
      </c>
      <c r="F360" s="419">
        <f t="shared" si="119"/>
        <v>0.90225303999999995</v>
      </c>
      <c r="G360" s="421">
        <f>[2]BldgAreas!$B$197*[2]BldgEUI2!O361*([2]BldgEUI2!J361/[2]Constants!$B$1)/1000000</f>
        <v>0</v>
      </c>
      <c r="H360" s="420">
        <f>[2]BldgAreas!$C$197*[2]BldgEUI2!O361*[2]BldgEUI2!J361/1000000</f>
        <v>0</v>
      </c>
      <c r="I360" s="420">
        <f>([2]BldgAreas!$D$197*[2]BldgEUI2!J361+[2]BldgAreas!$G$197*[2]BldgEUI2!N361)*[2]BldgEUI2!O361/1000000</f>
        <v>0</v>
      </c>
      <c r="J360" s="420">
        <v>0</v>
      </c>
      <c r="K360" s="419">
        <f t="shared" si="120"/>
        <v>0</v>
      </c>
      <c r="L360" s="421">
        <f>[2]BldgAreas!$B$198*[2]BldgEUI2!V361*([2]BldgEUI2!Q361/[2]Constants!$B$1)/1000000</f>
        <v>0.59095734000000011</v>
      </c>
      <c r="M360" s="420">
        <f>[2]BldgAreas!$C$198*[2]BldgEUI2!V361*[2]BldgEUI2!Q361/1000000</f>
        <v>0</v>
      </c>
      <c r="N360" s="420">
        <f>([2]BldgAreas!$D$198*[2]BldgEUI2!Q361+[2]BldgAreas!$G$198*[2]BldgEUI2!U361)*[2]BldgEUI2!V361/1000000</f>
        <v>0.21220647000000001</v>
      </c>
      <c r="O360" s="420">
        <v>0</v>
      </c>
      <c r="P360" s="419">
        <f t="shared" si="121"/>
        <v>0.80316381000000014</v>
      </c>
      <c r="Q360" s="421">
        <f>[2]BldgAreas!$B$199*[2]BldgEUI2!AC361*([2]BldgEUI2!X361/[2]Constants!$B$1)/1000000</f>
        <v>0</v>
      </c>
      <c r="R360" s="420">
        <f>[2]BldgAreas!$C$199*[2]BldgEUI2!AC361*[2]BldgEUI2!X361/1000000</f>
        <v>0</v>
      </c>
      <c r="S360" s="420">
        <f>([2]BldgAreas!$D$199*[2]BldgEUI2!X361+[2]BldgAreas!$G$199*[2]BldgEUI2!AB361)*[2]BldgEUI2!AC361/1000000</f>
        <v>0</v>
      </c>
      <c r="T360" s="420">
        <v>0</v>
      </c>
      <c r="U360" s="419">
        <f t="shared" si="122"/>
        <v>0</v>
      </c>
      <c r="V360" s="418">
        <f t="shared" si="123"/>
        <v>1.0661144600000001</v>
      </c>
      <c r="W360" s="417">
        <f>(C360+H360+M360+R360)/[2]Constants!$B$3</f>
        <v>0</v>
      </c>
      <c r="X360" s="417">
        <f t="shared" si="124"/>
        <v>1.0661144600000001</v>
      </c>
      <c r="Y360" s="416">
        <f t="shared" si="125"/>
        <v>0.63930239</v>
      </c>
    </row>
    <row r="361" spans="1:25" s="24" customFormat="1" x14ac:dyDescent="0.2">
      <c r="A361" s="423" t="str">
        <f>A338</f>
        <v>DCV</v>
      </c>
      <c r="B361" s="421">
        <f>[2]BldgAreas!$B$196*[2]BldgEUI2!H362*([2]BldgEUI2!C362/[2]Constants!$B$1)/1000000</f>
        <v>0.48183007999999999</v>
      </c>
      <c r="C361" s="420">
        <f>[2]BldgAreas!$C$196*[2]BldgEUI2!H362*[2]BldgEUI2!C362/1000000</f>
        <v>0</v>
      </c>
      <c r="D361" s="420">
        <f>([2]BldgAreas!$D$196*[2]BldgEUI2!C362+[2]BldgAreas!$G$196*[2]BldgEUI2!G362)*[2]BldgEUI2!H362/1000000</f>
        <v>0.42307096</v>
      </c>
      <c r="E361" s="420">
        <v>0</v>
      </c>
      <c r="F361" s="419">
        <f t="shared" si="119"/>
        <v>0.90490103999999993</v>
      </c>
      <c r="G361" s="421">
        <f>[2]BldgAreas!$B$197*[2]BldgEUI2!O362*([2]BldgEUI2!J362/[2]Constants!$B$1)/1000000</f>
        <v>0</v>
      </c>
      <c r="H361" s="420">
        <f>[2]BldgAreas!$C$197*[2]BldgEUI2!O362*[2]BldgEUI2!J362/1000000</f>
        <v>0</v>
      </c>
      <c r="I361" s="420">
        <f>([2]BldgAreas!$D$197*[2]BldgEUI2!J362+[2]BldgAreas!$G$197*[2]BldgEUI2!N362)*[2]BldgEUI2!O362/1000000</f>
        <v>0</v>
      </c>
      <c r="J361" s="420">
        <v>0</v>
      </c>
      <c r="K361" s="419">
        <f t="shared" si="120"/>
        <v>0</v>
      </c>
      <c r="L361" s="421">
        <f>[2]BldgAreas!$B$198*[2]BldgEUI2!V362*([2]BldgEUI2!Q362/[2]Constants!$B$1)/1000000</f>
        <v>0.51830635999999997</v>
      </c>
      <c r="M361" s="420">
        <f>[2]BldgAreas!$C$198*[2]BldgEUI2!V362*[2]BldgEUI2!Q362/1000000</f>
        <v>0</v>
      </c>
      <c r="N361" s="420">
        <f>([2]BldgAreas!$D$198*[2]BldgEUI2!Q362+[2]BldgAreas!$G$198*[2]BldgEUI2!U362)*[2]BldgEUI2!V362/1000000</f>
        <v>0.21132328</v>
      </c>
      <c r="O361" s="420">
        <v>0</v>
      </c>
      <c r="P361" s="419">
        <f t="shared" si="121"/>
        <v>0.72962963999999997</v>
      </c>
      <c r="Q361" s="421">
        <f>[2]BldgAreas!$B$199*[2]BldgEUI2!AC362*([2]BldgEUI2!X362/[2]Constants!$B$1)/1000000</f>
        <v>0</v>
      </c>
      <c r="R361" s="420">
        <f>[2]BldgAreas!$C$199*[2]BldgEUI2!AC362*[2]BldgEUI2!X362/1000000</f>
        <v>0</v>
      </c>
      <c r="S361" s="420">
        <f>([2]BldgAreas!$D$199*[2]BldgEUI2!X362+[2]BldgAreas!$G$199*[2]BldgEUI2!AB362)*[2]BldgEUI2!AC362/1000000</f>
        <v>0</v>
      </c>
      <c r="T361" s="420">
        <v>0</v>
      </c>
      <c r="U361" s="419">
        <f t="shared" si="122"/>
        <v>0</v>
      </c>
      <c r="V361" s="418">
        <f t="shared" si="123"/>
        <v>1.0001364399999999</v>
      </c>
      <c r="W361" s="417">
        <f>(C361+H361+M361+R361)/[2]Constants!$B$3</f>
        <v>0</v>
      </c>
      <c r="X361" s="417">
        <f t="shared" si="124"/>
        <v>1.0001364399999999</v>
      </c>
      <c r="Y361" s="416">
        <f t="shared" si="125"/>
        <v>0.63439424</v>
      </c>
    </row>
    <row r="362" spans="1:25" s="24" customFormat="1" x14ac:dyDescent="0.2">
      <c r="A362" s="425" t="s">
        <v>306</v>
      </c>
      <c r="B362" s="421">
        <f>[2]BldgAreas!$B$196*[2]BldgEUI2!H363*([2]BldgEUI2!C363/[2]Constants!$B$1)/1000000</f>
        <v>0.60231408000000008</v>
      </c>
      <c r="C362" s="420">
        <f>[2]BldgAreas!$C$196*[2]BldgEUI2!H363*[2]BldgEUI2!C363/1000000</f>
        <v>0</v>
      </c>
      <c r="D362" s="420">
        <f>([2]BldgAreas!$D$196*[2]BldgEUI2!C363+[2]BldgAreas!$G$196*[2]BldgEUI2!G363)*[2]BldgEUI2!H363/1000000</f>
        <v>0.41036055999999999</v>
      </c>
      <c r="E362" s="420">
        <v>0</v>
      </c>
      <c r="F362" s="419">
        <f t="shared" si="119"/>
        <v>1.0126746400000002</v>
      </c>
      <c r="G362" s="421">
        <f>[2]BldgAreas!$B$197*[2]BldgEUI2!O363*([2]BldgEUI2!J363/[2]Constants!$B$1)/1000000</f>
        <v>0</v>
      </c>
      <c r="H362" s="420">
        <f>[2]BldgAreas!$C$197*[2]BldgEUI2!O363*[2]BldgEUI2!J363/1000000</f>
        <v>0</v>
      </c>
      <c r="I362" s="420">
        <f>([2]BldgAreas!$D$197*[2]BldgEUI2!J363+[2]BldgAreas!$G$197*[2]BldgEUI2!N363)*[2]BldgEUI2!O363/1000000</f>
        <v>0</v>
      </c>
      <c r="J362" s="420">
        <v>0</v>
      </c>
      <c r="K362" s="419">
        <f t="shared" si="120"/>
        <v>0</v>
      </c>
      <c r="L362" s="421">
        <f>[2]BldgAreas!$B$198*[2]BldgEUI2!V363*([2]BldgEUI2!Q363/[2]Constants!$B$1)/1000000</f>
        <v>0.64788295000000007</v>
      </c>
      <c r="M362" s="420">
        <f>[2]BldgAreas!$C$198*[2]BldgEUI2!V363*[2]BldgEUI2!Q363/1000000</f>
        <v>0</v>
      </c>
      <c r="N362" s="420">
        <f>([2]BldgAreas!$D$198*[2]BldgEUI2!Q363+[2]BldgAreas!$G$198*[2]BldgEUI2!U363)*[2]BldgEUI2!V363/1000000</f>
        <v>0.20493449</v>
      </c>
      <c r="O362" s="420">
        <v>0</v>
      </c>
      <c r="P362" s="419">
        <f t="shared" si="121"/>
        <v>0.85281744000000004</v>
      </c>
      <c r="Q362" s="421">
        <f>[2]BldgAreas!$B$199*[2]BldgEUI2!AC363*([2]BldgEUI2!X363/[2]Constants!$B$1)/1000000</f>
        <v>0</v>
      </c>
      <c r="R362" s="420">
        <f>[2]BldgAreas!$C$199*[2]BldgEUI2!AC363*[2]BldgEUI2!X363/1000000</f>
        <v>0</v>
      </c>
      <c r="S362" s="420">
        <f>([2]BldgAreas!$D$199*[2]BldgEUI2!X363+[2]BldgAreas!$G$199*[2]BldgEUI2!AB363)*[2]BldgEUI2!AC363/1000000</f>
        <v>0</v>
      </c>
      <c r="T362" s="420">
        <v>0</v>
      </c>
      <c r="U362" s="419">
        <f t="shared" si="122"/>
        <v>0</v>
      </c>
      <c r="V362" s="418">
        <f t="shared" si="123"/>
        <v>1.2501970300000003</v>
      </c>
      <c r="W362" s="417">
        <f>(C362+H362+M362+R362)/[2]Constants!$B$3</f>
        <v>0</v>
      </c>
      <c r="X362" s="417">
        <f t="shared" si="124"/>
        <v>1.2501970300000003</v>
      </c>
      <c r="Y362" s="416">
        <f t="shared" si="125"/>
        <v>0.61529504999999995</v>
      </c>
    </row>
    <row r="363" spans="1:25" s="24" customFormat="1" x14ac:dyDescent="0.2">
      <c r="A363" s="423" t="str">
        <f>A340</f>
        <v>VSD</v>
      </c>
      <c r="B363" s="421">
        <f>[2]BldgAreas!$B$196*[2]BldgEUI2!H364*([2]BldgEUI2!C364/[2]Constants!$B$1)/1000000</f>
        <v>0.62300158000000005</v>
      </c>
      <c r="C363" s="420">
        <f>[2]BldgAreas!$C$196*[2]BldgEUI2!H364*[2]BldgEUI2!C364/1000000</f>
        <v>0</v>
      </c>
      <c r="D363" s="420">
        <f>([2]BldgAreas!$D$196*[2]BldgEUI2!C364+[2]BldgAreas!$G$196*[2]BldgEUI2!G364)*[2]BldgEUI2!H364/1000000</f>
        <v>0.40100429333333332</v>
      </c>
      <c r="E363" s="420">
        <v>0</v>
      </c>
      <c r="F363" s="419">
        <f t="shared" si="119"/>
        <v>1.0240058733333335</v>
      </c>
      <c r="G363" s="421">
        <f>[2]BldgAreas!$B$197*[2]BldgEUI2!O364*([2]BldgEUI2!J364/[2]Constants!$B$1)/1000000</f>
        <v>0</v>
      </c>
      <c r="H363" s="420">
        <f>[2]BldgAreas!$C$197*[2]BldgEUI2!O364*[2]BldgEUI2!J364/1000000</f>
        <v>0</v>
      </c>
      <c r="I363" s="420">
        <f>([2]BldgAreas!$D$197*[2]BldgEUI2!J364+[2]BldgAreas!$G$197*[2]BldgEUI2!N364)*[2]BldgEUI2!O364/1000000</f>
        <v>0</v>
      </c>
      <c r="J363" s="420">
        <v>0</v>
      </c>
      <c r="K363" s="419">
        <f t="shared" si="120"/>
        <v>0</v>
      </c>
      <c r="L363" s="421">
        <f>[2]BldgAreas!$B$198*[2]BldgEUI2!V364*([2]BldgEUI2!Q364/[2]Constants!$B$1)/1000000</f>
        <v>0.67088099687500002</v>
      </c>
      <c r="M363" s="420">
        <f>[2]BldgAreas!$C$198*[2]BldgEUI2!V364*[2]BldgEUI2!Q364/1000000</f>
        <v>0</v>
      </c>
      <c r="N363" s="420">
        <f>([2]BldgAreas!$D$198*[2]BldgEUI2!Q364+[2]BldgAreas!$G$198*[2]BldgEUI2!U364)*[2]BldgEUI2!V364/1000000</f>
        <v>0.18679203000000003</v>
      </c>
      <c r="O363" s="420">
        <v>0</v>
      </c>
      <c r="P363" s="419">
        <f t="shared" si="121"/>
        <v>0.85767302687500002</v>
      </c>
      <c r="Q363" s="421">
        <f>[2]BldgAreas!$B$199*[2]BldgEUI2!AC364*([2]BldgEUI2!X364/[2]Constants!$B$1)/1000000</f>
        <v>0</v>
      </c>
      <c r="R363" s="420">
        <f>[2]BldgAreas!$C$199*[2]BldgEUI2!AC364*[2]BldgEUI2!X364/1000000</f>
        <v>0</v>
      </c>
      <c r="S363" s="420">
        <f>([2]BldgAreas!$D$199*[2]BldgEUI2!X364+[2]BldgAreas!$G$199*[2]BldgEUI2!AB364)*[2]BldgEUI2!AC364/1000000</f>
        <v>0</v>
      </c>
      <c r="T363" s="420">
        <v>0</v>
      </c>
      <c r="U363" s="419">
        <f t="shared" si="122"/>
        <v>0</v>
      </c>
      <c r="V363" s="418">
        <f t="shared" si="123"/>
        <v>1.2938825768750002</v>
      </c>
      <c r="W363" s="417">
        <f>(C363+H363+M363+R363)/[2]Constants!$B$3</f>
        <v>0</v>
      </c>
      <c r="X363" s="417">
        <f t="shared" si="124"/>
        <v>1.2938825768750002</v>
      </c>
      <c r="Y363" s="416">
        <f t="shared" si="125"/>
        <v>0.58779632333333331</v>
      </c>
    </row>
    <row r="364" spans="1:25" s="24" customFormat="1" x14ac:dyDescent="0.2">
      <c r="A364" s="423" t="str">
        <f>A341</f>
        <v>VSP</v>
      </c>
      <c r="B364" s="421">
        <f>[2]BldgAreas!$B$196*[2]BldgEUI2!H365*([2]BldgEUI2!C365/[2]Constants!$B$1)/1000000</f>
        <v>0.60231408000000008</v>
      </c>
      <c r="C364" s="420">
        <f>[2]BldgAreas!$C$196*[2]BldgEUI2!H365*[2]BldgEUI2!C365/1000000</f>
        <v>0</v>
      </c>
      <c r="D364" s="420">
        <f>([2]BldgAreas!$D$196*[2]BldgEUI2!C365+[2]BldgAreas!$G$196*[2]BldgEUI2!G365)*[2]BldgEUI2!H365/1000000</f>
        <v>0.40736832000000001</v>
      </c>
      <c r="E364" s="420">
        <v>0</v>
      </c>
      <c r="F364" s="419">
        <f t="shared" si="119"/>
        <v>1.0096824</v>
      </c>
      <c r="G364" s="421">
        <f>[2]BldgAreas!$B$197*[2]BldgEUI2!O365*([2]BldgEUI2!J365/[2]Constants!$B$1)/1000000</f>
        <v>0</v>
      </c>
      <c r="H364" s="420">
        <f>[2]BldgAreas!$C$197*[2]BldgEUI2!O365*[2]BldgEUI2!J365/1000000</f>
        <v>0</v>
      </c>
      <c r="I364" s="420">
        <f>([2]BldgAreas!$D$197*[2]BldgEUI2!J365+[2]BldgAreas!$G$197*[2]BldgEUI2!N365)*[2]BldgEUI2!O365/1000000</f>
        <v>0</v>
      </c>
      <c r="J364" s="420">
        <v>0</v>
      </c>
      <c r="K364" s="419">
        <f t="shared" si="120"/>
        <v>0</v>
      </c>
      <c r="L364" s="421">
        <f>[2]BldgAreas!$B$198*[2]BldgEUI2!V365*([2]BldgEUI2!Q365/[2]Constants!$B$1)/1000000</f>
        <v>0.64788295000000007</v>
      </c>
      <c r="M364" s="420">
        <f>[2]BldgAreas!$C$198*[2]BldgEUI2!V365*[2]BldgEUI2!Q365/1000000</f>
        <v>0</v>
      </c>
      <c r="N364" s="420">
        <f>([2]BldgAreas!$D$198*[2]BldgEUI2!Q365+[2]BldgAreas!$G$198*[2]BldgEUI2!U365)*[2]BldgEUI2!V365/1000000</f>
        <v>0.20452157000000001</v>
      </c>
      <c r="O364" s="420">
        <v>0</v>
      </c>
      <c r="P364" s="419">
        <f t="shared" si="121"/>
        <v>0.85240452000000011</v>
      </c>
      <c r="Q364" s="421">
        <f>[2]BldgAreas!$B$199*[2]BldgEUI2!AC365*([2]BldgEUI2!X365/[2]Constants!$B$1)/1000000</f>
        <v>0</v>
      </c>
      <c r="R364" s="420">
        <f>[2]BldgAreas!$C$199*[2]BldgEUI2!AC365*[2]BldgEUI2!X365/1000000</f>
        <v>0</v>
      </c>
      <c r="S364" s="420">
        <f>([2]BldgAreas!$D$199*[2]BldgEUI2!X365+[2]BldgAreas!$G$199*[2]BldgEUI2!AB365)*[2]BldgEUI2!AC365/1000000</f>
        <v>0</v>
      </c>
      <c r="T364" s="420">
        <v>0</v>
      </c>
      <c r="U364" s="419">
        <f t="shared" si="122"/>
        <v>0</v>
      </c>
      <c r="V364" s="418">
        <f t="shared" si="123"/>
        <v>1.2501970300000003</v>
      </c>
      <c r="W364" s="417">
        <f>(C364+H364+M364+R364)/[2]Constants!$B$3</f>
        <v>0</v>
      </c>
      <c r="X364" s="417">
        <f t="shared" si="124"/>
        <v>1.2501970300000003</v>
      </c>
      <c r="Y364" s="416">
        <f t="shared" si="125"/>
        <v>0.61188989000000005</v>
      </c>
    </row>
    <row r="365" spans="1:25" s="26" customFormat="1" x14ac:dyDescent="0.2">
      <c r="A365" s="423" t="str">
        <f>A342</f>
        <v>Solar Wall</v>
      </c>
      <c r="B365" s="421">
        <f>[2]BldgAreas!$B$196*[2]BldgEUI2!H366*([2]BldgEUI2!C366/[2]Constants!$B$1)/1000000</f>
        <v>0.55425288000000006</v>
      </c>
      <c r="C365" s="420">
        <f>[2]BldgAreas!$C$196*[2]BldgEUI2!H366*[2]BldgEUI2!C366/1000000</f>
        <v>0</v>
      </c>
      <c r="D365" s="420">
        <f>([2]BldgAreas!$D$196*[2]BldgEUI2!C366+[2]BldgAreas!$G$196*[2]BldgEUI2!G366)*[2]BldgEUI2!H366/1000000</f>
        <v>0.43631096000000003</v>
      </c>
      <c r="E365" s="420">
        <v>0</v>
      </c>
      <c r="F365" s="419">
        <f t="shared" si="119"/>
        <v>0.99056384000000008</v>
      </c>
      <c r="G365" s="421">
        <f>[2]BldgAreas!$B$197*[2]BldgEUI2!O366*([2]BldgEUI2!J366/[2]Constants!$B$1)/1000000</f>
        <v>0</v>
      </c>
      <c r="H365" s="420">
        <f>[2]BldgAreas!$C$197*[2]BldgEUI2!O366*[2]BldgEUI2!J366/1000000</f>
        <v>0</v>
      </c>
      <c r="I365" s="420">
        <f>([2]BldgAreas!$D$197*[2]BldgEUI2!J366+[2]BldgAreas!$G$197*[2]BldgEUI2!N366)*[2]BldgEUI2!O366/1000000</f>
        <v>0</v>
      </c>
      <c r="J365" s="420">
        <v>0</v>
      </c>
      <c r="K365" s="419">
        <f t="shared" si="120"/>
        <v>0</v>
      </c>
      <c r="L365" s="421">
        <f>[2]BldgAreas!$B$198*[2]BldgEUI2!V366*([2]BldgEUI2!Q366/[2]Constants!$B$1)/1000000</f>
        <v>0.62706490000000004</v>
      </c>
      <c r="M365" s="420">
        <f>[2]BldgAreas!$C$198*[2]BldgEUI2!V366*[2]BldgEUI2!Q366/1000000</f>
        <v>0</v>
      </c>
      <c r="N365" s="420">
        <f>([2]BldgAreas!$D$198*[2]BldgEUI2!Q366+[2]BldgAreas!$G$198*[2]BldgEUI2!U366)*[2]BldgEUI2!V366/1000000</f>
        <v>0.21705827999999999</v>
      </c>
      <c r="O365" s="420">
        <v>0</v>
      </c>
      <c r="P365" s="419">
        <f t="shared" si="121"/>
        <v>0.84412317999999997</v>
      </c>
      <c r="Q365" s="421">
        <f>[2]BldgAreas!$B$199*[2]BldgEUI2!AC366*([2]BldgEUI2!X366/[2]Constants!$B$1)/1000000</f>
        <v>0</v>
      </c>
      <c r="R365" s="420">
        <f>[2]BldgAreas!$C$199*[2]BldgEUI2!AC366*[2]BldgEUI2!X366/1000000</f>
        <v>0</v>
      </c>
      <c r="S365" s="420">
        <f>([2]BldgAreas!$D$199*[2]BldgEUI2!X366+[2]BldgAreas!$G$199*[2]BldgEUI2!AB366)*[2]BldgEUI2!AC366/1000000</f>
        <v>0</v>
      </c>
      <c r="T365" s="420">
        <v>0</v>
      </c>
      <c r="U365" s="419">
        <f t="shared" si="122"/>
        <v>0</v>
      </c>
      <c r="V365" s="418">
        <f t="shared" si="123"/>
        <v>1.1813177800000001</v>
      </c>
      <c r="W365" s="417">
        <f>(C365+H365+M365+R365)/[2]Constants!$B$3</f>
        <v>0</v>
      </c>
      <c r="X365" s="417">
        <f t="shared" si="124"/>
        <v>1.1813177800000001</v>
      </c>
      <c r="Y365" s="416">
        <f t="shared" si="125"/>
        <v>0.65336923999999996</v>
      </c>
    </row>
    <row r="366" spans="1:25" s="26" customFormat="1" x14ac:dyDescent="0.2">
      <c r="A366" s="424" t="s">
        <v>21</v>
      </c>
      <c r="B366" s="421">
        <f>[2]BldgAreas!$B$196*[2]BldgEUI2!H367*([2]BldgEUI2!C367/[2]Constants!$B$1)/1000000</f>
        <v>0.58298367999999989</v>
      </c>
      <c r="C366" s="420">
        <f>[2]BldgAreas!$C$196*[2]BldgEUI2!H367*[2]BldgEUI2!C367/1000000</f>
        <v>0</v>
      </c>
      <c r="D366" s="420">
        <f>([2]BldgAreas!$D$196*[2]BldgEUI2!C367+[2]BldgAreas!$G$196*[2]BldgEUI2!G367)*[2]BldgEUI2!H367/1000000</f>
        <v>0.42352111999999997</v>
      </c>
      <c r="E366" s="420">
        <v>0</v>
      </c>
      <c r="F366" s="419">
        <f t="shared" si="119"/>
        <v>1.0065047999999999</v>
      </c>
      <c r="G366" s="421">
        <f>[2]BldgAreas!$B$197*[2]BldgEUI2!O367*([2]BldgEUI2!J367/[2]Constants!$B$1)/1000000</f>
        <v>0</v>
      </c>
      <c r="H366" s="420">
        <f>[2]BldgAreas!$C$197*[2]BldgEUI2!O367*[2]BldgEUI2!J367/1000000</f>
        <v>0</v>
      </c>
      <c r="I366" s="420">
        <f>([2]BldgAreas!$D$197*[2]BldgEUI2!J367+[2]BldgAreas!$G$197*[2]BldgEUI2!N367)*[2]BldgEUI2!O367/1000000</f>
        <v>0</v>
      </c>
      <c r="J366" s="420">
        <v>0</v>
      </c>
      <c r="K366" s="419">
        <f t="shared" si="120"/>
        <v>0</v>
      </c>
      <c r="L366" s="421">
        <f>[2]BldgAreas!$B$198*[2]BldgEUI2!V367*([2]BldgEUI2!Q367/[2]Constants!$B$1)/1000000</f>
        <v>0.63950984999999994</v>
      </c>
      <c r="M366" s="420">
        <f>[2]BldgAreas!$C$198*[2]BldgEUI2!V367*[2]BldgEUI2!Q367/1000000</f>
        <v>0</v>
      </c>
      <c r="N366" s="420">
        <f>([2]BldgAreas!$D$198*[2]BldgEUI2!Q367+[2]BldgAreas!$G$198*[2]BldgEUI2!U367)*[2]BldgEUI2!V367/1000000</f>
        <v>0.21151826999999998</v>
      </c>
      <c r="O366" s="420">
        <v>0</v>
      </c>
      <c r="P366" s="419">
        <f t="shared" si="121"/>
        <v>0.85102811999999994</v>
      </c>
      <c r="Q366" s="421">
        <f>[2]BldgAreas!$B$199*[2]BldgEUI2!AC367*([2]BldgEUI2!X367/[2]Constants!$B$1)/1000000</f>
        <v>0</v>
      </c>
      <c r="R366" s="420">
        <f>[2]BldgAreas!$C$199*[2]BldgEUI2!AC367*[2]BldgEUI2!X367/1000000</f>
        <v>0</v>
      </c>
      <c r="S366" s="420">
        <f>([2]BldgAreas!$D$199*[2]BldgEUI2!X367+[2]BldgAreas!$G$199*[2]BldgEUI2!AB367)*[2]BldgEUI2!AC367/1000000</f>
        <v>0</v>
      </c>
      <c r="T366" s="420">
        <v>0</v>
      </c>
      <c r="U366" s="419">
        <f t="shared" si="122"/>
        <v>0</v>
      </c>
      <c r="V366" s="418">
        <f t="shared" si="123"/>
        <v>1.2224935299999999</v>
      </c>
      <c r="W366" s="417">
        <f>(C366+H366+M366+R366)/[2]Constants!$B$3</f>
        <v>0</v>
      </c>
      <c r="X366" s="417">
        <f t="shared" si="124"/>
        <v>1.2224935299999999</v>
      </c>
      <c r="Y366" s="416">
        <f t="shared" si="125"/>
        <v>0.63503938999999998</v>
      </c>
    </row>
    <row r="367" spans="1:25" s="24" customFormat="1" x14ac:dyDescent="0.2">
      <c r="A367" s="423" t="str">
        <f>A344</f>
        <v>DB Economizer</v>
      </c>
      <c r="B367" s="421">
        <f>[2]BldgAreas!$B$196*[2]BldgEUI2!H368*([2]BldgEUI2!C368/[2]Constants!$B$1)/1000000</f>
        <v>0.60231408000000008</v>
      </c>
      <c r="C367" s="420">
        <f>[2]BldgAreas!$C$196*[2]BldgEUI2!H368*[2]BldgEUI2!C368/1000000</f>
        <v>0</v>
      </c>
      <c r="D367" s="420">
        <f>([2]BldgAreas!$D$196*[2]BldgEUI2!C368+[2]BldgAreas!$G$196*[2]BldgEUI2!G368)*[2]BldgEUI2!H368/1000000</f>
        <v>0.41915192000000001</v>
      </c>
      <c r="E367" s="420">
        <v>0</v>
      </c>
      <c r="F367" s="419">
        <f t="shared" si="119"/>
        <v>1.0214660000000002</v>
      </c>
      <c r="G367" s="421">
        <f>[2]BldgAreas!$B$197*[2]BldgEUI2!O368*([2]BldgEUI2!J368/[2]Constants!$B$1)/1000000</f>
        <v>0</v>
      </c>
      <c r="H367" s="420">
        <f>[2]BldgAreas!$C$197*[2]BldgEUI2!O368*[2]BldgEUI2!J368/1000000</f>
        <v>0</v>
      </c>
      <c r="I367" s="420">
        <f>([2]BldgAreas!$D$197*[2]BldgEUI2!J368+[2]BldgAreas!$G$197*[2]BldgEUI2!N368)*[2]BldgEUI2!O368/1000000</f>
        <v>0</v>
      </c>
      <c r="J367" s="420">
        <v>0</v>
      </c>
      <c r="K367" s="419">
        <f t="shared" si="120"/>
        <v>0</v>
      </c>
      <c r="L367" s="421">
        <f>[2]BldgAreas!$B$198*[2]BldgEUI2!V368*([2]BldgEUI2!Q368/[2]Constants!$B$1)/1000000</f>
        <v>0.64789442000000008</v>
      </c>
      <c r="M367" s="420">
        <f>[2]BldgAreas!$C$198*[2]BldgEUI2!V368*[2]BldgEUI2!Q368/1000000</f>
        <v>0</v>
      </c>
      <c r="N367" s="420">
        <f>([2]BldgAreas!$D$198*[2]BldgEUI2!Q368+[2]BldgAreas!$G$198*[2]BldgEUI2!U368)*[2]BldgEUI2!V368/1000000</f>
        <v>0.20862782999999999</v>
      </c>
      <c r="O367" s="420">
        <v>0</v>
      </c>
      <c r="P367" s="419">
        <f t="shared" si="121"/>
        <v>0.85652225000000004</v>
      </c>
      <c r="Q367" s="421">
        <f>[2]BldgAreas!$B$199*[2]BldgEUI2!AC368*([2]BldgEUI2!X368/[2]Constants!$B$1)/1000000</f>
        <v>0</v>
      </c>
      <c r="R367" s="420">
        <f>[2]BldgAreas!$C$199*[2]BldgEUI2!AC368*[2]BldgEUI2!X368/1000000</f>
        <v>0</v>
      </c>
      <c r="S367" s="420">
        <f>([2]BldgAreas!$D$199*[2]BldgEUI2!X368+[2]BldgAreas!$G$199*[2]BldgEUI2!AB368)*[2]BldgEUI2!AC368/1000000</f>
        <v>0</v>
      </c>
      <c r="T367" s="420">
        <v>0</v>
      </c>
      <c r="U367" s="419">
        <f t="shared" si="122"/>
        <v>0</v>
      </c>
      <c r="V367" s="418">
        <f t="shared" si="123"/>
        <v>1.2502085000000003</v>
      </c>
      <c r="W367" s="417">
        <f>(C367+H367+M367+R367)/[2]Constants!$B$3</f>
        <v>0</v>
      </c>
      <c r="X367" s="417">
        <f t="shared" si="124"/>
        <v>1.2502085000000003</v>
      </c>
      <c r="Y367" s="416">
        <f t="shared" si="125"/>
        <v>0.62777974999999997</v>
      </c>
    </row>
    <row r="368" spans="1:25" x14ac:dyDescent="0.2">
      <c r="A368" s="422" t="s">
        <v>311</v>
      </c>
      <c r="B368" s="421">
        <f>[2]BldgAreas!$B$196*[2]BldgEUI2!H369*([2]BldgEUI2!C369/[2]Constants!$B$1)/1000000</f>
        <v>0.60231408000000008</v>
      </c>
      <c r="C368" s="420">
        <f>[2]BldgAreas!$C$196*[2]BldgEUI2!H369*[2]BldgEUI2!C369/1000000</f>
        <v>0</v>
      </c>
      <c r="D368" s="420">
        <f>([2]BldgAreas!$D$196*[2]BldgEUI2!C369+[2]BldgAreas!$G$196*[2]BldgEUI2!G369)*[2]BldgEUI2!H369/1000000</f>
        <v>0.42307096</v>
      </c>
      <c r="E368" s="420">
        <v>0</v>
      </c>
      <c r="F368" s="419">
        <f t="shared" si="119"/>
        <v>1.0253850400000002</v>
      </c>
      <c r="G368" s="421">
        <f>[2]BldgAreas!$B$197*[2]BldgEUI2!O369*([2]BldgEUI2!J369/[2]Constants!$B$1)/1000000</f>
        <v>0</v>
      </c>
      <c r="H368" s="420">
        <f>[2]BldgAreas!$C$197*[2]BldgEUI2!O369*[2]BldgEUI2!J369/1000000</f>
        <v>0</v>
      </c>
      <c r="I368" s="420">
        <f>([2]BldgAreas!$D$197*[2]BldgEUI2!J369+[2]BldgAreas!$G$197*[2]BldgEUI2!N369)*[2]BldgEUI2!O369/1000000</f>
        <v>0</v>
      </c>
      <c r="J368" s="420">
        <v>0</v>
      </c>
      <c r="K368" s="419">
        <f t="shared" si="120"/>
        <v>0</v>
      </c>
      <c r="L368" s="421">
        <f>[2]BldgAreas!$B$198*[2]BldgEUI2!V369*([2]BldgEUI2!Q369/[2]Constants!$B$1)/1000000</f>
        <v>0.64788295000000007</v>
      </c>
      <c r="M368" s="420">
        <f>[2]BldgAreas!$C$198*[2]BldgEUI2!V369*[2]BldgEUI2!Q369/1000000</f>
        <v>0</v>
      </c>
      <c r="N368" s="420">
        <f>([2]BldgAreas!$D$198*[2]BldgEUI2!Q369+[2]BldgAreas!$G$198*[2]BldgEUI2!U369)*[2]BldgEUI2!V369/1000000</f>
        <v>0.20951101999999999</v>
      </c>
      <c r="O368" s="420">
        <v>0</v>
      </c>
      <c r="P368" s="419">
        <f t="shared" si="121"/>
        <v>0.85739397000000006</v>
      </c>
      <c r="Q368" s="421">
        <f>[2]BldgAreas!$B$199*[2]BldgEUI2!AC369*([2]BldgEUI2!X369/[2]Constants!$B$1)/1000000</f>
        <v>0</v>
      </c>
      <c r="R368" s="420">
        <f>[2]BldgAreas!$C$199*[2]BldgEUI2!AC369*[2]BldgEUI2!X369/1000000</f>
        <v>0</v>
      </c>
      <c r="S368" s="420">
        <f>([2]BldgAreas!$D$199*[2]BldgEUI2!X369+[2]BldgAreas!$G$199*[2]BldgEUI2!AB369)*[2]BldgEUI2!AC369/1000000</f>
        <v>0</v>
      </c>
      <c r="T368" s="420">
        <v>0</v>
      </c>
      <c r="U368" s="419">
        <f t="shared" si="122"/>
        <v>0</v>
      </c>
      <c r="V368" s="418">
        <f t="shared" si="123"/>
        <v>1.2501970300000003</v>
      </c>
      <c r="W368" s="417">
        <f>(C368+H368+M368+R368)/[2]Constants!$B$3</f>
        <v>0</v>
      </c>
      <c r="X368" s="417">
        <f t="shared" si="124"/>
        <v>1.2501970300000003</v>
      </c>
      <c r="Y368" s="416">
        <f t="shared" si="125"/>
        <v>0.63258197999999999</v>
      </c>
    </row>
    <row r="369" spans="1:25" x14ac:dyDescent="0.2">
      <c r="A369" s="415" t="s">
        <v>312</v>
      </c>
      <c r="B369" s="414">
        <f>[2]BldgAreas!$B$196*[2]BldgEUI2!H370*([2]BldgEUI2!C370/[2]Constants!$B$1)/1000000</f>
        <v>0.54625591999999989</v>
      </c>
      <c r="C369" s="413">
        <f>[2]BldgAreas!$C$196*[2]BldgEUI2!H370*[2]BldgEUI2!C370/1000000</f>
        <v>0</v>
      </c>
      <c r="D369" s="413">
        <f>([2]BldgAreas!$D$196*[2]BldgEUI2!C370+[2]BldgAreas!$G$196*[2]BldgEUI2!G370)*[2]BldgEUI2!H370/1000000</f>
        <v>0.41809271999999997</v>
      </c>
      <c r="E369" s="413">
        <v>0</v>
      </c>
      <c r="F369" s="412">
        <f t="shared" si="119"/>
        <v>0.96434863999999987</v>
      </c>
      <c r="G369" s="414">
        <f>[2]BldgAreas!$B$197*[2]BldgEUI2!O370*([2]BldgEUI2!J370/[2]Constants!$B$1)/1000000</f>
        <v>0</v>
      </c>
      <c r="H369" s="413">
        <f>[2]BldgAreas!$C$197*[2]BldgEUI2!O370*[2]BldgEUI2!J370/1000000</f>
        <v>0</v>
      </c>
      <c r="I369" s="413">
        <f>([2]BldgAreas!$D$197*[2]BldgEUI2!J370+[2]BldgAreas!$G$197*[2]BldgEUI2!N370)*[2]BldgEUI2!O370/1000000</f>
        <v>0</v>
      </c>
      <c r="J369" s="413">
        <v>0</v>
      </c>
      <c r="K369" s="412">
        <f t="shared" si="120"/>
        <v>0</v>
      </c>
      <c r="L369" s="414">
        <f>[2]BldgAreas!$B$198*[2]BldgEUI2!V370*([2]BldgEUI2!Q370/[2]Constants!$B$1)/1000000</f>
        <v>0.58491265000000003</v>
      </c>
      <c r="M369" s="413">
        <f>[2]BldgAreas!$C$198*[2]BldgEUI2!V370*[2]BldgEUI2!Q370/1000000</f>
        <v>0</v>
      </c>
      <c r="N369" s="413">
        <f>([2]BldgAreas!$D$198*[2]BldgEUI2!Q370+[2]BldgAreas!$G$198*[2]BldgEUI2!U370)*[2]BldgEUI2!V370/1000000</f>
        <v>0.20636823999999998</v>
      </c>
      <c r="O369" s="413">
        <v>0</v>
      </c>
      <c r="P369" s="412">
        <f t="shared" si="121"/>
        <v>0.79128089000000001</v>
      </c>
      <c r="Q369" s="414">
        <f>[2]BldgAreas!$B$199*[2]BldgEUI2!AC370*([2]BldgEUI2!X370/[2]Constants!$B$1)/1000000</f>
        <v>0</v>
      </c>
      <c r="R369" s="413">
        <f>[2]BldgAreas!$C$199*[2]BldgEUI2!AC370*[2]BldgEUI2!X370/1000000</f>
        <v>0</v>
      </c>
      <c r="S369" s="413">
        <f>([2]BldgAreas!$D$199*[2]BldgEUI2!X370+[2]BldgAreas!$G$199*[2]BldgEUI2!AB370)*[2]BldgEUI2!AC370/1000000</f>
        <v>0</v>
      </c>
      <c r="T369" s="413">
        <v>0</v>
      </c>
      <c r="U369" s="412">
        <f t="shared" si="122"/>
        <v>0</v>
      </c>
      <c r="V369" s="411">
        <f t="shared" si="123"/>
        <v>1.1311685699999998</v>
      </c>
      <c r="W369" s="410">
        <f>(C369+H369+M369+R369)/[2]Constants!$B$3</f>
        <v>0</v>
      </c>
      <c r="X369" s="410">
        <f t="shared" si="124"/>
        <v>1.1311685699999998</v>
      </c>
      <c r="Y369" s="409">
        <f t="shared" si="125"/>
        <v>0.62446095999999995</v>
      </c>
    </row>
  </sheetData>
  <mergeCells count="96">
    <mergeCell ref="L257:P257"/>
    <mergeCell ref="Q257:U257"/>
    <mergeCell ref="V234:Y234"/>
    <mergeCell ref="B233:Y233"/>
    <mergeCell ref="V257:Y257"/>
    <mergeCell ref="B256:Y256"/>
    <mergeCell ref="B234:F234"/>
    <mergeCell ref="G234:K234"/>
    <mergeCell ref="L234:P234"/>
    <mergeCell ref="Q234:U234"/>
    <mergeCell ref="B257:F257"/>
    <mergeCell ref="G257:K257"/>
    <mergeCell ref="G188:K188"/>
    <mergeCell ref="V211:Y211"/>
    <mergeCell ref="B210:Y210"/>
    <mergeCell ref="V165:Y165"/>
    <mergeCell ref="B211:F211"/>
    <mergeCell ref="G211:K211"/>
    <mergeCell ref="L211:P211"/>
    <mergeCell ref="Q211:U211"/>
    <mergeCell ref="V142:Y142"/>
    <mergeCell ref="B141:Y141"/>
    <mergeCell ref="B164:Y164"/>
    <mergeCell ref="V188:Y188"/>
    <mergeCell ref="B187:Y187"/>
    <mergeCell ref="B142:F142"/>
    <mergeCell ref="G142:K142"/>
    <mergeCell ref="L142:P142"/>
    <mergeCell ref="Q142:U142"/>
    <mergeCell ref="B165:F165"/>
    <mergeCell ref="G165:K165"/>
    <mergeCell ref="L188:P188"/>
    <mergeCell ref="Q188:U188"/>
    <mergeCell ref="L165:P165"/>
    <mergeCell ref="Q165:U165"/>
    <mergeCell ref="B188:F188"/>
    <mergeCell ref="V119:Y119"/>
    <mergeCell ref="B118:Y118"/>
    <mergeCell ref="B96:F96"/>
    <mergeCell ref="G96:K96"/>
    <mergeCell ref="L96:P96"/>
    <mergeCell ref="Q96:U96"/>
    <mergeCell ref="B119:F119"/>
    <mergeCell ref="G119:K119"/>
    <mergeCell ref="L119:P119"/>
    <mergeCell ref="Q119:U119"/>
    <mergeCell ref="B50:F50"/>
    <mergeCell ref="G50:K50"/>
    <mergeCell ref="V73:Y73"/>
    <mergeCell ref="B72:Y72"/>
    <mergeCell ref="V96:Y96"/>
    <mergeCell ref="B95:Y95"/>
    <mergeCell ref="L73:P73"/>
    <mergeCell ref="Q73:U73"/>
    <mergeCell ref="B73:F73"/>
    <mergeCell ref="G73:K73"/>
    <mergeCell ref="V4:Y4"/>
    <mergeCell ref="B3:Y3"/>
    <mergeCell ref="V27:Y27"/>
    <mergeCell ref="B26:Y26"/>
    <mergeCell ref="V50:Y50"/>
    <mergeCell ref="B49:Y49"/>
    <mergeCell ref="B27:F27"/>
    <mergeCell ref="G27:K27"/>
    <mergeCell ref="L27:P27"/>
    <mergeCell ref="Q27:U27"/>
    <mergeCell ref="L50:P50"/>
    <mergeCell ref="Q50:U50"/>
    <mergeCell ref="B4:F4"/>
    <mergeCell ref="G4:K4"/>
    <mergeCell ref="L4:P4"/>
    <mergeCell ref="Q4:U4"/>
    <mergeCell ref="B303:F303"/>
    <mergeCell ref="G303:K303"/>
    <mergeCell ref="L303:P303"/>
    <mergeCell ref="Q303:U303"/>
    <mergeCell ref="B280:F280"/>
    <mergeCell ref="G280:K280"/>
    <mergeCell ref="L280:P280"/>
    <mergeCell ref="Q280:U280"/>
    <mergeCell ref="V349:Y349"/>
    <mergeCell ref="B348:Y348"/>
    <mergeCell ref="V280:Y280"/>
    <mergeCell ref="B279:Y279"/>
    <mergeCell ref="V303:Y303"/>
    <mergeCell ref="B302:Y302"/>
    <mergeCell ref="V326:Y326"/>
    <mergeCell ref="B325:Y325"/>
    <mergeCell ref="B349:F349"/>
    <mergeCell ref="G349:K349"/>
    <mergeCell ref="L349:P349"/>
    <mergeCell ref="Q349:U349"/>
    <mergeCell ref="B326:F326"/>
    <mergeCell ref="G326:K326"/>
    <mergeCell ref="L326:P326"/>
    <mergeCell ref="Q326:U326"/>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4" sqref="N24"/>
    </sheetView>
  </sheetViews>
  <sheetFormatPr defaultRowHeight="12.75" x14ac:dyDescent="0.2"/>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7"/>
  <sheetViews>
    <sheetView workbookViewId="0">
      <selection activeCell="N33" sqref="N33"/>
    </sheetView>
  </sheetViews>
  <sheetFormatPr defaultRowHeight="12.75" x14ac:dyDescent="0.2"/>
  <sheetData>
    <row r="1" spans="1:5" ht="25.5" x14ac:dyDescent="0.2">
      <c r="A1" s="320" t="s">
        <v>14</v>
      </c>
      <c r="B1" s="317" t="s">
        <v>288</v>
      </c>
      <c r="C1" s="318" t="s">
        <v>289</v>
      </c>
      <c r="D1" s="318" t="s">
        <v>290</v>
      </c>
      <c r="E1" s="317" t="s">
        <v>291</v>
      </c>
    </row>
    <row r="3" spans="1:5" x14ac:dyDescent="0.2">
      <c r="A3" s="760" t="s">
        <v>292</v>
      </c>
      <c r="B3" s="317" t="s">
        <v>293</v>
      </c>
      <c r="C3" s="317">
        <v>0</v>
      </c>
      <c r="D3" s="317">
        <v>5</v>
      </c>
      <c r="E3" s="317">
        <v>5</v>
      </c>
    </row>
    <row r="4" spans="1:5" x14ac:dyDescent="0.2">
      <c r="A4" s="760"/>
      <c r="B4" s="317" t="s">
        <v>294</v>
      </c>
      <c r="C4" s="317">
        <v>0</v>
      </c>
      <c r="D4" s="317">
        <v>5</v>
      </c>
      <c r="E4" s="317">
        <v>5</v>
      </c>
    </row>
    <row r="5" spans="1:5" x14ac:dyDescent="0.2">
      <c r="A5" s="760"/>
      <c r="B5" s="319" t="s">
        <v>295</v>
      </c>
      <c r="C5" s="317">
        <v>0</v>
      </c>
      <c r="D5" s="317">
        <v>5</v>
      </c>
      <c r="E5" s="317">
        <v>5</v>
      </c>
    </row>
    <row r="6" spans="1:5" ht="38.25" x14ac:dyDescent="0.2">
      <c r="A6" s="760"/>
      <c r="B6" s="318" t="s">
        <v>296</v>
      </c>
      <c r="C6" s="317">
        <v>0</v>
      </c>
      <c r="D6" s="317">
        <v>5</v>
      </c>
      <c r="E6" s="317">
        <v>5</v>
      </c>
    </row>
    <row r="7" spans="1:5" x14ac:dyDescent="0.2">
      <c r="A7" s="760"/>
      <c r="B7" s="317" t="s">
        <v>297</v>
      </c>
      <c r="C7" s="317"/>
      <c r="D7" s="317"/>
      <c r="E7" s="317">
        <v>5</v>
      </c>
    </row>
    <row r="8" spans="1:5" x14ac:dyDescent="0.2">
      <c r="A8" s="760"/>
      <c r="B8" s="317" t="s">
        <v>298</v>
      </c>
      <c r="C8" s="317"/>
      <c r="D8" s="317"/>
      <c r="E8" s="317">
        <v>1</v>
      </c>
    </row>
    <row r="10" spans="1:5" x14ac:dyDescent="0.2">
      <c r="A10" s="760" t="s">
        <v>299</v>
      </c>
      <c r="B10" s="317" t="s">
        <v>293</v>
      </c>
      <c r="C10" s="317">
        <v>0</v>
      </c>
      <c r="D10" s="317">
        <v>5</v>
      </c>
      <c r="E10" s="317">
        <v>5</v>
      </c>
    </row>
    <row r="11" spans="1:5" x14ac:dyDescent="0.2">
      <c r="A11" s="760"/>
      <c r="B11" s="317" t="s">
        <v>294</v>
      </c>
      <c r="C11" s="317">
        <v>0</v>
      </c>
      <c r="D11" s="317">
        <v>5</v>
      </c>
      <c r="E11" s="317">
        <v>5</v>
      </c>
    </row>
    <row r="12" spans="1:5" x14ac:dyDescent="0.2">
      <c r="A12" s="760"/>
      <c r="B12" s="319" t="s">
        <v>295</v>
      </c>
      <c r="C12" s="317">
        <v>0</v>
      </c>
      <c r="D12" s="317">
        <v>5</v>
      </c>
      <c r="E12" s="317">
        <v>5</v>
      </c>
    </row>
    <row r="13" spans="1:5" ht="38.25" x14ac:dyDescent="0.2">
      <c r="A13" s="760"/>
      <c r="B13" s="318" t="s">
        <v>296</v>
      </c>
      <c r="C13" s="317">
        <v>0</v>
      </c>
      <c r="D13" s="317">
        <v>5</v>
      </c>
      <c r="E13" s="317">
        <v>5</v>
      </c>
    </row>
    <row r="14" spans="1:5" x14ac:dyDescent="0.2">
      <c r="A14" s="760"/>
      <c r="B14" s="317" t="s">
        <v>297</v>
      </c>
      <c r="C14" s="317"/>
      <c r="D14" s="317"/>
      <c r="E14" s="317">
        <v>5</v>
      </c>
    </row>
    <row r="15" spans="1:5" x14ac:dyDescent="0.2">
      <c r="A15" s="760"/>
      <c r="B15" s="317" t="s">
        <v>298</v>
      </c>
      <c r="C15" s="317"/>
      <c r="D15" s="317"/>
      <c r="E15" s="317">
        <v>1</v>
      </c>
    </row>
    <row r="17" spans="1:5" x14ac:dyDescent="0.2">
      <c r="A17" s="760" t="s">
        <v>300</v>
      </c>
      <c r="B17" s="317" t="s">
        <v>293</v>
      </c>
      <c r="C17" s="317">
        <v>0</v>
      </c>
      <c r="D17" s="317">
        <v>5</v>
      </c>
      <c r="E17" s="317">
        <v>5</v>
      </c>
    </row>
    <row r="18" spans="1:5" x14ac:dyDescent="0.2">
      <c r="A18" s="760"/>
      <c r="B18" s="317" t="s">
        <v>294</v>
      </c>
      <c r="C18" s="317">
        <v>0</v>
      </c>
      <c r="D18" s="317">
        <v>5</v>
      </c>
      <c r="E18" s="317">
        <v>5</v>
      </c>
    </row>
    <row r="19" spans="1:5" x14ac:dyDescent="0.2">
      <c r="A19" s="760"/>
      <c r="B19" s="319" t="s">
        <v>295</v>
      </c>
      <c r="C19" s="317">
        <v>0</v>
      </c>
      <c r="D19" s="317">
        <v>5</v>
      </c>
      <c r="E19" s="317">
        <v>5</v>
      </c>
    </row>
    <row r="20" spans="1:5" ht="38.25" x14ac:dyDescent="0.2">
      <c r="A20" s="760"/>
      <c r="B20" s="318" t="s">
        <v>296</v>
      </c>
      <c r="C20" s="317">
        <v>0</v>
      </c>
      <c r="D20" s="317">
        <v>5</v>
      </c>
      <c r="E20" s="317">
        <v>5</v>
      </c>
    </row>
    <row r="21" spans="1:5" x14ac:dyDescent="0.2">
      <c r="A21" s="760"/>
      <c r="B21" s="317" t="s">
        <v>297</v>
      </c>
      <c r="C21" s="317"/>
      <c r="D21" s="317"/>
      <c r="E21" s="317">
        <v>5</v>
      </c>
    </row>
    <row r="22" spans="1:5" x14ac:dyDescent="0.2">
      <c r="A22" s="760"/>
      <c r="B22" s="317" t="s">
        <v>298</v>
      </c>
      <c r="C22" s="317"/>
      <c r="D22" s="317"/>
      <c r="E22" s="317">
        <v>1</v>
      </c>
    </row>
    <row r="24" spans="1:5" x14ac:dyDescent="0.2">
      <c r="A24" s="760" t="s">
        <v>301</v>
      </c>
      <c r="B24" s="317" t="s">
        <v>293</v>
      </c>
      <c r="C24" s="317">
        <v>0</v>
      </c>
      <c r="D24" s="317">
        <v>5</v>
      </c>
      <c r="E24" s="317">
        <v>5</v>
      </c>
    </row>
    <row r="25" spans="1:5" x14ac:dyDescent="0.2">
      <c r="A25" s="760"/>
      <c r="B25" s="317" t="s">
        <v>294</v>
      </c>
      <c r="C25" s="317">
        <v>0</v>
      </c>
      <c r="D25" s="317">
        <v>5</v>
      </c>
      <c r="E25" s="317">
        <v>3</v>
      </c>
    </row>
    <row r="26" spans="1:5" x14ac:dyDescent="0.2">
      <c r="A26" s="760"/>
      <c r="B26" s="319" t="s">
        <v>295</v>
      </c>
      <c r="C26" s="317">
        <v>0</v>
      </c>
      <c r="D26" s="317">
        <v>5</v>
      </c>
      <c r="E26" s="317">
        <v>4</v>
      </c>
    </row>
    <row r="27" spans="1:5" ht="38.25" x14ac:dyDescent="0.2">
      <c r="A27" s="760"/>
      <c r="B27" s="318" t="s">
        <v>296</v>
      </c>
      <c r="C27" s="317">
        <v>0</v>
      </c>
      <c r="D27" s="317">
        <v>5</v>
      </c>
      <c r="E27" s="317">
        <v>4</v>
      </c>
    </row>
    <row r="28" spans="1:5" x14ac:dyDescent="0.2">
      <c r="A28" s="760"/>
      <c r="B28" s="317" t="s">
        <v>297</v>
      </c>
      <c r="C28" s="317"/>
      <c r="D28" s="317"/>
      <c r="E28" s="317">
        <v>4</v>
      </c>
    </row>
    <row r="29" spans="1:5" x14ac:dyDescent="0.2">
      <c r="A29" s="760"/>
      <c r="B29" s="317" t="s">
        <v>298</v>
      </c>
      <c r="C29" s="317"/>
      <c r="D29" s="317"/>
      <c r="E29" s="317">
        <v>1</v>
      </c>
    </row>
    <row r="31" spans="1:5" x14ac:dyDescent="0.2">
      <c r="A31" s="760" t="s">
        <v>302</v>
      </c>
      <c r="B31" s="317" t="s">
        <v>293</v>
      </c>
      <c r="C31" s="317">
        <v>0</v>
      </c>
      <c r="D31" s="317">
        <v>5</v>
      </c>
      <c r="E31" s="317">
        <v>5</v>
      </c>
    </row>
    <row r="32" spans="1:5" x14ac:dyDescent="0.2">
      <c r="A32" s="760"/>
      <c r="B32" s="317" t="s">
        <v>294</v>
      </c>
      <c r="C32" s="317">
        <v>0</v>
      </c>
      <c r="D32" s="317">
        <v>5</v>
      </c>
      <c r="E32" s="317">
        <v>5</v>
      </c>
    </row>
    <row r="33" spans="1:5" x14ac:dyDescent="0.2">
      <c r="A33" s="760"/>
      <c r="B33" s="319" t="s">
        <v>295</v>
      </c>
      <c r="C33" s="317">
        <v>0</v>
      </c>
      <c r="D33" s="317">
        <v>5</v>
      </c>
      <c r="E33" s="317">
        <v>5</v>
      </c>
    </row>
    <row r="34" spans="1:5" ht="38.25" x14ac:dyDescent="0.2">
      <c r="A34" s="760"/>
      <c r="B34" s="318" t="s">
        <v>296</v>
      </c>
      <c r="C34" s="317">
        <v>0</v>
      </c>
      <c r="D34" s="317">
        <v>5</v>
      </c>
      <c r="E34" s="317">
        <v>2.5</v>
      </c>
    </row>
    <row r="35" spans="1:5" x14ac:dyDescent="0.2">
      <c r="A35" s="760"/>
      <c r="B35" s="317" t="s">
        <v>297</v>
      </c>
      <c r="C35" s="317"/>
      <c r="D35" s="317"/>
      <c r="E35" s="317">
        <v>4.375</v>
      </c>
    </row>
    <row r="36" spans="1:5" x14ac:dyDescent="0.2">
      <c r="A36" s="760"/>
      <c r="B36" s="317" t="s">
        <v>298</v>
      </c>
      <c r="C36" s="317"/>
      <c r="D36" s="317"/>
      <c r="E36" s="317">
        <v>1</v>
      </c>
    </row>
    <row r="38" spans="1:5" x14ac:dyDescent="0.2">
      <c r="A38" s="760" t="s">
        <v>303</v>
      </c>
      <c r="B38" s="317" t="s">
        <v>293</v>
      </c>
      <c r="C38" s="317">
        <v>0</v>
      </c>
      <c r="D38" s="317">
        <v>5</v>
      </c>
      <c r="E38" s="317">
        <v>5</v>
      </c>
    </row>
    <row r="39" spans="1:5" x14ac:dyDescent="0.2">
      <c r="A39" s="760"/>
      <c r="B39" s="317" t="s">
        <v>294</v>
      </c>
      <c r="C39" s="317">
        <v>0</v>
      </c>
      <c r="D39" s="317">
        <v>5</v>
      </c>
      <c r="E39" s="317">
        <v>5</v>
      </c>
    </row>
    <row r="40" spans="1:5" x14ac:dyDescent="0.2">
      <c r="A40" s="760"/>
      <c r="B40" s="319" t="s">
        <v>295</v>
      </c>
      <c r="C40" s="317">
        <v>0</v>
      </c>
      <c r="D40" s="317">
        <v>5</v>
      </c>
      <c r="E40" s="317">
        <v>5</v>
      </c>
    </row>
    <row r="41" spans="1:5" ht="38.25" x14ac:dyDescent="0.2">
      <c r="A41" s="760"/>
      <c r="B41" s="318" t="s">
        <v>296</v>
      </c>
      <c r="C41" s="317">
        <v>0</v>
      </c>
      <c r="D41" s="317">
        <v>5</v>
      </c>
      <c r="E41" s="317">
        <v>4</v>
      </c>
    </row>
    <row r="42" spans="1:5" x14ac:dyDescent="0.2">
      <c r="A42" s="760"/>
      <c r="B42" s="317" t="s">
        <v>297</v>
      </c>
      <c r="C42" s="317"/>
      <c r="D42" s="317"/>
      <c r="E42" s="317">
        <v>4.75</v>
      </c>
    </row>
    <row r="43" spans="1:5" x14ac:dyDescent="0.2">
      <c r="A43" s="760"/>
      <c r="B43" s="317" t="s">
        <v>298</v>
      </c>
      <c r="C43" s="317"/>
      <c r="D43" s="317"/>
      <c r="E43" s="317">
        <v>1</v>
      </c>
    </row>
    <row r="45" spans="1:5" x14ac:dyDescent="0.2">
      <c r="A45" s="760" t="s">
        <v>304</v>
      </c>
      <c r="B45" s="317" t="s">
        <v>293</v>
      </c>
      <c r="C45" s="317">
        <v>0</v>
      </c>
      <c r="D45" s="317">
        <v>5</v>
      </c>
      <c r="E45" s="317">
        <v>5</v>
      </c>
    </row>
    <row r="46" spans="1:5" x14ac:dyDescent="0.2">
      <c r="A46" s="760"/>
      <c r="B46" s="317" t="s">
        <v>294</v>
      </c>
      <c r="C46" s="317">
        <v>0</v>
      </c>
      <c r="D46" s="317">
        <v>5</v>
      </c>
      <c r="E46" s="317">
        <v>5</v>
      </c>
    </row>
    <row r="47" spans="1:5" x14ac:dyDescent="0.2">
      <c r="A47" s="760"/>
      <c r="B47" s="319" t="s">
        <v>295</v>
      </c>
      <c r="C47" s="317">
        <v>0</v>
      </c>
      <c r="D47" s="317">
        <v>5</v>
      </c>
      <c r="E47" s="317">
        <v>4</v>
      </c>
    </row>
    <row r="48" spans="1:5" ht="38.25" x14ac:dyDescent="0.2">
      <c r="A48" s="760"/>
      <c r="B48" s="318" t="s">
        <v>296</v>
      </c>
      <c r="C48" s="317">
        <v>0</v>
      </c>
      <c r="D48" s="317">
        <v>5</v>
      </c>
      <c r="E48" s="317">
        <v>5</v>
      </c>
    </row>
    <row r="49" spans="1:5" x14ac:dyDescent="0.2">
      <c r="A49" s="760"/>
      <c r="B49" s="317" t="s">
        <v>297</v>
      </c>
      <c r="C49" s="317"/>
      <c r="D49" s="317"/>
      <c r="E49" s="317">
        <v>4.75</v>
      </c>
    </row>
    <row r="50" spans="1:5" x14ac:dyDescent="0.2">
      <c r="A50" s="760"/>
      <c r="B50" s="317" t="s">
        <v>298</v>
      </c>
      <c r="C50" s="317"/>
      <c r="D50" s="317"/>
      <c r="E50" s="317">
        <v>1</v>
      </c>
    </row>
    <row r="51" spans="1:5" x14ac:dyDescent="0.2">
      <c r="A51" s="320"/>
      <c r="B51" s="317"/>
      <c r="C51" s="317"/>
      <c r="D51" s="317"/>
      <c r="E51" s="317"/>
    </row>
    <row r="52" spans="1:5" x14ac:dyDescent="0.2">
      <c r="A52" s="760" t="s">
        <v>30</v>
      </c>
      <c r="B52" s="317" t="s">
        <v>293</v>
      </c>
      <c r="C52" s="317">
        <v>0</v>
      </c>
      <c r="D52" s="317">
        <v>5</v>
      </c>
      <c r="E52" s="317">
        <v>5</v>
      </c>
    </row>
    <row r="53" spans="1:5" x14ac:dyDescent="0.2">
      <c r="A53" s="760"/>
      <c r="B53" s="317" t="s">
        <v>294</v>
      </c>
      <c r="C53" s="317">
        <v>0</v>
      </c>
      <c r="D53" s="317">
        <v>5</v>
      </c>
      <c r="E53" s="317">
        <v>5</v>
      </c>
    </row>
    <row r="54" spans="1:5" x14ac:dyDescent="0.2">
      <c r="A54" s="760"/>
      <c r="B54" s="319" t="s">
        <v>295</v>
      </c>
      <c r="C54" s="317">
        <v>0</v>
      </c>
      <c r="D54" s="317">
        <v>5</v>
      </c>
      <c r="E54" s="317">
        <v>5</v>
      </c>
    </row>
    <row r="55" spans="1:5" ht="38.25" x14ac:dyDescent="0.2">
      <c r="A55" s="760"/>
      <c r="B55" s="318" t="s">
        <v>296</v>
      </c>
      <c r="C55" s="317">
        <v>0</v>
      </c>
      <c r="D55" s="317">
        <v>5</v>
      </c>
      <c r="E55" s="317">
        <v>5</v>
      </c>
    </row>
    <row r="56" spans="1:5" x14ac:dyDescent="0.2">
      <c r="A56" s="760"/>
      <c r="B56" s="317" t="s">
        <v>297</v>
      </c>
      <c r="C56" s="317"/>
      <c r="D56" s="317"/>
      <c r="E56" s="317">
        <v>5</v>
      </c>
    </row>
    <row r="57" spans="1:5" x14ac:dyDescent="0.2">
      <c r="A57" s="760"/>
      <c r="B57" s="317" t="s">
        <v>298</v>
      </c>
      <c r="C57" s="317"/>
      <c r="D57" s="317"/>
      <c r="E57" s="317">
        <v>1</v>
      </c>
    </row>
    <row r="59" spans="1:5" x14ac:dyDescent="0.2">
      <c r="A59" s="760" t="s">
        <v>6</v>
      </c>
      <c r="B59" s="317" t="s">
        <v>293</v>
      </c>
      <c r="C59" s="317">
        <v>0</v>
      </c>
      <c r="D59" s="317">
        <v>5</v>
      </c>
      <c r="E59" s="317">
        <v>5</v>
      </c>
    </row>
    <row r="60" spans="1:5" x14ac:dyDescent="0.2">
      <c r="A60" s="760"/>
      <c r="B60" s="317" t="s">
        <v>294</v>
      </c>
      <c r="C60" s="317">
        <v>0</v>
      </c>
      <c r="D60" s="317">
        <v>5</v>
      </c>
      <c r="E60" s="317">
        <v>5</v>
      </c>
    </row>
    <row r="61" spans="1:5" x14ac:dyDescent="0.2">
      <c r="A61" s="760"/>
      <c r="B61" s="319" t="s">
        <v>295</v>
      </c>
      <c r="C61" s="317">
        <v>0</v>
      </c>
      <c r="D61" s="317">
        <v>5</v>
      </c>
      <c r="E61" s="317">
        <v>5</v>
      </c>
    </row>
    <row r="62" spans="1:5" ht="38.25" x14ac:dyDescent="0.2">
      <c r="A62" s="760"/>
      <c r="B62" s="318" t="s">
        <v>296</v>
      </c>
      <c r="C62" s="317">
        <v>0</v>
      </c>
      <c r="D62" s="317">
        <v>5</v>
      </c>
      <c r="E62" s="317">
        <v>4</v>
      </c>
    </row>
    <row r="63" spans="1:5" x14ac:dyDescent="0.2">
      <c r="A63" s="760"/>
      <c r="B63" s="317" t="s">
        <v>297</v>
      </c>
      <c r="C63" s="317"/>
      <c r="D63" s="317"/>
      <c r="E63" s="317">
        <v>4.75</v>
      </c>
    </row>
    <row r="64" spans="1:5" x14ac:dyDescent="0.2">
      <c r="A64" s="760"/>
      <c r="B64" s="317" t="s">
        <v>298</v>
      </c>
      <c r="C64" s="317"/>
      <c r="D64" s="317"/>
      <c r="E64" s="317">
        <v>1</v>
      </c>
    </row>
    <row r="66" spans="1:5" x14ac:dyDescent="0.2">
      <c r="A66" s="760" t="s">
        <v>305</v>
      </c>
      <c r="B66" s="317" t="s">
        <v>293</v>
      </c>
      <c r="C66" s="317">
        <v>0</v>
      </c>
      <c r="D66" s="317">
        <v>5</v>
      </c>
      <c r="E66" s="317">
        <v>5</v>
      </c>
    </row>
    <row r="67" spans="1:5" x14ac:dyDescent="0.2">
      <c r="A67" s="760"/>
      <c r="B67" s="317" t="s">
        <v>294</v>
      </c>
      <c r="C67" s="317">
        <v>0</v>
      </c>
      <c r="D67" s="317">
        <v>5</v>
      </c>
      <c r="E67" s="317">
        <v>5</v>
      </c>
    </row>
    <row r="68" spans="1:5" x14ac:dyDescent="0.2">
      <c r="A68" s="760"/>
      <c r="B68" s="319" t="s">
        <v>295</v>
      </c>
      <c r="C68" s="317">
        <v>0</v>
      </c>
      <c r="D68" s="317">
        <v>5</v>
      </c>
      <c r="E68" s="317">
        <v>2.5</v>
      </c>
    </row>
    <row r="69" spans="1:5" ht="38.25" x14ac:dyDescent="0.2">
      <c r="A69" s="760"/>
      <c r="B69" s="318" t="s">
        <v>296</v>
      </c>
      <c r="C69" s="317">
        <v>0</v>
      </c>
      <c r="D69" s="317">
        <v>5</v>
      </c>
      <c r="E69" s="317">
        <v>5</v>
      </c>
    </row>
    <row r="70" spans="1:5" x14ac:dyDescent="0.2">
      <c r="A70" s="760"/>
      <c r="B70" s="317" t="s">
        <v>297</v>
      </c>
      <c r="C70" s="317"/>
      <c r="D70" s="317"/>
      <c r="E70" s="317">
        <v>4.375</v>
      </c>
    </row>
    <row r="71" spans="1:5" x14ac:dyDescent="0.2">
      <c r="A71" s="760"/>
      <c r="B71" s="317" t="s">
        <v>298</v>
      </c>
      <c r="C71" s="317"/>
      <c r="D71" s="317"/>
      <c r="E71" s="317">
        <v>1</v>
      </c>
    </row>
    <row r="73" spans="1:5" x14ac:dyDescent="0.2">
      <c r="A73" s="760" t="s">
        <v>306</v>
      </c>
      <c r="B73" s="317" t="s">
        <v>293</v>
      </c>
      <c r="C73" s="317">
        <v>0</v>
      </c>
      <c r="D73" s="317">
        <v>5</v>
      </c>
      <c r="E73" s="317">
        <v>5</v>
      </c>
    </row>
    <row r="74" spans="1:5" x14ac:dyDescent="0.2">
      <c r="A74" s="760"/>
      <c r="B74" s="317" t="s">
        <v>294</v>
      </c>
      <c r="C74" s="317">
        <v>0</v>
      </c>
      <c r="D74" s="317">
        <v>5</v>
      </c>
      <c r="E74" s="317">
        <v>5</v>
      </c>
    </row>
    <row r="75" spans="1:5" x14ac:dyDescent="0.2">
      <c r="A75" s="760"/>
      <c r="B75" s="319" t="s">
        <v>295</v>
      </c>
      <c r="C75" s="317">
        <v>0</v>
      </c>
      <c r="D75" s="317">
        <v>5</v>
      </c>
      <c r="E75" s="317">
        <v>5</v>
      </c>
    </row>
    <row r="76" spans="1:5" ht="38.25" x14ac:dyDescent="0.2">
      <c r="A76" s="760"/>
      <c r="B76" s="318" t="s">
        <v>296</v>
      </c>
      <c r="C76" s="317">
        <v>0</v>
      </c>
      <c r="D76" s="317">
        <v>5</v>
      </c>
      <c r="E76" s="317">
        <v>5</v>
      </c>
    </row>
    <row r="77" spans="1:5" x14ac:dyDescent="0.2">
      <c r="A77" s="760"/>
      <c r="B77" s="317" t="s">
        <v>297</v>
      </c>
      <c r="C77" s="317"/>
      <c r="D77" s="317"/>
      <c r="E77" s="317">
        <v>5</v>
      </c>
    </row>
    <row r="78" spans="1:5" x14ac:dyDescent="0.2">
      <c r="A78" s="760"/>
      <c r="B78" s="317" t="s">
        <v>298</v>
      </c>
      <c r="C78" s="317"/>
      <c r="D78" s="317"/>
      <c r="E78" s="317">
        <v>1</v>
      </c>
    </row>
    <row r="80" spans="1:5" x14ac:dyDescent="0.2">
      <c r="A80" s="760" t="s">
        <v>307</v>
      </c>
      <c r="B80" s="317" t="s">
        <v>293</v>
      </c>
      <c r="C80" s="317">
        <v>0</v>
      </c>
      <c r="D80" s="317">
        <v>5</v>
      </c>
      <c r="E80" s="317">
        <v>5</v>
      </c>
    </row>
    <row r="81" spans="1:5" x14ac:dyDescent="0.2">
      <c r="A81" s="760"/>
      <c r="B81" s="317" t="s">
        <v>294</v>
      </c>
      <c r="C81" s="317">
        <v>0</v>
      </c>
      <c r="D81" s="317">
        <v>5</v>
      </c>
      <c r="E81" s="317">
        <v>5</v>
      </c>
    </row>
    <row r="82" spans="1:5" x14ac:dyDescent="0.2">
      <c r="A82" s="760"/>
      <c r="B82" s="319" t="s">
        <v>295</v>
      </c>
      <c r="C82" s="317">
        <v>0</v>
      </c>
      <c r="D82" s="317">
        <v>5</v>
      </c>
      <c r="E82" s="317">
        <v>5</v>
      </c>
    </row>
    <row r="83" spans="1:5" ht="38.25" x14ac:dyDescent="0.2">
      <c r="A83" s="760"/>
      <c r="B83" s="318" t="s">
        <v>296</v>
      </c>
      <c r="C83" s="317">
        <v>0</v>
      </c>
      <c r="D83" s="317">
        <v>5</v>
      </c>
      <c r="E83" s="317">
        <v>5</v>
      </c>
    </row>
    <row r="84" spans="1:5" x14ac:dyDescent="0.2">
      <c r="A84" s="760"/>
      <c r="B84" s="317" t="s">
        <v>297</v>
      </c>
      <c r="C84" s="317"/>
      <c r="D84" s="317"/>
      <c r="E84" s="317">
        <v>5</v>
      </c>
    </row>
    <row r="85" spans="1:5" x14ac:dyDescent="0.2">
      <c r="A85" s="760"/>
      <c r="B85" s="317" t="s">
        <v>298</v>
      </c>
      <c r="C85" s="317"/>
      <c r="D85" s="317"/>
      <c r="E85" s="317">
        <v>1</v>
      </c>
    </row>
    <row r="87" spans="1:5" x14ac:dyDescent="0.2">
      <c r="A87" s="760" t="s">
        <v>308</v>
      </c>
      <c r="B87" s="317" t="s">
        <v>293</v>
      </c>
      <c r="C87" s="317">
        <v>0</v>
      </c>
      <c r="D87" s="317">
        <v>5</v>
      </c>
      <c r="E87" s="317">
        <v>5</v>
      </c>
    </row>
    <row r="88" spans="1:5" x14ac:dyDescent="0.2">
      <c r="A88" s="760"/>
      <c r="B88" s="317" t="s">
        <v>294</v>
      </c>
      <c r="C88" s="317">
        <v>0</v>
      </c>
      <c r="D88" s="317">
        <v>5</v>
      </c>
      <c r="E88" s="317">
        <v>5</v>
      </c>
    </row>
    <row r="89" spans="1:5" x14ac:dyDescent="0.2">
      <c r="A89" s="760"/>
      <c r="B89" s="319" t="s">
        <v>295</v>
      </c>
      <c r="C89" s="317">
        <v>0</v>
      </c>
      <c r="D89" s="317">
        <v>5</v>
      </c>
      <c r="E89" s="317">
        <v>5</v>
      </c>
    </row>
    <row r="90" spans="1:5" ht="38.25" x14ac:dyDescent="0.2">
      <c r="A90" s="760"/>
      <c r="B90" s="318" t="s">
        <v>296</v>
      </c>
      <c r="C90" s="317">
        <v>0</v>
      </c>
      <c r="D90" s="317">
        <v>5</v>
      </c>
      <c r="E90" s="317">
        <v>5</v>
      </c>
    </row>
    <row r="91" spans="1:5" x14ac:dyDescent="0.2">
      <c r="A91" s="760"/>
      <c r="B91" s="317" t="s">
        <v>297</v>
      </c>
      <c r="C91" s="317"/>
      <c r="D91" s="317"/>
      <c r="E91" s="317">
        <v>5</v>
      </c>
    </row>
    <row r="92" spans="1:5" x14ac:dyDescent="0.2">
      <c r="A92" s="760"/>
      <c r="B92" s="317" t="s">
        <v>298</v>
      </c>
      <c r="C92" s="317"/>
      <c r="D92" s="317"/>
      <c r="E92" s="317">
        <v>1</v>
      </c>
    </row>
    <row r="94" spans="1:5" x14ac:dyDescent="0.2">
      <c r="A94" s="760" t="s">
        <v>309</v>
      </c>
      <c r="B94" s="317" t="s">
        <v>293</v>
      </c>
      <c r="C94" s="317">
        <v>0</v>
      </c>
      <c r="D94" s="317">
        <v>5</v>
      </c>
      <c r="E94" s="317">
        <v>5</v>
      </c>
    </row>
    <row r="95" spans="1:5" x14ac:dyDescent="0.2">
      <c r="A95" s="760"/>
      <c r="B95" s="317" t="s">
        <v>294</v>
      </c>
      <c r="C95" s="317">
        <v>0</v>
      </c>
      <c r="D95" s="317">
        <v>5</v>
      </c>
      <c r="E95" s="317">
        <v>4</v>
      </c>
    </row>
    <row r="96" spans="1:5" x14ac:dyDescent="0.2">
      <c r="A96" s="760"/>
      <c r="B96" s="319" t="s">
        <v>295</v>
      </c>
      <c r="C96" s="317">
        <v>0</v>
      </c>
      <c r="D96" s="317">
        <v>5</v>
      </c>
      <c r="E96" s="317">
        <v>4</v>
      </c>
    </row>
    <row r="97" spans="1:5" ht="38.25" x14ac:dyDescent="0.2">
      <c r="A97" s="760"/>
      <c r="B97" s="318" t="s">
        <v>296</v>
      </c>
      <c r="C97" s="317">
        <v>0</v>
      </c>
      <c r="D97" s="317">
        <v>5</v>
      </c>
      <c r="E97" s="317">
        <v>5</v>
      </c>
    </row>
    <row r="98" spans="1:5" x14ac:dyDescent="0.2">
      <c r="A98" s="760"/>
      <c r="B98" s="317" t="s">
        <v>297</v>
      </c>
      <c r="C98" s="317"/>
      <c r="D98" s="317"/>
      <c r="E98" s="317">
        <v>4.5</v>
      </c>
    </row>
    <row r="99" spans="1:5" x14ac:dyDescent="0.2">
      <c r="A99" s="760"/>
      <c r="B99" s="317" t="s">
        <v>298</v>
      </c>
      <c r="C99" s="317"/>
      <c r="D99" s="317"/>
      <c r="E99" s="317">
        <v>1</v>
      </c>
    </row>
    <row r="101" spans="1:5" x14ac:dyDescent="0.2">
      <c r="A101" s="760" t="s">
        <v>21</v>
      </c>
      <c r="B101" s="317" t="s">
        <v>293</v>
      </c>
      <c r="C101" s="317">
        <v>0</v>
      </c>
      <c r="D101" s="317">
        <v>5</v>
      </c>
      <c r="E101" s="317">
        <v>5</v>
      </c>
    </row>
    <row r="102" spans="1:5" x14ac:dyDescent="0.2">
      <c r="A102" s="760"/>
      <c r="B102" s="317" t="s">
        <v>294</v>
      </c>
      <c r="C102" s="317">
        <v>0</v>
      </c>
      <c r="D102" s="317">
        <v>5</v>
      </c>
      <c r="E102" s="317">
        <v>5</v>
      </c>
    </row>
    <row r="103" spans="1:5" x14ac:dyDescent="0.2">
      <c r="A103" s="760"/>
      <c r="B103" s="319" t="s">
        <v>295</v>
      </c>
      <c r="C103" s="317">
        <v>0</v>
      </c>
      <c r="D103" s="317">
        <v>5</v>
      </c>
      <c r="E103" s="317">
        <v>5</v>
      </c>
    </row>
    <row r="104" spans="1:5" ht="38.25" x14ac:dyDescent="0.2">
      <c r="A104" s="760"/>
      <c r="B104" s="318" t="s">
        <v>296</v>
      </c>
      <c r="C104" s="317">
        <v>0</v>
      </c>
      <c r="D104" s="317">
        <v>5</v>
      </c>
      <c r="E104" s="317">
        <v>5</v>
      </c>
    </row>
    <row r="105" spans="1:5" x14ac:dyDescent="0.2">
      <c r="A105" s="760"/>
      <c r="B105" s="317" t="s">
        <v>297</v>
      </c>
      <c r="C105" s="317"/>
      <c r="D105" s="317"/>
      <c r="E105" s="317">
        <v>5</v>
      </c>
    </row>
    <row r="106" spans="1:5" x14ac:dyDescent="0.2">
      <c r="A106" s="760"/>
      <c r="B106" s="317" t="s">
        <v>298</v>
      </c>
      <c r="C106" s="317"/>
      <c r="D106" s="317"/>
      <c r="E106" s="317">
        <v>1</v>
      </c>
    </row>
    <row r="108" spans="1:5" x14ac:dyDescent="0.2">
      <c r="A108" s="760" t="s">
        <v>310</v>
      </c>
      <c r="B108" s="317" t="s">
        <v>293</v>
      </c>
      <c r="C108" s="317">
        <v>0</v>
      </c>
      <c r="D108" s="317">
        <v>5</v>
      </c>
      <c r="E108" s="317">
        <v>5</v>
      </c>
    </row>
    <row r="109" spans="1:5" x14ac:dyDescent="0.2">
      <c r="A109" s="760"/>
      <c r="B109" s="317" t="s">
        <v>294</v>
      </c>
      <c r="C109" s="317">
        <v>0</v>
      </c>
      <c r="D109" s="317">
        <v>5</v>
      </c>
      <c r="E109" s="317">
        <v>5</v>
      </c>
    </row>
    <row r="110" spans="1:5" x14ac:dyDescent="0.2">
      <c r="A110" s="760"/>
      <c r="B110" s="319" t="s">
        <v>295</v>
      </c>
      <c r="C110" s="317">
        <v>0</v>
      </c>
      <c r="D110" s="317">
        <v>5</v>
      </c>
      <c r="E110" s="317">
        <v>5</v>
      </c>
    </row>
    <row r="111" spans="1:5" ht="38.25" x14ac:dyDescent="0.2">
      <c r="A111" s="760"/>
      <c r="B111" s="318" t="s">
        <v>296</v>
      </c>
      <c r="C111" s="317">
        <v>0</v>
      </c>
      <c r="D111" s="317">
        <v>5</v>
      </c>
      <c r="E111" s="317">
        <v>5</v>
      </c>
    </row>
    <row r="112" spans="1:5" x14ac:dyDescent="0.2">
      <c r="A112" s="760"/>
      <c r="B112" s="317" t="s">
        <v>297</v>
      </c>
      <c r="C112" s="317"/>
      <c r="D112" s="317"/>
      <c r="E112" s="317">
        <v>5</v>
      </c>
    </row>
    <row r="113" spans="1:5" x14ac:dyDescent="0.2">
      <c r="A113" s="760"/>
      <c r="B113" s="317" t="s">
        <v>298</v>
      </c>
      <c r="C113" s="317"/>
      <c r="D113" s="317"/>
      <c r="E113" s="317">
        <v>1</v>
      </c>
    </row>
    <row r="115" spans="1:5" x14ac:dyDescent="0.2">
      <c r="A115" s="760" t="s">
        <v>311</v>
      </c>
      <c r="B115" s="317" t="s">
        <v>293</v>
      </c>
      <c r="C115" s="317">
        <v>0</v>
      </c>
      <c r="D115" s="317">
        <v>5</v>
      </c>
      <c r="E115" s="317">
        <v>5</v>
      </c>
    </row>
    <row r="116" spans="1:5" x14ac:dyDescent="0.2">
      <c r="A116" s="760"/>
      <c r="B116" s="317" t="s">
        <v>294</v>
      </c>
      <c r="C116" s="317">
        <v>0</v>
      </c>
      <c r="D116" s="317">
        <v>5</v>
      </c>
      <c r="E116" s="317">
        <v>5</v>
      </c>
    </row>
    <row r="117" spans="1:5" x14ac:dyDescent="0.2">
      <c r="A117" s="760"/>
      <c r="B117" s="319" t="s">
        <v>295</v>
      </c>
      <c r="C117" s="317">
        <v>0</v>
      </c>
      <c r="D117" s="317">
        <v>5</v>
      </c>
      <c r="E117" s="317">
        <v>5</v>
      </c>
    </row>
    <row r="118" spans="1:5" ht="38.25" x14ac:dyDescent="0.2">
      <c r="A118" s="760"/>
      <c r="B118" s="318" t="s">
        <v>296</v>
      </c>
      <c r="C118" s="317">
        <v>0</v>
      </c>
      <c r="D118" s="317">
        <v>5</v>
      </c>
      <c r="E118" s="317">
        <v>5</v>
      </c>
    </row>
    <row r="119" spans="1:5" x14ac:dyDescent="0.2">
      <c r="A119" s="760"/>
      <c r="B119" s="317" t="s">
        <v>297</v>
      </c>
      <c r="C119" s="317"/>
      <c r="D119" s="317"/>
      <c r="E119" s="317">
        <v>5</v>
      </c>
    </row>
    <row r="120" spans="1:5" x14ac:dyDescent="0.2">
      <c r="A120" s="760"/>
      <c r="B120" s="317" t="s">
        <v>298</v>
      </c>
      <c r="C120" s="317"/>
      <c r="D120" s="317"/>
      <c r="E120" s="317">
        <v>1</v>
      </c>
    </row>
    <row r="122" spans="1:5" x14ac:dyDescent="0.2">
      <c r="A122" s="760" t="s">
        <v>312</v>
      </c>
      <c r="B122" s="317" t="s">
        <v>293</v>
      </c>
      <c r="C122" s="317">
        <v>0</v>
      </c>
      <c r="D122" s="317">
        <v>5</v>
      </c>
      <c r="E122" s="317">
        <v>5</v>
      </c>
    </row>
    <row r="123" spans="1:5" x14ac:dyDescent="0.2">
      <c r="A123" s="760"/>
      <c r="B123" s="317" t="s">
        <v>294</v>
      </c>
      <c r="C123" s="317">
        <v>0</v>
      </c>
      <c r="D123" s="317">
        <v>5</v>
      </c>
      <c r="E123" s="317">
        <v>5</v>
      </c>
    </row>
    <row r="124" spans="1:5" x14ac:dyDescent="0.2">
      <c r="A124" s="760"/>
      <c r="B124" s="319" t="s">
        <v>295</v>
      </c>
      <c r="C124" s="317">
        <v>0</v>
      </c>
      <c r="D124" s="317">
        <v>5</v>
      </c>
      <c r="E124" s="317">
        <v>5</v>
      </c>
    </row>
    <row r="125" spans="1:5" ht="38.25" x14ac:dyDescent="0.2">
      <c r="A125" s="760"/>
      <c r="B125" s="318" t="s">
        <v>296</v>
      </c>
      <c r="C125" s="317">
        <v>0</v>
      </c>
      <c r="D125" s="317">
        <v>5</v>
      </c>
      <c r="E125" s="317">
        <v>5</v>
      </c>
    </row>
    <row r="126" spans="1:5" x14ac:dyDescent="0.2">
      <c r="A126" s="760"/>
      <c r="B126" s="317" t="s">
        <v>297</v>
      </c>
      <c r="C126" s="317"/>
      <c r="D126" s="317"/>
      <c r="E126" s="317">
        <v>5</v>
      </c>
    </row>
    <row r="127" spans="1:5" x14ac:dyDescent="0.2">
      <c r="A127" s="760"/>
      <c r="B127" s="317" t="s">
        <v>298</v>
      </c>
      <c r="C127" s="317"/>
      <c r="D127" s="317"/>
      <c r="E127" s="317">
        <v>1</v>
      </c>
    </row>
  </sheetData>
  <mergeCells count="18">
    <mergeCell ref="A3:A8"/>
    <mergeCell ref="A10:A15"/>
    <mergeCell ref="A17:A22"/>
    <mergeCell ref="A94:A99"/>
    <mergeCell ref="A101:A106"/>
    <mergeCell ref="A115:A120"/>
    <mergeCell ref="A122:A127"/>
    <mergeCell ref="A108:A113"/>
    <mergeCell ref="A24:A29"/>
    <mergeCell ref="A31:A36"/>
    <mergeCell ref="A38:A43"/>
    <mergeCell ref="A45:A50"/>
    <mergeCell ref="A59:A64"/>
    <mergeCell ref="A66:A71"/>
    <mergeCell ref="A73:A78"/>
    <mergeCell ref="A80:A85"/>
    <mergeCell ref="A87:A92"/>
    <mergeCell ref="A52:A5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6"/>
  <sheetViews>
    <sheetView workbookViewId="0">
      <selection activeCell="Q17" sqref="Q17"/>
    </sheetView>
  </sheetViews>
  <sheetFormatPr defaultRowHeight="12.75" x14ac:dyDescent="0.2"/>
  <sheetData>
    <row r="1" spans="1:14" x14ac:dyDescent="0.2">
      <c r="A1" s="329" t="s">
        <v>313</v>
      </c>
      <c r="B1" s="321"/>
      <c r="C1" s="321"/>
      <c r="D1" s="321"/>
      <c r="E1" s="321"/>
      <c r="F1" s="321"/>
      <c r="G1" s="321"/>
      <c r="H1" s="321"/>
      <c r="I1" s="321"/>
      <c r="J1" s="321"/>
      <c r="K1" s="321"/>
      <c r="L1" s="321"/>
      <c r="M1" s="321"/>
      <c r="N1" s="321"/>
    </row>
    <row r="2" spans="1:14" x14ac:dyDescent="0.2">
      <c r="A2" s="321"/>
      <c r="B2" s="321"/>
      <c r="C2" s="321"/>
      <c r="D2" s="321"/>
      <c r="E2" s="321"/>
      <c r="F2" s="321"/>
      <c r="G2" s="321"/>
      <c r="H2" s="321"/>
      <c r="I2" s="321"/>
      <c r="J2" s="321"/>
      <c r="K2" s="321"/>
      <c r="L2" s="321"/>
      <c r="M2" s="321"/>
      <c r="N2" s="321"/>
    </row>
    <row r="3" spans="1:14" x14ac:dyDescent="0.2">
      <c r="A3" s="329" t="s">
        <v>314</v>
      </c>
      <c r="B3" s="321"/>
      <c r="C3" s="321"/>
      <c r="D3" s="321"/>
      <c r="E3" s="321"/>
      <c r="F3" s="321"/>
      <c r="G3" s="321"/>
      <c r="H3" s="321"/>
      <c r="I3" s="321"/>
      <c r="J3" s="321"/>
      <c r="K3" s="321"/>
      <c r="L3" s="321"/>
      <c r="M3" s="321"/>
      <c r="N3" s="321"/>
    </row>
    <row r="4" spans="1:14" x14ac:dyDescent="0.2">
      <c r="A4" s="321"/>
      <c r="B4" s="321"/>
      <c r="C4" s="321"/>
      <c r="D4" s="321"/>
      <c r="E4" s="321"/>
      <c r="F4" s="321"/>
      <c r="G4" s="321"/>
      <c r="H4" s="321"/>
      <c r="I4" s="321"/>
      <c r="J4" s="321"/>
      <c r="K4" s="321"/>
      <c r="L4" s="321"/>
      <c r="M4" s="321"/>
      <c r="N4" s="321"/>
    </row>
    <row r="5" spans="1:14" ht="45" x14ac:dyDescent="0.2">
      <c r="A5" s="761" t="s">
        <v>14</v>
      </c>
      <c r="B5" s="332" t="s">
        <v>315</v>
      </c>
      <c r="C5" s="332" t="s">
        <v>316</v>
      </c>
      <c r="D5" s="332" t="s">
        <v>317</v>
      </c>
      <c r="E5" s="328" t="s">
        <v>318</v>
      </c>
      <c r="F5" s="328" t="s">
        <v>319</v>
      </c>
      <c r="G5" s="328" t="s">
        <v>320</v>
      </c>
      <c r="H5" s="328" t="s">
        <v>321</v>
      </c>
      <c r="I5" s="328" t="s">
        <v>322</v>
      </c>
      <c r="J5" s="328" t="s">
        <v>323</v>
      </c>
      <c r="K5" s="328" t="s">
        <v>324</v>
      </c>
      <c r="L5" s="328" t="s">
        <v>325</v>
      </c>
      <c r="M5" s="328" t="s">
        <v>326</v>
      </c>
      <c r="N5" s="328" t="s">
        <v>327</v>
      </c>
    </row>
    <row r="6" spans="1:14" x14ac:dyDescent="0.2">
      <c r="A6" s="762"/>
      <c r="B6" s="333" t="s">
        <v>13</v>
      </c>
      <c r="C6" s="333" t="s">
        <v>13</v>
      </c>
      <c r="D6" s="334" t="s">
        <v>13</v>
      </c>
      <c r="E6" s="335" t="s">
        <v>13</v>
      </c>
      <c r="F6" s="335"/>
      <c r="G6" s="335"/>
      <c r="H6" s="335"/>
      <c r="I6" s="335"/>
      <c r="J6" s="335"/>
      <c r="K6" s="335"/>
      <c r="L6" s="335"/>
      <c r="M6" s="335"/>
      <c r="N6" s="335" t="s">
        <v>13</v>
      </c>
    </row>
    <row r="7" spans="1:14" x14ac:dyDescent="0.2">
      <c r="A7" s="325" t="s">
        <v>0</v>
      </c>
      <c r="B7" s="337">
        <v>0</v>
      </c>
      <c r="C7" s="337">
        <v>0</v>
      </c>
      <c r="D7" s="337">
        <v>0</v>
      </c>
      <c r="E7" s="338">
        <v>0</v>
      </c>
      <c r="F7" s="338"/>
      <c r="G7" s="338"/>
      <c r="H7" s="338"/>
      <c r="I7" s="338"/>
      <c r="J7" s="338"/>
      <c r="K7" s="338"/>
      <c r="L7" s="338"/>
      <c r="M7" s="338"/>
      <c r="N7" s="338"/>
    </row>
    <row r="8" spans="1:14" x14ac:dyDescent="0.2">
      <c r="A8" s="326" t="s">
        <v>328</v>
      </c>
      <c r="B8" s="340">
        <v>16.518066356155437</v>
      </c>
      <c r="C8" s="340">
        <v>7.7253085560379242</v>
      </c>
      <c r="D8" s="340">
        <v>14.470258748489185</v>
      </c>
      <c r="E8" s="341">
        <v>15.161073257528548</v>
      </c>
      <c r="F8" s="341">
        <v>14.937517999966305</v>
      </c>
      <c r="G8" s="350">
        <v>1</v>
      </c>
      <c r="H8" s="352">
        <v>5</v>
      </c>
      <c r="I8" s="350">
        <v>1</v>
      </c>
      <c r="J8" s="352">
        <v>5</v>
      </c>
      <c r="K8" s="350">
        <v>8</v>
      </c>
      <c r="L8" s="352">
        <v>2.0588235294117649</v>
      </c>
      <c r="M8" s="341">
        <v>4</v>
      </c>
      <c r="N8" s="341">
        <v>88.176470588235276</v>
      </c>
    </row>
    <row r="9" spans="1:14" x14ac:dyDescent="0.2">
      <c r="A9" s="326" t="s">
        <v>305</v>
      </c>
      <c r="B9" s="340">
        <v>11.262822847607495</v>
      </c>
      <c r="C9" s="340">
        <v>0.8862763799621256</v>
      </c>
      <c r="D9" s="340">
        <v>8.8461554855811428</v>
      </c>
      <c r="E9" s="341">
        <v>9.6614024213576251</v>
      </c>
      <c r="F9" s="341">
        <v>7.5314443804122062</v>
      </c>
      <c r="G9" s="348">
        <v>3</v>
      </c>
      <c r="H9" s="352">
        <v>4.4117647058823533</v>
      </c>
      <c r="I9" s="350">
        <v>3</v>
      </c>
      <c r="J9" s="352">
        <v>4.4117647058823533</v>
      </c>
      <c r="K9" s="350">
        <v>10</v>
      </c>
      <c r="L9" s="352">
        <v>2.6470588235294117</v>
      </c>
      <c r="M9" s="341">
        <v>4.375</v>
      </c>
      <c r="N9" s="341">
        <v>82.830882352941174</v>
      </c>
    </row>
    <row r="10" spans="1:14" x14ac:dyDescent="0.2">
      <c r="A10" s="326" t="s">
        <v>299</v>
      </c>
      <c r="B10" s="340">
        <v>10.877347618088539</v>
      </c>
      <c r="C10" s="340">
        <v>6.2634013741324299</v>
      </c>
      <c r="D10" s="340">
        <v>9.8027730153842327</v>
      </c>
      <c r="E10" s="341">
        <v>10.165273732646103</v>
      </c>
      <c r="F10" s="341">
        <v>78.370134834307322</v>
      </c>
      <c r="G10" s="348">
        <v>2</v>
      </c>
      <c r="H10" s="352">
        <v>4.7058823529411766</v>
      </c>
      <c r="I10" s="350">
        <v>2</v>
      </c>
      <c r="J10" s="352">
        <v>4.7058823529411766</v>
      </c>
      <c r="K10" s="350">
        <v>3</v>
      </c>
      <c r="L10" s="352">
        <v>0.58823529411764708</v>
      </c>
      <c r="M10" s="341">
        <v>5</v>
      </c>
      <c r="N10" s="341">
        <v>82.64705882352942</v>
      </c>
    </row>
    <row r="11" spans="1:14" x14ac:dyDescent="0.2">
      <c r="A11" s="326" t="s">
        <v>329</v>
      </c>
      <c r="B11" s="340">
        <v>10.73376542035016</v>
      </c>
      <c r="C11" s="340">
        <v>1.6981081277344878</v>
      </c>
      <c r="D11" s="340">
        <v>8.6293872303997716</v>
      </c>
      <c r="E11" s="341">
        <v>9.3392854555462446</v>
      </c>
      <c r="F11" s="341">
        <v>4.1986785261151551</v>
      </c>
      <c r="G11" s="348">
        <v>4</v>
      </c>
      <c r="H11" s="352">
        <v>4.1176470588235299</v>
      </c>
      <c r="I11" s="350">
        <v>4</v>
      </c>
      <c r="J11" s="352">
        <v>4.1176470588235299</v>
      </c>
      <c r="K11" s="350">
        <v>14</v>
      </c>
      <c r="L11" s="352">
        <v>3.8235294117647061</v>
      </c>
      <c r="M11" s="341">
        <v>4.375</v>
      </c>
      <c r="N11" s="341">
        <v>82.242647058823536</v>
      </c>
    </row>
    <row r="12" spans="1:14" x14ac:dyDescent="0.2">
      <c r="A12" s="326" t="s">
        <v>312</v>
      </c>
      <c r="B12" s="340">
        <v>7.8770841426339775</v>
      </c>
      <c r="C12" s="340">
        <v>5.2138933276214008</v>
      </c>
      <c r="D12" s="340">
        <v>7.256834781099565</v>
      </c>
      <c r="E12" s="341">
        <v>7.4660718483740132</v>
      </c>
      <c r="F12" s="341">
        <v>3.7661036477338397</v>
      </c>
      <c r="G12" s="348">
        <v>6</v>
      </c>
      <c r="H12" s="352">
        <v>3.5294117647058822</v>
      </c>
      <c r="I12" s="350">
        <v>6</v>
      </c>
      <c r="J12" s="352">
        <v>3.5294117647058822</v>
      </c>
      <c r="K12" s="350">
        <v>15</v>
      </c>
      <c r="L12" s="352">
        <v>4.1176470588235299</v>
      </c>
      <c r="M12" s="341">
        <v>5</v>
      </c>
      <c r="N12" s="341">
        <v>76.764705882352928</v>
      </c>
    </row>
    <row r="13" spans="1:14" x14ac:dyDescent="0.2">
      <c r="A13" s="326" t="s">
        <v>6</v>
      </c>
      <c r="B13" s="340">
        <v>10.422372081436562</v>
      </c>
      <c r="C13" s="340">
        <v>0.76018329534385798</v>
      </c>
      <c r="D13" s="340">
        <v>8.1720765367777677</v>
      </c>
      <c r="E13" s="341">
        <v>8.9311990276100666</v>
      </c>
      <c r="F13" s="341">
        <v>71.050603424660437</v>
      </c>
      <c r="G13" s="348">
        <v>5</v>
      </c>
      <c r="H13" s="352">
        <v>3.8235294117647061</v>
      </c>
      <c r="I13" s="350">
        <v>5</v>
      </c>
      <c r="J13" s="352">
        <v>3.8235294117647061</v>
      </c>
      <c r="K13" s="350">
        <v>4</v>
      </c>
      <c r="L13" s="352">
        <v>0.88235294117647056</v>
      </c>
      <c r="M13" s="341">
        <v>4.75</v>
      </c>
      <c r="N13" s="341">
        <v>70.42647058823529</v>
      </c>
    </row>
    <row r="14" spans="1:14" x14ac:dyDescent="0.2">
      <c r="A14" s="326" t="s">
        <v>303</v>
      </c>
      <c r="B14" s="340">
        <v>2.0665746134110505</v>
      </c>
      <c r="C14" s="340">
        <v>1.5891750291908437</v>
      </c>
      <c r="D14" s="340">
        <v>1.9553896447485655</v>
      </c>
      <c r="E14" s="341">
        <v>1.9928971670624736</v>
      </c>
      <c r="F14" s="341">
        <v>5.489286681623474</v>
      </c>
      <c r="G14" s="348">
        <v>8</v>
      </c>
      <c r="H14" s="352">
        <v>2.9411764705882355</v>
      </c>
      <c r="I14" s="350">
        <v>8</v>
      </c>
      <c r="J14" s="352">
        <v>2.9411764705882355</v>
      </c>
      <c r="K14" s="350">
        <v>13</v>
      </c>
      <c r="L14" s="352">
        <v>3.5294117647058822</v>
      </c>
      <c r="M14" s="341">
        <v>4.75</v>
      </c>
      <c r="N14" s="341">
        <v>66.014705882352942</v>
      </c>
    </row>
    <row r="15" spans="1:14" x14ac:dyDescent="0.2">
      <c r="A15" s="326" t="s">
        <v>308</v>
      </c>
      <c r="B15" s="340">
        <v>-0.28853420037591154</v>
      </c>
      <c r="C15" s="340">
        <v>9.0624860710429989</v>
      </c>
      <c r="D15" s="340">
        <v>1.8892911061504636</v>
      </c>
      <c r="E15" s="341">
        <v>1.1546159763827617</v>
      </c>
      <c r="F15" s="341">
        <v>2.1889045649646106</v>
      </c>
      <c r="G15" s="348">
        <v>9</v>
      </c>
      <c r="H15" s="352">
        <v>2.6470588235294117</v>
      </c>
      <c r="I15" s="350">
        <v>11</v>
      </c>
      <c r="J15" s="352">
        <v>2.0588235294117649</v>
      </c>
      <c r="K15" s="350">
        <v>17</v>
      </c>
      <c r="L15" s="352">
        <v>4.7058823529411766</v>
      </c>
      <c r="M15" s="341">
        <v>5</v>
      </c>
      <c r="N15" s="341">
        <v>62.058823529411768</v>
      </c>
    </row>
    <row r="16" spans="1:14" x14ac:dyDescent="0.2">
      <c r="A16" s="326" t="s">
        <v>292</v>
      </c>
      <c r="B16" s="340">
        <v>3.1188153141578923</v>
      </c>
      <c r="C16" s="340">
        <v>2.4840697729480286</v>
      </c>
      <c r="D16" s="340">
        <v>2.970984931726071</v>
      </c>
      <c r="E16" s="341">
        <v>3.0208545448080928</v>
      </c>
      <c r="F16" s="341">
        <v>299.65755498142465</v>
      </c>
      <c r="G16" s="348">
        <v>7</v>
      </c>
      <c r="H16" s="352">
        <v>3.2352941176470589</v>
      </c>
      <c r="I16" s="350">
        <v>7</v>
      </c>
      <c r="J16" s="352">
        <v>3.2352941176470589</v>
      </c>
      <c r="K16" s="350">
        <v>2</v>
      </c>
      <c r="L16" s="352">
        <v>0.29411764705882354</v>
      </c>
      <c r="M16" s="341">
        <v>5</v>
      </c>
      <c r="N16" s="341">
        <v>61.17647058823529</v>
      </c>
    </row>
    <row r="17" spans="1:14" x14ac:dyDescent="0.2">
      <c r="A17" s="326" t="s">
        <v>306</v>
      </c>
      <c r="B17" s="340">
        <v>0.86612781298014085</v>
      </c>
      <c r="C17" s="340">
        <v>3.0824376774718556</v>
      </c>
      <c r="D17" s="340">
        <v>1.3822999064945509</v>
      </c>
      <c r="E17" s="341">
        <v>1.2081726251884215</v>
      </c>
      <c r="F17" s="341">
        <v>7.0484750382413841</v>
      </c>
      <c r="G17" s="348">
        <v>11</v>
      </c>
      <c r="H17" s="352">
        <v>2.0588235294117649</v>
      </c>
      <c r="I17" s="350">
        <v>10</v>
      </c>
      <c r="J17" s="352">
        <v>2.3529411764705883</v>
      </c>
      <c r="K17" s="350">
        <v>11</v>
      </c>
      <c r="L17" s="352">
        <v>2.9411764705882355</v>
      </c>
      <c r="M17" s="341">
        <v>5</v>
      </c>
      <c r="N17" s="341">
        <v>54.705882352941174</v>
      </c>
    </row>
    <row r="18" spans="1:14" x14ac:dyDescent="0.2">
      <c r="A18" s="326" t="s">
        <v>309</v>
      </c>
      <c r="B18" s="340">
        <v>2.175735931355173</v>
      </c>
      <c r="C18" s="340">
        <v>-0.75271001197523391</v>
      </c>
      <c r="D18" s="340">
        <v>1.4937094252558873</v>
      </c>
      <c r="E18" s="341">
        <v>1.7237866083852926</v>
      </c>
      <c r="F18" s="341">
        <v>52.983721980478521</v>
      </c>
      <c r="G18" s="348">
        <v>10</v>
      </c>
      <c r="H18" s="352">
        <v>2.3529411764705883</v>
      </c>
      <c r="I18" s="350">
        <v>9</v>
      </c>
      <c r="J18" s="352">
        <v>2.6470588235294117</v>
      </c>
      <c r="K18" s="350">
        <v>6</v>
      </c>
      <c r="L18" s="352">
        <v>1.4705882352941178</v>
      </c>
      <c r="M18" s="341">
        <v>4.5</v>
      </c>
      <c r="N18" s="341">
        <v>52.911764705882348</v>
      </c>
    </row>
    <row r="19" spans="1:14" x14ac:dyDescent="0.2">
      <c r="A19" s="326" t="s">
        <v>30</v>
      </c>
      <c r="B19" s="340">
        <v>0</v>
      </c>
      <c r="C19" s="340">
        <v>5.6788533628946061</v>
      </c>
      <c r="D19" s="340">
        <v>1.3225883600707449</v>
      </c>
      <c r="E19" s="341">
        <v>0.87642182313485795</v>
      </c>
      <c r="F19" s="341">
        <v>3.1037377065744343</v>
      </c>
      <c r="G19" s="348">
        <v>12</v>
      </c>
      <c r="H19" s="352">
        <v>1.7647058823529411</v>
      </c>
      <c r="I19" s="350">
        <v>13</v>
      </c>
      <c r="J19" s="352">
        <v>1.4705882352941178</v>
      </c>
      <c r="K19" s="350">
        <v>16</v>
      </c>
      <c r="L19" s="352">
        <v>4.4117647058823533</v>
      </c>
      <c r="M19" s="341">
        <v>5</v>
      </c>
      <c r="N19" s="341">
        <v>50.882352941176464</v>
      </c>
    </row>
    <row r="20" spans="1:14" x14ac:dyDescent="0.2">
      <c r="A20" s="326" t="s">
        <v>21</v>
      </c>
      <c r="B20" s="340">
        <v>0.88228062378969596</v>
      </c>
      <c r="C20" s="340">
        <v>1.4032354668270088</v>
      </c>
      <c r="D20" s="340">
        <v>1.0036094850041024</v>
      </c>
      <c r="E20" s="341">
        <v>0.96267998685283795</v>
      </c>
      <c r="F20" s="341">
        <v>64.556197471218027</v>
      </c>
      <c r="G20" s="348">
        <v>13</v>
      </c>
      <c r="H20" s="352">
        <v>1.4705882352941178</v>
      </c>
      <c r="I20" s="350">
        <v>12</v>
      </c>
      <c r="J20" s="352">
        <v>1.7647058823529411</v>
      </c>
      <c r="K20" s="350">
        <v>5</v>
      </c>
      <c r="L20" s="352">
        <v>1.1764705882352942</v>
      </c>
      <c r="M20" s="341">
        <v>5</v>
      </c>
      <c r="N20" s="341">
        <v>41.17647058823529</v>
      </c>
    </row>
    <row r="21" spans="1:14" x14ac:dyDescent="0.2">
      <c r="A21" s="326" t="s">
        <v>310</v>
      </c>
      <c r="B21" s="340">
        <v>-8.460241977253917E-2</v>
      </c>
      <c r="C21" s="340">
        <v>1.5527490397035892</v>
      </c>
      <c r="D21" s="340">
        <v>0.29673195237334776</v>
      </c>
      <c r="E21" s="341">
        <v>0.1680912948781835</v>
      </c>
      <c r="F21" s="341">
        <v>6.3953925087983867</v>
      </c>
      <c r="G21" s="348">
        <v>16</v>
      </c>
      <c r="H21" s="352">
        <v>0.58823529411764708</v>
      </c>
      <c r="I21" s="350">
        <v>16</v>
      </c>
      <c r="J21" s="352">
        <v>0.58823529411764708</v>
      </c>
      <c r="K21" s="350">
        <v>12</v>
      </c>
      <c r="L21" s="352">
        <v>3.2352941176470589</v>
      </c>
      <c r="M21" s="341">
        <v>5</v>
      </c>
      <c r="N21" s="341">
        <v>32.941176470588232</v>
      </c>
    </row>
    <row r="22" spans="1:14" x14ac:dyDescent="0.2">
      <c r="A22" s="326" t="s">
        <v>307</v>
      </c>
      <c r="B22" s="340">
        <v>-3.2834324751444899</v>
      </c>
      <c r="C22" s="340">
        <v>12.07959688583346</v>
      </c>
      <c r="D22" s="340">
        <v>0.29457218703217175</v>
      </c>
      <c r="E22" s="341">
        <v>-0.91244429478418587</v>
      </c>
      <c r="F22" s="341">
        <v>0.83511049098875034</v>
      </c>
      <c r="G22" s="348">
        <v>17</v>
      </c>
      <c r="H22" s="352">
        <v>0.29411764705882354</v>
      </c>
      <c r="I22" s="350">
        <v>18</v>
      </c>
      <c r="J22" s="352">
        <v>0</v>
      </c>
      <c r="K22" s="350">
        <v>18</v>
      </c>
      <c r="L22" s="352">
        <v>5</v>
      </c>
      <c r="M22" s="341">
        <v>5</v>
      </c>
      <c r="N22" s="341">
        <v>32.058823529411768</v>
      </c>
    </row>
    <row r="23" spans="1:14" x14ac:dyDescent="0.2">
      <c r="A23" s="326" t="s">
        <v>330</v>
      </c>
      <c r="B23" s="340">
        <v>-2.6379134207896948</v>
      </c>
      <c r="C23" s="340">
        <v>12.183931013218031</v>
      </c>
      <c r="D23" s="340">
        <v>0.81405085271743005</v>
      </c>
      <c r="E23" s="341">
        <v>-0.35044672796194709</v>
      </c>
      <c r="F23" s="341">
        <v>18.453214211341489</v>
      </c>
      <c r="G23" s="348">
        <v>14</v>
      </c>
      <c r="H23" s="352">
        <v>1.1764705882352942</v>
      </c>
      <c r="I23" s="350">
        <v>17</v>
      </c>
      <c r="J23" s="352">
        <v>0.29411764705882354</v>
      </c>
      <c r="K23" s="350">
        <v>7</v>
      </c>
      <c r="L23" s="352">
        <v>1.7647058823529411</v>
      </c>
      <c r="M23" s="341">
        <v>4.75</v>
      </c>
      <c r="N23" s="341">
        <v>29.838235294117645</v>
      </c>
    </row>
    <row r="24" spans="1:14" x14ac:dyDescent="0.2">
      <c r="A24" s="326" t="s">
        <v>331</v>
      </c>
      <c r="B24" s="340">
        <v>0.6404123706090491</v>
      </c>
      <c r="C24" s="340">
        <v>0.95390066341778512</v>
      </c>
      <c r="D24" s="340">
        <v>0.71342287829294559</v>
      </c>
      <c r="E24" s="341">
        <v>0.68879326082716019</v>
      </c>
      <c r="F24" s="341">
        <v>427.66441721528321</v>
      </c>
      <c r="G24" s="348">
        <v>15</v>
      </c>
      <c r="H24" s="352">
        <v>0.88235294117647056</v>
      </c>
      <c r="I24" s="350">
        <v>14</v>
      </c>
      <c r="J24" s="352">
        <v>1.1764705882352942</v>
      </c>
      <c r="K24" s="350">
        <v>1</v>
      </c>
      <c r="L24" s="352">
        <v>0</v>
      </c>
      <c r="M24" s="341">
        <v>5</v>
      </c>
      <c r="N24" s="341">
        <v>29.411764705882351</v>
      </c>
    </row>
    <row r="25" spans="1:14" x14ac:dyDescent="0.2">
      <c r="A25" s="356" t="s">
        <v>311</v>
      </c>
      <c r="B25" s="343">
        <v>1.9429194743596591E-2</v>
      </c>
      <c r="C25" s="343">
        <v>1.106160053300274</v>
      </c>
      <c r="D25" s="343">
        <v>0.27252563731913332</v>
      </c>
      <c r="E25" s="344">
        <v>0.18714520701754989</v>
      </c>
      <c r="F25" s="344">
        <v>9.7859152200437141</v>
      </c>
      <c r="G25" s="351">
        <v>18</v>
      </c>
      <c r="H25" s="353">
        <v>0</v>
      </c>
      <c r="I25" s="349">
        <v>15</v>
      </c>
      <c r="J25" s="353">
        <v>0.88235294117647056</v>
      </c>
      <c r="K25" s="351">
        <v>9</v>
      </c>
      <c r="L25" s="353">
        <v>2.3529411764705883</v>
      </c>
      <c r="M25" s="344">
        <v>5</v>
      </c>
      <c r="N25" s="344">
        <v>28.235294117647058</v>
      </c>
    </row>
    <row r="26" spans="1:14" x14ac:dyDescent="0.2">
      <c r="A26" s="322"/>
      <c r="B26" s="324"/>
      <c r="C26" s="324"/>
      <c r="D26" s="324"/>
      <c r="E26" s="327"/>
      <c r="F26" s="327"/>
      <c r="G26" s="327"/>
      <c r="H26" s="327"/>
      <c r="I26" s="327"/>
      <c r="J26" s="327"/>
      <c r="K26" s="327"/>
      <c r="L26" s="327"/>
      <c r="M26" s="327"/>
      <c r="N26" s="327"/>
    </row>
    <row r="27" spans="1:14" x14ac:dyDescent="0.2">
      <c r="A27" s="346" t="s">
        <v>332</v>
      </c>
      <c r="B27" s="321"/>
      <c r="C27" s="321"/>
      <c r="D27" s="323"/>
      <c r="E27" s="323"/>
      <c r="F27" s="330"/>
      <c r="G27" s="354">
        <v>1</v>
      </c>
      <c r="H27" s="321"/>
      <c r="I27" s="354">
        <v>1</v>
      </c>
      <c r="J27" s="321"/>
      <c r="K27" s="354">
        <v>1</v>
      </c>
      <c r="L27" s="354"/>
      <c r="M27" s="321"/>
      <c r="N27" s="321"/>
    </row>
    <row r="28" spans="1:14" x14ac:dyDescent="0.2">
      <c r="A28" s="346" t="s">
        <v>333</v>
      </c>
      <c r="B28" s="321"/>
      <c r="C28" s="321"/>
      <c r="D28" s="345"/>
      <c r="E28" s="345"/>
      <c r="F28" s="331"/>
      <c r="G28" s="355">
        <v>18</v>
      </c>
      <c r="H28" s="321"/>
      <c r="I28" s="355">
        <v>18</v>
      </c>
      <c r="J28" s="321"/>
      <c r="K28" s="355">
        <v>18</v>
      </c>
      <c r="L28" s="355"/>
      <c r="M28" s="321"/>
      <c r="N28" s="321"/>
    </row>
    <row r="30" spans="1:14" x14ac:dyDescent="0.2">
      <c r="A30" s="347" t="s">
        <v>334</v>
      </c>
      <c r="B30" s="321"/>
      <c r="C30" s="321"/>
      <c r="D30" s="321"/>
      <c r="E30" s="321"/>
      <c r="F30" s="321"/>
      <c r="G30" s="321"/>
      <c r="H30" s="321"/>
      <c r="I30" s="321"/>
      <c r="J30" s="321"/>
      <c r="K30" s="321"/>
      <c r="L30" s="321"/>
      <c r="M30" s="321"/>
      <c r="N30" s="321"/>
    </row>
    <row r="32" spans="1:14" ht="45" x14ac:dyDescent="0.2">
      <c r="A32" s="761" t="s">
        <v>14</v>
      </c>
      <c r="B32" s="332" t="s">
        <v>315</v>
      </c>
      <c r="C32" s="332" t="s">
        <v>316</v>
      </c>
      <c r="D32" s="332" t="s">
        <v>317</v>
      </c>
      <c r="E32" s="328" t="s">
        <v>318</v>
      </c>
      <c r="F32" s="328" t="s">
        <v>319</v>
      </c>
      <c r="G32" s="328" t="s">
        <v>320</v>
      </c>
      <c r="H32" s="328" t="s">
        <v>321</v>
      </c>
      <c r="I32" s="328" t="s">
        <v>322</v>
      </c>
      <c r="J32" s="328" t="s">
        <v>323</v>
      </c>
      <c r="K32" s="328" t="s">
        <v>324</v>
      </c>
      <c r="L32" s="328" t="s">
        <v>325</v>
      </c>
      <c r="M32" s="328" t="s">
        <v>326</v>
      </c>
      <c r="N32" s="328" t="s">
        <v>327</v>
      </c>
    </row>
    <row r="33" spans="1:14" x14ac:dyDescent="0.2">
      <c r="A33" s="762"/>
      <c r="B33" s="333" t="s">
        <v>13</v>
      </c>
      <c r="C33" s="333" t="s">
        <v>13</v>
      </c>
      <c r="D33" s="334" t="s">
        <v>13</v>
      </c>
      <c r="E33" s="335" t="s">
        <v>13</v>
      </c>
      <c r="F33" s="335"/>
      <c r="G33" s="335"/>
      <c r="H33" s="335"/>
      <c r="I33" s="335"/>
      <c r="J33" s="335"/>
      <c r="K33" s="335"/>
      <c r="L33" s="335"/>
      <c r="M33" s="335"/>
      <c r="N33" s="335"/>
    </row>
    <row r="34" spans="1:14" x14ac:dyDescent="0.2">
      <c r="A34" s="336" t="s">
        <v>0</v>
      </c>
      <c r="B34" s="337">
        <v>0</v>
      </c>
      <c r="C34" s="337">
        <v>0</v>
      </c>
      <c r="D34" s="337">
        <v>0</v>
      </c>
      <c r="E34" s="338">
        <v>0</v>
      </c>
      <c r="F34" s="338"/>
      <c r="G34" s="338"/>
      <c r="H34" s="338"/>
      <c r="I34" s="338"/>
      <c r="J34" s="338"/>
      <c r="K34" s="338"/>
      <c r="L34" s="338"/>
      <c r="M34" s="338"/>
      <c r="N34" s="338"/>
    </row>
    <row r="35" spans="1:14" x14ac:dyDescent="0.2">
      <c r="A35" s="339" t="s">
        <v>6</v>
      </c>
      <c r="B35" s="340">
        <v>21.833291381969403</v>
      </c>
      <c r="C35" s="340">
        <v>2.9003202114463953</v>
      </c>
      <c r="D35" s="340">
        <v>15.842709254778262</v>
      </c>
      <c r="E35" s="341">
        <v>17.712243759398806</v>
      </c>
      <c r="F35" s="341">
        <v>51.822640616184501</v>
      </c>
      <c r="G35" s="350">
        <v>1</v>
      </c>
      <c r="H35" s="352">
        <v>5</v>
      </c>
      <c r="I35" s="350">
        <v>1</v>
      </c>
      <c r="J35" s="352">
        <v>5</v>
      </c>
      <c r="K35" s="350">
        <v>8</v>
      </c>
      <c r="L35" s="352">
        <v>2.0588235294117649</v>
      </c>
      <c r="M35" s="341">
        <v>4.75</v>
      </c>
      <c r="N35" s="341">
        <v>90.426470588235304</v>
      </c>
    </row>
    <row r="36" spans="1:14" x14ac:dyDescent="0.2">
      <c r="A36" s="339" t="s">
        <v>305</v>
      </c>
      <c r="B36" s="340">
        <v>18.116473272181167</v>
      </c>
      <c r="C36" s="340">
        <v>2.6634960122467155</v>
      </c>
      <c r="D36" s="340">
        <v>13.22699615041903</v>
      </c>
      <c r="E36" s="341">
        <v>14.752898974986941</v>
      </c>
      <c r="F36" s="341">
        <v>6.5100552327356569</v>
      </c>
      <c r="G36" s="350">
        <v>2</v>
      </c>
      <c r="H36" s="352">
        <v>4.6875</v>
      </c>
      <c r="I36" s="350">
        <v>2</v>
      </c>
      <c r="J36" s="352">
        <v>4.7058823529411766</v>
      </c>
      <c r="K36" s="350">
        <v>13</v>
      </c>
      <c r="L36" s="352">
        <v>3.5294117647058822</v>
      </c>
      <c r="M36" s="341">
        <v>4.375</v>
      </c>
      <c r="N36" s="341">
        <v>89.46691176470587</v>
      </c>
    </row>
    <row r="37" spans="1:14" x14ac:dyDescent="0.2">
      <c r="A37" s="339" t="s">
        <v>329</v>
      </c>
      <c r="B37" s="340">
        <v>10.921477018836164</v>
      </c>
      <c r="C37" s="340">
        <v>2.068864423842343</v>
      </c>
      <c r="D37" s="340">
        <v>8.1204215314077608</v>
      </c>
      <c r="E37" s="341">
        <v>8.9945719515038309</v>
      </c>
      <c r="F37" s="341">
        <v>5.6591218839301467</v>
      </c>
      <c r="G37" s="350">
        <v>3</v>
      </c>
      <c r="H37" s="352">
        <v>4.375</v>
      </c>
      <c r="I37" s="350">
        <v>3</v>
      </c>
      <c r="J37" s="352">
        <v>4.4117647058823533</v>
      </c>
      <c r="K37" s="350">
        <v>15</v>
      </c>
      <c r="L37" s="352">
        <v>4.1176470588235299</v>
      </c>
      <c r="M37" s="341">
        <v>4.375</v>
      </c>
      <c r="N37" s="341">
        <v>86.985294117647072</v>
      </c>
    </row>
    <row r="38" spans="1:14" x14ac:dyDescent="0.2">
      <c r="A38" s="339" t="s">
        <v>312</v>
      </c>
      <c r="B38" s="340">
        <v>6.7392302038845813</v>
      </c>
      <c r="C38" s="340">
        <v>5.3466193476245687</v>
      </c>
      <c r="D38" s="340">
        <v>6.2985941499601861</v>
      </c>
      <c r="E38" s="341">
        <v>6.436107381446055</v>
      </c>
      <c r="F38" s="341">
        <v>5.888206715524837</v>
      </c>
      <c r="G38" s="350">
        <v>4</v>
      </c>
      <c r="H38" s="352">
        <v>4.0625</v>
      </c>
      <c r="I38" s="350">
        <v>5</v>
      </c>
      <c r="J38" s="352">
        <v>3.8235294117647061</v>
      </c>
      <c r="K38" s="350">
        <v>14</v>
      </c>
      <c r="L38" s="352">
        <v>3.8235294117647061</v>
      </c>
      <c r="M38" s="341">
        <v>5</v>
      </c>
      <c r="N38" s="341">
        <v>81.672794117647044</v>
      </c>
    </row>
    <row r="39" spans="1:14" x14ac:dyDescent="0.2">
      <c r="A39" s="339" t="s">
        <v>303</v>
      </c>
      <c r="B39" s="340">
        <v>8.196132873455948</v>
      </c>
      <c r="C39" s="340">
        <v>2.1620306526136051</v>
      </c>
      <c r="D39" s="340">
        <v>6.2868823605675379</v>
      </c>
      <c r="E39" s="341">
        <v>6.8827192318471866</v>
      </c>
      <c r="F39" s="341">
        <v>7.0960708132301704</v>
      </c>
      <c r="G39" s="350">
        <v>5</v>
      </c>
      <c r="H39" s="352">
        <v>3.75</v>
      </c>
      <c r="I39" s="350">
        <v>4</v>
      </c>
      <c r="J39" s="352">
        <v>4.1176470588235299</v>
      </c>
      <c r="K39" s="350">
        <v>12</v>
      </c>
      <c r="L39" s="352">
        <v>3.2352941176470589</v>
      </c>
      <c r="M39" s="341">
        <v>4.75</v>
      </c>
      <c r="N39" s="341">
        <v>79.029411764705884</v>
      </c>
    </row>
    <row r="40" spans="1:14" x14ac:dyDescent="0.2">
      <c r="A40" s="339" t="s">
        <v>308</v>
      </c>
      <c r="B40" s="340">
        <v>0</v>
      </c>
      <c r="C40" s="340">
        <v>14.77800930994081</v>
      </c>
      <c r="D40" s="340">
        <v>4.6759104870675428</v>
      </c>
      <c r="E40" s="341">
        <v>3.2166573109177392</v>
      </c>
      <c r="F40" s="341">
        <v>1.6881215298776278</v>
      </c>
      <c r="G40" s="350">
        <v>6</v>
      </c>
      <c r="H40" s="352">
        <v>3.4375</v>
      </c>
      <c r="I40" s="350">
        <v>6</v>
      </c>
      <c r="J40" s="352">
        <v>3.5294117647058822</v>
      </c>
      <c r="K40" s="350">
        <v>18</v>
      </c>
      <c r="L40" s="352">
        <v>5</v>
      </c>
      <c r="M40" s="341">
        <v>5</v>
      </c>
      <c r="N40" s="341">
        <v>78.768382352941174</v>
      </c>
    </row>
    <row r="41" spans="1:14" x14ac:dyDescent="0.2">
      <c r="A41" s="339" t="s">
        <v>30</v>
      </c>
      <c r="B41" s="340">
        <v>0</v>
      </c>
      <c r="C41" s="340">
        <v>7.0629198081221585</v>
      </c>
      <c r="D41" s="340">
        <v>2.2347787247569353</v>
      </c>
      <c r="E41" s="341">
        <v>1.5373513550258349</v>
      </c>
      <c r="F41" s="341">
        <v>2.5060542468459328</v>
      </c>
      <c r="G41" s="350">
        <v>8</v>
      </c>
      <c r="H41" s="352">
        <v>2.8125</v>
      </c>
      <c r="I41" s="350">
        <v>11</v>
      </c>
      <c r="J41" s="352">
        <v>2.0588235294117649</v>
      </c>
      <c r="K41" s="350">
        <v>17</v>
      </c>
      <c r="L41" s="352">
        <v>4.7058823529411766</v>
      </c>
      <c r="M41" s="341">
        <v>5</v>
      </c>
      <c r="N41" s="341">
        <v>63.216911764705877</v>
      </c>
    </row>
    <row r="42" spans="1:14" x14ac:dyDescent="0.2">
      <c r="A42" s="339" t="s">
        <v>299</v>
      </c>
      <c r="B42" s="340">
        <v>3.0683304556866875</v>
      </c>
      <c r="C42" s="340">
        <v>2.2070773199770781</v>
      </c>
      <c r="D42" s="340">
        <v>2.7958213183040805</v>
      </c>
      <c r="E42" s="341">
        <v>2.8808656803283728</v>
      </c>
      <c r="F42" s="341">
        <v>10000</v>
      </c>
      <c r="G42" s="350">
        <v>7</v>
      </c>
      <c r="H42" s="352">
        <v>3.125</v>
      </c>
      <c r="I42" s="350">
        <v>7</v>
      </c>
      <c r="J42" s="352">
        <v>3.2352941176470589</v>
      </c>
      <c r="K42" s="350">
        <v>1</v>
      </c>
      <c r="L42" s="352">
        <v>0</v>
      </c>
      <c r="M42" s="341">
        <v>5</v>
      </c>
      <c r="N42" s="341">
        <v>59.522058823529413</v>
      </c>
    </row>
    <row r="43" spans="1:14" x14ac:dyDescent="0.2">
      <c r="A43" s="339" t="s">
        <v>309</v>
      </c>
      <c r="B43" s="340">
        <v>3.4144025712625377</v>
      </c>
      <c r="C43" s="340">
        <v>-0.68200066012315297</v>
      </c>
      <c r="D43" s="340">
        <v>2.1182594692272159</v>
      </c>
      <c r="E43" s="341">
        <v>2.5227584312199283</v>
      </c>
      <c r="F43" s="341">
        <v>84.233964518363862</v>
      </c>
      <c r="G43" s="350">
        <v>9</v>
      </c>
      <c r="H43" s="352">
        <v>2.5</v>
      </c>
      <c r="I43" s="350">
        <v>8</v>
      </c>
      <c r="J43" s="352">
        <v>2.9411764705882355</v>
      </c>
      <c r="K43" s="350">
        <v>6</v>
      </c>
      <c r="L43" s="352">
        <v>1.4705882352941178</v>
      </c>
      <c r="M43" s="341">
        <v>4.5</v>
      </c>
      <c r="N43" s="341">
        <v>56</v>
      </c>
    </row>
    <row r="44" spans="1:14" x14ac:dyDescent="0.2">
      <c r="A44" s="339" t="s">
        <v>306</v>
      </c>
      <c r="B44" s="340">
        <v>0.71213805347046544</v>
      </c>
      <c r="C44" s="340">
        <v>4.6777091895935197</v>
      </c>
      <c r="D44" s="340">
        <v>1.9668845672743973</v>
      </c>
      <c r="E44" s="341">
        <v>1.5753046085486246</v>
      </c>
      <c r="F44" s="341">
        <v>8.5485341663479186</v>
      </c>
      <c r="G44" s="350">
        <v>11</v>
      </c>
      <c r="H44" s="352">
        <v>1.875</v>
      </c>
      <c r="I44" s="350">
        <v>10</v>
      </c>
      <c r="J44" s="352">
        <v>2.3529411764705883</v>
      </c>
      <c r="K44" s="350">
        <v>11</v>
      </c>
      <c r="L44" s="352">
        <v>2.9411764705882355</v>
      </c>
      <c r="M44" s="341">
        <v>5</v>
      </c>
      <c r="N44" s="341">
        <v>53.419117647058826</v>
      </c>
    </row>
    <row r="45" spans="1:14" x14ac:dyDescent="0.2">
      <c r="A45" s="339" t="s">
        <v>292</v>
      </c>
      <c r="B45" s="340">
        <v>2.0590129596526507</v>
      </c>
      <c r="C45" s="340">
        <v>2.1129149782408363</v>
      </c>
      <c r="D45" s="340">
        <v>2.0760680994014971</v>
      </c>
      <c r="E45" s="341">
        <v>2.0707455495115745</v>
      </c>
      <c r="F45" s="341">
        <v>10000</v>
      </c>
      <c r="G45" s="350">
        <v>10</v>
      </c>
      <c r="H45" s="352">
        <v>2.1875</v>
      </c>
      <c r="I45" s="350">
        <v>9</v>
      </c>
      <c r="J45" s="352">
        <v>2.6470588235294117</v>
      </c>
      <c r="K45" s="350">
        <v>1</v>
      </c>
      <c r="L45" s="352">
        <v>0</v>
      </c>
      <c r="M45" s="341">
        <v>5</v>
      </c>
      <c r="N45" s="341">
        <v>48.841911764705877</v>
      </c>
    </row>
    <row r="46" spans="1:14" x14ac:dyDescent="0.2">
      <c r="A46" s="339" t="s">
        <v>21</v>
      </c>
      <c r="B46" s="340">
        <v>1.3003168725495398</v>
      </c>
      <c r="C46" s="340">
        <v>0.64220117178082881</v>
      </c>
      <c r="D46" s="340">
        <v>1.0920824586722842</v>
      </c>
      <c r="E46" s="341">
        <v>1.1570680332837961</v>
      </c>
      <c r="F46" s="341">
        <v>76.490426459480474</v>
      </c>
      <c r="G46" s="350">
        <v>14</v>
      </c>
      <c r="H46" s="352">
        <v>0.9375</v>
      </c>
      <c r="I46" s="350">
        <v>12</v>
      </c>
      <c r="J46" s="352">
        <v>1.7647058823529411</v>
      </c>
      <c r="K46" s="350">
        <v>7</v>
      </c>
      <c r="L46" s="352">
        <v>1.7647058823529411</v>
      </c>
      <c r="M46" s="341">
        <v>5</v>
      </c>
      <c r="N46" s="341">
        <v>39.209558823529413</v>
      </c>
    </row>
    <row r="47" spans="1:14" x14ac:dyDescent="0.2">
      <c r="A47" s="339" t="s">
        <v>331</v>
      </c>
      <c r="B47" s="340">
        <v>0.80289901626591065</v>
      </c>
      <c r="C47" s="340">
        <v>1.8803607069078951</v>
      </c>
      <c r="D47" s="340">
        <v>1.1438187107268789</v>
      </c>
      <c r="E47" s="341">
        <v>1.0374248547430842</v>
      </c>
      <c r="F47" s="341">
        <v>358.08891161869224</v>
      </c>
      <c r="G47" s="350">
        <v>13</v>
      </c>
      <c r="H47" s="352">
        <v>1.25</v>
      </c>
      <c r="I47" s="350">
        <v>13</v>
      </c>
      <c r="J47" s="352">
        <v>1.4705882352941178</v>
      </c>
      <c r="K47" s="350">
        <v>5</v>
      </c>
      <c r="L47" s="352">
        <v>1.1764705882352942</v>
      </c>
      <c r="M47" s="341">
        <v>5</v>
      </c>
      <c r="N47" s="341">
        <v>37.573529411764703</v>
      </c>
    </row>
    <row r="48" spans="1:14" x14ac:dyDescent="0.2">
      <c r="A48" s="339" t="s">
        <v>310</v>
      </c>
      <c r="B48" s="340">
        <v>-1.7659672743184224E-2</v>
      </c>
      <c r="C48" s="340">
        <v>1.9477787757608647</v>
      </c>
      <c r="D48" s="340">
        <v>0.60422478140071112</v>
      </c>
      <c r="E48" s="341">
        <v>0.41014774177012836</v>
      </c>
      <c r="F48" s="341">
        <v>8.9085597160110233</v>
      </c>
      <c r="G48" s="350">
        <v>15</v>
      </c>
      <c r="H48" s="352">
        <v>0.625</v>
      </c>
      <c r="I48" s="350">
        <v>14</v>
      </c>
      <c r="J48" s="352">
        <v>1.1764705882352942</v>
      </c>
      <c r="K48" s="350">
        <v>10</v>
      </c>
      <c r="L48" s="352">
        <v>2.6470588235294117</v>
      </c>
      <c r="M48" s="341">
        <v>5</v>
      </c>
      <c r="N48" s="341">
        <v>35.551470588235297</v>
      </c>
    </row>
    <row r="49" spans="1:14" x14ac:dyDescent="0.2">
      <c r="A49" s="339" t="s">
        <v>330</v>
      </c>
      <c r="B49" s="340">
        <v>-4.4679017070975524</v>
      </c>
      <c r="C49" s="340">
        <v>13.792245441765672</v>
      </c>
      <c r="D49" s="340">
        <v>1.3097921458445339</v>
      </c>
      <c r="E49" s="341">
        <v>-0.49330441236489453</v>
      </c>
      <c r="F49" s="341">
        <v>18.403854593904828</v>
      </c>
      <c r="G49" s="350">
        <v>12</v>
      </c>
      <c r="H49" s="352">
        <v>1.5625</v>
      </c>
      <c r="I49" s="350">
        <v>17</v>
      </c>
      <c r="J49" s="352">
        <v>0.29411764705882354</v>
      </c>
      <c r="K49" s="350">
        <v>9</v>
      </c>
      <c r="L49" s="352">
        <v>2.3529411764705883</v>
      </c>
      <c r="M49" s="341">
        <v>4.75</v>
      </c>
      <c r="N49" s="341">
        <v>34.305147058823529</v>
      </c>
    </row>
    <row r="50" spans="1:14" x14ac:dyDescent="0.2">
      <c r="A50" s="339" t="s">
        <v>307</v>
      </c>
      <c r="B50" s="340">
        <v>-3.0584337798989889</v>
      </c>
      <c r="C50" s="340">
        <v>7.0568561630471329</v>
      </c>
      <c r="D50" s="340">
        <v>0.14214549515494806</v>
      </c>
      <c r="E50" s="341">
        <v>-0.85668788404660856</v>
      </c>
      <c r="F50" s="341">
        <v>2.8744184980883576</v>
      </c>
      <c r="G50" s="350">
        <v>16</v>
      </c>
      <c r="H50" s="352">
        <v>0.3125</v>
      </c>
      <c r="I50" s="350">
        <v>18</v>
      </c>
      <c r="J50" s="352">
        <v>0</v>
      </c>
      <c r="K50" s="350">
        <v>16</v>
      </c>
      <c r="L50" s="352">
        <v>4.4117647058823533</v>
      </c>
      <c r="M50" s="341">
        <v>5</v>
      </c>
      <c r="N50" s="341">
        <v>30.422794117647058</v>
      </c>
    </row>
    <row r="51" spans="1:14" x14ac:dyDescent="0.2">
      <c r="A51" s="339" t="s">
        <v>311</v>
      </c>
      <c r="B51" s="340">
        <v>0</v>
      </c>
      <c r="C51" s="340">
        <v>0</v>
      </c>
      <c r="D51" s="340">
        <v>0</v>
      </c>
      <c r="E51" s="341">
        <v>0</v>
      </c>
      <c r="F51" s="341">
        <v>10000</v>
      </c>
      <c r="G51" s="350">
        <v>17</v>
      </c>
      <c r="H51" s="352">
        <v>0</v>
      </c>
      <c r="I51" s="350">
        <v>15</v>
      </c>
      <c r="J51" s="352">
        <v>0.88235294117647056</v>
      </c>
      <c r="K51" s="350">
        <v>1</v>
      </c>
      <c r="L51" s="352">
        <v>0</v>
      </c>
      <c r="M51" s="341">
        <v>5</v>
      </c>
      <c r="N51" s="341">
        <v>21.176470588235293</v>
      </c>
    </row>
    <row r="52" spans="1:14" x14ac:dyDescent="0.2">
      <c r="A52" s="342" t="s">
        <v>328</v>
      </c>
      <c r="B52" s="343">
        <v>0</v>
      </c>
      <c r="C52" s="343">
        <v>0</v>
      </c>
      <c r="D52" s="343">
        <v>0</v>
      </c>
      <c r="E52" s="344">
        <v>0</v>
      </c>
      <c r="F52" s="344">
        <v>10000</v>
      </c>
      <c r="G52" s="349">
        <v>17</v>
      </c>
      <c r="H52" s="353">
        <v>0</v>
      </c>
      <c r="I52" s="349">
        <v>15</v>
      </c>
      <c r="J52" s="353">
        <v>0.88235294117647056</v>
      </c>
      <c r="K52" s="349">
        <v>1</v>
      </c>
      <c r="L52" s="353">
        <v>0</v>
      </c>
      <c r="M52" s="344">
        <v>4</v>
      </c>
      <c r="N52" s="344">
        <v>18.17647058823529</v>
      </c>
    </row>
    <row r="53" spans="1:14" x14ac:dyDescent="0.2">
      <c r="A53" s="322"/>
      <c r="B53" s="324"/>
      <c r="C53" s="324"/>
      <c r="D53" s="324"/>
      <c r="E53" s="327"/>
      <c r="F53" s="327"/>
      <c r="G53" s="327"/>
      <c r="H53" s="327"/>
      <c r="I53" s="327"/>
      <c r="J53" s="327"/>
      <c r="K53" s="327"/>
      <c r="L53" s="327"/>
      <c r="M53" s="327"/>
      <c r="N53" s="327"/>
    </row>
    <row r="54" spans="1:14" x14ac:dyDescent="0.2">
      <c r="A54" s="346" t="s">
        <v>332</v>
      </c>
      <c r="B54" s="321"/>
      <c r="C54" s="321"/>
      <c r="D54" s="323"/>
      <c r="E54" s="323"/>
      <c r="F54" s="330"/>
      <c r="G54" s="354">
        <v>1</v>
      </c>
      <c r="H54" s="321"/>
      <c r="I54" s="354">
        <v>1</v>
      </c>
      <c r="J54" s="321"/>
      <c r="K54" s="354">
        <v>1</v>
      </c>
      <c r="L54" s="321"/>
      <c r="M54" s="321"/>
      <c r="N54" s="321"/>
    </row>
    <row r="55" spans="1:14" x14ac:dyDescent="0.2">
      <c r="A55" s="346" t="s">
        <v>333</v>
      </c>
      <c r="B55" s="321"/>
      <c r="C55" s="321"/>
      <c r="D55" s="345"/>
      <c r="E55" s="345"/>
      <c r="F55" s="331"/>
      <c r="G55" s="355">
        <v>17</v>
      </c>
      <c r="H55" s="321"/>
      <c r="I55" s="355">
        <v>18</v>
      </c>
      <c r="J55" s="321"/>
      <c r="K55" s="355">
        <v>18</v>
      </c>
      <c r="L55" s="321"/>
      <c r="M55" s="321"/>
      <c r="N55" s="321"/>
    </row>
    <row r="57" spans="1:14" x14ac:dyDescent="0.2">
      <c r="A57" s="347" t="s">
        <v>335</v>
      </c>
      <c r="B57" s="321"/>
      <c r="C57" s="321"/>
      <c r="D57" s="321"/>
      <c r="E57" s="321"/>
      <c r="F57" s="321"/>
      <c r="G57" s="321"/>
      <c r="H57" s="321"/>
      <c r="I57" s="321"/>
      <c r="J57" s="321"/>
      <c r="K57" s="321"/>
      <c r="L57" s="321"/>
      <c r="M57" s="321"/>
      <c r="N57" s="321"/>
    </row>
    <row r="58" spans="1:14" x14ac:dyDescent="0.2">
      <c r="A58" s="321"/>
      <c r="B58" s="321"/>
      <c r="C58" s="321"/>
      <c r="D58" s="321"/>
      <c r="E58" s="321"/>
      <c r="F58" s="321"/>
      <c r="G58" s="321"/>
      <c r="H58" s="321"/>
      <c r="I58" s="321"/>
      <c r="J58" s="321"/>
      <c r="K58" s="321"/>
      <c r="L58" s="321"/>
      <c r="M58" s="321"/>
      <c r="N58" s="321"/>
    </row>
    <row r="59" spans="1:14" ht="45" x14ac:dyDescent="0.2">
      <c r="A59" s="761" t="s">
        <v>14</v>
      </c>
      <c r="B59" s="332" t="s">
        <v>315</v>
      </c>
      <c r="C59" s="332" t="s">
        <v>316</v>
      </c>
      <c r="D59" s="332" t="s">
        <v>317</v>
      </c>
      <c r="E59" s="328" t="s">
        <v>318</v>
      </c>
      <c r="F59" s="328" t="s">
        <v>319</v>
      </c>
      <c r="G59" s="328" t="s">
        <v>320</v>
      </c>
      <c r="H59" s="328" t="s">
        <v>321</v>
      </c>
      <c r="I59" s="328" t="s">
        <v>322</v>
      </c>
      <c r="J59" s="328" t="s">
        <v>323</v>
      </c>
      <c r="K59" s="328" t="s">
        <v>324</v>
      </c>
      <c r="L59" s="328" t="s">
        <v>325</v>
      </c>
      <c r="M59" s="328" t="s">
        <v>326</v>
      </c>
      <c r="N59" s="328" t="s">
        <v>327</v>
      </c>
    </row>
    <row r="60" spans="1:14" x14ac:dyDescent="0.2">
      <c r="A60" s="762"/>
      <c r="B60" s="333" t="s">
        <v>13</v>
      </c>
      <c r="C60" s="333" t="s">
        <v>13</v>
      </c>
      <c r="D60" s="334" t="s">
        <v>13</v>
      </c>
      <c r="E60" s="335" t="s">
        <v>13</v>
      </c>
      <c r="F60" s="335"/>
      <c r="G60" s="335"/>
      <c r="H60" s="335"/>
      <c r="I60" s="335"/>
      <c r="J60" s="335"/>
      <c r="K60" s="335"/>
      <c r="L60" s="335"/>
      <c r="M60" s="335"/>
      <c r="N60" s="335"/>
    </row>
    <row r="61" spans="1:14" x14ac:dyDescent="0.2">
      <c r="A61" s="336" t="s">
        <v>0</v>
      </c>
      <c r="B61" s="337">
        <v>0</v>
      </c>
      <c r="C61" s="337">
        <v>0</v>
      </c>
      <c r="D61" s="337">
        <v>0</v>
      </c>
      <c r="E61" s="338">
        <v>0</v>
      </c>
      <c r="F61" s="338"/>
      <c r="G61" s="338"/>
      <c r="H61" s="338"/>
      <c r="I61" s="338"/>
      <c r="J61" s="338"/>
      <c r="K61" s="338"/>
      <c r="L61" s="338"/>
      <c r="M61" s="338"/>
      <c r="N61" s="338"/>
    </row>
    <row r="62" spans="1:14" x14ac:dyDescent="0.2">
      <c r="A62" s="339" t="s">
        <v>329</v>
      </c>
      <c r="B62" s="340">
        <v>15.238355823979541</v>
      </c>
      <c r="C62" s="340">
        <v>2.6329911511125665</v>
      </c>
      <c r="D62" s="340">
        <v>12.074345601589041</v>
      </c>
      <c r="E62" s="341">
        <v>13.124873649815363</v>
      </c>
      <c r="F62" s="341">
        <v>4.2496992890938765</v>
      </c>
      <c r="G62" s="350">
        <v>1</v>
      </c>
      <c r="H62" s="352">
        <v>5</v>
      </c>
      <c r="I62" s="350">
        <v>1</v>
      </c>
      <c r="J62" s="352">
        <v>5</v>
      </c>
      <c r="K62" s="350">
        <v>16</v>
      </c>
      <c r="L62" s="352">
        <v>4.4117647058823533</v>
      </c>
      <c r="M62" s="341">
        <v>4.375</v>
      </c>
      <c r="N62" s="341">
        <v>96.360294117647072</v>
      </c>
    </row>
    <row r="63" spans="1:14" x14ac:dyDescent="0.2">
      <c r="A63" s="339" t="s">
        <v>303</v>
      </c>
      <c r="B63" s="340">
        <v>12.084429953699246</v>
      </c>
      <c r="C63" s="340">
        <v>2.7354148825410447</v>
      </c>
      <c r="D63" s="340">
        <v>9.7377799342754443</v>
      </c>
      <c r="E63" s="341">
        <v>10.516924592952616</v>
      </c>
      <c r="F63" s="341">
        <v>5.1223800030849294</v>
      </c>
      <c r="G63" s="350">
        <v>3</v>
      </c>
      <c r="H63" s="352">
        <v>4.4117647058823533</v>
      </c>
      <c r="I63" s="350">
        <v>3</v>
      </c>
      <c r="J63" s="352">
        <v>4.4117647058823533</v>
      </c>
      <c r="K63" s="350">
        <v>14</v>
      </c>
      <c r="L63" s="352">
        <v>3.8235294117647061</v>
      </c>
      <c r="M63" s="341">
        <v>4.75</v>
      </c>
      <c r="N63" s="341">
        <v>87.485294117647072</v>
      </c>
    </row>
    <row r="64" spans="1:14" x14ac:dyDescent="0.2">
      <c r="A64" s="339" t="s">
        <v>328</v>
      </c>
      <c r="B64" s="340">
        <v>12.968094628591299</v>
      </c>
      <c r="C64" s="340">
        <v>7.2725435167548476</v>
      </c>
      <c r="D64" s="340">
        <v>11.538482522343564</v>
      </c>
      <c r="E64" s="341">
        <v>12.013148376792815</v>
      </c>
      <c r="F64" s="341">
        <v>32.427474540019126</v>
      </c>
      <c r="G64" s="350">
        <v>2</v>
      </c>
      <c r="H64" s="352">
        <v>4.7058823529411766</v>
      </c>
      <c r="I64" s="350">
        <v>2</v>
      </c>
      <c r="J64" s="352">
        <v>4.7058823529411766</v>
      </c>
      <c r="K64" s="350">
        <v>7</v>
      </c>
      <c r="L64" s="352">
        <v>1.7647058823529411</v>
      </c>
      <c r="M64" s="341">
        <v>4</v>
      </c>
      <c r="N64" s="341">
        <v>83.176470588235276</v>
      </c>
    </row>
    <row r="65" spans="1:14" x14ac:dyDescent="0.2">
      <c r="A65" s="339" t="s">
        <v>312</v>
      </c>
      <c r="B65" s="340">
        <v>9.1163381915492678</v>
      </c>
      <c r="C65" s="340">
        <v>3.9341885245628259</v>
      </c>
      <c r="D65" s="340">
        <v>7.8155924419561806</v>
      </c>
      <c r="E65" s="341">
        <v>8.2474715439542532</v>
      </c>
      <c r="F65" s="341">
        <v>6.3768772984734472</v>
      </c>
      <c r="G65" s="350">
        <v>5</v>
      </c>
      <c r="H65" s="352">
        <v>3.8235294117647061</v>
      </c>
      <c r="I65" s="350">
        <v>5</v>
      </c>
      <c r="J65" s="352">
        <v>3.8235294117647061</v>
      </c>
      <c r="K65" s="350">
        <v>13</v>
      </c>
      <c r="L65" s="352">
        <v>3.5294117647058822</v>
      </c>
      <c r="M65" s="341">
        <v>5</v>
      </c>
      <c r="N65" s="341">
        <v>79.117647058823522</v>
      </c>
    </row>
    <row r="66" spans="1:14" x14ac:dyDescent="0.2">
      <c r="A66" s="339" t="s">
        <v>305</v>
      </c>
      <c r="B66" s="340">
        <v>11.530443380312999</v>
      </c>
      <c r="C66" s="340">
        <v>-1.4665730696839816</v>
      </c>
      <c r="D66" s="340">
        <v>8.268126583014423</v>
      </c>
      <c r="E66" s="341">
        <v>9.3512947957810439</v>
      </c>
      <c r="F66" s="341">
        <v>16.184109699539068</v>
      </c>
      <c r="G66" s="350">
        <v>4</v>
      </c>
      <c r="H66" s="352">
        <v>4.1176470588235299</v>
      </c>
      <c r="I66" s="350">
        <v>4</v>
      </c>
      <c r="J66" s="352">
        <v>4.1176470588235299</v>
      </c>
      <c r="K66" s="350">
        <v>9</v>
      </c>
      <c r="L66" s="352">
        <v>2.3529411764705883</v>
      </c>
      <c r="M66" s="341">
        <v>4.375</v>
      </c>
      <c r="N66" s="341">
        <v>77.830882352941174</v>
      </c>
    </row>
    <row r="67" spans="1:14" x14ac:dyDescent="0.2">
      <c r="A67" s="339" t="s">
        <v>299</v>
      </c>
      <c r="B67" s="340">
        <v>5.2902814229047346</v>
      </c>
      <c r="C67" s="340">
        <v>3.3086205862856719</v>
      </c>
      <c r="D67" s="340">
        <v>4.7928745404311375</v>
      </c>
      <c r="E67" s="341">
        <v>4.9580256760758754</v>
      </c>
      <c r="F67" s="341">
        <v>312.58217459870031</v>
      </c>
      <c r="G67" s="350">
        <v>6</v>
      </c>
      <c r="H67" s="352">
        <v>3.5294117647058822</v>
      </c>
      <c r="I67" s="350">
        <v>6</v>
      </c>
      <c r="J67" s="352">
        <v>3.5294117647058822</v>
      </c>
      <c r="K67" s="350">
        <v>4</v>
      </c>
      <c r="L67" s="352">
        <v>0.88235294117647056</v>
      </c>
      <c r="M67" s="341">
        <v>5</v>
      </c>
      <c r="N67" s="341">
        <v>67.058823529411754</v>
      </c>
    </row>
    <row r="68" spans="1:14" x14ac:dyDescent="0.2">
      <c r="A68" s="339" t="s">
        <v>6</v>
      </c>
      <c r="B68" s="340">
        <v>5.0506270055838174</v>
      </c>
      <c r="C68" s="340">
        <v>-1.9613573566295208</v>
      </c>
      <c r="D68" s="340">
        <v>3.2905835021189307</v>
      </c>
      <c r="E68" s="341">
        <v>3.8749605857970701</v>
      </c>
      <c r="F68" s="341">
        <v>802.3828712520226</v>
      </c>
      <c r="G68" s="350">
        <v>7</v>
      </c>
      <c r="H68" s="352">
        <v>3.2352941176470589</v>
      </c>
      <c r="I68" s="350">
        <v>7</v>
      </c>
      <c r="J68" s="352">
        <v>3.2352941176470589</v>
      </c>
      <c r="K68" s="350">
        <v>1</v>
      </c>
      <c r="L68" s="352">
        <v>0</v>
      </c>
      <c r="M68" s="341">
        <v>4.75</v>
      </c>
      <c r="N68" s="341">
        <v>59.544117647058819</v>
      </c>
    </row>
    <row r="69" spans="1:14" x14ac:dyDescent="0.2">
      <c r="A69" s="339" t="s">
        <v>292</v>
      </c>
      <c r="B69" s="340">
        <v>3.1912681427896725</v>
      </c>
      <c r="C69" s="340">
        <v>2.387677887760415</v>
      </c>
      <c r="D69" s="340">
        <v>2.9895629285804581</v>
      </c>
      <c r="E69" s="341">
        <v>3.0565339464048442</v>
      </c>
      <c r="F69" s="341">
        <v>467.564461240615</v>
      </c>
      <c r="G69" s="350">
        <v>8</v>
      </c>
      <c r="H69" s="352">
        <v>2.9411764705882355</v>
      </c>
      <c r="I69" s="350">
        <v>8</v>
      </c>
      <c r="J69" s="352">
        <v>2.9411764705882355</v>
      </c>
      <c r="K69" s="350">
        <v>2</v>
      </c>
      <c r="L69" s="352">
        <v>0.29411764705882354</v>
      </c>
      <c r="M69" s="341">
        <v>5</v>
      </c>
      <c r="N69" s="341">
        <v>57.058823529411768</v>
      </c>
    </row>
    <row r="70" spans="1:14" x14ac:dyDescent="0.2">
      <c r="A70" s="339" t="s">
        <v>21</v>
      </c>
      <c r="B70" s="340">
        <v>3.2886461229910089</v>
      </c>
      <c r="C70" s="340">
        <v>0.60043788199069237</v>
      </c>
      <c r="D70" s="340">
        <v>2.6138922721367415</v>
      </c>
      <c r="E70" s="341">
        <v>2.8379268978642012</v>
      </c>
      <c r="F70" s="341">
        <v>140.59647451393974</v>
      </c>
      <c r="G70" s="350">
        <v>9</v>
      </c>
      <c r="H70" s="352">
        <v>2.6470588235294117</v>
      </c>
      <c r="I70" s="350">
        <v>10</v>
      </c>
      <c r="J70" s="352">
        <v>2.3529411764705883</v>
      </c>
      <c r="K70" s="350">
        <v>6</v>
      </c>
      <c r="L70" s="352">
        <v>1.4705882352941178</v>
      </c>
      <c r="M70" s="341">
        <v>5</v>
      </c>
      <c r="N70" s="341">
        <v>54.411764705882355</v>
      </c>
    </row>
    <row r="71" spans="1:14" x14ac:dyDescent="0.2">
      <c r="A71" s="339" t="s">
        <v>30</v>
      </c>
      <c r="B71" s="340">
        <v>0</v>
      </c>
      <c r="C71" s="340">
        <v>5.6814798426058584</v>
      </c>
      <c r="D71" s="340">
        <v>1.4260801465747728</v>
      </c>
      <c r="E71" s="341">
        <v>0.95258698830562871</v>
      </c>
      <c r="F71" s="341">
        <v>4.6047483673819469</v>
      </c>
      <c r="G71" s="350">
        <v>11</v>
      </c>
      <c r="H71" s="352">
        <v>2.0588235294117649</v>
      </c>
      <c r="I71" s="350">
        <v>12</v>
      </c>
      <c r="J71" s="352">
        <v>1.7647058823529411</v>
      </c>
      <c r="K71" s="350">
        <v>15</v>
      </c>
      <c r="L71" s="352">
        <v>4.1176470588235299</v>
      </c>
      <c r="M71" s="341">
        <v>5</v>
      </c>
      <c r="N71" s="341">
        <v>54.117647058823536</v>
      </c>
    </row>
    <row r="72" spans="1:14" x14ac:dyDescent="0.2">
      <c r="A72" s="339" t="s">
        <v>309</v>
      </c>
      <c r="B72" s="340">
        <v>3.8852071710654079</v>
      </c>
      <c r="C72" s="340">
        <v>-1.8413626086041339</v>
      </c>
      <c r="D72" s="340">
        <v>2.4478092224675496</v>
      </c>
      <c r="E72" s="341">
        <v>2.9250601652044361</v>
      </c>
      <c r="F72" s="341">
        <v>252.61549795432973</v>
      </c>
      <c r="G72" s="350">
        <v>10</v>
      </c>
      <c r="H72" s="352">
        <v>2.3529411764705883</v>
      </c>
      <c r="I72" s="350">
        <v>9</v>
      </c>
      <c r="J72" s="352">
        <v>2.6470588235294117</v>
      </c>
      <c r="K72" s="350">
        <v>5</v>
      </c>
      <c r="L72" s="352">
        <v>1.1764705882352942</v>
      </c>
      <c r="M72" s="341">
        <v>4.5</v>
      </c>
      <c r="N72" s="341">
        <v>52.029411764705884</v>
      </c>
    </row>
    <row r="73" spans="1:14" x14ac:dyDescent="0.2">
      <c r="A73" s="339" t="s">
        <v>310</v>
      </c>
      <c r="B73" s="340">
        <v>-0.11342078918586823</v>
      </c>
      <c r="C73" s="340">
        <v>4.2234083569148844</v>
      </c>
      <c r="D73" s="340">
        <v>0.9751452386229178</v>
      </c>
      <c r="E73" s="341">
        <v>0.61371494472977772</v>
      </c>
      <c r="F73" s="341">
        <v>2.9943737245319979</v>
      </c>
      <c r="G73" s="350">
        <v>13</v>
      </c>
      <c r="H73" s="352">
        <v>1.4705882352941178</v>
      </c>
      <c r="I73" s="350">
        <v>13</v>
      </c>
      <c r="J73" s="352">
        <v>1.4705882352941178</v>
      </c>
      <c r="K73" s="350">
        <v>17</v>
      </c>
      <c r="L73" s="352">
        <v>4.7058823529411766</v>
      </c>
      <c r="M73" s="341">
        <v>5</v>
      </c>
      <c r="N73" s="341">
        <v>49.705882352941174</v>
      </c>
    </row>
    <row r="74" spans="1:14" x14ac:dyDescent="0.2">
      <c r="A74" s="339" t="s">
        <v>331</v>
      </c>
      <c r="B74" s="340">
        <v>1.083099385434533</v>
      </c>
      <c r="C74" s="340">
        <v>0.50095917833363024</v>
      </c>
      <c r="D74" s="340">
        <v>0.93697925214744693</v>
      </c>
      <c r="E74" s="341">
        <v>0.98549467644738953</v>
      </c>
      <c r="F74" s="341">
        <v>428.54620811612722</v>
      </c>
      <c r="G74" s="350">
        <v>14</v>
      </c>
      <c r="H74" s="352">
        <v>1.1764705882352942</v>
      </c>
      <c r="I74" s="350">
        <v>11</v>
      </c>
      <c r="J74" s="352">
        <v>2.0588235294117649</v>
      </c>
      <c r="K74" s="350">
        <v>3</v>
      </c>
      <c r="L74" s="352">
        <v>0.58823529411764708</v>
      </c>
      <c r="M74" s="341">
        <v>5</v>
      </c>
      <c r="N74" s="341">
        <v>39.411764705882348</v>
      </c>
    </row>
    <row r="75" spans="1:14" x14ac:dyDescent="0.2">
      <c r="A75" s="339" t="s">
        <v>308</v>
      </c>
      <c r="B75" s="340">
        <v>-6.4365630242876832E-3</v>
      </c>
      <c r="C75" s="340">
        <v>3.6134470811239163</v>
      </c>
      <c r="D75" s="340">
        <v>0.90217252137630277</v>
      </c>
      <c r="E75" s="341">
        <v>0.60049229250683245</v>
      </c>
      <c r="F75" s="341">
        <v>7.1680024606480934</v>
      </c>
      <c r="G75" s="350">
        <v>15</v>
      </c>
      <c r="H75" s="352">
        <v>0.88235294117647056</v>
      </c>
      <c r="I75" s="350">
        <v>14</v>
      </c>
      <c r="J75" s="352">
        <v>1.1764705882352942</v>
      </c>
      <c r="K75" s="350">
        <v>12</v>
      </c>
      <c r="L75" s="352">
        <v>3.2352941176470589</v>
      </c>
      <c r="M75" s="341">
        <v>5</v>
      </c>
      <c r="N75" s="341">
        <v>39.117647058823529</v>
      </c>
    </row>
    <row r="76" spans="1:14" x14ac:dyDescent="0.2">
      <c r="A76" s="339" t="s">
        <v>330</v>
      </c>
      <c r="B76" s="340">
        <v>-3.0707348349888841</v>
      </c>
      <c r="C76" s="340">
        <v>13.453496735352005</v>
      </c>
      <c r="D76" s="340">
        <v>1.0769307790210869</v>
      </c>
      <c r="E76" s="341">
        <v>-0.30019469021627215</v>
      </c>
      <c r="F76" s="341">
        <v>18.073843563648708</v>
      </c>
      <c r="G76" s="350">
        <v>12</v>
      </c>
      <c r="H76" s="352">
        <v>1.7647058823529411</v>
      </c>
      <c r="I76" s="350">
        <v>17</v>
      </c>
      <c r="J76" s="352">
        <v>0.29411764705882354</v>
      </c>
      <c r="K76" s="350">
        <v>8</v>
      </c>
      <c r="L76" s="352">
        <v>2.0588235294117649</v>
      </c>
      <c r="M76" s="341">
        <v>4.75</v>
      </c>
      <c r="N76" s="341">
        <v>34.838235294117645</v>
      </c>
    </row>
    <row r="77" spans="1:14" x14ac:dyDescent="0.2">
      <c r="A77" s="339" t="s">
        <v>306</v>
      </c>
      <c r="B77" s="340">
        <v>0</v>
      </c>
      <c r="C77" s="340">
        <v>2.7736862086919216</v>
      </c>
      <c r="D77" s="340">
        <v>0.6962092526283884</v>
      </c>
      <c r="E77" s="341">
        <v>0.46505091371244034</v>
      </c>
      <c r="F77" s="341">
        <v>11.588736937337737</v>
      </c>
      <c r="G77" s="350">
        <v>16</v>
      </c>
      <c r="H77" s="352">
        <v>0.58823529411764708</v>
      </c>
      <c r="I77" s="350">
        <v>15</v>
      </c>
      <c r="J77" s="352">
        <v>0.88235294117647056</v>
      </c>
      <c r="K77" s="350">
        <v>11</v>
      </c>
      <c r="L77" s="352">
        <v>2.9411764705882355</v>
      </c>
      <c r="M77" s="341">
        <v>5</v>
      </c>
      <c r="N77" s="341">
        <v>34.117647058823529</v>
      </c>
    </row>
    <row r="78" spans="1:14" x14ac:dyDescent="0.2">
      <c r="A78" s="339" t="s">
        <v>307</v>
      </c>
      <c r="B78" s="340">
        <v>-6.6674320751006277</v>
      </c>
      <c r="C78" s="340">
        <v>21.533776484448094</v>
      </c>
      <c r="D78" s="340">
        <v>0.41121376195665577</v>
      </c>
      <c r="E78" s="341">
        <v>-1.9390681501134119</v>
      </c>
      <c r="F78" s="341">
        <v>0.59891779845124316</v>
      </c>
      <c r="G78" s="350">
        <v>17</v>
      </c>
      <c r="H78" s="352">
        <v>0.29411764705882354</v>
      </c>
      <c r="I78" s="350">
        <v>18</v>
      </c>
      <c r="J78" s="352">
        <v>0</v>
      </c>
      <c r="K78" s="350">
        <v>18</v>
      </c>
      <c r="L78" s="352">
        <v>5</v>
      </c>
      <c r="M78" s="341">
        <v>5</v>
      </c>
      <c r="N78" s="341">
        <v>32.058823529411768</v>
      </c>
    </row>
    <row r="79" spans="1:14" x14ac:dyDescent="0.2">
      <c r="A79" s="342" t="s">
        <v>311</v>
      </c>
      <c r="B79" s="343">
        <v>2.0738435436788309E-4</v>
      </c>
      <c r="C79" s="343">
        <v>1.0588242304214794</v>
      </c>
      <c r="D79" s="343">
        <v>0.26592556145407609</v>
      </c>
      <c r="E79" s="344">
        <v>0.17770068910966907</v>
      </c>
      <c r="F79" s="344">
        <v>15.732517670947233</v>
      </c>
      <c r="G79" s="349">
        <v>18</v>
      </c>
      <c r="H79" s="353">
        <v>0</v>
      </c>
      <c r="I79" s="349">
        <v>16</v>
      </c>
      <c r="J79" s="353">
        <v>0.58823529411764708</v>
      </c>
      <c r="K79" s="349">
        <v>10</v>
      </c>
      <c r="L79" s="353">
        <v>2.6470588235294117</v>
      </c>
      <c r="M79" s="344">
        <v>5</v>
      </c>
      <c r="N79" s="344">
        <v>27.058823529411768</v>
      </c>
    </row>
    <row r="80" spans="1:14" x14ac:dyDescent="0.2">
      <c r="A80" s="322"/>
      <c r="B80" s="324"/>
      <c r="C80" s="324"/>
      <c r="D80" s="324"/>
      <c r="E80" s="327"/>
      <c r="F80" s="327"/>
      <c r="G80" s="327"/>
      <c r="H80" s="327"/>
      <c r="I80" s="327"/>
      <c r="J80" s="327"/>
      <c r="K80" s="327"/>
      <c r="L80" s="327"/>
      <c r="M80" s="327"/>
      <c r="N80" s="327"/>
    </row>
    <row r="81" spans="1:14" x14ac:dyDescent="0.2">
      <c r="A81" s="346" t="s">
        <v>332</v>
      </c>
      <c r="B81" s="321"/>
      <c r="C81" s="321"/>
      <c r="D81" s="323"/>
      <c r="E81" s="323"/>
      <c r="F81" s="330"/>
      <c r="G81" s="354">
        <v>1</v>
      </c>
      <c r="H81" s="321"/>
      <c r="I81" s="354">
        <v>1</v>
      </c>
      <c r="J81" s="321"/>
      <c r="K81" s="354">
        <v>1</v>
      </c>
      <c r="L81" s="321"/>
      <c r="M81" s="321"/>
      <c r="N81" s="321"/>
    </row>
    <row r="82" spans="1:14" x14ac:dyDescent="0.2">
      <c r="A82" s="346" t="s">
        <v>333</v>
      </c>
      <c r="B82" s="321"/>
      <c r="C82" s="321"/>
      <c r="D82" s="345"/>
      <c r="E82" s="345"/>
      <c r="F82" s="331"/>
      <c r="G82" s="355">
        <v>18</v>
      </c>
      <c r="H82" s="321"/>
      <c r="I82" s="355">
        <v>18</v>
      </c>
      <c r="J82" s="321"/>
      <c r="K82" s="355">
        <v>18</v>
      </c>
      <c r="L82" s="321"/>
      <c r="M82" s="321"/>
      <c r="N82" s="321"/>
    </row>
    <row r="84" spans="1:14" x14ac:dyDescent="0.2">
      <c r="A84" s="347" t="s">
        <v>336</v>
      </c>
      <c r="B84" s="321"/>
      <c r="C84" s="321"/>
      <c r="D84" s="321"/>
      <c r="E84" s="321"/>
      <c r="F84" s="321"/>
      <c r="G84" s="321"/>
      <c r="H84" s="321"/>
      <c r="I84" s="321"/>
      <c r="J84" s="321"/>
      <c r="K84" s="321"/>
      <c r="L84" s="321"/>
      <c r="M84" s="321"/>
      <c r="N84" s="321"/>
    </row>
    <row r="85" spans="1:14" x14ac:dyDescent="0.2">
      <c r="A85" s="321"/>
      <c r="B85" s="321"/>
      <c r="C85" s="321"/>
      <c r="D85" s="321"/>
      <c r="E85" s="321"/>
      <c r="F85" s="321"/>
      <c r="G85" s="321"/>
      <c r="H85" s="321"/>
      <c r="I85" s="321"/>
      <c r="J85" s="321"/>
      <c r="K85" s="321"/>
      <c r="L85" s="321"/>
      <c r="M85" s="321"/>
      <c r="N85" s="321"/>
    </row>
    <row r="86" spans="1:14" ht="45" x14ac:dyDescent="0.2">
      <c r="A86" s="761" t="s">
        <v>14</v>
      </c>
      <c r="B86" s="332" t="s">
        <v>315</v>
      </c>
      <c r="C86" s="332" t="s">
        <v>316</v>
      </c>
      <c r="D86" s="332" t="s">
        <v>317</v>
      </c>
      <c r="E86" s="328" t="s">
        <v>318</v>
      </c>
      <c r="F86" s="328" t="s">
        <v>319</v>
      </c>
      <c r="G86" s="328" t="s">
        <v>320</v>
      </c>
      <c r="H86" s="328" t="s">
        <v>321</v>
      </c>
      <c r="I86" s="328" t="s">
        <v>322</v>
      </c>
      <c r="J86" s="328" t="s">
        <v>323</v>
      </c>
      <c r="K86" s="328" t="s">
        <v>324</v>
      </c>
      <c r="L86" s="328" t="s">
        <v>325</v>
      </c>
      <c r="M86" s="328" t="s">
        <v>326</v>
      </c>
      <c r="N86" s="328" t="s">
        <v>327</v>
      </c>
    </row>
    <row r="87" spans="1:14" x14ac:dyDescent="0.2">
      <c r="A87" s="762"/>
      <c r="B87" s="333" t="s">
        <v>13</v>
      </c>
      <c r="C87" s="333" t="s">
        <v>13</v>
      </c>
      <c r="D87" s="334" t="s">
        <v>13</v>
      </c>
      <c r="E87" s="335" t="s">
        <v>13</v>
      </c>
      <c r="F87" s="335"/>
      <c r="G87" s="335"/>
      <c r="H87" s="335"/>
      <c r="I87" s="335"/>
      <c r="J87" s="335"/>
      <c r="K87" s="335"/>
      <c r="L87" s="335"/>
      <c r="M87" s="335"/>
      <c r="N87" s="335"/>
    </row>
    <row r="88" spans="1:14" x14ac:dyDescent="0.2">
      <c r="A88" s="336" t="s">
        <v>0</v>
      </c>
      <c r="B88" s="337">
        <v>0</v>
      </c>
      <c r="C88" s="337">
        <v>0</v>
      </c>
      <c r="D88" s="337">
        <v>0</v>
      </c>
      <c r="E88" s="338">
        <v>0</v>
      </c>
      <c r="F88" s="338"/>
      <c r="G88" s="338"/>
      <c r="H88" s="338"/>
      <c r="I88" s="338"/>
      <c r="J88" s="338"/>
      <c r="K88" s="338"/>
      <c r="L88" s="338"/>
      <c r="M88" s="338"/>
      <c r="N88" s="338"/>
    </row>
    <row r="89" spans="1:14" x14ac:dyDescent="0.2">
      <c r="A89" s="339" t="s">
        <v>312</v>
      </c>
      <c r="B89" s="340">
        <v>9.8397262701528589</v>
      </c>
      <c r="C89" s="340">
        <v>8.218679128412532</v>
      </c>
      <c r="D89" s="340">
        <v>9.3287891761616297</v>
      </c>
      <c r="E89" s="341">
        <v>9.4884376180790611</v>
      </c>
      <c r="F89" s="341">
        <v>2.1846272693830429</v>
      </c>
      <c r="G89" s="350">
        <v>2</v>
      </c>
      <c r="H89" s="352">
        <v>4.7058823529411766</v>
      </c>
      <c r="I89" s="350">
        <v>2</v>
      </c>
      <c r="J89" s="352">
        <v>4.7058823529411766</v>
      </c>
      <c r="K89" s="350">
        <v>15</v>
      </c>
      <c r="L89" s="352">
        <v>4.1176470588235299</v>
      </c>
      <c r="M89" s="341">
        <v>5</v>
      </c>
      <c r="N89" s="341">
        <v>93.235294117647072</v>
      </c>
    </row>
    <row r="90" spans="1:14" x14ac:dyDescent="0.2">
      <c r="A90" s="339" t="s">
        <v>299</v>
      </c>
      <c r="B90" s="340">
        <v>15.003051726836821</v>
      </c>
      <c r="C90" s="340">
        <v>3.2974322908851459</v>
      </c>
      <c r="D90" s="340">
        <v>11.31356298590385</v>
      </c>
      <c r="E90" s="341">
        <v>12.466388129916686</v>
      </c>
      <c r="F90" s="341">
        <v>144.43801539300262</v>
      </c>
      <c r="G90" s="350">
        <v>1</v>
      </c>
      <c r="H90" s="352">
        <v>5</v>
      </c>
      <c r="I90" s="350">
        <v>1</v>
      </c>
      <c r="J90" s="352">
        <v>5</v>
      </c>
      <c r="K90" s="350">
        <v>3</v>
      </c>
      <c r="L90" s="352">
        <v>0.58823529411764708</v>
      </c>
      <c r="M90" s="341">
        <v>5</v>
      </c>
      <c r="N90" s="341">
        <v>86.764705882352928</v>
      </c>
    </row>
    <row r="91" spans="1:14" x14ac:dyDescent="0.2">
      <c r="A91" s="339" t="s">
        <v>329</v>
      </c>
      <c r="B91" s="340">
        <v>9.384165744750085</v>
      </c>
      <c r="C91" s="340">
        <v>2.5474488021899755</v>
      </c>
      <c r="D91" s="340">
        <v>7.2293041141856751</v>
      </c>
      <c r="E91" s="341">
        <v>7.9026165550185894</v>
      </c>
      <c r="F91" s="341">
        <v>4.3664033241380329</v>
      </c>
      <c r="G91" s="350">
        <v>4</v>
      </c>
      <c r="H91" s="352">
        <v>4.1176470588235299</v>
      </c>
      <c r="I91" s="350">
        <v>4</v>
      </c>
      <c r="J91" s="352">
        <v>4.1176470588235299</v>
      </c>
      <c r="K91" s="350">
        <v>12</v>
      </c>
      <c r="L91" s="352">
        <v>3.2352941176470589</v>
      </c>
      <c r="M91" s="341">
        <v>4.375</v>
      </c>
      <c r="N91" s="341">
        <v>80.47794117647058</v>
      </c>
    </row>
    <row r="92" spans="1:14" x14ac:dyDescent="0.2">
      <c r="A92" s="339" t="s">
        <v>308</v>
      </c>
      <c r="B92" s="340">
        <v>-2.7509773872097343</v>
      </c>
      <c r="C92" s="340">
        <v>25.644800963016596</v>
      </c>
      <c r="D92" s="340">
        <v>6.1990747724751438</v>
      </c>
      <c r="E92" s="341">
        <v>3.4025233003320841</v>
      </c>
      <c r="F92" s="341">
        <v>0.67653791254952889</v>
      </c>
      <c r="G92" s="350">
        <v>5</v>
      </c>
      <c r="H92" s="352">
        <v>3.8235294117647061</v>
      </c>
      <c r="I92" s="350">
        <v>7</v>
      </c>
      <c r="J92" s="352">
        <v>3.2352941176470589</v>
      </c>
      <c r="K92" s="350">
        <v>18</v>
      </c>
      <c r="L92" s="352">
        <v>5</v>
      </c>
      <c r="M92" s="341">
        <v>5</v>
      </c>
      <c r="N92" s="341">
        <v>79.411764705882348</v>
      </c>
    </row>
    <row r="93" spans="1:14" x14ac:dyDescent="0.2">
      <c r="A93" s="339" t="s">
        <v>328</v>
      </c>
      <c r="B93" s="340">
        <v>10.67175922194499</v>
      </c>
      <c r="C93" s="340">
        <v>3.088522897135987</v>
      </c>
      <c r="D93" s="340">
        <v>8.2816024948018985</v>
      </c>
      <c r="E93" s="341">
        <v>9.0284357193112807</v>
      </c>
      <c r="F93" s="341">
        <v>32.112776219142901</v>
      </c>
      <c r="G93" s="350">
        <v>3</v>
      </c>
      <c r="H93" s="352">
        <v>4.4117647058823533</v>
      </c>
      <c r="I93" s="350">
        <v>3</v>
      </c>
      <c r="J93" s="352">
        <v>4.4117647058823533</v>
      </c>
      <c r="K93" s="350">
        <v>7</v>
      </c>
      <c r="L93" s="352">
        <v>1.7647058823529411</v>
      </c>
      <c r="M93" s="341">
        <v>4</v>
      </c>
      <c r="N93" s="341">
        <v>79.058823529411768</v>
      </c>
    </row>
    <row r="94" spans="1:14" x14ac:dyDescent="0.2">
      <c r="A94" s="339" t="s">
        <v>303</v>
      </c>
      <c r="B94" s="340">
        <v>5.1811989392464266</v>
      </c>
      <c r="C94" s="340">
        <v>2.4546822675730087</v>
      </c>
      <c r="D94" s="340">
        <v>4.3218294187228645</v>
      </c>
      <c r="E94" s="341">
        <v>4.5903497641751914</v>
      </c>
      <c r="F94" s="341">
        <v>6.1283460320896186</v>
      </c>
      <c r="G94" s="350">
        <v>6</v>
      </c>
      <c r="H94" s="352">
        <v>3.5294117647058822</v>
      </c>
      <c r="I94" s="350">
        <v>5</v>
      </c>
      <c r="J94" s="352">
        <v>3.8235294117647061</v>
      </c>
      <c r="K94" s="350">
        <v>11</v>
      </c>
      <c r="L94" s="352">
        <v>2.9411764705882355</v>
      </c>
      <c r="M94" s="341">
        <v>4.75</v>
      </c>
      <c r="N94" s="341">
        <v>74.544117647058826</v>
      </c>
    </row>
    <row r="95" spans="1:14" x14ac:dyDescent="0.2">
      <c r="A95" s="339" t="s">
        <v>30</v>
      </c>
      <c r="B95" s="340">
        <v>0</v>
      </c>
      <c r="C95" s="340">
        <v>8.9582826057292042</v>
      </c>
      <c r="D95" s="340">
        <v>2.8235569243283476</v>
      </c>
      <c r="E95" s="341">
        <v>1.9413025941269542</v>
      </c>
      <c r="F95" s="341">
        <v>1.7819841672117005</v>
      </c>
      <c r="G95" s="350">
        <v>8</v>
      </c>
      <c r="H95" s="352">
        <v>2.9411764705882355</v>
      </c>
      <c r="I95" s="350">
        <v>10</v>
      </c>
      <c r="J95" s="352">
        <v>2.3529411764705883</v>
      </c>
      <c r="K95" s="350">
        <v>16</v>
      </c>
      <c r="L95" s="352">
        <v>4.4117647058823533</v>
      </c>
      <c r="M95" s="341">
        <v>5</v>
      </c>
      <c r="N95" s="341">
        <v>65.294117647058826</v>
      </c>
    </row>
    <row r="96" spans="1:14" x14ac:dyDescent="0.2">
      <c r="A96" s="339" t="s">
        <v>292</v>
      </c>
      <c r="B96" s="340">
        <v>4.0419709351847004</v>
      </c>
      <c r="C96" s="340">
        <v>2.3748072257916144</v>
      </c>
      <c r="D96" s="340">
        <v>3.5164983817027333</v>
      </c>
      <c r="E96" s="341">
        <v>3.6806886028089183</v>
      </c>
      <c r="F96" s="341">
        <v>406.23048909063493</v>
      </c>
      <c r="G96" s="350">
        <v>7</v>
      </c>
      <c r="H96" s="352">
        <v>3.2352941176470589</v>
      </c>
      <c r="I96" s="350">
        <v>6</v>
      </c>
      <c r="J96" s="352">
        <v>3.5294117647058822</v>
      </c>
      <c r="K96" s="350">
        <v>1</v>
      </c>
      <c r="L96" s="352">
        <v>0</v>
      </c>
      <c r="M96" s="341">
        <v>5</v>
      </c>
      <c r="N96" s="341">
        <v>62.35294117647058</v>
      </c>
    </row>
    <row r="97" spans="1:14" x14ac:dyDescent="0.2">
      <c r="A97" s="339" t="s">
        <v>305</v>
      </c>
      <c r="B97" s="340">
        <v>2.5890802141973959</v>
      </c>
      <c r="C97" s="340">
        <v>2.1881705482798735</v>
      </c>
      <c r="D97" s="340">
        <v>2.4627176832243745</v>
      </c>
      <c r="E97" s="341">
        <v>2.5022011762489074</v>
      </c>
      <c r="F97" s="341">
        <v>11.809917347042051</v>
      </c>
      <c r="G97" s="350">
        <v>9</v>
      </c>
      <c r="H97" s="352">
        <v>2.6470588235294117</v>
      </c>
      <c r="I97" s="350">
        <v>8</v>
      </c>
      <c r="J97" s="352">
        <v>2.9411764705882355</v>
      </c>
      <c r="K97" s="350">
        <v>9</v>
      </c>
      <c r="L97" s="352">
        <v>2.3529411764705883</v>
      </c>
      <c r="M97" s="341">
        <v>4.375</v>
      </c>
      <c r="N97" s="341">
        <v>59.301470588235297</v>
      </c>
    </row>
    <row r="98" spans="1:14" x14ac:dyDescent="0.2">
      <c r="A98" s="339" t="s">
        <v>6</v>
      </c>
      <c r="B98" s="340">
        <v>2.0970565911873904</v>
      </c>
      <c r="C98" s="340">
        <v>2.1421680864331516</v>
      </c>
      <c r="D98" s="340">
        <v>2.1112752623740376</v>
      </c>
      <c r="E98" s="341">
        <v>2.106832467502044</v>
      </c>
      <c r="F98" s="341">
        <v>132.13921059938096</v>
      </c>
      <c r="G98" s="350">
        <v>10</v>
      </c>
      <c r="H98" s="352">
        <v>2.3529411764705883</v>
      </c>
      <c r="I98" s="350">
        <v>9</v>
      </c>
      <c r="J98" s="352">
        <v>2.6470588235294117</v>
      </c>
      <c r="K98" s="350">
        <v>4</v>
      </c>
      <c r="L98" s="352">
        <v>0.88235294117647056</v>
      </c>
      <c r="M98" s="341">
        <v>4.75</v>
      </c>
      <c r="N98" s="341">
        <v>51.897058823529406</v>
      </c>
    </row>
    <row r="99" spans="1:14" x14ac:dyDescent="0.2">
      <c r="A99" s="339" t="s">
        <v>309</v>
      </c>
      <c r="B99" s="340">
        <v>2.3693325660906468</v>
      </c>
      <c r="C99" s="340">
        <v>-0.44262485128123913</v>
      </c>
      <c r="D99" s="340">
        <v>1.4830330167039187</v>
      </c>
      <c r="E99" s="341">
        <v>1.7599679736600058</v>
      </c>
      <c r="F99" s="341">
        <v>79.338026066767085</v>
      </c>
      <c r="G99" s="350">
        <v>12</v>
      </c>
      <c r="H99" s="352">
        <v>1.7647058823529411</v>
      </c>
      <c r="I99" s="350">
        <v>11</v>
      </c>
      <c r="J99" s="352">
        <v>2.0588235294117649</v>
      </c>
      <c r="K99" s="350">
        <v>5</v>
      </c>
      <c r="L99" s="352">
        <v>1.1764705882352942</v>
      </c>
      <c r="M99" s="341">
        <v>4.5</v>
      </c>
      <c r="N99" s="341">
        <v>43.794117647058819</v>
      </c>
    </row>
    <row r="100" spans="1:14" x14ac:dyDescent="0.2">
      <c r="A100" s="339" t="s">
        <v>331</v>
      </c>
      <c r="B100" s="340">
        <v>1.0280417251451721</v>
      </c>
      <c r="C100" s="340">
        <v>2.1763699166015251</v>
      </c>
      <c r="D100" s="340">
        <v>1.3899827532518794</v>
      </c>
      <c r="E100" s="341">
        <v>1.276889924637963</v>
      </c>
      <c r="F100" s="341">
        <v>259.08902918350537</v>
      </c>
      <c r="G100" s="350">
        <v>13</v>
      </c>
      <c r="H100" s="352">
        <v>1.4705882352941178</v>
      </c>
      <c r="I100" s="350">
        <v>12</v>
      </c>
      <c r="J100" s="352">
        <v>1.7647058823529411</v>
      </c>
      <c r="K100" s="350">
        <v>2</v>
      </c>
      <c r="L100" s="352">
        <v>0.29411764705882354</v>
      </c>
      <c r="M100" s="341">
        <v>5</v>
      </c>
      <c r="N100" s="341">
        <v>38.529411764705884</v>
      </c>
    </row>
    <row r="101" spans="1:14" x14ac:dyDescent="0.2">
      <c r="A101" s="339" t="s">
        <v>21</v>
      </c>
      <c r="B101" s="340">
        <v>0.99386278007674267</v>
      </c>
      <c r="C101" s="340">
        <v>2.0860234843649903</v>
      </c>
      <c r="D101" s="340">
        <v>1.3381004040494753</v>
      </c>
      <c r="E101" s="341">
        <v>1.2305392170404663</v>
      </c>
      <c r="F101" s="341">
        <v>54.578856282523802</v>
      </c>
      <c r="G101" s="350">
        <v>14</v>
      </c>
      <c r="H101" s="352">
        <v>1.1764705882352942</v>
      </c>
      <c r="I101" s="350">
        <v>13</v>
      </c>
      <c r="J101" s="352">
        <v>1.4705882352941178</v>
      </c>
      <c r="K101" s="350">
        <v>6</v>
      </c>
      <c r="L101" s="352">
        <v>1.4705882352941178</v>
      </c>
      <c r="M101" s="341">
        <v>5</v>
      </c>
      <c r="N101" s="341">
        <v>37.941176470588239</v>
      </c>
    </row>
    <row r="102" spans="1:14" x14ac:dyDescent="0.2">
      <c r="A102" s="339" t="s">
        <v>311</v>
      </c>
      <c r="B102" s="340">
        <v>0.19005082948967758</v>
      </c>
      <c r="C102" s="340">
        <v>2.3112098877840812</v>
      </c>
      <c r="D102" s="340">
        <v>0.85861796565242487</v>
      </c>
      <c r="E102" s="341">
        <v>0.64971612066827267</v>
      </c>
      <c r="F102" s="341">
        <v>3.6841463287236853</v>
      </c>
      <c r="G102" s="350">
        <v>16</v>
      </c>
      <c r="H102" s="352">
        <v>0.58823529411764708</v>
      </c>
      <c r="I102" s="350">
        <v>14</v>
      </c>
      <c r="J102" s="352">
        <v>1.1764705882352942</v>
      </c>
      <c r="K102" s="350">
        <v>13</v>
      </c>
      <c r="L102" s="352">
        <v>3.5294117647058822</v>
      </c>
      <c r="M102" s="341">
        <v>5</v>
      </c>
      <c r="N102" s="341">
        <v>37.941176470588232</v>
      </c>
    </row>
    <row r="103" spans="1:14" x14ac:dyDescent="0.2">
      <c r="A103" s="339" t="s">
        <v>307</v>
      </c>
      <c r="B103" s="340">
        <v>-0.79915383836973442</v>
      </c>
      <c r="C103" s="340">
        <v>4.6156609582669326</v>
      </c>
      <c r="D103" s="340">
        <v>0.90753911673095833</v>
      </c>
      <c r="E103" s="341">
        <v>0.37426237030233128</v>
      </c>
      <c r="F103" s="341">
        <v>1.4306911996136733</v>
      </c>
      <c r="G103" s="350">
        <v>15</v>
      </c>
      <c r="H103" s="352">
        <v>0.88235294117647056</v>
      </c>
      <c r="I103" s="350">
        <v>17</v>
      </c>
      <c r="J103" s="352">
        <v>0.29411764705882354</v>
      </c>
      <c r="K103" s="350">
        <v>17</v>
      </c>
      <c r="L103" s="352">
        <v>4.7058823529411766</v>
      </c>
      <c r="M103" s="341">
        <v>5</v>
      </c>
      <c r="N103" s="341">
        <v>37.352941176470587</v>
      </c>
    </row>
    <row r="104" spans="1:14" x14ac:dyDescent="0.2">
      <c r="A104" s="339" t="s">
        <v>330</v>
      </c>
      <c r="B104" s="340">
        <v>-2.8175033935348481</v>
      </c>
      <c r="C104" s="340">
        <v>11.35429078704389</v>
      </c>
      <c r="D104" s="340">
        <v>1.649297817127767</v>
      </c>
      <c r="E104" s="341">
        <v>0.2535920403818952</v>
      </c>
      <c r="F104" s="341">
        <v>14.256837752026469</v>
      </c>
      <c r="G104" s="350">
        <v>11</v>
      </c>
      <c r="H104" s="352">
        <v>2.0588235294117649</v>
      </c>
      <c r="I104" s="350">
        <v>18</v>
      </c>
      <c r="J104" s="352">
        <v>0</v>
      </c>
      <c r="K104" s="350">
        <v>8</v>
      </c>
      <c r="L104" s="352">
        <v>2.0588235294117649</v>
      </c>
      <c r="M104" s="341">
        <v>4.75</v>
      </c>
      <c r="N104" s="341">
        <v>34.838235294117645</v>
      </c>
    </row>
    <row r="105" spans="1:14" x14ac:dyDescent="0.2">
      <c r="A105" s="339" t="s">
        <v>310</v>
      </c>
      <c r="B105" s="340">
        <v>0.1992986823725412</v>
      </c>
      <c r="C105" s="340">
        <v>2.2274943611475679</v>
      </c>
      <c r="D105" s="340">
        <v>0.83856473421997269</v>
      </c>
      <c r="E105" s="341">
        <v>0.63881836554093796</v>
      </c>
      <c r="F105" s="341">
        <v>3.0446807691555491</v>
      </c>
      <c r="G105" s="350">
        <v>17</v>
      </c>
      <c r="H105" s="352">
        <v>0.29411764705882354</v>
      </c>
      <c r="I105" s="350">
        <v>15</v>
      </c>
      <c r="J105" s="352">
        <v>0.88235294117647056</v>
      </c>
      <c r="K105" s="350">
        <v>14</v>
      </c>
      <c r="L105" s="352">
        <v>3.8235294117647061</v>
      </c>
      <c r="M105" s="341">
        <v>5</v>
      </c>
      <c r="N105" s="341">
        <v>34.705882352941174</v>
      </c>
    </row>
    <row r="106" spans="1:14" x14ac:dyDescent="0.2">
      <c r="A106" s="342" t="s">
        <v>306</v>
      </c>
      <c r="B106" s="343">
        <v>0</v>
      </c>
      <c r="C106" s="343">
        <v>2.3497918738629378</v>
      </c>
      <c r="D106" s="343">
        <v>0.74062980687089786</v>
      </c>
      <c r="E106" s="344">
        <v>0.50921111346399928</v>
      </c>
      <c r="F106" s="344">
        <v>7.4929630050453975</v>
      </c>
      <c r="G106" s="349">
        <v>18</v>
      </c>
      <c r="H106" s="353">
        <v>0</v>
      </c>
      <c r="I106" s="349">
        <v>16</v>
      </c>
      <c r="J106" s="353">
        <v>0.58823529411764708</v>
      </c>
      <c r="K106" s="349">
        <v>10</v>
      </c>
      <c r="L106" s="353">
        <v>2.6470588235294117</v>
      </c>
      <c r="M106" s="344">
        <v>5</v>
      </c>
      <c r="N106" s="344">
        <v>27.058823529411768</v>
      </c>
    </row>
    <row r="107" spans="1:14" x14ac:dyDescent="0.2">
      <c r="A107" s="322"/>
      <c r="B107" s="324"/>
      <c r="C107" s="324"/>
      <c r="D107" s="324"/>
      <c r="E107" s="327"/>
      <c r="F107" s="327"/>
      <c r="G107" s="327"/>
      <c r="H107" s="327"/>
      <c r="I107" s="327"/>
      <c r="J107" s="327"/>
      <c r="K107" s="327"/>
      <c r="L107" s="327"/>
      <c r="M107" s="327"/>
      <c r="N107" s="327"/>
    </row>
    <row r="108" spans="1:14" x14ac:dyDescent="0.2">
      <c r="A108" s="346" t="s">
        <v>332</v>
      </c>
      <c r="B108" s="321"/>
      <c r="C108" s="321"/>
      <c r="D108" s="323"/>
      <c r="E108" s="323"/>
      <c r="F108" s="330"/>
      <c r="G108" s="354">
        <v>1</v>
      </c>
      <c r="H108" s="321"/>
      <c r="I108" s="354">
        <v>1</v>
      </c>
      <c r="J108" s="321"/>
      <c r="K108" s="354">
        <v>1</v>
      </c>
      <c r="L108" s="321"/>
      <c r="M108" s="321"/>
      <c r="N108" s="321"/>
    </row>
    <row r="109" spans="1:14" x14ac:dyDescent="0.2">
      <c r="A109" s="346" t="s">
        <v>333</v>
      </c>
      <c r="B109" s="321"/>
      <c r="C109" s="321"/>
      <c r="D109" s="345"/>
      <c r="E109" s="345"/>
      <c r="F109" s="331"/>
      <c r="G109" s="355">
        <v>18</v>
      </c>
      <c r="H109" s="321"/>
      <c r="I109" s="355">
        <v>18</v>
      </c>
      <c r="J109" s="321"/>
      <c r="K109" s="355">
        <v>18</v>
      </c>
      <c r="L109" s="321"/>
      <c r="M109" s="321"/>
      <c r="N109" s="321"/>
    </row>
    <row r="111" spans="1:14" x14ac:dyDescent="0.2">
      <c r="A111" s="347" t="s">
        <v>337</v>
      </c>
      <c r="B111" s="321"/>
      <c r="C111" s="321"/>
      <c r="D111" s="321"/>
      <c r="E111" s="321"/>
      <c r="F111" s="321"/>
      <c r="G111" s="321"/>
      <c r="H111" s="321"/>
      <c r="I111" s="321"/>
      <c r="J111" s="321"/>
      <c r="K111" s="321"/>
      <c r="L111" s="321"/>
      <c r="M111" s="321"/>
      <c r="N111" s="321"/>
    </row>
    <row r="112" spans="1:14" x14ac:dyDescent="0.2">
      <c r="A112" s="321"/>
      <c r="B112" s="321"/>
      <c r="C112" s="321"/>
      <c r="D112" s="321"/>
      <c r="E112" s="321"/>
      <c r="F112" s="321"/>
      <c r="G112" s="321"/>
      <c r="H112" s="321"/>
      <c r="I112" s="321"/>
      <c r="J112" s="321"/>
      <c r="K112" s="321"/>
      <c r="L112" s="321"/>
      <c r="M112" s="321"/>
      <c r="N112" s="321"/>
    </row>
    <row r="113" spans="1:14" ht="45" x14ac:dyDescent="0.2">
      <c r="A113" s="761" t="s">
        <v>14</v>
      </c>
      <c r="B113" s="332" t="s">
        <v>315</v>
      </c>
      <c r="C113" s="332" t="s">
        <v>316</v>
      </c>
      <c r="D113" s="332" t="s">
        <v>317</v>
      </c>
      <c r="E113" s="328" t="s">
        <v>318</v>
      </c>
      <c r="F113" s="328" t="s">
        <v>319</v>
      </c>
      <c r="G113" s="328" t="s">
        <v>320</v>
      </c>
      <c r="H113" s="328" t="s">
        <v>321</v>
      </c>
      <c r="I113" s="328" t="s">
        <v>322</v>
      </c>
      <c r="J113" s="328" t="s">
        <v>323</v>
      </c>
      <c r="K113" s="328" t="s">
        <v>324</v>
      </c>
      <c r="L113" s="328" t="s">
        <v>325</v>
      </c>
      <c r="M113" s="328" t="s">
        <v>326</v>
      </c>
      <c r="N113" s="328" t="s">
        <v>327</v>
      </c>
    </row>
    <row r="114" spans="1:14" x14ac:dyDescent="0.2">
      <c r="A114" s="762"/>
      <c r="B114" s="333" t="s">
        <v>13</v>
      </c>
      <c r="C114" s="333" t="s">
        <v>13</v>
      </c>
      <c r="D114" s="334" t="s">
        <v>13</v>
      </c>
      <c r="E114" s="335" t="s">
        <v>13</v>
      </c>
      <c r="F114" s="335"/>
      <c r="G114" s="335"/>
      <c r="H114" s="335"/>
      <c r="I114" s="335"/>
      <c r="J114" s="335"/>
      <c r="K114" s="335"/>
      <c r="L114" s="335"/>
      <c r="M114" s="335"/>
      <c r="N114" s="335"/>
    </row>
    <row r="115" spans="1:14" x14ac:dyDescent="0.2">
      <c r="A115" s="336" t="s">
        <v>0</v>
      </c>
      <c r="B115" s="337">
        <v>0</v>
      </c>
      <c r="C115" s="337">
        <v>0</v>
      </c>
      <c r="D115" s="337">
        <v>0</v>
      </c>
      <c r="E115" s="338">
        <v>0</v>
      </c>
      <c r="F115" s="338"/>
      <c r="G115" s="338"/>
      <c r="H115" s="338"/>
      <c r="I115" s="338"/>
      <c r="J115" s="338"/>
      <c r="K115" s="338"/>
      <c r="L115" s="338"/>
      <c r="M115" s="338"/>
      <c r="N115" s="338"/>
    </row>
    <row r="116" spans="1:14" x14ac:dyDescent="0.2">
      <c r="A116" s="339" t="s">
        <v>328</v>
      </c>
      <c r="B116" s="340">
        <v>21.127568311488211</v>
      </c>
      <c r="C116" s="340">
        <v>11.947525168535055</v>
      </c>
      <c r="D116" s="340">
        <v>19.325915474295886</v>
      </c>
      <c r="E116" s="341">
        <v>19.952622831039271</v>
      </c>
      <c r="F116" s="341">
        <v>11.24039124766384</v>
      </c>
      <c r="G116" s="350">
        <v>1</v>
      </c>
      <c r="H116" s="352">
        <v>5</v>
      </c>
      <c r="I116" s="350">
        <v>1</v>
      </c>
      <c r="J116" s="352">
        <v>5</v>
      </c>
      <c r="K116" s="350">
        <v>9</v>
      </c>
      <c r="L116" s="352">
        <v>2.3529411764705883</v>
      </c>
      <c r="M116" s="341">
        <v>4</v>
      </c>
      <c r="N116" s="341">
        <v>89.058823529411768</v>
      </c>
    </row>
    <row r="117" spans="1:14" x14ac:dyDescent="0.2">
      <c r="A117" s="339" t="s">
        <v>305</v>
      </c>
      <c r="B117" s="340">
        <v>11.253862334481338</v>
      </c>
      <c r="C117" s="340">
        <v>0.39604254359603042</v>
      </c>
      <c r="D117" s="340">
        <v>9.122933151758728</v>
      </c>
      <c r="E117" s="341">
        <v>9.8641797270937541</v>
      </c>
      <c r="F117" s="341">
        <v>6.1800100631141905</v>
      </c>
      <c r="G117" s="350">
        <v>3</v>
      </c>
      <c r="H117" s="352">
        <v>4.4117647058823533</v>
      </c>
      <c r="I117" s="350">
        <v>3</v>
      </c>
      <c r="J117" s="352">
        <v>4.4117647058823533</v>
      </c>
      <c r="K117" s="350">
        <v>11</v>
      </c>
      <c r="L117" s="352">
        <v>2.9411764705882355</v>
      </c>
      <c r="M117" s="341">
        <v>4.375</v>
      </c>
      <c r="N117" s="341">
        <v>83.713235294117652</v>
      </c>
    </row>
    <row r="118" spans="1:14" x14ac:dyDescent="0.2">
      <c r="A118" s="339" t="s">
        <v>299</v>
      </c>
      <c r="B118" s="340">
        <v>12.633500417980692</v>
      </c>
      <c r="C118" s="340">
        <v>9.2418249402413029</v>
      </c>
      <c r="D118" s="340">
        <v>11.967858475764388</v>
      </c>
      <c r="E118" s="341">
        <v>12.199402918474018</v>
      </c>
      <c r="F118" s="341">
        <v>61.309899025423704</v>
      </c>
      <c r="G118" s="350">
        <v>2</v>
      </c>
      <c r="H118" s="352">
        <v>4.7058823529411766</v>
      </c>
      <c r="I118" s="350">
        <v>2</v>
      </c>
      <c r="J118" s="352">
        <v>4.7058823529411766</v>
      </c>
      <c r="K118" s="350">
        <v>4</v>
      </c>
      <c r="L118" s="352">
        <v>0.88235294117647056</v>
      </c>
      <c r="M118" s="341">
        <v>5</v>
      </c>
      <c r="N118" s="341">
        <v>83.52941176470587</v>
      </c>
    </row>
    <row r="119" spans="1:14" x14ac:dyDescent="0.2">
      <c r="A119" s="339" t="s">
        <v>329</v>
      </c>
      <c r="B119" s="340">
        <v>10.172007546416992</v>
      </c>
      <c r="C119" s="340">
        <v>1.1096007426406038</v>
      </c>
      <c r="D119" s="340">
        <v>8.3934417297249375</v>
      </c>
      <c r="E119" s="341">
        <v>9.0121182354108313</v>
      </c>
      <c r="F119" s="341">
        <v>3.6859811174554271</v>
      </c>
      <c r="G119" s="350">
        <v>5</v>
      </c>
      <c r="H119" s="352">
        <v>3.8235294117647061</v>
      </c>
      <c r="I119" s="350">
        <v>5</v>
      </c>
      <c r="J119" s="352">
        <v>3.8235294117647061</v>
      </c>
      <c r="K119" s="350">
        <v>16</v>
      </c>
      <c r="L119" s="352">
        <v>4.4117647058823533</v>
      </c>
      <c r="M119" s="341">
        <v>4.375</v>
      </c>
      <c r="N119" s="341">
        <v>79.889705882352928</v>
      </c>
    </row>
    <row r="120" spans="1:14" x14ac:dyDescent="0.2">
      <c r="A120" s="339" t="s">
        <v>312</v>
      </c>
      <c r="B120" s="340">
        <v>7.5890857674027066</v>
      </c>
      <c r="C120" s="340">
        <v>4.5811022815196525</v>
      </c>
      <c r="D120" s="340">
        <v>6.9987462780149237</v>
      </c>
      <c r="E120" s="341">
        <v>7.2040966614728186</v>
      </c>
      <c r="F120" s="341">
        <v>3.1710205976872539</v>
      </c>
      <c r="G120" s="350">
        <v>6</v>
      </c>
      <c r="H120" s="352">
        <v>3.5294117647058822</v>
      </c>
      <c r="I120" s="350">
        <v>6</v>
      </c>
      <c r="J120" s="352">
        <v>3.5294117647058822</v>
      </c>
      <c r="K120" s="350">
        <v>17</v>
      </c>
      <c r="L120" s="352">
        <v>4.7058823529411766</v>
      </c>
      <c r="M120" s="341">
        <v>5</v>
      </c>
      <c r="N120" s="341">
        <v>78.529411764705884</v>
      </c>
    </row>
    <row r="121" spans="1:14" x14ac:dyDescent="0.2">
      <c r="A121" s="339" t="s">
        <v>6</v>
      </c>
      <c r="B121" s="340">
        <v>10.414312494070979</v>
      </c>
      <c r="C121" s="340">
        <v>0.1987115716704613</v>
      </c>
      <c r="D121" s="340">
        <v>8.4094236173127488</v>
      </c>
      <c r="E121" s="341">
        <v>9.1068269031063931</v>
      </c>
      <c r="F121" s="341">
        <v>55.623066852955894</v>
      </c>
      <c r="G121" s="350">
        <v>4</v>
      </c>
      <c r="H121" s="352">
        <v>4.1176470588235299</v>
      </c>
      <c r="I121" s="350">
        <v>4</v>
      </c>
      <c r="J121" s="352">
        <v>4.1176470588235299</v>
      </c>
      <c r="K121" s="350">
        <v>5</v>
      </c>
      <c r="L121" s="352">
        <v>1.1764705882352942</v>
      </c>
      <c r="M121" s="341">
        <v>4.75</v>
      </c>
      <c r="N121" s="341">
        <v>75.42647058823529</v>
      </c>
    </row>
    <row r="122" spans="1:14" x14ac:dyDescent="0.2">
      <c r="A122" s="339" t="s">
        <v>303</v>
      </c>
      <c r="B122" s="340">
        <v>7.7628691349006562</v>
      </c>
      <c r="C122" s="340">
        <v>0.87609072420461664</v>
      </c>
      <c r="D122" s="340">
        <v>6.4112868308164108</v>
      </c>
      <c r="E122" s="341">
        <v>6.8814365487464197</v>
      </c>
      <c r="F122" s="341">
        <v>4.9352011403163809</v>
      </c>
      <c r="G122" s="350">
        <v>7</v>
      </c>
      <c r="H122" s="352">
        <v>3.2352941176470589</v>
      </c>
      <c r="I122" s="350">
        <v>7</v>
      </c>
      <c r="J122" s="352">
        <v>3.2352941176470589</v>
      </c>
      <c r="K122" s="350">
        <v>13</v>
      </c>
      <c r="L122" s="352">
        <v>3.5294117647058822</v>
      </c>
      <c r="M122" s="341">
        <v>4.75</v>
      </c>
      <c r="N122" s="341">
        <v>70.132352941176464</v>
      </c>
    </row>
    <row r="123" spans="1:14" x14ac:dyDescent="0.2">
      <c r="A123" s="339" t="s">
        <v>306</v>
      </c>
      <c r="B123" s="340">
        <v>1.1696335336083252</v>
      </c>
      <c r="C123" s="340">
        <v>2.7904981555866901</v>
      </c>
      <c r="D123" s="340">
        <v>1.4877404639808416</v>
      </c>
      <c r="E123" s="341">
        <v>1.3770865414381306</v>
      </c>
      <c r="F123" s="341">
        <v>5.3729643644260152</v>
      </c>
      <c r="G123" s="350">
        <v>9</v>
      </c>
      <c r="H123" s="352">
        <v>2.6470588235294117</v>
      </c>
      <c r="I123" s="350">
        <v>9</v>
      </c>
      <c r="J123" s="352">
        <v>2.6470588235294117</v>
      </c>
      <c r="K123" s="350">
        <v>12</v>
      </c>
      <c r="L123" s="352">
        <v>3.2352941176470589</v>
      </c>
      <c r="M123" s="341">
        <v>5</v>
      </c>
      <c r="N123" s="341">
        <v>61.764705882352935</v>
      </c>
    </row>
    <row r="124" spans="1:14" x14ac:dyDescent="0.2">
      <c r="A124" s="339" t="s">
        <v>292</v>
      </c>
      <c r="B124" s="340">
        <v>3.165967311706154</v>
      </c>
      <c r="C124" s="340">
        <v>2.6706991483351543</v>
      </c>
      <c r="D124" s="340">
        <v>3.0687671920756436</v>
      </c>
      <c r="E124" s="341">
        <v>3.1025783841051187</v>
      </c>
      <c r="F124" s="341">
        <v>315.75961715614204</v>
      </c>
      <c r="G124" s="350">
        <v>8</v>
      </c>
      <c r="H124" s="352">
        <v>2.9411764705882355</v>
      </c>
      <c r="I124" s="350">
        <v>8</v>
      </c>
      <c r="J124" s="352">
        <v>2.9411764705882355</v>
      </c>
      <c r="K124" s="350">
        <v>2</v>
      </c>
      <c r="L124" s="352">
        <v>0.29411764705882354</v>
      </c>
      <c r="M124" s="341">
        <v>5</v>
      </c>
      <c r="N124" s="341">
        <v>57.058823529411768</v>
      </c>
    </row>
    <row r="125" spans="1:14" x14ac:dyDescent="0.2">
      <c r="A125" s="339" t="s">
        <v>30</v>
      </c>
      <c r="B125" s="340">
        <v>0</v>
      </c>
      <c r="C125" s="340">
        <v>4.2299986241893146</v>
      </c>
      <c r="D125" s="340">
        <v>0.83016919462306371</v>
      </c>
      <c r="E125" s="341">
        <v>0.54139372641309302</v>
      </c>
      <c r="F125" s="341">
        <v>3.9043228007686963</v>
      </c>
      <c r="G125" s="350">
        <v>11</v>
      </c>
      <c r="H125" s="352">
        <v>2.0588235294117649</v>
      </c>
      <c r="I125" s="350">
        <v>12</v>
      </c>
      <c r="J125" s="352">
        <v>1.7647058823529411</v>
      </c>
      <c r="K125" s="350">
        <v>15</v>
      </c>
      <c r="L125" s="352">
        <v>4.1176470588235299</v>
      </c>
      <c r="M125" s="341">
        <v>5</v>
      </c>
      <c r="N125" s="341">
        <v>54.117647058823536</v>
      </c>
    </row>
    <row r="126" spans="1:14" x14ac:dyDescent="0.2">
      <c r="A126" s="339" t="s">
        <v>309</v>
      </c>
      <c r="B126" s="340">
        <v>1.6326373775539402</v>
      </c>
      <c r="C126" s="340">
        <v>-0.6246505018267875</v>
      </c>
      <c r="D126" s="340">
        <v>1.1896275736874014</v>
      </c>
      <c r="E126" s="341">
        <v>1.3437291283605315</v>
      </c>
      <c r="F126" s="341">
        <v>73.103640434393995</v>
      </c>
      <c r="G126" s="350">
        <v>10</v>
      </c>
      <c r="H126" s="352">
        <v>2.3529411764705883</v>
      </c>
      <c r="I126" s="350">
        <v>10</v>
      </c>
      <c r="J126" s="352">
        <v>2.3529411764705883</v>
      </c>
      <c r="K126" s="350">
        <v>3</v>
      </c>
      <c r="L126" s="352">
        <v>0.58823529411764708</v>
      </c>
      <c r="M126" s="341">
        <v>4.5</v>
      </c>
      <c r="N126" s="341">
        <v>48.205882352941174</v>
      </c>
    </row>
    <row r="127" spans="1:14" x14ac:dyDescent="0.2">
      <c r="A127" s="339" t="s">
        <v>308</v>
      </c>
      <c r="B127" s="340">
        <v>-1.0432806543588493E-2</v>
      </c>
      <c r="C127" s="340">
        <v>3.418674582560552</v>
      </c>
      <c r="D127" s="340">
        <v>0.66255543113797455</v>
      </c>
      <c r="E127" s="341">
        <v>0.42845556969401788</v>
      </c>
      <c r="F127" s="341">
        <v>4.9311580916942059</v>
      </c>
      <c r="G127" s="350">
        <v>12</v>
      </c>
      <c r="H127" s="352">
        <v>1.7647058823529411</v>
      </c>
      <c r="I127" s="350">
        <v>14</v>
      </c>
      <c r="J127" s="352">
        <v>1.1764705882352942</v>
      </c>
      <c r="K127" s="350">
        <v>14</v>
      </c>
      <c r="L127" s="352">
        <v>3.8235294117647061</v>
      </c>
      <c r="M127" s="341">
        <v>5</v>
      </c>
      <c r="N127" s="341">
        <v>47.058823529411754</v>
      </c>
    </row>
    <row r="128" spans="1:14" x14ac:dyDescent="0.2">
      <c r="A128" s="339" t="s">
        <v>21</v>
      </c>
      <c r="B128" s="340">
        <v>0.39387959800932038</v>
      </c>
      <c r="C128" s="340">
        <v>1.6582809742651152</v>
      </c>
      <c r="D128" s="340">
        <v>0.64202792274022391</v>
      </c>
      <c r="E128" s="341">
        <v>0.55570919503529481</v>
      </c>
      <c r="F128" s="341">
        <v>44.711097201052844</v>
      </c>
      <c r="G128" s="350">
        <v>13</v>
      </c>
      <c r="H128" s="352">
        <v>1.4705882352941178</v>
      </c>
      <c r="I128" s="350">
        <v>11</v>
      </c>
      <c r="J128" s="352">
        <v>2.0588235294117649</v>
      </c>
      <c r="K128" s="350">
        <v>6</v>
      </c>
      <c r="L128" s="352">
        <v>1.4705882352941178</v>
      </c>
      <c r="M128" s="341">
        <v>5</v>
      </c>
      <c r="N128" s="341">
        <v>44.117647058823536</v>
      </c>
    </row>
    <row r="129" spans="1:14" x14ac:dyDescent="0.2">
      <c r="A129" s="339" t="s">
        <v>311</v>
      </c>
      <c r="B129" s="340">
        <v>0</v>
      </c>
      <c r="C129" s="340">
        <v>1.1649438188948642</v>
      </c>
      <c r="D129" s="340">
        <v>0.22862902753270636</v>
      </c>
      <c r="E129" s="341">
        <v>0.14910011354772706</v>
      </c>
      <c r="F129" s="341">
        <v>6.7677036402263004</v>
      </c>
      <c r="G129" s="350">
        <v>16</v>
      </c>
      <c r="H129" s="352">
        <v>0.58823529411764708</v>
      </c>
      <c r="I129" s="350">
        <v>15</v>
      </c>
      <c r="J129" s="352">
        <v>0.88235294117647056</v>
      </c>
      <c r="K129" s="350">
        <v>10</v>
      </c>
      <c r="L129" s="352">
        <v>2.6470588235294117</v>
      </c>
      <c r="M129" s="341">
        <v>5</v>
      </c>
      <c r="N129" s="341">
        <v>33.235294117647058</v>
      </c>
    </row>
    <row r="130" spans="1:14" x14ac:dyDescent="0.2">
      <c r="A130" s="339" t="s">
        <v>307</v>
      </c>
      <c r="B130" s="340">
        <v>-3.1569932498975941</v>
      </c>
      <c r="C130" s="340">
        <v>13.935344212143821</v>
      </c>
      <c r="D130" s="340">
        <v>0.19750713786740415</v>
      </c>
      <c r="E130" s="341">
        <v>-0.96936032284002249</v>
      </c>
      <c r="F130" s="341">
        <v>0.48888435272509229</v>
      </c>
      <c r="G130" s="350">
        <v>17</v>
      </c>
      <c r="H130" s="352">
        <v>0.29411764705882354</v>
      </c>
      <c r="I130" s="350">
        <v>18</v>
      </c>
      <c r="J130" s="352">
        <v>0</v>
      </c>
      <c r="K130" s="350">
        <v>18</v>
      </c>
      <c r="L130" s="352">
        <v>5</v>
      </c>
      <c r="M130" s="341">
        <v>5</v>
      </c>
      <c r="N130" s="341">
        <v>32.058823529411768</v>
      </c>
    </row>
    <row r="131" spans="1:14" x14ac:dyDescent="0.2">
      <c r="A131" s="339" t="s">
        <v>331</v>
      </c>
      <c r="B131" s="340">
        <v>0.47787041613746256</v>
      </c>
      <c r="C131" s="340">
        <v>0.3677383843064122</v>
      </c>
      <c r="D131" s="340">
        <v>0.45625617266122342</v>
      </c>
      <c r="E131" s="341">
        <v>0.4637747162548404</v>
      </c>
      <c r="F131" s="341">
        <v>695.06663397905277</v>
      </c>
      <c r="G131" s="350">
        <v>15</v>
      </c>
      <c r="H131" s="352">
        <v>0.88235294117647056</v>
      </c>
      <c r="I131" s="350">
        <v>13</v>
      </c>
      <c r="J131" s="352">
        <v>1.4705882352941178</v>
      </c>
      <c r="K131" s="350">
        <v>1</v>
      </c>
      <c r="L131" s="352">
        <v>0</v>
      </c>
      <c r="M131" s="341">
        <v>5</v>
      </c>
      <c r="N131" s="341">
        <v>31.470588235294116</v>
      </c>
    </row>
    <row r="132" spans="1:14" x14ac:dyDescent="0.2">
      <c r="A132" s="339" t="s">
        <v>330</v>
      </c>
      <c r="B132" s="340">
        <v>-2.1928028023941812</v>
      </c>
      <c r="C132" s="340">
        <v>11.562579934518729</v>
      </c>
      <c r="D132" s="340">
        <v>0.50679500436005964</v>
      </c>
      <c r="E132" s="341">
        <v>-0.43226371484236603</v>
      </c>
      <c r="F132" s="341">
        <v>19.806023367014809</v>
      </c>
      <c r="G132" s="350">
        <v>14</v>
      </c>
      <c r="H132" s="352">
        <v>1.1764705882352942</v>
      </c>
      <c r="I132" s="350">
        <v>17</v>
      </c>
      <c r="J132" s="352">
        <v>0.29411764705882354</v>
      </c>
      <c r="K132" s="350">
        <v>7</v>
      </c>
      <c r="L132" s="352">
        <v>1.7647058823529411</v>
      </c>
      <c r="M132" s="341">
        <v>4.75</v>
      </c>
      <c r="N132" s="341">
        <v>29.838235294117645</v>
      </c>
    </row>
    <row r="133" spans="1:14" x14ac:dyDescent="0.2">
      <c r="A133" s="342" t="s">
        <v>310</v>
      </c>
      <c r="B133" s="343">
        <v>-0.13626954282924253</v>
      </c>
      <c r="C133" s="343">
        <v>0.61809112126361554</v>
      </c>
      <c r="D133" s="343">
        <v>1.1779437939717169E-2</v>
      </c>
      <c r="E133" s="344">
        <v>-3.9719598662073856E-2</v>
      </c>
      <c r="F133" s="344">
        <v>13.409342491669875</v>
      </c>
      <c r="G133" s="349">
        <v>18</v>
      </c>
      <c r="H133" s="353">
        <v>0</v>
      </c>
      <c r="I133" s="349">
        <v>16</v>
      </c>
      <c r="J133" s="353">
        <v>0.58823529411764708</v>
      </c>
      <c r="K133" s="349">
        <v>8</v>
      </c>
      <c r="L133" s="353">
        <v>2.0588235294117649</v>
      </c>
      <c r="M133" s="344">
        <v>5</v>
      </c>
      <c r="N133" s="344">
        <v>25.294117647058822</v>
      </c>
    </row>
    <row r="134" spans="1:14" x14ac:dyDescent="0.2">
      <c r="A134" s="322"/>
      <c r="B134" s="324"/>
      <c r="C134" s="324"/>
      <c r="D134" s="324"/>
      <c r="E134" s="327"/>
      <c r="F134" s="327"/>
      <c r="G134" s="327"/>
      <c r="H134" s="327"/>
      <c r="I134" s="327"/>
      <c r="J134" s="327"/>
      <c r="K134" s="327"/>
      <c r="L134" s="327"/>
      <c r="M134" s="327"/>
      <c r="N134" s="327"/>
    </row>
    <row r="135" spans="1:14" x14ac:dyDescent="0.2">
      <c r="A135" s="346" t="s">
        <v>332</v>
      </c>
      <c r="B135" s="321"/>
      <c r="C135" s="321"/>
      <c r="D135" s="323"/>
      <c r="E135" s="323"/>
      <c r="F135" s="330"/>
      <c r="G135" s="354">
        <v>1</v>
      </c>
      <c r="H135" s="321"/>
      <c r="I135" s="354">
        <v>1</v>
      </c>
      <c r="J135" s="321"/>
      <c r="K135" s="354">
        <v>1</v>
      </c>
      <c r="L135" s="321"/>
      <c r="M135" s="321"/>
      <c r="N135" s="321"/>
    </row>
    <row r="136" spans="1:14" x14ac:dyDescent="0.2">
      <c r="A136" s="346" t="s">
        <v>333</v>
      </c>
      <c r="B136" s="321"/>
      <c r="C136" s="321"/>
      <c r="D136" s="345"/>
      <c r="E136" s="345"/>
      <c r="F136" s="331"/>
      <c r="G136" s="355">
        <v>18</v>
      </c>
      <c r="H136" s="321"/>
      <c r="I136" s="355">
        <v>18</v>
      </c>
      <c r="J136" s="321"/>
      <c r="K136" s="355">
        <v>18</v>
      </c>
      <c r="L136" s="321"/>
      <c r="M136" s="321"/>
      <c r="N136" s="321"/>
    </row>
  </sheetData>
  <mergeCells count="5">
    <mergeCell ref="A5:A6"/>
    <mergeCell ref="A32:A33"/>
    <mergeCell ref="A59:A60"/>
    <mergeCell ref="A86:A87"/>
    <mergeCell ref="A113:A11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22"/>
  <sheetViews>
    <sheetView workbookViewId="0">
      <selection activeCell="M41" sqref="M41"/>
    </sheetView>
  </sheetViews>
  <sheetFormatPr defaultRowHeight="12.75" x14ac:dyDescent="0.2"/>
  <sheetData>
    <row r="1" spans="1:53" x14ac:dyDescent="0.2">
      <c r="A1" s="357"/>
      <c r="B1" s="382" t="s">
        <v>338</v>
      </c>
      <c r="C1" s="358"/>
      <c r="D1" s="358"/>
      <c r="E1" s="358"/>
      <c r="F1" s="358"/>
      <c r="G1" s="358"/>
      <c r="H1" s="358"/>
      <c r="I1" s="358"/>
      <c r="J1" s="358"/>
      <c r="K1" s="358"/>
      <c r="L1" s="358"/>
      <c r="M1" s="358"/>
      <c r="N1" s="358"/>
      <c r="O1" s="358"/>
      <c r="P1" s="358"/>
      <c r="Q1" s="358"/>
      <c r="R1" s="358"/>
      <c r="S1" s="358"/>
      <c r="T1" s="358"/>
      <c r="U1" s="358"/>
      <c r="V1" s="358"/>
      <c r="W1" s="358"/>
      <c r="X1" s="358"/>
      <c r="Y1" s="358"/>
      <c r="Z1" s="358"/>
      <c r="AA1" s="357"/>
      <c r="AB1" s="357"/>
      <c r="AC1" s="357"/>
      <c r="AD1" s="357"/>
      <c r="AE1" s="357"/>
      <c r="AF1" s="357"/>
      <c r="AG1" s="357"/>
      <c r="AH1" s="357"/>
      <c r="AI1" s="357"/>
      <c r="AJ1" s="357"/>
      <c r="AK1" s="357"/>
      <c r="AL1" s="357"/>
      <c r="AM1" s="357"/>
      <c r="AN1" s="357"/>
      <c r="AO1" s="357"/>
      <c r="AP1" s="357"/>
      <c r="AQ1" s="357"/>
      <c r="AR1" s="357"/>
      <c r="AS1" s="357"/>
      <c r="AT1" s="357"/>
      <c r="AU1" s="357"/>
      <c r="AV1" s="357"/>
      <c r="AW1" s="357"/>
      <c r="AX1" s="357"/>
      <c r="AY1" s="357"/>
      <c r="AZ1" s="357"/>
      <c r="BA1" s="357"/>
    </row>
    <row r="2" spans="1:53" x14ac:dyDescent="0.2">
      <c r="A2" s="357"/>
      <c r="B2" s="382" t="s">
        <v>339</v>
      </c>
      <c r="C2" s="404" t="s">
        <v>340</v>
      </c>
      <c r="D2" s="402"/>
      <c r="E2" s="358"/>
      <c r="F2" s="358"/>
      <c r="G2" s="358"/>
      <c r="H2" s="358"/>
      <c r="I2" s="358"/>
      <c r="J2" s="358"/>
      <c r="K2" s="358"/>
      <c r="L2" s="358"/>
      <c r="M2" s="358"/>
      <c r="N2" s="358"/>
      <c r="O2" s="358"/>
      <c r="P2" s="358"/>
      <c r="Q2" s="358"/>
      <c r="R2" s="358"/>
      <c r="S2" s="358"/>
      <c r="T2" s="358"/>
      <c r="U2" s="358"/>
      <c r="V2" s="358"/>
      <c r="W2" s="358"/>
      <c r="X2" s="358"/>
      <c r="Y2" s="358"/>
      <c r="Z2" s="358"/>
      <c r="AA2" s="357"/>
      <c r="AB2" s="357"/>
      <c r="AC2" s="357"/>
      <c r="AD2" s="357"/>
      <c r="AE2" s="357"/>
      <c r="AF2" s="357"/>
      <c r="AG2" s="357"/>
      <c r="AH2" s="357"/>
      <c r="AI2" s="357"/>
      <c r="AJ2" s="357"/>
      <c r="AK2" s="357"/>
      <c r="AL2" s="357"/>
      <c r="AM2" s="357"/>
      <c r="AN2" s="357"/>
      <c r="AO2" s="357"/>
      <c r="AP2" s="357"/>
      <c r="AQ2" s="357"/>
      <c r="AR2" s="357"/>
      <c r="AS2" s="357"/>
      <c r="AT2" s="357"/>
      <c r="AU2" s="357"/>
      <c r="AV2" s="357"/>
      <c r="AW2" s="357"/>
      <c r="AX2" s="357"/>
      <c r="AY2" s="357"/>
      <c r="AZ2" s="357"/>
      <c r="BA2" s="357"/>
    </row>
    <row r="3" spans="1:53" x14ac:dyDescent="0.2">
      <c r="A3" s="357"/>
      <c r="B3" s="382" t="s">
        <v>341</v>
      </c>
      <c r="C3" s="405" t="s">
        <v>342</v>
      </c>
      <c r="D3" s="402"/>
      <c r="E3" s="358"/>
      <c r="F3" s="358"/>
      <c r="G3" s="358"/>
      <c r="H3" s="358"/>
      <c r="I3" s="358"/>
      <c r="J3" s="358"/>
      <c r="K3" s="358"/>
      <c r="L3" s="358"/>
      <c r="M3" s="358"/>
      <c r="N3" s="358"/>
      <c r="O3" s="358"/>
      <c r="P3" s="358"/>
      <c r="Q3" s="358"/>
      <c r="R3" s="358"/>
      <c r="S3" s="358"/>
      <c r="T3" s="358"/>
      <c r="U3" s="358"/>
      <c r="V3" s="358"/>
      <c r="W3" s="358"/>
      <c r="X3" s="358"/>
      <c r="Y3" s="358"/>
      <c r="Z3" s="358"/>
      <c r="AA3" s="357"/>
      <c r="AB3" s="357"/>
      <c r="AC3" s="357"/>
      <c r="AD3" s="357"/>
      <c r="AE3" s="357"/>
      <c r="AF3" s="357"/>
      <c r="AG3" s="357"/>
      <c r="AH3" s="357"/>
      <c r="AI3" s="357"/>
      <c r="AJ3" s="357"/>
      <c r="AK3" s="357"/>
      <c r="AL3" s="357"/>
      <c r="AM3" s="357"/>
      <c r="AN3" s="357"/>
      <c r="AO3" s="357"/>
      <c r="AP3" s="357"/>
      <c r="AQ3" s="357"/>
      <c r="AR3" s="357"/>
      <c r="AS3" s="357"/>
      <c r="AT3" s="357"/>
      <c r="AU3" s="357"/>
      <c r="AV3" s="357"/>
      <c r="AW3" s="357"/>
      <c r="AX3" s="357"/>
      <c r="AY3" s="357"/>
      <c r="AZ3" s="357"/>
      <c r="BA3" s="357"/>
    </row>
    <row r="4" spans="1:53" x14ac:dyDescent="0.2">
      <c r="A4" s="357"/>
      <c r="B4" s="382" t="s">
        <v>343</v>
      </c>
      <c r="C4" s="406" t="s">
        <v>344</v>
      </c>
      <c r="D4" s="402"/>
      <c r="E4" s="358"/>
      <c r="F4" s="358"/>
      <c r="G4" s="358"/>
      <c r="H4" s="358"/>
      <c r="I4" s="358"/>
      <c r="J4" s="358"/>
      <c r="K4" s="358"/>
      <c r="L4" s="358"/>
      <c r="M4" s="358"/>
      <c r="N4" s="358"/>
      <c r="O4" s="358"/>
      <c r="P4" s="358"/>
      <c r="Q4" s="358"/>
      <c r="R4" s="358"/>
      <c r="S4" s="358"/>
      <c r="T4" s="358"/>
      <c r="U4" s="358"/>
      <c r="V4" s="358"/>
      <c r="W4" s="358"/>
      <c r="X4" s="358"/>
      <c r="Y4" s="358"/>
      <c r="Z4" s="358"/>
      <c r="AA4" s="357"/>
      <c r="AB4" s="357"/>
      <c r="AC4" s="357"/>
      <c r="AD4" s="357"/>
      <c r="AE4" s="357"/>
      <c r="AF4" s="357"/>
      <c r="AG4" s="357"/>
      <c r="AH4" s="357"/>
      <c r="AI4" s="357"/>
      <c r="AJ4" s="357"/>
      <c r="AK4" s="357"/>
      <c r="AL4" s="357"/>
      <c r="AM4" s="357"/>
      <c r="AN4" s="357"/>
      <c r="AO4" s="357"/>
      <c r="AP4" s="357"/>
      <c r="AQ4" s="357"/>
      <c r="AR4" s="357"/>
      <c r="AS4" s="357"/>
      <c r="AT4" s="357"/>
      <c r="AU4" s="357"/>
      <c r="AV4" s="357"/>
      <c r="AW4" s="357"/>
      <c r="AX4" s="357"/>
      <c r="AY4" s="357"/>
      <c r="AZ4" s="357"/>
      <c r="BA4" s="357"/>
    </row>
    <row r="5" spans="1:53" x14ac:dyDescent="0.2">
      <c r="A5" s="357"/>
      <c r="B5" s="382" t="s">
        <v>345</v>
      </c>
      <c r="C5" s="407" t="s">
        <v>346</v>
      </c>
      <c r="D5" s="358"/>
      <c r="E5" s="358"/>
      <c r="F5" s="358"/>
      <c r="G5" s="358"/>
      <c r="H5" s="358"/>
      <c r="I5" s="358"/>
      <c r="J5" s="358"/>
      <c r="K5" s="358"/>
      <c r="L5" s="358"/>
      <c r="M5" s="358"/>
      <c r="N5" s="358"/>
      <c r="O5" s="358"/>
      <c r="P5" s="358"/>
      <c r="Q5" s="358"/>
      <c r="R5" s="358"/>
      <c r="S5" s="358"/>
      <c r="T5" s="358"/>
      <c r="U5" s="358"/>
      <c r="V5" s="358"/>
      <c r="W5" s="358"/>
      <c r="X5" s="358"/>
      <c r="Y5" s="358"/>
      <c r="Z5" s="358"/>
      <c r="AA5" s="357"/>
      <c r="AB5" s="357"/>
      <c r="AC5" s="357"/>
      <c r="AD5" s="357"/>
      <c r="AE5" s="357"/>
      <c r="AF5" s="357"/>
      <c r="AG5" s="357"/>
      <c r="AH5" s="357"/>
      <c r="AI5" s="357"/>
      <c r="AJ5" s="357"/>
      <c r="AK5" s="357"/>
      <c r="AL5" s="357"/>
      <c r="AM5" s="357"/>
      <c r="AN5" s="357"/>
      <c r="AO5" s="357"/>
      <c r="AP5" s="357"/>
      <c r="AQ5" s="357"/>
      <c r="AR5" s="357"/>
      <c r="AS5" s="357"/>
      <c r="AT5" s="357"/>
      <c r="AU5" s="357"/>
      <c r="AV5" s="357"/>
      <c r="AW5" s="357"/>
      <c r="AX5" s="357"/>
      <c r="AY5" s="357"/>
      <c r="AZ5" s="357"/>
      <c r="BA5" s="357"/>
    </row>
    <row r="6" spans="1:53" x14ac:dyDescent="0.2">
      <c r="A6" s="357"/>
      <c r="B6" s="382"/>
      <c r="C6" s="408"/>
      <c r="D6" s="358"/>
      <c r="E6" s="358"/>
      <c r="F6" s="358"/>
      <c r="G6" s="358"/>
      <c r="H6" s="358"/>
      <c r="I6" s="358"/>
      <c r="J6" s="358"/>
      <c r="K6" s="358"/>
      <c r="L6" s="358"/>
      <c r="M6" s="358"/>
      <c r="N6" s="358"/>
      <c r="O6" s="358"/>
      <c r="P6" s="358"/>
      <c r="Q6" s="358"/>
      <c r="R6" s="358"/>
      <c r="S6" s="358"/>
      <c r="T6" s="358"/>
      <c r="U6" s="358"/>
      <c r="V6" s="358"/>
      <c r="W6" s="358"/>
      <c r="X6" s="358"/>
      <c r="Y6" s="358"/>
      <c r="Z6" s="358"/>
      <c r="AA6" s="357"/>
      <c r="AB6" s="357"/>
      <c r="AC6" s="357"/>
      <c r="AD6" s="357"/>
      <c r="AE6" s="357"/>
      <c r="AF6" s="357"/>
      <c r="AG6" s="357"/>
      <c r="AH6" s="357"/>
      <c r="AI6" s="357"/>
      <c r="AJ6" s="357"/>
      <c r="AK6" s="357"/>
      <c r="AL6" s="357"/>
      <c r="AM6" s="357"/>
      <c r="AN6" s="357"/>
      <c r="AO6" s="357"/>
      <c r="AP6" s="357"/>
      <c r="AQ6" s="357"/>
      <c r="AR6" s="357"/>
      <c r="AS6" s="357"/>
      <c r="AT6" s="357"/>
      <c r="AU6" s="357"/>
      <c r="AV6" s="357"/>
      <c r="AW6" s="357"/>
      <c r="AX6" s="357"/>
      <c r="AY6" s="357"/>
      <c r="AZ6" s="357"/>
      <c r="BA6" s="357"/>
    </row>
    <row r="7" spans="1:53" ht="15.75" x14ac:dyDescent="0.25">
      <c r="A7" s="357"/>
      <c r="B7" s="765" t="s">
        <v>347</v>
      </c>
      <c r="C7" s="763"/>
      <c r="D7" s="763"/>
      <c r="E7" s="763"/>
      <c r="F7" s="763"/>
      <c r="G7" s="763"/>
      <c r="H7" s="763"/>
      <c r="I7" s="763"/>
      <c r="J7" s="763"/>
      <c r="K7" s="763"/>
      <c r="L7" s="763"/>
      <c r="M7" s="763"/>
      <c r="N7" s="764"/>
      <c r="O7" s="765" t="s">
        <v>347</v>
      </c>
      <c r="P7" s="763"/>
      <c r="Q7" s="763"/>
      <c r="R7" s="763"/>
      <c r="S7" s="763"/>
      <c r="T7" s="763"/>
      <c r="U7" s="763"/>
      <c r="V7" s="763"/>
      <c r="W7" s="763"/>
      <c r="X7" s="763"/>
      <c r="Y7" s="763"/>
      <c r="Z7" s="763"/>
      <c r="AA7" s="764"/>
      <c r="AB7" s="765" t="s">
        <v>347</v>
      </c>
      <c r="AC7" s="763"/>
      <c r="AD7" s="763"/>
      <c r="AE7" s="763"/>
      <c r="AF7" s="763"/>
      <c r="AG7" s="763"/>
      <c r="AH7" s="763"/>
      <c r="AI7" s="763"/>
      <c r="AJ7" s="763"/>
      <c r="AK7" s="763"/>
      <c r="AL7" s="763"/>
      <c r="AM7" s="763"/>
      <c r="AN7" s="764"/>
      <c r="AO7" s="765" t="s">
        <v>347</v>
      </c>
      <c r="AP7" s="763"/>
      <c r="AQ7" s="763"/>
      <c r="AR7" s="763"/>
      <c r="AS7" s="763"/>
      <c r="AT7" s="763"/>
      <c r="AU7" s="763"/>
      <c r="AV7" s="763"/>
      <c r="AW7" s="763"/>
      <c r="AX7" s="763"/>
      <c r="AY7" s="763"/>
      <c r="AZ7" s="763"/>
      <c r="BA7" s="764"/>
    </row>
    <row r="8" spans="1:53" x14ac:dyDescent="0.2">
      <c r="A8" s="357"/>
      <c r="B8" s="769" t="s">
        <v>284</v>
      </c>
      <c r="C8" s="722"/>
      <c r="D8" s="722"/>
      <c r="E8" s="722"/>
      <c r="F8" s="722"/>
      <c r="G8" s="722"/>
      <c r="H8" s="722"/>
      <c r="I8" s="722"/>
      <c r="J8" s="722"/>
      <c r="K8" s="722"/>
      <c r="L8" s="722"/>
      <c r="M8" s="722"/>
      <c r="N8" s="770"/>
      <c r="O8" s="766" t="s">
        <v>285</v>
      </c>
      <c r="P8" s="767"/>
      <c r="Q8" s="767"/>
      <c r="R8" s="767"/>
      <c r="S8" s="767"/>
      <c r="T8" s="767"/>
      <c r="U8" s="767"/>
      <c r="V8" s="767"/>
      <c r="W8" s="767"/>
      <c r="X8" s="767"/>
      <c r="Y8" s="767"/>
      <c r="Z8" s="767"/>
      <c r="AA8" s="768"/>
      <c r="AB8" s="771" t="s">
        <v>286</v>
      </c>
      <c r="AC8" s="771"/>
      <c r="AD8" s="771"/>
      <c r="AE8" s="771"/>
      <c r="AF8" s="771"/>
      <c r="AG8" s="771"/>
      <c r="AH8" s="771"/>
      <c r="AI8" s="771"/>
      <c r="AJ8" s="771"/>
      <c r="AK8" s="771"/>
      <c r="AL8" s="771"/>
      <c r="AM8" s="771"/>
      <c r="AN8" s="771"/>
      <c r="AO8" s="766" t="s">
        <v>287</v>
      </c>
      <c r="AP8" s="767"/>
      <c r="AQ8" s="767"/>
      <c r="AR8" s="767"/>
      <c r="AS8" s="767"/>
      <c r="AT8" s="767"/>
      <c r="AU8" s="767"/>
      <c r="AV8" s="767"/>
      <c r="AW8" s="767"/>
      <c r="AX8" s="767"/>
      <c r="AY8" s="767"/>
      <c r="AZ8" s="767"/>
      <c r="BA8" s="768"/>
    </row>
    <row r="9" spans="1:53" ht="33.75" x14ac:dyDescent="0.2">
      <c r="A9" s="382" t="s">
        <v>14</v>
      </c>
      <c r="B9" s="374" t="s">
        <v>348</v>
      </c>
      <c r="C9" s="375" t="s">
        <v>349</v>
      </c>
      <c r="D9" s="375" t="s">
        <v>350</v>
      </c>
      <c r="E9" s="375" t="s">
        <v>351</v>
      </c>
      <c r="F9" s="375" t="s">
        <v>319</v>
      </c>
      <c r="G9" s="375" t="s">
        <v>320</v>
      </c>
      <c r="H9" s="375" t="s">
        <v>352</v>
      </c>
      <c r="I9" s="375" t="s">
        <v>322</v>
      </c>
      <c r="J9" s="375" t="s">
        <v>353</v>
      </c>
      <c r="K9" s="375" t="s">
        <v>324</v>
      </c>
      <c r="L9" s="375" t="s">
        <v>325</v>
      </c>
      <c r="M9" s="375" t="s">
        <v>354</v>
      </c>
      <c r="N9" s="376" t="s">
        <v>327</v>
      </c>
      <c r="O9" s="377" t="s">
        <v>348</v>
      </c>
      <c r="P9" s="378" t="s">
        <v>355</v>
      </c>
      <c r="Q9" s="378" t="s">
        <v>356</v>
      </c>
      <c r="R9" s="378" t="s">
        <v>357</v>
      </c>
      <c r="S9" s="378" t="s">
        <v>319</v>
      </c>
      <c r="T9" s="375" t="s">
        <v>320</v>
      </c>
      <c r="U9" s="378" t="s">
        <v>352</v>
      </c>
      <c r="V9" s="375" t="s">
        <v>322</v>
      </c>
      <c r="W9" s="378" t="s">
        <v>353</v>
      </c>
      <c r="X9" s="375" t="s">
        <v>324</v>
      </c>
      <c r="Y9" s="378" t="s">
        <v>325</v>
      </c>
      <c r="Z9" s="378" t="s">
        <v>354</v>
      </c>
      <c r="AA9" s="378" t="s">
        <v>327</v>
      </c>
      <c r="AB9" s="377" t="s">
        <v>348</v>
      </c>
      <c r="AC9" s="378" t="s">
        <v>355</v>
      </c>
      <c r="AD9" s="378" t="s">
        <v>356</v>
      </c>
      <c r="AE9" s="378" t="s">
        <v>357</v>
      </c>
      <c r="AF9" s="378" t="s">
        <v>319</v>
      </c>
      <c r="AG9" s="375" t="s">
        <v>320</v>
      </c>
      <c r="AH9" s="378" t="s">
        <v>352</v>
      </c>
      <c r="AI9" s="375" t="s">
        <v>322</v>
      </c>
      <c r="AJ9" s="378" t="s">
        <v>353</v>
      </c>
      <c r="AK9" s="378" t="s">
        <v>324</v>
      </c>
      <c r="AL9" s="378" t="s">
        <v>325</v>
      </c>
      <c r="AM9" s="378" t="s">
        <v>354</v>
      </c>
      <c r="AN9" s="376" t="s">
        <v>327</v>
      </c>
      <c r="AO9" s="377" t="s">
        <v>348</v>
      </c>
      <c r="AP9" s="378" t="s">
        <v>355</v>
      </c>
      <c r="AQ9" s="378" t="s">
        <v>356</v>
      </c>
      <c r="AR9" s="378" t="s">
        <v>357</v>
      </c>
      <c r="AS9" s="378" t="s">
        <v>319</v>
      </c>
      <c r="AT9" s="375" t="s">
        <v>320</v>
      </c>
      <c r="AU9" s="378" t="s">
        <v>352</v>
      </c>
      <c r="AV9" s="375" t="s">
        <v>322</v>
      </c>
      <c r="AW9" s="378" t="s">
        <v>353</v>
      </c>
      <c r="AX9" s="378" t="s">
        <v>324</v>
      </c>
      <c r="AY9" s="378" t="s">
        <v>325</v>
      </c>
      <c r="AZ9" s="378" t="s">
        <v>354</v>
      </c>
      <c r="BA9" s="376" t="s">
        <v>327</v>
      </c>
    </row>
    <row r="10" spans="1:53" x14ac:dyDescent="0.2">
      <c r="A10" s="381" t="s">
        <v>0</v>
      </c>
      <c r="B10" s="372">
        <v>0</v>
      </c>
      <c r="C10" s="372">
        <v>0</v>
      </c>
      <c r="D10" s="372">
        <v>0</v>
      </c>
      <c r="E10" s="363">
        <v>0</v>
      </c>
      <c r="F10" s="372"/>
      <c r="G10" s="372"/>
      <c r="H10" s="391"/>
      <c r="I10" s="391"/>
      <c r="J10" s="391"/>
      <c r="K10" s="391"/>
      <c r="L10" s="387"/>
      <c r="M10" s="372"/>
      <c r="N10" s="373"/>
      <c r="O10" s="372">
        <v>0</v>
      </c>
      <c r="P10" s="372">
        <v>0</v>
      </c>
      <c r="Q10" s="372">
        <v>0</v>
      </c>
      <c r="R10" s="372">
        <v>0</v>
      </c>
      <c r="S10" s="372"/>
      <c r="T10" s="372"/>
      <c r="U10" s="391"/>
      <c r="V10" s="391"/>
      <c r="W10" s="391"/>
      <c r="X10" s="391"/>
      <c r="Y10" s="387"/>
      <c r="Z10" s="372"/>
      <c r="AA10" s="373"/>
      <c r="AB10" s="372">
        <v>0</v>
      </c>
      <c r="AC10" s="372">
        <v>0</v>
      </c>
      <c r="AD10" s="372">
        <v>0</v>
      </c>
      <c r="AE10" s="372">
        <v>0</v>
      </c>
      <c r="AF10" s="372"/>
      <c r="AG10" s="372"/>
      <c r="AH10" s="391"/>
      <c r="AI10" s="391"/>
      <c r="AJ10" s="391"/>
      <c r="AK10" s="391"/>
      <c r="AL10" s="387"/>
      <c r="AM10" s="372"/>
      <c r="AN10" s="373"/>
      <c r="AO10" s="372">
        <v>0</v>
      </c>
      <c r="AP10" s="372">
        <v>0</v>
      </c>
      <c r="AQ10" s="372">
        <v>0</v>
      </c>
      <c r="AR10" s="372">
        <v>0</v>
      </c>
      <c r="AS10" s="372"/>
      <c r="AT10" s="372"/>
      <c r="AU10" s="391"/>
      <c r="AV10" s="391"/>
      <c r="AW10" s="391"/>
      <c r="AX10" s="391"/>
      <c r="AY10" s="387"/>
      <c r="AZ10" s="372"/>
      <c r="BA10" s="373"/>
    </row>
    <row r="11" spans="1:53" x14ac:dyDescent="0.2">
      <c r="A11" s="369" t="s">
        <v>292</v>
      </c>
      <c r="B11" s="362">
        <v>3.1460414769593776</v>
      </c>
      <c r="C11" s="363">
        <v>4.4038673742840633</v>
      </c>
      <c r="D11" s="363">
        <v>3.7103127364617108</v>
      </c>
      <c r="E11" s="363">
        <v>3.5591475198084987</v>
      </c>
      <c r="F11" s="360">
        <v>10000</v>
      </c>
      <c r="G11" s="401">
        <v>11</v>
      </c>
      <c r="H11" s="363">
        <v>1.6666666666666665</v>
      </c>
      <c r="I11" s="397">
        <v>9</v>
      </c>
      <c r="J11" s="363">
        <v>2.333333333333333</v>
      </c>
      <c r="K11" s="397">
        <v>1</v>
      </c>
      <c r="L11" s="363">
        <v>0</v>
      </c>
      <c r="M11" s="363">
        <v>5</v>
      </c>
      <c r="N11" s="392">
        <v>43</v>
      </c>
      <c r="O11" s="362">
        <v>5.0165698823386204</v>
      </c>
      <c r="P11" s="363">
        <v>2.7873873223964813</v>
      </c>
      <c r="Q11" s="363">
        <v>3.9440865914781029</v>
      </c>
      <c r="R11" s="363">
        <v>4.218801307410148</v>
      </c>
      <c r="S11" s="363">
        <v>407.77287836521032</v>
      </c>
      <c r="T11" s="401">
        <v>10</v>
      </c>
      <c r="U11" s="363">
        <v>2.3529411764705883</v>
      </c>
      <c r="V11" s="397">
        <v>9</v>
      </c>
      <c r="W11" s="363">
        <v>2.6470588235294117</v>
      </c>
      <c r="X11" s="397">
        <v>1</v>
      </c>
      <c r="Y11" s="363">
        <v>0</v>
      </c>
      <c r="Z11" s="363">
        <v>5</v>
      </c>
      <c r="AA11" s="392">
        <v>50</v>
      </c>
      <c r="AB11" s="362">
        <v>4.8662055089257574</v>
      </c>
      <c r="AC11" s="363">
        <v>2.7515389172204219</v>
      </c>
      <c r="AD11" s="363">
        <v>4.0982715321913217</v>
      </c>
      <c r="AE11" s="363">
        <v>4.3264101459076141</v>
      </c>
      <c r="AF11" s="360">
        <v>347.30144063189357</v>
      </c>
      <c r="AG11" s="401">
        <v>7</v>
      </c>
      <c r="AH11" s="363">
        <v>3.2352941176470589</v>
      </c>
      <c r="AI11" s="397">
        <v>7</v>
      </c>
      <c r="AJ11" s="363">
        <v>3.2352941176470589</v>
      </c>
      <c r="AK11" s="397">
        <v>1</v>
      </c>
      <c r="AL11" s="363">
        <v>0</v>
      </c>
      <c r="AM11" s="363">
        <v>5</v>
      </c>
      <c r="AN11" s="392">
        <v>60.294117647058826</v>
      </c>
      <c r="AO11" s="362">
        <v>5.9022032712266732</v>
      </c>
      <c r="AP11" s="363">
        <v>4.4295371545494451</v>
      </c>
      <c r="AQ11" s="363">
        <v>5.5795618267564953</v>
      </c>
      <c r="AR11" s="363">
        <v>5.6896934505915491</v>
      </c>
      <c r="AS11" s="363">
        <v>288.29233203878988</v>
      </c>
      <c r="AT11" s="401">
        <v>5</v>
      </c>
      <c r="AU11" s="363">
        <v>3.8235294117647061</v>
      </c>
      <c r="AV11" s="397">
        <v>5</v>
      </c>
      <c r="AW11" s="363">
        <v>3.8235294117647061</v>
      </c>
      <c r="AX11" s="397">
        <v>1</v>
      </c>
      <c r="AY11" s="363">
        <v>0</v>
      </c>
      <c r="AZ11" s="363">
        <v>5</v>
      </c>
      <c r="BA11" s="392">
        <v>68.529411764705884</v>
      </c>
    </row>
    <row r="12" spans="1:53" x14ac:dyDescent="0.2">
      <c r="A12" s="369" t="s">
        <v>299</v>
      </c>
      <c r="B12" s="362">
        <v>3.6353259545215524</v>
      </c>
      <c r="C12" s="363">
        <v>4.4054437496716146</v>
      </c>
      <c r="D12" s="363">
        <v>3.9808072641040257</v>
      </c>
      <c r="E12" s="363">
        <v>3.8882546909697333</v>
      </c>
      <c r="F12" s="360">
        <v>10000</v>
      </c>
      <c r="G12" s="401">
        <v>9</v>
      </c>
      <c r="H12" s="363">
        <v>2.333333333333333</v>
      </c>
      <c r="I12" s="397">
        <v>8</v>
      </c>
      <c r="J12" s="363">
        <v>2.6666666666666665</v>
      </c>
      <c r="K12" s="397">
        <v>1</v>
      </c>
      <c r="L12" s="363">
        <v>0</v>
      </c>
      <c r="M12" s="363">
        <v>5</v>
      </c>
      <c r="N12" s="392">
        <v>50</v>
      </c>
      <c r="O12" s="362">
        <v>14.815603052506768</v>
      </c>
      <c r="P12" s="363">
        <v>2.8660853939658191</v>
      </c>
      <c r="Q12" s="363">
        <v>9.0665638069455525</v>
      </c>
      <c r="R12" s="363">
        <v>10.53917013721235</v>
      </c>
      <c r="S12" s="363">
        <v>260.57762477358381</v>
      </c>
      <c r="T12" s="401">
        <v>5</v>
      </c>
      <c r="U12" s="363">
        <v>3.8235294117647061</v>
      </c>
      <c r="V12" s="397">
        <v>3</v>
      </c>
      <c r="W12" s="363">
        <v>4.4117647058823533</v>
      </c>
      <c r="X12" s="397">
        <v>2</v>
      </c>
      <c r="Y12" s="363">
        <v>0.29411764705882354</v>
      </c>
      <c r="Z12" s="363">
        <v>5</v>
      </c>
      <c r="AA12" s="392">
        <v>73.529411764705884</v>
      </c>
      <c r="AB12" s="362">
        <v>16.368805028675478</v>
      </c>
      <c r="AC12" s="363">
        <v>2.7732704888476731</v>
      </c>
      <c r="AD12" s="363">
        <v>11.431632925066973</v>
      </c>
      <c r="AE12" s="363">
        <v>12.898373079195528</v>
      </c>
      <c r="AF12" s="360">
        <v>186.24355583009833</v>
      </c>
      <c r="AG12" s="401">
        <v>1</v>
      </c>
      <c r="AH12" s="363">
        <v>5</v>
      </c>
      <c r="AI12" s="397">
        <v>1</v>
      </c>
      <c r="AJ12" s="363">
        <v>5</v>
      </c>
      <c r="AK12" s="397">
        <v>2</v>
      </c>
      <c r="AL12" s="363">
        <v>0.29411764705882354</v>
      </c>
      <c r="AM12" s="363">
        <v>5</v>
      </c>
      <c r="AN12" s="392">
        <v>85.882352941176464</v>
      </c>
      <c r="AO12" s="362">
        <v>13.009480584312676</v>
      </c>
      <c r="AP12" s="363">
        <v>4.4541428164417542</v>
      </c>
      <c r="AQ12" s="363">
        <v>11.135120534809911</v>
      </c>
      <c r="AR12" s="363">
        <v>11.774921525790086</v>
      </c>
      <c r="AS12" s="363">
        <v>154.59938472977612</v>
      </c>
      <c r="AT12" s="401">
        <v>1</v>
      </c>
      <c r="AU12" s="363">
        <v>5</v>
      </c>
      <c r="AV12" s="397">
        <v>1</v>
      </c>
      <c r="AW12" s="363">
        <v>5</v>
      </c>
      <c r="AX12" s="397">
        <v>4</v>
      </c>
      <c r="AY12" s="363">
        <v>0.88235294117647056</v>
      </c>
      <c r="AZ12" s="363">
        <v>5</v>
      </c>
      <c r="BA12" s="392">
        <v>87.64705882352942</v>
      </c>
    </row>
    <row r="13" spans="1:53" x14ac:dyDescent="0.2">
      <c r="A13" s="369" t="s">
        <v>331</v>
      </c>
      <c r="B13" s="362">
        <v>2.6795903057728379</v>
      </c>
      <c r="C13" s="363">
        <v>4.4833136695940006</v>
      </c>
      <c r="D13" s="363">
        <v>3.4887557526458397</v>
      </c>
      <c r="E13" s="363">
        <v>3.2719847085335925</v>
      </c>
      <c r="F13" s="360">
        <v>183.3571400184787</v>
      </c>
      <c r="G13" s="401">
        <v>12</v>
      </c>
      <c r="H13" s="363">
        <v>1.3333333333333333</v>
      </c>
      <c r="I13" s="397">
        <v>12</v>
      </c>
      <c r="J13" s="363">
        <v>1.3333333333333333</v>
      </c>
      <c r="K13" s="397">
        <v>4</v>
      </c>
      <c r="L13" s="363">
        <v>0.9375</v>
      </c>
      <c r="M13" s="363">
        <v>5</v>
      </c>
      <c r="N13" s="392">
        <v>36.479166666666664</v>
      </c>
      <c r="O13" s="362">
        <v>1.771159764900351</v>
      </c>
      <c r="P13" s="363">
        <v>2.8059973167637628</v>
      </c>
      <c r="Q13" s="363">
        <v>2.2690310487835919</v>
      </c>
      <c r="R13" s="363">
        <v>2.1415021917018473</v>
      </c>
      <c r="S13" s="363">
        <v>184.56094480702563</v>
      </c>
      <c r="T13" s="401">
        <v>13</v>
      </c>
      <c r="U13" s="363">
        <v>1.4705882352941178</v>
      </c>
      <c r="V13" s="397">
        <v>12</v>
      </c>
      <c r="W13" s="363">
        <v>1.7647058823529411</v>
      </c>
      <c r="X13" s="397">
        <v>3</v>
      </c>
      <c r="Y13" s="363">
        <v>0.58823529411764708</v>
      </c>
      <c r="Z13" s="363">
        <v>5</v>
      </c>
      <c r="AA13" s="392">
        <v>39.411764705882348</v>
      </c>
      <c r="AB13" s="362">
        <v>1.1138587642872335</v>
      </c>
      <c r="AC13" s="363">
        <v>2.7508463789932276</v>
      </c>
      <c r="AD13" s="363">
        <v>1.7083252460281937</v>
      </c>
      <c r="AE13" s="363">
        <v>1.531720533703959</v>
      </c>
      <c r="AF13" s="360">
        <v>183.88592657038473</v>
      </c>
      <c r="AG13" s="401">
        <v>11</v>
      </c>
      <c r="AH13" s="363">
        <v>2.0588235294117649</v>
      </c>
      <c r="AI13" s="397">
        <v>10</v>
      </c>
      <c r="AJ13" s="363">
        <v>2.3529411764705883</v>
      </c>
      <c r="AK13" s="397">
        <v>3</v>
      </c>
      <c r="AL13" s="363">
        <v>0.58823529411764708</v>
      </c>
      <c r="AM13" s="363">
        <v>5</v>
      </c>
      <c r="AN13" s="392">
        <v>47.647058823529406</v>
      </c>
      <c r="AO13" s="362">
        <v>0.34831900745613847</v>
      </c>
      <c r="AP13" s="363">
        <v>4.428492741562656</v>
      </c>
      <c r="AQ13" s="363">
        <v>1.242230487019262</v>
      </c>
      <c r="AR13" s="363">
        <v>0.93709943675772944</v>
      </c>
      <c r="AS13" s="363">
        <v>198.81613463297111</v>
      </c>
      <c r="AT13" s="401">
        <v>11</v>
      </c>
      <c r="AU13" s="363">
        <v>2.0588235294117649</v>
      </c>
      <c r="AV13" s="397">
        <v>11</v>
      </c>
      <c r="AW13" s="363">
        <v>2.0588235294117649</v>
      </c>
      <c r="AX13" s="397">
        <v>2</v>
      </c>
      <c r="AY13" s="363">
        <v>0.29411764705882354</v>
      </c>
      <c r="AZ13" s="363">
        <v>5</v>
      </c>
      <c r="BA13" s="392">
        <v>44.705882352941174</v>
      </c>
    </row>
    <row r="14" spans="1:53" x14ac:dyDescent="0.2">
      <c r="A14" s="369" t="s">
        <v>328</v>
      </c>
      <c r="B14" s="362">
        <v>0</v>
      </c>
      <c r="C14" s="363">
        <v>0</v>
      </c>
      <c r="D14" s="363">
        <v>0</v>
      </c>
      <c r="E14" s="363">
        <v>0</v>
      </c>
      <c r="F14" s="403">
        <v>0</v>
      </c>
      <c r="G14" s="401">
        <v>16</v>
      </c>
      <c r="H14" s="363">
        <v>0</v>
      </c>
      <c r="I14" s="397">
        <v>16</v>
      </c>
      <c r="J14" s="363">
        <v>0</v>
      </c>
      <c r="K14" s="397">
        <v>17</v>
      </c>
      <c r="L14" s="363">
        <v>5</v>
      </c>
      <c r="M14" s="363">
        <v>4</v>
      </c>
      <c r="N14" s="392">
        <v>27</v>
      </c>
      <c r="O14" s="362">
        <v>6.9122252287859762</v>
      </c>
      <c r="P14" s="363">
        <v>3.4551732505254713</v>
      </c>
      <c r="Q14" s="363">
        <v>5.2490009828467041</v>
      </c>
      <c r="R14" s="363">
        <v>5.6750329594268774</v>
      </c>
      <c r="S14" s="363">
        <v>23.993539356834905</v>
      </c>
      <c r="T14" s="401">
        <v>7</v>
      </c>
      <c r="U14" s="363">
        <v>3.2352941176470589</v>
      </c>
      <c r="V14" s="397">
        <v>7</v>
      </c>
      <c r="W14" s="363">
        <v>3.2352941176470589</v>
      </c>
      <c r="X14" s="397">
        <v>7</v>
      </c>
      <c r="Y14" s="363">
        <v>1.7647058823529411</v>
      </c>
      <c r="Z14" s="363">
        <v>4</v>
      </c>
      <c r="AA14" s="392">
        <v>62.588235294117645</v>
      </c>
      <c r="AB14" s="362">
        <v>5.8346000484656173</v>
      </c>
      <c r="AC14" s="363">
        <v>2.7557242569412095</v>
      </c>
      <c r="AD14" s="363">
        <v>4.7165167819446037</v>
      </c>
      <c r="AE14" s="363">
        <v>5.0486781059274159</v>
      </c>
      <c r="AF14" s="360">
        <v>26.549497650477928</v>
      </c>
      <c r="AG14" s="401">
        <v>5</v>
      </c>
      <c r="AH14" s="363">
        <v>3.8235294117647061</v>
      </c>
      <c r="AI14" s="397">
        <v>4</v>
      </c>
      <c r="AJ14" s="363">
        <v>4.1176470588235299</v>
      </c>
      <c r="AK14" s="397">
        <v>7</v>
      </c>
      <c r="AL14" s="363">
        <v>1.7647058823529411</v>
      </c>
      <c r="AM14" s="363">
        <v>4</v>
      </c>
      <c r="AN14" s="392">
        <v>72.882352941176464</v>
      </c>
      <c r="AO14" s="362">
        <v>8.0716853379024993</v>
      </c>
      <c r="AP14" s="363">
        <v>4.4929938615348615</v>
      </c>
      <c r="AQ14" s="363">
        <v>7.2876419120555243</v>
      </c>
      <c r="AR14" s="363">
        <v>7.5552701945519711</v>
      </c>
      <c r="AS14" s="363">
        <v>20.005302319981759</v>
      </c>
      <c r="AT14" s="401">
        <v>3</v>
      </c>
      <c r="AU14" s="363">
        <v>4.4117647058823533</v>
      </c>
      <c r="AV14" s="397">
        <v>3</v>
      </c>
      <c r="AW14" s="363">
        <v>4.4117647058823533</v>
      </c>
      <c r="AX14" s="397">
        <v>7</v>
      </c>
      <c r="AY14" s="363">
        <v>1.7647058823529411</v>
      </c>
      <c r="AZ14" s="363">
        <v>4</v>
      </c>
      <c r="BA14" s="392">
        <v>79.058823529411768</v>
      </c>
    </row>
    <row r="15" spans="1:53" x14ac:dyDescent="0.2">
      <c r="A15" s="369" t="s">
        <v>329</v>
      </c>
      <c r="B15" s="362">
        <v>10.344230547254741</v>
      </c>
      <c r="C15" s="363">
        <v>4.0113499027902062</v>
      </c>
      <c r="D15" s="363">
        <v>7.503247112957105</v>
      </c>
      <c r="E15" s="363">
        <v>8.264331199948467</v>
      </c>
      <c r="F15" s="360">
        <v>1.9610581018812328</v>
      </c>
      <c r="G15" s="401">
        <v>5</v>
      </c>
      <c r="H15" s="363">
        <v>3.6666666666666665</v>
      </c>
      <c r="I15" s="397">
        <v>4</v>
      </c>
      <c r="J15" s="363">
        <v>4</v>
      </c>
      <c r="K15" s="397">
        <v>12</v>
      </c>
      <c r="L15" s="363">
        <v>3.4375</v>
      </c>
      <c r="M15" s="363">
        <v>4.375</v>
      </c>
      <c r="N15" s="392">
        <v>77.104166666666657</v>
      </c>
      <c r="O15" s="362">
        <v>10.177556170380948</v>
      </c>
      <c r="P15" s="363">
        <v>2.8601830385981022</v>
      </c>
      <c r="Q15" s="363">
        <v>6.6570906159435577</v>
      </c>
      <c r="R15" s="363">
        <v>7.5588516997548103</v>
      </c>
      <c r="S15" s="363">
        <v>1.5861912610339119</v>
      </c>
      <c r="T15" s="401">
        <v>6</v>
      </c>
      <c r="U15" s="363">
        <v>3.5294117647058822</v>
      </c>
      <c r="V15" s="397">
        <v>5</v>
      </c>
      <c r="W15" s="363">
        <v>3.8235294117647061</v>
      </c>
      <c r="X15" s="397">
        <v>13</v>
      </c>
      <c r="Y15" s="363">
        <v>3.5294117647058822</v>
      </c>
      <c r="Z15" s="363">
        <v>4.375</v>
      </c>
      <c r="AA15" s="392">
        <v>75.183823529411754</v>
      </c>
      <c r="AB15" s="362">
        <v>9.0632549805770193</v>
      </c>
      <c r="AC15" s="363">
        <v>2.8072361304280538</v>
      </c>
      <c r="AD15" s="363">
        <v>6.7914030238833343</v>
      </c>
      <c r="AE15" s="363">
        <v>7.4663271341209896</v>
      </c>
      <c r="AF15" s="360">
        <v>1.3146165192692179</v>
      </c>
      <c r="AG15" s="401">
        <v>4</v>
      </c>
      <c r="AH15" s="363">
        <v>4.1176470588235299</v>
      </c>
      <c r="AI15" s="397">
        <v>3</v>
      </c>
      <c r="AJ15" s="363">
        <v>4.4117647058823533</v>
      </c>
      <c r="AK15" s="397">
        <v>15</v>
      </c>
      <c r="AL15" s="363">
        <v>4.1176470588235299</v>
      </c>
      <c r="AM15" s="363">
        <v>4.375</v>
      </c>
      <c r="AN15" s="392">
        <v>85.183823529411768</v>
      </c>
      <c r="AO15" s="362">
        <v>6.4580167870360157</v>
      </c>
      <c r="AP15" s="363">
        <v>4.5235566836747756</v>
      </c>
      <c r="AQ15" s="363">
        <v>6.0342024580782372</v>
      </c>
      <c r="AR15" s="363">
        <v>6.1788688084577839</v>
      </c>
      <c r="AS15" s="363">
        <v>1.3874297641710469</v>
      </c>
      <c r="AT15" s="401">
        <v>4</v>
      </c>
      <c r="AU15" s="363">
        <v>4.1176470588235299</v>
      </c>
      <c r="AV15" s="397">
        <v>4</v>
      </c>
      <c r="AW15" s="363">
        <v>4.1176470588235299</v>
      </c>
      <c r="AX15" s="397">
        <v>16</v>
      </c>
      <c r="AY15" s="363">
        <v>4.4117647058823533</v>
      </c>
      <c r="AZ15" s="363">
        <v>4.375</v>
      </c>
      <c r="BA15" s="392">
        <v>84.007352941176464</v>
      </c>
    </row>
    <row r="16" spans="1:53" x14ac:dyDescent="0.2">
      <c r="A16" s="369" t="s">
        <v>303</v>
      </c>
      <c r="B16" s="362">
        <v>7.1040278241553585</v>
      </c>
      <c r="C16" s="363">
        <v>4.5362139167862914</v>
      </c>
      <c r="D16" s="363">
        <v>5.9520849433794289</v>
      </c>
      <c r="E16" s="363">
        <v>6.2606842069644681</v>
      </c>
      <c r="F16" s="360">
        <v>2.0469994381872652</v>
      </c>
      <c r="G16" s="401">
        <v>6</v>
      </c>
      <c r="H16" s="363">
        <v>3.333333333333333</v>
      </c>
      <c r="I16" s="397">
        <v>6</v>
      </c>
      <c r="J16" s="363">
        <v>3.333333333333333</v>
      </c>
      <c r="K16" s="397">
        <v>10</v>
      </c>
      <c r="L16" s="363">
        <v>2.8125</v>
      </c>
      <c r="M16" s="363">
        <v>4.75</v>
      </c>
      <c r="N16" s="392">
        <v>69.354166666666657</v>
      </c>
      <c r="O16" s="362">
        <v>6.5828180239548475</v>
      </c>
      <c r="P16" s="363">
        <v>2.8258045314944003</v>
      </c>
      <c r="Q16" s="363">
        <v>4.7752791231005602</v>
      </c>
      <c r="R16" s="363">
        <v>5.2382770456937342</v>
      </c>
      <c r="S16" s="363">
        <v>1.8896815573687262</v>
      </c>
      <c r="T16" s="401">
        <v>9</v>
      </c>
      <c r="U16" s="363">
        <v>2.6470588235294117</v>
      </c>
      <c r="V16" s="397">
        <v>8</v>
      </c>
      <c r="W16" s="363">
        <v>2.9411764705882355</v>
      </c>
      <c r="X16" s="397">
        <v>11</v>
      </c>
      <c r="Y16" s="363">
        <v>2.9411764705882355</v>
      </c>
      <c r="Z16" s="363">
        <v>4.75</v>
      </c>
      <c r="AA16" s="392">
        <v>62.191176470588239</v>
      </c>
      <c r="AB16" s="362">
        <v>5.6567365894476298</v>
      </c>
      <c r="AC16" s="363">
        <v>2.7767760293387966</v>
      </c>
      <c r="AD16" s="363">
        <v>4.6108887123223719</v>
      </c>
      <c r="AE16" s="363">
        <v>4.9215902727092482</v>
      </c>
      <c r="AF16" s="360">
        <v>1.6539139449738482</v>
      </c>
      <c r="AG16" s="401">
        <v>6</v>
      </c>
      <c r="AH16" s="363">
        <v>3.5294117647058822</v>
      </c>
      <c r="AI16" s="397">
        <v>5</v>
      </c>
      <c r="AJ16" s="363">
        <v>3.8235294117647061</v>
      </c>
      <c r="AK16" s="397">
        <v>14</v>
      </c>
      <c r="AL16" s="363">
        <v>3.8235294117647061</v>
      </c>
      <c r="AM16" s="363">
        <v>4.75</v>
      </c>
      <c r="AN16" s="392">
        <v>77.191176470588218</v>
      </c>
      <c r="AO16" s="362">
        <v>3.2832958400951573</v>
      </c>
      <c r="AP16" s="363">
        <v>4.4702133602501686</v>
      </c>
      <c r="AQ16" s="363">
        <v>3.5433335898831504</v>
      </c>
      <c r="AR16" s="363">
        <v>3.4545713427093814</v>
      </c>
      <c r="AS16" s="363">
        <v>1.8608542625180724</v>
      </c>
      <c r="AT16" s="401">
        <v>6</v>
      </c>
      <c r="AU16" s="363">
        <v>3.5294117647058822</v>
      </c>
      <c r="AV16" s="397">
        <v>6</v>
      </c>
      <c r="AW16" s="363">
        <v>3.5294117647058822</v>
      </c>
      <c r="AX16" s="397">
        <v>14</v>
      </c>
      <c r="AY16" s="363">
        <v>3.8235294117647061</v>
      </c>
      <c r="AZ16" s="363">
        <v>4.75</v>
      </c>
      <c r="BA16" s="392">
        <v>75.132352941176464</v>
      </c>
    </row>
    <row r="17" spans="1:53" x14ac:dyDescent="0.2">
      <c r="A17" s="369" t="s">
        <v>330</v>
      </c>
      <c r="B17" s="362">
        <v>-4.9296105817119944</v>
      </c>
      <c r="C17" s="363">
        <v>18.977720561189635</v>
      </c>
      <c r="D17" s="363">
        <v>5.795418918823354</v>
      </c>
      <c r="E17" s="363">
        <v>2.922241558185779</v>
      </c>
      <c r="F17" s="360">
        <v>11.232022986959491</v>
      </c>
      <c r="G17" s="401">
        <v>7</v>
      </c>
      <c r="H17" s="363">
        <v>3</v>
      </c>
      <c r="I17" s="397">
        <v>13</v>
      </c>
      <c r="J17" s="363">
        <v>1</v>
      </c>
      <c r="K17" s="397">
        <v>8</v>
      </c>
      <c r="L17" s="363">
        <v>2.1875</v>
      </c>
      <c r="M17" s="363">
        <v>4.75</v>
      </c>
      <c r="N17" s="392">
        <v>48.8125</v>
      </c>
      <c r="O17" s="362">
        <v>-4.2517710011857481</v>
      </c>
      <c r="P17" s="363">
        <v>11.315143148513098</v>
      </c>
      <c r="Q17" s="363">
        <v>3.2376359302257547</v>
      </c>
      <c r="R17" s="363">
        <v>1.3192374664031394</v>
      </c>
      <c r="S17" s="363">
        <v>11.977156172397885</v>
      </c>
      <c r="T17" s="401">
        <v>11</v>
      </c>
      <c r="U17" s="363">
        <v>2.0588235294117649</v>
      </c>
      <c r="V17" s="397">
        <v>14</v>
      </c>
      <c r="W17" s="363">
        <v>1.1764705882352942</v>
      </c>
      <c r="X17" s="397">
        <v>8</v>
      </c>
      <c r="Y17" s="363">
        <v>2.0588235294117649</v>
      </c>
      <c r="Z17" s="363">
        <v>4.75</v>
      </c>
      <c r="AA17" s="392">
        <v>43.07352941176471</v>
      </c>
      <c r="AB17" s="362">
        <v>-3.1365886076414338</v>
      </c>
      <c r="AC17" s="363">
        <v>11.010984907021069</v>
      </c>
      <c r="AD17" s="363">
        <v>2.0010545711332588</v>
      </c>
      <c r="AE17" s="363">
        <v>0.47475826430898965</v>
      </c>
      <c r="AF17" s="360">
        <v>12.338950772320448</v>
      </c>
      <c r="AG17" s="401">
        <v>9</v>
      </c>
      <c r="AH17" s="363">
        <v>2.6470588235294117</v>
      </c>
      <c r="AI17" s="397">
        <v>18</v>
      </c>
      <c r="AJ17" s="363">
        <v>0</v>
      </c>
      <c r="AK17" s="397">
        <v>8</v>
      </c>
      <c r="AL17" s="363">
        <v>2.0588235294117649</v>
      </c>
      <c r="AM17" s="363">
        <v>4.75</v>
      </c>
      <c r="AN17" s="392">
        <v>38.955882352941174</v>
      </c>
      <c r="AO17" s="362">
        <v>-1.6765236549552871</v>
      </c>
      <c r="AP17" s="363">
        <v>17.710637416146472</v>
      </c>
      <c r="AQ17" s="363">
        <v>2.5709439694575775</v>
      </c>
      <c r="AR17" s="363">
        <v>1.1210976627266693</v>
      </c>
      <c r="AS17" s="363">
        <v>11.911503328070378</v>
      </c>
      <c r="AT17" s="401">
        <v>7</v>
      </c>
      <c r="AU17" s="363">
        <v>3.2352941176470589</v>
      </c>
      <c r="AV17" s="397">
        <v>9</v>
      </c>
      <c r="AW17" s="363">
        <v>2.6470588235294117</v>
      </c>
      <c r="AX17" s="397">
        <v>8</v>
      </c>
      <c r="AY17" s="363">
        <v>2.0588235294117649</v>
      </c>
      <c r="AZ17" s="363">
        <v>4.75</v>
      </c>
      <c r="BA17" s="392">
        <v>61.60294117647058</v>
      </c>
    </row>
    <row r="18" spans="1:53" x14ac:dyDescent="0.2">
      <c r="A18" s="369" t="s">
        <v>30</v>
      </c>
      <c r="B18" s="362">
        <v>0</v>
      </c>
      <c r="C18" s="363">
        <v>10</v>
      </c>
      <c r="D18" s="363">
        <v>4.4860839699874839</v>
      </c>
      <c r="E18" s="363">
        <v>3.2842863525689192</v>
      </c>
      <c r="F18" s="360">
        <v>0.69916456517669279</v>
      </c>
      <c r="G18" s="401">
        <v>8</v>
      </c>
      <c r="H18" s="363">
        <v>2.6666666666666665</v>
      </c>
      <c r="I18" s="397">
        <v>11</v>
      </c>
      <c r="J18" s="363">
        <v>1.6666666666666665</v>
      </c>
      <c r="K18" s="397">
        <v>16</v>
      </c>
      <c r="L18" s="363">
        <v>4.6875</v>
      </c>
      <c r="M18" s="363">
        <v>4.75</v>
      </c>
      <c r="N18" s="392">
        <v>58.645833333333329</v>
      </c>
      <c r="O18" s="362">
        <v>0</v>
      </c>
      <c r="P18" s="363">
        <v>9.9999999999999929</v>
      </c>
      <c r="Q18" s="363">
        <v>4.8111056946738415</v>
      </c>
      <c r="R18" s="363">
        <v>3.5787494001800346</v>
      </c>
      <c r="S18" s="363">
        <v>0.43630869449335341</v>
      </c>
      <c r="T18" s="401">
        <v>8</v>
      </c>
      <c r="U18" s="363">
        <v>2.9411764705882355</v>
      </c>
      <c r="V18" s="397">
        <v>10</v>
      </c>
      <c r="W18" s="363">
        <v>2.3529411764705883</v>
      </c>
      <c r="X18" s="397">
        <v>18</v>
      </c>
      <c r="Y18" s="363">
        <v>5</v>
      </c>
      <c r="Z18" s="363">
        <v>4.75</v>
      </c>
      <c r="AA18" s="392">
        <v>66.308823529411768</v>
      </c>
      <c r="AB18" s="362">
        <v>0</v>
      </c>
      <c r="AC18" s="363">
        <v>10.000000000000004</v>
      </c>
      <c r="AD18" s="363">
        <v>3.6314659707900243</v>
      </c>
      <c r="AE18" s="363">
        <v>2.5526263342668871</v>
      </c>
      <c r="AF18" s="360">
        <v>0.42837920594053075</v>
      </c>
      <c r="AG18" s="401">
        <v>8</v>
      </c>
      <c r="AH18" s="363">
        <v>2.9411764705882355</v>
      </c>
      <c r="AI18" s="397">
        <v>8</v>
      </c>
      <c r="AJ18" s="363">
        <v>2.9411764705882355</v>
      </c>
      <c r="AK18" s="397">
        <v>18</v>
      </c>
      <c r="AL18" s="363">
        <v>5</v>
      </c>
      <c r="AM18" s="363">
        <v>4.75</v>
      </c>
      <c r="AN18" s="392">
        <v>70.426470588235304</v>
      </c>
      <c r="AO18" s="362">
        <v>0</v>
      </c>
      <c r="AP18" s="363">
        <v>9.9999999999999964</v>
      </c>
      <c r="AQ18" s="363">
        <v>2.1908662175113776</v>
      </c>
      <c r="AR18" s="363">
        <v>1.4430278406527772</v>
      </c>
      <c r="AS18" s="363">
        <v>0.68925902457342314</v>
      </c>
      <c r="AT18" s="401">
        <v>8</v>
      </c>
      <c r="AU18" s="363">
        <v>2.9411764705882355</v>
      </c>
      <c r="AV18" s="397">
        <v>8</v>
      </c>
      <c r="AW18" s="363">
        <v>2.9411764705882355</v>
      </c>
      <c r="AX18" s="397">
        <v>18</v>
      </c>
      <c r="AY18" s="363">
        <v>5</v>
      </c>
      <c r="AZ18" s="363">
        <v>4.75</v>
      </c>
      <c r="BA18" s="392">
        <v>70.426470588235304</v>
      </c>
    </row>
    <row r="19" spans="1:53" x14ac:dyDescent="0.2">
      <c r="A19" s="369" t="s">
        <v>6</v>
      </c>
      <c r="B19" s="362">
        <v>34.805461859751269</v>
      </c>
      <c r="C19" s="363">
        <v>3.4041826493615859</v>
      </c>
      <c r="D19" s="363">
        <v>20.718584329468221</v>
      </c>
      <c r="E19" s="363">
        <v>24.492382583362371</v>
      </c>
      <c r="F19" s="360">
        <v>64.340010160270467</v>
      </c>
      <c r="G19" s="401">
        <v>2</v>
      </c>
      <c r="H19" s="363">
        <v>4.6666666666666661</v>
      </c>
      <c r="I19" s="397">
        <v>1</v>
      </c>
      <c r="J19" s="363">
        <v>5</v>
      </c>
      <c r="K19" s="397">
        <v>6</v>
      </c>
      <c r="L19" s="363">
        <v>1.5625</v>
      </c>
      <c r="M19" s="363">
        <v>4.75</v>
      </c>
      <c r="N19" s="392">
        <v>86.604166666666657</v>
      </c>
      <c r="O19" s="362">
        <v>27.286643762731437</v>
      </c>
      <c r="P19" s="363">
        <v>2.8128002413407511</v>
      </c>
      <c r="Q19" s="363">
        <v>15.512018969099483</v>
      </c>
      <c r="R19" s="363">
        <v>18.528068480503737</v>
      </c>
      <c r="S19" s="363">
        <v>55.216137086533493</v>
      </c>
      <c r="T19" s="401">
        <v>2</v>
      </c>
      <c r="U19" s="363">
        <v>4.7058823529411766</v>
      </c>
      <c r="V19" s="397">
        <v>2</v>
      </c>
      <c r="W19" s="363">
        <v>4.7058823529411766</v>
      </c>
      <c r="X19" s="397">
        <v>6</v>
      </c>
      <c r="Y19" s="363">
        <v>1.4705882352941178</v>
      </c>
      <c r="Z19" s="363">
        <v>4.75</v>
      </c>
      <c r="AA19" s="392">
        <v>84.544117647058826</v>
      </c>
      <c r="AB19" s="362">
        <v>0.45904654902737135</v>
      </c>
      <c r="AC19" s="363">
        <v>2.7557242569412095</v>
      </c>
      <c r="AD19" s="363">
        <v>1.2930772432434896</v>
      </c>
      <c r="AE19" s="363">
        <v>1.0453025488818288</v>
      </c>
      <c r="AF19" s="360">
        <v>162.19258906607874</v>
      </c>
      <c r="AG19" s="401">
        <v>12</v>
      </c>
      <c r="AH19" s="363">
        <v>1.7647058823529411</v>
      </c>
      <c r="AI19" s="397">
        <v>11</v>
      </c>
      <c r="AJ19" s="363">
        <v>2.0588235294117649</v>
      </c>
      <c r="AK19" s="397">
        <v>4</v>
      </c>
      <c r="AL19" s="363">
        <v>0.88235294117647056</v>
      </c>
      <c r="AM19" s="363">
        <v>4.75</v>
      </c>
      <c r="AN19" s="392">
        <v>43.661764705882355</v>
      </c>
      <c r="AO19" s="362">
        <v>0.30591906151879339</v>
      </c>
      <c r="AP19" s="363">
        <v>4.1500686368463242</v>
      </c>
      <c r="AQ19" s="363">
        <v>1.1481208054833745</v>
      </c>
      <c r="AR19" s="363">
        <v>0.86064054760191144</v>
      </c>
      <c r="AS19" s="363">
        <v>174.25905934328691</v>
      </c>
      <c r="AT19" s="401">
        <v>12</v>
      </c>
      <c r="AU19" s="363">
        <v>1.7647058823529411</v>
      </c>
      <c r="AV19" s="397">
        <v>12</v>
      </c>
      <c r="AW19" s="363">
        <v>1.7647058823529411</v>
      </c>
      <c r="AX19" s="397">
        <v>3</v>
      </c>
      <c r="AY19" s="363">
        <v>0.58823529411764708</v>
      </c>
      <c r="AZ19" s="363">
        <v>4.75</v>
      </c>
      <c r="BA19" s="392">
        <v>40.720588235294109</v>
      </c>
    </row>
    <row r="20" spans="1:53" x14ac:dyDescent="0.2">
      <c r="A20" s="369" t="s">
        <v>305</v>
      </c>
      <c r="B20" s="362">
        <v>33.869643841941233</v>
      </c>
      <c r="C20" s="363">
        <v>4.8147758919657484</v>
      </c>
      <c r="D20" s="363">
        <v>20.835386105892422</v>
      </c>
      <c r="E20" s="363">
        <v>24.327193213561571</v>
      </c>
      <c r="F20" s="360">
        <v>1.6716481574764983</v>
      </c>
      <c r="G20" s="401">
        <v>1</v>
      </c>
      <c r="H20" s="363">
        <v>5</v>
      </c>
      <c r="I20" s="397">
        <v>2</v>
      </c>
      <c r="J20" s="363">
        <v>4.6666666666666661</v>
      </c>
      <c r="K20" s="397">
        <v>14</v>
      </c>
      <c r="L20" s="363">
        <v>4.0625</v>
      </c>
      <c r="M20" s="363">
        <v>4.375</v>
      </c>
      <c r="N20" s="392">
        <v>92.979166666666657</v>
      </c>
      <c r="O20" s="362">
        <v>27.402176887294406</v>
      </c>
      <c r="P20" s="363">
        <v>2.9416683335355405</v>
      </c>
      <c r="Q20" s="363">
        <v>15.633967687533627</v>
      </c>
      <c r="R20" s="363">
        <v>18.648373855808085</v>
      </c>
      <c r="S20" s="363">
        <v>1.5482446190588677</v>
      </c>
      <c r="T20" s="401">
        <v>1</v>
      </c>
      <c r="U20" s="363">
        <v>5</v>
      </c>
      <c r="V20" s="397">
        <v>1</v>
      </c>
      <c r="W20" s="363">
        <v>5</v>
      </c>
      <c r="X20" s="397">
        <v>15</v>
      </c>
      <c r="Y20" s="363">
        <v>4.1176470588235299</v>
      </c>
      <c r="Z20" s="363">
        <v>4.375</v>
      </c>
      <c r="AA20" s="392">
        <v>95.47794117647058</v>
      </c>
      <c r="AB20" s="362">
        <v>2.0377591258548954E-2</v>
      </c>
      <c r="AC20" s="363">
        <v>2.7940362128470588</v>
      </c>
      <c r="AD20" s="363">
        <v>1.027622281147244</v>
      </c>
      <c r="AE20" s="363">
        <v>0.72838899523187128</v>
      </c>
      <c r="AF20" s="360">
        <v>4.8202257614844761</v>
      </c>
      <c r="AG20" s="401">
        <v>15</v>
      </c>
      <c r="AH20" s="363">
        <v>0.88235294117647056</v>
      </c>
      <c r="AI20" s="397">
        <v>14</v>
      </c>
      <c r="AJ20" s="363">
        <v>1.1764705882352942</v>
      </c>
      <c r="AK20" s="397">
        <v>9</v>
      </c>
      <c r="AL20" s="363">
        <v>2.3529411764705883</v>
      </c>
      <c r="AM20" s="363">
        <v>4.375</v>
      </c>
      <c r="AN20" s="392">
        <v>34.595588235294116</v>
      </c>
      <c r="AO20" s="362">
        <v>2.7612646882918947E-2</v>
      </c>
      <c r="AP20" s="363">
        <v>4.4536248025071705</v>
      </c>
      <c r="AQ20" s="363">
        <v>0.99729269788810904</v>
      </c>
      <c r="AR20" s="363">
        <v>0.66629852324625982</v>
      </c>
      <c r="AS20" s="363">
        <v>4.8565737556213859</v>
      </c>
      <c r="AT20" s="401">
        <v>14</v>
      </c>
      <c r="AU20" s="363">
        <v>1.1764705882352942</v>
      </c>
      <c r="AV20" s="397">
        <v>14</v>
      </c>
      <c r="AW20" s="363">
        <v>1.1764705882352942</v>
      </c>
      <c r="AX20" s="397">
        <v>10</v>
      </c>
      <c r="AY20" s="363">
        <v>2.6470588235294117</v>
      </c>
      <c r="AZ20" s="363">
        <v>4.375</v>
      </c>
      <c r="BA20" s="392">
        <v>37.536764705882348</v>
      </c>
    </row>
    <row r="21" spans="1:53" x14ac:dyDescent="0.2">
      <c r="A21" s="369" t="s">
        <v>306</v>
      </c>
      <c r="B21" s="362">
        <v>2.9980809442556304</v>
      </c>
      <c r="C21" s="363">
        <v>3.9225710493556831</v>
      </c>
      <c r="D21" s="363">
        <v>3.4128149683457698</v>
      </c>
      <c r="E21" s="363">
        <v>3.3017099677821409</v>
      </c>
      <c r="F21" s="360">
        <v>4.5931800457784693</v>
      </c>
      <c r="G21" s="401">
        <v>13</v>
      </c>
      <c r="H21" s="363">
        <v>1</v>
      </c>
      <c r="I21" s="397">
        <v>10</v>
      </c>
      <c r="J21" s="363">
        <v>2</v>
      </c>
      <c r="K21" s="397">
        <v>9</v>
      </c>
      <c r="L21" s="363">
        <v>2.5</v>
      </c>
      <c r="M21" s="363">
        <v>5</v>
      </c>
      <c r="N21" s="392">
        <v>43.5</v>
      </c>
      <c r="O21" s="362">
        <v>0.57742775406622915</v>
      </c>
      <c r="P21" s="363">
        <v>2.9974670591599346</v>
      </c>
      <c r="Q21" s="363">
        <v>1.7417342422733177</v>
      </c>
      <c r="R21" s="363">
        <v>1.4434991752178505</v>
      </c>
      <c r="S21" s="363">
        <v>4.2805518137699474</v>
      </c>
      <c r="T21" s="401">
        <v>14</v>
      </c>
      <c r="U21" s="363">
        <v>1.1764705882352942</v>
      </c>
      <c r="V21" s="397">
        <v>13</v>
      </c>
      <c r="W21" s="363">
        <v>1.4705882352941178</v>
      </c>
      <c r="X21" s="397">
        <v>9</v>
      </c>
      <c r="Y21" s="363">
        <v>2.3529411764705883</v>
      </c>
      <c r="Z21" s="363">
        <v>5</v>
      </c>
      <c r="AA21" s="392">
        <v>40.588235294117645</v>
      </c>
      <c r="AB21" s="362">
        <v>0</v>
      </c>
      <c r="AC21" s="363">
        <v>2.7573287915796292</v>
      </c>
      <c r="AD21" s="363">
        <v>1.0013145676900981</v>
      </c>
      <c r="AE21" s="363">
        <v>0.70384300856184523</v>
      </c>
      <c r="AF21" s="360">
        <v>4.7595942516846836</v>
      </c>
      <c r="AG21" s="401">
        <v>17</v>
      </c>
      <c r="AH21" s="363">
        <v>0.29411764705882354</v>
      </c>
      <c r="AI21" s="397">
        <v>16</v>
      </c>
      <c r="AJ21" s="363">
        <v>0.58823529411764708</v>
      </c>
      <c r="AK21" s="397">
        <v>10</v>
      </c>
      <c r="AL21" s="363">
        <v>2.6470588235294117</v>
      </c>
      <c r="AM21" s="363">
        <v>5</v>
      </c>
      <c r="AN21" s="392">
        <v>29.117647058823529</v>
      </c>
      <c r="AO21" s="362">
        <v>0</v>
      </c>
      <c r="AP21" s="363">
        <v>4.4389228962345273</v>
      </c>
      <c r="AQ21" s="363">
        <v>0.97250862154980044</v>
      </c>
      <c r="AR21" s="363">
        <v>0.64054893217774844</v>
      </c>
      <c r="AS21" s="363">
        <v>4.7570198672595847</v>
      </c>
      <c r="AT21" s="401">
        <v>16</v>
      </c>
      <c r="AU21" s="363">
        <v>0.58823529411764708</v>
      </c>
      <c r="AV21" s="397">
        <v>16</v>
      </c>
      <c r="AW21" s="363">
        <v>0.58823529411764708</v>
      </c>
      <c r="AX21" s="397">
        <v>11</v>
      </c>
      <c r="AY21" s="363">
        <v>2.9411764705882355</v>
      </c>
      <c r="AZ21" s="363">
        <v>5</v>
      </c>
      <c r="BA21" s="392">
        <v>32.058823529411768</v>
      </c>
    </row>
    <row r="22" spans="1:53" x14ac:dyDescent="0.2">
      <c r="A22" s="369" t="s">
        <v>307</v>
      </c>
      <c r="B22" s="362">
        <v>0</v>
      </c>
      <c r="C22" s="363">
        <v>0</v>
      </c>
      <c r="D22" s="363">
        <v>0</v>
      </c>
      <c r="E22" s="363">
        <v>0</v>
      </c>
      <c r="F22" s="360">
        <v>0</v>
      </c>
      <c r="G22" s="401">
        <v>16</v>
      </c>
      <c r="H22" s="363">
        <v>0</v>
      </c>
      <c r="I22" s="397">
        <v>16</v>
      </c>
      <c r="J22" s="363">
        <v>0</v>
      </c>
      <c r="K22" s="397">
        <v>17</v>
      </c>
      <c r="L22" s="363">
        <v>5</v>
      </c>
      <c r="M22" s="363">
        <v>5</v>
      </c>
      <c r="N22" s="392">
        <v>30</v>
      </c>
      <c r="O22" s="362">
        <v>-6.7495667507848328E-2</v>
      </c>
      <c r="P22" s="363">
        <v>2.9992162983706145</v>
      </c>
      <c r="Q22" s="363">
        <v>1.4079318727883843</v>
      </c>
      <c r="R22" s="363">
        <v>1.0300036933334009</v>
      </c>
      <c r="S22" s="363">
        <v>2.1301030333002196</v>
      </c>
      <c r="T22" s="401">
        <v>17</v>
      </c>
      <c r="U22" s="363">
        <v>0.29411764705882354</v>
      </c>
      <c r="V22" s="397">
        <v>17</v>
      </c>
      <c r="W22" s="363">
        <v>0.29411764705882354</v>
      </c>
      <c r="X22" s="397">
        <v>10</v>
      </c>
      <c r="Y22" s="363">
        <v>2.6470588235294117</v>
      </c>
      <c r="Z22" s="363">
        <v>5</v>
      </c>
      <c r="AA22" s="392">
        <v>27.058823529411768</v>
      </c>
      <c r="AB22" s="362">
        <v>2.6160421210311823E-2</v>
      </c>
      <c r="AC22" s="363">
        <v>2.764255910987484</v>
      </c>
      <c r="AD22" s="363">
        <v>1.0204904808002542</v>
      </c>
      <c r="AE22" s="363">
        <v>0.72509388650457152</v>
      </c>
      <c r="AF22" s="360">
        <v>2.250577634627366</v>
      </c>
      <c r="AG22" s="401">
        <v>16</v>
      </c>
      <c r="AH22" s="363">
        <v>0.58823529411764708</v>
      </c>
      <c r="AI22" s="397">
        <v>15</v>
      </c>
      <c r="AJ22" s="363">
        <v>0.88235294117647056</v>
      </c>
      <c r="AK22" s="397">
        <v>11</v>
      </c>
      <c r="AL22" s="363">
        <v>2.9411764705882355</v>
      </c>
      <c r="AM22" s="363">
        <v>5</v>
      </c>
      <c r="AN22" s="392">
        <v>34.117647058823529</v>
      </c>
      <c r="AO22" s="362">
        <v>3.1463884474485136E-2</v>
      </c>
      <c r="AP22" s="363">
        <v>4.4373073635680553</v>
      </c>
      <c r="AQ22" s="363">
        <v>0.99672524827337339</v>
      </c>
      <c r="AR22" s="363">
        <v>0.66723936466353673</v>
      </c>
      <c r="AS22" s="363">
        <v>2.2519172053459999</v>
      </c>
      <c r="AT22" s="401">
        <v>15</v>
      </c>
      <c r="AU22" s="363">
        <v>0.88235294117647056</v>
      </c>
      <c r="AV22" s="397">
        <v>13</v>
      </c>
      <c r="AW22" s="363">
        <v>1.4705882352941178</v>
      </c>
      <c r="AX22" s="397">
        <v>13</v>
      </c>
      <c r="AY22" s="363">
        <v>3.5294117647058822</v>
      </c>
      <c r="AZ22" s="363">
        <v>5</v>
      </c>
      <c r="BA22" s="392">
        <v>42.058823529411768</v>
      </c>
    </row>
    <row r="23" spans="1:53" x14ac:dyDescent="0.2">
      <c r="A23" s="369" t="s">
        <v>308</v>
      </c>
      <c r="B23" s="362">
        <v>0</v>
      </c>
      <c r="C23" s="363">
        <v>19.686844712659294</v>
      </c>
      <c r="D23" s="363">
        <v>8.8316838485093694</v>
      </c>
      <c r="E23" s="363">
        <v>6.4657235414930501</v>
      </c>
      <c r="F23" s="360">
        <v>1.6980245431715875</v>
      </c>
      <c r="G23" s="401">
        <v>4</v>
      </c>
      <c r="H23" s="363">
        <v>4</v>
      </c>
      <c r="I23" s="397">
        <v>5</v>
      </c>
      <c r="J23" s="363">
        <v>3.6666666666666665</v>
      </c>
      <c r="K23" s="397">
        <v>13</v>
      </c>
      <c r="L23" s="363">
        <v>3.75</v>
      </c>
      <c r="M23" s="363">
        <v>5</v>
      </c>
      <c r="N23" s="392">
        <v>79.916666666666657</v>
      </c>
      <c r="O23" s="362">
        <v>-5.2043112097534401</v>
      </c>
      <c r="P23" s="363">
        <v>28.970563642146747</v>
      </c>
      <c r="Q23" s="363">
        <v>11.237582291720894</v>
      </c>
      <c r="R23" s="363">
        <v>7.0260200779931239</v>
      </c>
      <c r="S23" s="363">
        <v>0.74925620771422108</v>
      </c>
      <c r="T23" s="401">
        <v>3</v>
      </c>
      <c r="U23" s="363">
        <v>4.4117647058823533</v>
      </c>
      <c r="V23" s="397">
        <v>6</v>
      </c>
      <c r="W23" s="363">
        <v>3.5294117647058822</v>
      </c>
      <c r="X23" s="397">
        <v>17</v>
      </c>
      <c r="Y23" s="363">
        <v>4.7058823529411766</v>
      </c>
      <c r="Z23" s="363">
        <v>5</v>
      </c>
      <c r="AA23" s="392">
        <v>84.705882352941174</v>
      </c>
      <c r="AB23" s="362">
        <v>-4.3519008070260528</v>
      </c>
      <c r="AC23" s="363">
        <v>31.886815535981039</v>
      </c>
      <c r="AD23" s="363">
        <v>8.808065715448171</v>
      </c>
      <c r="AE23" s="363">
        <v>4.8984893586927178</v>
      </c>
      <c r="AF23" s="360">
        <v>0.67479624906553215</v>
      </c>
      <c r="AG23" s="401">
        <v>3</v>
      </c>
      <c r="AH23" s="363">
        <v>4.4117647058823533</v>
      </c>
      <c r="AI23" s="397">
        <v>6</v>
      </c>
      <c r="AJ23" s="363">
        <v>3.5294117647058822</v>
      </c>
      <c r="AK23" s="397">
        <v>17</v>
      </c>
      <c r="AL23" s="363">
        <v>4.7058823529411766</v>
      </c>
      <c r="AM23" s="363">
        <v>5</v>
      </c>
      <c r="AN23" s="392">
        <v>84.705882352941174</v>
      </c>
      <c r="AO23" s="362">
        <v>0</v>
      </c>
      <c r="AP23" s="363">
        <v>4.4339402729933335</v>
      </c>
      <c r="AQ23" s="363">
        <v>0.97141699545643179</v>
      </c>
      <c r="AR23" s="363">
        <v>0.63982992577209585</v>
      </c>
      <c r="AS23" s="363">
        <v>7.4324721724966958</v>
      </c>
      <c r="AT23" s="401">
        <v>17</v>
      </c>
      <c r="AU23" s="363">
        <v>0.29411764705882354</v>
      </c>
      <c r="AV23" s="397">
        <v>17</v>
      </c>
      <c r="AW23" s="363">
        <v>0.29411764705882354</v>
      </c>
      <c r="AX23" s="397">
        <v>9</v>
      </c>
      <c r="AY23" s="363">
        <v>2.3529411764705883</v>
      </c>
      <c r="AZ23" s="363">
        <v>5</v>
      </c>
      <c r="BA23" s="392">
        <v>26.176470588235293</v>
      </c>
    </row>
    <row r="24" spans="1:53" x14ac:dyDescent="0.2">
      <c r="A24" s="369" t="s">
        <v>309</v>
      </c>
      <c r="B24" s="362">
        <v>7.48277344829705</v>
      </c>
      <c r="C24" s="363">
        <v>-0.34118887434321249</v>
      </c>
      <c r="D24" s="363">
        <v>3.9728782525588042</v>
      </c>
      <c r="E24" s="363">
        <v>4.9131601803709657</v>
      </c>
      <c r="F24" s="360">
        <v>56.802750044450718</v>
      </c>
      <c r="G24" s="401">
        <v>10</v>
      </c>
      <c r="H24" s="363">
        <v>2</v>
      </c>
      <c r="I24" s="397">
        <v>7</v>
      </c>
      <c r="J24" s="363">
        <v>3</v>
      </c>
      <c r="K24" s="397">
        <v>7</v>
      </c>
      <c r="L24" s="363">
        <v>1.875</v>
      </c>
      <c r="M24" s="363">
        <v>4.5</v>
      </c>
      <c r="N24" s="392">
        <v>54.125</v>
      </c>
      <c r="O24" s="362">
        <v>5.3217472843044327</v>
      </c>
      <c r="P24" s="363">
        <v>-0.21130172720328386</v>
      </c>
      <c r="Q24" s="363">
        <v>2.6597389234870015</v>
      </c>
      <c r="R24" s="363">
        <v>3.3416077011944343</v>
      </c>
      <c r="S24" s="363">
        <v>56.703127988576959</v>
      </c>
      <c r="T24" s="401">
        <v>12</v>
      </c>
      <c r="U24" s="363">
        <v>1.7647058823529411</v>
      </c>
      <c r="V24" s="397">
        <v>11</v>
      </c>
      <c r="W24" s="363">
        <v>2.0588235294117649</v>
      </c>
      <c r="X24" s="397">
        <v>5</v>
      </c>
      <c r="Y24" s="363">
        <v>1.1764705882352942</v>
      </c>
      <c r="Z24" s="363">
        <v>4.5</v>
      </c>
      <c r="AA24" s="392">
        <v>43.794117647058819</v>
      </c>
      <c r="AB24" s="362">
        <v>3.213414992677071</v>
      </c>
      <c r="AC24" s="363">
        <v>-0.20513376040012704</v>
      </c>
      <c r="AD24" s="363">
        <v>1.9719806460484288</v>
      </c>
      <c r="AE24" s="363">
        <v>2.3407872354690631</v>
      </c>
      <c r="AF24" s="360">
        <v>56.559952742984549</v>
      </c>
      <c r="AG24" s="401">
        <v>10</v>
      </c>
      <c r="AH24" s="363">
        <v>2.3529411764705883</v>
      </c>
      <c r="AI24" s="397">
        <v>9</v>
      </c>
      <c r="AJ24" s="363">
        <v>2.6470588235294117</v>
      </c>
      <c r="AK24" s="397">
        <v>6</v>
      </c>
      <c r="AL24" s="363">
        <v>1.4705882352941178</v>
      </c>
      <c r="AM24" s="363">
        <v>4.5</v>
      </c>
      <c r="AN24" s="392">
        <v>52.911764705882348</v>
      </c>
      <c r="AO24" s="362">
        <v>2.5429676859000643</v>
      </c>
      <c r="AP24" s="363">
        <v>-0.33808794348655685</v>
      </c>
      <c r="AQ24" s="363">
        <v>1.9117669409806537</v>
      </c>
      <c r="AR24" s="363">
        <v>2.1272233375326342</v>
      </c>
      <c r="AS24" s="363">
        <v>56.890049684510942</v>
      </c>
      <c r="AT24" s="401">
        <v>9</v>
      </c>
      <c r="AU24" s="363">
        <v>2.6470588235294117</v>
      </c>
      <c r="AV24" s="397">
        <v>7</v>
      </c>
      <c r="AW24" s="363">
        <v>3.2352941176470589</v>
      </c>
      <c r="AX24" s="397">
        <v>6</v>
      </c>
      <c r="AY24" s="363">
        <v>1.4705882352941178</v>
      </c>
      <c r="AZ24" s="363">
        <v>4.5</v>
      </c>
      <c r="BA24" s="392">
        <v>59.088235294117638</v>
      </c>
    </row>
    <row r="25" spans="1:53" x14ac:dyDescent="0.2">
      <c r="A25" s="369" t="s">
        <v>21</v>
      </c>
      <c r="B25" s="362">
        <v>1.8704519269246753</v>
      </c>
      <c r="C25" s="363">
        <v>-5.5527539504814233E-2</v>
      </c>
      <c r="D25" s="363">
        <v>1.0064413658372373</v>
      </c>
      <c r="E25" s="363">
        <v>1.2379051192324408</v>
      </c>
      <c r="F25" s="360">
        <v>138.62843565473358</v>
      </c>
      <c r="G25" s="401">
        <v>15</v>
      </c>
      <c r="H25" s="363">
        <v>0.33333333333333331</v>
      </c>
      <c r="I25" s="397">
        <v>15</v>
      </c>
      <c r="J25" s="363">
        <v>0.33333333333333331</v>
      </c>
      <c r="K25" s="397">
        <v>5</v>
      </c>
      <c r="L25" s="363">
        <v>1.25</v>
      </c>
      <c r="M25" s="363">
        <v>5</v>
      </c>
      <c r="N25" s="392">
        <v>23.416666666666668</v>
      </c>
      <c r="O25" s="362">
        <v>1.3303971762846734</v>
      </c>
      <c r="P25" s="363">
        <v>-3.3036794627543255E-2</v>
      </c>
      <c r="Q25" s="363">
        <v>0.67443468210791813</v>
      </c>
      <c r="R25" s="363">
        <v>0.84245832572595525</v>
      </c>
      <c r="S25" s="363">
        <v>137.73123475122978</v>
      </c>
      <c r="T25" s="401">
        <v>18</v>
      </c>
      <c r="U25" s="363">
        <v>0</v>
      </c>
      <c r="V25" s="397">
        <v>18</v>
      </c>
      <c r="W25" s="363">
        <v>0</v>
      </c>
      <c r="X25" s="397">
        <v>4</v>
      </c>
      <c r="Y25" s="363">
        <v>0.88235294117647056</v>
      </c>
      <c r="Z25" s="363">
        <v>5</v>
      </c>
      <c r="AA25" s="392">
        <v>17.647058823529413</v>
      </c>
      <c r="AB25" s="362">
        <v>0.80336101220140121</v>
      </c>
      <c r="AC25" s="363">
        <v>-3.0108620567619232E-2</v>
      </c>
      <c r="AD25" s="363">
        <v>0.50068935129264625</v>
      </c>
      <c r="AE25" s="363">
        <v>0.59060735885960602</v>
      </c>
      <c r="AF25" s="360">
        <v>136.45654494826766</v>
      </c>
      <c r="AG25" s="401">
        <v>18</v>
      </c>
      <c r="AH25" s="363">
        <v>0</v>
      </c>
      <c r="AI25" s="397">
        <v>17</v>
      </c>
      <c r="AJ25" s="363">
        <v>0.29411764705882354</v>
      </c>
      <c r="AK25" s="397">
        <v>5</v>
      </c>
      <c r="AL25" s="363">
        <v>1.1764705882352942</v>
      </c>
      <c r="AM25" s="363">
        <v>5</v>
      </c>
      <c r="AN25" s="392">
        <v>20.588235294117645</v>
      </c>
      <c r="AO25" s="362">
        <v>0.63508643477281679</v>
      </c>
      <c r="AP25" s="363">
        <v>-5.6473767345798315E-2</v>
      </c>
      <c r="AQ25" s="363">
        <v>0.4835748463531151</v>
      </c>
      <c r="AR25" s="363">
        <v>0.53529237225835447</v>
      </c>
      <c r="AS25" s="363">
        <v>139.42169514645104</v>
      </c>
      <c r="AT25" s="401">
        <v>18</v>
      </c>
      <c r="AU25" s="363">
        <v>0</v>
      </c>
      <c r="AV25" s="397">
        <v>18</v>
      </c>
      <c r="AW25" s="363">
        <v>0</v>
      </c>
      <c r="AX25" s="397">
        <v>5</v>
      </c>
      <c r="AY25" s="363">
        <v>1.1764705882352942</v>
      </c>
      <c r="AZ25" s="363">
        <v>5</v>
      </c>
      <c r="BA25" s="392">
        <v>18.529411764705884</v>
      </c>
    </row>
    <row r="26" spans="1:53" x14ac:dyDescent="0.2">
      <c r="A26" s="369" t="s">
        <v>310</v>
      </c>
      <c r="B26" s="362">
        <v>5.4194502063369239E-2</v>
      </c>
      <c r="C26" s="363">
        <v>4.2399725325094435</v>
      </c>
      <c r="D26" s="363">
        <v>1.9319696744943609</v>
      </c>
      <c r="E26" s="363">
        <v>1.4289238680910543</v>
      </c>
      <c r="F26" s="360">
        <v>2.0156296533622489</v>
      </c>
      <c r="G26" s="401">
        <v>14</v>
      </c>
      <c r="H26" s="363">
        <v>0.66666666666666663</v>
      </c>
      <c r="I26" s="397">
        <v>14</v>
      </c>
      <c r="J26" s="363">
        <v>0.66666666666666663</v>
      </c>
      <c r="K26" s="397">
        <v>11</v>
      </c>
      <c r="L26" s="363">
        <v>3.125</v>
      </c>
      <c r="M26" s="363">
        <v>5</v>
      </c>
      <c r="N26" s="392">
        <v>33.708333333333329</v>
      </c>
      <c r="O26" s="362">
        <v>0.14278686807020813</v>
      </c>
      <c r="P26" s="363">
        <v>3.2153464211969323</v>
      </c>
      <c r="Q26" s="363">
        <v>1.6210277443974526</v>
      </c>
      <c r="R26" s="363">
        <v>1.2423789338471789</v>
      </c>
      <c r="S26" s="363">
        <v>1.6480429181617242</v>
      </c>
      <c r="T26" s="401">
        <v>15</v>
      </c>
      <c r="U26" s="363">
        <v>0.88235294117647056</v>
      </c>
      <c r="V26" s="397">
        <v>15</v>
      </c>
      <c r="W26" s="363">
        <v>0.88235294117647056</v>
      </c>
      <c r="X26" s="397">
        <v>12</v>
      </c>
      <c r="Y26" s="363">
        <v>3.2352941176470589</v>
      </c>
      <c r="Z26" s="363">
        <v>5</v>
      </c>
      <c r="AA26" s="392">
        <v>37.058823529411761</v>
      </c>
      <c r="AB26" s="362">
        <v>0.31543597320939987</v>
      </c>
      <c r="AC26" s="363">
        <v>2.7767760293387966</v>
      </c>
      <c r="AD26" s="363">
        <v>1.2092632388470359</v>
      </c>
      <c r="AE26" s="363">
        <v>0.94372411769558329</v>
      </c>
      <c r="AF26" s="360">
        <v>1.8188563250045513</v>
      </c>
      <c r="AG26" s="401">
        <v>14</v>
      </c>
      <c r="AH26" s="363">
        <v>1.1764705882352942</v>
      </c>
      <c r="AI26" s="397">
        <v>13</v>
      </c>
      <c r="AJ26" s="363">
        <v>1.4705882352941178</v>
      </c>
      <c r="AK26" s="397">
        <v>13</v>
      </c>
      <c r="AL26" s="363">
        <v>3.5294117647058822</v>
      </c>
      <c r="AM26" s="363">
        <v>5</v>
      </c>
      <c r="AN26" s="392">
        <v>44.117647058823536</v>
      </c>
      <c r="AO26" s="362">
        <v>0.34539280921821586</v>
      </c>
      <c r="AP26" s="363">
        <v>4.4493530509064119</v>
      </c>
      <c r="AQ26" s="363">
        <v>1.2445155943706641</v>
      </c>
      <c r="AR26" s="363">
        <v>0.93760569778703284</v>
      </c>
      <c r="AS26" s="363">
        <v>1.7994553468463181</v>
      </c>
      <c r="AT26" s="401">
        <v>10</v>
      </c>
      <c r="AU26" s="363">
        <v>2.3529411764705883</v>
      </c>
      <c r="AV26" s="397">
        <v>10</v>
      </c>
      <c r="AW26" s="363">
        <v>2.3529411764705883</v>
      </c>
      <c r="AX26" s="397">
        <v>15</v>
      </c>
      <c r="AY26" s="363">
        <v>4.1176470588235299</v>
      </c>
      <c r="AZ26" s="363">
        <v>5</v>
      </c>
      <c r="BA26" s="392">
        <v>60.294117647058826</v>
      </c>
    </row>
    <row r="27" spans="1:53" x14ac:dyDescent="0.2">
      <c r="A27" s="389" t="s">
        <v>311</v>
      </c>
      <c r="B27" s="362">
        <v>0</v>
      </c>
      <c r="C27" s="363">
        <v>0</v>
      </c>
      <c r="D27" s="363">
        <v>0</v>
      </c>
      <c r="E27" s="363">
        <v>0</v>
      </c>
      <c r="F27" s="360">
        <v>10000</v>
      </c>
      <c r="G27" s="401">
        <v>16</v>
      </c>
      <c r="H27" s="363">
        <v>0</v>
      </c>
      <c r="I27" s="397">
        <v>16</v>
      </c>
      <c r="J27" s="363">
        <v>0</v>
      </c>
      <c r="K27" s="397">
        <v>1</v>
      </c>
      <c r="L27" s="363">
        <v>0</v>
      </c>
      <c r="M27" s="363">
        <v>5</v>
      </c>
      <c r="N27" s="392">
        <v>15</v>
      </c>
      <c r="O27" s="362">
        <v>0.10605665235223352</v>
      </c>
      <c r="P27" s="363">
        <v>3.0436838935314166</v>
      </c>
      <c r="Q27" s="363">
        <v>1.519380167238864</v>
      </c>
      <c r="R27" s="363">
        <v>1.1573598250844872</v>
      </c>
      <c r="S27" s="363">
        <v>1.5760727219860391</v>
      </c>
      <c r="T27" s="401">
        <v>16</v>
      </c>
      <c r="U27" s="363">
        <v>0.58823529411764708</v>
      </c>
      <c r="V27" s="397">
        <v>16</v>
      </c>
      <c r="W27" s="363">
        <v>0.58823529411764708</v>
      </c>
      <c r="X27" s="397">
        <v>14</v>
      </c>
      <c r="Y27" s="363">
        <v>3.8235294117647061</v>
      </c>
      <c r="Z27" s="363">
        <v>5</v>
      </c>
      <c r="AA27" s="392">
        <v>34.705882352941174</v>
      </c>
      <c r="AB27" s="362">
        <v>0.30065036596721034</v>
      </c>
      <c r="AC27" s="363">
        <v>2.8545649803754483</v>
      </c>
      <c r="AD27" s="363">
        <v>1.2280957674198927</v>
      </c>
      <c r="AE27" s="363">
        <v>0.95256933598796334</v>
      </c>
      <c r="AF27" s="360">
        <v>2.2033653466474434</v>
      </c>
      <c r="AG27" s="401">
        <v>13</v>
      </c>
      <c r="AH27" s="363">
        <v>1.4705882352941178</v>
      </c>
      <c r="AI27" s="397">
        <v>12</v>
      </c>
      <c r="AJ27" s="363">
        <v>1.7647058823529411</v>
      </c>
      <c r="AK27" s="397">
        <v>12</v>
      </c>
      <c r="AL27" s="363">
        <v>3.2352941176470589</v>
      </c>
      <c r="AM27" s="363">
        <v>5</v>
      </c>
      <c r="AN27" s="392">
        <v>47.352941176470587</v>
      </c>
      <c r="AO27" s="362">
        <v>0</v>
      </c>
      <c r="AP27" s="363">
        <v>4.5849450616408483</v>
      </c>
      <c r="AQ27" s="363">
        <v>1.0045001244694542</v>
      </c>
      <c r="AR27" s="363">
        <v>0.66162033718112101</v>
      </c>
      <c r="AS27" s="363">
        <v>2.289177094701552</v>
      </c>
      <c r="AT27" s="401">
        <v>13</v>
      </c>
      <c r="AU27" s="363">
        <v>1.4705882352941178</v>
      </c>
      <c r="AV27" s="397">
        <v>15</v>
      </c>
      <c r="AW27" s="363">
        <v>0.88235294117647056</v>
      </c>
      <c r="AX27" s="397">
        <v>12</v>
      </c>
      <c r="AY27" s="363">
        <v>3.2352941176470589</v>
      </c>
      <c r="AZ27" s="363">
        <v>5</v>
      </c>
      <c r="BA27" s="392">
        <v>41.17647058823529</v>
      </c>
    </row>
    <row r="28" spans="1:53" x14ac:dyDescent="0.2">
      <c r="A28" s="395" t="s">
        <v>312</v>
      </c>
      <c r="B28" s="370">
        <v>10.000000000000002</v>
      </c>
      <c r="C28" s="371">
        <v>10</v>
      </c>
      <c r="D28" s="371">
        <v>10.000000000000002</v>
      </c>
      <c r="E28" s="371">
        <v>10</v>
      </c>
      <c r="F28" s="399">
        <v>1.4246506165064441</v>
      </c>
      <c r="G28" s="400">
        <v>3</v>
      </c>
      <c r="H28" s="371">
        <v>4.333333333333333</v>
      </c>
      <c r="I28" s="398">
        <v>3</v>
      </c>
      <c r="J28" s="371">
        <v>4.333333333333333</v>
      </c>
      <c r="K28" s="398">
        <v>15</v>
      </c>
      <c r="L28" s="371">
        <v>4.375</v>
      </c>
      <c r="M28" s="371">
        <v>5</v>
      </c>
      <c r="N28" s="393">
        <v>88.791666666666657</v>
      </c>
      <c r="O28" s="370">
        <v>9.9999999999999893</v>
      </c>
      <c r="P28" s="371">
        <v>9.9999999999999929</v>
      </c>
      <c r="Q28" s="371">
        <v>10</v>
      </c>
      <c r="R28" s="371">
        <v>9.9999999999999929</v>
      </c>
      <c r="S28" s="371">
        <v>0.9111609270552451</v>
      </c>
      <c r="T28" s="400">
        <v>4</v>
      </c>
      <c r="U28" s="371">
        <v>4.1176470588235299</v>
      </c>
      <c r="V28" s="398">
        <v>4</v>
      </c>
      <c r="W28" s="371">
        <v>4.1176470588235299</v>
      </c>
      <c r="X28" s="398">
        <v>16</v>
      </c>
      <c r="Y28" s="371">
        <v>4.4117647058823533</v>
      </c>
      <c r="Z28" s="371">
        <v>5</v>
      </c>
      <c r="AA28" s="393">
        <v>85.882352941176464</v>
      </c>
      <c r="AB28" s="370">
        <v>9.9999999999999982</v>
      </c>
      <c r="AC28" s="371">
        <v>10.000000000000004</v>
      </c>
      <c r="AD28" s="371">
        <v>10.000000000000005</v>
      </c>
      <c r="AE28" s="371">
        <v>10</v>
      </c>
      <c r="AF28" s="399">
        <v>0.80482862147674539</v>
      </c>
      <c r="AG28" s="400">
        <v>2</v>
      </c>
      <c r="AH28" s="371">
        <v>4.7058823529411766</v>
      </c>
      <c r="AI28" s="398">
        <v>2</v>
      </c>
      <c r="AJ28" s="371">
        <v>4.7058823529411766</v>
      </c>
      <c r="AK28" s="398">
        <v>16</v>
      </c>
      <c r="AL28" s="371">
        <v>4.4117647058823533</v>
      </c>
      <c r="AM28" s="371">
        <v>5</v>
      </c>
      <c r="AN28" s="393">
        <v>94.117647058823508</v>
      </c>
      <c r="AO28" s="370">
        <v>10.000000000000002</v>
      </c>
      <c r="AP28" s="371">
        <v>9.9999999999999964</v>
      </c>
      <c r="AQ28" s="371">
        <v>9.9999999999999982</v>
      </c>
      <c r="AR28" s="371">
        <v>10.000000000000004</v>
      </c>
      <c r="AS28" s="371">
        <v>1.0203670455562213</v>
      </c>
      <c r="AT28" s="400">
        <v>2</v>
      </c>
      <c r="AU28" s="371">
        <v>4.7058823529411766</v>
      </c>
      <c r="AV28" s="398">
        <v>2</v>
      </c>
      <c r="AW28" s="371">
        <v>4.7058823529411766</v>
      </c>
      <c r="AX28" s="398">
        <v>17</v>
      </c>
      <c r="AY28" s="371">
        <v>4.7058823529411766</v>
      </c>
      <c r="AZ28" s="371">
        <v>5</v>
      </c>
      <c r="BA28" s="393">
        <v>95</v>
      </c>
    </row>
    <row r="29" spans="1:53" x14ac:dyDescent="0.2">
      <c r="A29" s="385"/>
      <c r="B29" s="361"/>
      <c r="C29" s="361"/>
      <c r="D29" s="361"/>
      <c r="E29" s="361"/>
      <c r="F29" s="361"/>
      <c r="G29" s="361"/>
      <c r="H29" s="383"/>
      <c r="I29" s="383"/>
      <c r="J29" s="383"/>
      <c r="K29" s="383"/>
      <c r="L29" s="383"/>
      <c r="M29" s="383"/>
      <c r="N29" s="383"/>
      <c r="O29" s="383"/>
      <c r="P29" s="383"/>
      <c r="Q29" s="383"/>
      <c r="R29" s="383"/>
      <c r="S29" s="383"/>
      <c r="T29" s="383"/>
      <c r="U29" s="383"/>
      <c r="V29" s="383"/>
      <c r="W29" s="383"/>
      <c r="X29" s="383"/>
      <c r="Y29" s="383"/>
      <c r="Z29" s="383"/>
      <c r="AA29" s="383"/>
      <c r="AB29" s="368"/>
      <c r="AC29" s="368"/>
      <c r="AD29" s="368"/>
      <c r="AE29" s="368"/>
      <c r="AF29" s="368"/>
      <c r="AG29" s="383"/>
      <c r="AH29" s="368"/>
      <c r="AI29" s="383"/>
      <c r="AJ29" s="368"/>
      <c r="AK29" s="368"/>
      <c r="AL29" s="368"/>
      <c r="AM29" s="368"/>
      <c r="AN29" s="368"/>
      <c r="AO29" s="368"/>
      <c r="AP29" s="368"/>
      <c r="AQ29" s="368"/>
      <c r="AR29" s="368"/>
      <c r="AS29" s="368"/>
      <c r="AT29" s="383"/>
      <c r="AU29" s="368"/>
      <c r="AV29" s="383"/>
      <c r="AW29" s="368"/>
      <c r="AX29" s="368"/>
      <c r="AY29" s="368"/>
      <c r="AZ29" s="368"/>
      <c r="BA29" s="368"/>
    </row>
    <row r="30" spans="1:53" x14ac:dyDescent="0.2">
      <c r="A30" s="386" t="s">
        <v>358</v>
      </c>
      <c r="B30" s="361"/>
      <c r="C30" s="361"/>
      <c r="D30" s="361"/>
      <c r="E30" s="361"/>
      <c r="F30" s="361"/>
      <c r="G30" s="396">
        <v>1</v>
      </c>
      <c r="H30" s="383"/>
      <c r="I30" s="396">
        <v>1</v>
      </c>
      <c r="J30" s="383"/>
      <c r="K30" s="396">
        <v>1</v>
      </c>
      <c r="L30" s="383"/>
      <c r="M30" s="383"/>
      <c r="N30" s="383"/>
      <c r="O30" s="361"/>
      <c r="P30" s="361"/>
      <c r="Q30" s="361"/>
      <c r="R30" s="361"/>
      <c r="S30" s="361"/>
      <c r="T30" s="396">
        <v>1</v>
      </c>
      <c r="U30" s="383"/>
      <c r="V30" s="396">
        <v>1</v>
      </c>
      <c r="W30" s="383"/>
      <c r="X30" s="396">
        <v>1</v>
      </c>
      <c r="Y30" s="383"/>
      <c r="Z30" s="383"/>
      <c r="AA30" s="383"/>
      <c r="AB30" s="361"/>
      <c r="AC30" s="361"/>
      <c r="AD30" s="361"/>
      <c r="AE30" s="361"/>
      <c r="AF30" s="361"/>
      <c r="AG30" s="396">
        <v>1</v>
      </c>
      <c r="AH30" s="368"/>
      <c r="AI30" s="396">
        <v>1</v>
      </c>
      <c r="AJ30" s="368"/>
      <c r="AK30" s="396">
        <v>1</v>
      </c>
      <c r="AL30" s="368"/>
      <c r="AM30" s="368"/>
      <c r="AN30" s="368"/>
      <c r="AO30" s="361"/>
      <c r="AP30" s="361"/>
      <c r="AQ30" s="361"/>
      <c r="AR30" s="361"/>
      <c r="AS30" s="361"/>
      <c r="AT30" s="396">
        <v>1</v>
      </c>
      <c r="AU30" s="368"/>
      <c r="AV30" s="396">
        <v>1</v>
      </c>
      <c r="AW30" s="368"/>
      <c r="AX30" s="396">
        <v>1</v>
      </c>
      <c r="AY30" s="368"/>
      <c r="AZ30" s="368"/>
      <c r="BA30" s="368"/>
    </row>
    <row r="31" spans="1:53" x14ac:dyDescent="0.2">
      <c r="A31" s="386" t="s">
        <v>333</v>
      </c>
      <c r="B31" s="361"/>
      <c r="C31" s="361"/>
      <c r="D31" s="361"/>
      <c r="E31" s="361"/>
      <c r="F31" s="361"/>
      <c r="G31" s="396">
        <v>16</v>
      </c>
      <c r="H31" s="383"/>
      <c r="I31" s="396">
        <v>16</v>
      </c>
      <c r="J31" s="383"/>
      <c r="K31" s="396">
        <v>17</v>
      </c>
      <c r="L31" s="383"/>
      <c r="M31" s="383"/>
      <c r="N31" s="383"/>
      <c r="O31" s="361"/>
      <c r="P31" s="361"/>
      <c r="Q31" s="361"/>
      <c r="R31" s="361"/>
      <c r="S31" s="361"/>
      <c r="T31" s="396">
        <v>18</v>
      </c>
      <c r="U31" s="383"/>
      <c r="V31" s="396">
        <v>18</v>
      </c>
      <c r="W31" s="383"/>
      <c r="X31" s="396">
        <v>18</v>
      </c>
      <c r="Y31" s="383"/>
      <c r="Z31" s="383"/>
      <c r="AA31" s="383"/>
      <c r="AB31" s="361"/>
      <c r="AC31" s="361"/>
      <c r="AD31" s="361"/>
      <c r="AE31" s="361"/>
      <c r="AF31" s="361"/>
      <c r="AG31" s="396">
        <v>18</v>
      </c>
      <c r="AH31" s="368"/>
      <c r="AI31" s="396">
        <v>18</v>
      </c>
      <c r="AJ31" s="368"/>
      <c r="AK31" s="396">
        <v>18</v>
      </c>
      <c r="AL31" s="368"/>
      <c r="AM31" s="368"/>
      <c r="AN31" s="368"/>
      <c r="AO31" s="361"/>
      <c r="AP31" s="361"/>
      <c r="AQ31" s="361"/>
      <c r="AR31" s="361"/>
      <c r="AS31" s="361"/>
      <c r="AT31" s="396">
        <v>18</v>
      </c>
      <c r="AU31" s="368"/>
      <c r="AV31" s="396">
        <v>18</v>
      </c>
      <c r="AW31" s="368"/>
      <c r="AX31" s="396">
        <v>18</v>
      </c>
      <c r="AY31" s="368"/>
      <c r="AZ31" s="368"/>
      <c r="BA31" s="368"/>
    </row>
    <row r="32" spans="1:53" x14ac:dyDescent="0.2">
      <c r="A32" s="386"/>
      <c r="B32" s="361"/>
      <c r="C32" s="361"/>
      <c r="D32" s="361"/>
      <c r="E32" s="361"/>
      <c r="F32" s="361"/>
      <c r="G32" s="361"/>
      <c r="H32" s="383"/>
      <c r="I32" s="383"/>
      <c r="J32" s="383"/>
      <c r="K32" s="383"/>
      <c r="L32" s="383"/>
      <c r="M32" s="383"/>
      <c r="N32" s="383"/>
      <c r="O32" s="361"/>
      <c r="P32" s="361"/>
      <c r="Q32" s="361"/>
      <c r="R32" s="361"/>
      <c r="S32" s="361"/>
      <c r="T32" s="361"/>
      <c r="U32" s="383"/>
      <c r="V32" s="383"/>
      <c r="W32" s="383"/>
      <c r="X32" s="383"/>
      <c r="Y32" s="383"/>
      <c r="Z32" s="383"/>
      <c r="AA32" s="383"/>
      <c r="AB32" s="361"/>
      <c r="AC32" s="361"/>
      <c r="AD32" s="361"/>
      <c r="AE32" s="361"/>
      <c r="AF32" s="361"/>
      <c r="AG32" s="361"/>
      <c r="AH32" s="368"/>
      <c r="AI32" s="368"/>
      <c r="AJ32" s="368"/>
      <c r="AK32" s="368"/>
      <c r="AL32" s="368"/>
      <c r="AM32" s="368"/>
      <c r="AN32" s="368"/>
      <c r="AO32" s="361"/>
      <c r="AP32" s="361"/>
      <c r="AQ32" s="361"/>
      <c r="AR32" s="361"/>
      <c r="AS32" s="361"/>
      <c r="AT32" s="361"/>
      <c r="AU32" s="368"/>
      <c r="AV32" s="368"/>
      <c r="AW32" s="368"/>
      <c r="AX32" s="368"/>
      <c r="AY32" s="368"/>
      <c r="AZ32" s="368"/>
      <c r="BA32" s="368"/>
    </row>
    <row r="33" spans="1:53" x14ac:dyDescent="0.2">
      <c r="A33" s="359"/>
      <c r="B33" s="364"/>
      <c r="C33" s="364"/>
      <c r="D33" s="364"/>
      <c r="E33" s="364"/>
      <c r="F33" s="364"/>
      <c r="G33" s="364"/>
      <c r="H33" s="364"/>
      <c r="I33" s="364"/>
      <c r="J33" s="364"/>
      <c r="K33" s="364"/>
      <c r="L33" s="364"/>
      <c r="M33" s="364"/>
      <c r="N33" s="364"/>
      <c r="O33" s="364"/>
      <c r="P33" s="364"/>
      <c r="Q33" s="364"/>
      <c r="R33" s="364"/>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row>
    <row r="34" spans="1:53" ht="15.75" x14ac:dyDescent="0.25">
      <c r="A34" s="358"/>
      <c r="B34" s="765" t="s">
        <v>359</v>
      </c>
      <c r="C34" s="763"/>
      <c r="D34" s="763"/>
      <c r="E34" s="763"/>
      <c r="F34" s="763"/>
      <c r="G34" s="763"/>
      <c r="H34" s="763"/>
      <c r="I34" s="763"/>
      <c r="J34" s="763"/>
      <c r="K34" s="763"/>
      <c r="L34" s="763"/>
      <c r="M34" s="763"/>
      <c r="N34" s="764"/>
      <c r="O34" s="765" t="s">
        <v>359</v>
      </c>
      <c r="P34" s="763"/>
      <c r="Q34" s="763"/>
      <c r="R34" s="763"/>
      <c r="S34" s="763"/>
      <c r="T34" s="763"/>
      <c r="U34" s="763"/>
      <c r="V34" s="763"/>
      <c r="W34" s="763"/>
      <c r="X34" s="763"/>
      <c r="Y34" s="763"/>
      <c r="Z34" s="763"/>
      <c r="AA34" s="764"/>
      <c r="AB34" s="765" t="s">
        <v>359</v>
      </c>
      <c r="AC34" s="763"/>
      <c r="AD34" s="763"/>
      <c r="AE34" s="763"/>
      <c r="AF34" s="763"/>
      <c r="AG34" s="763"/>
      <c r="AH34" s="763"/>
      <c r="AI34" s="763"/>
      <c r="AJ34" s="763"/>
      <c r="AK34" s="763"/>
      <c r="AL34" s="763"/>
      <c r="AM34" s="763"/>
      <c r="AN34" s="764"/>
      <c r="AO34" s="765" t="s">
        <v>359</v>
      </c>
      <c r="AP34" s="763"/>
      <c r="AQ34" s="763"/>
      <c r="AR34" s="763"/>
      <c r="AS34" s="763"/>
      <c r="AT34" s="763"/>
      <c r="AU34" s="763"/>
      <c r="AV34" s="763"/>
      <c r="AW34" s="763"/>
      <c r="AX34" s="763"/>
      <c r="AY34" s="763"/>
      <c r="AZ34" s="763"/>
      <c r="BA34" s="764"/>
    </row>
    <row r="35" spans="1:53" x14ac:dyDescent="0.2">
      <c r="A35" s="358"/>
      <c r="B35" s="755" t="s">
        <v>284</v>
      </c>
      <c r="C35" s="756"/>
      <c r="D35" s="756"/>
      <c r="E35" s="756"/>
      <c r="F35" s="756"/>
      <c r="G35" s="756"/>
      <c r="H35" s="756"/>
      <c r="I35" s="756"/>
      <c r="J35" s="763"/>
      <c r="K35" s="763"/>
      <c r="L35" s="763"/>
      <c r="M35" s="763"/>
      <c r="N35" s="764"/>
      <c r="O35" s="755" t="s">
        <v>285</v>
      </c>
      <c r="P35" s="756"/>
      <c r="Q35" s="756"/>
      <c r="R35" s="756"/>
      <c r="S35" s="756"/>
      <c r="T35" s="756"/>
      <c r="U35" s="756"/>
      <c r="V35" s="756"/>
      <c r="W35" s="756"/>
      <c r="X35" s="756"/>
      <c r="Y35" s="756"/>
      <c r="Z35" s="756"/>
      <c r="AA35" s="757"/>
      <c r="AB35" s="755" t="s">
        <v>286</v>
      </c>
      <c r="AC35" s="756"/>
      <c r="AD35" s="756"/>
      <c r="AE35" s="756"/>
      <c r="AF35" s="756"/>
      <c r="AG35" s="756"/>
      <c r="AH35" s="756"/>
      <c r="AI35" s="756"/>
      <c r="AJ35" s="756"/>
      <c r="AK35" s="756"/>
      <c r="AL35" s="756"/>
      <c r="AM35" s="756"/>
      <c r="AN35" s="757"/>
      <c r="AO35" s="756" t="s">
        <v>287</v>
      </c>
      <c r="AP35" s="756"/>
      <c r="AQ35" s="756"/>
      <c r="AR35" s="756"/>
      <c r="AS35" s="756"/>
      <c r="AT35" s="756"/>
      <c r="AU35" s="756"/>
      <c r="AV35" s="756"/>
      <c r="AW35" s="756"/>
      <c r="AX35" s="756"/>
      <c r="AY35" s="756"/>
      <c r="AZ35" s="756"/>
      <c r="BA35" s="757"/>
    </row>
    <row r="36" spans="1:53" ht="33.75" x14ac:dyDescent="0.2">
      <c r="A36" s="382" t="s">
        <v>14</v>
      </c>
      <c r="B36" s="377" t="s">
        <v>348</v>
      </c>
      <c r="C36" s="378" t="s">
        <v>355</v>
      </c>
      <c r="D36" s="378" t="s">
        <v>356</v>
      </c>
      <c r="E36" s="378" t="s">
        <v>357</v>
      </c>
      <c r="F36" s="375" t="s">
        <v>319</v>
      </c>
      <c r="G36" s="375" t="s">
        <v>320</v>
      </c>
      <c r="H36" s="378" t="s">
        <v>352</v>
      </c>
      <c r="I36" s="375" t="s">
        <v>322</v>
      </c>
      <c r="J36" s="378" t="s">
        <v>353</v>
      </c>
      <c r="K36" s="375" t="s">
        <v>324</v>
      </c>
      <c r="L36" s="378" t="s">
        <v>325</v>
      </c>
      <c r="M36" s="378" t="s">
        <v>354</v>
      </c>
      <c r="N36" s="378" t="s">
        <v>327</v>
      </c>
      <c r="O36" s="377" t="s">
        <v>348</v>
      </c>
      <c r="P36" s="378" t="s">
        <v>355</v>
      </c>
      <c r="Q36" s="378" t="s">
        <v>356</v>
      </c>
      <c r="R36" s="378" t="s">
        <v>357</v>
      </c>
      <c r="S36" s="378" t="s">
        <v>319</v>
      </c>
      <c r="T36" s="375" t="s">
        <v>320</v>
      </c>
      <c r="U36" s="378" t="s">
        <v>352</v>
      </c>
      <c r="V36" s="375" t="s">
        <v>322</v>
      </c>
      <c r="W36" s="378" t="s">
        <v>353</v>
      </c>
      <c r="X36" s="375" t="s">
        <v>324</v>
      </c>
      <c r="Y36" s="378" t="s">
        <v>325</v>
      </c>
      <c r="Z36" s="378" t="s">
        <v>354</v>
      </c>
      <c r="AA36" s="378" t="s">
        <v>327</v>
      </c>
      <c r="AB36" s="377" t="s">
        <v>348</v>
      </c>
      <c r="AC36" s="378" t="s">
        <v>355</v>
      </c>
      <c r="AD36" s="378" t="s">
        <v>356</v>
      </c>
      <c r="AE36" s="378" t="s">
        <v>357</v>
      </c>
      <c r="AF36" s="378" t="s">
        <v>319</v>
      </c>
      <c r="AG36" s="375" t="s">
        <v>320</v>
      </c>
      <c r="AH36" s="378" t="s">
        <v>352</v>
      </c>
      <c r="AI36" s="375" t="s">
        <v>322</v>
      </c>
      <c r="AJ36" s="378" t="s">
        <v>353</v>
      </c>
      <c r="AK36" s="378" t="s">
        <v>324</v>
      </c>
      <c r="AL36" s="378" t="s">
        <v>325</v>
      </c>
      <c r="AM36" s="378" t="s">
        <v>354</v>
      </c>
      <c r="AN36" s="376" t="s">
        <v>327</v>
      </c>
      <c r="AO36" s="377" t="s">
        <v>348</v>
      </c>
      <c r="AP36" s="378" t="s">
        <v>355</v>
      </c>
      <c r="AQ36" s="378" t="s">
        <v>356</v>
      </c>
      <c r="AR36" s="378" t="s">
        <v>357</v>
      </c>
      <c r="AS36" s="378" t="s">
        <v>319</v>
      </c>
      <c r="AT36" s="375" t="s">
        <v>320</v>
      </c>
      <c r="AU36" s="378" t="s">
        <v>352</v>
      </c>
      <c r="AV36" s="375" t="s">
        <v>322</v>
      </c>
      <c r="AW36" s="378" t="s">
        <v>353</v>
      </c>
      <c r="AX36" s="378" t="s">
        <v>324</v>
      </c>
      <c r="AY36" s="378" t="s">
        <v>325</v>
      </c>
      <c r="AZ36" s="378" t="s">
        <v>354</v>
      </c>
      <c r="BA36" s="376" t="s">
        <v>327</v>
      </c>
    </row>
    <row r="37" spans="1:53" x14ac:dyDescent="0.2">
      <c r="A37" s="381" t="s">
        <v>0</v>
      </c>
      <c r="B37" s="372">
        <v>0</v>
      </c>
      <c r="C37" s="372">
        <v>0</v>
      </c>
      <c r="D37" s="372">
        <v>0</v>
      </c>
      <c r="E37" s="372">
        <v>0</v>
      </c>
      <c r="F37" s="372"/>
      <c r="G37" s="372"/>
      <c r="H37" s="391"/>
      <c r="I37" s="391"/>
      <c r="J37" s="391"/>
      <c r="K37" s="391"/>
      <c r="L37" s="387"/>
      <c r="M37" s="372"/>
      <c r="N37" s="373"/>
      <c r="O37" s="372">
        <v>0</v>
      </c>
      <c r="P37" s="372">
        <v>0</v>
      </c>
      <c r="Q37" s="372">
        <v>0</v>
      </c>
      <c r="R37" s="372">
        <v>0</v>
      </c>
      <c r="S37" s="372"/>
      <c r="T37" s="372"/>
      <c r="U37" s="391"/>
      <c r="V37" s="391"/>
      <c r="W37" s="391"/>
      <c r="X37" s="391"/>
      <c r="Y37" s="387"/>
      <c r="Z37" s="372"/>
      <c r="AA37" s="373"/>
      <c r="AB37" s="372">
        <v>0</v>
      </c>
      <c r="AC37" s="372">
        <v>0</v>
      </c>
      <c r="AD37" s="372">
        <v>0</v>
      </c>
      <c r="AE37" s="372">
        <v>0</v>
      </c>
      <c r="AF37" s="372"/>
      <c r="AG37" s="372"/>
      <c r="AH37" s="391"/>
      <c r="AI37" s="391"/>
      <c r="AJ37" s="391"/>
      <c r="AK37" s="391"/>
      <c r="AL37" s="387"/>
      <c r="AM37" s="372"/>
      <c r="AN37" s="373"/>
      <c r="AO37" s="372">
        <v>0</v>
      </c>
      <c r="AP37" s="372">
        <v>0</v>
      </c>
      <c r="AQ37" s="372">
        <v>0</v>
      </c>
      <c r="AR37" s="372">
        <v>0</v>
      </c>
      <c r="AS37" s="372"/>
      <c r="AT37" s="372"/>
      <c r="AU37" s="391"/>
      <c r="AV37" s="391"/>
      <c r="AW37" s="391"/>
      <c r="AX37" s="391"/>
      <c r="AY37" s="387"/>
      <c r="AZ37" s="372"/>
      <c r="BA37" s="373"/>
    </row>
    <row r="38" spans="1:53" x14ac:dyDescent="0.2">
      <c r="A38" s="369" t="s">
        <v>292</v>
      </c>
      <c r="B38" s="362">
        <v>2.6479412739651171</v>
      </c>
      <c r="C38" s="363">
        <v>4.5710802986440868E-2</v>
      </c>
      <c r="D38" s="363">
        <v>1.8876203325876049</v>
      </c>
      <c r="E38" s="363">
        <v>2.1306228061776622</v>
      </c>
      <c r="F38" s="363">
        <v>10000</v>
      </c>
      <c r="G38" s="401">
        <v>9</v>
      </c>
      <c r="H38" s="363">
        <v>2.6470588235294117</v>
      </c>
      <c r="I38" s="397">
        <v>8</v>
      </c>
      <c r="J38" s="363">
        <v>2.9411764705882355</v>
      </c>
      <c r="K38" s="397">
        <v>1</v>
      </c>
      <c r="L38" s="363">
        <v>0</v>
      </c>
      <c r="M38" s="363">
        <v>5</v>
      </c>
      <c r="N38" s="392">
        <v>54.117647058823536</v>
      </c>
      <c r="O38" s="362">
        <v>4.4877308687179918</v>
      </c>
      <c r="P38" s="363">
        <v>0.80091533180778351</v>
      </c>
      <c r="Q38" s="363">
        <v>3.6350833864987413</v>
      </c>
      <c r="R38" s="363">
        <v>3.9231225922042601</v>
      </c>
      <c r="S38" s="363">
        <v>472.83654343143974</v>
      </c>
      <c r="T38" s="401">
        <v>9</v>
      </c>
      <c r="U38" s="363">
        <v>2.6470588235294117</v>
      </c>
      <c r="V38" s="397">
        <v>9</v>
      </c>
      <c r="W38" s="363">
        <v>2.6470588235294117</v>
      </c>
      <c r="X38" s="397">
        <v>2</v>
      </c>
      <c r="Y38" s="363">
        <v>0.29411764705882354</v>
      </c>
      <c r="Z38" s="363">
        <v>5</v>
      </c>
      <c r="AA38" s="392">
        <v>52.941176470588232</v>
      </c>
      <c r="AB38" s="362">
        <v>3.4381689945034237</v>
      </c>
      <c r="AC38" s="363">
        <v>1.6405484818805132</v>
      </c>
      <c r="AD38" s="363">
        <v>3.088525856243356</v>
      </c>
      <c r="AE38" s="363">
        <v>3.2103226764991688</v>
      </c>
      <c r="AF38" s="363">
        <v>341.54516930818613</v>
      </c>
      <c r="AG38" s="401">
        <v>9</v>
      </c>
      <c r="AH38" s="363">
        <v>2.6470588235294117</v>
      </c>
      <c r="AI38" s="397">
        <v>9</v>
      </c>
      <c r="AJ38" s="363">
        <v>2.6470588235294117</v>
      </c>
      <c r="AK38" s="397">
        <v>2</v>
      </c>
      <c r="AL38" s="363">
        <v>0.29411764705882354</v>
      </c>
      <c r="AM38" s="363">
        <v>5</v>
      </c>
      <c r="AN38" s="392">
        <v>52.941176470588232</v>
      </c>
      <c r="AO38" s="362">
        <v>4.246424742728431</v>
      </c>
      <c r="AP38" s="363">
        <v>2.2316806626021073</v>
      </c>
      <c r="AQ38" s="363">
        <v>3.8833023769427357</v>
      </c>
      <c r="AR38" s="363">
        <v>4.0112460553661009</v>
      </c>
      <c r="AS38" s="360">
        <v>236.3361194719713</v>
      </c>
      <c r="AT38" s="401">
        <v>9</v>
      </c>
      <c r="AU38" s="363">
        <v>2.6470588235294117</v>
      </c>
      <c r="AV38" s="397">
        <v>8</v>
      </c>
      <c r="AW38" s="363">
        <v>2.9411764705882355</v>
      </c>
      <c r="AX38" s="397">
        <v>3</v>
      </c>
      <c r="AY38" s="363">
        <v>5</v>
      </c>
      <c r="AZ38" s="363">
        <v>5</v>
      </c>
      <c r="BA38" s="392">
        <v>69.117647058823536</v>
      </c>
    </row>
    <row r="39" spans="1:53" x14ac:dyDescent="0.2">
      <c r="A39" s="369" t="s">
        <v>299</v>
      </c>
      <c r="B39" s="362">
        <v>7.3777556160595754</v>
      </c>
      <c r="C39" s="363">
        <v>0.35044948956268446</v>
      </c>
      <c r="D39" s="363">
        <v>5.3245139570159719</v>
      </c>
      <c r="E39" s="363">
        <v>5.9807405251304688</v>
      </c>
      <c r="F39" s="363">
        <v>10000</v>
      </c>
      <c r="G39" s="401">
        <v>7</v>
      </c>
      <c r="H39" s="363">
        <v>3.2352941176470589</v>
      </c>
      <c r="I39" s="397">
        <v>7</v>
      </c>
      <c r="J39" s="363">
        <v>3.2352941176470589</v>
      </c>
      <c r="K39" s="397">
        <v>1</v>
      </c>
      <c r="L39" s="363">
        <v>0</v>
      </c>
      <c r="M39" s="363">
        <v>5</v>
      </c>
      <c r="N39" s="392">
        <v>60.294117647058826</v>
      </c>
      <c r="O39" s="362">
        <v>12.413330351151865</v>
      </c>
      <c r="P39" s="363">
        <v>3.4610983981693386</v>
      </c>
      <c r="Q39" s="363">
        <v>10.342953366316241</v>
      </c>
      <c r="R39" s="363">
        <v>11.042362858115686</v>
      </c>
      <c r="S39" s="363">
        <v>408.39181055678733</v>
      </c>
      <c r="T39" s="401">
        <v>6</v>
      </c>
      <c r="U39" s="363">
        <v>3.5294117647058822</v>
      </c>
      <c r="V39" s="397">
        <v>6</v>
      </c>
      <c r="W39" s="363">
        <v>3.5294117647058822</v>
      </c>
      <c r="X39" s="397">
        <v>3</v>
      </c>
      <c r="Y39" s="363">
        <v>0.58823529411764708</v>
      </c>
      <c r="Z39" s="363">
        <v>5</v>
      </c>
      <c r="AA39" s="392">
        <v>66.17647058823529</v>
      </c>
      <c r="AB39" s="362">
        <v>26.849054865073178</v>
      </c>
      <c r="AC39" s="363">
        <v>14.128305582762005</v>
      </c>
      <c r="AD39" s="363">
        <v>24.374827035086405</v>
      </c>
      <c r="AE39" s="363">
        <v>25.236714626475855</v>
      </c>
      <c r="AF39" s="363">
        <v>247.55404306870724</v>
      </c>
      <c r="AG39" s="401">
        <v>1</v>
      </c>
      <c r="AH39" s="363">
        <v>5</v>
      </c>
      <c r="AI39" s="397">
        <v>1</v>
      </c>
      <c r="AJ39" s="363">
        <v>5</v>
      </c>
      <c r="AK39" s="397">
        <v>3</v>
      </c>
      <c r="AL39" s="363">
        <v>0.58823529411764708</v>
      </c>
      <c r="AM39" s="363">
        <v>5</v>
      </c>
      <c r="AN39" s="392">
        <v>86.764705882352928</v>
      </c>
      <c r="AO39" s="362">
        <v>24.004060293767488</v>
      </c>
      <c r="AP39" s="363">
        <v>13.700678707005649</v>
      </c>
      <c r="AQ39" s="363">
        <v>22.147056054726317</v>
      </c>
      <c r="AR39" s="363">
        <v>22.801358779034199</v>
      </c>
      <c r="AS39" s="360">
        <v>171.29787552540057</v>
      </c>
      <c r="AT39" s="401">
        <v>2</v>
      </c>
      <c r="AU39" s="363">
        <v>4.7058823529411766</v>
      </c>
      <c r="AV39" s="397">
        <v>2</v>
      </c>
      <c r="AW39" s="363">
        <v>4.7058823529411766</v>
      </c>
      <c r="AX39" s="397">
        <v>4</v>
      </c>
      <c r="AY39" s="363">
        <v>5</v>
      </c>
      <c r="AZ39" s="363">
        <v>5</v>
      </c>
      <c r="BA39" s="392">
        <v>95.882352941176464</v>
      </c>
    </row>
    <row r="40" spans="1:53" x14ac:dyDescent="0.2">
      <c r="A40" s="369" t="s">
        <v>331</v>
      </c>
      <c r="B40" s="362">
        <v>0.49688209178919074</v>
      </c>
      <c r="C40" s="363">
        <v>0</v>
      </c>
      <c r="D40" s="363">
        <v>0.35170284498684978</v>
      </c>
      <c r="E40" s="363">
        <v>0.39810287708775932</v>
      </c>
      <c r="F40" s="363">
        <v>2774.8453348290705</v>
      </c>
      <c r="G40" s="401">
        <v>13</v>
      </c>
      <c r="H40" s="363">
        <v>1.4705882352941178</v>
      </c>
      <c r="I40" s="397">
        <v>13</v>
      </c>
      <c r="J40" s="363">
        <v>1.4705882352941178</v>
      </c>
      <c r="K40" s="397">
        <v>5</v>
      </c>
      <c r="L40" s="363">
        <v>1.1764705882352942</v>
      </c>
      <c r="M40" s="363">
        <v>5</v>
      </c>
      <c r="N40" s="392">
        <v>39.117647058823536</v>
      </c>
      <c r="O40" s="362">
        <v>0.93368897268628759</v>
      </c>
      <c r="P40" s="363">
        <v>-1.4302059496574822E-2</v>
      </c>
      <c r="Q40" s="363">
        <v>0.71444769015806731</v>
      </c>
      <c r="R40" s="363">
        <v>0.78851122308837618</v>
      </c>
      <c r="S40" s="363">
        <v>1033.8987753105584</v>
      </c>
      <c r="T40" s="401">
        <v>13</v>
      </c>
      <c r="U40" s="363">
        <v>1.4705882352941178</v>
      </c>
      <c r="V40" s="397">
        <v>13</v>
      </c>
      <c r="W40" s="363">
        <v>1.4705882352941178</v>
      </c>
      <c r="X40" s="397">
        <v>1</v>
      </c>
      <c r="Y40" s="363">
        <v>0</v>
      </c>
      <c r="Z40" s="363">
        <v>5</v>
      </c>
      <c r="AA40" s="392">
        <v>35.588235294117652</v>
      </c>
      <c r="AB40" s="362">
        <v>0.54691424246184173</v>
      </c>
      <c r="AC40" s="363">
        <v>0.18364348677767589</v>
      </c>
      <c r="AD40" s="363">
        <v>0.47625687837213188</v>
      </c>
      <c r="AE40" s="363">
        <v>0.50087009491231771</v>
      </c>
      <c r="AF40" s="363">
        <v>844.36245861660063</v>
      </c>
      <c r="AG40" s="401">
        <v>14</v>
      </c>
      <c r="AH40" s="363">
        <v>1.1764705882352942</v>
      </c>
      <c r="AI40" s="397">
        <v>12</v>
      </c>
      <c r="AJ40" s="363">
        <v>1.7647058823529411</v>
      </c>
      <c r="AK40" s="397">
        <v>1</v>
      </c>
      <c r="AL40" s="363">
        <v>0</v>
      </c>
      <c r="AM40" s="363">
        <v>5</v>
      </c>
      <c r="AN40" s="392">
        <v>35.588235294117645</v>
      </c>
      <c r="AO40" s="362">
        <v>0.76885832149459821</v>
      </c>
      <c r="AP40" s="363">
        <v>0.28758771425284713</v>
      </c>
      <c r="AQ40" s="363">
        <v>0.68211771597124859</v>
      </c>
      <c r="AR40" s="363">
        <v>0.71268017420847229</v>
      </c>
      <c r="AS40" s="360">
        <v>511.74240349275141</v>
      </c>
      <c r="AT40" s="401">
        <v>13</v>
      </c>
      <c r="AU40" s="363">
        <v>1.4705882352941178</v>
      </c>
      <c r="AV40" s="397">
        <v>11</v>
      </c>
      <c r="AW40" s="363">
        <v>2.0588235294117649</v>
      </c>
      <c r="AX40" s="397">
        <v>2</v>
      </c>
      <c r="AY40" s="363">
        <v>5</v>
      </c>
      <c r="AZ40" s="363">
        <v>5</v>
      </c>
      <c r="BA40" s="392">
        <v>54.705882352941174</v>
      </c>
    </row>
    <row r="41" spans="1:53" x14ac:dyDescent="0.2">
      <c r="A41" s="369" t="s">
        <v>328</v>
      </c>
      <c r="B41" s="362">
        <v>0</v>
      </c>
      <c r="C41" s="363">
        <v>0</v>
      </c>
      <c r="D41" s="363">
        <v>0</v>
      </c>
      <c r="E41" s="363">
        <v>0</v>
      </c>
      <c r="F41" s="363">
        <v>10000</v>
      </c>
      <c r="G41" s="401">
        <v>16</v>
      </c>
      <c r="H41" s="363">
        <v>0.58823529411764708</v>
      </c>
      <c r="I41" s="397">
        <v>15</v>
      </c>
      <c r="J41" s="363">
        <v>0.88235294117647056</v>
      </c>
      <c r="K41" s="397">
        <v>1</v>
      </c>
      <c r="L41" s="363">
        <v>0</v>
      </c>
      <c r="M41" s="363">
        <v>4</v>
      </c>
      <c r="N41" s="392">
        <v>22.294117647058826</v>
      </c>
      <c r="O41" s="362">
        <v>18.006858758949935</v>
      </c>
      <c r="P41" s="363">
        <v>0.67219679633867113</v>
      </c>
      <c r="Q41" s="363">
        <v>13.997882521986041</v>
      </c>
      <c r="R41" s="363">
        <v>15.352184686793757</v>
      </c>
      <c r="S41" s="363">
        <v>65.125010511366696</v>
      </c>
      <c r="T41" s="401">
        <v>4</v>
      </c>
      <c r="U41" s="363">
        <v>4.1176470588235299</v>
      </c>
      <c r="V41" s="397">
        <v>4</v>
      </c>
      <c r="W41" s="363">
        <v>4.1176470588235299</v>
      </c>
      <c r="X41" s="397">
        <v>6</v>
      </c>
      <c r="Y41" s="363">
        <v>1.4705882352941178</v>
      </c>
      <c r="Z41" s="363">
        <v>4</v>
      </c>
      <c r="AA41" s="392">
        <v>74.058823529411768</v>
      </c>
      <c r="AB41" s="362">
        <v>21.669629174299324</v>
      </c>
      <c r="AC41" s="363">
        <v>8.0068560235063728</v>
      </c>
      <c r="AD41" s="363">
        <v>19.012174584616051</v>
      </c>
      <c r="AE41" s="363">
        <v>19.937888501406483</v>
      </c>
      <c r="AF41" s="363">
        <v>30.301191342741966</v>
      </c>
      <c r="AG41" s="401">
        <v>2</v>
      </c>
      <c r="AH41" s="363">
        <v>4.7058823529411766</v>
      </c>
      <c r="AI41" s="397">
        <v>2</v>
      </c>
      <c r="AJ41" s="363">
        <v>4.7058823529411766</v>
      </c>
      <c r="AK41" s="397">
        <v>9</v>
      </c>
      <c r="AL41" s="363">
        <v>2.3529411764705883</v>
      </c>
      <c r="AM41" s="363">
        <v>4</v>
      </c>
      <c r="AN41" s="392">
        <v>84.941176470588232</v>
      </c>
      <c r="AO41" s="362">
        <v>31.037596451913878</v>
      </c>
      <c r="AP41" s="363">
        <v>12.630852409985049</v>
      </c>
      <c r="AQ41" s="363">
        <v>27.720102925640404</v>
      </c>
      <c r="AR41" s="363">
        <v>28.888999046865891</v>
      </c>
      <c r="AS41" s="360">
        <v>18.083188936824065</v>
      </c>
      <c r="AT41" s="401">
        <v>1</v>
      </c>
      <c r="AU41" s="363">
        <v>5</v>
      </c>
      <c r="AV41" s="397">
        <v>1</v>
      </c>
      <c r="AW41" s="363">
        <v>5</v>
      </c>
      <c r="AX41" s="397">
        <v>10</v>
      </c>
      <c r="AY41" s="363">
        <v>5</v>
      </c>
      <c r="AZ41" s="363">
        <v>4</v>
      </c>
      <c r="BA41" s="392">
        <v>97</v>
      </c>
    </row>
    <row r="42" spans="1:53" x14ac:dyDescent="0.2">
      <c r="A42" s="369" t="s">
        <v>329</v>
      </c>
      <c r="B42" s="362">
        <v>20.541986225107028</v>
      </c>
      <c r="C42" s="363">
        <v>1.0056376657016557</v>
      </c>
      <c r="D42" s="363">
        <v>14.833846575900672</v>
      </c>
      <c r="E42" s="363">
        <v>16.658197292640846</v>
      </c>
      <c r="F42" s="363">
        <v>7.0206120708264228</v>
      </c>
      <c r="G42" s="401">
        <v>2</v>
      </c>
      <c r="H42" s="363">
        <v>4.7058823529411766</v>
      </c>
      <c r="I42" s="397">
        <v>2</v>
      </c>
      <c r="J42" s="363">
        <v>4.7058823529411766</v>
      </c>
      <c r="K42" s="397">
        <v>14</v>
      </c>
      <c r="L42" s="363">
        <v>3.8235294117647061</v>
      </c>
      <c r="M42" s="363">
        <v>4.375</v>
      </c>
      <c r="N42" s="392">
        <v>90.47794117647058</v>
      </c>
      <c r="O42" s="362">
        <v>18.17036189702403</v>
      </c>
      <c r="P42" s="363">
        <v>0.88672768878719188</v>
      </c>
      <c r="Q42" s="363">
        <v>14.173186816330375</v>
      </c>
      <c r="R42" s="363">
        <v>15.523502344515844</v>
      </c>
      <c r="S42" s="363">
        <v>5.5687455528675791</v>
      </c>
      <c r="T42" s="401">
        <v>3</v>
      </c>
      <c r="U42" s="363">
        <v>4.4117647058823533</v>
      </c>
      <c r="V42" s="397">
        <v>3</v>
      </c>
      <c r="W42" s="363">
        <v>4.4117647058823533</v>
      </c>
      <c r="X42" s="397">
        <v>15</v>
      </c>
      <c r="Y42" s="363">
        <v>4.1176470588235299</v>
      </c>
      <c r="Z42" s="363">
        <v>4.375</v>
      </c>
      <c r="AA42" s="392">
        <v>87.242647058823536</v>
      </c>
      <c r="AB42" s="362">
        <v>16.221180802098278</v>
      </c>
      <c r="AC42" s="363">
        <v>0.5509304603330103</v>
      </c>
      <c r="AD42" s="363">
        <v>13.17326525577354</v>
      </c>
      <c r="AE42" s="363">
        <v>14.234994720272507</v>
      </c>
      <c r="AF42" s="363">
        <v>4.4186637408435727</v>
      </c>
      <c r="AG42" s="401">
        <v>5</v>
      </c>
      <c r="AH42" s="363">
        <v>3.8235294117647061</v>
      </c>
      <c r="AI42" s="397">
        <v>5</v>
      </c>
      <c r="AJ42" s="363">
        <v>3.8235294117647061</v>
      </c>
      <c r="AK42" s="397">
        <v>14</v>
      </c>
      <c r="AL42" s="363">
        <v>3.8235294117647061</v>
      </c>
      <c r="AM42" s="363">
        <v>4.375</v>
      </c>
      <c r="AN42" s="392">
        <v>78.125</v>
      </c>
      <c r="AO42" s="362">
        <v>15.733775059269576</v>
      </c>
      <c r="AP42" s="363">
        <v>0.54066490279536761</v>
      </c>
      <c r="AQ42" s="363">
        <v>12.995482807622597</v>
      </c>
      <c r="AR42" s="363">
        <v>13.960301326900122</v>
      </c>
      <c r="AS42" s="360">
        <v>3.9093903464186455</v>
      </c>
      <c r="AT42" s="401">
        <v>5</v>
      </c>
      <c r="AU42" s="363">
        <v>3.8235294117647061</v>
      </c>
      <c r="AV42" s="397">
        <v>5</v>
      </c>
      <c r="AW42" s="363">
        <v>3.8235294117647061</v>
      </c>
      <c r="AX42" s="397">
        <v>13</v>
      </c>
      <c r="AY42" s="363">
        <v>5</v>
      </c>
      <c r="AZ42" s="363">
        <v>4.375</v>
      </c>
      <c r="BA42" s="392">
        <v>81.65441176470587</v>
      </c>
    </row>
    <row r="43" spans="1:53" x14ac:dyDescent="0.2">
      <c r="A43" s="369" t="s">
        <v>303</v>
      </c>
      <c r="B43" s="362">
        <v>18.265134108300927</v>
      </c>
      <c r="C43" s="363">
        <v>0.85326832241353401</v>
      </c>
      <c r="D43" s="363">
        <v>13.177726850139864</v>
      </c>
      <c r="E43" s="363">
        <v>14.80368831011671</v>
      </c>
      <c r="F43" s="363">
        <v>7.9289039254553799</v>
      </c>
      <c r="G43" s="401">
        <v>4</v>
      </c>
      <c r="H43" s="363">
        <v>4.1176470588235299</v>
      </c>
      <c r="I43" s="397">
        <v>4</v>
      </c>
      <c r="J43" s="363">
        <v>4.1176470588235299</v>
      </c>
      <c r="K43" s="397">
        <v>13</v>
      </c>
      <c r="L43" s="363">
        <v>3.5294117647058822</v>
      </c>
      <c r="M43" s="363">
        <v>4.75</v>
      </c>
      <c r="N43" s="392">
        <v>82.485294117647058</v>
      </c>
      <c r="O43" s="362">
        <v>16.178205241015949</v>
      </c>
      <c r="P43" s="363">
        <v>0.7866132723112087</v>
      </c>
      <c r="Q43" s="363">
        <v>12.618601564597526</v>
      </c>
      <c r="R43" s="363">
        <v>13.821097832942057</v>
      </c>
      <c r="S43" s="363">
        <v>6.2560331181381246</v>
      </c>
      <c r="T43" s="401">
        <v>5</v>
      </c>
      <c r="U43" s="363">
        <v>3.8235294117647061</v>
      </c>
      <c r="V43" s="397">
        <v>5</v>
      </c>
      <c r="W43" s="363">
        <v>3.8235294117647061</v>
      </c>
      <c r="X43" s="397">
        <v>12</v>
      </c>
      <c r="Y43" s="363">
        <v>3.2352941176470589</v>
      </c>
      <c r="Z43" s="363">
        <v>4.75</v>
      </c>
      <c r="AA43" s="392">
        <v>77.485294117647058</v>
      </c>
      <c r="AB43" s="362">
        <v>13.918228397353499</v>
      </c>
      <c r="AC43" s="363">
        <v>0.48971596474045742</v>
      </c>
      <c r="AD43" s="363">
        <v>11.306338292554722</v>
      </c>
      <c r="AE43" s="363">
        <v>12.216179999173551</v>
      </c>
      <c r="AF43" s="363">
        <v>5.1425390061767464</v>
      </c>
      <c r="AG43" s="401">
        <v>6</v>
      </c>
      <c r="AH43" s="363">
        <v>3.5294117647058822</v>
      </c>
      <c r="AI43" s="397">
        <v>6</v>
      </c>
      <c r="AJ43" s="363">
        <v>3.5294117647058822</v>
      </c>
      <c r="AK43" s="397">
        <v>13</v>
      </c>
      <c r="AL43" s="363">
        <v>3.5294117647058822</v>
      </c>
      <c r="AM43" s="363">
        <v>4.75</v>
      </c>
      <c r="AN43" s="392">
        <v>74.249999999999986</v>
      </c>
      <c r="AO43" s="362">
        <v>22.786632929620438</v>
      </c>
      <c r="AP43" s="363">
        <v>0.50615437708502464</v>
      </c>
      <c r="AQ43" s="363">
        <v>18.770966541695497</v>
      </c>
      <c r="AR43" s="363">
        <v>20.185859088676189</v>
      </c>
      <c r="AS43" s="360">
        <v>2.7343878208647903</v>
      </c>
      <c r="AT43" s="401">
        <v>3</v>
      </c>
      <c r="AU43" s="363">
        <v>4.4117647058823533</v>
      </c>
      <c r="AV43" s="397">
        <v>3</v>
      </c>
      <c r="AW43" s="363">
        <v>4.4117647058823533</v>
      </c>
      <c r="AX43" s="397">
        <v>15</v>
      </c>
      <c r="AY43" s="363">
        <v>5</v>
      </c>
      <c r="AZ43" s="363">
        <v>4.75</v>
      </c>
      <c r="BA43" s="392">
        <v>91.014705882352942</v>
      </c>
    </row>
    <row r="44" spans="1:53" x14ac:dyDescent="0.2">
      <c r="A44" s="369" t="s">
        <v>330</v>
      </c>
      <c r="B44" s="362">
        <v>-7.3463073824020082</v>
      </c>
      <c r="C44" s="363">
        <v>0.85326832241353401</v>
      </c>
      <c r="D44" s="363">
        <v>-4.9505514382957729</v>
      </c>
      <c r="E44" s="363">
        <v>-5.7162473291404243</v>
      </c>
      <c r="F44" s="363">
        <v>30.588239615471487</v>
      </c>
      <c r="G44" s="401">
        <v>18</v>
      </c>
      <c r="H44" s="363">
        <v>0</v>
      </c>
      <c r="I44" s="397">
        <v>18</v>
      </c>
      <c r="J44" s="363">
        <v>0</v>
      </c>
      <c r="K44" s="397">
        <v>9</v>
      </c>
      <c r="L44" s="363">
        <v>2.3529411764705883</v>
      </c>
      <c r="M44" s="363">
        <v>4.75</v>
      </c>
      <c r="N44" s="392">
        <v>21.308823529411764</v>
      </c>
      <c r="O44" s="362">
        <v>-1.3295386753920038</v>
      </c>
      <c r="P44" s="363">
        <v>19.436498855835243</v>
      </c>
      <c r="Q44" s="363">
        <v>3.4730096049351005</v>
      </c>
      <c r="R44" s="363">
        <v>1.8506249490544038</v>
      </c>
      <c r="S44" s="363">
        <v>30.076978347966644</v>
      </c>
      <c r="T44" s="401">
        <v>10</v>
      </c>
      <c r="U44" s="363">
        <v>2.3529411764705883</v>
      </c>
      <c r="V44" s="397">
        <v>10</v>
      </c>
      <c r="W44" s="363">
        <v>2.3529411764705883</v>
      </c>
      <c r="X44" s="397">
        <v>9</v>
      </c>
      <c r="Y44" s="363">
        <v>2.3529411764705883</v>
      </c>
      <c r="Z44" s="363">
        <v>4.75</v>
      </c>
      <c r="AA44" s="392">
        <v>54.25</v>
      </c>
      <c r="AB44" s="362">
        <v>-2.4152915464396423</v>
      </c>
      <c r="AC44" s="363">
        <v>15.646425073457396</v>
      </c>
      <c r="AD44" s="363">
        <v>1.0977721046477849</v>
      </c>
      <c r="AE44" s="363">
        <v>-0.1259898836125084</v>
      </c>
      <c r="AF44" s="363">
        <v>35.022043608617182</v>
      </c>
      <c r="AG44" s="401">
        <v>11</v>
      </c>
      <c r="AH44" s="363">
        <v>2.0588235294117649</v>
      </c>
      <c r="AI44" s="397">
        <v>17</v>
      </c>
      <c r="AJ44" s="363">
        <v>0.29411764705882354</v>
      </c>
      <c r="AK44" s="397">
        <v>7</v>
      </c>
      <c r="AL44" s="363">
        <v>1.7647058823529411</v>
      </c>
      <c r="AM44" s="363">
        <v>4.75</v>
      </c>
      <c r="AN44" s="392">
        <v>36.014705882352942</v>
      </c>
      <c r="AO44" s="362">
        <v>-2.1244769409719502</v>
      </c>
      <c r="AP44" s="363">
        <v>14.632462901184876</v>
      </c>
      <c r="AQ44" s="363">
        <v>0.89566824711119208</v>
      </c>
      <c r="AR44" s="363">
        <v>-0.16845922380318185</v>
      </c>
      <c r="AS44" s="360">
        <v>35.359312354694531</v>
      </c>
      <c r="AT44" s="401">
        <v>11</v>
      </c>
      <c r="AU44" s="363">
        <v>2.0588235294117649</v>
      </c>
      <c r="AV44" s="397">
        <v>17</v>
      </c>
      <c r="AW44" s="363">
        <v>0.29411764705882354</v>
      </c>
      <c r="AX44" s="397">
        <v>8</v>
      </c>
      <c r="AY44" s="363">
        <v>5</v>
      </c>
      <c r="AZ44" s="363">
        <v>4.75</v>
      </c>
      <c r="BA44" s="392">
        <v>45.720588235294116</v>
      </c>
    </row>
    <row r="45" spans="1:53" x14ac:dyDescent="0.2">
      <c r="A45" s="369" t="s">
        <v>30</v>
      </c>
      <c r="B45" s="362">
        <v>0</v>
      </c>
      <c r="C45" s="363">
        <v>7.2070699375285656</v>
      </c>
      <c r="D45" s="363">
        <v>2.1057651351743707</v>
      </c>
      <c r="E45" s="363">
        <v>1.4327517946237509</v>
      </c>
      <c r="F45" s="363">
        <v>5.8221271869301372</v>
      </c>
      <c r="G45" s="401">
        <v>8</v>
      </c>
      <c r="H45" s="363">
        <v>2.9411764705882355</v>
      </c>
      <c r="I45" s="397">
        <v>10</v>
      </c>
      <c r="J45" s="363">
        <v>2.3529411764705883</v>
      </c>
      <c r="K45" s="397">
        <v>15</v>
      </c>
      <c r="L45" s="363">
        <v>4.1176470588235299</v>
      </c>
      <c r="M45" s="363">
        <v>4.75</v>
      </c>
      <c r="N45" s="392">
        <v>63.661764705882355</v>
      </c>
      <c r="O45" s="362">
        <v>0</v>
      </c>
      <c r="P45" s="363">
        <v>6.7362700228833061</v>
      </c>
      <c r="Q45" s="363">
        <v>1.5578928799280241</v>
      </c>
      <c r="R45" s="363">
        <v>1.0316094661298738</v>
      </c>
      <c r="S45" s="363">
        <v>5.9170117905116015</v>
      </c>
      <c r="T45" s="401">
        <v>11</v>
      </c>
      <c r="U45" s="363">
        <v>2.0588235294117649</v>
      </c>
      <c r="V45" s="397">
        <v>12</v>
      </c>
      <c r="W45" s="363">
        <v>1.7647058823529411</v>
      </c>
      <c r="X45" s="397">
        <v>14</v>
      </c>
      <c r="Y45" s="363">
        <v>3.8235294117647061</v>
      </c>
      <c r="Z45" s="363">
        <v>4.75</v>
      </c>
      <c r="AA45" s="392">
        <v>52.485294117647058</v>
      </c>
      <c r="AB45" s="362">
        <v>0</v>
      </c>
      <c r="AC45" s="363">
        <v>5.7786483839373322</v>
      </c>
      <c r="AD45" s="363">
        <v>1.1239662329582698</v>
      </c>
      <c r="AE45" s="363">
        <v>0.73243698994079753</v>
      </c>
      <c r="AF45" s="363">
        <v>5.904475748582545</v>
      </c>
      <c r="AG45" s="401">
        <v>10</v>
      </c>
      <c r="AH45" s="363">
        <v>2.3529411764705883</v>
      </c>
      <c r="AI45" s="397">
        <v>11</v>
      </c>
      <c r="AJ45" s="363">
        <v>2.0588235294117649</v>
      </c>
      <c r="AK45" s="397">
        <v>12</v>
      </c>
      <c r="AL45" s="363">
        <v>3.2352941176470589</v>
      </c>
      <c r="AM45" s="363">
        <v>4.75</v>
      </c>
      <c r="AN45" s="392">
        <v>54.838235294117645</v>
      </c>
      <c r="AO45" s="362">
        <v>0</v>
      </c>
      <c r="AP45" s="363">
        <v>5.4411595536638719</v>
      </c>
      <c r="AQ45" s="363">
        <v>0.98067379834165769</v>
      </c>
      <c r="AR45" s="363">
        <v>0.63514010249849728</v>
      </c>
      <c r="AS45" s="360">
        <v>5.8919927131732912</v>
      </c>
      <c r="AT45" s="401">
        <v>10</v>
      </c>
      <c r="AU45" s="363">
        <v>2.3529411764705883</v>
      </c>
      <c r="AV45" s="397">
        <v>12</v>
      </c>
      <c r="AW45" s="363">
        <v>1.7647058823529411</v>
      </c>
      <c r="AX45" s="397">
        <v>11</v>
      </c>
      <c r="AY45" s="363">
        <v>5</v>
      </c>
      <c r="AZ45" s="363">
        <v>4.75</v>
      </c>
      <c r="BA45" s="392">
        <v>58.073529411764696</v>
      </c>
    </row>
    <row r="46" spans="1:53" x14ac:dyDescent="0.2">
      <c r="A46" s="369" t="s">
        <v>6</v>
      </c>
      <c r="B46" s="362">
        <v>36.454792455823728</v>
      </c>
      <c r="C46" s="363">
        <v>-0.68566204479659132</v>
      </c>
      <c r="D46" s="363">
        <v>25.603076728092667</v>
      </c>
      <c r="E46" s="363">
        <v>29.071340747964594</v>
      </c>
      <c r="F46" s="363">
        <v>56.792694365100907</v>
      </c>
      <c r="G46" s="401">
        <v>1</v>
      </c>
      <c r="H46" s="363">
        <v>5</v>
      </c>
      <c r="I46" s="397">
        <v>1</v>
      </c>
      <c r="J46" s="363">
        <v>5</v>
      </c>
      <c r="K46" s="397">
        <v>7</v>
      </c>
      <c r="L46" s="363">
        <v>1.7647058823529411</v>
      </c>
      <c r="M46" s="363">
        <v>4.75</v>
      </c>
      <c r="N46" s="392">
        <v>89.544117647058826</v>
      </c>
      <c r="O46" s="362">
        <v>25.880825671465679</v>
      </c>
      <c r="P46" s="363">
        <v>-0.2145308924485004</v>
      </c>
      <c r="Q46" s="363">
        <v>19.845769171057718</v>
      </c>
      <c r="R46" s="363">
        <v>21.884516621810686</v>
      </c>
      <c r="S46" s="363">
        <v>53.27216898616421</v>
      </c>
      <c r="T46" s="401">
        <v>1</v>
      </c>
      <c r="U46" s="363">
        <v>5</v>
      </c>
      <c r="V46" s="397">
        <v>1</v>
      </c>
      <c r="W46" s="363">
        <v>5</v>
      </c>
      <c r="X46" s="397">
        <v>8</v>
      </c>
      <c r="Y46" s="363">
        <v>2.0588235294117649</v>
      </c>
      <c r="Z46" s="363">
        <v>4.75</v>
      </c>
      <c r="AA46" s="392">
        <v>90.426470588235304</v>
      </c>
      <c r="AB46" s="362">
        <v>17.76436585380144</v>
      </c>
      <c r="AC46" s="363">
        <v>2.4485798237035051E-2</v>
      </c>
      <c r="AD46" s="363">
        <v>14.313900479474819</v>
      </c>
      <c r="AE46" s="363">
        <v>15.515856602758332</v>
      </c>
      <c r="AF46" s="363">
        <v>52.576779187982119</v>
      </c>
      <c r="AG46" s="401">
        <v>4</v>
      </c>
      <c r="AH46" s="363">
        <v>4.1176470588235299</v>
      </c>
      <c r="AI46" s="397">
        <v>4</v>
      </c>
      <c r="AJ46" s="363">
        <v>4.1176470588235299</v>
      </c>
      <c r="AK46" s="397">
        <v>6</v>
      </c>
      <c r="AL46" s="363">
        <v>1.4705882352941178</v>
      </c>
      <c r="AM46" s="363">
        <v>4.75</v>
      </c>
      <c r="AN46" s="392">
        <v>76.308823529411768</v>
      </c>
      <c r="AO46" s="362">
        <v>15.296233974997969</v>
      </c>
      <c r="AP46" s="363">
        <v>1.1503508570119768E-2</v>
      </c>
      <c r="AQ46" s="363">
        <v>12.54142876568427</v>
      </c>
      <c r="AR46" s="363">
        <v>13.512065512492228</v>
      </c>
      <c r="AS46" s="360">
        <v>52.281231124273049</v>
      </c>
      <c r="AT46" s="401">
        <v>6</v>
      </c>
      <c r="AU46" s="363">
        <v>3.5294117647058822</v>
      </c>
      <c r="AV46" s="397">
        <v>6</v>
      </c>
      <c r="AW46" s="363">
        <v>3.5294117647058822</v>
      </c>
      <c r="AX46" s="397">
        <v>7</v>
      </c>
      <c r="AY46" s="363">
        <v>5</v>
      </c>
      <c r="AZ46" s="363">
        <v>4.75</v>
      </c>
      <c r="BA46" s="392">
        <v>78.661764705882348</v>
      </c>
    </row>
    <row r="47" spans="1:53" x14ac:dyDescent="0.2">
      <c r="A47" s="369" t="s">
        <v>305</v>
      </c>
      <c r="B47" s="362">
        <v>19.504194514408109</v>
      </c>
      <c r="C47" s="363">
        <v>0</v>
      </c>
      <c r="D47" s="363">
        <v>13.805449649420162</v>
      </c>
      <c r="E47" s="363">
        <v>15.62679774492544</v>
      </c>
      <c r="F47" s="363">
        <v>13.924740851232993</v>
      </c>
      <c r="G47" s="401">
        <v>3</v>
      </c>
      <c r="H47" s="363">
        <v>4.4117647058823533</v>
      </c>
      <c r="I47" s="397">
        <v>3</v>
      </c>
      <c r="J47" s="363">
        <v>4.4117647058823533</v>
      </c>
      <c r="K47" s="397">
        <v>11</v>
      </c>
      <c r="L47" s="363">
        <v>2.9411764705882355</v>
      </c>
      <c r="M47" s="363">
        <v>4.375</v>
      </c>
      <c r="N47" s="392">
        <v>83.713235294117652</v>
      </c>
      <c r="O47" s="362">
        <v>19.319186577702563</v>
      </c>
      <c r="P47" s="363">
        <v>-1.4302059496574822E-2</v>
      </c>
      <c r="Q47" s="363">
        <v>14.847942968146343</v>
      </c>
      <c r="R47" s="363">
        <v>16.358407122054771</v>
      </c>
      <c r="S47" s="363">
        <v>9.6170648952502251</v>
      </c>
      <c r="T47" s="401">
        <v>2</v>
      </c>
      <c r="U47" s="363">
        <v>4.7058823529411766</v>
      </c>
      <c r="V47" s="397">
        <v>2</v>
      </c>
      <c r="W47" s="363">
        <v>4.7058823529411766</v>
      </c>
      <c r="X47" s="397">
        <v>11</v>
      </c>
      <c r="Y47" s="363">
        <v>2.9411764705882355</v>
      </c>
      <c r="Z47" s="363">
        <v>4.375</v>
      </c>
      <c r="AA47" s="392">
        <v>87.830882352941174</v>
      </c>
      <c r="AB47" s="362">
        <v>19.532229188894352</v>
      </c>
      <c r="AC47" s="363">
        <v>0</v>
      </c>
      <c r="AD47" s="363">
        <v>15.73314597702382</v>
      </c>
      <c r="AE47" s="363">
        <v>17.056541761067159</v>
      </c>
      <c r="AF47" s="363">
        <v>6.5355867079875161</v>
      </c>
      <c r="AG47" s="401">
        <v>3</v>
      </c>
      <c r="AH47" s="363">
        <v>4.4117647058823533</v>
      </c>
      <c r="AI47" s="397">
        <v>3</v>
      </c>
      <c r="AJ47" s="363">
        <v>4.4117647058823533</v>
      </c>
      <c r="AK47" s="397">
        <v>11</v>
      </c>
      <c r="AL47" s="363">
        <v>2.9411764705882355</v>
      </c>
      <c r="AM47" s="363">
        <v>4.375</v>
      </c>
      <c r="AN47" s="392">
        <v>83.713235294117652</v>
      </c>
      <c r="AO47" s="362">
        <v>19.600828919681604</v>
      </c>
      <c r="AP47" s="363">
        <v>0.50615437708502464</v>
      </c>
      <c r="AQ47" s="363">
        <v>16.159347958297783</v>
      </c>
      <c r="AR47" s="363">
        <v>17.371930203047974</v>
      </c>
      <c r="AS47" s="360">
        <v>5.4186540361913256</v>
      </c>
      <c r="AT47" s="401">
        <v>4</v>
      </c>
      <c r="AU47" s="363">
        <v>4.1176470588235299</v>
      </c>
      <c r="AV47" s="397">
        <v>4</v>
      </c>
      <c r="AW47" s="363">
        <v>4.1176470588235299</v>
      </c>
      <c r="AX47" s="397">
        <v>12</v>
      </c>
      <c r="AY47" s="363">
        <v>5</v>
      </c>
      <c r="AZ47" s="363">
        <v>4.375</v>
      </c>
      <c r="BA47" s="392">
        <v>85.77205882352942</v>
      </c>
    </row>
    <row r="48" spans="1:53" x14ac:dyDescent="0.2">
      <c r="A48" s="369" t="s">
        <v>306</v>
      </c>
      <c r="B48" s="362">
        <v>0</v>
      </c>
      <c r="C48" s="363">
        <v>3.0016760627761681</v>
      </c>
      <c r="D48" s="363">
        <v>0.8770311450937669</v>
      </c>
      <c r="E48" s="363">
        <v>0.59672749162976524</v>
      </c>
      <c r="F48" s="363">
        <v>17.309431370723132</v>
      </c>
      <c r="G48" s="401">
        <v>11</v>
      </c>
      <c r="H48" s="363">
        <v>2.0588235294117649</v>
      </c>
      <c r="I48" s="397">
        <v>12</v>
      </c>
      <c r="J48" s="363">
        <v>1.7647058823529411</v>
      </c>
      <c r="K48" s="397">
        <v>10</v>
      </c>
      <c r="L48" s="363">
        <v>2.6470588235294117</v>
      </c>
      <c r="M48" s="363">
        <v>5</v>
      </c>
      <c r="N48" s="392">
        <v>49.705882352941174</v>
      </c>
      <c r="O48" s="362">
        <v>0</v>
      </c>
      <c r="P48" s="363">
        <v>3.0034324942791883</v>
      </c>
      <c r="Q48" s="363">
        <v>0.6946019209870089</v>
      </c>
      <c r="R48" s="363">
        <v>0.45995326515344803</v>
      </c>
      <c r="S48" s="363">
        <v>16.237895143011624</v>
      </c>
      <c r="T48" s="401">
        <v>14</v>
      </c>
      <c r="U48" s="363">
        <v>1.1764705882352942</v>
      </c>
      <c r="V48" s="397">
        <v>15</v>
      </c>
      <c r="W48" s="363">
        <v>0.88235294117647056</v>
      </c>
      <c r="X48" s="397">
        <v>10</v>
      </c>
      <c r="Y48" s="363">
        <v>2.6470588235294117</v>
      </c>
      <c r="Z48" s="363">
        <v>5</v>
      </c>
      <c r="AA48" s="392">
        <v>37.352941176470587</v>
      </c>
      <c r="AB48" s="362">
        <v>0</v>
      </c>
      <c r="AC48" s="363">
        <v>3.0117531831537803</v>
      </c>
      <c r="AD48" s="363">
        <v>0.58579596039773396</v>
      </c>
      <c r="AE48" s="363">
        <v>0.38173622780812771</v>
      </c>
      <c r="AF48" s="363">
        <v>13.861617805009935</v>
      </c>
      <c r="AG48" s="401">
        <v>13</v>
      </c>
      <c r="AH48" s="363">
        <v>1.4705882352941178</v>
      </c>
      <c r="AI48" s="397">
        <v>14</v>
      </c>
      <c r="AJ48" s="363">
        <v>1.1764705882352942</v>
      </c>
      <c r="AK48" s="397">
        <v>10</v>
      </c>
      <c r="AL48" s="363">
        <v>2.6470588235294117</v>
      </c>
      <c r="AM48" s="363">
        <v>5</v>
      </c>
      <c r="AN48" s="392">
        <v>41.470588235294116</v>
      </c>
      <c r="AO48" s="362">
        <v>0</v>
      </c>
      <c r="AP48" s="363">
        <v>0</v>
      </c>
      <c r="AQ48" s="363">
        <v>0</v>
      </c>
      <c r="AR48" s="363">
        <v>0</v>
      </c>
      <c r="AS48" s="360">
        <v>10000</v>
      </c>
      <c r="AT48" s="401">
        <v>18</v>
      </c>
      <c r="AU48" s="363">
        <v>0</v>
      </c>
      <c r="AV48" s="397">
        <v>16</v>
      </c>
      <c r="AW48" s="363">
        <v>0.58823529411764708</v>
      </c>
      <c r="AX48" s="397">
        <v>1</v>
      </c>
      <c r="AY48" s="363">
        <v>5</v>
      </c>
      <c r="AZ48" s="363">
        <v>5</v>
      </c>
      <c r="BA48" s="392">
        <v>34.117647058823529</v>
      </c>
    </row>
    <row r="49" spans="1:53" x14ac:dyDescent="0.2">
      <c r="A49" s="369" t="s">
        <v>307</v>
      </c>
      <c r="B49" s="362">
        <v>-5.6857158085454129</v>
      </c>
      <c r="C49" s="363">
        <v>14.692145291718649</v>
      </c>
      <c r="D49" s="363">
        <v>0.2682973766072142</v>
      </c>
      <c r="E49" s="363">
        <v>-1.6346357836429717</v>
      </c>
      <c r="F49" s="363">
        <v>2.3621531452319755</v>
      </c>
      <c r="G49" s="401">
        <v>14</v>
      </c>
      <c r="H49" s="363">
        <v>1.1764705882352942</v>
      </c>
      <c r="I49" s="397">
        <v>17</v>
      </c>
      <c r="J49" s="363">
        <v>0.29411764705882354</v>
      </c>
      <c r="K49" s="397">
        <v>16</v>
      </c>
      <c r="L49" s="363">
        <v>4.4117647058823533</v>
      </c>
      <c r="M49" s="363">
        <v>5</v>
      </c>
      <c r="N49" s="392">
        <v>38.529411764705877</v>
      </c>
      <c r="O49" s="362">
        <v>-4.8832535070027667</v>
      </c>
      <c r="P49" s="363">
        <v>17.313867070732062</v>
      </c>
      <c r="Q49" s="363">
        <v>0.25026043847229185</v>
      </c>
      <c r="R49" s="363">
        <v>-1.48393019736261</v>
      </c>
      <c r="S49" s="363">
        <v>1.8814824470743052</v>
      </c>
      <c r="T49" s="401">
        <v>16</v>
      </c>
      <c r="U49" s="363">
        <v>0.58823529411764708</v>
      </c>
      <c r="V49" s="397">
        <v>18</v>
      </c>
      <c r="W49" s="363">
        <v>0</v>
      </c>
      <c r="X49" s="397">
        <v>16</v>
      </c>
      <c r="Y49" s="363">
        <v>4.4117647058823533</v>
      </c>
      <c r="Z49" s="363">
        <v>5</v>
      </c>
      <c r="AA49" s="392">
        <v>32.352941176470587</v>
      </c>
      <c r="AB49" s="362">
        <v>-5.7195472004169732</v>
      </c>
      <c r="AC49" s="363">
        <v>25.265455832914203</v>
      </c>
      <c r="AD49" s="363">
        <v>0.30713842288178062</v>
      </c>
      <c r="AE49" s="363">
        <v>-1.7922339521974249</v>
      </c>
      <c r="AF49" s="363">
        <v>1.1037044722408003</v>
      </c>
      <c r="AG49" s="401">
        <v>17</v>
      </c>
      <c r="AH49" s="363">
        <v>0.29411764705882354</v>
      </c>
      <c r="AI49" s="397">
        <v>18</v>
      </c>
      <c r="AJ49" s="363">
        <v>0</v>
      </c>
      <c r="AK49" s="397">
        <v>16</v>
      </c>
      <c r="AL49" s="363">
        <v>4.4117647058823533</v>
      </c>
      <c r="AM49" s="363">
        <v>5</v>
      </c>
      <c r="AN49" s="392">
        <v>30.294117647058822</v>
      </c>
      <c r="AO49" s="362">
        <v>-5.7922948691512239</v>
      </c>
      <c r="AP49" s="363">
        <v>28.101983267058618</v>
      </c>
      <c r="AQ49" s="363">
        <v>0.31655567163164494</v>
      </c>
      <c r="AR49" s="363">
        <v>-1.835855974605481</v>
      </c>
      <c r="AS49" s="360">
        <v>0.93237156253394105</v>
      </c>
      <c r="AT49" s="401">
        <v>15</v>
      </c>
      <c r="AU49" s="363">
        <v>0.88235294117647056</v>
      </c>
      <c r="AV49" s="397">
        <v>18</v>
      </c>
      <c r="AW49" s="363">
        <v>0</v>
      </c>
      <c r="AX49" s="397">
        <v>16</v>
      </c>
      <c r="AY49" s="363">
        <v>5</v>
      </c>
      <c r="AZ49" s="363">
        <v>5</v>
      </c>
      <c r="BA49" s="392">
        <v>36.176470588235297</v>
      </c>
    </row>
    <row r="50" spans="1:53" x14ac:dyDescent="0.2">
      <c r="A50" s="369" t="s">
        <v>308</v>
      </c>
      <c r="B50" s="362">
        <v>0</v>
      </c>
      <c r="C50" s="363">
        <v>33.323175377114126</v>
      </c>
      <c r="D50" s="363">
        <v>9.73638129096482</v>
      </c>
      <c r="E50" s="363">
        <v>6.6245838791588687</v>
      </c>
      <c r="F50" s="363">
        <v>0.91006236448049793</v>
      </c>
      <c r="G50" s="401">
        <v>5</v>
      </c>
      <c r="H50" s="363">
        <v>3.8235294117647061</v>
      </c>
      <c r="I50" s="397">
        <v>6</v>
      </c>
      <c r="J50" s="363">
        <v>3.5294117647058822</v>
      </c>
      <c r="K50" s="397">
        <v>17</v>
      </c>
      <c r="L50" s="363">
        <v>4.7058823529411766</v>
      </c>
      <c r="M50" s="363">
        <v>5</v>
      </c>
      <c r="N50" s="392">
        <v>80.588235294117652</v>
      </c>
      <c r="O50" s="362">
        <v>4.3027141598407544E-3</v>
      </c>
      <c r="P50" s="363">
        <v>31.27860411899314</v>
      </c>
      <c r="Q50" s="363">
        <v>7.2370904910457128</v>
      </c>
      <c r="R50" s="363">
        <v>4.7937285041336608</v>
      </c>
      <c r="S50" s="363">
        <v>0.90997872282787629</v>
      </c>
      <c r="T50" s="401">
        <v>8</v>
      </c>
      <c r="U50" s="363">
        <v>2.9411764705882355</v>
      </c>
      <c r="V50" s="397">
        <v>8</v>
      </c>
      <c r="W50" s="363">
        <v>2.9411764705882355</v>
      </c>
      <c r="X50" s="397">
        <v>17</v>
      </c>
      <c r="Y50" s="363">
        <v>4.7058823529411766</v>
      </c>
      <c r="Z50" s="363">
        <v>5</v>
      </c>
      <c r="AA50" s="392">
        <v>70.294117647058826</v>
      </c>
      <c r="AB50" s="362">
        <v>0</v>
      </c>
      <c r="AC50" s="363">
        <v>26.775220372184137</v>
      </c>
      <c r="AD50" s="363">
        <v>5.2078689649994114</v>
      </c>
      <c r="AE50" s="363">
        <v>3.3937281716112717</v>
      </c>
      <c r="AF50" s="363">
        <v>0.9100623644804976</v>
      </c>
      <c r="AG50" s="401">
        <v>8</v>
      </c>
      <c r="AH50" s="363">
        <v>2.9411764705882355</v>
      </c>
      <c r="AI50" s="397">
        <v>8</v>
      </c>
      <c r="AJ50" s="363">
        <v>2.9411764705882355</v>
      </c>
      <c r="AK50" s="397">
        <v>17</v>
      </c>
      <c r="AL50" s="363">
        <v>4.7058823529411766</v>
      </c>
      <c r="AM50" s="363">
        <v>5</v>
      </c>
      <c r="AN50" s="392">
        <v>70.294117647058826</v>
      </c>
      <c r="AO50" s="362">
        <v>0</v>
      </c>
      <c r="AP50" s="363">
        <v>25.158173242839073</v>
      </c>
      <c r="AQ50" s="363">
        <v>4.5343205010004173</v>
      </c>
      <c r="AR50" s="363">
        <v>2.9366837297340656</v>
      </c>
      <c r="AS50" s="360">
        <v>0.9100623644804976</v>
      </c>
      <c r="AT50" s="401">
        <v>8</v>
      </c>
      <c r="AU50" s="363">
        <v>2.9411764705882355</v>
      </c>
      <c r="AV50" s="397">
        <v>9</v>
      </c>
      <c r="AW50" s="363">
        <v>2.6470588235294117</v>
      </c>
      <c r="AX50" s="397">
        <v>17</v>
      </c>
      <c r="AY50" s="363">
        <v>5</v>
      </c>
      <c r="AZ50" s="363">
        <v>5</v>
      </c>
      <c r="BA50" s="392">
        <v>69.117647058823536</v>
      </c>
    </row>
    <row r="51" spans="1:53" x14ac:dyDescent="0.2">
      <c r="A51" s="369" t="s">
        <v>309</v>
      </c>
      <c r="B51" s="362">
        <v>1.434039454783957</v>
      </c>
      <c r="C51" s="363">
        <v>-1.1580070089897991</v>
      </c>
      <c r="D51" s="363">
        <v>0.67669408149366006</v>
      </c>
      <c r="E51" s="363">
        <v>0.91874554825728993</v>
      </c>
      <c r="F51" s="363">
        <v>-90.557813044042746</v>
      </c>
      <c r="G51" s="401">
        <v>12</v>
      </c>
      <c r="H51" s="363">
        <v>1.7647058823529411</v>
      </c>
      <c r="I51" s="397">
        <v>11</v>
      </c>
      <c r="J51" s="363">
        <v>2.0588235294117649</v>
      </c>
      <c r="K51" s="397">
        <v>18</v>
      </c>
      <c r="L51" s="363">
        <v>5</v>
      </c>
      <c r="M51" s="363">
        <v>4.5</v>
      </c>
      <c r="N51" s="392">
        <v>55.264705882352928</v>
      </c>
      <c r="O51" s="362">
        <v>0.98101882844458477</v>
      </c>
      <c r="P51" s="363">
        <v>-1.0869565217391377</v>
      </c>
      <c r="Q51" s="363">
        <v>0.50275948566678952</v>
      </c>
      <c r="R51" s="363">
        <v>0.66432384149695045</v>
      </c>
      <c r="S51" s="363">
        <v>-90.557813044042746</v>
      </c>
      <c r="T51" s="401">
        <v>15</v>
      </c>
      <c r="U51" s="363">
        <v>0.88235294117647056</v>
      </c>
      <c r="V51" s="397">
        <v>14</v>
      </c>
      <c r="W51" s="363">
        <v>1.1764705882352942</v>
      </c>
      <c r="X51" s="397">
        <v>18</v>
      </c>
      <c r="Y51" s="363">
        <v>5</v>
      </c>
      <c r="Z51" s="363">
        <v>4.5</v>
      </c>
      <c r="AA51" s="392">
        <v>42.911764705882348</v>
      </c>
      <c r="AB51" s="362">
        <v>0.67403485016919307</v>
      </c>
      <c r="AC51" s="363">
        <v>-0.93046033300684483</v>
      </c>
      <c r="AD51" s="363">
        <v>0.36195522756282617</v>
      </c>
      <c r="AE51" s="363">
        <v>0.47066694399815884</v>
      </c>
      <c r="AF51" s="363">
        <v>-90.557813044045275</v>
      </c>
      <c r="AG51" s="401">
        <v>15</v>
      </c>
      <c r="AH51" s="363">
        <v>0.88235294117647056</v>
      </c>
      <c r="AI51" s="397">
        <v>13</v>
      </c>
      <c r="AJ51" s="363">
        <v>1.4705882352941178</v>
      </c>
      <c r="AK51" s="397">
        <v>18</v>
      </c>
      <c r="AL51" s="363">
        <v>5</v>
      </c>
      <c r="AM51" s="363">
        <v>4.5</v>
      </c>
      <c r="AN51" s="392">
        <v>44.970588235294116</v>
      </c>
      <c r="AO51" s="362">
        <v>0.57664374112094863</v>
      </c>
      <c r="AP51" s="363">
        <v>-0.87426665132864478</v>
      </c>
      <c r="AQ51" s="363">
        <v>0.3151425313909717</v>
      </c>
      <c r="AR51" s="363">
        <v>0.40728069151950014</v>
      </c>
      <c r="AS51" s="360">
        <v>-90.557813044045275</v>
      </c>
      <c r="AT51" s="401">
        <v>16</v>
      </c>
      <c r="AU51" s="363">
        <v>0.58823529411764708</v>
      </c>
      <c r="AV51" s="397">
        <v>13</v>
      </c>
      <c r="AW51" s="363">
        <v>1.4705882352941178</v>
      </c>
      <c r="AX51" s="397">
        <v>18</v>
      </c>
      <c r="AY51" s="363">
        <v>5</v>
      </c>
      <c r="AZ51" s="363">
        <v>4.5</v>
      </c>
      <c r="BA51" s="392">
        <v>42.911764705882348</v>
      </c>
    </row>
    <row r="52" spans="1:53" x14ac:dyDescent="0.2">
      <c r="A52" s="369" t="s">
        <v>21</v>
      </c>
      <c r="B52" s="362">
        <v>2.5913344533815379</v>
      </c>
      <c r="C52" s="363">
        <v>-0.16760627761694261</v>
      </c>
      <c r="D52" s="363">
        <v>1.7852258334142126</v>
      </c>
      <c r="E52" s="363">
        <v>2.0428622839891939</v>
      </c>
      <c r="F52" s="363">
        <v>139.14728857903793</v>
      </c>
      <c r="G52" s="401">
        <v>10</v>
      </c>
      <c r="H52" s="363">
        <v>2.3529411764705883</v>
      </c>
      <c r="I52" s="397">
        <v>9</v>
      </c>
      <c r="J52" s="363">
        <v>2.6470588235294117</v>
      </c>
      <c r="K52" s="397">
        <v>6</v>
      </c>
      <c r="L52" s="363">
        <v>1.4705882352941178</v>
      </c>
      <c r="M52" s="363">
        <v>5</v>
      </c>
      <c r="N52" s="392">
        <v>54.411764705882355</v>
      </c>
      <c r="O52" s="362">
        <v>1.7727182338560052</v>
      </c>
      <c r="P52" s="363">
        <v>-0.15732265446224175</v>
      </c>
      <c r="Q52" s="363">
        <v>1.3263589062656878</v>
      </c>
      <c r="R52" s="363">
        <v>1.4771468800291598</v>
      </c>
      <c r="S52" s="363">
        <v>139.14728857903793</v>
      </c>
      <c r="T52" s="401">
        <v>12</v>
      </c>
      <c r="U52" s="363">
        <v>1.7647058823529411</v>
      </c>
      <c r="V52" s="397">
        <v>11</v>
      </c>
      <c r="W52" s="363">
        <v>2.0588235294117649</v>
      </c>
      <c r="X52" s="397">
        <v>4</v>
      </c>
      <c r="Y52" s="363">
        <v>0.88235294117647056</v>
      </c>
      <c r="Z52" s="363">
        <v>5</v>
      </c>
      <c r="AA52" s="392">
        <v>44.411764705882355</v>
      </c>
      <c r="AB52" s="362">
        <v>1.217992799428558</v>
      </c>
      <c r="AC52" s="363">
        <v>-0.1346718903036232</v>
      </c>
      <c r="AD52" s="363">
        <v>0.95489504113614943</v>
      </c>
      <c r="AE52" s="363">
        <v>1.0465441166361309</v>
      </c>
      <c r="AF52" s="363">
        <v>139.14728857903793</v>
      </c>
      <c r="AG52" s="401">
        <v>12</v>
      </c>
      <c r="AH52" s="363">
        <v>1.7647058823529411</v>
      </c>
      <c r="AI52" s="397">
        <v>10</v>
      </c>
      <c r="AJ52" s="363">
        <v>2.3529411764705883</v>
      </c>
      <c r="AK52" s="397">
        <v>4</v>
      </c>
      <c r="AL52" s="363">
        <v>0.88235294117647056</v>
      </c>
      <c r="AM52" s="363">
        <v>5</v>
      </c>
      <c r="AN52" s="392">
        <v>46.470588235294116</v>
      </c>
      <c r="AO52" s="362">
        <v>1.0420053567624294</v>
      </c>
      <c r="AP52" s="363">
        <v>-0.12653859427125205</v>
      </c>
      <c r="AQ52" s="363">
        <v>0.8313957571564532</v>
      </c>
      <c r="AR52" s="363">
        <v>0.90560260703351003</v>
      </c>
      <c r="AS52" s="360">
        <v>139.14728857903793</v>
      </c>
      <c r="AT52" s="401">
        <v>12</v>
      </c>
      <c r="AU52" s="363">
        <v>1.7647058823529411</v>
      </c>
      <c r="AV52" s="397">
        <v>10</v>
      </c>
      <c r="AW52" s="363">
        <v>2.3529411764705883</v>
      </c>
      <c r="AX52" s="397">
        <v>6</v>
      </c>
      <c r="AY52" s="363">
        <v>5</v>
      </c>
      <c r="AZ52" s="363">
        <v>5</v>
      </c>
      <c r="BA52" s="392">
        <v>58.823529411764703</v>
      </c>
    </row>
    <row r="53" spans="1:53" x14ac:dyDescent="0.2">
      <c r="A53" s="369" t="s">
        <v>310</v>
      </c>
      <c r="B53" s="362">
        <v>0</v>
      </c>
      <c r="C53" s="363">
        <v>0.45710802986438698</v>
      </c>
      <c r="D53" s="363">
        <v>0.13355804240007116</v>
      </c>
      <c r="E53" s="363">
        <v>9.0872206847171552E-2</v>
      </c>
      <c r="F53" s="363">
        <v>45.494764519815732</v>
      </c>
      <c r="G53" s="401">
        <v>15</v>
      </c>
      <c r="H53" s="363">
        <v>0.88235294117647056</v>
      </c>
      <c r="I53" s="397">
        <v>14</v>
      </c>
      <c r="J53" s="363">
        <v>1.1764705882352942</v>
      </c>
      <c r="K53" s="397">
        <v>8</v>
      </c>
      <c r="L53" s="363">
        <v>2.0588235294117649</v>
      </c>
      <c r="M53" s="363">
        <v>5</v>
      </c>
      <c r="N53" s="392">
        <v>35.588235294117645</v>
      </c>
      <c r="O53" s="362">
        <v>0</v>
      </c>
      <c r="P53" s="363">
        <v>0.35755148741418763</v>
      </c>
      <c r="Q53" s="363">
        <v>8.2690704879407148E-2</v>
      </c>
      <c r="R53" s="363">
        <v>5.4756341089695966E-2</v>
      </c>
      <c r="S53" s="363">
        <v>54.593717423778358</v>
      </c>
      <c r="T53" s="401">
        <v>18</v>
      </c>
      <c r="U53" s="363">
        <v>0</v>
      </c>
      <c r="V53" s="397">
        <v>17</v>
      </c>
      <c r="W53" s="363">
        <v>0.29411764705882354</v>
      </c>
      <c r="X53" s="397">
        <v>7</v>
      </c>
      <c r="Y53" s="363">
        <v>1.7647058823529411</v>
      </c>
      <c r="Z53" s="363">
        <v>5</v>
      </c>
      <c r="AA53" s="392">
        <v>22.352941176470587</v>
      </c>
      <c r="AB53" s="362">
        <v>0</v>
      </c>
      <c r="AC53" s="363">
        <v>0.12242899118512307</v>
      </c>
      <c r="AD53" s="363">
        <v>2.3812843918612686E-2</v>
      </c>
      <c r="AE53" s="363">
        <v>1.5517732837730039E-2</v>
      </c>
      <c r="AF53" s="363">
        <v>136.48429355943426</v>
      </c>
      <c r="AG53" s="401">
        <v>18</v>
      </c>
      <c r="AH53" s="363">
        <v>0</v>
      </c>
      <c r="AI53" s="397">
        <v>16</v>
      </c>
      <c r="AJ53" s="363">
        <v>0.58823529411764708</v>
      </c>
      <c r="AK53" s="397">
        <v>5</v>
      </c>
      <c r="AL53" s="363">
        <v>1.1764705882352942</v>
      </c>
      <c r="AM53" s="363">
        <v>5</v>
      </c>
      <c r="AN53" s="392">
        <v>22.647058823529413</v>
      </c>
      <c r="AO53" s="362">
        <v>0</v>
      </c>
      <c r="AP53" s="363">
        <v>9.2028068560925463E-2</v>
      </c>
      <c r="AQ53" s="363">
        <v>1.6586449020574358E-2</v>
      </c>
      <c r="AR53" s="363">
        <v>1.0742327314986826E-2</v>
      </c>
      <c r="AS53" s="360">
        <v>170.60536694928069</v>
      </c>
      <c r="AT53" s="401">
        <v>17</v>
      </c>
      <c r="AU53" s="363">
        <v>0.29411764705882354</v>
      </c>
      <c r="AV53" s="397">
        <v>15</v>
      </c>
      <c r="AW53" s="363">
        <v>0.88235294117647056</v>
      </c>
      <c r="AX53" s="397">
        <v>5</v>
      </c>
      <c r="AY53" s="363">
        <v>5</v>
      </c>
      <c r="AZ53" s="363">
        <v>5</v>
      </c>
      <c r="BA53" s="392">
        <v>38.235294117647058</v>
      </c>
    </row>
    <row r="54" spans="1:53" x14ac:dyDescent="0.2">
      <c r="A54" s="389" t="s">
        <v>311</v>
      </c>
      <c r="B54" s="362">
        <v>0</v>
      </c>
      <c r="C54" s="363">
        <v>0</v>
      </c>
      <c r="D54" s="363">
        <v>0</v>
      </c>
      <c r="E54" s="363">
        <v>0</v>
      </c>
      <c r="F54" s="363">
        <v>10000</v>
      </c>
      <c r="G54" s="401">
        <v>16</v>
      </c>
      <c r="H54" s="363">
        <v>0.58823529411764708</v>
      </c>
      <c r="I54" s="397">
        <v>15</v>
      </c>
      <c r="J54" s="363">
        <v>0.88235294117647056</v>
      </c>
      <c r="K54" s="397">
        <v>1</v>
      </c>
      <c r="L54" s="363">
        <v>0</v>
      </c>
      <c r="M54" s="363">
        <v>5</v>
      </c>
      <c r="N54" s="392">
        <v>25.294117647058822</v>
      </c>
      <c r="O54" s="362">
        <v>4.3027141598407544E-3</v>
      </c>
      <c r="P54" s="363">
        <v>1.0297482837528589</v>
      </c>
      <c r="Q54" s="363">
        <v>0.24145685824785612</v>
      </c>
      <c r="R54" s="363">
        <v>0.16134204794538062</v>
      </c>
      <c r="S54" s="363">
        <v>70.850443399117893</v>
      </c>
      <c r="T54" s="401">
        <v>17</v>
      </c>
      <c r="U54" s="363">
        <v>0.29411764705882354</v>
      </c>
      <c r="V54" s="397">
        <v>16</v>
      </c>
      <c r="W54" s="363">
        <v>0.58823529411764708</v>
      </c>
      <c r="X54" s="397">
        <v>5</v>
      </c>
      <c r="Y54" s="363">
        <v>1.1764705882352942</v>
      </c>
      <c r="Z54" s="363">
        <v>5</v>
      </c>
      <c r="AA54" s="392">
        <v>24.705882352941178</v>
      </c>
      <c r="AB54" s="362">
        <v>0</v>
      </c>
      <c r="AC54" s="363">
        <v>1.8241919686581891</v>
      </c>
      <c r="AD54" s="363">
        <v>0.35481137438725052</v>
      </c>
      <c r="AE54" s="363">
        <v>0.23121421928215935</v>
      </c>
      <c r="AF54" s="363">
        <v>34.332042347564254</v>
      </c>
      <c r="AG54" s="401">
        <v>16</v>
      </c>
      <c r="AH54" s="363">
        <v>0.58823529411764708</v>
      </c>
      <c r="AI54" s="397">
        <v>15</v>
      </c>
      <c r="AJ54" s="363">
        <v>0.88235294117647056</v>
      </c>
      <c r="AK54" s="397">
        <v>8</v>
      </c>
      <c r="AL54" s="363">
        <v>2.0588235294117649</v>
      </c>
      <c r="AM54" s="363">
        <v>5</v>
      </c>
      <c r="AN54" s="392">
        <v>31.470588235294116</v>
      </c>
      <c r="AO54" s="362">
        <v>0</v>
      </c>
      <c r="AP54" s="363">
        <v>2.5767859197055207</v>
      </c>
      <c r="AQ54" s="363">
        <v>0.46442057257617625</v>
      </c>
      <c r="AR54" s="363">
        <v>0.30078516481958534</v>
      </c>
      <c r="AS54" s="360">
        <v>22.836938882978057</v>
      </c>
      <c r="AT54" s="401">
        <v>14</v>
      </c>
      <c r="AU54" s="363">
        <v>1.1764705882352942</v>
      </c>
      <c r="AV54" s="397">
        <v>14</v>
      </c>
      <c r="AW54" s="363">
        <v>1.1764705882352942</v>
      </c>
      <c r="AX54" s="397">
        <v>9</v>
      </c>
      <c r="AY54" s="363">
        <v>5</v>
      </c>
      <c r="AZ54" s="363">
        <v>5</v>
      </c>
      <c r="BA54" s="392">
        <v>46.470588235294116</v>
      </c>
    </row>
    <row r="55" spans="1:53" x14ac:dyDescent="0.2">
      <c r="A55" s="395" t="s">
        <v>312</v>
      </c>
      <c r="B55" s="370">
        <v>9.5036562113094725</v>
      </c>
      <c r="C55" s="371">
        <v>2.8188328508304044</v>
      </c>
      <c r="D55" s="371">
        <v>7.550481330350407</v>
      </c>
      <c r="E55" s="371">
        <v>8.1747260428097448</v>
      </c>
      <c r="F55" s="371">
        <v>8.5343619187094024</v>
      </c>
      <c r="G55" s="400">
        <v>6</v>
      </c>
      <c r="H55" s="371">
        <v>3.5294117647058822</v>
      </c>
      <c r="I55" s="398">
        <v>5</v>
      </c>
      <c r="J55" s="371">
        <v>3.8235294117647061</v>
      </c>
      <c r="K55" s="398">
        <v>12</v>
      </c>
      <c r="L55" s="371">
        <v>3.2352941176470589</v>
      </c>
      <c r="M55" s="371">
        <v>5</v>
      </c>
      <c r="N55" s="393">
        <v>76.17647058823529</v>
      </c>
      <c r="O55" s="370">
        <v>9.6595932888512746</v>
      </c>
      <c r="P55" s="371">
        <v>3.2322654462242633</v>
      </c>
      <c r="Q55" s="371">
        <v>8.1731492702805966</v>
      </c>
      <c r="R55" s="371">
        <v>8.675296011300027</v>
      </c>
      <c r="S55" s="371">
        <v>6.1585062412801337</v>
      </c>
      <c r="T55" s="400">
        <v>7</v>
      </c>
      <c r="U55" s="371">
        <v>3.2352941176470589</v>
      </c>
      <c r="V55" s="398">
        <v>7</v>
      </c>
      <c r="W55" s="371">
        <v>3.2352941176470589</v>
      </c>
      <c r="X55" s="398">
        <v>13</v>
      </c>
      <c r="Y55" s="371">
        <v>3.5294117647058822</v>
      </c>
      <c r="Z55" s="371">
        <v>5</v>
      </c>
      <c r="AA55" s="393">
        <v>70.882352941176464</v>
      </c>
      <c r="AB55" s="370">
        <v>9.7646364478459198</v>
      </c>
      <c r="AC55" s="371">
        <v>4.2238001958863887</v>
      </c>
      <c r="AD55" s="371">
        <v>8.6869254615079239</v>
      </c>
      <c r="AE55" s="371">
        <v>9.0623418702037117</v>
      </c>
      <c r="AF55" s="371">
        <v>4.1340159094474815</v>
      </c>
      <c r="AG55" s="400">
        <v>7</v>
      </c>
      <c r="AH55" s="371">
        <v>3.2352941176470589</v>
      </c>
      <c r="AI55" s="398">
        <v>7</v>
      </c>
      <c r="AJ55" s="371">
        <v>3.2352941176470589</v>
      </c>
      <c r="AK55" s="398">
        <v>15</v>
      </c>
      <c r="AL55" s="371">
        <v>4.1176470588235299</v>
      </c>
      <c r="AM55" s="371">
        <v>5</v>
      </c>
      <c r="AN55" s="393">
        <v>72.647058823529406</v>
      </c>
      <c r="AO55" s="370">
        <v>9.79788532062536</v>
      </c>
      <c r="AP55" s="371">
        <v>4.5783964109053308</v>
      </c>
      <c r="AQ55" s="371">
        <v>8.8571637769884752</v>
      </c>
      <c r="AR55" s="371">
        <v>9.1886205695343754</v>
      </c>
      <c r="AS55" s="399">
        <v>3.5445836998021898</v>
      </c>
      <c r="AT55" s="400">
        <v>7</v>
      </c>
      <c r="AU55" s="371">
        <v>3.2352941176470589</v>
      </c>
      <c r="AV55" s="398">
        <v>7</v>
      </c>
      <c r="AW55" s="371">
        <v>3.2352941176470589</v>
      </c>
      <c r="AX55" s="398">
        <v>14</v>
      </c>
      <c r="AY55" s="371">
        <v>5</v>
      </c>
      <c r="AZ55" s="371">
        <v>5</v>
      </c>
      <c r="BA55" s="393">
        <v>75.294117647058826</v>
      </c>
    </row>
    <row r="56" spans="1:53" x14ac:dyDescent="0.2">
      <c r="A56" s="386"/>
      <c r="B56" s="363"/>
      <c r="C56" s="363"/>
      <c r="D56" s="363"/>
      <c r="E56" s="363"/>
      <c r="F56" s="363"/>
      <c r="G56" s="361"/>
      <c r="H56" s="363"/>
      <c r="I56" s="383"/>
      <c r="J56" s="363"/>
      <c r="K56" s="383"/>
      <c r="L56" s="363"/>
      <c r="M56" s="363"/>
      <c r="N56" s="363"/>
      <c r="O56" s="383"/>
      <c r="P56" s="383"/>
      <c r="Q56" s="383"/>
      <c r="R56" s="383"/>
      <c r="S56" s="383"/>
      <c r="T56" s="383"/>
      <c r="U56" s="383"/>
      <c r="V56" s="383"/>
      <c r="W56" s="383"/>
      <c r="X56" s="383"/>
      <c r="Y56" s="383"/>
      <c r="Z56" s="383"/>
      <c r="AA56" s="383"/>
      <c r="AB56" s="368"/>
      <c r="AC56" s="368"/>
      <c r="AD56" s="368"/>
      <c r="AE56" s="368"/>
      <c r="AF56" s="368"/>
      <c r="AG56" s="383"/>
      <c r="AH56" s="368"/>
      <c r="AI56" s="383"/>
      <c r="AJ56" s="368"/>
      <c r="AK56" s="368"/>
      <c r="AL56" s="368"/>
      <c r="AM56" s="368"/>
      <c r="AN56" s="368"/>
      <c r="AO56" s="363"/>
      <c r="AP56" s="363"/>
      <c r="AQ56" s="363"/>
      <c r="AR56" s="363"/>
      <c r="AS56" s="363"/>
      <c r="AT56" s="383"/>
      <c r="AU56" s="363"/>
      <c r="AV56" s="383"/>
      <c r="AW56" s="363"/>
      <c r="AX56" s="368"/>
      <c r="AY56" s="363"/>
      <c r="AZ56" s="363"/>
      <c r="BA56" s="363"/>
    </row>
    <row r="57" spans="1:53" x14ac:dyDescent="0.2">
      <c r="A57" s="386" t="s">
        <v>358</v>
      </c>
      <c r="B57" s="361"/>
      <c r="C57" s="361"/>
      <c r="D57" s="361"/>
      <c r="E57" s="361"/>
      <c r="F57" s="361"/>
      <c r="G57" s="396">
        <v>1</v>
      </c>
      <c r="H57" s="363"/>
      <c r="I57" s="396">
        <v>1</v>
      </c>
      <c r="J57" s="363"/>
      <c r="K57" s="396">
        <v>1</v>
      </c>
      <c r="L57" s="363"/>
      <c r="M57" s="363"/>
      <c r="N57" s="363"/>
      <c r="O57" s="361"/>
      <c r="P57" s="361"/>
      <c r="Q57" s="361"/>
      <c r="R57" s="361"/>
      <c r="S57" s="361"/>
      <c r="T57" s="396">
        <v>1</v>
      </c>
      <c r="U57" s="383"/>
      <c r="V57" s="396">
        <v>1</v>
      </c>
      <c r="W57" s="383"/>
      <c r="X57" s="396">
        <v>1</v>
      </c>
      <c r="Y57" s="383"/>
      <c r="Z57" s="383"/>
      <c r="AA57" s="383"/>
      <c r="AB57" s="361"/>
      <c r="AC57" s="361"/>
      <c r="AD57" s="361"/>
      <c r="AE57" s="361"/>
      <c r="AF57" s="361"/>
      <c r="AG57" s="396">
        <v>1</v>
      </c>
      <c r="AH57" s="368"/>
      <c r="AI57" s="396">
        <v>1</v>
      </c>
      <c r="AJ57" s="368"/>
      <c r="AK57" s="396">
        <v>1</v>
      </c>
      <c r="AL57" s="368"/>
      <c r="AM57" s="368"/>
      <c r="AN57" s="368"/>
      <c r="AO57" s="361"/>
      <c r="AP57" s="361"/>
      <c r="AQ57" s="361"/>
      <c r="AR57" s="361"/>
      <c r="AS57" s="361"/>
      <c r="AT57" s="396">
        <v>1</v>
      </c>
      <c r="AU57" s="363"/>
      <c r="AV57" s="396">
        <v>1</v>
      </c>
      <c r="AW57" s="363"/>
      <c r="AX57" s="396">
        <v>1</v>
      </c>
      <c r="AY57" s="363"/>
      <c r="AZ57" s="363"/>
      <c r="BA57" s="363"/>
    </row>
    <row r="58" spans="1:53" x14ac:dyDescent="0.2">
      <c r="A58" s="386" t="s">
        <v>333</v>
      </c>
      <c r="B58" s="361"/>
      <c r="C58" s="361"/>
      <c r="D58" s="361"/>
      <c r="E58" s="361"/>
      <c r="F58" s="361"/>
      <c r="G58" s="396">
        <v>18</v>
      </c>
      <c r="H58" s="363"/>
      <c r="I58" s="396">
        <v>18</v>
      </c>
      <c r="J58" s="363"/>
      <c r="K58" s="396">
        <v>18</v>
      </c>
      <c r="L58" s="363"/>
      <c r="M58" s="363"/>
      <c r="N58" s="363"/>
      <c r="O58" s="361"/>
      <c r="P58" s="361"/>
      <c r="Q58" s="361"/>
      <c r="R58" s="361"/>
      <c r="S58" s="361"/>
      <c r="T58" s="396">
        <v>18</v>
      </c>
      <c r="U58" s="383"/>
      <c r="V58" s="396">
        <v>18</v>
      </c>
      <c r="W58" s="383"/>
      <c r="X58" s="396">
        <v>18</v>
      </c>
      <c r="Y58" s="383"/>
      <c r="Z58" s="383"/>
      <c r="AA58" s="383"/>
      <c r="AB58" s="361"/>
      <c r="AC58" s="361"/>
      <c r="AD58" s="361"/>
      <c r="AE58" s="361"/>
      <c r="AF58" s="361"/>
      <c r="AG58" s="396">
        <v>18</v>
      </c>
      <c r="AH58" s="368"/>
      <c r="AI58" s="396">
        <v>18</v>
      </c>
      <c r="AJ58" s="368"/>
      <c r="AK58" s="396">
        <v>18</v>
      </c>
      <c r="AL58" s="368"/>
      <c r="AM58" s="368"/>
      <c r="AN58" s="368"/>
      <c r="AO58" s="361"/>
      <c r="AP58" s="361"/>
      <c r="AQ58" s="361"/>
      <c r="AR58" s="361"/>
      <c r="AS58" s="361"/>
      <c r="AT58" s="396">
        <v>18</v>
      </c>
      <c r="AU58" s="363"/>
      <c r="AV58" s="396">
        <v>18</v>
      </c>
      <c r="AW58" s="363"/>
      <c r="AX58" s="396">
        <v>18</v>
      </c>
      <c r="AY58" s="363"/>
      <c r="AZ58" s="363"/>
      <c r="BA58" s="363"/>
    </row>
    <row r="59" spans="1:53" x14ac:dyDescent="0.2">
      <c r="A59" s="359"/>
      <c r="B59" s="361"/>
      <c r="C59" s="361"/>
      <c r="D59" s="361"/>
      <c r="E59" s="361"/>
      <c r="F59" s="361"/>
      <c r="G59" s="361"/>
      <c r="H59" s="361"/>
      <c r="I59" s="361"/>
      <c r="J59" s="361"/>
      <c r="K59" s="361"/>
      <c r="L59" s="361"/>
      <c r="M59" s="361"/>
      <c r="N59" s="361"/>
      <c r="O59" s="361"/>
      <c r="P59" s="361"/>
      <c r="Q59" s="361"/>
      <c r="R59" s="361"/>
      <c r="S59" s="361"/>
      <c r="T59" s="361"/>
      <c r="U59" s="361"/>
      <c r="V59" s="361"/>
      <c r="W59" s="361"/>
      <c r="X59" s="361"/>
      <c r="Y59" s="361"/>
      <c r="Z59" s="361"/>
      <c r="AA59" s="361"/>
      <c r="AB59" s="361"/>
      <c r="AC59" s="361"/>
      <c r="AD59" s="361"/>
      <c r="AE59" s="361"/>
      <c r="AF59" s="361"/>
      <c r="AG59" s="361"/>
      <c r="AH59" s="361"/>
      <c r="AI59" s="361"/>
      <c r="AJ59" s="361"/>
      <c r="AK59" s="361"/>
      <c r="AL59" s="361"/>
      <c r="AM59" s="361"/>
      <c r="AN59" s="361"/>
      <c r="AO59" s="361"/>
      <c r="AP59" s="361"/>
      <c r="AQ59" s="361"/>
      <c r="AR59" s="361"/>
      <c r="AS59" s="361"/>
      <c r="AT59" s="361"/>
      <c r="AU59" s="361"/>
      <c r="AV59" s="361"/>
      <c r="AW59" s="361"/>
      <c r="AX59" s="361"/>
      <c r="AY59" s="361"/>
      <c r="AZ59" s="361"/>
      <c r="BA59" s="361"/>
    </row>
    <row r="60" spans="1:53" ht="15.75" x14ac:dyDescent="0.25">
      <c r="A60" s="358"/>
      <c r="B60" s="765" t="s">
        <v>360</v>
      </c>
      <c r="C60" s="763"/>
      <c r="D60" s="763"/>
      <c r="E60" s="763"/>
      <c r="F60" s="763"/>
      <c r="G60" s="763"/>
      <c r="H60" s="763"/>
      <c r="I60" s="763"/>
      <c r="J60" s="763"/>
      <c r="K60" s="763"/>
      <c r="L60" s="763"/>
      <c r="M60" s="763"/>
      <c r="N60" s="764"/>
      <c r="O60" s="765" t="s">
        <v>360</v>
      </c>
      <c r="P60" s="763"/>
      <c r="Q60" s="763"/>
      <c r="R60" s="763"/>
      <c r="S60" s="763"/>
      <c r="T60" s="763"/>
      <c r="U60" s="763"/>
      <c r="V60" s="763"/>
      <c r="W60" s="763"/>
      <c r="X60" s="763"/>
      <c r="Y60" s="763"/>
      <c r="Z60" s="763"/>
      <c r="AA60" s="764"/>
      <c r="AB60" s="765" t="s">
        <v>360</v>
      </c>
      <c r="AC60" s="763"/>
      <c r="AD60" s="763"/>
      <c r="AE60" s="763"/>
      <c r="AF60" s="763"/>
      <c r="AG60" s="763"/>
      <c r="AH60" s="763"/>
      <c r="AI60" s="763"/>
      <c r="AJ60" s="763"/>
      <c r="AK60" s="763"/>
      <c r="AL60" s="763"/>
      <c r="AM60" s="763"/>
      <c r="AN60" s="764"/>
      <c r="AO60" s="765" t="s">
        <v>360</v>
      </c>
      <c r="AP60" s="763"/>
      <c r="AQ60" s="763"/>
      <c r="AR60" s="763"/>
      <c r="AS60" s="763"/>
      <c r="AT60" s="763"/>
      <c r="AU60" s="763"/>
      <c r="AV60" s="763"/>
      <c r="AW60" s="763"/>
      <c r="AX60" s="763"/>
      <c r="AY60" s="763"/>
      <c r="AZ60" s="763"/>
      <c r="BA60" s="764"/>
    </row>
    <row r="61" spans="1:53" x14ac:dyDescent="0.2">
      <c r="A61" s="358"/>
      <c r="B61" s="755" t="s">
        <v>284</v>
      </c>
      <c r="C61" s="756"/>
      <c r="D61" s="756"/>
      <c r="E61" s="756"/>
      <c r="F61" s="756"/>
      <c r="G61" s="756"/>
      <c r="H61" s="756"/>
      <c r="I61" s="756"/>
      <c r="J61" s="763"/>
      <c r="K61" s="763"/>
      <c r="L61" s="763"/>
      <c r="M61" s="763"/>
      <c r="N61" s="764"/>
      <c r="O61" s="755" t="s">
        <v>285</v>
      </c>
      <c r="P61" s="756"/>
      <c r="Q61" s="756"/>
      <c r="R61" s="756"/>
      <c r="S61" s="756"/>
      <c r="T61" s="756"/>
      <c r="U61" s="756"/>
      <c r="V61" s="756"/>
      <c r="W61" s="756"/>
      <c r="X61" s="756"/>
      <c r="Y61" s="756"/>
      <c r="Z61" s="756"/>
      <c r="AA61" s="757"/>
      <c r="AB61" s="755" t="s">
        <v>286</v>
      </c>
      <c r="AC61" s="756"/>
      <c r="AD61" s="756"/>
      <c r="AE61" s="756"/>
      <c r="AF61" s="756"/>
      <c r="AG61" s="756"/>
      <c r="AH61" s="756"/>
      <c r="AI61" s="756"/>
      <c r="AJ61" s="756"/>
      <c r="AK61" s="756"/>
      <c r="AL61" s="756"/>
      <c r="AM61" s="756"/>
      <c r="AN61" s="757"/>
      <c r="AO61" s="756" t="s">
        <v>287</v>
      </c>
      <c r="AP61" s="756"/>
      <c r="AQ61" s="756"/>
      <c r="AR61" s="756"/>
      <c r="AS61" s="756"/>
      <c r="AT61" s="756"/>
      <c r="AU61" s="756"/>
      <c r="AV61" s="756"/>
      <c r="AW61" s="756"/>
      <c r="AX61" s="756"/>
      <c r="AY61" s="756"/>
      <c r="AZ61" s="756"/>
      <c r="BA61" s="757"/>
    </row>
    <row r="62" spans="1:53" ht="33.75" x14ac:dyDescent="0.2">
      <c r="A62" s="382" t="s">
        <v>14</v>
      </c>
      <c r="B62" s="377" t="s">
        <v>348</v>
      </c>
      <c r="C62" s="378" t="s">
        <v>355</v>
      </c>
      <c r="D62" s="378" t="s">
        <v>356</v>
      </c>
      <c r="E62" s="378" t="s">
        <v>357</v>
      </c>
      <c r="F62" s="375" t="s">
        <v>319</v>
      </c>
      <c r="G62" s="375" t="s">
        <v>320</v>
      </c>
      <c r="H62" s="378" t="s">
        <v>352</v>
      </c>
      <c r="I62" s="375" t="s">
        <v>322</v>
      </c>
      <c r="J62" s="378" t="s">
        <v>353</v>
      </c>
      <c r="K62" s="375" t="s">
        <v>324</v>
      </c>
      <c r="L62" s="378" t="s">
        <v>325</v>
      </c>
      <c r="M62" s="378" t="s">
        <v>354</v>
      </c>
      <c r="N62" s="378" t="s">
        <v>327</v>
      </c>
      <c r="O62" s="377" t="s">
        <v>348</v>
      </c>
      <c r="P62" s="378" t="s">
        <v>355</v>
      </c>
      <c r="Q62" s="378" t="s">
        <v>356</v>
      </c>
      <c r="R62" s="378" t="s">
        <v>357</v>
      </c>
      <c r="S62" s="378" t="s">
        <v>319</v>
      </c>
      <c r="T62" s="375" t="s">
        <v>320</v>
      </c>
      <c r="U62" s="378" t="s">
        <v>352</v>
      </c>
      <c r="V62" s="375" t="s">
        <v>322</v>
      </c>
      <c r="W62" s="378" t="s">
        <v>353</v>
      </c>
      <c r="X62" s="375" t="s">
        <v>324</v>
      </c>
      <c r="Y62" s="378" t="s">
        <v>325</v>
      </c>
      <c r="Z62" s="378" t="s">
        <v>354</v>
      </c>
      <c r="AA62" s="378" t="s">
        <v>327</v>
      </c>
      <c r="AB62" s="377" t="s">
        <v>348</v>
      </c>
      <c r="AC62" s="378" t="s">
        <v>355</v>
      </c>
      <c r="AD62" s="378" t="s">
        <v>356</v>
      </c>
      <c r="AE62" s="378" t="s">
        <v>357</v>
      </c>
      <c r="AF62" s="378" t="s">
        <v>319</v>
      </c>
      <c r="AG62" s="375" t="s">
        <v>320</v>
      </c>
      <c r="AH62" s="378" t="s">
        <v>352</v>
      </c>
      <c r="AI62" s="375" t="s">
        <v>322</v>
      </c>
      <c r="AJ62" s="378" t="s">
        <v>353</v>
      </c>
      <c r="AK62" s="378" t="s">
        <v>324</v>
      </c>
      <c r="AL62" s="378" t="s">
        <v>325</v>
      </c>
      <c r="AM62" s="378" t="s">
        <v>354</v>
      </c>
      <c r="AN62" s="376" t="s">
        <v>327</v>
      </c>
      <c r="AO62" s="377" t="s">
        <v>348</v>
      </c>
      <c r="AP62" s="378" t="s">
        <v>355</v>
      </c>
      <c r="AQ62" s="378" t="s">
        <v>356</v>
      </c>
      <c r="AR62" s="378" t="s">
        <v>357</v>
      </c>
      <c r="AS62" s="378" t="s">
        <v>319</v>
      </c>
      <c r="AT62" s="375" t="s">
        <v>320</v>
      </c>
      <c r="AU62" s="378" t="s">
        <v>352</v>
      </c>
      <c r="AV62" s="375" t="s">
        <v>322</v>
      </c>
      <c r="AW62" s="378" t="s">
        <v>353</v>
      </c>
      <c r="AX62" s="378" t="s">
        <v>324</v>
      </c>
      <c r="AY62" s="378" t="s">
        <v>325</v>
      </c>
      <c r="AZ62" s="378" t="s">
        <v>354</v>
      </c>
      <c r="BA62" s="376" t="s">
        <v>327</v>
      </c>
    </row>
    <row r="63" spans="1:53" x14ac:dyDescent="0.2">
      <c r="A63" s="381" t="s">
        <v>0</v>
      </c>
      <c r="B63" s="372">
        <v>6.4896130036542416E-15</v>
      </c>
      <c r="C63" s="372">
        <v>0</v>
      </c>
      <c r="D63" s="372">
        <v>0</v>
      </c>
      <c r="E63" s="372">
        <v>3.817995518217079E-15</v>
      </c>
      <c r="F63" s="372"/>
      <c r="G63" s="372"/>
      <c r="H63" s="391"/>
      <c r="I63" s="391"/>
      <c r="J63" s="391"/>
      <c r="K63" s="391"/>
      <c r="L63" s="387"/>
      <c r="M63" s="372"/>
      <c r="N63" s="373"/>
      <c r="O63" s="372">
        <v>1.0116670712339755E-14</v>
      </c>
      <c r="P63" s="372">
        <v>0</v>
      </c>
      <c r="Q63" s="372">
        <v>0</v>
      </c>
      <c r="R63" s="372">
        <v>6.8344881521904631E-15</v>
      </c>
      <c r="S63" s="372"/>
      <c r="T63" s="372"/>
      <c r="U63" s="391"/>
      <c r="V63" s="391"/>
      <c r="W63" s="391"/>
      <c r="X63" s="391"/>
      <c r="Y63" s="387"/>
      <c r="Z63" s="372"/>
      <c r="AA63" s="373"/>
      <c r="AB63" s="372">
        <v>5.2018481742811878E-15</v>
      </c>
      <c r="AC63" s="372">
        <v>0</v>
      </c>
      <c r="AD63" s="372">
        <v>0</v>
      </c>
      <c r="AE63" s="372">
        <v>3.9886350607883775E-15</v>
      </c>
      <c r="AF63" s="372"/>
      <c r="AG63" s="372"/>
      <c r="AH63" s="391"/>
      <c r="AI63" s="391"/>
      <c r="AJ63" s="391"/>
      <c r="AK63" s="391"/>
      <c r="AL63" s="387"/>
      <c r="AM63" s="372"/>
      <c r="AN63" s="373"/>
      <c r="AO63" s="372">
        <v>0</v>
      </c>
      <c r="AP63" s="372">
        <v>0</v>
      </c>
      <c r="AQ63" s="372">
        <v>0</v>
      </c>
      <c r="AR63" s="372">
        <v>0</v>
      </c>
      <c r="AS63" s="372"/>
      <c r="AT63" s="372"/>
      <c r="AU63" s="391"/>
      <c r="AV63" s="391"/>
      <c r="AW63" s="391"/>
      <c r="AX63" s="391"/>
      <c r="AY63" s="387"/>
      <c r="AZ63" s="372"/>
      <c r="BA63" s="373"/>
    </row>
    <row r="64" spans="1:53" x14ac:dyDescent="0.2">
      <c r="A64" s="369" t="s">
        <v>292</v>
      </c>
      <c r="B64" s="362">
        <v>9.8021582733813055</v>
      </c>
      <c r="C64" s="363">
        <v>0.15449980687523812</v>
      </c>
      <c r="D64" s="363">
        <v>4.6125077913983086</v>
      </c>
      <c r="E64" s="363">
        <v>5.8304494768583215</v>
      </c>
      <c r="F64" s="363">
        <v>10000</v>
      </c>
      <c r="G64" s="401">
        <v>6</v>
      </c>
      <c r="H64" s="363">
        <v>3.2142857142857144</v>
      </c>
      <c r="I64" s="397">
        <v>5</v>
      </c>
      <c r="J64" s="363">
        <v>3.8235294117647061</v>
      </c>
      <c r="K64" s="397">
        <v>1</v>
      </c>
      <c r="L64" s="363">
        <v>0</v>
      </c>
      <c r="M64" s="363">
        <v>5</v>
      </c>
      <c r="N64" s="392">
        <v>64.264705882352928</v>
      </c>
      <c r="O64" s="362">
        <v>9.6711798839458503</v>
      </c>
      <c r="P64" s="363">
        <v>0.18395879323031902</v>
      </c>
      <c r="Q64" s="363">
        <v>4.9836601307189605</v>
      </c>
      <c r="R64" s="363">
        <v>6.59321159836691</v>
      </c>
      <c r="S64" s="363">
        <v>2413.8970717994052</v>
      </c>
      <c r="T64" s="401">
        <v>6</v>
      </c>
      <c r="U64" s="363">
        <v>3.4375</v>
      </c>
      <c r="V64" s="397">
        <v>6</v>
      </c>
      <c r="W64" s="363">
        <v>3.5294117647058822</v>
      </c>
      <c r="X64" s="397">
        <v>3</v>
      </c>
      <c r="Y64" s="363">
        <v>0.625</v>
      </c>
      <c r="Z64" s="363">
        <v>5</v>
      </c>
      <c r="AA64" s="392">
        <v>65.643382352941174</v>
      </c>
      <c r="AB64" s="362">
        <v>5.3380187416332028</v>
      </c>
      <c r="AC64" s="363">
        <v>0.33068783068782365</v>
      </c>
      <c r="AD64" s="363">
        <v>3.6555555555555466</v>
      </c>
      <c r="AE64" s="363">
        <v>4.1701723683398688</v>
      </c>
      <c r="AF64" s="363"/>
      <c r="AG64" s="401">
        <v>6</v>
      </c>
      <c r="AH64" s="363">
        <v>3.4375</v>
      </c>
      <c r="AI64" s="397">
        <v>6</v>
      </c>
      <c r="AJ64" s="363">
        <v>3.5294117647058822</v>
      </c>
      <c r="AK64" s="363"/>
      <c r="AL64" s="363">
        <v>5</v>
      </c>
      <c r="AM64" s="363">
        <v>5</v>
      </c>
      <c r="AN64" s="392">
        <v>78.768382352941174</v>
      </c>
      <c r="AO64" s="362">
        <v>6.7846196712176035</v>
      </c>
      <c r="AP64" s="363">
        <v>0.15698587127158778</v>
      </c>
      <c r="AQ64" s="363">
        <v>4.7476599440316392</v>
      </c>
      <c r="AR64" s="363">
        <v>5.3891283496121192</v>
      </c>
      <c r="AS64" s="363">
        <v>1532.0403077694352</v>
      </c>
      <c r="AT64" s="401">
        <v>5</v>
      </c>
      <c r="AU64" s="363">
        <v>3.75</v>
      </c>
      <c r="AV64" s="397">
        <v>5</v>
      </c>
      <c r="AW64" s="363">
        <v>3.8235294117647061</v>
      </c>
      <c r="AX64" s="397">
        <v>3</v>
      </c>
      <c r="AY64" s="363">
        <v>0.625</v>
      </c>
      <c r="AZ64" s="363">
        <v>5</v>
      </c>
      <c r="BA64" s="392">
        <v>69.889705882352928</v>
      </c>
    </row>
    <row r="65" spans="1:53" x14ac:dyDescent="0.2">
      <c r="A65" s="369" t="s">
        <v>299</v>
      </c>
      <c r="B65" s="362">
        <v>8.0485611510791522</v>
      </c>
      <c r="C65" s="363">
        <v>0.11587485515643543</v>
      </c>
      <c r="D65" s="363">
        <v>3.7814253064616663</v>
      </c>
      <c r="E65" s="363">
        <v>4.7828651222495058</v>
      </c>
      <c r="F65" s="363">
        <v>10000</v>
      </c>
      <c r="G65" s="401">
        <v>8</v>
      </c>
      <c r="H65" s="363">
        <v>2.5</v>
      </c>
      <c r="I65" s="397">
        <v>6</v>
      </c>
      <c r="J65" s="363">
        <v>3.5294117647058822</v>
      </c>
      <c r="K65" s="397">
        <v>1</v>
      </c>
      <c r="L65" s="363">
        <v>0</v>
      </c>
      <c r="M65" s="363">
        <v>5</v>
      </c>
      <c r="N65" s="392">
        <v>57.205882352941174</v>
      </c>
      <c r="O65" s="362">
        <v>10.058027079303681</v>
      </c>
      <c r="P65" s="363">
        <v>0.14716703458424998</v>
      </c>
      <c r="Q65" s="363">
        <v>5.1633986928104516</v>
      </c>
      <c r="R65" s="363">
        <v>6.8426163063523413</v>
      </c>
      <c r="S65" s="363">
        <v>2390.8962247815912</v>
      </c>
      <c r="T65" s="401">
        <v>5</v>
      </c>
      <c r="U65" s="363">
        <v>3.75</v>
      </c>
      <c r="V65" s="397">
        <v>5</v>
      </c>
      <c r="W65" s="363">
        <v>3.8235294117647061</v>
      </c>
      <c r="X65" s="397">
        <v>4</v>
      </c>
      <c r="Y65" s="363">
        <v>0.9375</v>
      </c>
      <c r="Z65" s="363">
        <v>5</v>
      </c>
      <c r="AA65" s="392">
        <v>70.827205882352928</v>
      </c>
      <c r="AB65" s="362">
        <v>15.026773761713535</v>
      </c>
      <c r="AC65" s="363">
        <v>0.69444444444443554</v>
      </c>
      <c r="AD65" s="363">
        <v>10.211111111111109</v>
      </c>
      <c r="AE65" s="363">
        <v>11.684082992579139</v>
      </c>
      <c r="AF65" s="363"/>
      <c r="AG65" s="401">
        <v>3</v>
      </c>
      <c r="AH65" s="363">
        <v>4.375</v>
      </c>
      <c r="AI65" s="397">
        <v>3</v>
      </c>
      <c r="AJ65" s="363">
        <v>4.4117647058823533</v>
      </c>
      <c r="AK65" s="363"/>
      <c r="AL65" s="363">
        <v>5</v>
      </c>
      <c r="AM65" s="363">
        <v>5</v>
      </c>
      <c r="AN65" s="392">
        <v>91.507352941176464</v>
      </c>
      <c r="AO65" s="362">
        <v>20.813597102256896</v>
      </c>
      <c r="AP65" s="363">
        <v>1.0675039246467812</v>
      </c>
      <c r="AQ65" s="363">
        <v>14.744765029431619</v>
      </c>
      <c r="AR65" s="363">
        <v>16.655928996757066</v>
      </c>
      <c r="AS65" s="363">
        <v>1273.4094126244202</v>
      </c>
      <c r="AT65" s="401">
        <v>2</v>
      </c>
      <c r="AU65" s="363">
        <v>4.6875</v>
      </c>
      <c r="AV65" s="397">
        <v>2</v>
      </c>
      <c r="AW65" s="363">
        <v>4.7058823529411766</v>
      </c>
      <c r="AX65" s="397">
        <v>4</v>
      </c>
      <c r="AY65" s="363">
        <v>0.9375</v>
      </c>
      <c r="AZ65" s="363">
        <v>5</v>
      </c>
      <c r="BA65" s="392">
        <v>83.566176470588232</v>
      </c>
    </row>
    <row r="66" spans="1:53" x14ac:dyDescent="0.2">
      <c r="A66" s="369" t="s">
        <v>331</v>
      </c>
      <c r="B66" s="362">
        <v>1.0341726618705189</v>
      </c>
      <c r="C66" s="363">
        <v>0.27037466203167354</v>
      </c>
      <c r="D66" s="363">
        <v>0.62331186370248137</v>
      </c>
      <c r="E66" s="363">
        <v>0.71973540797535429</v>
      </c>
      <c r="F66" s="363">
        <v>743.79160208771373</v>
      </c>
      <c r="G66" s="401">
        <v>12</v>
      </c>
      <c r="H66" s="363">
        <v>1.0714285714285714</v>
      </c>
      <c r="I66" s="397">
        <v>12</v>
      </c>
      <c r="J66" s="363">
        <v>1.7647058823529411</v>
      </c>
      <c r="K66" s="397">
        <v>7</v>
      </c>
      <c r="L66" s="363">
        <v>1.875</v>
      </c>
      <c r="M66" s="363">
        <v>5</v>
      </c>
      <c r="N66" s="392">
        <v>40.47794117647058</v>
      </c>
      <c r="O66" s="362">
        <v>1.7408123791102699</v>
      </c>
      <c r="P66" s="363">
        <v>0.25754231052244403</v>
      </c>
      <c r="Q66" s="363">
        <v>0.99673202614380152</v>
      </c>
      <c r="R66" s="363">
        <v>1.2595905137813679</v>
      </c>
      <c r="S66" s="363">
        <v>484.19991652652658</v>
      </c>
      <c r="T66" s="401">
        <v>13</v>
      </c>
      <c r="U66" s="363">
        <v>1.25</v>
      </c>
      <c r="V66" s="397">
        <v>10</v>
      </c>
      <c r="W66" s="363">
        <v>2.3529411764705883</v>
      </c>
      <c r="X66" s="397">
        <v>5</v>
      </c>
      <c r="Y66" s="363">
        <v>1.25</v>
      </c>
      <c r="Z66" s="363">
        <v>5</v>
      </c>
      <c r="AA66" s="392">
        <v>43.970588235294116</v>
      </c>
      <c r="AB66" s="362">
        <v>0.70281124497992764</v>
      </c>
      <c r="AC66" s="363">
        <v>0.23148148148147066</v>
      </c>
      <c r="AD66" s="363">
        <v>0.54444444444443874</v>
      </c>
      <c r="AE66" s="363">
        <v>0.59288426697180641</v>
      </c>
      <c r="AF66" s="363"/>
      <c r="AG66" s="401">
        <v>13</v>
      </c>
      <c r="AH66" s="363">
        <v>1.25</v>
      </c>
      <c r="AI66" s="397">
        <v>12</v>
      </c>
      <c r="AJ66" s="363">
        <v>1.7647058823529411</v>
      </c>
      <c r="AK66" s="363"/>
      <c r="AL66" s="363">
        <v>5</v>
      </c>
      <c r="AM66" s="363">
        <v>5</v>
      </c>
      <c r="AN66" s="392">
        <v>51.102941176470587</v>
      </c>
      <c r="AO66" s="362">
        <v>0.93340763443857178</v>
      </c>
      <c r="AP66" s="363">
        <v>0.21978021978022064</v>
      </c>
      <c r="AQ66" s="363">
        <v>0.71407893467142236</v>
      </c>
      <c r="AR66" s="363">
        <v>0.7831487495823205</v>
      </c>
      <c r="AS66" s="363">
        <v>422.38048453966445</v>
      </c>
      <c r="AT66" s="401">
        <v>12</v>
      </c>
      <c r="AU66" s="363">
        <v>1.5625</v>
      </c>
      <c r="AV66" s="397">
        <v>10</v>
      </c>
      <c r="AW66" s="363">
        <v>2.3529411764705883</v>
      </c>
      <c r="AX66" s="397">
        <v>5</v>
      </c>
      <c r="AY66" s="363">
        <v>1.25</v>
      </c>
      <c r="AZ66" s="363">
        <v>5</v>
      </c>
      <c r="BA66" s="392">
        <v>46.158088235294116</v>
      </c>
    </row>
    <row r="67" spans="1:53" x14ac:dyDescent="0.2">
      <c r="A67" s="369" t="s">
        <v>328</v>
      </c>
      <c r="B67" s="362">
        <v>6.4896130036542416E-15</v>
      </c>
      <c r="C67" s="363">
        <v>0</v>
      </c>
      <c r="D67" s="363">
        <v>0</v>
      </c>
      <c r="E67" s="363">
        <v>3.817995518217079E-15</v>
      </c>
      <c r="F67" s="363">
        <v>10000</v>
      </c>
      <c r="G67" s="401">
        <v>15</v>
      </c>
      <c r="H67" s="363">
        <v>0</v>
      </c>
      <c r="I67" s="397">
        <v>14</v>
      </c>
      <c r="J67" s="363">
        <v>1.1764705882352942</v>
      </c>
      <c r="K67" s="397">
        <v>1</v>
      </c>
      <c r="L67" s="363">
        <v>0</v>
      </c>
      <c r="M67" s="363">
        <v>4</v>
      </c>
      <c r="N67" s="392">
        <v>20.235294117647058</v>
      </c>
      <c r="O67" s="362">
        <v>31.59252095422309</v>
      </c>
      <c r="P67" s="363">
        <v>0.47829286239881896</v>
      </c>
      <c r="Q67" s="363">
        <v>16.225490196078429</v>
      </c>
      <c r="R67" s="363">
        <v>21.498036343695109</v>
      </c>
      <c r="S67" s="363">
        <v>143.84912110152496</v>
      </c>
      <c r="T67" s="401">
        <v>1</v>
      </c>
      <c r="U67" s="363">
        <v>5</v>
      </c>
      <c r="V67" s="397">
        <v>1</v>
      </c>
      <c r="W67" s="363">
        <v>5</v>
      </c>
      <c r="X67" s="397">
        <v>6</v>
      </c>
      <c r="Y67" s="363">
        <v>1.5625</v>
      </c>
      <c r="Z67" s="363">
        <v>4</v>
      </c>
      <c r="AA67" s="392">
        <v>86.6875</v>
      </c>
      <c r="AB67" s="362">
        <v>46.268406961178052</v>
      </c>
      <c r="AC67" s="363">
        <v>1.0251322751322709</v>
      </c>
      <c r="AD67" s="363">
        <v>31.06666666666667</v>
      </c>
      <c r="AE67" s="363">
        <v>35.71643921674211</v>
      </c>
      <c r="AF67" s="363"/>
      <c r="AG67" s="401">
        <v>1</v>
      </c>
      <c r="AH67" s="363">
        <v>5</v>
      </c>
      <c r="AI67" s="397">
        <v>1</v>
      </c>
      <c r="AJ67" s="363">
        <v>5</v>
      </c>
      <c r="AK67" s="363"/>
      <c r="AL67" s="363">
        <v>5</v>
      </c>
      <c r="AM67" s="363">
        <v>4</v>
      </c>
      <c r="AN67" s="392">
        <v>97</v>
      </c>
      <c r="AO67" s="362">
        <v>41.237113402061858</v>
      </c>
      <c r="AP67" s="363">
        <v>1.0047095761381484</v>
      </c>
      <c r="AQ67" s="363">
        <v>28.871948277525799</v>
      </c>
      <c r="AR67" s="363">
        <v>32.765919597289312</v>
      </c>
      <c r="AS67" s="363">
        <v>52.309645758450138</v>
      </c>
      <c r="AT67" s="401">
        <v>1</v>
      </c>
      <c r="AU67" s="363">
        <v>5</v>
      </c>
      <c r="AV67" s="397">
        <v>1</v>
      </c>
      <c r="AW67" s="363">
        <v>5</v>
      </c>
      <c r="AX67" s="397">
        <v>7</v>
      </c>
      <c r="AY67" s="363">
        <v>1.875</v>
      </c>
      <c r="AZ67" s="363">
        <v>4</v>
      </c>
      <c r="BA67" s="392">
        <v>87.625</v>
      </c>
    </row>
    <row r="68" spans="1:53" x14ac:dyDescent="0.2">
      <c r="A68" s="369" t="s">
        <v>329</v>
      </c>
      <c r="B68" s="362">
        <v>27.742805755395693</v>
      </c>
      <c r="C68" s="363">
        <v>0.50212437234453067</v>
      </c>
      <c r="D68" s="363">
        <v>13.089549137751929</v>
      </c>
      <c r="E68" s="363">
        <v>16.528472842600706</v>
      </c>
      <c r="F68" s="363">
        <v>6.0732149509639726</v>
      </c>
      <c r="G68" s="401">
        <v>1</v>
      </c>
      <c r="H68" s="363">
        <v>5</v>
      </c>
      <c r="I68" s="397">
        <v>1</v>
      </c>
      <c r="J68" s="363">
        <v>5</v>
      </c>
      <c r="K68" s="397">
        <v>15</v>
      </c>
      <c r="L68" s="363">
        <v>4.375</v>
      </c>
      <c r="M68" s="363">
        <v>4.375</v>
      </c>
      <c r="N68" s="392">
        <v>96.25</v>
      </c>
      <c r="O68" s="362">
        <v>27.530625402965835</v>
      </c>
      <c r="P68" s="363">
        <v>0.62545989698306903</v>
      </c>
      <c r="Q68" s="363">
        <v>14.232026143790849</v>
      </c>
      <c r="R68" s="363">
        <v>18.801699898456317</v>
      </c>
      <c r="S68" s="363">
        <v>4.4108966162424759</v>
      </c>
      <c r="T68" s="401">
        <v>2</v>
      </c>
      <c r="U68" s="363">
        <v>4.6875</v>
      </c>
      <c r="V68" s="397">
        <v>2</v>
      </c>
      <c r="W68" s="363">
        <v>4.7058823529411766</v>
      </c>
      <c r="X68" s="397">
        <v>15</v>
      </c>
      <c r="Y68" s="363">
        <v>4.375</v>
      </c>
      <c r="Z68" s="363">
        <v>4.375</v>
      </c>
      <c r="AA68" s="392">
        <v>92.003676470588232</v>
      </c>
      <c r="AB68" s="362">
        <v>21.335341365461851</v>
      </c>
      <c r="AC68" s="363">
        <v>0.85978835978835333</v>
      </c>
      <c r="AD68" s="363">
        <v>14.455555555555547</v>
      </c>
      <c r="AE68" s="363">
        <v>16.559882993700953</v>
      </c>
      <c r="AF68" s="363"/>
      <c r="AG68" s="401">
        <v>2</v>
      </c>
      <c r="AH68" s="363">
        <v>4.6875</v>
      </c>
      <c r="AI68" s="397">
        <v>2</v>
      </c>
      <c r="AJ68" s="363">
        <v>4.7058823529411766</v>
      </c>
      <c r="AK68" s="363"/>
      <c r="AL68" s="363">
        <v>5</v>
      </c>
      <c r="AM68" s="363">
        <v>4.375</v>
      </c>
      <c r="AN68" s="392">
        <v>93.878676470588232</v>
      </c>
      <c r="AO68" s="362">
        <v>19.935915296740042</v>
      </c>
      <c r="AP68" s="363">
        <v>0.87912087912088255</v>
      </c>
      <c r="AQ68" s="363">
        <v>14.078934671427195</v>
      </c>
      <c r="AR68" s="363">
        <v>15.923383519920387</v>
      </c>
      <c r="AS68" s="363">
        <v>2.6364114167908532</v>
      </c>
      <c r="AT68" s="401">
        <v>3</v>
      </c>
      <c r="AU68" s="363">
        <v>4.375</v>
      </c>
      <c r="AV68" s="397">
        <v>3</v>
      </c>
      <c r="AW68" s="363">
        <v>4.4117647058823533</v>
      </c>
      <c r="AX68" s="397">
        <v>15</v>
      </c>
      <c r="AY68" s="363">
        <v>4.375</v>
      </c>
      <c r="AZ68" s="363">
        <v>4.375</v>
      </c>
      <c r="BA68" s="392">
        <v>87.757352941176464</v>
      </c>
    </row>
    <row r="69" spans="1:53" x14ac:dyDescent="0.2">
      <c r="A69" s="369" t="s">
        <v>303</v>
      </c>
      <c r="B69" s="362">
        <v>6.4896130036542416E-15</v>
      </c>
      <c r="C69" s="363">
        <v>0</v>
      </c>
      <c r="D69" s="363">
        <v>0</v>
      </c>
      <c r="E69" s="363">
        <v>3.817995518217079E-15</v>
      </c>
      <c r="F69" s="363">
        <v>10000</v>
      </c>
      <c r="G69" s="401">
        <v>15</v>
      </c>
      <c r="H69" s="363">
        <v>0</v>
      </c>
      <c r="I69" s="397">
        <v>14</v>
      </c>
      <c r="J69" s="363">
        <v>1.1764705882352942</v>
      </c>
      <c r="K69" s="397">
        <v>1</v>
      </c>
      <c r="L69" s="363">
        <v>0</v>
      </c>
      <c r="M69" s="363">
        <v>4.75</v>
      </c>
      <c r="N69" s="392">
        <v>22.485294117647058</v>
      </c>
      <c r="O69" s="362">
        <v>1.1095072135196601E-14</v>
      </c>
      <c r="P69" s="363">
        <v>0</v>
      </c>
      <c r="Q69" s="363">
        <v>0</v>
      </c>
      <c r="R69" s="363">
        <v>7.4954637955357705E-15</v>
      </c>
      <c r="S69" s="363">
        <v>10000</v>
      </c>
      <c r="T69" s="401">
        <v>17</v>
      </c>
      <c r="U69" s="363">
        <v>0</v>
      </c>
      <c r="V69" s="397">
        <v>16</v>
      </c>
      <c r="W69" s="363">
        <v>0.58823529411764708</v>
      </c>
      <c r="X69" s="397">
        <v>1</v>
      </c>
      <c r="Y69" s="363">
        <v>0</v>
      </c>
      <c r="Z69" s="363">
        <v>4.75</v>
      </c>
      <c r="AA69" s="392">
        <v>18.367647058823529</v>
      </c>
      <c r="AB69" s="362">
        <v>5.2018481742811878E-15</v>
      </c>
      <c r="AC69" s="363">
        <v>0</v>
      </c>
      <c r="AD69" s="363">
        <v>0</v>
      </c>
      <c r="AE69" s="363">
        <v>3.9886350607883775E-15</v>
      </c>
      <c r="AF69" s="363"/>
      <c r="AG69" s="401">
        <v>17</v>
      </c>
      <c r="AH69" s="363">
        <v>0</v>
      </c>
      <c r="AI69" s="397">
        <v>16</v>
      </c>
      <c r="AJ69" s="363">
        <v>0.58823529411764708</v>
      </c>
      <c r="AK69" s="363"/>
      <c r="AL69" s="363">
        <v>5</v>
      </c>
      <c r="AM69" s="363">
        <v>4.75</v>
      </c>
      <c r="AN69" s="392">
        <v>33.367647058823529</v>
      </c>
      <c r="AO69" s="362">
        <v>0</v>
      </c>
      <c r="AP69" s="363">
        <v>0</v>
      </c>
      <c r="AQ69" s="363">
        <v>0</v>
      </c>
      <c r="AR69" s="363">
        <v>0</v>
      </c>
      <c r="AS69" s="363">
        <v>10000</v>
      </c>
      <c r="AT69" s="401">
        <v>17</v>
      </c>
      <c r="AU69" s="363">
        <v>0</v>
      </c>
      <c r="AV69" s="397">
        <v>16</v>
      </c>
      <c r="AW69" s="363">
        <v>0.58823529411764708</v>
      </c>
      <c r="AX69" s="397">
        <v>1</v>
      </c>
      <c r="AY69" s="363">
        <v>0</v>
      </c>
      <c r="AZ69" s="363">
        <v>4.75</v>
      </c>
      <c r="BA69" s="392">
        <v>18.367647058823529</v>
      </c>
    </row>
    <row r="70" spans="1:53" x14ac:dyDescent="0.2">
      <c r="A70" s="369" t="s">
        <v>330</v>
      </c>
      <c r="B70" s="362">
        <v>-8.2733812949640217</v>
      </c>
      <c r="C70" s="363">
        <v>16.840478949401312</v>
      </c>
      <c r="D70" s="363">
        <v>5.2358196551007747</v>
      </c>
      <c r="E70" s="363">
        <v>2.0653905421071999</v>
      </c>
      <c r="F70" s="363">
        <v>25.45793611956805</v>
      </c>
      <c r="G70" s="401">
        <v>4</v>
      </c>
      <c r="H70" s="363">
        <v>3.9285714285714288</v>
      </c>
      <c r="I70" s="397">
        <v>9</v>
      </c>
      <c r="J70" s="363">
        <v>2.6470588235294117</v>
      </c>
      <c r="K70" s="397">
        <v>12</v>
      </c>
      <c r="L70" s="363">
        <v>3.4375</v>
      </c>
      <c r="M70" s="363">
        <v>4.75</v>
      </c>
      <c r="N70" s="392">
        <v>70.591911764705884</v>
      </c>
      <c r="O70" s="362">
        <v>-6.5441650548033321</v>
      </c>
      <c r="P70" s="363">
        <v>16.00441501103753</v>
      </c>
      <c r="Q70" s="363">
        <v>3.7908496732026267</v>
      </c>
      <c r="R70" s="363">
        <v>0.77134005083990209</v>
      </c>
      <c r="S70" s="363">
        <v>25.769183934899075</v>
      </c>
      <c r="T70" s="401">
        <v>8</v>
      </c>
      <c r="U70" s="363">
        <v>2.8125</v>
      </c>
      <c r="V70" s="397">
        <v>13</v>
      </c>
      <c r="W70" s="363">
        <v>1.4705882352941178</v>
      </c>
      <c r="X70" s="397">
        <v>12</v>
      </c>
      <c r="Y70" s="363">
        <v>3.4375</v>
      </c>
      <c r="Z70" s="363">
        <v>4.75</v>
      </c>
      <c r="AA70" s="392">
        <v>54.544117647058819</v>
      </c>
      <c r="AB70" s="362">
        <v>-3.5809906291833857</v>
      </c>
      <c r="AC70" s="363">
        <v>14.351851851851851</v>
      </c>
      <c r="AD70" s="363">
        <v>2.4444444444444478</v>
      </c>
      <c r="AE70" s="363">
        <v>0.6014381790544242</v>
      </c>
      <c r="AF70" s="363"/>
      <c r="AG70" s="401">
        <v>8</v>
      </c>
      <c r="AH70" s="363">
        <v>2.8125</v>
      </c>
      <c r="AI70" s="397">
        <v>11</v>
      </c>
      <c r="AJ70" s="363">
        <v>2.0588235294117649</v>
      </c>
      <c r="AK70" s="363"/>
      <c r="AL70" s="363">
        <v>5</v>
      </c>
      <c r="AM70" s="363">
        <v>4.75</v>
      </c>
      <c r="AN70" s="392">
        <v>63.349264705882355</v>
      </c>
      <c r="AO70" s="362">
        <v>-2.9674003900807975</v>
      </c>
      <c r="AP70" s="363">
        <v>13.626373626373626</v>
      </c>
      <c r="AQ70" s="363">
        <v>2.1325870886808778</v>
      </c>
      <c r="AR70" s="363">
        <v>0.52652645192929881</v>
      </c>
      <c r="AS70" s="363">
        <v>25.967481333963544</v>
      </c>
      <c r="AT70" s="401">
        <v>8</v>
      </c>
      <c r="AU70" s="363">
        <v>2.8125</v>
      </c>
      <c r="AV70" s="397">
        <v>12</v>
      </c>
      <c r="AW70" s="363">
        <v>1.7647058823529411</v>
      </c>
      <c r="AX70" s="397">
        <v>10</v>
      </c>
      <c r="AY70" s="363">
        <v>2.8125</v>
      </c>
      <c r="AZ70" s="363">
        <v>4.75</v>
      </c>
      <c r="BA70" s="392">
        <v>54.72794117647058</v>
      </c>
    </row>
    <row r="71" spans="1:53" x14ac:dyDescent="0.2">
      <c r="A71" s="369" t="s">
        <v>30</v>
      </c>
      <c r="B71" s="362">
        <v>6.4896130036542416E-15</v>
      </c>
      <c r="C71" s="363">
        <v>7.6254289852465966</v>
      </c>
      <c r="D71" s="363">
        <v>4.101856564056396</v>
      </c>
      <c r="E71" s="363">
        <v>3.1392055889115076</v>
      </c>
      <c r="F71" s="363">
        <v>2.2884796739744493</v>
      </c>
      <c r="G71" s="401">
        <v>7</v>
      </c>
      <c r="H71" s="363">
        <v>2.8571428571428572</v>
      </c>
      <c r="I71" s="397">
        <v>8</v>
      </c>
      <c r="J71" s="363">
        <v>2.9411764705882355</v>
      </c>
      <c r="K71" s="397">
        <v>16</v>
      </c>
      <c r="L71" s="363">
        <v>4.6875</v>
      </c>
      <c r="M71" s="363">
        <v>4.75</v>
      </c>
      <c r="N71" s="392">
        <v>68.900735294117638</v>
      </c>
      <c r="O71" s="362">
        <v>1.1095072135196601E-14</v>
      </c>
      <c r="P71" s="363">
        <v>7.2467785775407485</v>
      </c>
      <c r="Q71" s="363">
        <v>3.218422250613679</v>
      </c>
      <c r="R71" s="363">
        <v>2.3510946378294078</v>
      </c>
      <c r="S71" s="363">
        <v>2.2937651313747427</v>
      </c>
      <c r="T71" s="401">
        <v>9</v>
      </c>
      <c r="U71" s="363">
        <v>2.5</v>
      </c>
      <c r="V71" s="397">
        <v>9</v>
      </c>
      <c r="W71" s="363">
        <v>2.6470588235294117</v>
      </c>
      <c r="X71" s="397">
        <v>16</v>
      </c>
      <c r="Y71" s="363">
        <v>4.6875</v>
      </c>
      <c r="Z71" s="363">
        <v>4.75</v>
      </c>
      <c r="AA71" s="392">
        <v>64.341911764705884</v>
      </c>
      <c r="AB71" s="362">
        <v>5.2018481742811878E-15</v>
      </c>
      <c r="AC71" s="363">
        <v>6.5182168950895205</v>
      </c>
      <c r="AD71" s="363">
        <v>2.1901208767500671</v>
      </c>
      <c r="AE71" s="363">
        <v>1.5202262635828998</v>
      </c>
      <c r="AF71" s="363"/>
      <c r="AG71" s="401">
        <v>9</v>
      </c>
      <c r="AH71" s="363">
        <v>2.5</v>
      </c>
      <c r="AI71" s="397">
        <v>9</v>
      </c>
      <c r="AJ71" s="363">
        <v>2.6470588235294117</v>
      </c>
      <c r="AK71" s="363"/>
      <c r="AL71" s="363">
        <v>5</v>
      </c>
      <c r="AM71" s="363">
        <v>4.75</v>
      </c>
      <c r="AN71" s="392">
        <v>65.279411764705884</v>
      </c>
      <c r="AO71" s="362">
        <v>0</v>
      </c>
      <c r="AP71" s="363">
        <v>6.1773642876454185</v>
      </c>
      <c r="AQ71" s="363">
        <v>1.8985723493342297</v>
      </c>
      <c r="AR71" s="363">
        <v>1.3006841527477053</v>
      </c>
      <c r="AS71" s="363">
        <v>2.2963111841794377</v>
      </c>
      <c r="AT71" s="401">
        <v>9</v>
      </c>
      <c r="AU71" s="363">
        <v>2.5</v>
      </c>
      <c r="AV71" s="397">
        <v>9</v>
      </c>
      <c r="AW71" s="363">
        <v>2.6470588235294117</v>
      </c>
      <c r="AX71" s="397">
        <v>16</v>
      </c>
      <c r="AY71" s="363">
        <v>4.6875</v>
      </c>
      <c r="AZ71" s="363">
        <v>4.75</v>
      </c>
      <c r="BA71" s="392">
        <v>64.341911764705884</v>
      </c>
    </row>
    <row r="72" spans="1:53" x14ac:dyDescent="0.2">
      <c r="A72" s="369" t="s">
        <v>6</v>
      </c>
      <c r="B72" s="362">
        <v>10.431654676259003</v>
      </c>
      <c r="C72" s="363">
        <v>-0.11587485515643543</v>
      </c>
      <c r="D72" s="363">
        <v>4.7579472262622051</v>
      </c>
      <c r="E72" s="363">
        <v>6.0894906198773642</v>
      </c>
      <c r="F72" s="363">
        <v>0</v>
      </c>
      <c r="G72" s="401">
        <v>5</v>
      </c>
      <c r="H72" s="363">
        <v>3.5714285714285716</v>
      </c>
      <c r="I72" s="397">
        <v>4</v>
      </c>
      <c r="J72" s="363">
        <v>4.1176470588235299</v>
      </c>
      <c r="K72" s="397">
        <v>17</v>
      </c>
      <c r="L72" s="363">
        <v>5</v>
      </c>
      <c r="M72" s="363">
        <v>4.75</v>
      </c>
      <c r="N72" s="392">
        <v>83.073529411764724</v>
      </c>
      <c r="O72" s="362">
        <v>8.0270793036750625</v>
      </c>
      <c r="P72" s="363">
        <v>-3.6791758646069032E-2</v>
      </c>
      <c r="Q72" s="363">
        <v>4.0522875816993524</v>
      </c>
      <c r="R72" s="363">
        <v>5.4108928406957091</v>
      </c>
      <c r="S72" s="363">
        <v>0</v>
      </c>
      <c r="T72" s="401">
        <v>7</v>
      </c>
      <c r="U72" s="363">
        <v>3.125</v>
      </c>
      <c r="V72" s="397">
        <v>7</v>
      </c>
      <c r="W72" s="363">
        <v>3.2352941176470589</v>
      </c>
      <c r="X72" s="397">
        <v>17</v>
      </c>
      <c r="Y72" s="363">
        <v>5</v>
      </c>
      <c r="Z72" s="363">
        <v>4.75</v>
      </c>
      <c r="AA72" s="392">
        <v>73.772058823529406</v>
      </c>
      <c r="AB72" s="362">
        <v>4.3507362784471333</v>
      </c>
      <c r="AC72" s="363">
        <v>3.3068783068776489E-2</v>
      </c>
      <c r="AD72" s="363">
        <v>2.8999999999999995</v>
      </c>
      <c r="AE72" s="363">
        <v>3.3437382558994018</v>
      </c>
      <c r="AF72" s="363"/>
      <c r="AG72" s="401">
        <v>7</v>
      </c>
      <c r="AH72" s="363">
        <v>3.125</v>
      </c>
      <c r="AI72" s="397">
        <v>7</v>
      </c>
      <c r="AJ72" s="363">
        <v>3.2352941176470589</v>
      </c>
      <c r="AK72" s="363"/>
      <c r="AL72" s="363">
        <v>5</v>
      </c>
      <c r="AM72" s="363">
        <v>4.75</v>
      </c>
      <c r="AN72" s="392">
        <v>73.772058823529406</v>
      </c>
      <c r="AO72" s="362">
        <v>3.6639732516021235</v>
      </c>
      <c r="AP72" s="363">
        <v>3.1397174254322022E-2</v>
      </c>
      <c r="AQ72" s="363">
        <v>2.5475248480169839</v>
      </c>
      <c r="AR72" s="363">
        <v>2.8991107766941338</v>
      </c>
      <c r="AS72" s="363">
        <v>0</v>
      </c>
      <c r="AT72" s="401">
        <v>7</v>
      </c>
      <c r="AU72" s="363">
        <v>3.125</v>
      </c>
      <c r="AV72" s="397">
        <v>7</v>
      </c>
      <c r="AW72" s="363">
        <v>3.2352941176470589</v>
      </c>
      <c r="AX72" s="397">
        <v>17</v>
      </c>
      <c r="AY72" s="363">
        <v>5</v>
      </c>
      <c r="AZ72" s="363">
        <v>4.75</v>
      </c>
      <c r="BA72" s="392">
        <v>73.772058823529406</v>
      </c>
    </row>
    <row r="73" spans="1:53" x14ac:dyDescent="0.2">
      <c r="A73" s="369" t="s">
        <v>305</v>
      </c>
      <c r="B73" s="362">
        <v>12.904676258992817</v>
      </c>
      <c r="C73" s="363">
        <v>7.7249903437619061E-2</v>
      </c>
      <c r="D73" s="363">
        <v>6.0045709536671668</v>
      </c>
      <c r="E73" s="363">
        <v>7.6239335513210866</v>
      </c>
      <c r="F73" s="363">
        <v>23.856527721462779</v>
      </c>
      <c r="G73" s="401">
        <v>2</v>
      </c>
      <c r="H73" s="363">
        <v>4.6428571428571432</v>
      </c>
      <c r="I73" s="397">
        <v>2</v>
      </c>
      <c r="J73" s="363">
        <v>4.7058823529411766</v>
      </c>
      <c r="K73" s="397">
        <v>13</v>
      </c>
      <c r="L73" s="363">
        <v>3.75</v>
      </c>
      <c r="M73" s="363">
        <v>4.375</v>
      </c>
      <c r="N73" s="392">
        <v>89.816176470588232</v>
      </c>
      <c r="O73" s="362">
        <v>10.09026434558351</v>
      </c>
      <c r="P73" s="363">
        <v>0.14716703458424998</v>
      </c>
      <c r="Q73" s="363">
        <v>5.1797385620915053</v>
      </c>
      <c r="R73" s="363">
        <v>6.8643947372920531</v>
      </c>
      <c r="S73" s="363">
        <v>21.280294828957349</v>
      </c>
      <c r="T73" s="401">
        <v>4</v>
      </c>
      <c r="U73" s="363">
        <v>4.0625</v>
      </c>
      <c r="V73" s="397">
        <v>4</v>
      </c>
      <c r="W73" s="363">
        <v>4.1176470588235299</v>
      </c>
      <c r="X73" s="397">
        <v>13</v>
      </c>
      <c r="Y73" s="363">
        <v>3.75</v>
      </c>
      <c r="Z73" s="363">
        <v>4.375</v>
      </c>
      <c r="AA73" s="392">
        <v>81.63602941176471</v>
      </c>
      <c r="AB73" s="362">
        <v>5.6224899598393616</v>
      </c>
      <c r="AC73" s="363">
        <v>0.19841269841269418</v>
      </c>
      <c r="AD73" s="363">
        <v>3.7999999999999861</v>
      </c>
      <c r="AE73" s="363">
        <v>4.3574469517222836</v>
      </c>
      <c r="AF73" s="363"/>
      <c r="AG73" s="401">
        <v>5</v>
      </c>
      <c r="AH73" s="363">
        <v>3.75</v>
      </c>
      <c r="AI73" s="397">
        <v>5</v>
      </c>
      <c r="AJ73" s="363">
        <v>3.8235294117647061</v>
      </c>
      <c r="AK73" s="363"/>
      <c r="AL73" s="363">
        <v>5</v>
      </c>
      <c r="AM73" s="363">
        <v>4.375</v>
      </c>
      <c r="AN73" s="392">
        <v>81.139705882352928</v>
      </c>
      <c r="AO73" s="362">
        <v>4.722764001114518</v>
      </c>
      <c r="AP73" s="363">
        <v>0.18838304552590979</v>
      </c>
      <c r="AQ73" s="363">
        <v>3.3291517900221832</v>
      </c>
      <c r="AR73" s="363">
        <v>3.7680206547895247</v>
      </c>
      <c r="AS73" s="363">
        <v>19.206239973271767</v>
      </c>
      <c r="AT73" s="401">
        <v>6</v>
      </c>
      <c r="AU73" s="363">
        <v>3.4375</v>
      </c>
      <c r="AV73" s="397">
        <v>6</v>
      </c>
      <c r="AW73" s="363">
        <v>3.5294117647058822</v>
      </c>
      <c r="AX73" s="397">
        <v>12</v>
      </c>
      <c r="AY73" s="363">
        <v>3.4375</v>
      </c>
      <c r="AZ73" s="363">
        <v>4.375</v>
      </c>
      <c r="BA73" s="392">
        <v>72.205882352941174</v>
      </c>
    </row>
    <row r="74" spans="1:53" x14ac:dyDescent="0.2">
      <c r="A74" s="369" t="s">
        <v>306</v>
      </c>
      <c r="B74" s="362">
        <v>6.4896130036542416E-15</v>
      </c>
      <c r="C74" s="363">
        <v>3.0127462340672118</v>
      </c>
      <c r="D74" s="363">
        <v>1.6206108456264308</v>
      </c>
      <c r="E74" s="363">
        <v>1.240275115571096</v>
      </c>
      <c r="F74" s="363">
        <v>27.405711157173585</v>
      </c>
      <c r="G74" s="401">
        <v>10</v>
      </c>
      <c r="H74" s="363">
        <v>1.7857142857142858</v>
      </c>
      <c r="I74" s="397">
        <v>10</v>
      </c>
      <c r="J74" s="363">
        <v>2.3529411764705883</v>
      </c>
      <c r="K74" s="397">
        <v>11</v>
      </c>
      <c r="L74" s="363">
        <v>3.125</v>
      </c>
      <c r="M74" s="363">
        <v>5</v>
      </c>
      <c r="N74" s="392">
        <v>53.345588235294116</v>
      </c>
      <c r="O74" s="362">
        <v>1.1095072135196601E-14</v>
      </c>
      <c r="P74" s="363">
        <v>3.0169242089771902</v>
      </c>
      <c r="Q74" s="363">
        <v>1.339869281045752</v>
      </c>
      <c r="R74" s="363">
        <v>0.97878998986486532</v>
      </c>
      <c r="S74" s="363">
        <v>26.068847198287099</v>
      </c>
      <c r="T74" s="401">
        <v>11</v>
      </c>
      <c r="U74" s="363">
        <v>1.875</v>
      </c>
      <c r="V74" s="397">
        <v>11</v>
      </c>
      <c r="W74" s="363">
        <v>2.0588235294117649</v>
      </c>
      <c r="X74" s="397">
        <v>11</v>
      </c>
      <c r="Y74" s="363">
        <v>3.125</v>
      </c>
      <c r="Z74" s="363">
        <v>5</v>
      </c>
      <c r="AA74" s="392">
        <v>51.911764705882355</v>
      </c>
      <c r="AB74" s="362">
        <v>5.2018481742811878E-15</v>
      </c>
      <c r="AC74" s="363">
        <v>3.00925925925926</v>
      </c>
      <c r="AD74" s="363">
        <v>1.0111111111111073</v>
      </c>
      <c r="AE74" s="363">
        <v>0.70184147497490323</v>
      </c>
      <c r="AF74" s="363"/>
      <c r="AG74" s="401">
        <v>11</v>
      </c>
      <c r="AH74" s="363">
        <v>1.875</v>
      </c>
      <c r="AI74" s="397">
        <v>10</v>
      </c>
      <c r="AJ74" s="363">
        <v>2.3529411764705883</v>
      </c>
      <c r="AK74" s="363"/>
      <c r="AL74" s="363">
        <v>5</v>
      </c>
      <c r="AM74" s="363">
        <v>5</v>
      </c>
      <c r="AN74" s="392">
        <v>59.595588235294116</v>
      </c>
      <c r="AO74" s="362">
        <v>0</v>
      </c>
      <c r="AP74" s="363">
        <v>3.0141287284144456</v>
      </c>
      <c r="AQ74" s="363">
        <v>0.9263726720061698</v>
      </c>
      <c r="AR74" s="363">
        <v>0.63464437077655067</v>
      </c>
      <c r="AS74" s="363">
        <v>22.267140315203548</v>
      </c>
      <c r="AT74" s="401">
        <v>11</v>
      </c>
      <c r="AU74" s="363">
        <v>1.875</v>
      </c>
      <c r="AV74" s="397">
        <v>11</v>
      </c>
      <c r="AW74" s="363">
        <v>2.0588235294117649</v>
      </c>
      <c r="AX74" s="397">
        <v>11</v>
      </c>
      <c r="AY74" s="363">
        <v>3.125</v>
      </c>
      <c r="AZ74" s="363">
        <v>5</v>
      </c>
      <c r="BA74" s="392">
        <v>51.911764705882355</v>
      </c>
    </row>
    <row r="75" spans="1:53" x14ac:dyDescent="0.2">
      <c r="A75" s="369" t="s">
        <v>307</v>
      </c>
      <c r="B75" s="362">
        <v>-14.117479817385959</v>
      </c>
      <c r="C75" s="363">
        <v>12.935661177336474</v>
      </c>
      <c r="D75" s="363">
        <v>0.43489542369785639</v>
      </c>
      <c r="E75" s="363">
        <v>-2.9803527688547722</v>
      </c>
      <c r="F75" s="363">
        <v>0</v>
      </c>
      <c r="G75" s="401">
        <v>13</v>
      </c>
      <c r="H75" s="363">
        <v>0.7142857142857143</v>
      </c>
      <c r="I75" s="397">
        <v>18</v>
      </c>
      <c r="J75" s="363">
        <v>0</v>
      </c>
      <c r="K75" s="397">
        <v>17</v>
      </c>
      <c r="L75" s="363">
        <v>5</v>
      </c>
      <c r="M75" s="363">
        <v>5</v>
      </c>
      <c r="N75" s="392">
        <v>35</v>
      </c>
      <c r="O75" s="362">
        <v>-13.102507328431173</v>
      </c>
      <c r="P75" s="363">
        <v>15.950543137716375</v>
      </c>
      <c r="Q75" s="363">
        <v>0.44274485547705444</v>
      </c>
      <c r="R75" s="363">
        <v>-3.6767369074551257</v>
      </c>
      <c r="S75" s="363">
        <v>0</v>
      </c>
      <c r="T75" s="401">
        <v>14</v>
      </c>
      <c r="U75" s="363">
        <v>0.9375</v>
      </c>
      <c r="V75" s="397">
        <v>18</v>
      </c>
      <c r="W75" s="363">
        <v>0</v>
      </c>
      <c r="X75" s="397">
        <v>17</v>
      </c>
      <c r="Y75" s="363">
        <v>5</v>
      </c>
      <c r="Z75" s="363">
        <v>5</v>
      </c>
      <c r="AA75" s="392">
        <v>36.5625</v>
      </c>
      <c r="AB75" s="362">
        <v>-10.251421297538329</v>
      </c>
      <c r="AC75" s="363">
        <v>21.609345211318896</v>
      </c>
      <c r="AD75" s="363">
        <v>0.45379624943769337</v>
      </c>
      <c r="AE75" s="363">
        <v>-2.8206200823876211</v>
      </c>
      <c r="AF75" s="363"/>
      <c r="AG75" s="401">
        <v>14</v>
      </c>
      <c r="AH75" s="363">
        <v>0.9375</v>
      </c>
      <c r="AI75" s="397">
        <v>18</v>
      </c>
      <c r="AJ75" s="363">
        <v>0</v>
      </c>
      <c r="AK75" s="363"/>
      <c r="AL75" s="363">
        <v>5</v>
      </c>
      <c r="AM75" s="363">
        <v>5</v>
      </c>
      <c r="AN75" s="392">
        <v>36.5625</v>
      </c>
      <c r="AO75" s="362">
        <v>-10.058428617990977</v>
      </c>
      <c r="AP75" s="363">
        <v>24.17980973142916</v>
      </c>
      <c r="AQ75" s="363">
        <v>0.46446910881623421</v>
      </c>
      <c r="AR75" s="363">
        <v>-2.8493452669969739</v>
      </c>
      <c r="AS75" s="363">
        <v>0</v>
      </c>
      <c r="AT75" s="401">
        <v>14</v>
      </c>
      <c r="AU75" s="363">
        <v>0.9375</v>
      </c>
      <c r="AV75" s="397">
        <v>18</v>
      </c>
      <c r="AW75" s="363">
        <v>0</v>
      </c>
      <c r="AX75" s="397">
        <v>17</v>
      </c>
      <c r="AY75" s="363">
        <v>5</v>
      </c>
      <c r="AZ75" s="363">
        <v>5</v>
      </c>
      <c r="BA75" s="392">
        <v>36.5625</v>
      </c>
    </row>
    <row r="76" spans="1:53" x14ac:dyDescent="0.2">
      <c r="A76" s="369" t="s">
        <v>308</v>
      </c>
      <c r="B76" s="362">
        <v>6.4896130036542416E-15</v>
      </c>
      <c r="C76" s="363">
        <v>0</v>
      </c>
      <c r="D76" s="363">
        <v>0</v>
      </c>
      <c r="E76" s="363">
        <v>3.817995518217079E-15</v>
      </c>
      <c r="F76" s="363">
        <v>10000</v>
      </c>
      <c r="G76" s="401">
        <v>15</v>
      </c>
      <c r="H76" s="363">
        <v>0</v>
      </c>
      <c r="I76" s="397">
        <v>14</v>
      </c>
      <c r="J76" s="363">
        <v>1.1764705882352942</v>
      </c>
      <c r="K76" s="397">
        <v>1</v>
      </c>
      <c r="L76" s="363">
        <v>0</v>
      </c>
      <c r="M76" s="363">
        <v>5</v>
      </c>
      <c r="N76" s="392">
        <v>23.235294117647058</v>
      </c>
      <c r="O76" s="362">
        <v>1.1095072135196601E-14</v>
      </c>
      <c r="P76" s="363">
        <v>0</v>
      </c>
      <c r="Q76" s="363">
        <v>0</v>
      </c>
      <c r="R76" s="363">
        <v>7.4954637955357705E-15</v>
      </c>
      <c r="S76" s="363">
        <v>10000</v>
      </c>
      <c r="T76" s="401">
        <v>17</v>
      </c>
      <c r="U76" s="363">
        <v>0</v>
      </c>
      <c r="V76" s="397">
        <v>16</v>
      </c>
      <c r="W76" s="363">
        <v>0.58823529411764708</v>
      </c>
      <c r="X76" s="397">
        <v>1</v>
      </c>
      <c r="Y76" s="363">
        <v>0</v>
      </c>
      <c r="Z76" s="363">
        <v>5</v>
      </c>
      <c r="AA76" s="392">
        <v>19.117647058823529</v>
      </c>
      <c r="AB76" s="362">
        <v>5.2018481742811878E-15</v>
      </c>
      <c r="AC76" s="363">
        <v>0</v>
      </c>
      <c r="AD76" s="363">
        <v>0</v>
      </c>
      <c r="AE76" s="363">
        <v>3.9886350607883775E-15</v>
      </c>
      <c r="AF76" s="363"/>
      <c r="AG76" s="401">
        <v>17</v>
      </c>
      <c r="AH76" s="363">
        <v>0</v>
      </c>
      <c r="AI76" s="397">
        <v>16</v>
      </c>
      <c r="AJ76" s="363">
        <v>0.58823529411764708</v>
      </c>
      <c r="AK76" s="363"/>
      <c r="AL76" s="363">
        <v>5</v>
      </c>
      <c r="AM76" s="363">
        <v>5</v>
      </c>
      <c r="AN76" s="392">
        <v>34.117647058823529</v>
      </c>
      <c r="AO76" s="362">
        <v>0</v>
      </c>
      <c r="AP76" s="363">
        <v>0</v>
      </c>
      <c r="AQ76" s="363">
        <v>0</v>
      </c>
      <c r="AR76" s="363">
        <v>0</v>
      </c>
      <c r="AS76" s="363">
        <v>10000</v>
      </c>
      <c r="AT76" s="401">
        <v>17</v>
      </c>
      <c r="AU76" s="363">
        <v>0</v>
      </c>
      <c r="AV76" s="397">
        <v>16</v>
      </c>
      <c r="AW76" s="363">
        <v>0.58823529411764708</v>
      </c>
      <c r="AX76" s="397">
        <v>1</v>
      </c>
      <c r="AY76" s="363">
        <v>0</v>
      </c>
      <c r="AZ76" s="363">
        <v>5</v>
      </c>
      <c r="BA76" s="392">
        <v>19.117647058823529</v>
      </c>
    </row>
    <row r="77" spans="1:53" x14ac:dyDescent="0.2">
      <c r="A77" s="369" t="s">
        <v>309</v>
      </c>
      <c r="B77" s="362">
        <v>8.4082733812949737</v>
      </c>
      <c r="C77" s="363">
        <v>-0.42487446890691166</v>
      </c>
      <c r="D77" s="363">
        <v>3.6567629337211671</v>
      </c>
      <c r="E77" s="363">
        <v>4.7718790023446758</v>
      </c>
      <c r="F77" s="363">
        <v>118.46743836744578</v>
      </c>
      <c r="G77" s="401">
        <v>9</v>
      </c>
      <c r="H77" s="363">
        <v>2.1428571428571428</v>
      </c>
      <c r="I77" s="397">
        <v>7</v>
      </c>
      <c r="J77" s="363">
        <v>3.2352941176470589</v>
      </c>
      <c r="K77" s="397">
        <v>8</v>
      </c>
      <c r="L77" s="363">
        <v>2.1875</v>
      </c>
      <c r="M77" s="363">
        <v>4.5</v>
      </c>
      <c r="N77" s="392">
        <v>57.709558823529406</v>
      </c>
      <c r="O77" s="362">
        <v>6.0283687943262558</v>
      </c>
      <c r="P77" s="363">
        <v>-0.40470934510669399</v>
      </c>
      <c r="Q77" s="363">
        <v>2.8758169934640603</v>
      </c>
      <c r="R77" s="363">
        <v>3.9412654895236052</v>
      </c>
      <c r="S77" s="363">
        <v>118.46743836744578</v>
      </c>
      <c r="T77" s="401">
        <v>10</v>
      </c>
      <c r="U77" s="363">
        <v>2.1875</v>
      </c>
      <c r="V77" s="397">
        <v>8</v>
      </c>
      <c r="W77" s="363">
        <v>2.9411764705882355</v>
      </c>
      <c r="X77" s="397">
        <v>7</v>
      </c>
      <c r="Y77" s="363">
        <v>1.875</v>
      </c>
      <c r="Z77" s="363">
        <v>4.5</v>
      </c>
      <c r="AA77" s="392">
        <v>55.025735294117638</v>
      </c>
      <c r="AB77" s="362">
        <v>3.1291834002677503</v>
      </c>
      <c r="AC77" s="363">
        <v>-0.3637566137566236</v>
      </c>
      <c r="AD77" s="363">
        <v>1.9555555555555455</v>
      </c>
      <c r="AE77" s="363">
        <v>2.3145343586809655</v>
      </c>
      <c r="AF77" s="363"/>
      <c r="AG77" s="401">
        <v>10</v>
      </c>
      <c r="AH77" s="363">
        <v>2.1875</v>
      </c>
      <c r="AI77" s="397">
        <v>8</v>
      </c>
      <c r="AJ77" s="363">
        <v>2.9411764705882355</v>
      </c>
      <c r="AK77" s="363"/>
      <c r="AL77" s="363">
        <v>5</v>
      </c>
      <c r="AM77" s="363">
        <v>4.5</v>
      </c>
      <c r="AN77" s="392">
        <v>64.400735294117638</v>
      </c>
      <c r="AO77" s="362">
        <v>2.605182502089725</v>
      </c>
      <c r="AP77" s="363">
        <v>-0.34536891679748644</v>
      </c>
      <c r="AQ77" s="363">
        <v>1.6983498986779804</v>
      </c>
      <c r="AR77" s="363">
        <v>1.9839247465629495</v>
      </c>
      <c r="AS77" s="363">
        <v>118.46743836744547</v>
      </c>
      <c r="AT77" s="401">
        <v>10</v>
      </c>
      <c r="AU77" s="363">
        <v>2.1875</v>
      </c>
      <c r="AV77" s="397">
        <v>8</v>
      </c>
      <c r="AW77" s="363">
        <v>2.9411764705882355</v>
      </c>
      <c r="AX77" s="397">
        <v>6</v>
      </c>
      <c r="AY77" s="363">
        <v>1.5625</v>
      </c>
      <c r="AZ77" s="363">
        <v>4.5</v>
      </c>
      <c r="BA77" s="392">
        <v>54.088235294117638</v>
      </c>
    </row>
    <row r="78" spans="1:53" x14ac:dyDescent="0.2">
      <c r="A78" s="369" t="s">
        <v>21</v>
      </c>
      <c r="B78" s="362">
        <v>6.4896130036542416E-15</v>
      </c>
      <c r="C78" s="363">
        <v>2.8196214754731574</v>
      </c>
      <c r="D78" s="363">
        <v>1.5167255350093432</v>
      </c>
      <c r="E78" s="363">
        <v>1.1607703004703838</v>
      </c>
      <c r="F78" s="363">
        <v>32.682874807849458</v>
      </c>
      <c r="G78" s="401">
        <v>11</v>
      </c>
      <c r="H78" s="363">
        <v>1.4285714285714286</v>
      </c>
      <c r="I78" s="397">
        <v>11</v>
      </c>
      <c r="J78" s="363">
        <v>2.0588235294117649</v>
      </c>
      <c r="K78" s="397">
        <v>10</v>
      </c>
      <c r="L78" s="363">
        <v>2.8125</v>
      </c>
      <c r="M78" s="363">
        <v>5</v>
      </c>
      <c r="N78" s="392">
        <v>47.849264705882355</v>
      </c>
      <c r="O78" s="362">
        <v>1.1095072135196601E-14</v>
      </c>
      <c r="P78" s="363">
        <v>2.6857983811626212</v>
      </c>
      <c r="Q78" s="363">
        <v>1.1928104575163463</v>
      </c>
      <c r="R78" s="363">
        <v>0.87136182024555175</v>
      </c>
      <c r="S78" s="363">
        <v>32.682874807849458</v>
      </c>
      <c r="T78" s="401">
        <v>12</v>
      </c>
      <c r="U78" s="363">
        <v>1.5625</v>
      </c>
      <c r="V78" s="397">
        <v>12</v>
      </c>
      <c r="W78" s="363">
        <v>1.7647058823529411</v>
      </c>
      <c r="X78" s="397">
        <v>10</v>
      </c>
      <c r="Y78" s="363">
        <v>2.8125</v>
      </c>
      <c r="Z78" s="363">
        <v>5</v>
      </c>
      <c r="AA78" s="392">
        <v>46.727941176470587</v>
      </c>
      <c r="AB78" s="362">
        <v>5.2018481742811878E-15</v>
      </c>
      <c r="AC78" s="363">
        <v>2.414021164021154</v>
      </c>
      <c r="AD78" s="363">
        <v>0.81111111111109979</v>
      </c>
      <c r="AE78" s="363">
        <v>0.5630156887161295</v>
      </c>
      <c r="AF78" s="363"/>
      <c r="AG78" s="401">
        <v>12</v>
      </c>
      <c r="AH78" s="363">
        <v>1.5625</v>
      </c>
      <c r="AI78" s="397">
        <v>13</v>
      </c>
      <c r="AJ78" s="363">
        <v>1.4705882352941178</v>
      </c>
      <c r="AK78" s="363"/>
      <c r="AL78" s="363">
        <v>5</v>
      </c>
      <c r="AM78" s="363">
        <v>5</v>
      </c>
      <c r="AN78" s="392">
        <v>51.231617647058826</v>
      </c>
      <c r="AO78" s="362">
        <v>0</v>
      </c>
      <c r="AP78" s="363">
        <v>2.2919937205651504</v>
      </c>
      <c r="AQ78" s="363">
        <v>0.70442921933801972</v>
      </c>
      <c r="AR78" s="363">
        <v>0.48259415694466845</v>
      </c>
      <c r="AS78" s="363">
        <v>32.682874807849458</v>
      </c>
      <c r="AT78" s="401">
        <v>13</v>
      </c>
      <c r="AU78" s="363">
        <v>1.25</v>
      </c>
      <c r="AV78" s="397">
        <v>13</v>
      </c>
      <c r="AW78" s="363">
        <v>1.4705882352941178</v>
      </c>
      <c r="AX78" s="397">
        <v>9</v>
      </c>
      <c r="AY78" s="363">
        <v>2.5</v>
      </c>
      <c r="AZ78" s="363">
        <v>5</v>
      </c>
      <c r="BA78" s="392">
        <v>41.544117647058826</v>
      </c>
    </row>
    <row r="79" spans="1:53" x14ac:dyDescent="0.2">
      <c r="A79" s="369" t="s">
        <v>310</v>
      </c>
      <c r="B79" s="362">
        <v>-0.35971223021581511</v>
      </c>
      <c r="C79" s="363">
        <v>0.73387408265740162</v>
      </c>
      <c r="D79" s="363">
        <v>0.22854768335758679</v>
      </c>
      <c r="E79" s="363">
        <v>9.0490935005545628E-2</v>
      </c>
      <c r="F79" s="363">
        <v>49.164340785128694</v>
      </c>
      <c r="G79" s="401">
        <v>14</v>
      </c>
      <c r="H79" s="363">
        <v>0.35714285714285715</v>
      </c>
      <c r="I79" s="397">
        <v>13</v>
      </c>
      <c r="J79" s="363">
        <v>1.4705882352941178</v>
      </c>
      <c r="K79" s="397">
        <v>9</v>
      </c>
      <c r="L79" s="363">
        <v>2.5</v>
      </c>
      <c r="M79" s="363">
        <v>5</v>
      </c>
      <c r="N79" s="392">
        <v>35.294117647058826</v>
      </c>
      <c r="O79" s="362">
        <v>-0.22566086395873255</v>
      </c>
      <c r="P79" s="363">
        <v>0.66225165562913801</v>
      </c>
      <c r="Q79" s="363">
        <v>0.17973856209150232</v>
      </c>
      <c r="R79" s="363">
        <v>6.240732266068906E-2</v>
      </c>
      <c r="S79" s="363">
        <v>51.5317031143069</v>
      </c>
      <c r="T79" s="401">
        <v>15</v>
      </c>
      <c r="U79" s="363">
        <v>0.625</v>
      </c>
      <c r="V79" s="397">
        <v>15</v>
      </c>
      <c r="W79" s="363">
        <v>0.88235294117647056</v>
      </c>
      <c r="X79" s="397">
        <v>9</v>
      </c>
      <c r="Y79" s="363">
        <v>2.5</v>
      </c>
      <c r="Z79" s="363">
        <v>5</v>
      </c>
      <c r="AA79" s="392">
        <v>33.051470588235297</v>
      </c>
      <c r="AB79" s="362">
        <v>-0.15060240963854948</v>
      </c>
      <c r="AC79" s="363">
        <v>0.69444444444443554</v>
      </c>
      <c r="AD79" s="363">
        <v>0.13333333333333838</v>
      </c>
      <c r="AE79" s="363">
        <v>4.6485604186650709E-2</v>
      </c>
      <c r="AF79" s="363"/>
      <c r="AG79" s="401">
        <v>16</v>
      </c>
      <c r="AH79" s="363">
        <v>0.3125</v>
      </c>
      <c r="AI79" s="397">
        <v>15</v>
      </c>
      <c r="AJ79" s="363">
        <v>0.88235294117647056</v>
      </c>
      <c r="AK79" s="363"/>
      <c r="AL79" s="363">
        <v>5</v>
      </c>
      <c r="AM79" s="363">
        <v>5</v>
      </c>
      <c r="AN79" s="392">
        <v>38.363970588235297</v>
      </c>
      <c r="AO79" s="362">
        <v>-6.9657286152127559E-2</v>
      </c>
      <c r="AP79" s="363">
        <v>0.72213500784929485</v>
      </c>
      <c r="AQ79" s="363">
        <v>0.17369487600115086</v>
      </c>
      <c r="AR79" s="363">
        <v>9.7059721477667046E-2</v>
      </c>
      <c r="AS79" s="363">
        <v>38.875296884330176</v>
      </c>
      <c r="AT79" s="401">
        <v>16</v>
      </c>
      <c r="AU79" s="363">
        <v>0.3125</v>
      </c>
      <c r="AV79" s="397">
        <v>15</v>
      </c>
      <c r="AW79" s="363">
        <v>0.88235294117647056</v>
      </c>
      <c r="AX79" s="397">
        <v>8</v>
      </c>
      <c r="AY79" s="363">
        <v>2.1875</v>
      </c>
      <c r="AZ79" s="363">
        <v>5</v>
      </c>
      <c r="BA79" s="392">
        <v>29.926470588235293</v>
      </c>
    </row>
    <row r="80" spans="1:53" x14ac:dyDescent="0.2">
      <c r="A80" s="389" t="s">
        <v>311</v>
      </c>
      <c r="B80" s="362">
        <v>6.4896130036542416E-15</v>
      </c>
      <c r="C80" s="363">
        <v>0</v>
      </c>
      <c r="D80" s="363">
        <v>0</v>
      </c>
      <c r="E80" s="363">
        <v>3.817995518217079E-15</v>
      </c>
      <c r="F80" s="363">
        <v>10000</v>
      </c>
      <c r="G80" s="401">
        <v>15</v>
      </c>
      <c r="H80" s="363">
        <v>0</v>
      </c>
      <c r="I80" s="397">
        <v>14</v>
      </c>
      <c r="J80" s="363">
        <v>1.1764705882352942</v>
      </c>
      <c r="K80" s="397">
        <v>1</v>
      </c>
      <c r="L80" s="363">
        <v>0</v>
      </c>
      <c r="M80" s="363">
        <v>5</v>
      </c>
      <c r="N80" s="392">
        <v>23.235294117647058</v>
      </c>
      <c r="O80" s="362">
        <v>1.1095072135196601E-14</v>
      </c>
      <c r="P80" s="363">
        <v>0.29433406916849997</v>
      </c>
      <c r="Q80" s="363">
        <v>0.13071895424836322</v>
      </c>
      <c r="R80" s="363">
        <v>9.5491706328284243E-2</v>
      </c>
      <c r="S80" s="363">
        <v>62.871925595869584</v>
      </c>
      <c r="T80" s="401">
        <v>16</v>
      </c>
      <c r="U80" s="363">
        <v>0.3125</v>
      </c>
      <c r="V80" s="397">
        <v>14</v>
      </c>
      <c r="W80" s="363">
        <v>1.1764705882352942</v>
      </c>
      <c r="X80" s="397">
        <v>8</v>
      </c>
      <c r="Y80" s="363">
        <v>2.1875</v>
      </c>
      <c r="Z80" s="363">
        <v>5</v>
      </c>
      <c r="AA80" s="392">
        <v>31.985294117647058</v>
      </c>
      <c r="AB80" s="362">
        <v>5.2018481742811878E-15</v>
      </c>
      <c r="AC80" s="363">
        <v>0.89285714285714146</v>
      </c>
      <c r="AD80" s="363">
        <v>0.2999999999999956</v>
      </c>
      <c r="AE80" s="363">
        <v>0.20823867938816054</v>
      </c>
      <c r="AF80" s="363"/>
      <c r="AG80" s="401">
        <v>15</v>
      </c>
      <c r="AH80" s="363">
        <v>0.625</v>
      </c>
      <c r="AI80" s="397">
        <v>14</v>
      </c>
      <c r="AJ80" s="363">
        <v>1.1764705882352942</v>
      </c>
      <c r="AK80" s="363"/>
      <c r="AL80" s="363">
        <v>5</v>
      </c>
      <c r="AM80" s="363">
        <v>5</v>
      </c>
      <c r="AN80" s="392">
        <v>42.610294117647058</v>
      </c>
      <c r="AO80" s="362">
        <v>0</v>
      </c>
      <c r="AP80" s="363">
        <v>0.91051805337520464</v>
      </c>
      <c r="AQ80" s="363">
        <v>0.27984174466852463</v>
      </c>
      <c r="AR80" s="363">
        <v>0.19171548700541791</v>
      </c>
      <c r="AS80" s="363">
        <v>13.529401710503389</v>
      </c>
      <c r="AT80" s="401">
        <v>15</v>
      </c>
      <c r="AU80" s="363">
        <v>0.625</v>
      </c>
      <c r="AV80" s="397">
        <v>14</v>
      </c>
      <c r="AW80" s="363">
        <v>1.1764705882352942</v>
      </c>
      <c r="AX80" s="397">
        <v>13</v>
      </c>
      <c r="AY80" s="363">
        <v>3.75</v>
      </c>
      <c r="AZ80" s="363">
        <v>5</v>
      </c>
      <c r="BA80" s="392">
        <v>38.860294117647058</v>
      </c>
    </row>
    <row r="81" spans="1:53" x14ac:dyDescent="0.2">
      <c r="A81" s="395" t="s">
        <v>312</v>
      </c>
      <c r="B81" s="370">
        <v>9.7571942446043298</v>
      </c>
      <c r="C81" s="371">
        <v>2.0084974893781369</v>
      </c>
      <c r="D81" s="371">
        <v>5.5890297111988465</v>
      </c>
      <c r="E81" s="371">
        <v>6.5672422815280038</v>
      </c>
      <c r="F81" s="371">
        <v>15.089825721933728</v>
      </c>
      <c r="G81" s="400">
        <v>3</v>
      </c>
      <c r="H81" s="371">
        <v>4.2857142857142856</v>
      </c>
      <c r="I81" s="398">
        <v>3</v>
      </c>
      <c r="J81" s="371">
        <v>4.4117647058823533</v>
      </c>
      <c r="K81" s="398">
        <v>14</v>
      </c>
      <c r="L81" s="371">
        <v>4.0625</v>
      </c>
      <c r="M81" s="371">
        <v>5</v>
      </c>
      <c r="N81" s="393">
        <v>88.069852941176464</v>
      </c>
      <c r="O81" s="370">
        <v>10.799484203739539</v>
      </c>
      <c r="P81" s="371">
        <v>2.3546725533480521</v>
      </c>
      <c r="Q81" s="371">
        <v>6.519607843137269</v>
      </c>
      <c r="R81" s="371">
        <v>8.0597080154276721</v>
      </c>
      <c r="S81" s="371">
        <v>10.985918335677168</v>
      </c>
      <c r="T81" s="400">
        <v>3</v>
      </c>
      <c r="U81" s="371">
        <v>4.375</v>
      </c>
      <c r="V81" s="398">
        <v>3</v>
      </c>
      <c r="W81" s="371">
        <v>4.4117647058823533</v>
      </c>
      <c r="X81" s="398">
        <v>14</v>
      </c>
      <c r="Y81" s="371">
        <v>4.0625</v>
      </c>
      <c r="Z81" s="371">
        <v>5</v>
      </c>
      <c r="AA81" s="393">
        <v>88.694852941176464</v>
      </c>
      <c r="AB81" s="370">
        <v>9.9062918340026851</v>
      </c>
      <c r="AC81" s="371">
        <v>3.1415343915343898</v>
      </c>
      <c r="AD81" s="371">
        <v>7.6333333333333382</v>
      </c>
      <c r="AE81" s="371">
        <v>8.3285655790577859</v>
      </c>
      <c r="AF81" s="371"/>
      <c r="AG81" s="400">
        <v>4</v>
      </c>
      <c r="AH81" s="371">
        <v>4.0625</v>
      </c>
      <c r="AI81" s="398">
        <v>4</v>
      </c>
      <c r="AJ81" s="371">
        <v>4.1176470588235299</v>
      </c>
      <c r="AK81" s="371"/>
      <c r="AL81" s="371">
        <v>5</v>
      </c>
      <c r="AM81" s="371">
        <v>5</v>
      </c>
      <c r="AN81" s="393">
        <v>87.26102941176471</v>
      </c>
      <c r="AO81" s="370">
        <v>9.9331290052939476</v>
      </c>
      <c r="AP81" s="371">
        <v>3.4536891679748867</v>
      </c>
      <c r="AQ81" s="371">
        <v>7.9417157193862691</v>
      </c>
      <c r="AR81" s="371">
        <v>8.5688408845596289</v>
      </c>
      <c r="AS81" s="371">
        <v>5.6958301085417657</v>
      </c>
      <c r="AT81" s="400">
        <v>4</v>
      </c>
      <c r="AU81" s="371">
        <v>4.0625</v>
      </c>
      <c r="AV81" s="398">
        <v>4</v>
      </c>
      <c r="AW81" s="371">
        <v>4.1176470588235299</v>
      </c>
      <c r="AX81" s="398">
        <v>14</v>
      </c>
      <c r="AY81" s="371">
        <v>4.0625</v>
      </c>
      <c r="AZ81" s="371">
        <v>5</v>
      </c>
      <c r="BA81" s="393">
        <v>84.44852941176471</v>
      </c>
    </row>
    <row r="82" spans="1:53" x14ac:dyDescent="0.2">
      <c r="A82" s="386"/>
      <c r="B82" s="363"/>
      <c r="C82" s="363"/>
      <c r="D82" s="363"/>
      <c r="E82" s="363"/>
      <c r="F82" s="363"/>
      <c r="G82" s="361"/>
      <c r="H82" s="363"/>
      <c r="I82" s="383"/>
      <c r="J82" s="363"/>
      <c r="K82" s="383"/>
      <c r="L82" s="363"/>
      <c r="M82" s="363"/>
      <c r="N82" s="363"/>
      <c r="O82" s="383"/>
      <c r="P82" s="383"/>
      <c r="Q82" s="383"/>
      <c r="R82" s="383"/>
      <c r="S82" s="383"/>
      <c r="T82" s="383"/>
      <c r="U82" s="383"/>
      <c r="V82" s="383"/>
      <c r="W82" s="383"/>
      <c r="X82" s="383"/>
      <c r="Y82" s="383"/>
      <c r="Z82" s="383"/>
      <c r="AA82" s="383"/>
      <c r="AB82" s="363"/>
      <c r="AC82" s="363"/>
      <c r="AD82" s="363"/>
      <c r="AE82" s="363"/>
      <c r="AF82" s="363"/>
      <c r="AG82" s="383"/>
      <c r="AH82" s="363"/>
      <c r="AI82" s="383"/>
      <c r="AJ82" s="363"/>
      <c r="AK82" s="363"/>
      <c r="AL82" s="363"/>
      <c r="AM82" s="363"/>
      <c r="AN82" s="363"/>
      <c r="AO82" s="363"/>
      <c r="AP82" s="363"/>
      <c r="AQ82" s="363"/>
      <c r="AR82" s="363"/>
      <c r="AS82" s="363"/>
      <c r="AT82" s="383"/>
      <c r="AU82" s="363"/>
      <c r="AV82" s="383"/>
      <c r="AW82" s="363"/>
      <c r="AX82" s="368"/>
      <c r="AY82" s="363"/>
      <c r="AZ82" s="363"/>
      <c r="BA82" s="363"/>
    </row>
    <row r="83" spans="1:53" x14ac:dyDescent="0.2">
      <c r="A83" s="386" t="s">
        <v>358</v>
      </c>
      <c r="B83" s="361"/>
      <c r="C83" s="361"/>
      <c r="D83" s="361"/>
      <c r="E83" s="361"/>
      <c r="F83" s="361"/>
      <c r="G83" s="396">
        <v>1</v>
      </c>
      <c r="H83" s="363"/>
      <c r="I83" s="396">
        <v>1</v>
      </c>
      <c r="J83" s="363"/>
      <c r="K83" s="396">
        <v>1</v>
      </c>
      <c r="L83" s="363"/>
      <c r="M83" s="363"/>
      <c r="N83" s="363"/>
      <c r="O83" s="361"/>
      <c r="P83" s="361"/>
      <c r="Q83" s="361"/>
      <c r="R83" s="361"/>
      <c r="S83" s="361"/>
      <c r="T83" s="396">
        <v>1</v>
      </c>
      <c r="U83" s="383"/>
      <c r="V83" s="396">
        <v>1</v>
      </c>
      <c r="W83" s="383"/>
      <c r="X83" s="396">
        <v>1</v>
      </c>
      <c r="Y83" s="383"/>
      <c r="Z83" s="383"/>
      <c r="AA83" s="383"/>
      <c r="AB83" s="361"/>
      <c r="AC83" s="361"/>
      <c r="AD83" s="361"/>
      <c r="AE83" s="361"/>
      <c r="AF83" s="361"/>
      <c r="AG83" s="396">
        <v>1</v>
      </c>
      <c r="AH83" s="368"/>
      <c r="AI83" s="396">
        <v>1</v>
      </c>
      <c r="AJ83" s="368"/>
      <c r="AK83" s="368"/>
      <c r="AL83" s="368"/>
      <c r="AM83" s="368"/>
      <c r="AN83" s="368"/>
      <c r="AO83" s="361"/>
      <c r="AP83" s="361"/>
      <c r="AQ83" s="361"/>
      <c r="AR83" s="361"/>
      <c r="AS83" s="361"/>
      <c r="AT83" s="396">
        <v>1</v>
      </c>
      <c r="AU83" s="363"/>
      <c r="AV83" s="396">
        <v>1</v>
      </c>
      <c r="AW83" s="363"/>
      <c r="AX83" s="396">
        <v>1</v>
      </c>
      <c r="AY83" s="363"/>
      <c r="AZ83" s="363"/>
      <c r="BA83" s="363"/>
    </row>
    <row r="84" spans="1:53" x14ac:dyDescent="0.2">
      <c r="A84" s="386" t="s">
        <v>333</v>
      </c>
      <c r="B84" s="361"/>
      <c r="C84" s="361"/>
      <c r="D84" s="361"/>
      <c r="E84" s="361"/>
      <c r="F84" s="361"/>
      <c r="G84" s="396">
        <v>15</v>
      </c>
      <c r="H84" s="363"/>
      <c r="I84" s="396">
        <v>18</v>
      </c>
      <c r="J84" s="363"/>
      <c r="K84" s="396">
        <v>17</v>
      </c>
      <c r="L84" s="363"/>
      <c r="M84" s="363"/>
      <c r="N84" s="363"/>
      <c r="O84" s="361"/>
      <c r="P84" s="361"/>
      <c r="Q84" s="361"/>
      <c r="R84" s="361"/>
      <c r="S84" s="361"/>
      <c r="T84" s="396">
        <v>17</v>
      </c>
      <c r="U84" s="383"/>
      <c r="V84" s="396">
        <v>18</v>
      </c>
      <c r="W84" s="383"/>
      <c r="X84" s="396">
        <v>17</v>
      </c>
      <c r="Y84" s="383"/>
      <c r="Z84" s="383"/>
      <c r="AA84" s="383"/>
      <c r="AB84" s="361"/>
      <c r="AC84" s="361"/>
      <c r="AD84" s="361"/>
      <c r="AE84" s="361"/>
      <c r="AF84" s="361"/>
      <c r="AG84" s="396">
        <v>17</v>
      </c>
      <c r="AH84" s="368"/>
      <c r="AI84" s="396">
        <v>18</v>
      </c>
      <c r="AJ84" s="368"/>
      <c r="AK84" s="368"/>
      <c r="AL84" s="368"/>
      <c r="AM84" s="368"/>
      <c r="AN84" s="368"/>
      <c r="AO84" s="361"/>
      <c r="AP84" s="361"/>
      <c r="AQ84" s="361"/>
      <c r="AR84" s="361"/>
      <c r="AS84" s="361"/>
      <c r="AT84" s="396">
        <v>17</v>
      </c>
      <c r="AU84" s="363"/>
      <c r="AV84" s="396">
        <v>18</v>
      </c>
      <c r="AW84" s="363"/>
      <c r="AX84" s="396">
        <v>17</v>
      </c>
      <c r="AY84" s="363"/>
      <c r="AZ84" s="363"/>
      <c r="BA84" s="363"/>
    </row>
    <row r="85" spans="1:53" x14ac:dyDescent="0.2">
      <c r="A85" s="359"/>
      <c r="B85" s="361"/>
      <c r="C85" s="361"/>
      <c r="D85" s="361"/>
      <c r="E85" s="361"/>
      <c r="F85" s="361"/>
      <c r="G85" s="361"/>
      <c r="H85" s="361"/>
      <c r="I85" s="361"/>
      <c r="J85" s="361"/>
      <c r="K85" s="361"/>
      <c r="L85" s="361"/>
      <c r="M85" s="361"/>
      <c r="N85" s="361"/>
      <c r="O85" s="361"/>
      <c r="P85" s="361"/>
      <c r="Q85" s="361"/>
      <c r="R85" s="361"/>
      <c r="S85" s="361"/>
      <c r="T85" s="361"/>
      <c r="U85" s="361"/>
      <c r="V85" s="361"/>
      <c r="W85" s="361"/>
      <c r="X85" s="361"/>
      <c r="Y85" s="361"/>
      <c r="Z85" s="361"/>
      <c r="AA85" s="361"/>
      <c r="AB85" s="361"/>
      <c r="AC85" s="361"/>
      <c r="AD85" s="361"/>
      <c r="AE85" s="361"/>
      <c r="AF85" s="361"/>
      <c r="AG85" s="361"/>
      <c r="AH85" s="361"/>
      <c r="AI85" s="361"/>
      <c r="AJ85" s="361"/>
      <c r="AK85" s="361"/>
      <c r="AL85" s="361"/>
      <c r="AM85" s="361"/>
      <c r="AN85" s="361"/>
      <c r="AO85" s="361"/>
      <c r="AP85" s="361"/>
      <c r="AQ85" s="361"/>
      <c r="AR85" s="361"/>
      <c r="AS85" s="361"/>
      <c r="AT85" s="361"/>
      <c r="AU85" s="361"/>
      <c r="AV85" s="361"/>
      <c r="AW85" s="361"/>
      <c r="AX85" s="361"/>
      <c r="AY85" s="361"/>
      <c r="AZ85" s="361"/>
      <c r="BA85" s="361"/>
    </row>
    <row r="86" spans="1:53" ht="15.75" x14ac:dyDescent="0.25">
      <c r="A86" s="358"/>
      <c r="B86" s="765" t="s">
        <v>361</v>
      </c>
      <c r="C86" s="763"/>
      <c r="D86" s="763"/>
      <c r="E86" s="763"/>
      <c r="F86" s="763"/>
      <c r="G86" s="763"/>
      <c r="H86" s="763"/>
      <c r="I86" s="763"/>
      <c r="J86" s="763"/>
      <c r="K86" s="763"/>
      <c r="L86" s="763"/>
      <c r="M86" s="763"/>
      <c r="N86" s="764"/>
      <c r="O86" s="765" t="s">
        <v>361</v>
      </c>
      <c r="P86" s="763"/>
      <c r="Q86" s="763"/>
      <c r="R86" s="763"/>
      <c r="S86" s="763"/>
      <c r="T86" s="763"/>
      <c r="U86" s="763"/>
      <c r="V86" s="763"/>
      <c r="W86" s="763"/>
      <c r="X86" s="763"/>
      <c r="Y86" s="763"/>
      <c r="Z86" s="763"/>
      <c r="AA86" s="764"/>
      <c r="AB86" s="765" t="s">
        <v>361</v>
      </c>
      <c r="AC86" s="763"/>
      <c r="AD86" s="763"/>
      <c r="AE86" s="763"/>
      <c r="AF86" s="763"/>
      <c r="AG86" s="763"/>
      <c r="AH86" s="763"/>
      <c r="AI86" s="763"/>
      <c r="AJ86" s="763"/>
      <c r="AK86" s="763"/>
      <c r="AL86" s="763"/>
      <c r="AM86" s="763"/>
      <c r="AN86" s="764"/>
      <c r="AO86" s="765" t="s">
        <v>361</v>
      </c>
      <c r="AP86" s="763"/>
      <c r="AQ86" s="763"/>
      <c r="AR86" s="763"/>
      <c r="AS86" s="763"/>
      <c r="AT86" s="763"/>
      <c r="AU86" s="763"/>
      <c r="AV86" s="763"/>
      <c r="AW86" s="763"/>
      <c r="AX86" s="763"/>
      <c r="AY86" s="763"/>
      <c r="AZ86" s="763"/>
      <c r="BA86" s="764"/>
    </row>
    <row r="87" spans="1:53" x14ac:dyDescent="0.2">
      <c r="A87" s="358"/>
      <c r="B87" s="755" t="s">
        <v>284</v>
      </c>
      <c r="C87" s="756"/>
      <c r="D87" s="756"/>
      <c r="E87" s="756"/>
      <c r="F87" s="756"/>
      <c r="G87" s="756"/>
      <c r="H87" s="756"/>
      <c r="I87" s="756"/>
      <c r="J87" s="763"/>
      <c r="K87" s="763"/>
      <c r="L87" s="763"/>
      <c r="M87" s="763"/>
      <c r="N87" s="764"/>
      <c r="O87" s="755" t="s">
        <v>285</v>
      </c>
      <c r="P87" s="756"/>
      <c r="Q87" s="756"/>
      <c r="R87" s="756"/>
      <c r="S87" s="756"/>
      <c r="T87" s="756"/>
      <c r="U87" s="756"/>
      <c r="V87" s="756"/>
      <c r="W87" s="756"/>
      <c r="X87" s="756"/>
      <c r="Y87" s="756"/>
      <c r="Z87" s="756"/>
      <c r="AA87" s="757"/>
      <c r="AB87" s="755" t="s">
        <v>286</v>
      </c>
      <c r="AC87" s="756"/>
      <c r="AD87" s="756"/>
      <c r="AE87" s="756"/>
      <c r="AF87" s="756"/>
      <c r="AG87" s="756"/>
      <c r="AH87" s="756"/>
      <c r="AI87" s="756"/>
      <c r="AJ87" s="756"/>
      <c r="AK87" s="756"/>
      <c r="AL87" s="756"/>
      <c r="AM87" s="756"/>
      <c r="AN87" s="757"/>
      <c r="AO87" s="756" t="s">
        <v>287</v>
      </c>
      <c r="AP87" s="756"/>
      <c r="AQ87" s="756"/>
      <c r="AR87" s="756"/>
      <c r="AS87" s="756"/>
      <c r="AT87" s="756"/>
      <c r="AU87" s="756"/>
      <c r="AV87" s="756"/>
      <c r="AW87" s="756"/>
      <c r="AX87" s="756"/>
      <c r="AY87" s="756"/>
      <c r="AZ87" s="756"/>
      <c r="BA87" s="757"/>
    </row>
    <row r="88" spans="1:53" ht="33.75" x14ac:dyDescent="0.2">
      <c r="A88" s="382" t="s">
        <v>14</v>
      </c>
      <c r="B88" s="377" t="s">
        <v>348</v>
      </c>
      <c r="C88" s="378" t="s">
        <v>355</v>
      </c>
      <c r="D88" s="378" t="s">
        <v>356</v>
      </c>
      <c r="E88" s="378" t="s">
        <v>357</v>
      </c>
      <c r="F88" s="378" t="s">
        <v>319</v>
      </c>
      <c r="G88" s="375" t="s">
        <v>320</v>
      </c>
      <c r="H88" s="378" t="s">
        <v>352</v>
      </c>
      <c r="I88" s="375" t="s">
        <v>322</v>
      </c>
      <c r="J88" s="378" t="s">
        <v>353</v>
      </c>
      <c r="K88" s="375" t="s">
        <v>324</v>
      </c>
      <c r="L88" s="378" t="s">
        <v>325</v>
      </c>
      <c r="M88" s="378" t="s">
        <v>354</v>
      </c>
      <c r="N88" s="378" t="s">
        <v>327</v>
      </c>
      <c r="O88" s="377" t="s">
        <v>348</v>
      </c>
      <c r="P88" s="378" t="s">
        <v>355</v>
      </c>
      <c r="Q88" s="378" t="s">
        <v>356</v>
      </c>
      <c r="R88" s="378" t="s">
        <v>357</v>
      </c>
      <c r="S88" s="378" t="s">
        <v>319</v>
      </c>
      <c r="T88" s="375" t="s">
        <v>320</v>
      </c>
      <c r="U88" s="378" t="s">
        <v>352</v>
      </c>
      <c r="V88" s="375" t="s">
        <v>322</v>
      </c>
      <c r="W88" s="378" t="s">
        <v>353</v>
      </c>
      <c r="X88" s="375" t="s">
        <v>324</v>
      </c>
      <c r="Y88" s="378" t="s">
        <v>325</v>
      </c>
      <c r="Z88" s="378" t="s">
        <v>354</v>
      </c>
      <c r="AA88" s="378" t="s">
        <v>327</v>
      </c>
      <c r="AB88" s="377" t="s">
        <v>348</v>
      </c>
      <c r="AC88" s="378" t="s">
        <v>355</v>
      </c>
      <c r="AD88" s="378" t="s">
        <v>356</v>
      </c>
      <c r="AE88" s="378" t="s">
        <v>357</v>
      </c>
      <c r="AF88" s="378" t="s">
        <v>319</v>
      </c>
      <c r="AG88" s="375" t="s">
        <v>320</v>
      </c>
      <c r="AH88" s="378" t="s">
        <v>352</v>
      </c>
      <c r="AI88" s="375" t="s">
        <v>322</v>
      </c>
      <c r="AJ88" s="378" t="s">
        <v>353</v>
      </c>
      <c r="AK88" s="378" t="s">
        <v>324</v>
      </c>
      <c r="AL88" s="378" t="s">
        <v>325</v>
      </c>
      <c r="AM88" s="378" t="s">
        <v>354</v>
      </c>
      <c r="AN88" s="376" t="s">
        <v>327</v>
      </c>
      <c r="AO88" s="377" t="s">
        <v>348</v>
      </c>
      <c r="AP88" s="378" t="s">
        <v>355</v>
      </c>
      <c r="AQ88" s="378" t="s">
        <v>356</v>
      </c>
      <c r="AR88" s="378" t="s">
        <v>357</v>
      </c>
      <c r="AS88" s="378" t="s">
        <v>319</v>
      </c>
      <c r="AT88" s="375" t="s">
        <v>320</v>
      </c>
      <c r="AU88" s="378" t="s">
        <v>352</v>
      </c>
      <c r="AV88" s="375" t="s">
        <v>322</v>
      </c>
      <c r="AW88" s="378" t="s">
        <v>353</v>
      </c>
      <c r="AX88" s="378" t="s">
        <v>324</v>
      </c>
      <c r="AY88" s="378" t="s">
        <v>325</v>
      </c>
      <c r="AZ88" s="378" t="s">
        <v>354</v>
      </c>
      <c r="BA88" s="376" t="s">
        <v>327</v>
      </c>
    </row>
    <row r="89" spans="1:53" x14ac:dyDescent="0.2">
      <c r="A89" s="381" t="s">
        <v>0</v>
      </c>
      <c r="B89" s="372">
        <v>0</v>
      </c>
      <c r="C89" s="372">
        <v>0</v>
      </c>
      <c r="D89" s="372">
        <v>0</v>
      </c>
      <c r="E89" s="372">
        <v>0</v>
      </c>
      <c r="F89" s="372"/>
      <c r="G89" s="372"/>
      <c r="H89" s="391"/>
      <c r="I89" s="391"/>
      <c r="J89" s="391"/>
      <c r="K89" s="391"/>
      <c r="L89" s="387"/>
      <c r="M89" s="372"/>
      <c r="N89" s="373"/>
      <c r="O89" s="372">
        <v>0</v>
      </c>
      <c r="P89" s="372">
        <v>0</v>
      </c>
      <c r="Q89" s="372">
        <v>0</v>
      </c>
      <c r="R89" s="372">
        <v>0</v>
      </c>
      <c r="S89" s="372"/>
      <c r="T89" s="372"/>
      <c r="U89" s="391"/>
      <c r="V89" s="391"/>
      <c r="W89" s="391"/>
      <c r="X89" s="391"/>
      <c r="Y89" s="387"/>
      <c r="Z89" s="372"/>
      <c r="AA89" s="373"/>
      <c r="AB89" s="372">
        <v>0</v>
      </c>
      <c r="AC89" s="372">
        <v>0</v>
      </c>
      <c r="AD89" s="372">
        <v>0</v>
      </c>
      <c r="AE89" s="372">
        <v>0</v>
      </c>
      <c r="AF89" s="372"/>
      <c r="AG89" s="372"/>
      <c r="AH89" s="391"/>
      <c r="AI89" s="391"/>
      <c r="AJ89" s="391"/>
      <c r="AK89" s="391"/>
      <c r="AL89" s="387"/>
      <c r="AM89" s="372"/>
      <c r="AN89" s="373"/>
      <c r="AO89" s="372">
        <v>0</v>
      </c>
      <c r="AP89" s="372">
        <v>0</v>
      </c>
      <c r="AQ89" s="372">
        <v>0</v>
      </c>
      <c r="AR89" s="372">
        <v>0</v>
      </c>
      <c r="AS89" s="372"/>
      <c r="AT89" s="372"/>
      <c r="AU89" s="391"/>
      <c r="AV89" s="391"/>
      <c r="AW89" s="391"/>
      <c r="AX89" s="391"/>
      <c r="AY89" s="387"/>
      <c r="AZ89" s="372"/>
      <c r="BA89" s="373"/>
    </row>
    <row r="90" spans="1:53" x14ac:dyDescent="0.2">
      <c r="A90" s="369" t="s">
        <v>292</v>
      </c>
      <c r="B90" s="362">
        <v>4.3782736964677378</v>
      </c>
      <c r="C90" s="363">
        <v>0.7468259895444368</v>
      </c>
      <c r="D90" s="363">
        <v>3.4133121269518361</v>
      </c>
      <c r="E90" s="363">
        <v>3.7294695226881807</v>
      </c>
      <c r="F90" s="363">
        <v>0</v>
      </c>
      <c r="G90" s="401">
        <v>5</v>
      </c>
      <c r="H90" s="363">
        <v>2.1428571428571428</v>
      </c>
      <c r="I90" s="397">
        <v>5</v>
      </c>
      <c r="J90" s="363">
        <v>2.1428571428571428</v>
      </c>
      <c r="K90" s="397">
        <v>17</v>
      </c>
      <c r="L90" s="363">
        <v>5</v>
      </c>
      <c r="M90" s="363">
        <v>5</v>
      </c>
      <c r="N90" s="392">
        <v>60</v>
      </c>
      <c r="O90" s="362">
        <v>8.2500960430272752</v>
      </c>
      <c r="P90" s="363">
        <v>1.2412723041117129</v>
      </c>
      <c r="Q90" s="363">
        <v>6.8581993734891986</v>
      </c>
      <c r="R90" s="363">
        <v>7.3414544569053595</v>
      </c>
      <c r="S90" s="363">
        <v>1542.512765695953</v>
      </c>
      <c r="T90" s="401">
        <v>4</v>
      </c>
      <c r="U90" s="363">
        <v>2.8571428571428572</v>
      </c>
      <c r="V90" s="397">
        <v>4</v>
      </c>
      <c r="W90" s="363">
        <v>4.1176470588235299</v>
      </c>
      <c r="X90" s="397">
        <v>12</v>
      </c>
      <c r="Y90" s="363">
        <v>3.2352941176470589</v>
      </c>
      <c r="Z90" s="363">
        <v>5</v>
      </c>
      <c r="AA90" s="392">
        <v>73.529411764705884</v>
      </c>
      <c r="AB90" s="362">
        <v>6.5798622084571168</v>
      </c>
      <c r="AC90" s="363">
        <v>1.6192875134940741</v>
      </c>
      <c r="AD90" s="363">
        <v>5.8381877412970367</v>
      </c>
      <c r="AE90" s="363">
        <v>6.1057711574736482</v>
      </c>
      <c r="AF90" s="363">
        <v>1241.6737960289813</v>
      </c>
      <c r="AG90" s="401">
        <v>3</v>
      </c>
      <c r="AH90" s="363">
        <v>3.3333333333333335</v>
      </c>
      <c r="AI90" s="397">
        <v>3</v>
      </c>
      <c r="AJ90" s="363">
        <v>4.4117647058823533</v>
      </c>
      <c r="AK90" s="397">
        <v>12</v>
      </c>
      <c r="AL90" s="363">
        <v>3.2352941176470589</v>
      </c>
      <c r="AM90" s="363">
        <v>5</v>
      </c>
      <c r="AN90" s="392">
        <v>78.921568627450981</v>
      </c>
      <c r="AO90" s="362">
        <v>9.1352009744214566</v>
      </c>
      <c r="AP90" s="363">
        <v>2.6439089692101594</v>
      </c>
      <c r="AQ90" s="363">
        <v>8.2912035233468231</v>
      </c>
      <c r="AR90" s="363">
        <v>8.6001280748412121</v>
      </c>
      <c r="AS90" s="363">
        <v>689.40319680979883</v>
      </c>
      <c r="AT90" s="401">
        <v>3</v>
      </c>
      <c r="AU90" s="363">
        <v>3.5714285714285716</v>
      </c>
      <c r="AV90" s="397">
        <v>3</v>
      </c>
      <c r="AW90" s="363">
        <v>4.4117647058823533</v>
      </c>
      <c r="AX90" s="397">
        <v>12</v>
      </c>
      <c r="AY90" s="363">
        <v>3.2352941176470589</v>
      </c>
      <c r="AZ90" s="363">
        <v>5</v>
      </c>
      <c r="BA90" s="392">
        <v>80.588235294117652</v>
      </c>
    </row>
    <row r="91" spans="1:53" x14ac:dyDescent="0.2">
      <c r="A91" s="369" t="s">
        <v>299</v>
      </c>
      <c r="B91" s="362">
        <v>5.6204650011732946</v>
      </c>
      <c r="C91" s="363">
        <v>1.1202389843166485</v>
      </c>
      <c r="D91" s="363">
        <v>4.4246484809124409</v>
      </c>
      <c r="E91" s="363">
        <v>4.816442567607349</v>
      </c>
      <c r="F91" s="363">
        <v>0</v>
      </c>
      <c r="G91" s="401">
        <v>4</v>
      </c>
      <c r="H91" s="363">
        <v>2.8571428571428572</v>
      </c>
      <c r="I91" s="397">
        <v>4</v>
      </c>
      <c r="J91" s="363">
        <v>2.8571428571428572</v>
      </c>
      <c r="K91" s="397">
        <v>17</v>
      </c>
      <c r="L91" s="363">
        <v>5</v>
      </c>
      <c r="M91" s="363">
        <v>5</v>
      </c>
      <c r="N91" s="392">
        <v>70</v>
      </c>
      <c r="O91" s="362">
        <v>10.968113714944298</v>
      </c>
      <c r="P91" s="363">
        <v>2.2110162916990013</v>
      </c>
      <c r="Q91" s="363">
        <v>9.2290237916868545</v>
      </c>
      <c r="R91" s="363">
        <v>9.8328215191509845</v>
      </c>
      <c r="S91" s="363">
        <v>861.20309002882368</v>
      </c>
      <c r="T91" s="401">
        <v>2</v>
      </c>
      <c r="U91" s="363">
        <v>4.2857142857142856</v>
      </c>
      <c r="V91" s="397">
        <v>1</v>
      </c>
      <c r="W91" s="363">
        <v>5</v>
      </c>
      <c r="X91" s="397">
        <v>13</v>
      </c>
      <c r="Y91" s="363">
        <v>3.5294117647058822</v>
      </c>
      <c r="Z91" s="363">
        <v>5</v>
      </c>
      <c r="AA91" s="392">
        <v>90.588235294117652</v>
      </c>
      <c r="AB91" s="362">
        <v>11.547942607926185</v>
      </c>
      <c r="AC91" s="363">
        <v>3.1306225260885121</v>
      </c>
      <c r="AD91" s="363">
        <v>10.289436936607125</v>
      </c>
      <c r="AE91" s="363">
        <v>10.743484179326229</v>
      </c>
      <c r="AF91" s="363">
        <v>581.7551199670113</v>
      </c>
      <c r="AG91" s="401">
        <v>1</v>
      </c>
      <c r="AH91" s="363">
        <v>5</v>
      </c>
      <c r="AI91" s="397">
        <v>1</v>
      </c>
      <c r="AJ91" s="363">
        <v>5</v>
      </c>
      <c r="AK91" s="397">
        <v>13</v>
      </c>
      <c r="AL91" s="363">
        <v>3.5294117647058822</v>
      </c>
      <c r="AM91" s="363">
        <v>5</v>
      </c>
      <c r="AN91" s="392">
        <v>95.588235294117652</v>
      </c>
      <c r="AO91" s="362">
        <v>23.425091352009751</v>
      </c>
      <c r="AP91" s="363">
        <v>7.6305220883534055</v>
      </c>
      <c r="AQ91" s="363">
        <v>21.371482272546722</v>
      </c>
      <c r="AR91" s="363">
        <v>22.123155471334403</v>
      </c>
      <c r="AS91" s="363">
        <v>323.00257986306457</v>
      </c>
      <c r="AT91" s="401">
        <v>1</v>
      </c>
      <c r="AU91" s="363">
        <v>5</v>
      </c>
      <c r="AV91" s="397">
        <v>1</v>
      </c>
      <c r="AW91" s="363">
        <v>5</v>
      </c>
      <c r="AX91" s="397">
        <v>13</v>
      </c>
      <c r="AY91" s="363">
        <v>3.5294117647058822</v>
      </c>
      <c r="AZ91" s="363">
        <v>5</v>
      </c>
      <c r="BA91" s="392">
        <v>95.588235294117652</v>
      </c>
    </row>
    <row r="92" spans="1:53" x14ac:dyDescent="0.2">
      <c r="A92" s="369" t="s">
        <v>331</v>
      </c>
      <c r="B92" s="362">
        <v>0</v>
      </c>
      <c r="C92" s="363">
        <v>0</v>
      </c>
      <c r="D92" s="363">
        <v>0</v>
      </c>
      <c r="E92" s="363">
        <v>0</v>
      </c>
      <c r="F92" s="363">
        <v>10000</v>
      </c>
      <c r="G92" s="401">
        <v>8</v>
      </c>
      <c r="H92" s="363">
        <v>0</v>
      </c>
      <c r="I92" s="397">
        <v>8</v>
      </c>
      <c r="J92" s="363">
        <v>0</v>
      </c>
      <c r="K92" s="397">
        <v>1</v>
      </c>
      <c r="L92" s="363">
        <v>0</v>
      </c>
      <c r="M92" s="363">
        <v>5</v>
      </c>
      <c r="N92" s="392">
        <v>15</v>
      </c>
      <c r="O92" s="362">
        <v>0</v>
      </c>
      <c r="P92" s="363">
        <v>0</v>
      </c>
      <c r="Q92" s="363">
        <v>0</v>
      </c>
      <c r="R92" s="363">
        <v>0</v>
      </c>
      <c r="S92" s="363">
        <v>10000</v>
      </c>
      <c r="T92" s="401">
        <v>8</v>
      </c>
      <c r="U92" s="363">
        <v>0</v>
      </c>
      <c r="V92" s="397">
        <v>7</v>
      </c>
      <c r="W92" s="363">
        <v>3.2352941176470589</v>
      </c>
      <c r="X92" s="397">
        <v>1</v>
      </c>
      <c r="Y92" s="363">
        <v>0</v>
      </c>
      <c r="Z92" s="363">
        <v>5</v>
      </c>
      <c r="AA92" s="392">
        <v>37.647058823529413</v>
      </c>
      <c r="AB92" s="362">
        <v>0</v>
      </c>
      <c r="AC92" s="363">
        <v>0</v>
      </c>
      <c r="AD92" s="363">
        <v>0</v>
      </c>
      <c r="AE92" s="363">
        <v>0</v>
      </c>
      <c r="AF92" s="363">
        <v>10000</v>
      </c>
      <c r="AG92" s="401">
        <v>7</v>
      </c>
      <c r="AH92" s="363">
        <v>0</v>
      </c>
      <c r="AI92" s="397">
        <v>6</v>
      </c>
      <c r="AJ92" s="363">
        <v>3.5294117647058822</v>
      </c>
      <c r="AK92" s="397">
        <v>1</v>
      </c>
      <c r="AL92" s="363">
        <v>0</v>
      </c>
      <c r="AM92" s="363">
        <v>5</v>
      </c>
      <c r="AN92" s="392">
        <v>39.705882352941174</v>
      </c>
      <c r="AO92" s="362">
        <v>0</v>
      </c>
      <c r="AP92" s="363">
        <v>0</v>
      </c>
      <c r="AQ92" s="363">
        <v>0</v>
      </c>
      <c r="AR92" s="363">
        <v>0</v>
      </c>
      <c r="AS92" s="363">
        <v>10000</v>
      </c>
      <c r="AT92" s="401">
        <v>8</v>
      </c>
      <c r="AU92" s="363">
        <v>0</v>
      </c>
      <c r="AV92" s="397">
        <v>7</v>
      </c>
      <c r="AW92" s="363">
        <v>3.2352941176470589</v>
      </c>
      <c r="AX92" s="397">
        <v>1</v>
      </c>
      <c r="AY92" s="363">
        <v>0</v>
      </c>
      <c r="AZ92" s="363">
        <v>5</v>
      </c>
      <c r="BA92" s="392">
        <v>37.647058823529413</v>
      </c>
    </row>
    <row r="93" spans="1:53" x14ac:dyDescent="0.2">
      <c r="A93" s="369" t="s">
        <v>328</v>
      </c>
      <c r="B93" s="362">
        <v>0</v>
      </c>
      <c r="C93" s="363">
        <v>0</v>
      </c>
      <c r="D93" s="363">
        <v>0</v>
      </c>
      <c r="E93" s="363">
        <v>0</v>
      </c>
      <c r="F93" s="363">
        <v>10000</v>
      </c>
      <c r="G93" s="401">
        <v>8</v>
      </c>
      <c r="H93" s="363">
        <v>0</v>
      </c>
      <c r="I93" s="397">
        <v>8</v>
      </c>
      <c r="J93" s="363">
        <v>0</v>
      </c>
      <c r="K93" s="397">
        <v>1</v>
      </c>
      <c r="L93" s="363">
        <v>0</v>
      </c>
      <c r="M93" s="363">
        <v>4</v>
      </c>
      <c r="N93" s="392">
        <v>12</v>
      </c>
      <c r="O93" s="362">
        <v>0</v>
      </c>
      <c r="P93" s="363">
        <v>0</v>
      </c>
      <c r="Q93" s="363">
        <v>0</v>
      </c>
      <c r="R93" s="363">
        <v>0</v>
      </c>
      <c r="S93" s="363">
        <v>10000</v>
      </c>
      <c r="T93" s="401">
        <v>8</v>
      </c>
      <c r="U93" s="363">
        <v>0</v>
      </c>
      <c r="V93" s="397">
        <v>7</v>
      </c>
      <c r="W93" s="363">
        <v>3.2352941176470589</v>
      </c>
      <c r="X93" s="397">
        <v>1</v>
      </c>
      <c r="Y93" s="363">
        <v>0</v>
      </c>
      <c r="Z93" s="363">
        <v>4</v>
      </c>
      <c r="AA93" s="392">
        <v>34.647058823529413</v>
      </c>
      <c r="AB93" s="362">
        <v>0</v>
      </c>
      <c r="AC93" s="363">
        <v>0</v>
      </c>
      <c r="AD93" s="363">
        <v>0</v>
      </c>
      <c r="AE93" s="363">
        <v>0</v>
      </c>
      <c r="AF93" s="363">
        <v>10000</v>
      </c>
      <c r="AG93" s="401">
        <v>7</v>
      </c>
      <c r="AH93" s="363">
        <v>0</v>
      </c>
      <c r="AI93" s="397">
        <v>6</v>
      </c>
      <c r="AJ93" s="363">
        <v>3.5294117647058822</v>
      </c>
      <c r="AK93" s="397">
        <v>1</v>
      </c>
      <c r="AL93" s="363">
        <v>0</v>
      </c>
      <c r="AM93" s="363">
        <v>4</v>
      </c>
      <c r="AN93" s="392">
        <v>36.705882352941174</v>
      </c>
      <c r="AO93" s="362">
        <v>0</v>
      </c>
      <c r="AP93" s="363">
        <v>0</v>
      </c>
      <c r="AQ93" s="363">
        <v>0</v>
      </c>
      <c r="AR93" s="363">
        <v>0</v>
      </c>
      <c r="AS93" s="363">
        <v>10000</v>
      </c>
      <c r="AT93" s="401">
        <v>8</v>
      </c>
      <c r="AU93" s="363">
        <v>0</v>
      </c>
      <c r="AV93" s="397">
        <v>7</v>
      </c>
      <c r="AW93" s="363">
        <v>3.2352941176470589</v>
      </c>
      <c r="AX93" s="397">
        <v>1</v>
      </c>
      <c r="AY93" s="363">
        <v>0</v>
      </c>
      <c r="AZ93" s="363">
        <v>4</v>
      </c>
      <c r="BA93" s="392">
        <v>34.647058823529413</v>
      </c>
    </row>
    <row r="94" spans="1:53" x14ac:dyDescent="0.2">
      <c r="A94" s="369" t="s">
        <v>329</v>
      </c>
      <c r="B94" s="362">
        <v>11.68289865131255</v>
      </c>
      <c r="C94" s="363">
        <v>5.2765835128760354</v>
      </c>
      <c r="D94" s="363">
        <v>9.9805891566684206</v>
      </c>
      <c r="E94" s="363">
        <v>10.538329230020713</v>
      </c>
      <c r="F94" s="363">
        <v>5.3642794037256216</v>
      </c>
      <c r="G94" s="401">
        <v>1</v>
      </c>
      <c r="H94" s="363">
        <v>5</v>
      </c>
      <c r="I94" s="397">
        <v>1</v>
      </c>
      <c r="J94" s="363">
        <v>5</v>
      </c>
      <c r="K94" s="397">
        <v>16</v>
      </c>
      <c r="L94" s="363">
        <v>4.6875</v>
      </c>
      <c r="M94" s="363">
        <v>4.375</v>
      </c>
      <c r="N94" s="392">
        <v>97.1875</v>
      </c>
      <c r="O94" s="362">
        <v>10.094122166730687</v>
      </c>
      <c r="P94" s="363">
        <v>5.9736229635376201</v>
      </c>
      <c r="Q94" s="363">
        <v>9.27582378580348</v>
      </c>
      <c r="R94" s="363">
        <v>9.5599302579207883</v>
      </c>
      <c r="S94" s="363">
        <v>4.6296666234902633</v>
      </c>
      <c r="T94" s="401">
        <v>1</v>
      </c>
      <c r="U94" s="363">
        <v>5</v>
      </c>
      <c r="V94" s="397">
        <v>2</v>
      </c>
      <c r="W94" s="363">
        <v>4.7058823529411766</v>
      </c>
      <c r="X94" s="397">
        <v>18</v>
      </c>
      <c r="Y94" s="363">
        <v>5</v>
      </c>
      <c r="Z94" s="363">
        <v>4.375</v>
      </c>
      <c r="AA94" s="392">
        <v>96.066176470588232</v>
      </c>
      <c r="AB94" s="362">
        <v>7.6164591365906196</v>
      </c>
      <c r="AC94" s="363">
        <v>6.4411658870097215</v>
      </c>
      <c r="AD94" s="363">
        <v>7.4407365543815844</v>
      </c>
      <c r="AE94" s="363">
        <v>7.5041342455909206</v>
      </c>
      <c r="AF94" s="363">
        <v>4.0146395658188796</v>
      </c>
      <c r="AG94" s="401">
        <v>2</v>
      </c>
      <c r="AH94" s="363">
        <v>4.166666666666667</v>
      </c>
      <c r="AI94" s="397">
        <v>2</v>
      </c>
      <c r="AJ94" s="363">
        <v>4.7058823529411766</v>
      </c>
      <c r="AK94" s="397">
        <v>18</v>
      </c>
      <c r="AL94" s="363">
        <v>5</v>
      </c>
      <c r="AM94" s="363">
        <v>4.375</v>
      </c>
      <c r="AN94" s="392">
        <v>90.232843137254903</v>
      </c>
      <c r="AO94" s="362">
        <v>6.2411693057247444</v>
      </c>
      <c r="AP94" s="363">
        <v>6.9611780455153776</v>
      </c>
      <c r="AQ94" s="363">
        <v>6.3347848048652633</v>
      </c>
      <c r="AR94" s="363">
        <v>6.3005191491478412</v>
      </c>
      <c r="AS94" s="363">
        <v>3.5913652361561206</v>
      </c>
      <c r="AT94" s="401">
        <v>4</v>
      </c>
      <c r="AU94" s="363">
        <v>2.8571428571428572</v>
      </c>
      <c r="AV94" s="397">
        <v>4</v>
      </c>
      <c r="AW94" s="363">
        <v>4.1176470588235299</v>
      </c>
      <c r="AX94" s="397">
        <v>18</v>
      </c>
      <c r="AY94" s="363">
        <v>5</v>
      </c>
      <c r="AZ94" s="363">
        <v>4.375</v>
      </c>
      <c r="BA94" s="392">
        <v>76.94852941176471</v>
      </c>
    </row>
    <row r="95" spans="1:53" x14ac:dyDescent="0.2">
      <c r="A95" s="369" t="s">
        <v>303</v>
      </c>
      <c r="B95" s="362">
        <v>0</v>
      </c>
      <c r="C95" s="363">
        <v>0</v>
      </c>
      <c r="D95" s="363">
        <v>0</v>
      </c>
      <c r="E95" s="363">
        <v>0</v>
      </c>
      <c r="F95" s="363">
        <v>10000</v>
      </c>
      <c r="G95" s="401">
        <v>8</v>
      </c>
      <c r="H95" s="363">
        <v>0</v>
      </c>
      <c r="I95" s="397">
        <v>8</v>
      </c>
      <c r="J95" s="363">
        <v>0</v>
      </c>
      <c r="K95" s="397">
        <v>1</v>
      </c>
      <c r="L95" s="363">
        <v>0</v>
      </c>
      <c r="M95" s="363">
        <v>4.75</v>
      </c>
      <c r="N95" s="392">
        <v>14.25</v>
      </c>
      <c r="O95" s="362">
        <v>0</v>
      </c>
      <c r="P95" s="363">
        <v>0</v>
      </c>
      <c r="Q95" s="363">
        <v>0</v>
      </c>
      <c r="R95" s="363">
        <v>0</v>
      </c>
      <c r="S95" s="363">
        <v>10000</v>
      </c>
      <c r="T95" s="401">
        <v>8</v>
      </c>
      <c r="U95" s="363">
        <v>0</v>
      </c>
      <c r="V95" s="397">
        <v>7</v>
      </c>
      <c r="W95" s="363">
        <v>3.2352941176470589</v>
      </c>
      <c r="X95" s="397">
        <v>1</v>
      </c>
      <c r="Y95" s="363">
        <v>0</v>
      </c>
      <c r="Z95" s="363">
        <v>4.75</v>
      </c>
      <c r="AA95" s="392">
        <v>36.897058823529406</v>
      </c>
      <c r="AB95" s="362">
        <v>0</v>
      </c>
      <c r="AC95" s="363">
        <v>0</v>
      </c>
      <c r="AD95" s="363">
        <v>0</v>
      </c>
      <c r="AE95" s="363">
        <v>0</v>
      </c>
      <c r="AF95" s="363">
        <v>10000</v>
      </c>
      <c r="AG95" s="401">
        <v>7</v>
      </c>
      <c r="AH95" s="363">
        <v>0</v>
      </c>
      <c r="AI95" s="397">
        <v>6</v>
      </c>
      <c r="AJ95" s="363">
        <v>3.5294117647058822</v>
      </c>
      <c r="AK95" s="397">
        <v>1</v>
      </c>
      <c r="AL95" s="363">
        <v>0</v>
      </c>
      <c r="AM95" s="363">
        <v>4.75</v>
      </c>
      <c r="AN95" s="392">
        <v>38.955882352941174</v>
      </c>
      <c r="AO95" s="362">
        <v>0</v>
      </c>
      <c r="AP95" s="363">
        <v>0</v>
      </c>
      <c r="AQ95" s="363">
        <v>0</v>
      </c>
      <c r="AR95" s="363">
        <v>0</v>
      </c>
      <c r="AS95" s="363">
        <v>10000</v>
      </c>
      <c r="AT95" s="401">
        <v>8</v>
      </c>
      <c r="AU95" s="363">
        <v>0</v>
      </c>
      <c r="AV95" s="397">
        <v>7</v>
      </c>
      <c r="AW95" s="363">
        <v>3.2352941176470589</v>
      </c>
      <c r="AX95" s="397">
        <v>1</v>
      </c>
      <c r="AY95" s="363">
        <v>0</v>
      </c>
      <c r="AZ95" s="363">
        <v>4.75</v>
      </c>
      <c r="BA95" s="392">
        <v>36.897058823529406</v>
      </c>
    </row>
    <row r="96" spans="1:53" x14ac:dyDescent="0.2">
      <c r="A96" s="369" t="s">
        <v>330</v>
      </c>
      <c r="B96" s="362">
        <v>-2.7238200673924795</v>
      </c>
      <c r="C96" s="363">
        <v>12.65870052277819</v>
      </c>
      <c r="D96" s="363">
        <v>1.3636795773091908</v>
      </c>
      <c r="E96" s="363">
        <v>2.4462261752869117E-2</v>
      </c>
      <c r="F96" s="363">
        <v>27.699958959457316</v>
      </c>
      <c r="G96" s="401">
        <v>6</v>
      </c>
      <c r="H96" s="363">
        <v>1.4285714285714286</v>
      </c>
      <c r="I96" s="397">
        <v>7</v>
      </c>
      <c r="J96" s="363">
        <v>0.7142857142857143</v>
      </c>
      <c r="K96" s="397">
        <v>14</v>
      </c>
      <c r="L96" s="363">
        <v>4.0625</v>
      </c>
      <c r="M96" s="363">
        <v>4.75</v>
      </c>
      <c r="N96" s="392">
        <v>41.4375</v>
      </c>
      <c r="O96" s="362">
        <v>-2.0265078755282344</v>
      </c>
      <c r="P96" s="363">
        <v>13.227307990690445</v>
      </c>
      <c r="Q96" s="363">
        <v>1.0027786770855154</v>
      </c>
      <c r="R96" s="363">
        <v>-4.8964715734474293E-2</v>
      </c>
      <c r="S96" s="363">
        <v>27.687087521003068</v>
      </c>
      <c r="T96" s="401">
        <v>6</v>
      </c>
      <c r="U96" s="363">
        <v>1.4285714285714286</v>
      </c>
      <c r="V96" s="397">
        <v>18</v>
      </c>
      <c r="W96" s="363">
        <v>0</v>
      </c>
      <c r="X96" s="397">
        <v>16</v>
      </c>
      <c r="Y96" s="363">
        <v>4.4117647058823533</v>
      </c>
      <c r="Z96" s="363">
        <v>4.75</v>
      </c>
      <c r="AA96" s="392">
        <v>37.485294117647058</v>
      </c>
      <c r="AB96" s="362">
        <v>-1.3905568548132059</v>
      </c>
      <c r="AC96" s="363">
        <v>12.342569269521404</v>
      </c>
      <c r="AD96" s="363">
        <v>0.662735279070095</v>
      </c>
      <c r="AE96" s="363">
        <v>-7.8057276047602125E-2</v>
      </c>
      <c r="AF96" s="363">
        <v>27.669268327701865</v>
      </c>
      <c r="AG96" s="401">
        <v>5</v>
      </c>
      <c r="AH96" s="363">
        <v>1.6666666666666667</v>
      </c>
      <c r="AI96" s="397">
        <v>18</v>
      </c>
      <c r="AJ96" s="363">
        <v>0</v>
      </c>
      <c r="AK96" s="397">
        <v>16</v>
      </c>
      <c r="AL96" s="363">
        <v>4.4117647058823533</v>
      </c>
      <c r="AM96" s="363">
        <v>4.75</v>
      </c>
      <c r="AN96" s="392">
        <v>39.151960784313722</v>
      </c>
      <c r="AO96" s="362">
        <v>-1.0621193666260569</v>
      </c>
      <c r="AP96" s="363">
        <v>11.412315930388219</v>
      </c>
      <c r="AQ96" s="363">
        <v>0.55980606606486794</v>
      </c>
      <c r="AR96" s="363">
        <v>-3.3859929268899726E-2</v>
      </c>
      <c r="AS96" s="363">
        <v>27.019638873103933</v>
      </c>
      <c r="AT96" s="401">
        <v>6</v>
      </c>
      <c r="AU96" s="363">
        <v>1.4285714285714286</v>
      </c>
      <c r="AV96" s="397">
        <v>18</v>
      </c>
      <c r="AW96" s="363">
        <v>0</v>
      </c>
      <c r="AX96" s="397">
        <v>16</v>
      </c>
      <c r="AY96" s="363">
        <v>4.4117647058823533</v>
      </c>
      <c r="AZ96" s="363">
        <v>4.75</v>
      </c>
      <c r="BA96" s="392">
        <v>37.485294117647058</v>
      </c>
    </row>
    <row r="97" spans="1:53" x14ac:dyDescent="0.2">
      <c r="A97" s="369" t="s">
        <v>30</v>
      </c>
      <c r="B97" s="362">
        <v>0</v>
      </c>
      <c r="C97" s="363">
        <v>0</v>
      </c>
      <c r="D97" s="363">
        <v>0</v>
      </c>
      <c r="E97" s="363">
        <v>0</v>
      </c>
      <c r="F97" s="363">
        <v>10000</v>
      </c>
      <c r="G97" s="401">
        <v>8</v>
      </c>
      <c r="H97" s="363">
        <v>0</v>
      </c>
      <c r="I97" s="397">
        <v>8</v>
      </c>
      <c r="J97" s="363">
        <v>0</v>
      </c>
      <c r="K97" s="397">
        <v>1</v>
      </c>
      <c r="L97" s="363">
        <v>0</v>
      </c>
      <c r="M97" s="363">
        <v>4.75</v>
      </c>
      <c r="N97" s="392">
        <v>14.25</v>
      </c>
      <c r="O97" s="362">
        <v>0</v>
      </c>
      <c r="P97" s="363">
        <v>0</v>
      </c>
      <c r="Q97" s="363">
        <v>0</v>
      </c>
      <c r="R97" s="363">
        <v>0</v>
      </c>
      <c r="S97" s="363">
        <v>10000</v>
      </c>
      <c r="T97" s="401">
        <v>8</v>
      </c>
      <c r="U97" s="363">
        <v>0</v>
      </c>
      <c r="V97" s="397">
        <v>7</v>
      </c>
      <c r="W97" s="363">
        <v>3.2352941176470589</v>
      </c>
      <c r="X97" s="397">
        <v>1</v>
      </c>
      <c r="Y97" s="363">
        <v>0</v>
      </c>
      <c r="Z97" s="363">
        <v>4.75</v>
      </c>
      <c r="AA97" s="392">
        <v>36.897058823529406</v>
      </c>
      <c r="AB97" s="362">
        <v>0</v>
      </c>
      <c r="AC97" s="363">
        <v>0</v>
      </c>
      <c r="AD97" s="363">
        <v>0</v>
      </c>
      <c r="AE97" s="363">
        <v>0</v>
      </c>
      <c r="AF97" s="363">
        <v>10000</v>
      </c>
      <c r="AG97" s="401">
        <v>7</v>
      </c>
      <c r="AH97" s="363">
        <v>0</v>
      </c>
      <c r="AI97" s="397">
        <v>6</v>
      </c>
      <c r="AJ97" s="363">
        <v>3.5294117647058822</v>
      </c>
      <c r="AK97" s="397">
        <v>1</v>
      </c>
      <c r="AL97" s="363">
        <v>0</v>
      </c>
      <c r="AM97" s="363">
        <v>4.75</v>
      </c>
      <c r="AN97" s="392">
        <v>38.955882352941174</v>
      </c>
      <c r="AO97" s="362">
        <v>0</v>
      </c>
      <c r="AP97" s="363">
        <v>0</v>
      </c>
      <c r="AQ97" s="363">
        <v>0</v>
      </c>
      <c r="AR97" s="363">
        <v>0</v>
      </c>
      <c r="AS97" s="363">
        <v>10000</v>
      </c>
      <c r="AT97" s="401">
        <v>8</v>
      </c>
      <c r="AU97" s="363">
        <v>0</v>
      </c>
      <c r="AV97" s="397">
        <v>7</v>
      </c>
      <c r="AW97" s="363">
        <v>3.2352941176470589</v>
      </c>
      <c r="AX97" s="397">
        <v>1</v>
      </c>
      <c r="AY97" s="363">
        <v>0</v>
      </c>
      <c r="AZ97" s="363">
        <v>4.75</v>
      </c>
      <c r="BA97" s="392">
        <v>36.897058823529406</v>
      </c>
    </row>
    <row r="98" spans="1:53" x14ac:dyDescent="0.2">
      <c r="A98" s="369" t="s">
        <v>6</v>
      </c>
      <c r="B98" s="362">
        <v>0</v>
      </c>
      <c r="C98" s="363">
        <v>0</v>
      </c>
      <c r="D98" s="363">
        <v>0</v>
      </c>
      <c r="E98" s="363">
        <v>0</v>
      </c>
      <c r="F98" s="363">
        <v>10000</v>
      </c>
      <c r="G98" s="401">
        <v>8</v>
      </c>
      <c r="H98" s="363">
        <v>0</v>
      </c>
      <c r="I98" s="397">
        <v>8</v>
      </c>
      <c r="J98" s="363">
        <v>0</v>
      </c>
      <c r="K98" s="397">
        <v>1</v>
      </c>
      <c r="L98" s="363">
        <v>0</v>
      </c>
      <c r="M98" s="363">
        <v>4.75</v>
      </c>
      <c r="N98" s="392">
        <v>14.25</v>
      </c>
      <c r="O98" s="362">
        <v>0</v>
      </c>
      <c r="P98" s="363">
        <v>0</v>
      </c>
      <c r="Q98" s="363">
        <v>0</v>
      </c>
      <c r="R98" s="363">
        <v>0</v>
      </c>
      <c r="S98" s="363">
        <v>10000</v>
      </c>
      <c r="T98" s="401">
        <v>8</v>
      </c>
      <c r="U98" s="363">
        <v>0</v>
      </c>
      <c r="V98" s="397">
        <v>7</v>
      </c>
      <c r="W98" s="363">
        <v>3.2352941176470589</v>
      </c>
      <c r="X98" s="397">
        <v>1</v>
      </c>
      <c r="Y98" s="363">
        <v>0</v>
      </c>
      <c r="Z98" s="363">
        <v>4.75</v>
      </c>
      <c r="AA98" s="392">
        <v>36.897058823529406</v>
      </c>
      <c r="AB98" s="362">
        <v>0</v>
      </c>
      <c r="AC98" s="363">
        <v>0</v>
      </c>
      <c r="AD98" s="363">
        <v>0</v>
      </c>
      <c r="AE98" s="363">
        <v>0</v>
      </c>
      <c r="AF98" s="363">
        <v>10000</v>
      </c>
      <c r="AG98" s="401">
        <v>7</v>
      </c>
      <c r="AH98" s="363">
        <v>0</v>
      </c>
      <c r="AI98" s="397">
        <v>6</v>
      </c>
      <c r="AJ98" s="363">
        <v>3.5294117647058822</v>
      </c>
      <c r="AK98" s="397">
        <v>1</v>
      </c>
      <c r="AL98" s="363">
        <v>0</v>
      </c>
      <c r="AM98" s="363">
        <v>4.75</v>
      </c>
      <c r="AN98" s="392">
        <v>38.955882352941174</v>
      </c>
      <c r="AO98" s="362">
        <v>0</v>
      </c>
      <c r="AP98" s="363">
        <v>0</v>
      </c>
      <c r="AQ98" s="363">
        <v>0</v>
      </c>
      <c r="AR98" s="363">
        <v>0</v>
      </c>
      <c r="AS98" s="363">
        <v>10000</v>
      </c>
      <c r="AT98" s="401">
        <v>8</v>
      </c>
      <c r="AU98" s="363">
        <v>0</v>
      </c>
      <c r="AV98" s="397">
        <v>7</v>
      </c>
      <c r="AW98" s="363">
        <v>3.2352941176470589</v>
      </c>
      <c r="AX98" s="397">
        <v>1</v>
      </c>
      <c r="AY98" s="363">
        <v>0</v>
      </c>
      <c r="AZ98" s="363">
        <v>4.75</v>
      </c>
      <c r="BA98" s="392">
        <v>36.897058823529406</v>
      </c>
    </row>
    <row r="99" spans="1:53" x14ac:dyDescent="0.2">
      <c r="A99" s="369" t="s">
        <v>305</v>
      </c>
      <c r="B99" s="362">
        <v>9.9570031417064246</v>
      </c>
      <c r="C99" s="363">
        <v>0</v>
      </c>
      <c r="D99" s="363">
        <v>7.3111918414423442</v>
      </c>
      <c r="E99" s="363">
        <v>8.1780582915963382</v>
      </c>
      <c r="F99" s="363">
        <v>19.527500872391123</v>
      </c>
      <c r="G99" s="401">
        <v>2</v>
      </c>
      <c r="H99" s="363">
        <v>4.2857142857142856</v>
      </c>
      <c r="I99" s="397">
        <v>2</v>
      </c>
      <c r="J99" s="363">
        <v>4.2857142857142856</v>
      </c>
      <c r="K99" s="397">
        <v>15</v>
      </c>
      <c r="L99" s="363">
        <v>4.375</v>
      </c>
      <c r="M99" s="363">
        <v>4.375</v>
      </c>
      <c r="N99" s="392">
        <v>86.25</v>
      </c>
      <c r="O99" s="362">
        <v>10.009397742967757</v>
      </c>
      <c r="P99" s="363">
        <v>0</v>
      </c>
      <c r="Q99" s="363">
        <v>8.0216109328696579</v>
      </c>
      <c r="R99" s="363">
        <v>8.71175417536071</v>
      </c>
      <c r="S99" s="363">
        <v>13.817597760885935</v>
      </c>
      <c r="T99" s="401">
        <v>3</v>
      </c>
      <c r="U99" s="363">
        <v>3.5714285714285716</v>
      </c>
      <c r="V99" s="397">
        <v>3</v>
      </c>
      <c r="W99" s="363">
        <v>4.4117647058823533</v>
      </c>
      <c r="X99" s="397">
        <v>17</v>
      </c>
      <c r="Y99" s="363">
        <v>4.7058823529411766</v>
      </c>
      <c r="Z99" s="363">
        <v>4.375</v>
      </c>
      <c r="AA99" s="392">
        <v>83.125</v>
      </c>
      <c r="AB99" s="362">
        <v>0</v>
      </c>
      <c r="AC99" s="363">
        <v>0</v>
      </c>
      <c r="AD99" s="363">
        <v>0</v>
      </c>
      <c r="AE99" s="363">
        <v>0</v>
      </c>
      <c r="AF99" s="363">
        <v>9.1027018480328028</v>
      </c>
      <c r="AG99" s="401">
        <v>7</v>
      </c>
      <c r="AH99" s="363">
        <v>0</v>
      </c>
      <c r="AI99" s="397">
        <v>6</v>
      </c>
      <c r="AJ99" s="363">
        <v>3.5294117647058822</v>
      </c>
      <c r="AK99" s="397">
        <v>17</v>
      </c>
      <c r="AL99" s="363">
        <v>4.7058823529411766</v>
      </c>
      <c r="AM99" s="363">
        <v>4.375</v>
      </c>
      <c r="AN99" s="392">
        <v>51.948529411764703</v>
      </c>
      <c r="AO99" s="362">
        <v>9.9988999740713762</v>
      </c>
      <c r="AP99" s="363">
        <v>0</v>
      </c>
      <c r="AQ99" s="363">
        <v>8.6988435161441302</v>
      </c>
      <c r="AR99" s="363">
        <v>9.1746972733695671</v>
      </c>
      <c r="AS99" s="363">
        <v>7.0168026637045973</v>
      </c>
      <c r="AT99" s="401">
        <v>2</v>
      </c>
      <c r="AU99" s="363">
        <v>4.2857142857142856</v>
      </c>
      <c r="AV99" s="397">
        <v>2</v>
      </c>
      <c r="AW99" s="363">
        <v>4.7058823529411766</v>
      </c>
      <c r="AX99" s="397">
        <v>17</v>
      </c>
      <c r="AY99" s="363">
        <v>4.7058823529411766</v>
      </c>
      <c r="AZ99" s="363">
        <v>4.375</v>
      </c>
      <c r="BA99" s="392">
        <v>90.183823529411754</v>
      </c>
    </row>
    <row r="100" spans="1:53" x14ac:dyDescent="0.2">
      <c r="A100" s="369" t="s">
        <v>306</v>
      </c>
      <c r="B100" s="362">
        <v>0</v>
      </c>
      <c r="C100" s="363">
        <v>3.0167041870610953</v>
      </c>
      <c r="D100" s="363">
        <v>0.80160967251761073</v>
      </c>
      <c r="E100" s="363">
        <v>0.53897244999343807</v>
      </c>
      <c r="F100" s="363">
        <v>144.1636939170977</v>
      </c>
      <c r="G100" s="401">
        <v>7</v>
      </c>
      <c r="H100" s="363">
        <v>0.7142857142857143</v>
      </c>
      <c r="I100" s="397">
        <v>6</v>
      </c>
      <c r="J100" s="363">
        <v>1.4285714285714286</v>
      </c>
      <c r="K100" s="397">
        <v>12</v>
      </c>
      <c r="L100" s="363">
        <v>3.4375</v>
      </c>
      <c r="M100" s="363">
        <v>5</v>
      </c>
      <c r="N100" s="392">
        <v>40.3125</v>
      </c>
      <c r="O100" s="362">
        <v>0</v>
      </c>
      <c r="P100" s="363">
        <v>3.0346819518783565</v>
      </c>
      <c r="Q100" s="363">
        <v>0.60266370781644663</v>
      </c>
      <c r="R100" s="363">
        <v>0.3934238218632885</v>
      </c>
      <c r="S100" s="363">
        <v>148.86860051279567</v>
      </c>
      <c r="T100" s="401">
        <v>7</v>
      </c>
      <c r="U100" s="363">
        <v>0.7142857142857143</v>
      </c>
      <c r="V100" s="397">
        <v>6</v>
      </c>
      <c r="W100" s="363">
        <v>3.5294117647058822</v>
      </c>
      <c r="X100" s="397">
        <v>14</v>
      </c>
      <c r="Y100" s="363">
        <v>3.8235294117647061</v>
      </c>
      <c r="Z100" s="363">
        <v>5</v>
      </c>
      <c r="AA100" s="392">
        <v>56.17647058823529</v>
      </c>
      <c r="AB100" s="362">
        <v>0</v>
      </c>
      <c r="AC100" s="363">
        <v>2.9980143988443442</v>
      </c>
      <c r="AD100" s="363">
        <v>0.44824458223741148</v>
      </c>
      <c r="AE100" s="363">
        <v>0.28652563152710925</v>
      </c>
      <c r="AF100" s="363">
        <v>139.79026860244227</v>
      </c>
      <c r="AG100" s="401">
        <v>6</v>
      </c>
      <c r="AH100" s="363">
        <v>0.83333333333333337</v>
      </c>
      <c r="AI100" s="397">
        <v>5</v>
      </c>
      <c r="AJ100" s="363">
        <v>3.8235294117647061</v>
      </c>
      <c r="AK100" s="397">
        <v>14</v>
      </c>
      <c r="AL100" s="363">
        <v>3.8235294117647061</v>
      </c>
      <c r="AM100" s="363">
        <v>5</v>
      </c>
      <c r="AN100" s="392">
        <v>59.068627450980387</v>
      </c>
      <c r="AO100" s="362">
        <v>0</v>
      </c>
      <c r="AP100" s="363">
        <v>3.0120481927710796</v>
      </c>
      <c r="AQ100" s="363">
        <v>0.39162635037399107</v>
      </c>
      <c r="AR100" s="363">
        <v>0.2482811370814301</v>
      </c>
      <c r="AS100" s="363">
        <v>126.15744385377492</v>
      </c>
      <c r="AT100" s="401">
        <v>7</v>
      </c>
      <c r="AU100" s="363">
        <v>0.7142857142857143</v>
      </c>
      <c r="AV100" s="397">
        <v>6</v>
      </c>
      <c r="AW100" s="363">
        <v>3.5294117647058822</v>
      </c>
      <c r="AX100" s="397">
        <v>14</v>
      </c>
      <c r="AY100" s="363">
        <v>3.8235294117647061</v>
      </c>
      <c r="AZ100" s="363">
        <v>5</v>
      </c>
      <c r="BA100" s="392">
        <v>56.17647058823529</v>
      </c>
    </row>
    <row r="101" spans="1:53" x14ac:dyDescent="0.2">
      <c r="A101" s="369" t="s">
        <v>307</v>
      </c>
      <c r="B101" s="362">
        <v>0</v>
      </c>
      <c r="C101" s="363">
        <v>0</v>
      </c>
      <c r="D101" s="363">
        <v>0</v>
      </c>
      <c r="E101" s="363">
        <v>0</v>
      </c>
      <c r="F101" s="363">
        <v>10000</v>
      </c>
      <c r="G101" s="401">
        <v>8</v>
      </c>
      <c r="H101" s="363">
        <v>0</v>
      </c>
      <c r="I101" s="397">
        <v>8</v>
      </c>
      <c r="J101" s="363">
        <v>0</v>
      </c>
      <c r="K101" s="397">
        <v>1</v>
      </c>
      <c r="L101" s="363">
        <v>0</v>
      </c>
      <c r="M101" s="363">
        <v>5</v>
      </c>
      <c r="N101" s="392">
        <v>15</v>
      </c>
      <c r="O101" s="362">
        <v>0</v>
      </c>
      <c r="P101" s="363">
        <v>0</v>
      </c>
      <c r="Q101" s="363">
        <v>0</v>
      </c>
      <c r="R101" s="363">
        <v>0</v>
      </c>
      <c r="S101" s="363">
        <v>10000</v>
      </c>
      <c r="T101" s="401">
        <v>8</v>
      </c>
      <c r="U101" s="363">
        <v>0</v>
      </c>
      <c r="V101" s="397">
        <v>7</v>
      </c>
      <c r="W101" s="363">
        <v>3.2352941176470589</v>
      </c>
      <c r="X101" s="397">
        <v>1</v>
      </c>
      <c r="Y101" s="363">
        <v>0</v>
      </c>
      <c r="Z101" s="363">
        <v>5</v>
      </c>
      <c r="AA101" s="392">
        <v>37.647058823529413</v>
      </c>
      <c r="AB101" s="362">
        <v>0</v>
      </c>
      <c r="AC101" s="363">
        <v>0</v>
      </c>
      <c r="AD101" s="363">
        <v>0</v>
      </c>
      <c r="AE101" s="363">
        <v>0</v>
      </c>
      <c r="AF101" s="363">
        <v>10000</v>
      </c>
      <c r="AG101" s="401">
        <v>7</v>
      </c>
      <c r="AH101" s="363">
        <v>0</v>
      </c>
      <c r="AI101" s="397">
        <v>6</v>
      </c>
      <c r="AJ101" s="363">
        <v>3.5294117647058822</v>
      </c>
      <c r="AK101" s="397">
        <v>1</v>
      </c>
      <c r="AL101" s="363">
        <v>0</v>
      </c>
      <c r="AM101" s="363">
        <v>5</v>
      </c>
      <c r="AN101" s="392">
        <v>39.705882352941174</v>
      </c>
      <c r="AO101" s="362">
        <v>0</v>
      </c>
      <c r="AP101" s="363">
        <v>0</v>
      </c>
      <c r="AQ101" s="363">
        <v>0</v>
      </c>
      <c r="AR101" s="363">
        <v>0</v>
      </c>
      <c r="AS101" s="363">
        <v>10000</v>
      </c>
      <c r="AT101" s="401">
        <v>8</v>
      </c>
      <c r="AU101" s="363">
        <v>0</v>
      </c>
      <c r="AV101" s="397">
        <v>7</v>
      </c>
      <c r="AW101" s="363">
        <v>3.2352941176470589</v>
      </c>
      <c r="AX101" s="397">
        <v>1</v>
      </c>
      <c r="AY101" s="363">
        <v>0</v>
      </c>
      <c r="AZ101" s="363">
        <v>5</v>
      </c>
      <c r="BA101" s="392">
        <v>37.647058823529413</v>
      </c>
    </row>
    <row r="102" spans="1:53" x14ac:dyDescent="0.2">
      <c r="A102" s="369" t="s">
        <v>308</v>
      </c>
      <c r="B102" s="362">
        <v>0</v>
      </c>
      <c r="C102" s="363">
        <v>0</v>
      </c>
      <c r="D102" s="363">
        <v>0</v>
      </c>
      <c r="E102" s="363">
        <v>0</v>
      </c>
      <c r="F102" s="363">
        <v>10000</v>
      </c>
      <c r="G102" s="401">
        <v>8</v>
      </c>
      <c r="H102" s="363">
        <v>0</v>
      </c>
      <c r="I102" s="397">
        <v>8</v>
      </c>
      <c r="J102" s="363">
        <v>0</v>
      </c>
      <c r="K102" s="397">
        <v>1</v>
      </c>
      <c r="L102" s="363">
        <v>0</v>
      </c>
      <c r="M102" s="363">
        <v>5</v>
      </c>
      <c r="N102" s="392">
        <v>15</v>
      </c>
      <c r="O102" s="362">
        <v>0</v>
      </c>
      <c r="P102" s="363">
        <v>0</v>
      </c>
      <c r="Q102" s="363">
        <v>0</v>
      </c>
      <c r="R102" s="363">
        <v>0</v>
      </c>
      <c r="S102" s="363">
        <v>10000</v>
      </c>
      <c r="T102" s="401">
        <v>8</v>
      </c>
      <c r="U102" s="363">
        <v>0</v>
      </c>
      <c r="V102" s="397">
        <v>7</v>
      </c>
      <c r="W102" s="363">
        <v>3.2352941176470589</v>
      </c>
      <c r="X102" s="397">
        <v>1</v>
      </c>
      <c r="Y102" s="363">
        <v>0</v>
      </c>
      <c r="Z102" s="363">
        <v>5</v>
      </c>
      <c r="AA102" s="392">
        <v>37.647058823529413</v>
      </c>
      <c r="AB102" s="362">
        <v>0</v>
      </c>
      <c r="AC102" s="363">
        <v>0</v>
      </c>
      <c r="AD102" s="363">
        <v>0</v>
      </c>
      <c r="AE102" s="363">
        <v>0</v>
      </c>
      <c r="AF102" s="363">
        <v>10000</v>
      </c>
      <c r="AG102" s="401">
        <v>7</v>
      </c>
      <c r="AH102" s="363">
        <v>0</v>
      </c>
      <c r="AI102" s="397">
        <v>6</v>
      </c>
      <c r="AJ102" s="363">
        <v>3.5294117647058822</v>
      </c>
      <c r="AK102" s="397">
        <v>1</v>
      </c>
      <c r="AL102" s="363">
        <v>0</v>
      </c>
      <c r="AM102" s="363">
        <v>5</v>
      </c>
      <c r="AN102" s="392">
        <v>39.705882352941174</v>
      </c>
      <c r="AO102" s="362">
        <v>0</v>
      </c>
      <c r="AP102" s="363">
        <v>0</v>
      </c>
      <c r="AQ102" s="363">
        <v>0</v>
      </c>
      <c r="AR102" s="363">
        <v>0</v>
      </c>
      <c r="AS102" s="363">
        <v>10000</v>
      </c>
      <c r="AT102" s="401">
        <v>8</v>
      </c>
      <c r="AU102" s="363">
        <v>0</v>
      </c>
      <c r="AV102" s="397">
        <v>7</v>
      </c>
      <c r="AW102" s="363">
        <v>3.2352941176470589</v>
      </c>
      <c r="AX102" s="397">
        <v>1</v>
      </c>
      <c r="AY102" s="363">
        <v>0</v>
      </c>
      <c r="AZ102" s="363">
        <v>5</v>
      </c>
      <c r="BA102" s="392">
        <v>37.647058823529413</v>
      </c>
    </row>
    <row r="103" spans="1:53" x14ac:dyDescent="0.2">
      <c r="A103" s="369" t="s">
        <v>309</v>
      </c>
      <c r="B103" s="362">
        <v>8.6540410566264221</v>
      </c>
      <c r="C103" s="363">
        <v>-1.9243878981952671</v>
      </c>
      <c r="D103" s="363">
        <v>5.8431022159551951</v>
      </c>
      <c r="E103" s="363">
        <v>6.7640706063197866</v>
      </c>
      <c r="F103" s="363">
        <v>96.690229780820147</v>
      </c>
      <c r="G103" s="401">
        <v>3</v>
      </c>
      <c r="H103" s="363">
        <v>3.5714285714285716</v>
      </c>
      <c r="I103" s="397">
        <v>3</v>
      </c>
      <c r="J103" s="363">
        <v>3.5714285714285716</v>
      </c>
      <c r="K103" s="397">
        <v>13</v>
      </c>
      <c r="L103" s="363">
        <v>3.75</v>
      </c>
      <c r="M103" s="363">
        <v>4.5</v>
      </c>
      <c r="N103" s="392">
        <v>74.75</v>
      </c>
      <c r="O103" s="362">
        <v>6.1542070469559551</v>
      </c>
      <c r="P103" s="363">
        <v>-1.9787074917257907</v>
      </c>
      <c r="Q103" s="363">
        <v>4.5390748818859228</v>
      </c>
      <c r="R103" s="363">
        <v>5.0998354945383495</v>
      </c>
      <c r="S103" s="363">
        <v>96.07937835929836</v>
      </c>
      <c r="T103" s="401">
        <v>5</v>
      </c>
      <c r="U103" s="363">
        <v>2.1428571428571428</v>
      </c>
      <c r="V103" s="397">
        <v>5</v>
      </c>
      <c r="W103" s="363">
        <v>3.8235294117647061</v>
      </c>
      <c r="X103" s="397">
        <v>15</v>
      </c>
      <c r="Y103" s="363">
        <v>4.1176470588235299</v>
      </c>
      <c r="Z103" s="363">
        <v>4.5</v>
      </c>
      <c r="AA103" s="392">
        <v>67.617647058823522</v>
      </c>
      <c r="AB103" s="362">
        <v>4.0555100273229101</v>
      </c>
      <c r="AC103" s="363">
        <v>-1.8373204998433947</v>
      </c>
      <c r="AD103" s="363">
        <v>3.1744504303897982</v>
      </c>
      <c r="AE103" s="363">
        <v>3.4923216087051054</v>
      </c>
      <c r="AF103" s="363">
        <v>95.9288559859815</v>
      </c>
      <c r="AG103" s="401">
        <v>4</v>
      </c>
      <c r="AH103" s="363">
        <v>2.5</v>
      </c>
      <c r="AI103" s="397">
        <v>4</v>
      </c>
      <c r="AJ103" s="363">
        <v>4.1176470588235299</v>
      </c>
      <c r="AK103" s="397">
        <v>15</v>
      </c>
      <c r="AL103" s="363">
        <v>4.1176470588235299</v>
      </c>
      <c r="AM103" s="363">
        <v>4.5</v>
      </c>
      <c r="AN103" s="392">
        <v>72.17647058823529</v>
      </c>
      <c r="AO103" s="362">
        <v>3.1215234854834106</v>
      </c>
      <c r="AP103" s="363">
        <v>-1.6733601070950468</v>
      </c>
      <c r="AQ103" s="363">
        <v>2.498092968555977</v>
      </c>
      <c r="AR103" s="363">
        <v>2.7262844075046373</v>
      </c>
      <c r="AS103" s="363">
        <v>96.443633337952193</v>
      </c>
      <c r="AT103" s="401">
        <v>5</v>
      </c>
      <c r="AU103" s="363">
        <v>2.1428571428571428</v>
      </c>
      <c r="AV103" s="397">
        <v>5</v>
      </c>
      <c r="AW103" s="363">
        <v>3.8235294117647061</v>
      </c>
      <c r="AX103" s="397">
        <v>15</v>
      </c>
      <c r="AY103" s="363">
        <v>4.1176470588235299</v>
      </c>
      <c r="AZ103" s="363">
        <v>4.5</v>
      </c>
      <c r="BA103" s="392">
        <v>67.617647058823522</v>
      </c>
    </row>
    <row r="104" spans="1:53" x14ac:dyDescent="0.2">
      <c r="A104" s="369" t="s">
        <v>21</v>
      </c>
      <c r="B104" s="362">
        <v>0</v>
      </c>
      <c r="C104" s="363">
        <v>0</v>
      </c>
      <c r="D104" s="363">
        <v>0</v>
      </c>
      <c r="E104" s="363">
        <v>0</v>
      </c>
      <c r="F104" s="363">
        <v>10000</v>
      </c>
      <c r="G104" s="401">
        <v>8</v>
      </c>
      <c r="H104" s="363">
        <v>0</v>
      </c>
      <c r="I104" s="397">
        <v>8</v>
      </c>
      <c r="J104" s="363">
        <v>0</v>
      </c>
      <c r="K104" s="397">
        <v>1</v>
      </c>
      <c r="L104" s="363">
        <v>0</v>
      </c>
      <c r="M104" s="363">
        <v>5</v>
      </c>
      <c r="N104" s="392">
        <v>15</v>
      </c>
      <c r="O104" s="362">
        <v>0</v>
      </c>
      <c r="P104" s="363">
        <v>0</v>
      </c>
      <c r="Q104" s="363">
        <v>0</v>
      </c>
      <c r="R104" s="363">
        <v>0</v>
      </c>
      <c r="S104" s="363">
        <v>10000</v>
      </c>
      <c r="T104" s="401">
        <v>8</v>
      </c>
      <c r="U104" s="363">
        <v>0</v>
      </c>
      <c r="V104" s="397">
        <v>7</v>
      </c>
      <c r="W104" s="363">
        <v>3.2352941176470589</v>
      </c>
      <c r="X104" s="397">
        <v>1</v>
      </c>
      <c r="Y104" s="363">
        <v>0</v>
      </c>
      <c r="Z104" s="363">
        <v>5</v>
      </c>
      <c r="AA104" s="392">
        <v>37.647058823529413</v>
      </c>
      <c r="AB104" s="362">
        <v>0</v>
      </c>
      <c r="AC104" s="363">
        <v>0</v>
      </c>
      <c r="AD104" s="363">
        <v>0</v>
      </c>
      <c r="AE104" s="363">
        <v>0</v>
      </c>
      <c r="AF104" s="363">
        <v>10000</v>
      </c>
      <c r="AG104" s="401">
        <v>7</v>
      </c>
      <c r="AH104" s="363">
        <v>0</v>
      </c>
      <c r="AI104" s="397">
        <v>6</v>
      </c>
      <c r="AJ104" s="363">
        <v>3.5294117647058822</v>
      </c>
      <c r="AK104" s="397">
        <v>1</v>
      </c>
      <c r="AL104" s="363">
        <v>0</v>
      </c>
      <c r="AM104" s="363">
        <v>5</v>
      </c>
      <c r="AN104" s="392">
        <v>39.705882352941174</v>
      </c>
      <c r="AO104" s="362">
        <v>0</v>
      </c>
      <c r="AP104" s="363">
        <v>0</v>
      </c>
      <c r="AQ104" s="363">
        <v>0</v>
      </c>
      <c r="AR104" s="363">
        <v>0</v>
      </c>
      <c r="AS104" s="363">
        <v>10000</v>
      </c>
      <c r="AT104" s="401">
        <v>8</v>
      </c>
      <c r="AU104" s="363">
        <v>0</v>
      </c>
      <c r="AV104" s="397">
        <v>7</v>
      </c>
      <c r="AW104" s="363">
        <v>3.2352941176470589</v>
      </c>
      <c r="AX104" s="397">
        <v>1</v>
      </c>
      <c r="AY104" s="363">
        <v>0</v>
      </c>
      <c r="AZ104" s="363">
        <v>5</v>
      </c>
      <c r="BA104" s="392">
        <v>37.647058823529413</v>
      </c>
    </row>
    <row r="105" spans="1:53" x14ac:dyDescent="0.2">
      <c r="A105" s="369" t="s">
        <v>310</v>
      </c>
      <c r="B105" s="362">
        <v>0</v>
      </c>
      <c r="C105" s="363">
        <v>0</v>
      </c>
      <c r="D105" s="363">
        <v>0</v>
      </c>
      <c r="E105" s="363">
        <v>0</v>
      </c>
      <c r="F105" s="363">
        <v>10000</v>
      </c>
      <c r="G105" s="401">
        <v>8</v>
      </c>
      <c r="H105" s="363">
        <v>0</v>
      </c>
      <c r="I105" s="397">
        <v>8</v>
      </c>
      <c r="J105" s="363">
        <v>0</v>
      </c>
      <c r="K105" s="397">
        <v>1</v>
      </c>
      <c r="L105" s="363">
        <v>0</v>
      </c>
      <c r="M105" s="363">
        <v>5</v>
      </c>
      <c r="N105" s="392">
        <v>15</v>
      </c>
      <c r="O105" s="362">
        <v>0</v>
      </c>
      <c r="P105" s="363">
        <v>0</v>
      </c>
      <c r="Q105" s="363">
        <v>0</v>
      </c>
      <c r="R105" s="363">
        <v>0</v>
      </c>
      <c r="S105" s="363">
        <v>10000</v>
      </c>
      <c r="T105" s="401">
        <v>8</v>
      </c>
      <c r="U105" s="363">
        <v>0</v>
      </c>
      <c r="V105" s="397">
        <v>7</v>
      </c>
      <c r="W105" s="363">
        <v>3.2352941176470589</v>
      </c>
      <c r="X105" s="397">
        <v>1</v>
      </c>
      <c r="Y105" s="363">
        <v>0</v>
      </c>
      <c r="Z105" s="363">
        <v>5</v>
      </c>
      <c r="AA105" s="392">
        <v>37.647058823529413</v>
      </c>
      <c r="AB105" s="362">
        <v>0</v>
      </c>
      <c r="AC105" s="363">
        <v>0</v>
      </c>
      <c r="AD105" s="363">
        <v>0</v>
      </c>
      <c r="AE105" s="363">
        <v>0</v>
      </c>
      <c r="AF105" s="363">
        <v>10000</v>
      </c>
      <c r="AG105" s="401">
        <v>7</v>
      </c>
      <c r="AH105" s="363">
        <v>0</v>
      </c>
      <c r="AI105" s="397">
        <v>6</v>
      </c>
      <c r="AJ105" s="363">
        <v>3.5294117647058822</v>
      </c>
      <c r="AK105" s="397">
        <v>1</v>
      </c>
      <c r="AL105" s="363">
        <v>0</v>
      </c>
      <c r="AM105" s="363">
        <v>5</v>
      </c>
      <c r="AN105" s="392">
        <v>39.705882352941174</v>
      </c>
      <c r="AO105" s="362">
        <v>0</v>
      </c>
      <c r="AP105" s="363">
        <v>0</v>
      </c>
      <c r="AQ105" s="363">
        <v>0</v>
      </c>
      <c r="AR105" s="363">
        <v>0</v>
      </c>
      <c r="AS105" s="363">
        <v>10000</v>
      </c>
      <c r="AT105" s="401">
        <v>8</v>
      </c>
      <c r="AU105" s="363">
        <v>0</v>
      </c>
      <c r="AV105" s="397">
        <v>7</v>
      </c>
      <c r="AW105" s="363">
        <v>3.2352941176470589</v>
      </c>
      <c r="AX105" s="397">
        <v>1</v>
      </c>
      <c r="AY105" s="363">
        <v>0</v>
      </c>
      <c r="AZ105" s="363">
        <v>5</v>
      </c>
      <c r="BA105" s="392">
        <v>37.647058823529413</v>
      </c>
    </row>
    <row r="106" spans="1:53" x14ac:dyDescent="0.2">
      <c r="A106" s="389" t="s">
        <v>311</v>
      </c>
      <c r="B106" s="362">
        <v>0</v>
      </c>
      <c r="C106" s="363">
        <v>0</v>
      </c>
      <c r="D106" s="363">
        <v>0</v>
      </c>
      <c r="E106" s="363">
        <v>0</v>
      </c>
      <c r="F106" s="363">
        <v>10000</v>
      </c>
      <c r="G106" s="401">
        <v>8</v>
      </c>
      <c r="H106" s="363">
        <v>0</v>
      </c>
      <c r="I106" s="397">
        <v>8</v>
      </c>
      <c r="J106" s="363">
        <v>0</v>
      </c>
      <c r="K106" s="397">
        <v>1</v>
      </c>
      <c r="L106" s="363">
        <v>0</v>
      </c>
      <c r="M106" s="363">
        <v>5</v>
      </c>
      <c r="N106" s="392">
        <v>15</v>
      </c>
      <c r="O106" s="362">
        <v>0</v>
      </c>
      <c r="P106" s="363">
        <v>0</v>
      </c>
      <c r="Q106" s="363">
        <v>0</v>
      </c>
      <c r="R106" s="363">
        <v>0</v>
      </c>
      <c r="S106" s="363">
        <v>10000</v>
      </c>
      <c r="T106" s="401">
        <v>8</v>
      </c>
      <c r="U106" s="363">
        <v>0</v>
      </c>
      <c r="V106" s="397">
        <v>7</v>
      </c>
      <c r="W106" s="363">
        <v>3.2352941176470589</v>
      </c>
      <c r="X106" s="397">
        <v>1</v>
      </c>
      <c r="Y106" s="363">
        <v>0</v>
      </c>
      <c r="Z106" s="363">
        <v>5</v>
      </c>
      <c r="AA106" s="392">
        <v>37.647058823529413</v>
      </c>
      <c r="AB106" s="362">
        <v>0</v>
      </c>
      <c r="AC106" s="363">
        <v>0</v>
      </c>
      <c r="AD106" s="363">
        <v>0</v>
      </c>
      <c r="AE106" s="363">
        <v>0</v>
      </c>
      <c r="AF106" s="363">
        <v>10000</v>
      </c>
      <c r="AG106" s="401">
        <v>7</v>
      </c>
      <c r="AH106" s="363">
        <v>0</v>
      </c>
      <c r="AI106" s="397">
        <v>6</v>
      </c>
      <c r="AJ106" s="363">
        <v>3.5294117647058822</v>
      </c>
      <c r="AK106" s="397">
        <v>1</v>
      </c>
      <c r="AL106" s="363">
        <v>0</v>
      </c>
      <c r="AM106" s="363">
        <v>5</v>
      </c>
      <c r="AN106" s="392">
        <v>39.705882352941174</v>
      </c>
      <c r="AO106" s="362">
        <v>0</v>
      </c>
      <c r="AP106" s="363">
        <v>0</v>
      </c>
      <c r="AQ106" s="363">
        <v>0</v>
      </c>
      <c r="AR106" s="363">
        <v>0</v>
      </c>
      <c r="AS106" s="363">
        <v>10000</v>
      </c>
      <c r="AT106" s="401">
        <v>8</v>
      </c>
      <c r="AU106" s="363">
        <v>0</v>
      </c>
      <c r="AV106" s="397">
        <v>7</v>
      </c>
      <c r="AW106" s="363">
        <v>3.2352941176470589</v>
      </c>
      <c r="AX106" s="397">
        <v>1</v>
      </c>
      <c r="AY106" s="363">
        <v>0</v>
      </c>
      <c r="AZ106" s="363">
        <v>5</v>
      </c>
      <c r="BA106" s="392">
        <v>37.647058823529413</v>
      </c>
    </row>
    <row r="107" spans="1:53" x14ac:dyDescent="0.2">
      <c r="A107" s="395" t="s">
        <v>312</v>
      </c>
      <c r="B107" s="370">
        <v>0</v>
      </c>
      <c r="C107" s="371">
        <v>0</v>
      </c>
      <c r="D107" s="371">
        <v>0</v>
      </c>
      <c r="E107" s="371">
        <v>0</v>
      </c>
      <c r="F107" s="371">
        <v>10000</v>
      </c>
      <c r="G107" s="400">
        <v>8</v>
      </c>
      <c r="H107" s="371">
        <v>0</v>
      </c>
      <c r="I107" s="398">
        <v>8</v>
      </c>
      <c r="J107" s="371">
        <v>0</v>
      </c>
      <c r="K107" s="398">
        <v>1</v>
      </c>
      <c r="L107" s="371">
        <v>0</v>
      </c>
      <c r="M107" s="371">
        <v>5</v>
      </c>
      <c r="N107" s="393">
        <v>15</v>
      </c>
      <c r="O107" s="370">
        <v>0</v>
      </c>
      <c r="P107" s="371">
        <v>0</v>
      </c>
      <c r="Q107" s="371">
        <v>0</v>
      </c>
      <c r="R107" s="371">
        <v>0</v>
      </c>
      <c r="S107" s="371">
        <v>10000</v>
      </c>
      <c r="T107" s="400">
        <v>8</v>
      </c>
      <c r="U107" s="371">
        <v>0</v>
      </c>
      <c r="V107" s="398">
        <v>7</v>
      </c>
      <c r="W107" s="371">
        <v>3.2352941176470589</v>
      </c>
      <c r="X107" s="398">
        <v>1</v>
      </c>
      <c r="Y107" s="371">
        <v>0</v>
      </c>
      <c r="Z107" s="371">
        <v>5</v>
      </c>
      <c r="AA107" s="393">
        <v>37.647058823529413</v>
      </c>
      <c r="AB107" s="370">
        <v>0</v>
      </c>
      <c r="AC107" s="371">
        <v>0</v>
      </c>
      <c r="AD107" s="371">
        <v>0</v>
      </c>
      <c r="AE107" s="371">
        <v>0</v>
      </c>
      <c r="AF107" s="371">
        <v>10000</v>
      </c>
      <c r="AG107" s="400">
        <v>7</v>
      </c>
      <c r="AH107" s="371">
        <v>0</v>
      </c>
      <c r="AI107" s="398">
        <v>6</v>
      </c>
      <c r="AJ107" s="371">
        <v>3.5294117647058822</v>
      </c>
      <c r="AK107" s="398">
        <v>1</v>
      </c>
      <c r="AL107" s="371">
        <v>0</v>
      </c>
      <c r="AM107" s="371">
        <v>5</v>
      </c>
      <c r="AN107" s="393">
        <v>39.705882352941174</v>
      </c>
      <c r="AO107" s="370">
        <v>0</v>
      </c>
      <c r="AP107" s="371">
        <v>0</v>
      </c>
      <c r="AQ107" s="371">
        <v>0</v>
      </c>
      <c r="AR107" s="371">
        <v>0</v>
      </c>
      <c r="AS107" s="371">
        <v>10000</v>
      </c>
      <c r="AT107" s="400">
        <v>8</v>
      </c>
      <c r="AU107" s="371">
        <v>0</v>
      </c>
      <c r="AV107" s="398">
        <v>7</v>
      </c>
      <c r="AW107" s="371">
        <v>3.2352941176470589</v>
      </c>
      <c r="AX107" s="398">
        <v>1</v>
      </c>
      <c r="AY107" s="371">
        <v>0</v>
      </c>
      <c r="AZ107" s="371">
        <v>5</v>
      </c>
      <c r="BA107" s="393">
        <v>37.647058823529413</v>
      </c>
    </row>
    <row r="108" spans="1:53" x14ac:dyDescent="0.2">
      <c r="A108" s="388"/>
      <c r="B108" s="368"/>
      <c r="C108" s="368"/>
      <c r="D108" s="368"/>
      <c r="E108" s="368"/>
      <c r="F108" s="368"/>
      <c r="G108" s="361"/>
      <c r="H108" s="368"/>
      <c r="I108" s="368"/>
      <c r="J108" s="368"/>
      <c r="K108" s="383"/>
      <c r="L108" s="368"/>
      <c r="M108" s="368"/>
      <c r="N108" s="368"/>
      <c r="O108" s="383"/>
      <c r="P108" s="383"/>
      <c r="Q108" s="383"/>
      <c r="R108" s="383"/>
      <c r="S108" s="383"/>
      <c r="T108" s="383"/>
      <c r="U108" s="383"/>
      <c r="V108" s="383"/>
      <c r="W108" s="383"/>
      <c r="X108" s="383"/>
      <c r="Y108" s="383"/>
      <c r="Z108" s="383"/>
      <c r="AA108" s="383"/>
      <c r="AB108" s="363"/>
      <c r="AC108" s="363"/>
      <c r="AD108" s="363"/>
      <c r="AE108" s="363"/>
      <c r="AF108" s="363"/>
      <c r="AG108" s="383"/>
      <c r="AH108" s="363"/>
      <c r="AI108" s="383"/>
      <c r="AJ108" s="363"/>
      <c r="AK108" s="368"/>
      <c r="AL108" s="363"/>
      <c r="AM108" s="363"/>
      <c r="AN108" s="363"/>
      <c r="AO108" s="363"/>
      <c r="AP108" s="363"/>
      <c r="AQ108" s="363"/>
      <c r="AR108" s="363"/>
      <c r="AS108" s="363"/>
      <c r="AT108" s="383"/>
      <c r="AU108" s="363"/>
      <c r="AV108" s="383"/>
      <c r="AW108" s="363"/>
      <c r="AX108" s="368"/>
      <c r="AY108" s="363"/>
      <c r="AZ108" s="363"/>
      <c r="BA108" s="363"/>
    </row>
    <row r="109" spans="1:53" x14ac:dyDescent="0.2">
      <c r="A109" s="386" t="s">
        <v>358</v>
      </c>
      <c r="B109" s="361"/>
      <c r="C109" s="361"/>
      <c r="D109" s="361"/>
      <c r="E109" s="361"/>
      <c r="F109" s="361"/>
      <c r="G109" s="396">
        <v>1</v>
      </c>
      <c r="H109" s="368"/>
      <c r="I109" s="396">
        <v>1</v>
      </c>
      <c r="J109" s="368"/>
      <c r="K109" s="396">
        <v>1</v>
      </c>
      <c r="L109" s="368"/>
      <c r="M109" s="368"/>
      <c r="N109" s="368"/>
      <c r="O109" s="361"/>
      <c r="P109" s="361"/>
      <c r="Q109" s="361"/>
      <c r="R109" s="361"/>
      <c r="S109" s="361"/>
      <c r="T109" s="396">
        <v>1</v>
      </c>
      <c r="U109" s="383"/>
      <c r="V109" s="396">
        <v>1</v>
      </c>
      <c r="W109" s="383"/>
      <c r="X109" s="396">
        <v>1</v>
      </c>
      <c r="Y109" s="383"/>
      <c r="Z109" s="383"/>
      <c r="AA109" s="383"/>
      <c r="AB109" s="361"/>
      <c r="AC109" s="361"/>
      <c r="AD109" s="361"/>
      <c r="AE109" s="361"/>
      <c r="AF109" s="361"/>
      <c r="AG109" s="396">
        <v>1</v>
      </c>
      <c r="AH109" s="368"/>
      <c r="AI109" s="396">
        <v>1</v>
      </c>
      <c r="AJ109" s="368"/>
      <c r="AK109" s="396">
        <v>1</v>
      </c>
      <c r="AL109" s="368"/>
      <c r="AM109" s="368"/>
      <c r="AN109" s="368"/>
      <c r="AO109" s="361"/>
      <c r="AP109" s="361"/>
      <c r="AQ109" s="361"/>
      <c r="AR109" s="361"/>
      <c r="AS109" s="361"/>
      <c r="AT109" s="396">
        <v>1</v>
      </c>
      <c r="AU109" s="363"/>
      <c r="AV109" s="396">
        <v>1</v>
      </c>
      <c r="AW109" s="363"/>
      <c r="AX109" s="396">
        <v>1</v>
      </c>
      <c r="AY109" s="363"/>
      <c r="AZ109" s="363"/>
      <c r="BA109" s="363"/>
    </row>
    <row r="110" spans="1:53" x14ac:dyDescent="0.2">
      <c r="A110" s="386" t="s">
        <v>333</v>
      </c>
      <c r="B110" s="361"/>
      <c r="C110" s="361"/>
      <c r="D110" s="361"/>
      <c r="E110" s="361"/>
      <c r="F110" s="361"/>
      <c r="G110" s="396">
        <v>8</v>
      </c>
      <c r="H110" s="368"/>
      <c r="I110" s="396">
        <v>8</v>
      </c>
      <c r="J110" s="368"/>
      <c r="K110" s="396">
        <v>17</v>
      </c>
      <c r="L110" s="368"/>
      <c r="M110" s="368"/>
      <c r="N110" s="368"/>
      <c r="O110" s="361"/>
      <c r="P110" s="361"/>
      <c r="Q110" s="361"/>
      <c r="R110" s="361"/>
      <c r="S110" s="361"/>
      <c r="T110" s="396">
        <v>8</v>
      </c>
      <c r="U110" s="383"/>
      <c r="V110" s="396">
        <v>18</v>
      </c>
      <c r="W110" s="383"/>
      <c r="X110" s="396">
        <v>18</v>
      </c>
      <c r="Y110" s="383"/>
      <c r="Z110" s="383"/>
      <c r="AA110" s="383"/>
      <c r="AB110" s="361"/>
      <c r="AC110" s="361"/>
      <c r="AD110" s="361"/>
      <c r="AE110" s="361"/>
      <c r="AF110" s="361"/>
      <c r="AG110" s="396">
        <v>7</v>
      </c>
      <c r="AH110" s="368"/>
      <c r="AI110" s="396">
        <v>18</v>
      </c>
      <c r="AJ110" s="368"/>
      <c r="AK110" s="396">
        <v>18</v>
      </c>
      <c r="AL110" s="368"/>
      <c r="AM110" s="368"/>
      <c r="AN110" s="368"/>
      <c r="AO110" s="361"/>
      <c r="AP110" s="361"/>
      <c r="AQ110" s="361"/>
      <c r="AR110" s="361"/>
      <c r="AS110" s="361"/>
      <c r="AT110" s="396">
        <v>8</v>
      </c>
      <c r="AU110" s="363"/>
      <c r="AV110" s="396">
        <v>18</v>
      </c>
      <c r="AW110" s="363"/>
      <c r="AX110" s="396">
        <v>18</v>
      </c>
      <c r="AY110" s="363"/>
      <c r="AZ110" s="363"/>
      <c r="BA110" s="363"/>
    </row>
    <row r="111" spans="1:53" x14ac:dyDescent="0.2">
      <c r="A111" s="385"/>
      <c r="B111" s="368"/>
      <c r="C111" s="368"/>
      <c r="D111" s="368"/>
      <c r="E111" s="368"/>
      <c r="F111" s="368"/>
      <c r="G111" s="368"/>
      <c r="H111" s="368"/>
      <c r="I111" s="368"/>
      <c r="J111" s="368"/>
      <c r="K111" s="368"/>
      <c r="L111" s="368"/>
      <c r="M111" s="368"/>
      <c r="N111" s="368"/>
      <c r="O111" s="368"/>
      <c r="P111" s="368"/>
      <c r="Q111" s="368"/>
      <c r="R111" s="368"/>
      <c r="S111" s="368"/>
      <c r="T111" s="368"/>
      <c r="U111" s="368"/>
      <c r="V111" s="368"/>
      <c r="W111" s="368"/>
      <c r="X111" s="368"/>
      <c r="Y111" s="368"/>
      <c r="Z111" s="368"/>
      <c r="AA111" s="368"/>
      <c r="AB111" s="368"/>
      <c r="AC111" s="368"/>
      <c r="AD111" s="368"/>
      <c r="AE111" s="368"/>
      <c r="AF111" s="368"/>
      <c r="AG111" s="368"/>
      <c r="AH111" s="368"/>
      <c r="AI111" s="368"/>
      <c r="AJ111" s="368"/>
      <c r="AK111" s="368"/>
      <c r="AL111" s="368"/>
      <c r="AM111" s="368"/>
      <c r="AN111" s="368"/>
      <c r="AO111" s="368"/>
      <c r="AP111" s="368"/>
      <c r="AQ111" s="368"/>
      <c r="AR111" s="368"/>
      <c r="AS111" s="368"/>
      <c r="AT111" s="368"/>
      <c r="AU111" s="368"/>
      <c r="AV111" s="368"/>
      <c r="AW111" s="368"/>
      <c r="AX111" s="368"/>
      <c r="AY111" s="368"/>
      <c r="AZ111" s="368"/>
      <c r="BA111" s="367"/>
    </row>
    <row r="112" spans="1:53" ht="15.75" x14ac:dyDescent="0.25">
      <c r="A112" s="358"/>
      <c r="B112" s="765" t="s">
        <v>362</v>
      </c>
      <c r="C112" s="763"/>
      <c r="D112" s="763"/>
      <c r="E112" s="763"/>
      <c r="F112" s="763"/>
      <c r="G112" s="763"/>
      <c r="H112" s="763"/>
      <c r="I112" s="763"/>
      <c r="J112" s="763"/>
      <c r="K112" s="763"/>
      <c r="L112" s="763"/>
      <c r="M112" s="763"/>
      <c r="N112" s="764"/>
      <c r="O112" s="765" t="s">
        <v>362</v>
      </c>
      <c r="P112" s="763"/>
      <c r="Q112" s="763"/>
      <c r="R112" s="763"/>
      <c r="S112" s="763"/>
      <c r="T112" s="763"/>
      <c r="U112" s="763"/>
      <c r="V112" s="763"/>
      <c r="W112" s="763"/>
      <c r="X112" s="763"/>
      <c r="Y112" s="763"/>
      <c r="Z112" s="763"/>
      <c r="AA112" s="764"/>
      <c r="AB112" s="765" t="s">
        <v>362</v>
      </c>
      <c r="AC112" s="763"/>
      <c r="AD112" s="763"/>
      <c r="AE112" s="763"/>
      <c r="AF112" s="763"/>
      <c r="AG112" s="763"/>
      <c r="AH112" s="763"/>
      <c r="AI112" s="763"/>
      <c r="AJ112" s="763"/>
      <c r="AK112" s="763"/>
      <c r="AL112" s="763"/>
      <c r="AM112" s="763"/>
      <c r="AN112" s="764"/>
      <c r="AO112" s="765" t="s">
        <v>362</v>
      </c>
      <c r="AP112" s="763"/>
      <c r="AQ112" s="763"/>
      <c r="AR112" s="763"/>
      <c r="AS112" s="763"/>
      <c r="AT112" s="763"/>
      <c r="AU112" s="763"/>
      <c r="AV112" s="763"/>
      <c r="AW112" s="763"/>
      <c r="AX112" s="763"/>
      <c r="AY112" s="763"/>
      <c r="AZ112" s="763"/>
      <c r="BA112" s="764"/>
    </row>
    <row r="113" spans="1:53" x14ac:dyDescent="0.2">
      <c r="A113" s="358"/>
      <c r="B113" s="755" t="s">
        <v>284</v>
      </c>
      <c r="C113" s="756"/>
      <c r="D113" s="756"/>
      <c r="E113" s="756"/>
      <c r="F113" s="756"/>
      <c r="G113" s="756"/>
      <c r="H113" s="756"/>
      <c r="I113" s="756"/>
      <c r="J113" s="763"/>
      <c r="K113" s="763"/>
      <c r="L113" s="763"/>
      <c r="M113" s="763"/>
      <c r="N113" s="764"/>
      <c r="O113" s="755" t="s">
        <v>285</v>
      </c>
      <c r="P113" s="756"/>
      <c r="Q113" s="756"/>
      <c r="R113" s="756"/>
      <c r="S113" s="756"/>
      <c r="T113" s="756"/>
      <c r="U113" s="756"/>
      <c r="V113" s="756"/>
      <c r="W113" s="756"/>
      <c r="X113" s="756"/>
      <c r="Y113" s="756"/>
      <c r="Z113" s="756"/>
      <c r="AA113" s="757"/>
      <c r="AB113" s="755" t="s">
        <v>286</v>
      </c>
      <c r="AC113" s="756"/>
      <c r="AD113" s="756"/>
      <c r="AE113" s="756"/>
      <c r="AF113" s="756"/>
      <c r="AG113" s="756"/>
      <c r="AH113" s="756"/>
      <c r="AI113" s="756"/>
      <c r="AJ113" s="756"/>
      <c r="AK113" s="756"/>
      <c r="AL113" s="756"/>
      <c r="AM113" s="756"/>
      <c r="AN113" s="757"/>
      <c r="AO113" s="756" t="s">
        <v>287</v>
      </c>
      <c r="AP113" s="756"/>
      <c r="AQ113" s="756"/>
      <c r="AR113" s="756"/>
      <c r="AS113" s="756"/>
      <c r="AT113" s="756"/>
      <c r="AU113" s="756"/>
      <c r="AV113" s="756"/>
      <c r="AW113" s="756"/>
      <c r="AX113" s="756"/>
      <c r="AY113" s="756"/>
      <c r="AZ113" s="756"/>
      <c r="BA113" s="757"/>
    </row>
    <row r="114" spans="1:53" ht="33.75" x14ac:dyDescent="0.2">
      <c r="A114" s="382" t="s">
        <v>14</v>
      </c>
      <c r="B114" s="377" t="s">
        <v>348</v>
      </c>
      <c r="C114" s="378" t="s">
        <v>355</v>
      </c>
      <c r="D114" s="378" t="s">
        <v>356</v>
      </c>
      <c r="E114" s="378" t="s">
        <v>357</v>
      </c>
      <c r="F114" s="378" t="s">
        <v>319</v>
      </c>
      <c r="G114" s="375" t="s">
        <v>320</v>
      </c>
      <c r="H114" s="378" t="s">
        <v>352</v>
      </c>
      <c r="I114" s="375" t="s">
        <v>322</v>
      </c>
      <c r="J114" s="378" t="s">
        <v>353</v>
      </c>
      <c r="K114" s="375" t="s">
        <v>324</v>
      </c>
      <c r="L114" s="378" t="s">
        <v>325</v>
      </c>
      <c r="M114" s="378" t="s">
        <v>354</v>
      </c>
      <c r="N114" s="378" t="s">
        <v>327</v>
      </c>
      <c r="O114" s="377" t="s">
        <v>348</v>
      </c>
      <c r="P114" s="378" t="s">
        <v>355</v>
      </c>
      <c r="Q114" s="378" t="s">
        <v>356</v>
      </c>
      <c r="R114" s="378" t="s">
        <v>357</v>
      </c>
      <c r="S114" s="378" t="s">
        <v>319</v>
      </c>
      <c r="T114" s="375" t="s">
        <v>320</v>
      </c>
      <c r="U114" s="378" t="s">
        <v>352</v>
      </c>
      <c r="V114" s="375" t="s">
        <v>322</v>
      </c>
      <c r="W114" s="378" t="s">
        <v>353</v>
      </c>
      <c r="X114" s="375" t="s">
        <v>324</v>
      </c>
      <c r="Y114" s="378" t="s">
        <v>325</v>
      </c>
      <c r="Z114" s="378" t="s">
        <v>354</v>
      </c>
      <c r="AA114" s="378" t="s">
        <v>327</v>
      </c>
      <c r="AB114" s="377" t="s">
        <v>348</v>
      </c>
      <c r="AC114" s="378" t="s">
        <v>355</v>
      </c>
      <c r="AD114" s="378" t="s">
        <v>356</v>
      </c>
      <c r="AE114" s="378" t="s">
        <v>357</v>
      </c>
      <c r="AF114" s="378" t="s">
        <v>319</v>
      </c>
      <c r="AG114" s="375" t="s">
        <v>320</v>
      </c>
      <c r="AH114" s="378" t="s">
        <v>352</v>
      </c>
      <c r="AI114" s="375" t="s">
        <v>322</v>
      </c>
      <c r="AJ114" s="378" t="s">
        <v>353</v>
      </c>
      <c r="AK114" s="378" t="s">
        <v>324</v>
      </c>
      <c r="AL114" s="378" t="s">
        <v>325</v>
      </c>
      <c r="AM114" s="378" t="s">
        <v>354</v>
      </c>
      <c r="AN114" s="376" t="s">
        <v>327</v>
      </c>
      <c r="AO114" s="377" t="s">
        <v>348</v>
      </c>
      <c r="AP114" s="378" t="s">
        <v>355</v>
      </c>
      <c r="AQ114" s="378" t="s">
        <v>356</v>
      </c>
      <c r="AR114" s="378" t="s">
        <v>357</v>
      </c>
      <c r="AS114" s="378" t="s">
        <v>319</v>
      </c>
      <c r="AT114" s="375" t="s">
        <v>320</v>
      </c>
      <c r="AU114" s="378" t="s">
        <v>352</v>
      </c>
      <c r="AV114" s="375" t="s">
        <v>322</v>
      </c>
      <c r="AW114" s="378" t="s">
        <v>353</v>
      </c>
      <c r="AX114" s="378" t="s">
        <v>324</v>
      </c>
      <c r="AY114" s="378" t="s">
        <v>325</v>
      </c>
      <c r="AZ114" s="378" t="s">
        <v>354</v>
      </c>
      <c r="BA114" s="376" t="s">
        <v>327</v>
      </c>
    </row>
    <row r="115" spans="1:53" x14ac:dyDescent="0.2">
      <c r="A115" s="381" t="s">
        <v>0</v>
      </c>
      <c r="B115" s="372">
        <v>0</v>
      </c>
      <c r="C115" s="372">
        <v>0</v>
      </c>
      <c r="D115" s="372">
        <v>0</v>
      </c>
      <c r="E115" s="372">
        <v>0</v>
      </c>
      <c r="F115" s="372"/>
      <c r="G115" s="372"/>
      <c r="H115" s="391"/>
      <c r="I115" s="391"/>
      <c r="J115" s="391"/>
      <c r="K115" s="391"/>
      <c r="L115" s="387"/>
      <c r="M115" s="372"/>
      <c r="N115" s="373"/>
      <c r="O115" s="372">
        <v>0</v>
      </c>
      <c r="P115" s="372">
        <v>0</v>
      </c>
      <c r="Q115" s="372">
        <v>0</v>
      </c>
      <c r="R115" s="372">
        <v>0</v>
      </c>
      <c r="S115" s="372"/>
      <c r="T115" s="372"/>
      <c r="U115" s="391"/>
      <c r="V115" s="391"/>
      <c r="W115" s="391"/>
      <c r="X115" s="391"/>
      <c r="Y115" s="387"/>
      <c r="Z115" s="372"/>
      <c r="AA115" s="373"/>
      <c r="AB115" s="372">
        <v>0</v>
      </c>
      <c r="AC115" s="372">
        <v>0</v>
      </c>
      <c r="AD115" s="372">
        <v>0</v>
      </c>
      <c r="AE115" s="372">
        <v>0</v>
      </c>
      <c r="AF115" s="372"/>
      <c r="AG115" s="372"/>
      <c r="AH115" s="391"/>
      <c r="AI115" s="391"/>
      <c r="AJ115" s="391"/>
      <c r="AK115" s="391"/>
      <c r="AL115" s="387"/>
      <c r="AM115" s="372"/>
      <c r="AN115" s="373"/>
      <c r="AO115" s="372">
        <v>0</v>
      </c>
      <c r="AP115" s="372">
        <v>0</v>
      </c>
      <c r="AQ115" s="372">
        <v>0</v>
      </c>
      <c r="AR115" s="372">
        <v>0</v>
      </c>
      <c r="AS115" s="372"/>
      <c r="AT115" s="372"/>
      <c r="AU115" s="391"/>
      <c r="AV115" s="391"/>
      <c r="AW115" s="391"/>
      <c r="AX115" s="391"/>
      <c r="AY115" s="387"/>
      <c r="AZ115" s="372"/>
      <c r="BA115" s="373"/>
    </row>
    <row r="116" spans="1:53" x14ac:dyDescent="0.2">
      <c r="A116" s="369" t="s">
        <v>292</v>
      </c>
      <c r="B116" s="362">
        <v>0</v>
      </c>
      <c r="C116" s="363">
        <v>0</v>
      </c>
      <c r="D116" s="363">
        <v>0</v>
      </c>
      <c r="E116" s="363">
        <v>0</v>
      </c>
      <c r="F116" s="363">
        <v>10000</v>
      </c>
      <c r="G116" s="401">
        <v>1</v>
      </c>
      <c r="H116" s="363">
        <v>0</v>
      </c>
      <c r="I116" s="397">
        <v>1</v>
      </c>
      <c r="J116" s="363">
        <v>0</v>
      </c>
      <c r="K116" s="397">
        <v>1</v>
      </c>
      <c r="L116" s="363">
        <v>0</v>
      </c>
      <c r="M116" s="363">
        <v>5</v>
      </c>
      <c r="N116" s="392">
        <v>15</v>
      </c>
      <c r="O116" s="362">
        <v>2.8896175831966939</v>
      </c>
      <c r="P116" s="363">
        <v>2.3430190507156357</v>
      </c>
      <c r="Q116" s="363">
        <v>2.7527934051222118</v>
      </c>
      <c r="R116" s="363">
        <v>2.7982501206230865</v>
      </c>
      <c r="S116" s="363">
        <v>252.93378834883418</v>
      </c>
      <c r="T116" s="401">
        <v>9</v>
      </c>
      <c r="U116" s="363">
        <v>2.6470588235294117</v>
      </c>
      <c r="V116" s="397">
        <v>9</v>
      </c>
      <c r="W116" s="363">
        <v>2.6470588235294117</v>
      </c>
      <c r="X116" s="397">
        <v>1</v>
      </c>
      <c r="Y116" s="363">
        <v>0</v>
      </c>
      <c r="Z116" s="363">
        <v>5</v>
      </c>
      <c r="AA116" s="392">
        <v>52.058823529411754</v>
      </c>
      <c r="AB116" s="362">
        <v>0</v>
      </c>
      <c r="AC116" s="363">
        <v>0</v>
      </c>
      <c r="AD116" s="363">
        <v>0</v>
      </c>
      <c r="AE116" s="363">
        <v>0</v>
      </c>
      <c r="AF116" s="363">
        <v>10000</v>
      </c>
      <c r="AG116" s="401">
        <v>1</v>
      </c>
      <c r="AH116" s="363">
        <v>0</v>
      </c>
      <c r="AI116" s="397">
        <v>1</v>
      </c>
      <c r="AJ116" s="363">
        <v>0</v>
      </c>
      <c r="AK116" s="397">
        <v>1</v>
      </c>
      <c r="AL116" s="363">
        <v>0</v>
      </c>
      <c r="AM116" s="363">
        <v>5</v>
      </c>
      <c r="AN116" s="392">
        <v>15</v>
      </c>
      <c r="AO116" s="362">
        <v>0</v>
      </c>
      <c r="AP116" s="363">
        <v>0</v>
      </c>
      <c r="AQ116" s="363">
        <v>0</v>
      </c>
      <c r="AR116" s="363">
        <v>0</v>
      </c>
      <c r="AS116" s="363">
        <v>10000</v>
      </c>
      <c r="AT116" s="401">
        <v>1</v>
      </c>
      <c r="AU116" s="363">
        <v>0</v>
      </c>
      <c r="AV116" s="397">
        <v>1</v>
      </c>
      <c r="AW116" s="363">
        <v>0</v>
      </c>
      <c r="AX116" s="397">
        <v>1</v>
      </c>
      <c r="AY116" s="363">
        <v>0</v>
      </c>
      <c r="AZ116" s="363">
        <v>5</v>
      </c>
      <c r="BA116" s="392">
        <v>15</v>
      </c>
    </row>
    <row r="117" spans="1:53" x14ac:dyDescent="0.2">
      <c r="A117" s="369" t="s">
        <v>299</v>
      </c>
      <c r="B117" s="362">
        <v>0</v>
      </c>
      <c r="C117" s="363">
        <v>0</v>
      </c>
      <c r="D117" s="363">
        <v>0</v>
      </c>
      <c r="E117" s="363">
        <v>0</v>
      </c>
      <c r="F117" s="363">
        <v>10000</v>
      </c>
      <c r="G117" s="401">
        <v>1</v>
      </c>
      <c r="H117" s="363">
        <v>0</v>
      </c>
      <c r="I117" s="397">
        <v>1</v>
      </c>
      <c r="J117" s="363">
        <v>0</v>
      </c>
      <c r="K117" s="397">
        <v>1</v>
      </c>
      <c r="L117" s="363">
        <v>0</v>
      </c>
      <c r="M117" s="363">
        <v>5</v>
      </c>
      <c r="N117" s="392">
        <v>15</v>
      </c>
      <c r="O117" s="362">
        <v>7.4657686001684098</v>
      </c>
      <c r="P117" s="363">
        <v>6.335640299131418</v>
      </c>
      <c r="Q117" s="363">
        <v>7.1828756417731201</v>
      </c>
      <c r="R117" s="363">
        <v>7.2768603812244628</v>
      </c>
      <c r="S117" s="363">
        <v>242.34867453393701</v>
      </c>
      <c r="T117" s="401">
        <v>5</v>
      </c>
      <c r="U117" s="363">
        <v>3.8235294117647061</v>
      </c>
      <c r="V117" s="397">
        <v>5</v>
      </c>
      <c r="W117" s="363">
        <v>3.8235294117647061</v>
      </c>
      <c r="X117" s="397">
        <v>2</v>
      </c>
      <c r="Y117" s="363">
        <v>0.29411764705882354</v>
      </c>
      <c r="Z117" s="363">
        <v>5</v>
      </c>
      <c r="AA117" s="392">
        <v>69.411764705882348</v>
      </c>
      <c r="AB117" s="362">
        <v>0</v>
      </c>
      <c r="AC117" s="363">
        <v>0</v>
      </c>
      <c r="AD117" s="363">
        <v>0</v>
      </c>
      <c r="AE117" s="363">
        <v>0</v>
      </c>
      <c r="AF117" s="363">
        <v>10000</v>
      </c>
      <c r="AG117" s="401">
        <v>1</v>
      </c>
      <c r="AH117" s="363">
        <v>0</v>
      </c>
      <c r="AI117" s="397">
        <v>1</v>
      </c>
      <c r="AJ117" s="363">
        <v>0</v>
      </c>
      <c r="AK117" s="397">
        <v>1</v>
      </c>
      <c r="AL117" s="363">
        <v>0</v>
      </c>
      <c r="AM117" s="363">
        <v>5</v>
      </c>
      <c r="AN117" s="392">
        <v>15</v>
      </c>
      <c r="AO117" s="362">
        <v>0</v>
      </c>
      <c r="AP117" s="363">
        <v>0</v>
      </c>
      <c r="AQ117" s="363">
        <v>0</v>
      </c>
      <c r="AR117" s="363">
        <v>0</v>
      </c>
      <c r="AS117" s="363">
        <v>10000</v>
      </c>
      <c r="AT117" s="401">
        <v>1</v>
      </c>
      <c r="AU117" s="363">
        <v>0</v>
      </c>
      <c r="AV117" s="397">
        <v>1</v>
      </c>
      <c r="AW117" s="363">
        <v>0</v>
      </c>
      <c r="AX117" s="397">
        <v>1</v>
      </c>
      <c r="AY117" s="363">
        <v>0</v>
      </c>
      <c r="AZ117" s="363">
        <v>5</v>
      </c>
      <c r="BA117" s="392">
        <v>15</v>
      </c>
    </row>
    <row r="118" spans="1:53" x14ac:dyDescent="0.2">
      <c r="A118" s="369" t="s">
        <v>331</v>
      </c>
      <c r="B118" s="362">
        <v>0</v>
      </c>
      <c r="C118" s="363">
        <v>0</v>
      </c>
      <c r="D118" s="363">
        <v>0</v>
      </c>
      <c r="E118" s="363">
        <v>0</v>
      </c>
      <c r="F118" s="363">
        <v>10000</v>
      </c>
      <c r="G118" s="401">
        <v>1</v>
      </c>
      <c r="H118" s="363">
        <v>0</v>
      </c>
      <c r="I118" s="397">
        <v>1</v>
      </c>
      <c r="J118" s="363">
        <v>0</v>
      </c>
      <c r="K118" s="397">
        <v>1</v>
      </c>
      <c r="L118" s="363">
        <v>0</v>
      </c>
      <c r="M118" s="363">
        <v>5</v>
      </c>
      <c r="N118" s="392">
        <v>15</v>
      </c>
      <c r="O118" s="362">
        <v>3.1288487614658558</v>
      </c>
      <c r="P118" s="363">
        <v>2.0116109168364176</v>
      </c>
      <c r="Q118" s="363">
        <v>2.8491825334735195</v>
      </c>
      <c r="R118" s="363">
        <v>2.9420952652724952</v>
      </c>
      <c r="S118" s="363">
        <v>236.22256682168495</v>
      </c>
      <c r="T118" s="401">
        <v>8</v>
      </c>
      <c r="U118" s="363">
        <v>2.9411764705882355</v>
      </c>
      <c r="V118" s="397">
        <v>8</v>
      </c>
      <c r="W118" s="363">
        <v>2.9411764705882355</v>
      </c>
      <c r="X118" s="397">
        <v>3</v>
      </c>
      <c r="Y118" s="363">
        <v>0.58823529411764708</v>
      </c>
      <c r="Z118" s="363">
        <v>5</v>
      </c>
      <c r="AA118" s="392">
        <v>57.941176470588246</v>
      </c>
      <c r="AB118" s="362">
        <v>0</v>
      </c>
      <c r="AC118" s="363">
        <v>0</v>
      </c>
      <c r="AD118" s="363">
        <v>0</v>
      </c>
      <c r="AE118" s="363">
        <v>0</v>
      </c>
      <c r="AF118" s="363">
        <v>10000</v>
      </c>
      <c r="AG118" s="401">
        <v>1</v>
      </c>
      <c r="AH118" s="363">
        <v>0</v>
      </c>
      <c r="AI118" s="397">
        <v>1</v>
      </c>
      <c r="AJ118" s="363">
        <v>0</v>
      </c>
      <c r="AK118" s="397">
        <v>1</v>
      </c>
      <c r="AL118" s="363">
        <v>0</v>
      </c>
      <c r="AM118" s="363">
        <v>5</v>
      </c>
      <c r="AN118" s="392">
        <v>15</v>
      </c>
      <c r="AO118" s="362">
        <v>0</v>
      </c>
      <c r="AP118" s="363">
        <v>0</v>
      </c>
      <c r="AQ118" s="363">
        <v>0</v>
      </c>
      <c r="AR118" s="363">
        <v>0</v>
      </c>
      <c r="AS118" s="363">
        <v>10000</v>
      </c>
      <c r="AT118" s="401">
        <v>1</v>
      </c>
      <c r="AU118" s="363">
        <v>0</v>
      </c>
      <c r="AV118" s="397">
        <v>1</v>
      </c>
      <c r="AW118" s="363">
        <v>0</v>
      </c>
      <c r="AX118" s="397">
        <v>1</v>
      </c>
      <c r="AY118" s="363">
        <v>0</v>
      </c>
      <c r="AZ118" s="363">
        <v>5</v>
      </c>
      <c r="BA118" s="392">
        <v>15</v>
      </c>
    </row>
    <row r="119" spans="1:53" x14ac:dyDescent="0.2">
      <c r="A119" s="369" t="s">
        <v>328</v>
      </c>
      <c r="B119" s="362">
        <v>0</v>
      </c>
      <c r="C119" s="363">
        <v>0</v>
      </c>
      <c r="D119" s="363">
        <v>0</v>
      </c>
      <c r="E119" s="363">
        <v>0</v>
      </c>
      <c r="F119" s="363">
        <v>10000</v>
      </c>
      <c r="G119" s="401">
        <v>1</v>
      </c>
      <c r="H119" s="363">
        <v>0</v>
      </c>
      <c r="I119" s="397">
        <v>1</v>
      </c>
      <c r="J119" s="363">
        <v>0</v>
      </c>
      <c r="K119" s="397">
        <v>1</v>
      </c>
      <c r="L119" s="363">
        <v>0</v>
      </c>
      <c r="M119" s="363">
        <v>4</v>
      </c>
      <c r="N119" s="392">
        <v>12</v>
      </c>
      <c r="O119" s="362">
        <v>19.15686489121283</v>
      </c>
      <c r="P119" s="363">
        <v>14.815459546259865</v>
      </c>
      <c r="Q119" s="363">
        <v>18.070127216826695</v>
      </c>
      <c r="R119" s="363">
        <v>18.431171046826972</v>
      </c>
      <c r="S119" s="363">
        <v>35.951746261692229</v>
      </c>
      <c r="T119" s="401">
        <v>3</v>
      </c>
      <c r="U119" s="363">
        <v>4.4117647058823533</v>
      </c>
      <c r="V119" s="397">
        <v>3</v>
      </c>
      <c r="W119" s="363">
        <v>4.4117647058823533</v>
      </c>
      <c r="X119" s="397">
        <v>5</v>
      </c>
      <c r="Y119" s="363">
        <v>1.1764705882352942</v>
      </c>
      <c r="Z119" s="363">
        <v>4</v>
      </c>
      <c r="AA119" s="392">
        <v>77.294117647058826</v>
      </c>
      <c r="AB119" s="362">
        <v>0</v>
      </c>
      <c r="AC119" s="363">
        <v>0</v>
      </c>
      <c r="AD119" s="363">
        <v>0</v>
      </c>
      <c r="AE119" s="363">
        <v>0</v>
      </c>
      <c r="AF119" s="363">
        <v>10000</v>
      </c>
      <c r="AG119" s="401">
        <v>1</v>
      </c>
      <c r="AH119" s="363">
        <v>0</v>
      </c>
      <c r="AI119" s="397">
        <v>1</v>
      </c>
      <c r="AJ119" s="363">
        <v>0</v>
      </c>
      <c r="AK119" s="397">
        <v>1</v>
      </c>
      <c r="AL119" s="363">
        <v>0</v>
      </c>
      <c r="AM119" s="363">
        <v>4</v>
      </c>
      <c r="AN119" s="392">
        <v>12</v>
      </c>
      <c r="AO119" s="362">
        <v>0</v>
      </c>
      <c r="AP119" s="363">
        <v>0</v>
      </c>
      <c r="AQ119" s="363">
        <v>0</v>
      </c>
      <c r="AR119" s="363">
        <v>0</v>
      </c>
      <c r="AS119" s="363">
        <v>10000</v>
      </c>
      <c r="AT119" s="401">
        <v>1</v>
      </c>
      <c r="AU119" s="363">
        <v>0</v>
      </c>
      <c r="AV119" s="397">
        <v>1</v>
      </c>
      <c r="AW119" s="363">
        <v>0</v>
      </c>
      <c r="AX119" s="397">
        <v>1</v>
      </c>
      <c r="AY119" s="363">
        <v>0</v>
      </c>
      <c r="AZ119" s="363">
        <v>4</v>
      </c>
      <c r="BA119" s="392">
        <v>12</v>
      </c>
    </row>
    <row r="120" spans="1:53" x14ac:dyDescent="0.2">
      <c r="A120" s="369" t="s">
        <v>329</v>
      </c>
      <c r="B120" s="362">
        <v>0</v>
      </c>
      <c r="C120" s="363">
        <v>0</v>
      </c>
      <c r="D120" s="363">
        <v>0</v>
      </c>
      <c r="E120" s="363">
        <v>0</v>
      </c>
      <c r="F120" s="363">
        <v>10000</v>
      </c>
      <c r="G120" s="401">
        <v>1</v>
      </c>
      <c r="H120" s="363">
        <v>0</v>
      </c>
      <c r="I120" s="397">
        <v>1</v>
      </c>
      <c r="J120" s="363">
        <v>0</v>
      </c>
      <c r="K120" s="397">
        <v>1</v>
      </c>
      <c r="L120" s="363">
        <v>0</v>
      </c>
      <c r="M120" s="363">
        <v>4.375</v>
      </c>
      <c r="N120" s="392">
        <v>13.125</v>
      </c>
      <c r="O120" s="362">
        <v>21.591040014180003</v>
      </c>
      <c r="P120" s="363">
        <v>9.9301274692607286</v>
      </c>
      <c r="Q120" s="363">
        <v>18.672088206324137</v>
      </c>
      <c r="R120" s="363">
        <v>19.641843433490418</v>
      </c>
      <c r="S120" s="363">
        <v>6.0296325708246217</v>
      </c>
      <c r="T120" s="401">
        <v>2</v>
      </c>
      <c r="U120" s="363">
        <v>4.7058823529411766</v>
      </c>
      <c r="V120" s="397">
        <v>2</v>
      </c>
      <c r="W120" s="363">
        <v>4.7058823529411766</v>
      </c>
      <c r="X120" s="397">
        <v>11</v>
      </c>
      <c r="Y120" s="363">
        <v>2.9411764705882355</v>
      </c>
      <c r="Z120" s="363">
        <v>4.375</v>
      </c>
      <c r="AA120" s="392">
        <v>87.830882352941174</v>
      </c>
      <c r="AB120" s="362">
        <v>0</v>
      </c>
      <c r="AC120" s="363">
        <v>0</v>
      </c>
      <c r="AD120" s="363">
        <v>0</v>
      </c>
      <c r="AE120" s="363">
        <v>0</v>
      </c>
      <c r="AF120" s="363">
        <v>10000</v>
      </c>
      <c r="AG120" s="401">
        <v>1</v>
      </c>
      <c r="AH120" s="363">
        <v>0</v>
      </c>
      <c r="AI120" s="397">
        <v>1</v>
      </c>
      <c r="AJ120" s="363">
        <v>0</v>
      </c>
      <c r="AK120" s="397">
        <v>1</v>
      </c>
      <c r="AL120" s="363">
        <v>0</v>
      </c>
      <c r="AM120" s="363">
        <v>4.375</v>
      </c>
      <c r="AN120" s="392">
        <v>13.125</v>
      </c>
      <c r="AO120" s="362">
        <v>0</v>
      </c>
      <c r="AP120" s="363">
        <v>0</v>
      </c>
      <c r="AQ120" s="363">
        <v>0</v>
      </c>
      <c r="AR120" s="363">
        <v>0</v>
      </c>
      <c r="AS120" s="363">
        <v>10000</v>
      </c>
      <c r="AT120" s="401">
        <v>1</v>
      </c>
      <c r="AU120" s="363">
        <v>0</v>
      </c>
      <c r="AV120" s="397">
        <v>1</v>
      </c>
      <c r="AW120" s="363">
        <v>0</v>
      </c>
      <c r="AX120" s="397">
        <v>1</v>
      </c>
      <c r="AY120" s="363">
        <v>0</v>
      </c>
      <c r="AZ120" s="363">
        <v>4.375</v>
      </c>
      <c r="BA120" s="392">
        <v>13.125</v>
      </c>
    </row>
    <row r="121" spans="1:53" x14ac:dyDescent="0.2">
      <c r="A121" s="369" t="s">
        <v>303</v>
      </c>
      <c r="B121" s="362">
        <v>0</v>
      </c>
      <c r="C121" s="363">
        <v>0</v>
      </c>
      <c r="D121" s="363">
        <v>0</v>
      </c>
      <c r="E121" s="363">
        <v>0</v>
      </c>
      <c r="F121" s="363">
        <v>10000</v>
      </c>
      <c r="G121" s="401">
        <v>1</v>
      </c>
      <c r="H121" s="363">
        <v>0</v>
      </c>
      <c r="I121" s="397">
        <v>1</v>
      </c>
      <c r="J121" s="363">
        <v>0</v>
      </c>
      <c r="K121" s="397">
        <v>1</v>
      </c>
      <c r="L121" s="363">
        <v>0</v>
      </c>
      <c r="M121" s="363">
        <v>4.75</v>
      </c>
      <c r="N121" s="392">
        <v>14.25</v>
      </c>
      <c r="O121" s="362">
        <v>21.591140160411221</v>
      </c>
      <c r="P121" s="363">
        <v>9.9349050782001669</v>
      </c>
      <c r="Q121" s="363">
        <v>18.673359211883533</v>
      </c>
      <c r="R121" s="363">
        <v>19.64272544771714</v>
      </c>
      <c r="S121" s="363">
        <v>6.0283606012078685</v>
      </c>
      <c r="T121" s="401">
        <v>1</v>
      </c>
      <c r="U121" s="363">
        <v>5</v>
      </c>
      <c r="V121" s="397">
        <v>1</v>
      </c>
      <c r="W121" s="363">
        <v>5</v>
      </c>
      <c r="X121" s="397">
        <v>12</v>
      </c>
      <c r="Y121" s="363">
        <v>3.2352941176470589</v>
      </c>
      <c r="Z121" s="363">
        <v>4.75</v>
      </c>
      <c r="AA121" s="392">
        <v>93.955882352941188</v>
      </c>
      <c r="AB121" s="362">
        <v>0</v>
      </c>
      <c r="AC121" s="363">
        <v>0</v>
      </c>
      <c r="AD121" s="363">
        <v>0</v>
      </c>
      <c r="AE121" s="363">
        <v>0</v>
      </c>
      <c r="AF121" s="363">
        <v>10000</v>
      </c>
      <c r="AG121" s="401">
        <v>1</v>
      </c>
      <c r="AH121" s="363">
        <v>0</v>
      </c>
      <c r="AI121" s="397">
        <v>1</v>
      </c>
      <c r="AJ121" s="363">
        <v>0</v>
      </c>
      <c r="AK121" s="397">
        <v>1</v>
      </c>
      <c r="AL121" s="363">
        <v>0</v>
      </c>
      <c r="AM121" s="363">
        <v>4.75</v>
      </c>
      <c r="AN121" s="392">
        <v>14.25</v>
      </c>
      <c r="AO121" s="362">
        <v>0</v>
      </c>
      <c r="AP121" s="363">
        <v>0</v>
      </c>
      <c r="AQ121" s="363">
        <v>0</v>
      </c>
      <c r="AR121" s="363">
        <v>0</v>
      </c>
      <c r="AS121" s="363">
        <v>10000</v>
      </c>
      <c r="AT121" s="401">
        <v>1</v>
      </c>
      <c r="AU121" s="363">
        <v>0</v>
      </c>
      <c r="AV121" s="397">
        <v>1</v>
      </c>
      <c r="AW121" s="363">
        <v>0</v>
      </c>
      <c r="AX121" s="397">
        <v>1</v>
      </c>
      <c r="AY121" s="363">
        <v>0</v>
      </c>
      <c r="AZ121" s="363">
        <v>4.75</v>
      </c>
      <c r="BA121" s="392">
        <v>14.25</v>
      </c>
    </row>
    <row r="122" spans="1:53" x14ac:dyDescent="0.2">
      <c r="A122" s="369" t="s">
        <v>330</v>
      </c>
      <c r="B122" s="362">
        <v>0</v>
      </c>
      <c r="C122" s="363">
        <v>0</v>
      </c>
      <c r="D122" s="363">
        <v>0</v>
      </c>
      <c r="E122" s="363">
        <v>0</v>
      </c>
      <c r="F122" s="363">
        <v>10000</v>
      </c>
      <c r="G122" s="401">
        <v>1</v>
      </c>
      <c r="H122" s="363">
        <v>0</v>
      </c>
      <c r="I122" s="397">
        <v>1</v>
      </c>
      <c r="J122" s="363">
        <v>0</v>
      </c>
      <c r="K122" s="397">
        <v>1</v>
      </c>
      <c r="L122" s="363">
        <v>0</v>
      </c>
      <c r="M122" s="363">
        <v>4.75</v>
      </c>
      <c r="N122" s="392">
        <v>14.25</v>
      </c>
      <c r="O122" s="362">
        <v>-3.8164133469225017</v>
      </c>
      <c r="P122" s="363">
        <v>11.749600207029715</v>
      </c>
      <c r="Q122" s="363">
        <v>8.0060726559389658E-2</v>
      </c>
      <c r="R122" s="363">
        <v>-1.2144539996198593</v>
      </c>
      <c r="S122" s="363">
        <v>24.207674656457467</v>
      </c>
      <c r="T122" s="401">
        <v>16</v>
      </c>
      <c r="U122" s="363">
        <v>0.58823529411764708</v>
      </c>
      <c r="V122" s="397">
        <v>18</v>
      </c>
      <c r="W122" s="363">
        <v>0</v>
      </c>
      <c r="X122" s="397">
        <v>6</v>
      </c>
      <c r="Y122" s="363">
        <v>1.4705882352941178</v>
      </c>
      <c r="Z122" s="363">
        <v>4.75</v>
      </c>
      <c r="AA122" s="392">
        <v>22.779411764705884</v>
      </c>
      <c r="AB122" s="362">
        <v>0</v>
      </c>
      <c r="AC122" s="363">
        <v>0</v>
      </c>
      <c r="AD122" s="363">
        <v>0</v>
      </c>
      <c r="AE122" s="363">
        <v>0</v>
      </c>
      <c r="AF122" s="363">
        <v>10000</v>
      </c>
      <c r="AG122" s="401">
        <v>1</v>
      </c>
      <c r="AH122" s="363">
        <v>0</v>
      </c>
      <c r="AI122" s="397">
        <v>1</v>
      </c>
      <c r="AJ122" s="363">
        <v>0</v>
      </c>
      <c r="AK122" s="397">
        <v>1</v>
      </c>
      <c r="AL122" s="363">
        <v>0</v>
      </c>
      <c r="AM122" s="363">
        <v>4.75</v>
      </c>
      <c r="AN122" s="392">
        <v>14.25</v>
      </c>
      <c r="AO122" s="362">
        <v>0</v>
      </c>
      <c r="AP122" s="363">
        <v>0</v>
      </c>
      <c r="AQ122" s="363">
        <v>0</v>
      </c>
      <c r="AR122" s="363">
        <v>0</v>
      </c>
      <c r="AS122" s="363">
        <v>10000</v>
      </c>
      <c r="AT122" s="401">
        <v>1</v>
      </c>
      <c r="AU122" s="363">
        <v>0</v>
      </c>
      <c r="AV122" s="397">
        <v>1</v>
      </c>
      <c r="AW122" s="363">
        <v>0</v>
      </c>
      <c r="AX122" s="397">
        <v>1</v>
      </c>
      <c r="AY122" s="363">
        <v>0</v>
      </c>
      <c r="AZ122" s="363">
        <v>4.75</v>
      </c>
      <c r="BA122" s="392">
        <v>14.25</v>
      </c>
    </row>
    <row r="123" spans="1:53" x14ac:dyDescent="0.2">
      <c r="A123" s="369" t="s">
        <v>30</v>
      </c>
      <c r="B123" s="362">
        <v>0</v>
      </c>
      <c r="C123" s="363">
        <v>0</v>
      </c>
      <c r="D123" s="363">
        <v>0</v>
      </c>
      <c r="E123" s="363">
        <v>0</v>
      </c>
      <c r="F123" s="363">
        <v>10000</v>
      </c>
      <c r="G123" s="401">
        <v>1</v>
      </c>
      <c r="H123" s="363">
        <v>0</v>
      </c>
      <c r="I123" s="397">
        <v>1</v>
      </c>
      <c r="J123" s="363">
        <v>0</v>
      </c>
      <c r="K123" s="397">
        <v>1</v>
      </c>
      <c r="L123" s="363">
        <v>0</v>
      </c>
      <c r="M123" s="363">
        <v>4.75</v>
      </c>
      <c r="N123" s="392">
        <v>14.25</v>
      </c>
      <c r="O123" s="362">
        <v>0</v>
      </c>
      <c r="P123" s="363">
        <v>4.506657465345751</v>
      </c>
      <c r="Q123" s="363">
        <v>1.1281034743365519</v>
      </c>
      <c r="R123" s="363">
        <v>0.75331679986044608</v>
      </c>
      <c r="S123" s="363">
        <v>16.654288805199545</v>
      </c>
      <c r="T123" s="401">
        <v>12</v>
      </c>
      <c r="U123" s="363">
        <v>1.7647058823529411</v>
      </c>
      <c r="V123" s="397">
        <v>12</v>
      </c>
      <c r="W123" s="363">
        <v>1.7647058823529411</v>
      </c>
      <c r="X123" s="397">
        <v>8</v>
      </c>
      <c r="Y123" s="363">
        <v>2.0588235294117649</v>
      </c>
      <c r="Z123" s="363">
        <v>4.75</v>
      </c>
      <c r="AA123" s="392">
        <v>45.132352941176464</v>
      </c>
      <c r="AB123" s="362">
        <v>0</v>
      </c>
      <c r="AC123" s="363">
        <v>0</v>
      </c>
      <c r="AD123" s="363">
        <v>0</v>
      </c>
      <c r="AE123" s="363">
        <v>0</v>
      </c>
      <c r="AF123" s="363">
        <v>10000</v>
      </c>
      <c r="AG123" s="401">
        <v>1</v>
      </c>
      <c r="AH123" s="363">
        <v>0</v>
      </c>
      <c r="AI123" s="397">
        <v>1</v>
      </c>
      <c r="AJ123" s="363">
        <v>0</v>
      </c>
      <c r="AK123" s="397">
        <v>1</v>
      </c>
      <c r="AL123" s="363">
        <v>0</v>
      </c>
      <c r="AM123" s="363">
        <v>4.75</v>
      </c>
      <c r="AN123" s="392">
        <v>14.25</v>
      </c>
      <c r="AO123" s="362">
        <v>0</v>
      </c>
      <c r="AP123" s="363">
        <v>0</v>
      </c>
      <c r="AQ123" s="363">
        <v>0</v>
      </c>
      <c r="AR123" s="363">
        <v>0</v>
      </c>
      <c r="AS123" s="363">
        <v>10000</v>
      </c>
      <c r="AT123" s="401">
        <v>1</v>
      </c>
      <c r="AU123" s="363">
        <v>0</v>
      </c>
      <c r="AV123" s="397">
        <v>1</v>
      </c>
      <c r="AW123" s="363">
        <v>0</v>
      </c>
      <c r="AX123" s="397">
        <v>1</v>
      </c>
      <c r="AY123" s="363">
        <v>0</v>
      </c>
      <c r="AZ123" s="363">
        <v>4.75</v>
      </c>
      <c r="BA123" s="392">
        <v>14.25</v>
      </c>
    </row>
    <row r="124" spans="1:53" x14ac:dyDescent="0.2">
      <c r="A124" s="369" t="s">
        <v>6</v>
      </c>
      <c r="B124" s="362">
        <v>0</v>
      </c>
      <c r="C124" s="363">
        <v>0</v>
      </c>
      <c r="D124" s="363">
        <v>0</v>
      </c>
      <c r="E124" s="363">
        <v>0</v>
      </c>
      <c r="F124" s="363">
        <v>10000</v>
      </c>
      <c r="G124" s="401">
        <v>1</v>
      </c>
      <c r="H124" s="363">
        <v>0</v>
      </c>
      <c r="I124" s="397">
        <v>1</v>
      </c>
      <c r="J124" s="363">
        <v>0</v>
      </c>
      <c r="K124" s="397">
        <v>1</v>
      </c>
      <c r="L124" s="363">
        <v>0</v>
      </c>
      <c r="M124" s="363">
        <v>4.75</v>
      </c>
      <c r="N124" s="392">
        <v>14.25</v>
      </c>
      <c r="O124" s="362">
        <v>1.378783178978167</v>
      </c>
      <c r="P124" s="363">
        <v>-12.450316184813831</v>
      </c>
      <c r="Q124" s="363">
        <v>-2.0829076992839264</v>
      </c>
      <c r="R124" s="363">
        <v>-0.93283978278262258</v>
      </c>
      <c r="S124" s="363">
        <v>-69.51503014611994</v>
      </c>
      <c r="T124" s="401">
        <v>18</v>
      </c>
      <c r="U124" s="363">
        <v>0</v>
      </c>
      <c r="V124" s="397">
        <v>16</v>
      </c>
      <c r="W124" s="363">
        <v>0.58823529411764708</v>
      </c>
      <c r="X124" s="397">
        <v>18</v>
      </c>
      <c r="Y124" s="363">
        <v>5</v>
      </c>
      <c r="Z124" s="363">
        <v>4.75</v>
      </c>
      <c r="AA124" s="392">
        <v>33.367647058823529</v>
      </c>
      <c r="AB124" s="362">
        <v>0</v>
      </c>
      <c r="AC124" s="363">
        <v>0</v>
      </c>
      <c r="AD124" s="363">
        <v>0</v>
      </c>
      <c r="AE124" s="363">
        <v>0</v>
      </c>
      <c r="AF124" s="363">
        <v>10000</v>
      </c>
      <c r="AG124" s="401">
        <v>1</v>
      </c>
      <c r="AH124" s="363">
        <v>0</v>
      </c>
      <c r="AI124" s="397">
        <v>1</v>
      </c>
      <c r="AJ124" s="363">
        <v>0</v>
      </c>
      <c r="AK124" s="397">
        <v>1</v>
      </c>
      <c r="AL124" s="363">
        <v>0</v>
      </c>
      <c r="AM124" s="363">
        <v>4.75</v>
      </c>
      <c r="AN124" s="392">
        <v>14.25</v>
      </c>
      <c r="AO124" s="362">
        <v>0</v>
      </c>
      <c r="AP124" s="363">
        <v>0</v>
      </c>
      <c r="AQ124" s="363">
        <v>0</v>
      </c>
      <c r="AR124" s="363">
        <v>0</v>
      </c>
      <c r="AS124" s="363">
        <v>10000</v>
      </c>
      <c r="AT124" s="401">
        <v>1</v>
      </c>
      <c r="AU124" s="363">
        <v>0</v>
      </c>
      <c r="AV124" s="397">
        <v>1</v>
      </c>
      <c r="AW124" s="363">
        <v>0</v>
      </c>
      <c r="AX124" s="397">
        <v>1</v>
      </c>
      <c r="AY124" s="363">
        <v>0</v>
      </c>
      <c r="AZ124" s="363">
        <v>4.75</v>
      </c>
      <c r="BA124" s="392">
        <v>14.25</v>
      </c>
    </row>
    <row r="125" spans="1:53" x14ac:dyDescent="0.2">
      <c r="A125" s="369" t="s">
        <v>305</v>
      </c>
      <c r="B125" s="362">
        <v>0</v>
      </c>
      <c r="C125" s="363">
        <v>0</v>
      </c>
      <c r="D125" s="363">
        <v>0</v>
      </c>
      <c r="E125" s="363">
        <v>0</v>
      </c>
      <c r="F125" s="363">
        <v>10000</v>
      </c>
      <c r="G125" s="401">
        <v>1</v>
      </c>
      <c r="H125" s="363">
        <v>0</v>
      </c>
      <c r="I125" s="397">
        <v>1</v>
      </c>
      <c r="J125" s="363">
        <v>0</v>
      </c>
      <c r="K125" s="397">
        <v>1</v>
      </c>
      <c r="L125" s="363">
        <v>0</v>
      </c>
      <c r="M125" s="363">
        <v>4.375</v>
      </c>
      <c r="N125" s="392">
        <v>13.125</v>
      </c>
      <c r="O125" s="362">
        <v>1.3185181902778316</v>
      </c>
      <c r="P125" s="363">
        <v>-9.5067782326828265</v>
      </c>
      <c r="Q125" s="363">
        <v>-1.3912627503351145</v>
      </c>
      <c r="R125" s="363">
        <v>-0.49099977766025632</v>
      </c>
      <c r="S125" s="363">
        <v>-27.151883282143569</v>
      </c>
      <c r="T125" s="401">
        <v>17</v>
      </c>
      <c r="U125" s="363">
        <v>0.29411764705882354</v>
      </c>
      <c r="V125" s="397">
        <v>15</v>
      </c>
      <c r="W125" s="363">
        <v>0.88235294117647056</v>
      </c>
      <c r="X125" s="397">
        <v>17</v>
      </c>
      <c r="Y125" s="363">
        <v>4.7058823529411766</v>
      </c>
      <c r="Z125" s="363">
        <v>4.375</v>
      </c>
      <c r="AA125" s="392">
        <v>35.477941176470587</v>
      </c>
      <c r="AB125" s="362">
        <v>0</v>
      </c>
      <c r="AC125" s="363">
        <v>0</v>
      </c>
      <c r="AD125" s="363">
        <v>0</v>
      </c>
      <c r="AE125" s="363">
        <v>0</v>
      </c>
      <c r="AF125" s="363">
        <v>10000</v>
      </c>
      <c r="AG125" s="401">
        <v>1</v>
      </c>
      <c r="AH125" s="363">
        <v>0</v>
      </c>
      <c r="AI125" s="397">
        <v>1</v>
      </c>
      <c r="AJ125" s="363">
        <v>0</v>
      </c>
      <c r="AK125" s="397">
        <v>1</v>
      </c>
      <c r="AL125" s="363">
        <v>0</v>
      </c>
      <c r="AM125" s="363">
        <v>4.375</v>
      </c>
      <c r="AN125" s="392">
        <v>13.125</v>
      </c>
      <c r="AO125" s="362">
        <v>0</v>
      </c>
      <c r="AP125" s="363">
        <v>0</v>
      </c>
      <c r="AQ125" s="363">
        <v>0</v>
      </c>
      <c r="AR125" s="363">
        <v>0</v>
      </c>
      <c r="AS125" s="363">
        <v>10000</v>
      </c>
      <c r="AT125" s="401">
        <v>1</v>
      </c>
      <c r="AU125" s="363">
        <v>0</v>
      </c>
      <c r="AV125" s="397">
        <v>1</v>
      </c>
      <c r="AW125" s="363">
        <v>0</v>
      </c>
      <c r="AX125" s="397">
        <v>1</v>
      </c>
      <c r="AY125" s="363">
        <v>0</v>
      </c>
      <c r="AZ125" s="363">
        <v>4.375</v>
      </c>
      <c r="BA125" s="392">
        <v>13.125</v>
      </c>
    </row>
    <row r="126" spans="1:53" x14ac:dyDescent="0.2">
      <c r="A126" s="369" t="s">
        <v>306</v>
      </c>
      <c r="B126" s="362">
        <v>0</v>
      </c>
      <c r="C126" s="363">
        <v>0</v>
      </c>
      <c r="D126" s="363">
        <v>0</v>
      </c>
      <c r="E126" s="363">
        <v>0</v>
      </c>
      <c r="F126" s="363">
        <v>10000</v>
      </c>
      <c r="G126" s="401">
        <v>1</v>
      </c>
      <c r="H126" s="363">
        <v>0</v>
      </c>
      <c r="I126" s="397">
        <v>1</v>
      </c>
      <c r="J126" s="363">
        <v>0</v>
      </c>
      <c r="K126" s="397">
        <v>1</v>
      </c>
      <c r="L126" s="363">
        <v>0</v>
      </c>
      <c r="M126" s="363">
        <v>5</v>
      </c>
      <c r="N126" s="392">
        <v>15</v>
      </c>
      <c r="O126" s="362">
        <v>0</v>
      </c>
      <c r="P126" s="363">
        <v>3.0096295362401544</v>
      </c>
      <c r="Q126" s="363">
        <v>0.75336844710427231</v>
      </c>
      <c r="R126" s="363">
        <v>0.50307894674484022</v>
      </c>
      <c r="S126" s="363">
        <v>3.5967892593479407</v>
      </c>
      <c r="T126" s="401">
        <v>13</v>
      </c>
      <c r="U126" s="363">
        <v>1.4705882352941178</v>
      </c>
      <c r="V126" s="397">
        <v>13</v>
      </c>
      <c r="W126" s="363">
        <v>1.4705882352941178</v>
      </c>
      <c r="X126" s="397">
        <v>13</v>
      </c>
      <c r="Y126" s="363">
        <v>3.5294117647058822</v>
      </c>
      <c r="Z126" s="363">
        <v>5</v>
      </c>
      <c r="AA126" s="392">
        <v>46.176470588235297</v>
      </c>
      <c r="AB126" s="362">
        <v>0</v>
      </c>
      <c r="AC126" s="363">
        <v>0</v>
      </c>
      <c r="AD126" s="363">
        <v>0</v>
      </c>
      <c r="AE126" s="363">
        <v>0</v>
      </c>
      <c r="AF126" s="363">
        <v>10000</v>
      </c>
      <c r="AG126" s="401">
        <v>1</v>
      </c>
      <c r="AH126" s="363">
        <v>0</v>
      </c>
      <c r="AI126" s="397">
        <v>1</v>
      </c>
      <c r="AJ126" s="363">
        <v>0</v>
      </c>
      <c r="AK126" s="397">
        <v>1</v>
      </c>
      <c r="AL126" s="363">
        <v>0</v>
      </c>
      <c r="AM126" s="363">
        <v>5</v>
      </c>
      <c r="AN126" s="392">
        <v>15</v>
      </c>
      <c r="AO126" s="362">
        <v>0</v>
      </c>
      <c r="AP126" s="363">
        <v>0</v>
      </c>
      <c r="AQ126" s="363">
        <v>0</v>
      </c>
      <c r="AR126" s="363">
        <v>0</v>
      </c>
      <c r="AS126" s="363">
        <v>10000</v>
      </c>
      <c r="AT126" s="401">
        <v>1</v>
      </c>
      <c r="AU126" s="363">
        <v>0</v>
      </c>
      <c r="AV126" s="397">
        <v>1</v>
      </c>
      <c r="AW126" s="363">
        <v>0</v>
      </c>
      <c r="AX126" s="397">
        <v>1</v>
      </c>
      <c r="AY126" s="363">
        <v>0</v>
      </c>
      <c r="AZ126" s="363">
        <v>5</v>
      </c>
      <c r="BA126" s="392">
        <v>15</v>
      </c>
    </row>
    <row r="127" spans="1:53" x14ac:dyDescent="0.2">
      <c r="A127" s="369" t="s">
        <v>307</v>
      </c>
      <c r="B127" s="362">
        <v>0</v>
      </c>
      <c r="C127" s="363">
        <v>0</v>
      </c>
      <c r="D127" s="363">
        <v>0</v>
      </c>
      <c r="E127" s="363">
        <v>0</v>
      </c>
      <c r="F127" s="363">
        <v>10000</v>
      </c>
      <c r="G127" s="401">
        <v>1</v>
      </c>
      <c r="H127" s="363">
        <v>0</v>
      </c>
      <c r="I127" s="397">
        <v>1</v>
      </c>
      <c r="J127" s="363">
        <v>0</v>
      </c>
      <c r="K127" s="397">
        <v>1</v>
      </c>
      <c r="L127" s="363">
        <v>0</v>
      </c>
      <c r="M127" s="363">
        <v>5</v>
      </c>
      <c r="N127" s="392">
        <v>15</v>
      </c>
      <c r="O127" s="362">
        <v>-3.3553626977444928</v>
      </c>
      <c r="P127" s="363">
        <v>10.721172106726481</v>
      </c>
      <c r="Q127" s="363">
        <v>0.16826605408583167</v>
      </c>
      <c r="R127" s="363">
        <v>-1.0023793095972611</v>
      </c>
      <c r="S127" s="363">
        <v>0.97551273043769393</v>
      </c>
      <c r="T127" s="401">
        <v>15</v>
      </c>
      <c r="U127" s="363">
        <v>0.88235294117647056</v>
      </c>
      <c r="V127" s="397">
        <v>17</v>
      </c>
      <c r="W127" s="363">
        <v>0.29411764705882354</v>
      </c>
      <c r="X127" s="397">
        <v>14</v>
      </c>
      <c r="Y127" s="363">
        <v>3.8235294117647061</v>
      </c>
      <c r="Z127" s="363">
        <v>5</v>
      </c>
      <c r="AA127" s="392">
        <v>34.705882352941174</v>
      </c>
      <c r="AB127" s="362">
        <v>0</v>
      </c>
      <c r="AC127" s="363">
        <v>0</v>
      </c>
      <c r="AD127" s="363">
        <v>0</v>
      </c>
      <c r="AE127" s="363">
        <v>0</v>
      </c>
      <c r="AF127" s="363">
        <v>10000</v>
      </c>
      <c r="AG127" s="401">
        <v>1</v>
      </c>
      <c r="AH127" s="363">
        <v>0</v>
      </c>
      <c r="AI127" s="397">
        <v>1</v>
      </c>
      <c r="AJ127" s="363">
        <v>0</v>
      </c>
      <c r="AK127" s="397">
        <v>1</v>
      </c>
      <c r="AL127" s="363">
        <v>0</v>
      </c>
      <c r="AM127" s="363">
        <v>5</v>
      </c>
      <c r="AN127" s="392">
        <v>15</v>
      </c>
      <c r="AO127" s="362">
        <v>0</v>
      </c>
      <c r="AP127" s="363">
        <v>0</v>
      </c>
      <c r="AQ127" s="363">
        <v>0</v>
      </c>
      <c r="AR127" s="363">
        <v>0</v>
      </c>
      <c r="AS127" s="363">
        <v>10000</v>
      </c>
      <c r="AT127" s="401">
        <v>1</v>
      </c>
      <c r="AU127" s="363">
        <v>0</v>
      </c>
      <c r="AV127" s="397">
        <v>1</v>
      </c>
      <c r="AW127" s="363">
        <v>0</v>
      </c>
      <c r="AX127" s="397">
        <v>1</v>
      </c>
      <c r="AY127" s="363">
        <v>0</v>
      </c>
      <c r="AZ127" s="363">
        <v>5</v>
      </c>
      <c r="BA127" s="392">
        <v>15</v>
      </c>
    </row>
    <row r="128" spans="1:53" x14ac:dyDescent="0.2">
      <c r="A128" s="369" t="s">
        <v>308</v>
      </c>
      <c r="B128" s="362">
        <v>0</v>
      </c>
      <c r="C128" s="363">
        <v>0</v>
      </c>
      <c r="D128" s="363">
        <v>0</v>
      </c>
      <c r="E128" s="363">
        <v>0</v>
      </c>
      <c r="F128" s="363">
        <v>10000</v>
      </c>
      <c r="G128" s="401">
        <v>1</v>
      </c>
      <c r="H128" s="363">
        <v>0</v>
      </c>
      <c r="I128" s="397">
        <v>1</v>
      </c>
      <c r="J128" s="363">
        <v>0</v>
      </c>
      <c r="K128" s="397">
        <v>1</v>
      </c>
      <c r="L128" s="363">
        <v>0</v>
      </c>
      <c r="M128" s="363">
        <v>5</v>
      </c>
      <c r="N128" s="392">
        <v>15</v>
      </c>
      <c r="O128" s="362">
        <v>0</v>
      </c>
      <c r="P128" s="363">
        <v>1.6343111948667302</v>
      </c>
      <c r="Q128" s="363">
        <v>0.40909968224860715</v>
      </c>
      <c r="R128" s="363">
        <v>0.27318563453294376</v>
      </c>
      <c r="S128" s="363">
        <v>21.956159235764069</v>
      </c>
      <c r="T128" s="401">
        <v>14</v>
      </c>
      <c r="U128" s="363">
        <v>1.1764705882352942</v>
      </c>
      <c r="V128" s="397">
        <v>14</v>
      </c>
      <c r="W128" s="363">
        <v>1.1764705882352942</v>
      </c>
      <c r="X128" s="397">
        <v>7</v>
      </c>
      <c r="Y128" s="363">
        <v>1.7647058823529411</v>
      </c>
      <c r="Z128" s="363">
        <v>5</v>
      </c>
      <c r="AA128" s="392">
        <v>36.764705882352942</v>
      </c>
      <c r="AB128" s="362">
        <v>0</v>
      </c>
      <c r="AC128" s="363">
        <v>0</v>
      </c>
      <c r="AD128" s="363">
        <v>0</v>
      </c>
      <c r="AE128" s="363">
        <v>0</v>
      </c>
      <c r="AF128" s="363">
        <v>10000</v>
      </c>
      <c r="AG128" s="401">
        <v>1</v>
      </c>
      <c r="AH128" s="363">
        <v>0</v>
      </c>
      <c r="AI128" s="397">
        <v>1</v>
      </c>
      <c r="AJ128" s="363">
        <v>0</v>
      </c>
      <c r="AK128" s="397">
        <v>1</v>
      </c>
      <c r="AL128" s="363">
        <v>0</v>
      </c>
      <c r="AM128" s="363">
        <v>5</v>
      </c>
      <c r="AN128" s="392">
        <v>15</v>
      </c>
      <c r="AO128" s="362">
        <v>0</v>
      </c>
      <c r="AP128" s="363">
        <v>0</v>
      </c>
      <c r="AQ128" s="363">
        <v>0</v>
      </c>
      <c r="AR128" s="363">
        <v>0</v>
      </c>
      <c r="AS128" s="363">
        <v>10000</v>
      </c>
      <c r="AT128" s="401">
        <v>1</v>
      </c>
      <c r="AU128" s="363">
        <v>0</v>
      </c>
      <c r="AV128" s="397">
        <v>1</v>
      </c>
      <c r="AW128" s="363">
        <v>0</v>
      </c>
      <c r="AX128" s="397">
        <v>1</v>
      </c>
      <c r="AY128" s="363">
        <v>0</v>
      </c>
      <c r="AZ128" s="363">
        <v>5</v>
      </c>
      <c r="BA128" s="392">
        <v>15</v>
      </c>
    </row>
    <row r="129" spans="1:53" x14ac:dyDescent="0.2">
      <c r="A129" s="369" t="s">
        <v>309</v>
      </c>
      <c r="B129" s="362">
        <v>0</v>
      </c>
      <c r="C129" s="363">
        <v>0</v>
      </c>
      <c r="D129" s="363">
        <v>0</v>
      </c>
      <c r="E129" s="363">
        <v>0</v>
      </c>
      <c r="F129" s="363">
        <v>10000</v>
      </c>
      <c r="G129" s="401">
        <v>1</v>
      </c>
      <c r="H129" s="363">
        <v>0</v>
      </c>
      <c r="I129" s="397">
        <v>1</v>
      </c>
      <c r="J129" s="363">
        <v>0</v>
      </c>
      <c r="K129" s="397">
        <v>1</v>
      </c>
      <c r="L129" s="363">
        <v>0</v>
      </c>
      <c r="M129" s="363">
        <v>4.5</v>
      </c>
      <c r="N129" s="392">
        <v>13.499999999999998</v>
      </c>
      <c r="O129" s="362">
        <v>4.0310342535560757</v>
      </c>
      <c r="P129" s="363">
        <v>-5.899512285754108</v>
      </c>
      <c r="Q129" s="363">
        <v>1.5452265037547031</v>
      </c>
      <c r="R129" s="363">
        <v>2.3710794872169743</v>
      </c>
      <c r="S129" s="363">
        <v>-16.315908566741829</v>
      </c>
      <c r="T129" s="401">
        <v>10</v>
      </c>
      <c r="U129" s="363">
        <v>2.3529411764705883</v>
      </c>
      <c r="V129" s="397">
        <v>10</v>
      </c>
      <c r="W129" s="363">
        <v>2.3529411764705883</v>
      </c>
      <c r="X129" s="397">
        <v>16</v>
      </c>
      <c r="Y129" s="363">
        <v>4.4117647058823533</v>
      </c>
      <c r="Z129" s="363">
        <v>4.5</v>
      </c>
      <c r="AA129" s="392">
        <v>59.67647058823529</v>
      </c>
      <c r="AB129" s="362">
        <v>0</v>
      </c>
      <c r="AC129" s="363">
        <v>0</v>
      </c>
      <c r="AD129" s="363">
        <v>0</v>
      </c>
      <c r="AE129" s="363">
        <v>0</v>
      </c>
      <c r="AF129" s="363">
        <v>10000</v>
      </c>
      <c r="AG129" s="401">
        <v>1</v>
      </c>
      <c r="AH129" s="363">
        <v>0</v>
      </c>
      <c r="AI129" s="397">
        <v>1</v>
      </c>
      <c r="AJ129" s="363">
        <v>0</v>
      </c>
      <c r="AK129" s="397">
        <v>1</v>
      </c>
      <c r="AL129" s="363">
        <v>0</v>
      </c>
      <c r="AM129" s="363">
        <v>4.5</v>
      </c>
      <c r="AN129" s="392">
        <v>13.499999999999998</v>
      </c>
      <c r="AO129" s="362">
        <v>0</v>
      </c>
      <c r="AP129" s="363">
        <v>0</v>
      </c>
      <c r="AQ129" s="363">
        <v>0</v>
      </c>
      <c r="AR129" s="363">
        <v>0</v>
      </c>
      <c r="AS129" s="363">
        <v>10000</v>
      </c>
      <c r="AT129" s="401">
        <v>1</v>
      </c>
      <c r="AU129" s="363">
        <v>0</v>
      </c>
      <c r="AV129" s="397">
        <v>1</v>
      </c>
      <c r="AW129" s="363">
        <v>0</v>
      </c>
      <c r="AX129" s="397">
        <v>1</v>
      </c>
      <c r="AY129" s="363">
        <v>0</v>
      </c>
      <c r="AZ129" s="363">
        <v>4.5</v>
      </c>
      <c r="BA129" s="392">
        <v>13.499999999999998</v>
      </c>
    </row>
    <row r="130" spans="1:53" x14ac:dyDescent="0.2">
      <c r="A130" s="369" t="s">
        <v>21</v>
      </c>
      <c r="B130" s="362">
        <v>0</v>
      </c>
      <c r="C130" s="363">
        <v>0</v>
      </c>
      <c r="D130" s="363">
        <v>0</v>
      </c>
      <c r="E130" s="363">
        <v>0</v>
      </c>
      <c r="F130" s="363">
        <v>10000</v>
      </c>
      <c r="G130" s="401">
        <v>1</v>
      </c>
      <c r="H130" s="363">
        <v>0</v>
      </c>
      <c r="I130" s="397">
        <v>1</v>
      </c>
      <c r="J130" s="363">
        <v>0</v>
      </c>
      <c r="K130" s="397">
        <v>1</v>
      </c>
      <c r="L130" s="363">
        <v>0</v>
      </c>
      <c r="M130" s="363">
        <v>5</v>
      </c>
      <c r="N130" s="392">
        <v>15</v>
      </c>
      <c r="O130" s="362">
        <v>12.55302964505694</v>
      </c>
      <c r="P130" s="363">
        <v>-0.93376110628190334</v>
      </c>
      <c r="Q130" s="363">
        <v>9.177025229094923</v>
      </c>
      <c r="R130" s="363">
        <v>10.298625770941655</v>
      </c>
      <c r="S130" s="363">
        <v>191.58742243191509</v>
      </c>
      <c r="T130" s="401">
        <v>4</v>
      </c>
      <c r="U130" s="363">
        <v>4.1176470588235299</v>
      </c>
      <c r="V130" s="397">
        <v>4</v>
      </c>
      <c r="W130" s="363">
        <v>4.1176470588235299</v>
      </c>
      <c r="X130" s="397">
        <v>4</v>
      </c>
      <c r="Y130" s="363">
        <v>0.88235294117647056</v>
      </c>
      <c r="Z130" s="363">
        <v>5</v>
      </c>
      <c r="AA130" s="392">
        <v>75.294117647058826</v>
      </c>
      <c r="AB130" s="362">
        <v>0</v>
      </c>
      <c r="AC130" s="363">
        <v>0</v>
      </c>
      <c r="AD130" s="363">
        <v>0</v>
      </c>
      <c r="AE130" s="363">
        <v>0</v>
      </c>
      <c r="AF130" s="363">
        <v>10000</v>
      </c>
      <c r="AG130" s="401">
        <v>1</v>
      </c>
      <c r="AH130" s="363">
        <v>0</v>
      </c>
      <c r="AI130" s="397">
        <v>1</v>
      </c>
      <c r="AJ130" s="363">
        <v>0</v>
      </c>
      <c r="AK130" s="397">
        <v>1</v>
      </c>
      <c r="AL130" s="363">
        <v>0</v>
      </c>
      <c r="AM130" s="363">
        <v>5</v>
      </c>
      <c r="AN130" s="392">
        <v>15</v>
      </c>
      <c r="AO130" s="362">
        <v>0</v>
      </c>
      <c r="AP130" s="363">
        <v>0</v>
      </c>
      <c r="AQ130" s="363">
        <v>0</v>
      </c>
      <c r="AR130" s="363">
        <v>0</v>
      </c>
      <c r="AS130" s="363">
        <v>10000</v>
      </c>
      <c r="AT130" s="401">
        <v>1</v>
      </c>
      <c r="AU130" s="363">
        <v>0</v>
      </c>
      <c r="AV130" s="397">
        <v>1</v>
      </c>
      <c r="AW130" s="363">
        <v>0</v>
      </c>
      <c r="AX130" s="397">
        <v>1</v>
      </c>
      <c r="AY130" s="363">
        <v>0</v>
      </c>
      <c r="AZ130" s="363">
        <v>5</v>
      </c>
      <c r="BA130" s="392">
        <v>15</v>
      </c>
    </row>
    <row r="131" spans="1:53" x14ac:dyDescent="0.2">
      <c r="A131" s="369" t="s">
        <v>310</v>
      </c>
      <c r="B131" s="362">
        <v>0</v>
      </c>
      <c r="C131" s="363">
        <v>0</v>
      </c>
      <c r="D131" s="363">
        <v>0</v>
      </c>
      <c r="E131" s="363">
        <v>0</v>
      </c>
      <c r="F131" s="363">
        <v>10000</v>
      </c>
      <c r="G131" s="401">
        <v>1</v>
      </c>
      <c r="H131" s="363">
        <v>0</v>
      </c>
      <c r="I131" s="397">
        <v>1</v>
      </c>
      <c r="J131" s="363">
        <v>0</v>
      </c>
      <c r="K131" s="397">
        <v>1</v>
      </c>
      <c r="L131" s="363">
        <v>0</v>
      </c>
      <c r="M131" s="363">
        <v>5</v>
      </c>
      <c r="N131" s="392">
        <v>15</v>
      </c>
      <c r="O131" s="362">
        <v>-5.6498426906539133E-2</v>
      </c>
      <c r="P131" s="363">
        <v>21.904673430522298</v>
      </c>
      <c r="Q131" s="363">
        <v>5.4408073841901601</v>
      </c>
      <c r="R131" s="363">
        <v>3.6144527896076148</v>
      </c>
      <c r="S131" s="363">
        <v>0.19810699262821116</v>
      </c>
      <c r="T131" s="401">
        <v>7</v>
      </c>
      <c r="U131" s="363">
        <v>3.2352941176470589</v>
      </c>
      <c r="V131" s="397">
        <v>7</v>
      </c>
      <c r="W131" s="363">
        <v>3.2352941176470589</v>
      </c>
      <c r="X131" s="397">
        <v>15</v>
      </c>
      <c r="Y131" s="363">
        <v>4.1176470588235299</v>
      </c>
      <c r="Z131" s="363">
        <v>5</v>
      </c>
      <c r="AA131" s="392">
        <v>72.647058823529406</v>
      </c>
      <c r="AB131" s="362">
        <v>0</v>
      </c>
      <c r="AC131" s="363">
        <v>0</v>
      </c>
      <c r="AD131" s="363">
        <v>0</v>
      </c>
      <c r="AE131" s="363">
        <v>0</v>
      </c>
      <c r="AF131" s="363">
        <v>10000</v>
      </c>
      <c r="AG131" s="401">
        <v>1</v>
      </c>
      <c r="AH131" s="363">
        <v>0</v>
      </c>
      <c r="AI131" s="397">
        <v>1</v>
      </c>
      <c r="AJ131" s="363">
        <v>0</v>
      </c>
      <c r="AK131" s="397">
        <v>1</v>
      </c>
      <c r="AL131" s="363">
        <v>0</v>
      </c>
      <c r="AM131" s="363">
        <v>5</v>
      </c>
      <c r="AN131" s="392">
        <v>15</v>
      </c>
      <c r="AO131" s="362">
        <v>0</v>
      </c>
      <c r="AP131" s="363">
        <v>0</v>
      </c>
      <c r="AQ131" s="363">
        <v>0</v>
      </c>
      <c r="AR131" s="363">
        <v>0</v>
      </c>
      <c r="AS131" s="363">
        <v>10000</v>
      </c>
      <c r="AT131" s="401">
        <v>1</v>
      </c>
      <c r="AU131" s="363">
        <v>0</v>
      </c>
      <c r="AV131" s="397">
        <v>1</v>
      </c>
      <c r="AW131" s="363">
        <v>0</v>
      </c>
      <c r="AX131" s="397">
        <v>1</v>
      </c>
      <c r="AY131" s="363">
        <v>0</v>
      </c>
      <c r="AZ131" s="363">
        <v>5</v>
      </c>
      <c r="BA131" s="392">
        <v>15</v>
      </c>
    </row>
    <row r="132" spans="1:53" x14ac:dyDescent="0.2">
      <c r="A132" s="389" t="s">
        <v>311</v>
      </c>
      <c r="B132" s="362">
        <v>0</v>
      </c>
      <c r="C132" s="363">
        <v>0</v>
      </c>
      <c r="D132" s="363">
        <v>0</v>
      </c>
      <c r="E132" s="363">
        <v>0</v>
      </c>
      <c r="F132" s="363">
        <v>10000</v>
      </c>
      <c r="G132" s="401">
        <v>1</v>
      </c>
      <c r="H132" s="363">
        <v>0</v>
      </c>
      <c r="I132" s="397">
        <v>1</v>
      </c>
      <c r="J132" s="363">
        <v>0</v>
      </c>
      <c r="K132" s="397">
        <v>1</v>
      </c>
      <c r="L132" s="363">
        <v>0</v>
      </c>
      <c r="M132" s="363">
        <v>5</v>
      </c>
      <c r="N132" s="392">
        <v>15</v>
      </c>
      <c r="O132" s="362">
        <v>0</v>
      </c>
      <c r="P132" s="363">
        <v>4.9934958162743879</v>
      </c>
      <c r="Q132" s="363">
        <v>1.2499685238429756</v>
      </c>
      <c r="R132" s="363">
        <v>0.83469496347527516</v>
      </c>
      <c r="S132" s="363">
        <v>7.5426220081600803</v>
      </c>
      <c r="T132" s="401">
        <v>11</v>
      </c>
      <c r="U132" s="363">
        <v>2.0588235294117649</v>
      </c>
      <c r="V132" s="397">
        <v>11</v>
      </c>
      <c r="W132" s="363">
        <v>2.0588235294117649</v>
      </c>
      <c r="X132" s="397">
        <v>10</v>
      </c>
      <c r="Y132" s="363">
        <v>2.6470588235294117</v>
      </c>
      <c r="Z132" s="363">
        <v>5</v>
      </c>
      <c r="AA132" s="392">
        <v>51.764705882352935</v>
      </c>
      <c r="AB132" s="362">
        <v>0</v>
      </c>
      <c r="AC132" s="363">
        <v>0</v>
      </c>
      <c r="AD132" s="363">
        <v>0</v>
      </c>
      <c r="AE132" s="363">
        <v>0</v>
      </c>
      <c r="AF132" s="363">
        <v>10000</v>
      </c>
      <c r="AG132" s="401">
        <v>1</v>
      </c>
      <c r="AH132" s="363">
        <v>0</v>
      </c>
      <c r="AI132" s="397">
        <v>1</v>
      </c>
      <c r="AJ132" s="363">
        <v>0</v>
      </c>
      <c r="AK132" s="397">
        <v>1</v>
      </c>
      <c r="AL132" s="363">
        <v>0</v>
      </c>
      <c r="AM132" s="363">
        <v>5</v>
      </c>
      <c r="AN132" s="392">
        <v>15</v>
      </c>
      <c r="AO132" s="362">
        <v>0</v>
      </c>
      <c r="AP132" s="363">
        <v>0</v>
      </c>
      <c r="AQ132" s="363">
        <v>0</v>
      </c>
      <c r="AR132" s="363">
        <v>0</v>
      </c>
      <c r="AS132" s="363">
        <v>10000</v>
      </c>
      <c r="AT132" s="401">
        <v>1</v>
      </c>
      <c r="AU132" s="363">
        <v>0</v>
      </c>
      <c r="AV132" s="397">
        <v>1</v>
      </c>
      <c r="AW132" s="363">
        <v>0</v>
      </c>
      <c r="AX132" s="397">
        <v>1</v>
      </c>
      <c r="AY132" s="363">
        <v>0</v>
      </c>
      <c r="AZ132" s="363">
        <v>5</v>
      </c>
      <c r="BA132" s="392">
        <v>15</v>
      </c>
    </row>
    <row r="133" spans="1:53" x14ac:dyDescent="0.2">
      <c r="A133" s="395" t="s">
        <v>312</v>
      </c>
      <c r="B133" s="370">
        <v>0</v>
      </c>
      <c r="C133" s="371">
        <v>0</v>
      </c>
      <c r="D133" s="371">
        <v>0</v>
      </c>
      <c r="E133" s="371">
        <v>0</v>
      </c>
      <c r="F133" s="371">
        <v>10000</v>
      </c>
      <c r="G133" s="400">
        <v>1</v>
      </c>
      <c r="H133" s="371">
        <v>0</v>
      </c>
      <c r="I133" s="398">
        <v>1</v>
      </c>
      <c r="J133" s="371">
        <v>0</v>
      </c>
      <c r="K133" s="398">
        <v>1</v>
      </c>
      <c r="L133" s="371">
        <v>0</v>
      </c>
      <c r="M133" s="371">
        <v>5</v>
      </c>
      <c r="N133" s="393">
        <v>15</v>
      </c>
      <c r="O133" s="370">
        <v>7.3796867106837434</v>
      </c>
      <c r="P133" s="371">
        <v>5.5046760847494705</v>
      </c>
      <c r="Q133" s="371">
        <v>6.9103353082753145</v>
      </c>
      <c r="R133" s="371">
        <v>7.0662666171233877</v>
      </c>
      <c r="S133" s="371">
        <v>14.340534062815479</v>
      </c>
      <c r="T133" s="400">
        <v>6</v>
      </c>
      <c r="U133" s="371">
        <v>3.5294117647058822</v>
      </c>
      <c r="V133" s="398">
        <v>6</v>
      </c>
      <c r="W133" s="371">
        <v>3.5294117647058822</v>
      </c>
      <c r="X133" s="398">
        <v>9</v>
      </c>
      <c r="Y133" s="371">
        <v>2.3529411764705883</v>
      </c>
      <c r="Z133" s="371">
        <v>5</v>
      </c>
      <c r="AA133" s="393">
        <v>71.470588235294116</v>
      </c>
      <c r="AB133" s="370">
        <v>0</v>
      </c>
      <c r="AC133" s="371">
        <v>0</v>
      </c>
      <c r="AD133" s="371">
        <v>0</v>
      </c>
      <c r="AE133" s="371">
        <v>0</v>
      </c>
      <c r="AF133" s="371">
        <v>10000</v>
      </c>
      <c r="AG133" s="400">
        <v>1</v>
      </c>
      <c r="AH133" s="371">
        <v>0</v>
      </c>
      <c r="AI133" s="398">
        <v>1</v>
      </c>
      <c r="AJ133" s="371">
        <v>0</v>
      </c>
      <c r="AK133" s="398">
        <v>1</v>
      </c>
      <c r="AL133" s="371">
        <v>0</v>
      </c>
      <c r="AM133" s="371">
        <v>5</v>
      </c>
      <c r="AN133" s="393">
        <v>15</v>
      </c>
      <c r="AO133" s="370">
        <v>0</v>
      </c>
      <c r="AP133" s="371">
        <v>0</v>
      </c>
      <c r="AQ133" s="371">
        <v>0</v>
      </c>
      <c r="AR133" s="371">
        <v>0</v>
      </c>
      <c r="AS133" s="371">
        <v>10000</v>
      </c>
      <c r="AT133" s="400">
        <v>1</v>
      </c>
      <c r="AU133" s="371">
        <v>0</v>
      </c>
      <c r="AV133" s="398">
        <v>1</v>
      </c>
      <c r="AW133" s="371">
        <v>0</v>
      </c>
      <c r="AX133" s="398">
        <v>1</v>
      </c>
      <c r="AY133" s="371">
        <v>0</v>
      </c>
      <c r="AZ133" s="371">
        <v>5</v>
      </c>
      <c r="BA133" s="393">
        <v>15</v>
      </c>
    </row>
    <row r="134" spans="1:53" x14ac:dyDescent="0.2">
      <c r="A134" s="386"/>
      <c r="B134" s="368"/>
      <c r="C134" s="368"/>
      <c r="D134" s="368"/>
      <c r="E134" s="368"/>
      <c r="F134" s="368"/>
      <c r="G134" s="361"/>
      <c r="H134" s="368"/>
      <c r="I134" s="368"/>
      <c r="J134" s="368"/>
      <c r="K134" s="383"/>
      <c r="L134" s="368"/>
      <c r="M134" s="368"/>
      <c r="N134" s="390"/>
      <c r="O134" s="363"/>
      <c r="P134" s="363"/>
      <c r="Q134" s="363"/>
      <c r="R134" s="363"/>
      <c r="S134" s="363"/>
      <c r="T134" s="383"/>
      <c r="U134" s="363"/>
      <c r="V134" s="383"/>
      <c r="W134" s="363"/>
      <c r="X134" s="383"/>
      <c r="Y134" s="363"/>
      <c r="Z134" s="363"/>
      <c r="AA134" s="363"/>
      <c r="AB134" s="383"/>
      <c r="AC134" s="383"/>
      <c r="AD134" s="383"/>
      <c r="AE134" s="383"/>
      <c r="AF134" s="383"/>
      <c r="AG134" s="383"/>
      <c r="AH134" s="383"/>
      <c r="AI134" s="383"/>
      <c r="AJ134" s="383"/>
      <c r="AK134" s="368"/>
      <c r="AL134" s="383"/>
      <c r="AM134" s="383"/>
      <c r="AN134" s="383"/>
      <c r="AO134" s="383"/>
      <c r="AP134" s="383"/>
      <c r="AQ134" s="383"/>
      <c r="AR134" s="383"/>
      <c r="AS134" s="383"/>
      <c r="AT134" s="383"/>
      <c r="AU134" s="383"/>
      <c r="AV134" s="383"/>
      <c r="AW134" s="383"/>
      <c r="AX134" s="368"/>
      <c r="AY134" s="383"/>
      <c r="AZ134" s="383"/>
      <c r="BA134" s="383"/>
    </row>
    <row r="135" spans="1:53" x14ac:dyDescent="0.2">
      <c r="A135" s="386" t="s">
        <v>358</v>
      </c>
      <c r="B135" s="361"/>
      <c r="C135" s="361"/>
      <c r="D135" s="361"/>
      <c r="E135" s="361"/>
      <c r="F135" s="361"/>
      <c r="G135" s="396">
        <v>1</v>
      </c>
      <c r="H135" s="368"/>
      <c r="I135" s="396">
        <v>1</v>
      </c>
      <c r="J135" s="368"/>
      <c r="K135" s="396">
        <v>1</v>
      </c>
      <c r="L135" s="368"/>
      <c r="M135" s="368"/>
      <c r="N135" s="390"/>
      <c r="O135" s="361"/>
      <c r="P135" s="361"/>
      <c r="Q135" s="361"/>
      <c r="R135" s="361"/>
      <c r="S135" s="361"/>
      <c r="T135" s="396">
        <v>1</v>
      </c>
      <c r="U135" s="363"/>
      <c r="V135" s="396">
        <v>1</v>
      </c>
      <c r="W135" s="363"/>
      <c r="X135" s="396">
        <v>1</v>
      </c>
      <c r="Y135" s="363"/>
      <c r="Z135" s="363"/>
      <c r="AA135" s="363"/>
      <c r="AB135" s="361"/>
      <c r="AC135" s="361"/>
      <c r="AD135" s="361"/>
      <c r="AE135" s="361"/>
      <c r="AF135" s="361"/>
      <c r="AG135" s="396">
        <v>1</v>
      </c>
      <c r="AH135" s="383"/>
      <c r="AI135" s="396">
        <v>1</v>
      </c>
      <c r="AJ135" s="383"/>
      <c r="AK135" s="396">
        <v>1</v>
      </c>
      <c r="AL135" s="383"/>
      <c r="AM135" s="383"/>
      <c r="AN135" s="383"/>
      <c r="AO135" s="361"/>
      <c r="AP135" s="361"/>
      <c r="AQ135" s="361"/>
      <c r="AR135" s="361"/>
      <c r="AS135" s="361"/>
      <c r="AT135" s="396">
        <v>1</v>
      </c>
      <c r="AU135" s="383"/>
      <c r="AV135" s="396">
        <v>1</v>
      </c>
      <c r="AW135" s="383"/>
      <c r="AX135" s="396">
        <v>1</v>
      </c>
      <c r="AY135" s="383"/>
      <c r="AZ135" s="383"/>
      <c r="BA135" s="383"/>
    </row>
    <row r="136" spans="1:53" x14ac:dyDescent="0.2">
      <c r="A136" s="386" t="s">
        <v>333</v>
      </c>
      <c r="B136" s="361"/>
      <c r="C136" s="361"/>
      <c r="D136" s="361"/>
      <c r="E136" s="361"/>
      <c r="F136" s="361"/>
      <c r="G136" s="396">
        <v>1</v>
      </c>
      <c r="H136" s="368"/>
      <c r="I136" s="396">
        <v>1</v>
      </c>
      <c r="J136" s="368"/>
      <c r="K136" s="396">
        <v>1</v>
      </c>
      <c r="L136" s="368"/>
      <c r="M136" s="368"/>
      <c r="N136" s="390"/>
      <c r="O136" s="361"/>
      <c r="P136" s="361"/>
      <c r="Q136" s="361"/>
      <c r="R136" s="361"/>
      <c r="S136" s="361"/>
      <c r="T136" s="396">
        <v>18</v>
      </c>
      <c r="U136" s="363"/>
      <c r="V136" s="396">
        <v>18</v>
      </c>
      <c r="W136" s="363"/>
      <c r="X136" s="396">
        <v>18</v>
      </c>
      <c r="Y136" s="363"/>
      <c r="Z136" s="363"/>
      <c r="AA136" s="363"/>
      <c r="AB136" s="361"/>
      <c r="AC136" s="361"/>
      <c r="AD136" s="361"/>
      <c r="AE136" s="361"/>
      <c r="AF136" s="361"/>
      <c r="AG136" s="396">
        <v>1</v>
      </c>
      <c r="AH136" s="383"/>
      <c r="AI136" s="396">
        <v>1</v>
      </c>
      <c r="AJ136" s="383"/>
      <c r="AK136" s="396">
        <v>1</v>
      </c>
      <c r="AL136" s="383"/>
      <c r="AM136" s="383"/>
      <c r="AN136" s="383"/>
      <c r="AO136" s="361"/>
      <c r="AP136" s="361"/>
      <c r="AQ136" s="361"/>
      <c r="AR136" s="361"/>
      <c r="AS136" s="361"/>
      <c r="AT136" s="396">
        <v>1</v>
      </c>
      <c r="AU136" s="383"/>
      <c r="AV136" s="396">
        <v>1</v>
      </c>
      <c r="AW136" s="383"/>
      <c r="AX136" s="396">
        <v>1</v>
      </c>
      <c r="AY136" s="383"/>
      <c r="AZ136" s="383"/>
      <c r="BA136" s="383"/>
    </row>
    <row r="138" spans="1:53" ht="15.75" x14ac:dyDescent="0.25">
      <c r="A138" s="358"/>
      <c r="B138" s="765" t="s">
        <v>363</v>
      </c>
      <c r="C138" s="763"/>
      <c r="D138" s="763"/>
      <c r="E138" s="763"/>
      <c r="F138" s="763"/>
      <c r="G138" s="763"/>
      <c r="H138" s="763"/>
      <c r="I138" s="763"/>
      <c r="J138" s="763"/>
      <c r="K138" s="763"/>
      <c r="L138" s="763"/>
      <c r="M138" s="763"/>
      <c r="N138" s="764"/>
      <c r="O138" s="765" t="s">
        <v>363</v>
      </c>
      <c r="P138" s="763"/>
      <c r="Q138" s="763"/>
      <c r="R138" s="763"/>
      <c r="S138" s="763"/>
      <c r="T138" s="763"/>
      <c r="U138" s="763"/>
      <c r="V138" s="763"/>
      <c r="W138" s="763"/>
      <c r="X138" s="763"/>
      <c r="Y138" s="763"/>
      <c r="Z138" s="763"/>
      <c r="AA138" s="764"/>
      <c r="AB138" s="765" t="s">
        <v>363</v>
      </c>
      <c r="AC138" s="763"/>
      <c r="AD138" s="763"/>
      <c r="AE138" s="763"/>
      <c r="AF138" s="763"/>
      <c r="AG138" s="763"/>
      <c r="AH138" s="763"/>
      <c r="AI138" s="763"/>
      <c r="AJ138" s="763"/>
      <c r="AK138" s="763"/>
      <c r="AL138" s="763"/>
      <c r="AM138" s="763"/>
      <c r="AN138" s="764"/>
      <c r="AO138" s="765" t="s">
        <v>363</v>
      </c>
      <c r="AP138" s="763"/>
      <c r="AQ138" s="763"/>
      <c r="AR138" s="763"/>
      <c r="AS138" s="763"/>
      <c r="AT138" s="763"/>
      <c r="AU138" s="763"/>
      <c r="AV138" s="763"/>
      <c r="AW138" s="763"/>
      <c r="AX138" s="763"/>
      <c r="AY138" s="763"/>
      <c r="AZ138" s="763"/>
      <c r="BA138" s="764"/>
    </row>
    <row r="139" spans="1:53" x14ac:dyDescent="0.2">
      <c r="A139" s="358"/>
      <c r="B139" s="755" t="s">
        <v>284</v>
      </c>
      <c r="C139" s="756"/>
      <c r="D139" s="756"/>
      <c r="E139" s="756"/>
      <c r="F139" s="756"/>
      <c r="G139" s="756"/>
      <c r="H139" s="756"/>
      <c r="I139" s="756"/>
      <c r="J139" s="763"/>
      <c r="K139" s="763"/>
      <c r="L139" s="763"/>
      <c r="M139" s="763"/>
      <c r="N139" s="764"/>
      <c r="O139" s="755" t="s">
        <v>285</v>
      </c>
      <c r="P139" s="756"/>
      <c r="Q139" s="756"/>
      <c r="R139" s="756"/>
      <c r="S139" s="756"/>
      <c r="T139" s="756"/>
      <c r="U139" s="756"/>
      <c r="V139" s="756"/>
      <c r="W139" s="756"/>
      <c r="X139" s="756"/>
      <c r="Y139" s="756"/>
      <c r="Z139" s="756"/>
      <c r="AA139" s="757"/>
      <c r="AB139" s="755" t="s">
        <v>286</v>
      </c>
      <c r="AC139" s="756"/>
      <c r="AD139" s="756"/>
      <c r="AE139" s="756"/>
      <c r="AF139" s="756"/>
      <c r="AG139" s="756"/>
      <c r="AH139" s="756"/>
      <c r="AI139" s="756"/>
      <c r="AJ139" s="756"/>
      <c r="AK139" s="756"/>
      <c r="AL139" s="756"/>
      <c r="AM139" s="756"/>
      <c r="AN139" s="757"/>
      <c r="AO139" s="756" t="s">
        <v>287</v>
      </c>
      <c r="AP139" s="756"/>
      <c r="AQ139" s="756"/>
      <c r="AR139" s="756"/>
      <c r="AS139" s="756"/>
      <c r="AT139" s="756"/>
      <c r="AU139" s="756"/>
      <c r="AV139" s="756"/>
      <c r="AW139" s="756"/>
      <c r="AX139" s="756"/>
      <c r="AY139" s="756"/>
      <c r="AZ139" s="756"/>
      <c r="BA139" s="757"/>
    </row>
    <row r="140" spans="1:53" ht="33.75" x14ac:dyDescent="0.2">
      <c r="A140" s="382" t="s">
        <v>14</v>
      </c>
      <c r="B140" s="377" t="s">
        <v>348</v>
      </c>
      <c r="C140" s="378" t="s">
        <v>355</v>
      </c>
      <c r="D140" s="378" t="s">
        <v>356</v>
      </c>
      <c r="E140" s="378" t="s">
        <v>357</v>
      </c>
      <c r="F140" s="378" t="s">
        <v>319</v>
      </c>
      <c r="G140" s="375" t="s">
        <v>320</v>
      </c>
      <c r="H140" s="378" t="s">
        <v>352</v>
      </c>
      <c r="I140" s="375" t="s">
        <v>322</v>
      </c>
      <c r="J140" s="378" t="s">
        <v>353</v>
      </c>
      <c r="K140" s="375" t="s">
        <v>324</v>
      </c>
      <c r="L140" s="378" t="s">
        <v>325</v>
      </c>
      <c r="M140" s="378" t="s">
        <v>354</v>
      </c>
      <c r="N140" s="378" t="s">
        <v>327</v>
      </c>
      <c r="O140" s="377" t="s">
        <v>348</v>
      </c>
      <c r="P140" s="378" t="s">
        <v>355</v>
      </c>
      <c r="Q140" s="378" t="s">
        <v>356</v>
      </c>
      <c r="R140" s="378" t="s">
        <v>357</v>
      </c>
      <c r="S140" s="378" t="s">
        <v>319</v>
      </c>
      <c r="T140" s="375" t="s">
        <v>320</v>
      </c>
      <c r="U140" s="378" t="s">
        <v>352</v>
      </c>
      <c r="V140" s="375" t="s">
        <v>322</v>
      </c>
      <c r="W140" s="378" t="s">
        <v>353</v>
      </c>
      <c r="X140" s="375" t="s">
        <v>324</v>
      </c>
      <c r="Y140" s="378" t="s">
        <v>325</v>
      </c>
      <c r="Z140" s="378" t="s">
        <v>354</v>
      </c>
      <c r="AA140" s="378" t="s">
        <v>327</v>
      </c>
      <c r="AB140" s="377" t="s">
        <v>348</v>
      </c>
      <c r="AC140" s="378" t="s">
        <v>355</v>
      </c>
      <c r="AD140" s="378" t="s">
        <v>356</v>
      </c>
      <c r="AE140" s="378" t="s">
        <v>357</v>
      </c>
      <c r="AF140" s="378" t="s">
        <v>319</v>
      </c>
      <c r="AG140" s="375" t="s">
        <v>320</v>
      </c>
      <c r="AH140" s="378" t="s">
        <v>352</v>
      </c>
      <c r="AI140" s="375" t="s">
        <v>322</v>
      </c>
      <c r="AJ140" s="378" t="s">
        <v>353</v>
      </c>
      <c r="AK140" s="378" t="s">
        <v>324</v>
      </c>
      <c r="AL140" s="378" t="s">
        <v>325</v>
      </c>
      <c r="AM140" s="378" t="s">
        <v>354</v>
      </c>
      <c r="AN140" s="376" t="s">
        <v>327</v>
      </c>
      <c r="AO140" s="377" t="s">
        <v>348</v>
      </c>
      <c r="AP140" s="378" t="s">
        <v>355</v>
      </c>
      <c r="AQ140" s="378" t="s">
        <v>356</v>
      </c>
      <c r="AR140" s="378" t="s">
        <v>357</v>
      </c>
      <c r="AS140" s="378" t="s">
        <v>319</v>
      </c>
      <c r="AT140" s="375" t="s">
        <v>320</v>
      </c>
      <c r="AU140" s="378" t="s">
        <v>352</v>
      </c>
      <c r="AV140" s="375" t="s">
        <v>322</v>
      </c>
      <c r="AW140" s="378" t="s">
        <v>353</v>
      </c>
      <c r="AX140" s="378" t="s">
        <v>324</v>
      </c>
      <c r="AY140" s="378" t="s">
        <v>325</v>
      </c>
      <c r="AZ140" s="378" t="s">
        <v>354</v>
      </c>
      <c r="BA140" s="376" t="s">
        <v>327</v>
      </c>
    </row>
    <row r="141" spans="1:53" x14ac:dyDescent="0.2">
      <c r="A141" s="381" t="s">
        <v>0</v>
      </c>
      <c r="B141" s="372">
        <v>0</v>
      </c>
      <c r="C141" s="372">
        <v>0</v>
      </c>
      <c r="D141" s="372">
        <v>0</v>
      </c>
      <c r="E141" s="372">
        <v>0</v>
      </c>
      <c r="F141" s="372"/>
      <c r="G141" s="372"/>
      <c r="H141" s="391"/>
      <c r="I141" s="391"/>
      <c r="J141" s="391"/>
      <c r="K141" s="391"/>
      <c r="L141" s="387"/>
      <c r="M141" s="372"/>
      <c r="N141" s="373"/>
      <c r="O141" s="372">
        <v>0</v>
      </c>
      <c r="P141" s="372">
        <v>0</v>
      </c>
      <c r="Q141" s="372">
        <v>0</v>
      </c>
      <c r="R141" s="372">
        <v>0</v>
      </c>
      <c r="S141" s="372"/>
      <c r="T141" s="372"/>
      <c r="U141" s="391"/>
      <c r="V141" s="391"/>
      <c r="W141" s="391"/>
      <c r="X141" s="391"/>
      <c r="Y141" s="387"/>
      <c r="Z141" s="372"/>
      <c r="AA141" s="373"/>
      <c r="AB141" s="372">
        <v>0</v>
      </c>
      <c r="AC141" s="372">
        <v>0</v>
      </c>
      <c r="AD141" s="372">
        <v>0</v>
      </c>
      <c r="AE141" s="372">
        <v>0</v>
      </c>
      <c r="AF141" s="372"/>
      <c r="AG141" s="372"/>
      <c r="AH141" s="391"/>
      <c r="AI141" s="391"/>
      <c r="AJ141" s="391"/>
      <c r="AK141" s="391"/>
      <c r="AL141" s="387"/>
      <c r="AM141" s="372"/>
      <c r="AN141" s="373"/>
      <c r="AO141" s="372">
        <v>0</v>
      </c>
      <c r="AP141" s="372">
        <v>0</v>
      </c>
      <c r="AQ141" s="372">
        <v>0</v>
      </c>
      <c r="AR141" s="372">
        <v>0</v>
      </c>
      <c r="AS141" s="372"/>
      <c r="AT141" s="372"/>
      <c r="AU141" s="391"/>
      <c r="AV141" s="391"/>
      <c r="AW141" s="391"/>
      <c r="AX141" s="391"/>
      <c r="AY141" s="387"/>
      <c r="AZ141" s="372"/>
      <c r="BA141" s="373"/>
    </row>
    <row r="142" spans="1:53" x14ac:dyDescent="0.2">
      <c r="A142" s="369" t="s">
        <v>292</v>
      </c>
      <c r="B142" s="362">
        <v>0</v>
      </c>
      <c r="C142" s="363">
        <v>0</v>
      </c>
      <c r="D142" s="363">
        <v>0</v>
      </c>
      <c r="E142" s="363">
        <v>0</v>
      </c>
      <c r="F142" s="363">
        <v>10000</v>
      </c>
      <c r="G142" s="401">
        <v>9</v>
      </c>
      <c r="H142" s="363">
        <v>0</v>
      </c>
      <c r="I142" s="397">
        <v>7</v>
      </c>
      <c r="J142" s="363">
        <v>3.235294307958489</v>
      </c>
      <c r="K142" s="397">
        <v>1</v>
      </c>
      <c r="L142" s="363">
        <v>0</v>
      </c>
      <c r="M142" s="363">
        <v>5</v>
      </c>
      <c r="N142" s="392">
        <v>37.647060155709426</v>
      </c>
      <c r="O142" s="362">
        <v>1.4874447711442023</v>
      </c>
      <c r="P142" s="363">
        <v>2.182453077259917E-2</v>
      </c>
      <c r="Q142" s="363">
        <v>1.1757023575942551</v>
      </c>
      <c r="R142" s="363">
        <v>1.2826849779712659</v>
      </c>
      <c r="S142" s="363">
        <v>1922.1821011909519</v>
      </c>
      <c r="T142" s="401">
        <v>7</v>
      </c>
      <c r="U142" s="363">
        <v>2.5</v>
      </c>
      <c r="V142" s="397">
        <v>7</v>
      </c>
      <c r="W142" s="363">
        <v>3.2352941176470589</v>
      </c>
      <c r="X142" s="397">
        <v>8</v>
      </c>
      <c r="Y142" s="363">
        <v>2.1875</v>
      </c>
      <c r="Z142" s="363">
        <v>5</v>
      </c>
      <c r="AA142" s="392">
        <v>61.709558823529413</v>
      </c>
      <c r="AB142" s="362">
        <v>1.8673940356880674</v>
      </c>
      <c r="AC142" s="363">
        <v>3.1986507122371874E-2</v>
      </c>
      <c r="AD142" s="363">
        <v>1.5115338283685185</v>
      </c>
      <c r="AE142" s="363">
        <v>1.6355582101421149</v>
      </c>
      <c r="AF142" s="363">
        <v>1361.0511763475347</v>
      </c>
      <c r="AG142" s="401">
        <v>6</v>
      </c>
      <c r="AH142" s="363">
        <v>2.7272729752066338</v>
      </c>
      <c r="AI142" s="397">
        <v>6</v>
      </c>
      <c r="AJ142" s="363">
        <v>3.5294119723183517</v>
      </c>
      <c r="AK142" s="397">
        <v>8</v>
      </c>
      <c r="AL142" s="363">
        <v>2.1874998632812583</v>
      </c>
      <c r="AM142" s="363">
        <v>5</v>
      </c>
      <c r="AN142" s="392">
        <v>65.35929422251867</v>
      </c>
      <c r="AO142" s="362">
        <v>3.1445290225293818</v>
      </c>
      <c r="AP142" s="363">
        <v>4.3578680782113077E-2</v>
      </c>
      <c r="AQ142" s="363">
        <v>2.5910282382483789</v>
      </c>
      <c r="AR142" s="363">
        <v>2.786318123170445</v>
      </c>
      <c r="AS142" s="363">
        <v>733.46459100728327</v>
      </c>
      <c r="AT142" s="401">
        <v>6</v>
      </c>
      <c r="AU142" s="363">
        <v>2.7272729752066338</v>
      </c>
      <c r="AV142" s="397">
        <v>5</v>
      </c>
      <c r="AW142" s="363">
        <v>3.8235296366782143</v>
      </c>
      <c r="AX142" s="397">
        <v>8</v>
      </c>
      <c r="AY142" s="363">
        <v>2.1874998632812583</v>
      </c>
      <c r="AZ142" s="363">
        <v>5</v>
      </c>
      <c r="BA142" s="392">
        <v>67.418117873037716</v>
      </c>
    </row>
    <row r="143" spans="1:53" x14ac:dyDescent="0.2">
      <c r="A143" s="369" t="s">
        <v>299</v>
      </c>
      <c r="B143" s="362">
        <v>1.6648251368602918</v>
      </c>
      <c r="C143" s="363">
        <v>-1.4558371615188102E-3</v>
      </c>
      <c r="D143" s="363">
        <v>1.2791438192184459</v>
      </c>
      <c r="E143" s="363">
        <v>1.4094120395672298</v>
      </c>
      <c r="F143" s="363">
        <v>10000</v>
      </c>
      <c r="G143" s="401">
        <v>5</v>
      </c>
      <c r="H143" s="363">
        <v>2.5000003125000392</v>
      </c>
      <c r="I143" s="397">
        <v>5</v>
      </c>
      <c r="J143" s="363">
        <v>3.8235296366782143</v>
      </c>
      <c r="K143" s="397">
        <v>1</v>
      </c>
      <c r="L143" s="363">
        <v>0</v>
      </c>
      <c r="M143" s="363">
        <v>5</v>
      </c>
      <c r="N143" s="392">
        <v>59.264709644247773</v>
      </c>
      <c r="O143" s="362">
        <v>3.3007594459032461</v>
      </c>
      <c r="P143" s="363">
        <v>4.3649061545163919E-3</v>
      </c>
      <c r="Q143" s="363">
        <v>2.5996051076050781</v>
      </c>
      <c r="R143" s="363">
        <v>2.8402246869098722</v>
      </c>
      <c r="S143" s="363">
        <v>581.59294131021113</v>
      </c>
      <c r="T143" s="401">
        <v>6</v>
      </c>
      <c r="U143" s="363">
        <v>2.916666666666667</v>
      </c>
      <c r="V143" s="397">
        <v>5</v>
      </c>
      <c r="W143" s="363">
        <v>3.8235294117647061</v>
      </c>
      <c r="X143" s="397">
        <v>9</v>
      </c>
      <c r="Y143" s="363">
        <v>2.5</v>
      </c>
      <c r="Z143" s="363">
        <v>5</v>
      </c>
      <c r="AA143" s="392">
        <v>69.681372549019613</v>
      </c>
      <c r="AB143" s="362">
        <v>5.1877884867851014</v>
      </c>
      <c r="AC143" s="363">
        <v>1.4539321419205211E-3</v>
      </c>
      <c r="AD143" s="363">
        <v>4.1822297421997883</v>
      </c>
      <c r="AE143" s="363">
        <v>4.5326870260372818</v>
      </c>
      <c r="AF143" s="363">
        <v>345.58504386014113</v>
      </c>
      <c r="AG143" s="401">
        <v>4</v>
      </c>
      <c r="AH143" s="363">
        <v>3.6363639669421786</v>
      </c>
      <c r="AI143" s="397">
        <v>4</v>
      </c>
      <c r="AJ143" s="363">
        <v>4.117647301038077</v>
      </c>
      <c r="AK143" s="397">
        <v>9</v>
      </c>
      <c r="AL143" s="363">
        <v>2.4999998437500097</v>
      </c>
      <c r="AM143" s="363">
        <v>5</v>
      </c>
      <c r="AN143" s="392">
        <v>76.778078407111806</v>
      </c>
      <c r="AO143" s="362">
        <v>4.8353091062080003</v>
      </c>
      <c r="AP143" s="363">
        <v>-1.4526226927302284E-3</v>
      </c>
      <c r="AQ143" s="363">
        <v>3.9719765417519337</v>
      </c>
      <c r="AR143" s="363">
        <v>4.276583367983041</v>
      </c>
      <c r="AS143" s="363">
        <v>186.23428513050237</v>
      </c>
      <c r="AT143" s="401">
        <v>4</v>
      </c>
      <c r="AU143" s="363">
        <v>3.6363639669421786</v>
      </c>
      <c r="AV143" s="397">
        <v>4</v>
      </c>
      <c r="AW143" s="363">
        <v>4.117647301038077</v>
      </c>
      <c r="AX143" s="397">
        <v>9</v>
      </c>
      <c r="AY143" s="363">
        <v>2.4999998437500097</v>
      </c>
      <c r="AZ143" s="363">
        <v>5</v>
      </c>
      <c r="BA143" s="392">
        <v>76.778078407111806</v>
      </c>
    </row>
    <row r="144" spans="1:53" x14ac:dyDescent="0.2">
      <c r="A144" s="369" t="s">
        <v>331</v>
      </c>
      <c r="B144" s="362">
        <v>0</v>
      </c>
      <c r="C144" s="363">
        <v>0</v>
      </c>
      <c r="D144" s="363">
        <v>0</v>
      </c>
      <c r="E144" s="363">
        <v>0</v>
      </c>
      <c r="F144" s="363">
        <v>10000</v>
      </c>
      <c r="G144" s="401">
        <v>9</v>
      </c>
      <c r="H144" s="363">
        <v>0</v>
      </c>
      <c r="I144" s="397">
        <v>7</v>
      </c>
      <c r="J144" s="363">
        <v>3.235294307958489</v>
      </c>
      <c r="K144" s="397">
        <v>1</v>
      </c>
      <c r="L144" s="363">
        <v>0</v>
      </c>
      <c r="M144" s="363">
        <v>5</v>
      </c>
      <c r="N144" s="392">
        <v>37.647060155709426</v>
      </c>
      <c r="O144" s="362">
        <v>0.46502303495339004</v>
      </c>
      <c r="P144" s="363">
        <v>4.3649061545163919E-3</v>
      </c>
      <c r="Q144" s="363">
        <v>0.36703948304995254</v>
      </c>
      <c r="R144" s="363">
        <v>0.40066511973220453</v>
      </c>
      <c r="S144" s="363">
        <v>4545.381845893382</v>
      </c>
      <c r="T144" s="401">
        <v>10</v>
      </c>
      <c r="U144" s="363">
        <v>1.25</v>
      </c>
      <c r="V144" s="397">
        <v>9</v>
      </c>
      <c r="W144" s="363">
        <v>2.6470588235294117</v>
      </c>
      <c r="X144" s="397">
        <v>7</v>
      </c>
      <c r="Y144" s="363">
        <v>1.875</v>
      </c>
      <c r="Z144" s="363">
        <v>5</v>
      </c>
      <c r="AA144" s="392">
        <v>47.904411764705877</v>
      </c>
      <c r="AB144" s="362">
        <v>1.1753392048590943</v>
      </c>
      <c r="AC144" s="363">
        <v>1.1631457135398572E-2</v>
      </c>
      <c r="AD144" s="363">
        <v>0.94971232147957141</v>
      </c>
      <c r="AE144" s="363">
        <v>1.0283477916777648</v>
      </c>
      <c r="AF144" s="363">
        <v>1601.1015739730581</v>
      </c>
      <c r="AG144" s="401">
        <v>7</v>
      </c>
      <c r="AH144" s="363">
        <v>2.2727274793388617</v>
      </c>
      <c r="AI144" s="397">
        <v>7</v>
      </c>
      <c r="AJ144" s="363">
        <v>3.235294307958489</v>
      </c>
      <c r="AK144" s="397">
        <v>7</v>
      </c>
      <c r="AL144" s="363">
        <v>1.8749998828125074</v>
      </c>
      <c r="AM144" s="363">
        <v>5</v>
      </c>
      <c r="AN144" s="392">
        <v>59.181152159518973</v>
      </c>
      <c r="AO144" s="362">
        <v>2.0581625771267791</v>
      </c>
      <c r="AP144" s="363">
        <v>2.1789340391056539E-2</v>
      </c>
      <c r="AQ144" s="363">
        <v>1.694682334153047</v>
      </c>
      <c r="AR144" s="363">
        <v>1.8229278883473758</v>
      </c>
      <c r="AS144" s="363">
        <v>825.55119048733502</v>
      </c>
      <c r="AT144" s="401">
        <v>7</v>
      </c>
      <c r="AU144" s="363">
        <v>2.2727274793388617</v>
      </c>
      <c r="AV144" s="397">
        <v>7</v>
      </c>
      <c r="AW144" s="363">
        <v>3.235294307958489</v>
      </c>
      <c r="AX144" s="397">
        <v>7</v>
      </c>
      <c r="AY144" s="363">
        <v>1.8749998828125074</v>
      </c>
      <c r="AZ144" s="363">
        <v>5</v>
      </c>
      <c r="BA144" s="392">
        <v>59.181152159518973</v>
      </c>
    </row>
    <row r="145" spans="1:53" x14ac:dyDescent="0.2">
      <c r="A145" s="369" t="s">
        <v>328</v>
      </c>
      <c r="B145" s="362">
        <v>0</v>
      </c>
      <c r="C145" s="363">
        <v>0</v>
      </c>
      <c r="D145" s="363">
        <v>0</v>
      </c>
      <c r="E145" s="363">
        <v>0</v>
      </c>
      <c r="F145" s="363">
        <v>10000</v>
      </c>
      <c r="G145" s="401">
        <v>9</v>
      </c>
      <c r="H145" s="363">
        <v>0</v>
      </c>
      <c r="I145" s="397">
        <v>7</v>
      </c>
      <c r="J145" s="363">
        <v>3.235294307958489</v>
      </c>
      <c r="K145" s="397">
        <v>1</v>
      </c>
      <c r="L145" s="363">
        <v>0</v>
      </c>
      <c r="M145" s="363">
        <v>4</v>
      </c>
      <c r="N145" s="392">
        <v>34.647060155709426</v>
      </c>
      <c r="O145" s="362">
        <v>6.8299029858960125</v>
      </c>
      <c r="P145" s="363">
        <v>4.3649061545181132E-2</v>
      </c>
      <c r="Q145" s="363">
        <v>5.3864436783174323</v>
      </c>
      <c r="R145" s="363">
        <v>5.8818047598393184</v>
      </c>
      <c r="S145" s="363">
        <v>121.06105091280705</v>
      </c>
      <c r="T145" s="401">
        <v>3</v>
      </c>
      <c r="U145" s="363">
        <v>4.166666666666667</v>
      </c>
      <c r="V145" s="397">
        <v>3</v>
      </c>
      <c r="W145" s="363">
        <v>4.4117647058823533</v>
      </c>
      <c r="X145" s="397">
        <v>10</v>
      </c>
      <c r="Y145" s="363">
        <v>2.8125</v>
      </c>
      <c r="Z145" s="363">
        <v>4</v>
      </c>
      <c r="AA145" s="392">
        <v>80.486519607843135</v>
      </c>
      <c r="AB145" s="362">
        <v>12.218142361967317</v>
      </c>
      <c r="AC145" s="363">
        <v>8.7235928515592503E-2</v>
      </c>
      <c r="AD145" s="363">
        <v>9.8661269039667676</v>
      </c>
      <c r="AE145" s="363">
        <v>10.685851214717534</v>
      </c>
      <c r="AF145" s="363">
        <v>66.270171280144467</v>
      </c>
      <c r="AG145" s="401">
        <v>1</v>
      </c>
      <c r="AH145" s="363">
        <v>5.0000004545454955</v>
      </c>
      <c r="AI145" s="397">
        <v>1</v>
      </c>
      <c r="AJ145" s="363">
        <v>5.0000002941176653</v>
      </c>
      <c r="AK145" s="397">
        <v>10</v>
      </c>
      <c r="AL145" s="363">
        <v>2.8124998242187611</v>
      </c>
      <c r="AM145" s="363">
        <v>4</v>
      </c>
      <c r="AN145" s="392">
        <v>90.437504713298409</v>
      </c>
      <c r="AO145" s="362">
        <v>18.448661088516324</v>
      </c>
      <c r="AP145" s="363">
        <v>0.13945177850270343</v>
      </c>
      <c r="AQ145" s="363">
        <v>15.180578534270639</v>
      </c>
      <c r="AR145" s="363">
        <v>16.333645493074425</v>
      </c>
      <c r="AS145" s="363">
        <v>39.626861458245607</v>
      </c>
      <c r="AT145" s="401">
        <v>1</v>
      </c>
      <c r="AU145" s="363">
        <v>5.0000004545454955</v>
      </c>
      <c r="AV145" s="397">
        <v>1</v>
      </c>
      <c r="AW145" s="363">
        <v>5.0000002941176653</v>
      </c>
      <c r="AX145" s="397">
        <v>10</v>
      </c>
      <c r="AY145" s="363">
        <v>2.8124998242187611</v>
      </c>
      <c r="AZ145" s="363">
        <v>4</v>
      </c>
      <c r="BA145" s="392">
        <v>90.437504713298409</v>
      </c>
    </row>
    <row r="146" spans="1:53" x14ac:dyDescent="0.2">
      <c r="A146" s="369" t="s">
        <v>329</v>
      </c>
      <c r="B146" s="362">
        <v>6.5198708941566323</v>
      </c>
      <c r="C146" s="363">
        <v>2.0381720261349462E-2</v>
      </c>
      <c r="D146" s="363">
        <v>5.015483826461427</v>
      </c>
      <c r="E146" s="363">
        <v>5.5236075468529595</v>
      </c>
      <c r="F146" s="363">
        <v>40.523863209448386</v>
      </c>
      <c r="G146" s="401">
        <v>3</v>
      </c>
      <c r="H146" s="363">
        <v>3.7500004687500588</v>
      </c>
      <c r="I146" s="397">
        <v>3</v>
      </c>
      <c r="J146" s="363">
        <v>4.4117649653979392</v>
      </c>
      <c r="K146" s="397">
        <v>13</v>
      </c>
      <c r="L146" s="363">
        <v>3.5294115570934377</v>
      </c>
      <c r="M146" s="363">
        <v>4.375</v>
      </c>
      <c r="N146" s="392">
        <v>80.845592710316296</v>
      </c>
      <c r="O146" s="362">
        <v>6.2155065331215873</v>
      </c>
      <c r="P146" s="363">
        <v>2.6189436927132773E-2</v>
      </c>
      <c r="Q146" s="363">
        <v>4.8990177206414725</v>
      </c>
      <c r="R146" s="363">
        <v>5.3508055324195434</v>
      </c>
      <c r="S146" s="363">
        <v>38.072538709124764</v>
      </c>
      <c r="T146" s="401">
        <v>4</v>
      </c>
      <c r="U146" s="363">
        <v>3.75</v>
      </c>
      <c r="V146" s="397">
        <v>4</v>
      </c>
      <c r="W146" s="363">
        <v>4.1176470588235299</v>
      </c>
      <c r="X146" s="397">
        <v>12</v>
      </c>
      <c r="Y146" s="363">
        <v>3.4375</v>
      </c>
      <c r="Z146" s="363">
        <v>4.375</v>
      </c>
      <c r="AA146" s="392">
        <v>78.51102941176471</v>
      </c>
      <c r="AB146" s="362">
        <v>5.9165617396641226</v>
      </c>
      <c r="AC146" s="363">
        <v>2.9078642838513628E-2</v>
      </c>
      <c r="AD146" s="363">
        <v>4.7750599624644305</v>
      </c>
      <c r="AE146" s="363">
        <v>5.172896105250401</v>
      </c>
      <c r="AF146" s="363">
        <v>35.573780760540409</v>
      </c>
      <c r="AG146" s="401">
        <v>3</v>
      </c>
      <c r="AH146" s="363">
        <v>4.0909094628099512</v>
      </c>
      <c r="AI146" s="397">
        <v>3</v>
      </c>
      <c r="AJ146" s="363">
        <v>4.4117649653979392</v>
      </c>
      <c r="AK146" s="397">
        <v>12</v>
      </c>
      <c r="AL146" s="363">
        <v>3.4374997851562634</v>
      </c>
      <c r="AM146" s="363">
        <v>4.375</v>
      </c>
      <c r="AN146" s="392">
        <v>82.956220352924021</v>
      </c>
      <c r="AO146" s="362">
        <v>5.6881162344700265</v>
      </c>
      <c r="AP146" s="363">
        <v>2.905245385472487E-2</v>
      </c>
      <c r="AQ146" s="363">
        <v>4.6780077528747626</v>
      </c>
      <c r="AR146" s="363">
        <v>5.0344010494536846</v>
      </c>
      <c r="AS146" s="363">
        <v>33.408513168691492</v>
      </c>
      <c r="AT146" s="401">
        <v>3</v>
      </c>
      <c r="AU146" s="363">
        <v>4.0909094628099512</v>
      </c>
      <c r="AV146" s="397">
        <v>3</v>
      </c>
      <c r="AW146" s="363">
        <v>4.4117649653979392</v>
      </c>
      <c r="AX146" s="397">
        <v>11</v>
      </c>
      <c r="AY146" s="363">
        <v>3.124999804687512</v>
      </c>
      <c r="AZ146" s="363">
        <v>4.375</v>
      </c>
      <c r="BA146" s="392">
        <v>82.018720411517762</v>
      </c>
    </row>
    <row r="147" spans="1:53" x14ac:dyDescent="0.2">
      <c r="A147" s="369" t="s">
        <v>303</v>
      </c>
      <c r="B147" s="362">
        <v>0</v>
      </c>
      <c r="C147" s="363">
        <v>0</v>
      </c>
      <c r="D147" s="363">
        <v>0</v>
      </c>
      <c r="E147" s="363">
        <v>0</v>
      </c>
      <c r="F147" s="363">
        <v>10000</v>
      </c>
      <c r="G147" s="401">
        <v>9</v>
      </c>
      <c r="H147" s="363">
        <v>0</v>
      </c>
      <c r="I147" s="397">
        <v>7</v>
      </c>
      <c r="J147" s="363">
        <v>3.235294307958489</v>
      </c>
      <c r="K147" s="397">
        <v>1</v>
      </c>
      <c r="L147" s="363">
        <v>0</v>
      </c>
      <c r="M147" s="363">
        <v>4.75</v>
      </c>
      <c r="N147" s="392">
        <v>36.897060155709418</v>
      </c>
      <c r="O147" s="362">
        <v>0</v>
      </c>
      <c r="P147" s="363">
        <v>0</v>
      </c>
      <c r="Q147" s="363">
        <v>0</v>
      </c>
      <c r="R147" s="363">
        <v>0</v>
      </c>
      <c r="S147" s="363">
        <v>10000</v>
      </c>
      <c r="T147" s="401">
        <v>13</v>
      </c>
      <c r="U147" s="363">
        <v>0</v>
      </c>
      <c r="V147" s="397">
        <v>11</v>
      </c>
      <c r="W147" s="363">
        <v>2.0588235294117649</v>
      </c>
      <c r="X147" s="397">
        <v>1</v>
      </c>
      <c r="Y147" s="363">
        <v>0</v>
      </c>
      <c r="Z147" s="363">
        <v>4.75</v>
      </c>
      <c r="AA147" s="392">
        <v>28.661764705882355</v>
      </c>
      <c r="AB147" s="362">
        <v>0</v>
      </c>
      <c r="AC147" s="363">
        <v>0</v>
      </c>
      <c r="AD147" s="363">
        <v>0</v>
      </c>
      <c r="AE147" s="363">
        <v>0</v>
      </c>
      <c r="AF147" s="363">
        <v>10000</v>
      </c>
      <c r="AG147" s="401">
        <v>12</v>
      </c>
      <c r="AH147" s="363">
        <v>0</v>
      </c>
      <c r="AI147" s="397">
        <v>10</v>
      </c>
      <c r="AJ147" s="363">
        <v>2.3529413148789011</v>
      </c>
      <c r="AK147" s="397">
        <v>1</v>
      </c>
      <c r="AL147" s="363">
        <v>0</v>
      </c>
      <c r="AM147" s="363">
        <v>4.75</v>
      </c>
      <c r="AN147" s="392">
        <v>30.720589204152304</v>
      </c>
      <c r="AO147" s="362">
        <v>0</v>
      </c>
      <c r="AP147" s="363">
        <v>0</v>
      </c>
      <c r="AQ147" s="363">
        <v>0</v>
      </c>
      <c r="AR147" s="363">
        <v>0</v>
      </c>
      <c r="AS147" s="363">
        <v>10000</v>
      </c>
      <c r="AT147" s="401">
        <v>12</v>
      </c>
      <c r="AU147" s="363">
        <v>0</v>
      </c>
      <c r="AV147" s="397">
        <v>10</v>
      </c>
      <c r="AW147" s="363">
        <v>2.3529413148789011</v>
      </c>
      <c r="AX147" s="397">
        <v>1</v>
      </c>
      <c r="AY147" s="363">
        <v>0</v>
      </c>
      <c r="AZ147" s="363">
        <v>4.75</v>
      </c>
      <c r="BA147" s="392">
        <v>30.720589204152304</v>
      </c>
    </row>
    <row r="148" spans="1:53" x14ac:dyDescent="0.2">
      <c r="A148" s="369" t="s">
        <v>330</v>
      </c>
      <c r="B148" s="362">
        <v>-2.2010593065680157</v>
      </c>
      <c r="C148" s="363">
        <v>11.419586695001946</v>
      </c>
      <c r="D148" s="363">
        <v>0.95160751988221259</v>
      </c>
      <c r="E148" s="363">
        <v>-0.11324132352735794</v>
      </c>
      <c r="F148" s="363">
        <v>22.47481647886303</v>
      </c>
      <c r="G148" s="401">
        <v>7</v>
      </c>
      <c r="H148" s="363">
        <v>1.2500001562500196</v>
      </c>
      <c r="I148" s="397">
        <v>18</v>
      </c>
      <c r="J148" s="363">
        <v>0</v>
      </c>
      <c r="K148" s="397">
        <v>15</v>
      </c>
      <c r="L148" s="363">
        <v>4.1176468166090112</v>
      </c>
      <c r="M148" s="363">
        <v>4.75</v>
      </c>
      <c r="N148" s="392">
        <v>35.352941543577174</v>
      </c>
      <c r="O148" s="362">
        <v>-2.0165411405839628</v>
      </c>
      <c r="P148" s="363">
        <v>11.415684562781903</v>
      </c>
      <c r="Q148" s="363">
        <v>0.8405389847923066</v>
      </c>
      <c r="R148" s="363">
        <v>-0.13994331454954362</v>
      </c>
      <c r="S148" s="363">
        <v>22.541145837653016</v>
      </c>
      <c r="T148" s="401">
        <v>9</v>
      </c>
      <c r="U148" s="363">
        <v>1.6666666666666667</v>
      </c>
      <c r="V148" s="397">
        <v>18</v>
      </c>
      <c r="W148" s="363">
        <v>0</v>
      </c>
      <c r="X148" s="397">
        <v>14</v>
      </c>
      <c r="Y148" s="363">
        <v>4.0625</v>
      </c>
      <c r="Z148" s="363">
        <v>4.75</v>
      </c>
      <c r="AA148" s="392">
        <v>38.104166666666671</v>
      </c>
      <c r="AB148" s="362">
        <v>-1.825430124773741</v>
      </c>
      <c r="AC148" s="363">
        <v>11.404643721272887</v>
      </c>
      <c r="AD148" s="363">
        <v>0.73969876270774493</v>
      </c>
      <c r="AE148" s="363">
        <v>-0.15429984765636384</v>
      </c>
      <c r="AF148" s="363">
        <v>22.607799963715735</v>
      </c>
      <c r="AG148" s="401">
        <v>9</v>
      </c>
      <c r="AH148" s="363">
        <v>1.3636364876033169</v>
      </c>
      <c r="AI148" s="397">
        <v>18</v>
      </c>
      <c r="AJ148" s="363">
        <v>0</v>
      </c>
      <c r="AK148" s="397">
        <v>14</v>
      </c>
      <c r="AL148" s="363">
        <v>4.0624997460937662</v>
      </c>
      <c r="AM148" s="363">
        <v>4.75</v>
      </c>
      <c r="AN148" s="392">
        <v>35.982954651504514</v>
      </c>
      <c r="AO148" s="362">
        <v>-1.6712116003506003</v>
      </c>
      <c r="AP148" s="363">
        <v>11.394372401824203</v>
      </c>
      <c r="AQ148" s="363">
        <v>0.6609157389467909</v>
      </c>
      <c r="AR148" s="363">
        <v>-0.16192119585618997</v>
      </c>
      <c r="AS148" s="363">
        <v>22.658075399159173</v>
      </c>
      <c r="AT148" s="401">
        <v>9</v>
      </c>
      <c r="AU148" s="363">
        <v>1.3636364876033169</v>
      </c>
      <c r="AV148" s="397">
        <v>18</v>
      </c>
      <c r="AW148" s="363">
        <v>0</v>
      </c>
      <c r="AX148" s="397">
        <v>14</v>
      </c>
      <c r="AY148" s="363">
        <v>4.0624997460937662</v>
      </c>
      <c r="AZ148" s="363">
        <v>4.75</v>
      </c>
      <c r="BA148" s="392">
        <v>35.982954651504514</v>
      </c>
    </row>
    <row r="149" spans="1:53" x14ac:dyDescent="0.2">
      <c r="A149" s="369" t="s">
        <v>30</v>
      </c>
      <c r="B149" s="362">
        <v>0</v>
      </c>
      <c r="C149" s="363">
        <v>4.5178020584280736</v>
      </c>
      <c r="D149" s="363">
        <v>1.0457011146409185</v>
      </c>
      <c r="E149" s="363">
        <v>0.69250374617328969</v>
      </c>
      <c r="F149" s="363">
        <v>21.290567390119872</v>
      </c>
      <c r="G149" s="401">
        <v>6</v>
      </c>
      <c r="H149" s="363">
        <v>1.8750002343750294</v>
      </c>
      <c r="I149" s="397">
        <v>6</v>
      </c>
      <c r="J149" s="363">
        <v>3.5294119723183517</v>
      </c>
      <c r="K149" s="397">
        <v>16</v>
      </c>
      <c r="L149" s="363">
        <v>4.4117644463667975</v>
      </c>
      <c r="M149" s="363">
        <v>4.75</v>
      </c>
      <c r="N149" s="392">
        <v>65.316178785954051</v>
      </c>
      <c r="O149" s="362">
        <v>0</v>
      </c>
      <c r="P149" s="363">
        <v>4.5141964124030327</v>
      </c>
      <c r="Q149" s="363">
        <v>0.96018494155363321</v>
      </c>
      <c r="R149" s="363">
        <v>0.6306721879818582</v>
      </c>
      <c r="S149" s="363">
        <v>21.294862407174275</v>
      </c>
      <c r="T149" s="401">
        <v>8</v>
      </c>
      <c r="U149" s="363">
        <v>2.0833333333333335</v>
      </c>
      <c r="V149" s="397">
        <v>8</v>
      </c>
      <c r="W149" s="363">
        <v>2.9411764705882355</v>
      </c>
      <c r="X149" s="397">
        <v>15</v>
      </c>
      <c r="Y149" s="363">
        <v>4.375</v>
      </c>
      <c r="Z149" s="363">
        <v>4.75</v>
      </c>
      <c r="AA149" s="392">
        <v>62.546568627450981</v>
      </c>
      <c r="AB149" s="362">
        <v>0</v>
      </c>
      <c r="AC149" s="363">
        <v>4.5095975189588318</v>
      </c>
      <c r="AD149" s="363">
        <v>0.87434877693988966</v>
      </c>
      <c r="AE149" s="363">
        <v>0.5696207775652754</v>
      </c>
      <c r="AF149" s="363">
        <v>21.301392176627338</v>
      </c>
      <c r="AG149" s="401">
        <v>8</v>
      </c>
      <c r="AH149" s="363">
        <v>1.8181819834710893</v>
      </c>
      <c r="AI149" s="397">
        <v>8</v>
      </c>
      <c r="AJ149" s="363">
        <v>2.9411766435986264</v>
      </c>
      <c r="AK149" s="397">
        <v>15</v>
      </c>
      <c r="AL149" s="363">
        <v>4.3749997265625167</v>
      </c>
      <c r="AM149" s="363">
        <v>4.75</v>
      </c>
      <c r="AN149" s="392">
        <v>60.690509569175561</v>
      </c>
      <c r="AO149" s="362">
        <v>0</v>
      </c>
      <c r="AP149" s="363">
        <v>4.4988519033791547</v>
      </c>
      <c r="AQ149" s="363">
        <v>0.80301772456581666</v>
      </c>
      <c r="AR149" s="363">
        <v>0.51969158116360215</v>
      </c>
      <c r="AS149" s="363">
        <v>21.333040650336493</v>
      </c>
      <c r="AT149" s="401">
        <v>8</v>
      </c>
      <c r="AU149" s="363">
        <v>1.8181819834710893</v>
      </c>
      <c r="AV149" s="397">
        <v>8</v>
      </c>
      <c r="AW149" s="363">
        <v>2.9411766435986264</v>
      </c>
      <c r="AX149" s="397">
        <v>15</v>
      </c>
      <c r="AY149" s="363">
        <v>4.3749997265625167</v>
      </c>
      <c r="AZ149" s="363">
        <v>4.75</v>
      </c>
      <c r="BA149" s="392">
        <v>60.690509569175561</v>
      </c>
    </row>
    <row r="150" spans="1:53" x14ac:dyDescent="0.2">
      <c r="A150" s="369" t="s">
        <v>6</v>
      </c>
      <c r="B150" s="362">
        <v>0</v>
      </c>
      <c r="C150" s="363">
        <v>0</v>
      </c>
      <c r="D150" s="363">
        <v>0</v>
      </c>
      <c r="E150" s="363">
        <v>0</v>
      </c>
      <c r="F150" s="363">
        <v>10000</v>
      </c>
      <c r="G150" s="401">
        <v>9</v>
      </c>
      <c r="H150" s="363">
        <v>0</v>
      </c>
      <c r="I150" s="397">
        <v>7</v>
      </c>
      <c r="J150" s="363">
        <v>3.235294307958489</v>
      </c>
      <c r="K150" s="397">
        <v>1</v>
      </c>
      <c r="L150" s="363">
        <v>0</v>
      </c>
      <c r="M150" s="363">
        <v>4.75</v>
      </c>
      <c r="N150" s="392">
        <v>36.897060155709418</v>
      </c>
      <c r="O150" s="362">
        <v>0</v>
      </c>
      <c r="P150" s="363">
        <v>0</v>
      </c>
      <c r="Q150" s="363">
        <v>0</v>
      </c>
      <c r="R150" s="363">
        <v>0</v>
      </c>
      <c r="S150" s="363">
        <v>10000</v>
      </c>
      <c r="T150" s="401">
        <v>13</v>
      </c>
      <c r="U150" s="363">
        <v>0</v>
      </c>
      <c r="V150" s="397">
        <v>11</v>
      </c>
      <c r="W150" s="363">
        <v>2.0588235294117649</v>
      </c>
      <c r="X150" s="397">
        <v>1</v>
      </c>
      <c r="Y150" s="363">
        <v>0</v>
      </c>
      <c r="Z150" s="363">
        <v>4.75</v>
      </c>
      <c r="AA150" s="392">
        <v>28.661764705882355</v>
      </c>
      <c r="AB150" s="362">
        <v>0</v>
      </c>
      <c r="AC150" s="363">
        <v>0</v>
      </c>
      <c r="AD150" s="363">
        <v>0</v>
      </c>
      <c r="AE150" s="363">
        <v>0</v>
      </c>
      <c r="AF150" s="363">
        <v>10000</v>
      </c>
      <c r="AG150" s="401">
        <v>12</v>
      </c>
      <c r="AH150" s="363">
        <v>0</v>
      </c>
      <c r="AI150" s="397">
        <v>10</v>
      </c>
      <c r="AJ150" s="363">
        <v>2.3529413148789011</v>
      </c>
      <c r="AK150" s="397">
        <v>1</v>
      </c>
      <c r="AL150" s="363">
        <v>0</v>
      </c>
      <c r="AM150" s="363">
        <v>4.75</v>
      </c>
      <c r="AN150" s="392">
        <v>30.720589204152304</v>
      </c>
      <c r="AO150" s="362">
        <v>0</v>
      </c>
      <c r="AP150" s="363">
        <v>0</v>
      </c>
      <c r="AQ150" s="363">
        <v>0</v>
      </c>
      <c r="AR150" s="363">
        <v>0</v>
      </c>
      <c r="AS150" s="363">
        <v>10000</v>
      </c>
      <c r="AT150" s="401">
        <v>12</v>
      </c>
      <c r="AU150" s="363">
        <v>0</v>
      </c>
      <c r="AV150" s="397">
        <v>10</v>
      </c>
      <c r="AW150" s="363">
        <v>2.3529413148789011</v>
      </c>
      <c r="AX150" s="397">
        <v>1</v>
      </c>
      <c r="AY150" s="363">
        <v>0</v>
      </c>
      <c r="AZ150" s="363">
        <v>4.75</v>
      </c>
      <c r="BA150" s="392">
        <v>30.720589204152304</v>
      </c>
    </row>
    <row r="151" spans="1:53" x14ac:dyDescent="0.2">
      <c r="A151" s="369" t="s">
        <v>305</v>
      </c>
      <c r="B151" s="362">
        <v>9.9996340560775234</v>
      </c>
      <c r="C151" s="363">
        <v>0</v>
      </c>
      <c r="D151" s="363">
        <v>7.6850952125266065</v>
      </c>
      <c r="E151" s="363">
        <v>8.4668568439033773</v>
      </c>
      <c r="F151" s="363">
        <v>45.424652362611916</v>
      </c>
      <c r="G151" s="401">
        <v>2</v>
      </c>
      <c r="H151" s="363">
        <v>4.3750005468750688</v>
      </c>
      <c r="I151" s="397">
        <v>2</v>
      </c>
      <c r="J151" s="363">
        <v>4.7058826297578022</v>
      </c>
      <c r="K151" s="397">
        <v>12</v>
      </c>
      <c r="L151" s="363">
        <v>3.2352939273356514</v>
      </c>
      <c r="M151" s="363">
        <v>4.375</v>
      </c>
      <c r="N151" s="392">
        <v>86.397064018437035</v>
      </c>
      <c r="O151" s="362">
        <v>10.002212604356368</v>
      </c>
      <c r="P151" s="363">
        <v>0</v>
      </c>
      <c r="Q151" s="363">
        <v>7.8747079396205901</v>
      </c>
      <c r="R151" s="363">
        <v>8.604817202925183</v>
      </c>
      <c r="S151" s="363">
        <v>40.713771218236317</v>
      </c>
      <c r="T151" s="401">
        <v>2</v>
      </c>
      <c r="U151" s="363">
        <v>4.5833333333333339</v>
      </c>
      <c r="V151" s="397">
        <v>2</v>
      </c>
      <c r="W151" s="363">
        <v>4.7058823529411766</v>
      </c>
      <c r="X151" s="397">
        <v>11</v>
      </c>
      <c r="Y151" s="363">
        <v>3.125</v>
      </c>
      <c r="Z151" s="363">
        <v>4.375</v>
      </c>
      <c r="AA151" s="392">
        <v>87.524509803921561</v>
      </c>
      <c r="AB151" s="362">
        <v>0</v>
      </c>
      <c r="AC151" s="363">
        <v>0</v>
      </c>
      <c r="AD151" s="363">
        <v>0</v>
      </c>
      <c r="AE151" s="363">
        <v>0</v>
      </c>
      <c r="AF151" s="363">
        <v>36.228609773392094</v>
      </c>
      <c r="AG151" s="401">
        <v>12</v>
      </c>
      <c r="AH151" s="363">
        <v>0</v>
      </c>
      <c r="AI151" s="397">
        <v>10</v>
      </c>
      <c r="AJ151" s="363">
        <v>2.3529413148789011</v>
      </c>
      <c r="AK151" s="397">
        <v>11</v>
      </c>
      <c r="AL151" s="363">
        <v>3.124999804687512</v>
      </c>
      <c r="AM151" s="363">
        <v>4.375</v>
      </c>
      <c r="AN151" s="392">
        <v>38.97058861821484</v>
      </c>
      <c r="AO151" s="362">
        <v>0</v>
      </c>
      <c r="AP151" s="363">
        <v>0</v>
      </c>
      <c r="AQ151" s="363">
        <v>0</v>
      </c>
      <c r="AR151" s="363">
        <v>0</v>
      </c>
      <c r="AS151" s="363">
        <v>32.699109875730663</v>
      </c>
      <c r="AT151" s="401">
        <v>12</v>
      </c>
      <c r="AU151" s="363">
        <v>0</v>
      </c>
      <c r="AV151" s="397">
        <v>10</v>
      </c>
      <c r="AW151" s="363">
        <v>2.3529413148789011</v>
      </c>
      <c r="AX151" s="397">
        <v>12</v>
      </c>
      <c r="AY151" s="363">
        <v>3.4374997851562634</v>
      </c>
      <c r="AZ151" s="363">
        <v>4.375</v>
      </c>
      <c r="BA151" s="392">
        <v>39.908088559621092</v>
      </c>
    </row>
    <row r="152" spans="1:53" x14ac:dyDescent="0.2">
      <c r="A152" s="369" t="s">
        <v>306</v>
      </c>
      <c r="B152" s="362">
        <v>0</v>
      </c>
      <c r="C152" s="363">
        <v>0</v>
      </c>
      <c r="D152" s="363">
        <v>0</v>
      </c>
      <c r="E152" s="363">
        <v>0</v>
      </c>
      <c r="F152" s="363">
        <v>10000</v>
      </c>
      <c r="G152" s="401">
        <v>9</v>
      </c>
      <c r="H152" s="363">
        <v>0</v>
      </c>
      <c r="I152" s="397">
        <v>7</v>
      </c>
      <c r="J152" s="363">
        <v>3.235294307958489</v>
      </c>
      <c r="K152" s="397">
        <v>1</v>
      </c>
      <c r="L152" s="363">
        <v>0</v>
      </c>
      <c r="M152" s="363">
        <v>5</v>
      </c>
      <c r="N152" s="392">
        <v>37.647060155709426</v>
      </c>
      <c r="O152" s="362">
        <v>0</v>
      </c>
      <c r="P152" s="363">
        <v>0</v>
      </c>
      <c r="Q152" s="363">
        <v>0</v>
      </c>
      <c r="R152" s="363">
        <v>0</v>
      </c>
      <c r="S152" s="363">
        <v>10000</v>
      </c>
      <c r="T152" s="401">
        <v>13</v>
      </c>
      <c r="U152" s="363">
        <v>0</v>
      </c>
      <c r="V152" s="397">
        <v>11</v>
      </c>
      <c r="W152" s="363">
        <v>2.0588235294117649</v>
      </c>
      <c r="X152" s="397">
        <v>1</v>
      </c>
      <c r="Y152" s="363">
        <v>0</v>
      </c>
      <c r="Z152" s="363">
        <v>5</v>
      </c>
      <c r="AA152" s="392">
        <v>29.411764705882355</v>
      </c>
      <c r="AB152" s="362">
        <v>0</v>
      </c>
      <c r="AC152" s="363">
        <v>0</v>
      </c>
      <c r="AD152" s="363">
        <v>0</v>
      </c>
      <c r="AE152" s="363">
        <v>0</v>
      </c>
      <c r="AF152" s="363">
        <v>10000</v>
      </c>
      <c r="AG152" s="401">
        <v>12</v>
      </c>
      <c r="AH152" s="363">
        <v>0</v>
      </c>
      <c r="AI152" s="397">
        <v>10</v>
      </c>
      <c r="AJ152" s="363">
        <v>2.3529413148789011</v>
      </c>
      <c r="AK152" s="397">
        <v>1</v>
      </c>
      <c r="AL152" s="363">
        <v>0</v>
      </c>
      <c r="AM152" s="363">
        <v>5</v>
      </c>
      <c r="AN152" s="392">
        <v>31.470589204152304</v>
      </c>
      <c r="AO152" s="362">
        <v>0</v>
      </c>
      <c r="AP152" s="363">
        <v>0</v>
      </c>
      <c r="AQ152" s="363">
        <v>0</v>
      </c>
      <c r="AR152" s="363">
        <v>0</v>
      </c>
      <c r="AS152" s="363">
        <v>10000</v>
      </c>
      <c r="AT152" s="401">
        <v>12</v>
      </c>
      <c r="AU152" s="363">
        <v>0</v>
      </c>
      <c r="AV152" s="397">
        <v>10</v>
      </c>
      <c r="AW152" s="363">
        <v>2.3529413148789011</v>
      </c>
      <c r="AX152" s="397">
        <v>1</v>
      </c>
      <c r="AY152" s="363">
        <v>0</v>
      </c>
      <c r="AZ152" s="363">
        <v>5</v>
      </c>
      <c r="BA152" s="392">
        <v>31.470589204152304</v>
      </c>
    </row>
    <row r="153" spans="1:53" x14ac:dyDescent="0.2">
      <c r="A153" s="369" t="s">
        <v>307</v>
      </c>
      <c r="B153" s="362">
        <v>-0.18759901906816939</v>
      </c>
      <c r="C153" s="363">
        <v>0.66442208585783713</v>
      </c>
      <c r="D153" s="363">
        <v>9.6117938931881853E-3</v>
      </c>
      <c r="E153" s="363">
        <v>-5.6998386426310992E-2</v>
      </c>
      <c r="F153" s="363">
        <v>0</v>
      </c>
      <c r="G153" s="401">
        <v>8</v>
      </c>
      <c r="H153" s="363">
        <v>0.62500007812500979</v>
      </c>
      <c r="I153" s="397">
        <v>17</v>
      </c>
      <c r="J153" s="363">
        <v>0.29411766435986264</v>
      </c>
      <c r="K153" s="397">
        <v>18</v>
      </c>
      <c r="L153" s="363">
        <v>4.9999997058823702</v>
      </c>
      <c r="M153" s="363">
        <v>5</v>
      </c>
      <c r="N153" s="392">
        <v>36.433823315041217</v>
      </c>
      <c r="O153" s="362">
        <v>-0.17812902031399755</v>
      </c>
      <c r="P153" s="363">
        <v>0.70327849462028935</v>
      </c>
      <c r="Q153" s="363">
        <v>9.3493580938990156E-3</v>
      </c>
      <c r="R153" s="363">
        <v>-5.4988785560377451E-2</v>
      </c>
      <c r="S153" s="363">
        <v>0</v>
      </c>
      <c r="T153" s="401">
        <v>12</v>
      </c>
      <c r="U153" s="363">
        <v>0.41666666666666669</v>
      </c>
      <c r="V153" s="397">
        <v>17</v>
      </c>
      <c r="W153" s="363">
        <v>0.29411764705882354</v>
      </c>
      <c r="X153" s="397">
        <v>17</v>
      </c>
      <c r="Y153" s="363">
        <v>5</v>
      </c>
      <c r="Z153" s="363">
        <v>5</v>
      </c>
      <c r="AA153" s="392">
        <v>34.975490196078432</v>
      </c>
      <c r="AB153" s="362">
        <v>-0.16878610469914895</v>
      </c>
      <c r="AC153" s="363">
        <v>0.74853970436422124</v>
      </c>
      <c r="AD153" s="363">
        <v>9.0707204502418551E-3</v>
      </c>
      <c r="AE153" s="363">
        <v>-5.2915932593281742E-2</v>
      </c>
      <c r="AF153" s="363">
        <v>0</v>
      </c>
      <c r="AG153" s="401">
        <v>10</v>
      </c>
      <c r="AH153" s="363">
        <v>0.90909099173554464</v>
      </c>
      <c r="AI153" s="397">
        <v>17</v>
      </c>
      <c r="AJ153" s="363">
        <v>0.29411766435986264</v>
      </c>
      <c r="AK153" s="397">
        <v>17</v>
      </c>
      <c r="AL153" s="363">
        <v>4.9999996875000194</v>
      </c>
      <c r="AM153" s="363">
        <v>5</v>
      </c>
      <c r="AN153" s="392">
        <v>38.422459655167913</v>
      </c>
      <c r="AO153" s="362">
        <v>-0.16431186617541202</v>
      </c>
      <c r="AP153" s="363">
        <v>0.8066497416948939</v>
      </c>
      <c r="AQ153" s="363">
        <v>8.9988797976780846E-3</v>
      </c>
      <c r="AR153" s="363">
        <v>-5.2149789252264656E-2</v>
      </c>
      <c r="AS153" s="363">
        <v>0</v>
      </c>
      <c r="AT153" s="401">
        <v>11</v>
      </c>
      <c r="AU153" s="363">
        <v>0.45454549586777232</v>
      </c>
      <c r="AV153" s="397">
        <v>17</v>
      </c>
      <c r="AW153" s="363">
        <v>0.29411766435986264</v>
      </c>
      <c r="AX153" s="397">
        <v>17</v>
      </c>
      <c r="AY153" s="363">
        <v>4.9999996875000194</v>
      </c>
      <c r="AZ153" s="363">
        <v>5</v>
      </c>
      <c r="BA153" s="392">
        <v>35.240641184093498</v>
      </c>
    </row>
    <row r="154" spans="1:53" x14ac:dyDescent="0.2">
      <c r="A154" s="369" t="s">
        <v>308</v>
      </c>
      <c r="B154" s="362">
        <v>0</v>
      </c>
      <c r="C154" s="363">
        <v>0</v>
      </c>
      <c r="D154" s="363">
        <v>0</v>
      </c>
      <c r="E154" s="363">
        <v>0</v>
      </c>
      <c r="F154" s="363">
        <v>10000</v>
      </c>
      <c r="G154" s="401">
        <v>9</v>
      </c>
      <c r="H154" s="363">
        <v>0</v>
      </c>
      <c r="I154" s="397">
        <v>7</v>
      </c>
      <c r="J154" s="363">
        <v>3.235294307958489</v>
      </c>
      <c r="K154" s="397">
        <v>1</v>
      </c>
      <c r="L154" s="363">
        <v>0</v>
      </c>
      <c r="M154" s="363">
        <v>5</v>
      </c>
      <c r="N154" s="392">
        <v>37.647060155709426</v>
      </c>
      <c r="O154" s="362">
        <v>0</v>
      </c>
      <c r="P154" s="363">
        <v>0</v>
      </c>
      <c r="Q154" s="363">
        <v>0</v>
      </c>
      <c r="R154" s="363">
        <v>0</v>
      </c>
      <c r="S154" s="363">
        <v>10000</v>
      </c>
      <c r="T154" s="401">
        <v>13</v>
      </c>
      <c r="U154" s="363">
        <v>0</v>
      </c>
      <c r="V154" s="397">
        <v>11</v>
      </c>
      <c r="W154" s="363">
        <v>2.0588235294117649</v>
      </c>
      <c r="X154" s="397">
        <v>1</v>
      </c>
      <c r="Y154" s="363">
        <v>0</v>
      </c>
      <c r="Z154" s="363">
        <v>5</v>
      </c>
      <c r="AA154" s="392">
        <v>29.411764705882355</v>
      </c>
      <c r="AB154" s="362">
        <v>0</v>
      </c>
      <c r="AC154" s="363">
        <v>0</v>
      </c>
      <c r="AD154" s="363">
        <v>0</v>
      </c>
      <c r="AE154" s="363">
        <v>0</v>
      </c>
      <c r="AF154" s="363">
        <v>10000</v>
      </c>
      <c r="AG154" s="401">
        <v>12</v>
      </c>
      <c r="AH154" s="363">
        <v>0</v>
      </c>
      <c r="AI154" s="397">
        <v>10</v>
      </c>
      <c r="AJ154" s="363">
        <v>2.3529413148789011</v>
      </c>
      <c r="AK154" s="397">
        <v>1</v>
      </c>
      <c r="AL154" s="363">
        <v>0</v>
      </c>
      <c r="AM154" s="363">
        <v>5</v>
      </c>
      <c r="AN154" s="392">
        <v>31.470589204152304</v>
      </c>
      <c r="AO154" s="362">
        <v>0</v>
      </c>
      <c r="AP154" s="363">
        <v>0</v>
      </c>
      <c r="AQ154" s="363">
        <v>0</v>
      </c>
      <c r="AR154" s="363">
        <v>0</v>
      </c>
      <c r="AS154" s="363">
        <v>10000</v>
      </c>
      <c r="AT154" s="401">
        <v>12</v>
      </c>
      <c r="AU154" s="363">
        <v>0</v>
      </c>
      <c r="AV154" s="397">
        <v>10</v>
      </c>
      <c r="AW154" s="363">
        <v>2.3529413148789011</v>
      </c>
      <c r="AX154" s="397">
        <v>1</v>
      </c>
      <c r="AY154" s="363">
        <v>0</v>
      </c>
      <c r="AZ154" s="363">
        <v>5</v>
      </c>
      <c r="BA154" s="392">
        <v>31.470589204152304</v>
      </c>
    </row>
    <row r="155" spans="1:53" x14ac:dyDescent="0.2">
      <c r="A155" s="369" t="s">
        <v>309</v>
      </c>
      <c r="B155" s="362">
        <v>0</v>
      </c>
      <c r="C155" s="363">
        <v>0</v>
      </c>
      <c r="D155" s="363">
        <v>0</v>
      </c>
      <c r="E155" s="363">
        <v>0</v>
      </c>
      <c r="F155" s="363">
        <v>10000</v>
      </c>
      <c r="G155" s="401">
        <v>9</v>
      </c>
      <c r="H155" s="363">
        <v>0</v>
      </c>
      <c r="I155" s="397">
        <v>7</v>
      </c>
      <c r="J155" s="363">
        <v>3.235294307958489</v>
      </c>
      <c r="K155" s="397">
        <v>1</v>
      </c>
      <c r="L155" s="363">
        <v>0</v>
      </c>
      <c r="M155" s="363">
        <v>4.5</v>
      </c>
      <c r="N155" s="392">
        <v>36.147060155709418</v>
      </c>
      <c r="O155" s="362">
        <v>0</v>
      </c>
      <c r="P155" s="363">
        <v>0</v>
      </c>
      <c r="Q155" s="363">
        <v>0</v>
      </c>
      <c r="R155" s="363">
        <v>0</v>
      </c>
      <c r="S155" s="363">
        <v>10000</v>
      </c>
      <c r="T155" s="401">
        <v>13</v>
      </c>
      <c r="U155" s="363">
        <v>0</v>
      </c>
      <c r="V155" s="397">
        <v>11</v>
      </c>
      <c r="W155" s="363">
        <v>2.0588235294117649</v>
      </c>
      <c r="X155" s="397">
        <v>1</v>
      </c>
      <c r="Y155" s="363">
        <v>0</v>
      </c>
      <c r="Z155" s="363">
        <v>4.5</v>
      </c>
      <c r="AA155" s="392">
        <v>27.911764705882351</v>
      </c>
      <c r="AB155" s="362">
        <v>0</v>
      </c>
      <c r="AC155" s="363">
        <v>0</v>
      </c>
      <c r="AD155" s="363">
        <v>0</v>
      </c>
      <c r="AE155" s="363">
        <v>0</v>
      </c>
      <c r="AF155" s="363">
        <v>10000</v>
      </c>
      <c r="AG155" s="401">
        <v>12</v>
      </c>
      <c r="AH155" s="363">
        <v>0</v>
      </c>
      <c r="AI155" s="397">
        <v>10</v>
      </c>
      <c r="AJ155" s="363">
        <v>2.3529413148789011</v>
      </c>
      <c r="AK155" s="397">
        <v>1</v>
      </c>
      <c r="AL155" s="363">
        <v>0</v>
      </c>
      <c r="AM155" s="363">
        <v>4.5</v>
      </c>
      <c r="AN155" s="392">
        <v>29.970589204152304</v>
      </c>
      <c r="AO155" s="362">
        <v>0</v>
      </c>
      <c r="AP155" s="363">
        <v>0</v>
      </c>
      <c r="AQ155" s="363">
        <v>0</v>
      </c>
      <c r="AR155" s="363">
        <v>0</v>
      </c>
      <c r="AS155" s="363">
        <v>10000</v>
      </c>
      <c r="AT155" s="401">
        <v>12</v>
      </c>
      <c r="AU155" s="363">
        <v>0</v>
      </c>
      <c r="AV155" s="397">
        <v>10</v>
      </c>
      <c r="AW155" s="363">
        <v>2.3529413148789011</v>
      </c>
      <c r="AX155" s="397">
        <v>1</v>
      </c>
      <c r="AY155" s="363">
        <v>0</v>
      </c>
      <c r="AZ155" s="363">
        <v>4.5</v>
      </c>
      <c r="BA155" s="392">
        <v>29.970589204152304</v>
      </c>
    </row>
    <row r="156" spans="1:53" x14ac:dyDescent="0.2">
      <c r="A156" s="369" t="s">
        <v>21</v>
      </c>
      <c r="B156" s="362">
        <v>0</v>
      </c>
      <c r="C156" s="363">
        <v>20.164859176714899</v>
      </c>
      <c r="D156" s="363">
        <v>4.6674058413715995</v>
      </c>
      <c r="E156" s="363">
        <v>3.0909367741955989</v>
      </c>
      <c r="F156" s="363">
        <v>30.97954463696103</v>
      </c>
      <c r="G156" s="401">
        <v>4</v>
      </c>
      <c r="H156" s="363">
        <v>3.1250003906250488</v>
      </c>
      <c r="I156" s="397">
        <v>4</v>
      </c>
      <c r="J156" s="363">
        <v>4.117647301038077</v>
      </c>
      <c r="K156" s="397">
        <v>14</v>
      </c>
      <c r="L156" s="363">
        <v>3.8235291868512244</v>
      </c>
      <c r="M156" s="363">
        <v>5</v>
      </c>
      <c r="N156" s="392">
        <v>77.169121402195543</v>
      </c>
      <c r="O156" s="362">
        <v>0</v>
      </c>
      <c r="P156" s="363">
        <v>20.151919668978913</v>
      </c>
      <c r="Q156" s="363">
        <v>4.2863819031861166</v>
      </c>
      <c r="R156" s="363">
        <v>2.815397051566058</v>
      </c>
      <c r="S156" s="363">
        <v>30.980944600468025</v>
      </c>
      <c r="T156" s="401">
        <v>5</v>
      </c>
      <c r="U156" s="363">
        <v>3.3333333333333335</v>
      </c>
      <c r="V156" s="397">
        <v>6</v>
      </c>
      <c r="W156" s="363">
        <v>3.5294117647058822</v>
      </c>
      <c r="X156" s="397">
        <v>13</v>
      </c>
      <c r="Y156" s="363">
        <v>3.75</v>
      </c>
      <c r="Z156" s="363">
        <v>5</v>
      </c>
      <c r="AA156" s="392">
        <v>74.289215686274503</v>
      </c>
      <c r="AB156" s="362">
        <v>0</v>
      </c>
      <c r="AC156" s="363">
        <v>20.136179853901904</v>
      </c>
      <c r="AD156" s="363">
        <v>3.9041276197006591</v>
      </c>
      <c r="AE156" s="363">
        <v>2.5434612240566445</v>
      </c>
      <c r="AF156" s="363">
        <v>30.983072143563856</v>
      </c>
      <c r="AG156" s="401">
        <v>5</v>
      </c>
      <c r="AH156" s="363">
        <v>3.1818184710744064</v>
      </c>
      <c r="AI156" s="397">
        <v>5</v>
      </c>
      <c r="AJ156" s="363">
        <v>3.8235296366782143</v>
      </c>
      <c r="AK156" s="397">
        <v>13</v>
      </c>
      <c r="AL156" s="363">
        <v>3.7499997656250148</v>
      </c>
      <c r="AM156" s="363">
        <v>5</v>
      </c>
      <c r="AN156" s="392">
        <v>75.287436051143402</v>
      </c>
      <c r="AO156" s="362">
        <v>0</v>
      </c>
      <c r="AP156" s="363">
        <v>20.12345387607435</v>
      </c>
      <c r="AQ156" s="363">
        <v>3.5919142236784594</v>
      </c>
      <c r="AR156" s="363">
        <v>2.3245907595835162</v>
      </c>
      <c r="AS156" s="363">
        <v>30.974743884091801</v>
      </c>
      <c r="AT156" s="401">
        <v>5</v>
      </c>
      <c r="AU156" s="363">
        <v>3.1818184710744064</v>
      </c>
      <c r="AV156" s="397">
        <v>6</v>
      </c>
      <c r="AW156" s="363">
        <v>3.5294119723183517</v>
      </c>
      <c r="AX156" s="397">
        <v>13</v>
      </c>
      <c r="AY156" s="363">
        <v>3.7499997656250148</v>
      </c>
      <c r="AZ156" s="363">
        <v>5</v>
      </c>
      <c r="BA156" s="392">
        <v>73.228612400624357</v>
      </c>
    </row>
    <row r="157" spans="1:53" x14ac:dyDescent="0.2">
      <c r="A157" s="369" t="s">
        <v>310</v>
      </c>
      <c r="B157" s="362">
        <v>0</v>
      </c>
      <c r="C157" s="363">
        <v>0</v>
      </c>
      <c r="D157" s="363">
        <v>0</v>
      </c>
      <c r="E157" s="363">
        <v>0</v>
      </c>
      <c r="F157" s="363">
        <v>10000</v>
      </c>
      <c r="G157" s="401">
        <v>9</v>
      </c>
      <c r="H157" s="363">
        <v>0</v>
      </c>
      <c r="I157" s="397">
        <v>7</v>
      </c>
      <c r="J157" s="363">
        <v>3.235294307958489</v>
      </c>
      <c r="K157" s="397">
        <v>1</v>
      </c>
      <c r="L157" s="363">
        <v>0</v>
      </c>
      <c r="M157" s="363">
        <v>5</v>
      </c>
      <c r="N157" s="392">
        <v>37.647060155709426</v>
      </c>
      <c r="O157" s="362">
        <v>0</v>
      </c>
      <c r="P157" s="363">
        <v>0</v>
      </c>
      <c r="Q157" s="363">
        <v>0</v>
      </c>
      <c r="R157" s="363">
        <v>0</v>
      </c>
      <c r="S157" s="363">
        <v>10000</v>
      </c>
      <c r="T157" s="401">
        <v>13</v>
      </c>
      <c r="U157" s="363">
        <v>0</v>
      </c>
      <c r="V157" s="397">
        <v>11</v>
      </c>
      <c r="W157" s="363">
        <v>2.0588235294117649</v>
      </c>
      <c r="X157" s="397">
        <v>1</v>
      </c>
      <c r="Y157" s="363">
        <v>0</v>
      </c>
      <c r="Z157" s="363">
        <v>5</v>
      </c>
      <c r="AA157" s="392">
        <v>29.411764705882355</v>
      </c>
      <c r="AB157" s="362">
        <v>0</v>
      </c>
      <c r="AC157" s="363">
        <v>0</v>
      </c>
      <c r="AD157" s="363">
        <v>0</v>
      </c>
      <c r="AE157" s="363">
        <v>0</v>
      </c>
      <c r="AF157" s="363">
        <v>10000</v>
      </c>
      <c r="AG157" s="401">
        <v>12</v>
      </c>
      <c r="AH157" s="363">
        <v>0</v>
      </c>
      <c r="AI157" s="397">
        <v>10</v>
      </c>
      <c r="AJ157" s="363">
        <v>2.3529413148789011</v>
      </c>
      <c r="AK157" s="397">
        <v>1</v>
      </c>
      <c r="AL157" s="363">
        <v>0</v>
      </c>
      <c r="AM157" s="363">
        <v>5</v>
      </c>
      <c r="AN157" s="392">
        <v>31.470589204152304</v>
      </c>
      <c r="AO157" s="362">
        <v>0</v>
      </c>
      <c r="AP157" s="363">
        <v>0</v>
      </c>
      <c r="AQ157" s="363">
        <v>0</v>
      </c>
      <c r="AR157" s="363">
        <v>0</v>
      </c>
      <c r="AS157" s="363">
        <v>10000</v>
      </c>
      <c r="AT157" s="401">
        <v>12</v>
      </c>
      <c r="AU157" s="363">
        <v>0</v>
      </c>
      <c r="AV157" s="397">
        <v>10</v>
      </c>
      <c r="AW157" s="363">
        <v>2.3529413148789011</v>
      </c>
      <c r="AX157" s="397">
        <v>1</v>
      </c>
      <c r="AY157" s="363">
        <v>0</v>
      </c>
      <c r="AZ157" s="363">
        <v>5</v>
      </c>
      <c r="BA157" s="392">
        <v>31.470589204152304</v>
      </c>
    </row>
    <row r="158" spans="1:53" x14ac:dyDescent="0.2">
      <c r="A158" s="389" t="s">
        <v>311</v>
      </c>
      <c r="B158" s="362">
        <v>0</v>
      </c>
      <c r="C158" s="363">
        <v>0</v>
      </c>
      <c r="D158" s="363">
        <v>0</v>
      </c>
      <c r="E158" s="363">
        <v>0</v>
      </c>
      <c r="F158" s="363">
        <v>10000</v>
      </c>
      <c r="G158" s="401">
        <v>9</v>
      </c>
      <c r="H158" s="363">
        <v>0</v>
      </c>
      <c r="I158" s="397">
        <v>7</v>
      </c>
      <c r="J158" s="363">
        <v>3.235294307958489</v>
      </c>
      <c r="K158" s="397">
        <v>1</v>
      </c>
      <c r="L158" s="363">
        <v>0</v>
      </c>
      <c r="M158" s="363">
        <v>5</v>
      </c>
      <c r="N158" s="392">
        <v>37.647060155709426</v>
      </c>
      <c r="O158" s="362">
        <v>0</v>
      </c>
      <c r="P158" s="363">
        <v>0.12933520490459996</v>
      </c>
      <c r="Q158" s="363">
        <v>2.7510038291848914E-2</v>
      </c>
      <c r="R158" s="363">
        <v>1.8069244048874923E-2</v>
      </c>
      <c r="S158" s="363">
        <v>0</v>
      </c>
      <c r="T158" s="401">
        <v>11</v>
      </c>
      <c r="U158" s="363">
        <v>0.83333333333333337</v>
      </c>
      <c r="V158" s="397">
        <v>10</v>
      </c>
      <c r="W158" s="363">
        <v>2.3529411764705883</v>
      </c>
      <c r="X158" s="397">
        <v>17</v>
      </c>
      <c r="Y158" s="363">
        <v>5</v>
      </c>
      <c r="Z158" s="363">
        <v>5</v>
      </c>
      <c r="AA158" s="392">
        <v>52.303921568627452</v>
      </c>
      <c r="AB158" s="362">
        <v>0</v>
      </c>
      <c r="AC158" s="363">
        <v>4.3130530892224316E-2</v>
      </c>
      <c r="AD158" s="363">
        <v>8.362415221279243E-3</v>
      </c>
      <c r="AE158" s="363">
        <v>5.4479466161548211E-3</v>
      </c>
      <c r="AF158" s="363">
        <v>0</v>
      </c>
      <c r="AG158" s="401">
        <v>11</v>
      </c>
      <c r="AH158" s="363">
        <v>0.45454549586777232</v>
      </c>
      <c r="AI158" s="397">
        <v>9</v>
      </c>
      <c r="AJ158" s="363">
        <v>2.6470589792387638</v>
      </c>
      <c r="AK158" s="397">
        <v>17</v>
      </c>
      <c r="AL158" s="363">
        <v>4.9999996875000194</v>
      </c>
      <c r="AM158" s="363">
        <v>5</v>
      </c>
      <c r="AN158" s="392">
        <v>51.711230388245809</v>
      </c>
      <c r="AO158" s="362">
        <v>0</v>
      </c>
      <c r="AP158" s="363">
        <v>6.0594222280750391E-2</v>
      </c>
      <c r="AQ158" s="363">
        <v>1.0815700437080343E-2</v>
      </c>
      <c r="AR158" s="363">
        <v>6.9996318755923262E-3</v>
      </c>
      <c r="AS158" s="363">
        <v>0</v>
      </c>
      <c r="AT158" s="401">
        <v>10</v>
      </c>
      <c r="AU158" s="363">
        <v>0.90909099173554464</v>
      </c>
      <c r="AV158" s="397">
        <v>9</v>
      </c>
      <c r="AW158" s="363">
        <v>2.6470589792387638</v>
      </c>
      <c r="AX158" s="397">
        <v>17</v>
      </c>
      <c r="AY158" s="363">
        <v>4.9999996875000194</v>
      </c>
      <c r="AZ158" s="363">
        <v>5</v>
      </c>
      <c r="BA158" s="392">
        <v>54.893048859320217</v>
      </c>
    </row>
    <row r="159" spans="1:53" x14ac:dyDescent="0.2">
      <c r="A159" s="395" t="s">
        <v>312</v>
      </c>
      <c r="B159" s="370">
        <v>10.072638895125944</v>
      </c>
      <c r="C159" s="371">
        <v>0.19092414113265332</v>
      </c>
      <c r="D159" s="371">
        <v>7.7853939314213871</v>
      </c>
      <c r="E159" s="371">
        <v>8.5579367463084548</v>
      </c>
      <c r="F159" s="371">
        <v>17.918462825107451</v>
      </c>
      <c r="G159" s="400">
        <v>1</v>
      </c>
      <c r="H159" s="371">
        <v>5.0000006250000784</v>
      </c>
      <c r="I159" s="398">
        <v>1</v>
      </c>
      <c r="J159" s="371">
        <v>5.0000002941176653</v>
      </c>
      <c r="K159" s="398">
        <v>17</v>
      </c>
      <c r="L159" s="371">
        <v>4.7058820761245839</v>
      </c>
      <c r="M159" s="371">
        <v>5</v>
      </c>
      <c r="N159" s="393">
        <v>99.117652662197955</v>
      </c>
      <c r="O159" s="370">
        <v>10.074208216250623</v>
      </c>
      <c r="P159" s="371">
        <v>0.18989958622363556</v>
      </c>
      <c r="Q159" s="371">
        <v>7.9717821281557022</v>
      </c>
      <c r="R159" s="371">
        <v>8.6932850173265699</v>
      </c>
      <c r="S159" s="371">
        <v>16.109818836131758</v>
      </c>
      <c r="T159" s="400">
        <v>1</v>
      </c>
      <c r="U159" s="371">
        <v>5</v>
      </c>
      <c r="V159" s="398">
        <v>1</v>
      </c>
      <c r="W159" s="371">
        <v>5</v>
      </c>
      <c r="X159" s="398">
        <v>16</v>
      </c>
      <c r="Y159" s="371">
        <v>4.6875</v>
      </c>
      <c r="Z159" s="371">
        <v>5</v>
      </c>
      <c r="AA159" s="393">
        <v>99.0625</v>
      </c>
      <c r="AB159" s="370">
        <v>10.072569359562337</v>
      </c>
      <c r="AC159" s="371">
        <v>0.20048573643386092</v>
      </c>
      <c r="AD159" s="371">
        <v>8.1585084929681493</v>
      </c>
      <c r="AE159" s="371">
        <v>8.825596891046894</v>
      </c>
      <c r="AF159" s="371">
        <v>14.35523249594123</v>
      </c>
      <c r="AG159" s="400">
        <v>2</v>
      </c>
      <c r="AH159" s="371">
        <v>4.5454549586777233</v>
      </c>
      <c r="AI159" s="398">
        <v>2</v>
      </c>
      <c r="AJ159" s="371">
        <v>4.7058826297578022</v>
      </c>
      <c r="AK159" s="398">
        <v>16</v>
      </c>
      <c r="AL159" s="371">
        <v>4.6874997070312681</v>
      </c>
      <c r="AM159" s="371">
        <v>5</v>
      </c>
      <c r="AN159" s="393">
        <v>93.82186224014248</v>
      </c>
      <c r="AO159" s="370">
        <v>10.073048681480826</v>
      </c>
      <c r="AP159" s="371">
        <v>0.20571436444201152</v>
      </c>
      <c r="AQ159" s="371">
        <v>8.3117894928807097</v>
      </c>
      <c r="AR159" s="371">
        <v>8.9332088548318076</v>
      </c>
      <c r="AS159" s="371">
        <v>12.977757490401126</v>
      </c>
      <c r="AT159" s="400">
        <v>2</v>
      </c>
      <c r="AU159" s="371">
        <v>4.5454549586777233</v>
      </c>
      <c r="AV159" s="398">
        <v>2</v>
      </c>
      <c r="AW159" s="371">
        <v>4.7058826297578022</v>
      </c>
      <c r="AX159" s="398">
        <v>16</v>
      </c>
      <c r="AY159" s="371">
        <v>4.6874997070312681</v>
      </c>
      <c r="AZ159" s="371">
        <v>5</v>
      </c>
      <c r="BA159" s="393">
        <v>93.82186224014248</v>
      </c>
    </row>
    <row r="160" spans="1:53" x14ac:dyDescent="0.2">
      <c r="A160" s="394"/>
      <c r="B160" s="383"/>
      <c r="C160" s="383"/>
      <c r="D160" s="383"/>
      <c r="E160" s="383"/>
      <c r="F160" s="383"/>
      <c r="G160" s="361"/>
      <c r="H160" s="383"/>
      <c r="I160" s="368"/>
      <c r="J160" s="383"/>
      <c r="K160" s="383"/>
      <c r="L160" s="383"/>
      <c r="M160" s="383"/>
      <c r="N160" s="383"/>
      <c r="O160" s="363"/>
      <c r="P160" s="363"/>
      <c r="Q160" s="363"/>
      <c r="R160" s="363"/>
      <c r="S160" s="363"/>
      <c r="T160" s="383"/>
      <c r="U160" s="363"/>
      <c r="V160" s="383"/>
      <c r="W160" s="363"/>
      <c r="X160" s="383"/>
      <c r="Y160" s="363"/>
      <c r="Z160" s="363"/>
      <c r="AA160" s="363"/>
      <c r="AB160" s="383"/>
      <c r="AC160" s="383"/>
      <c r="AD160" s="383"/>
      <c r="AE160" s="383"/>
      <c r="AF160" s="383"/>
      <c r="AG160" s="383"/>
      <c r="AH160" s="383"/>
      <c r="AI160" s="383"/>
      <c r="AJ160" s="383"/>
      <c r="AK160" s="368"/>
      <c r="AL160" s="383"/>
      <c r="AM160" s="383"/>
      <c r="AN160" s="383"/>
      <c r="AO160" s="383"/>
      <c r="AP160" s="383"/>
      <c r="AQ160" s="383"/>
      <c r="AR160" s="383"/>
      <c r="AS160" s="383"/>
      <c r="AT160" s="383"/>
      <c r="AU160" s="383"/>
      <c r="AV160" s="383"/>
      <c r="AW160" s="383"/>
      <c r="AX160" s="368"/>
      <c r="AY160" s="383"/>
      <c r="AZ160" s="383"/>
      <c r="BA160" s="383"/>
    </row>
    <row r="161" spans="1:53" x14ac:dyDescent="0.2">
      <c r="A161" s="386" t="s">
        <v>358</v>
      </c>
      <c r="B161" s="361"/>
      <c r="C161" s="361"/>
      <c r="D161" s="361"/>
      <c r="E161" s="361"/>
      <c r="F161" s="361"/>
      <c r="G161" s="396">
        <v>1</v>
      </c>
      <c r="H161" s="383"/>
      <c r="I161" s="396">
        <v>1</v>
      </c>
      <c r="J161" s="383"/>
      <c r="K161" s="396">
        <v>1</v>
      </c>
      <c r="L161" s="383"/>
      <c r="M161" s="383"/>
      <c r="N161" s="383"/>
      <c r="O161" s="361"/>
      <c r="P161" s="361"/>
      <c r="Q161" s="361"/>
      <c r="R161" s="361"/>
      <c r="S161" s="361"/>
      <c r="T161" s="396">
        <v>1</v>
      </c>
      <c r="U161" s="363"/>
      <c r="V161" s="396">
        <v>1</v>
      </c>
      <c r="W161" s="363"/>
      <c r="X161" s="396">
        <v>1</v>
      </c>
      <c r="Y161" s="363"/>
      <c r="Z161" s="363"/>
      <c r="AA161" s="363"/>
      <c r="AB161" s="361">
        <v>1.8128199452133236</v>
      </c>
      <c r="AC161" s="361">
        <v>1.9581033438725124</v>
      </c>
      <c r="AD161" s="361">
        <v>1.8409883971824761</v>
      </c>
      <c r="AE161" s="361">
        <v>1.8311711266768644</v>
      </c>
      <c r="AF161" s="361"/>
      <c r="AG161" s="396">
        <v>1</v>
      </c>
      <c r="AH161" s="383"/>
      <c r="AI161" s="396">
        <v>1</v>
      </c>
      <c r="AJ161" s="383"/>
      <c r="AK161" s="396">
        <v>1</v>
      </c>
      <c r="AL161" s="383"/>
      <c r="AM161" s="383"/>
      <c r="AN161" s="383"/>
      <c r="AO161" s="361"/>
      <c r="AP161" s="361"/>
      <c r="AQ161" s="361"/>
      <c r="AR161" s="361"/>
      <c r="AS161" s="361"/>
      <c r="AT161" s="396">
        <v>1</v>
      </c>
      <c r="AU161" s="383"/>
      <c r="AV161" s="396">
        <v>1</v>
      </c>
      <c r="AW161" s="383"/>
      <c r="AX161" s="396">
        <v>1</v>
      </c>
      <c r="AY161" s="383"/>
      <c r="AZ161" s="383"/>
      <c r="BA161" s="383"/>
    </row>
    <row r="162" spans="1:53" x14ac:dyDescent="0.2">
      <c r="A162" s="386" t="s">
        <v>333</v>
      </c>
      <c r="B162" s="361"/>
      <c r="C162" s="361"/>
      <c r="D162" s="361"/>
      <c r="E162" s="361"/>
      <c r="F162" s="361"/>
      <c r="G162" s="396">
        <v>9</v>
      </c>
      <c r="H162" s="383"/>
      <c r="I162" s="396">
        <v>18</v>
      </c>
      <c r="J162" s="383"/>
      <c r="K162" s="396">
        <v>18</v>
      </c>
      <c r="L162" s="383"/>
      <c r="M162" s="383"/>
      <c r="N162" s="383"/>
      <c r="O162" s="361"/>
      <c r="P162" s="361"/>
      <c r="Q162" s="361"/>
      <c r="R162" s="361"/>
      <c r="S162" s="361"/>
      <c r="T162" s="396">
        <v>13</v>
      </c>
      <c r="U162" s="363"/>
      <c r="V162" s="396">
        <v>18</v>
      </c>
      <c r="W162" s="363"/>
      <c r="X162" s="396">
        <v>17</v>
      </c>
      <c r="Y162" s="363"/>
      <c r="Z162" s="363"/>
      <c r="AA162" s="363"/>
      <c r="AB162" s="361">
        <v>0</v>
      </c>
      <c r="AC162" s="361">
        <v>1.1631457135398572E-2</v>
      </c>
      <c r="AD162" s="361">
        <v>9.0707204502418551E-3</v>
      </c>
      <c r="AE162" s="361">
        <v>0</v>
      </c>
      <c r="AF162" s="361"/>
      <c r="AG162" s="396">
        <v>12</v>
      </c>
      <c r="AH162" s="383"/>
      <c r="AI162" s="396">
        <v>18</v>
      </c>
      <c r="AJ162" s="383"/>
      <c r="AK162" s="396">
        <v>17</v>
      </c>
      <c r="AL162" s="383"/>
      <c r="AM162" s="383"/>
      <c r="AN162" s="383"/>
      <c r="AO162" s="361"/>
      <c r="AP162" s="361"/>
      <c r="AQ162" s="361"/>
      <c r="AR162" s="361"/>
      <c r="AS162" s="361"/>
      <c r="AT162" s="396">
        <v>12</v>
      </c>
      <c r="AU162" s="383"/>
      <c r="AV162" s="396">
        <v>18</v>
      </c>
      <c r="AW162" s="383"/>
      <c r="AX162" s="396">
        <v>17</v>
      </c>
      <c r="AY162" s="383"/>
      <c r="AZ162" s="383"/>
      <c r="BA162" s="383"/>
    </row>
    <row r="164" spans="1:53" ht="15.75" x14ac:dyDescent="0.25">
      <c r="A164" s="358"/>
      <c r="B164" s="765" t="s">
        <v>364</v>
      </c>
      <c r="C164" s="763"/>
      <c r="D164" s="763"/>
      <c r="E164" s="763"/>
      <c r="F164" s="763"/>
      <c r="G164" s="763"/>
      <c r="H164" s="763"/>
      <c r="I164" s="763"/>
      <c r="J164" s="763"/>
      <c r="K164" s="763"/>
      <c r="L164" s="763"/>
      <c r="M164" s="763"/>
      <c r="N164" s="764"/>
      <c r="O164" s="765" t="s">
        <v>364</v>
      </c>
      <c r="P164" s="763"/>
      <c r="Q164" s="763"/>
      <c r="R164" s="763"/>
      <c r="S164" s="763"/>
      <c r="T164" s="763"/>
      <c r="U164" s="763"/>
      <c r="V164" s="763"/>
      <c r="W164" s="763"/>
      <c r="X164" s="763"/>
      <c r="Y164" s="763"/>
      <c r="Z164" s="763"/>
      <c r="AA164" s="764"/>
      <c r="AB164" s="765" t="s">
        <v>364</v>
      </c>
      <c r="AC164" s="763"/>
      <c r="AD164" s="763"/>
      <c r="AE164" s="763"/>
      <c r="AF164" s="763"/>
      <c r="AG164" s="763"/>
      <c r="AH164" s="763"/>
      <c r="AI164" s="763"/>
      <c r="AJ164" s="763"/>
      <c r="AK164" s="763"/>
      <c r="AL164" s="763"/>
      <c r="AM164" s="763"/>
      <c r="AN164" s="764"/>
      <c r="AO164" s="765" t="s">
        <v>364</v>
      </c>
      <c r="AP164" s="763"/>
      <c r="AQ164" s="763"/>
      <c r="AR164" s="763"/>
      <c r="AS164" s="763"/>
      <c r="AT164" s="763"/>
      <c r="AU164" s="763"/>
      <c r="AV164" s="763"/>
      <c r="AW164" s="763"/>
      <c r="AX164" s="763"/>
      <c r="AY164" s="763"/>
      <c r="AZ164" s="763"/>
      <c r="BA164" s="764"/>
    </row>
    <row r="165" spans="1:53" x14ac:dyDescent="0.2">
      <c r="A165" s="358"/>
      <c r="B165" s="755" t="s">
        <v>284</v>
      </c>
      <c r="C165" s="756"/>
      <c r="D165" s="756"/>
      <c r="E165" s="756"/>
      <c r="F165" s="756"/>
      <c r="G165" s="756"/>
      <c r="H165" s="756"/>
      <c r="I165" s="756"/>
      <c r="J165" s="763"/>
      <c r="K165" s="763"/>
      <c r="L165" s="763"/>
      <c r="M165" s="763"/>
      <c r="N165" s="764"/>
      <c r="O165" s="755" t="s">
        <v>285</v>
      </c>
      <c r="P165" s="756"/>
      <c r="Q165" s="756"/>
      <c r="R165" s="756"/>
      <c r="S165" s="756"/>
      <c r="T165" s="756"/>
      <c r="U165" s="756"/>
      <c r="V165" s="756"/>
      <c r="W165" s="756"/>
      <c r="X165" s="756"/>
      <c r="Y165" s="756"/>
      <c r="Z165" s="756"/>
      <c r="AA165" s="757"/>
      <c r="AB165" s="755" t="s">
        <v>286</v>
      </c>
      <c r="AC165" s="756"/>
      <c r="AD165" s="756"/>
      <c r="AE165" s="756"/>
      <c r="AF165" s="756"/>
      <c r="AG165" s="756"/>
      <c r="AH165" s="756"/>
      <c r="AI165" s="756"/>
      <c r="AJ165" s="756"/>
      <c r="AK165" s="756"/>
      <c r="AL165" s="756"/>
      <c r="AM165" s="756"/>
      <c r="AN165" s="757"/>
      <c r="AO165" s="756" t="s">
        <v>287</v>
      </c>
      <c r="AP165" s="756"/>
      <c r="AQ165" s="756"/>
      <c r="AR165" s="756"/>
      <c r="AS165" s="756"/>
      <c r="AT165" s="756"/>
      <c r="AU165" s="756"/>
      <c r="AV165" s="756"/>
      <c r="AW165" s="756"/>
      <c r="AX165" s="756"/>
      <c r="AY165" s="756"/>
      <c r="AZ165" s="756"/>
      <c r="BA165" s="757"/>
    </row>
    <row r="166" spans="1:53" ht="33.75" x14ac:dyDescent="0.2">
      <c r="A166" s="382" t="s">
        <v>14</v>
      </c>
      <c r="B166" s="377" t="s">
        <v>348</v>
      </c>
      <c r="C166" s="378" t="s">
        <v>355</v>
      </c>
      <c r="D166" s="378" t="s">
        <v>356</v>
      </c>
      <c r="E166" s="378" t="s">
        <v>357</v>
      </c>
      <c r="F166" s="378" t="s">
        <v>319</v>
      </c>
      <c r="G166" s="375" t="s">
        <v>320</v>
      </c>
      <c r="H166" s="378" t="s">
        <v>352</v>
      </c>
      <c r="I166" s="375" t="s">
        <v>322</v>
      </c>
      <c r="J166" s="378" t="s">
        <v>353</v>
      </c>
      <c r="K166" s="375" t="s">
        <v>324</v>
      </c>
      <c r="L166" s="378" t="s">
        <v>325</v>
      </c>
      <c r="M166" s="378" t="s">
        <v>354</v>
      </c>
      <c r="N166" s="378" t="s">
        <v>327</v>
      </c>
      <c r="O166" s="377" t="s">
        <v>348</v>
      </c>
      <c r="P166" s="378" t="s">
        <v>355</v>
      </c>
      <c r="Q166" s="378" t="s">
        <v>356</v>
      </c>
      <c r="R166" s="378" t="s">
        <v>357</v>
      </c>
      <c r="S166" s="378" t="s">
        <v>319</v>
      </c>
      <c r="T166" s="375" t="s">
        <v>320</v>
      </c>
      <c r="U166" s="378" t="s">
        <v>352</v>
      </c>
      <c r="V166" s="375" t="s">
        <v>322</v>
      </c>
      <c r="W166" s="378" t="s">
        <v>353</v>
      </c>
      <c r="X166" s="375" t="s">
        <v>324</v>
      </c>
      <c r="Y166" s="378" t="s">
        <v>325</v>
      </c>
      <c r="Z166" s="378" t="s">
        <v>354</v>
      </c>
      <c r="AA166" s="378" t="s">
        <v>327</v>
      </c>
      <c r="AB166" s="377" t="s">
        <v>348</v>
      </c>
      <c r="AC166" s="378" t="s">
        <v>355</v>
      </c>
      <c r="AD166" s="378" t="s">
        <v>356</v>
      </c>
      <c r="AE166" s="378" t="s">
        <v>357</v>
      </c>
      <c r="AF166" s="378" t="s">
        <v>319</v>
      </c>
      <c r="AG166" s="375" t="s">
        <v>320</v>
      </c>
      <c r="AH166" s="378" t="s">
        <v>352</v>
      </c>
      <c r="AI166" s="375" t="s">
        <v>322</v>
      </c>
      <c r="AJ166" s="378" t="s">
        <v>353</v>
      </c>
      <c r="AK166" s="378" t="s">
        <v>324</v>
      </c>
      <c r="AL166" s="378" t="s">
        <v>325</v>
      </c>
      <c r="AM166" s="378" t="s">
        <v>354</v>
      </c>
      <c r="AN166" s="376" t="s">
        <v>327</v>
      </c>
      <c r="AO166" s="377" t="s">
        <v>348</v>
      </c>
      <c r="AP166" s="378" t="s">
        <v>355</v>
      </c>
      <c r="AQ166" s="378" t="s">
        <v>356</v>
      </c>
      <c r="AR166" s="378" t="s">
        <v>357</v>
      </c>
      <c r="AS166" s="378" t="s">
        <v>319</v>
      </c>
      <c r="AT166" s="375" t="s">
        <v>320</v>
      </c>
      <c r="AU166" s="378" t="s">
        <v>352</v>
      </c>
      <c r="AV166" s="375" t="s">
        <v>322</v>
      </c>
      <c r="AW166" s="378" t="s">
        <v>353</v>
      </c>
      <c r="AX166" s="378" t="s">
        <v>324</v>
      </c>
      <c r="AY166" s="378" t="s">
        <v>325</v>
      </c>
      <c r="AZ166" s="378" t="s">
        <v>354</v>
      </c>
      <c r="BA166" s="376" t="s">
        <v>327</v>
      </c>
    </row>
    <row r="167" spans="1:53" x14ac:dyDescent="0.2">
      <c r="A167" s="381" t="s">
        <v>0</v>
      </c>
      <c r="B167" s="372">
        <v>0</v>
      </c>
      <c r="C167" s="372">
        <v>0</v>
      </c>
      <c r="D167" s="372">
        <v>0</v>
      </c>
      <c r="E167" s="372">
        <v>0</v>
      </c>
      <c r="F167" s="372"/>
      <c r="G167" s="372"/>
      <c r="H167" s="391"/>
      <c r="I167" s="391"/>
      <c r="J167" s="391"/>
      <c r="K167" s="391"/>
      <c r="L167" s="387"/>
      <c r="M167" s="372"/>
      <c r="N167" s="373"/>
      <c r="O167" s="372">
        <v>0</v>
      </c>
      <c r="P167" s="372">
        <v>0</v>
      </c>
      <c r="Q167" s="372">
        <v>0</v>
      </c>
      <c r="R167" s="372">
        <v>0</v>
      </c>
      <c r="S167" s="372"/>
      <c r="T167" s="372"/>
      <c r="U167" s="391"/>
      <c r="V167" s="391"/>
      <c r="W167" s="391"/>
      <c r="X167" s="391"/>
      <c r="Y167" s="387"/>
      <c r="Z167" s="372"/>
      <c r="AA167" s="373"/>
      <c r="AB167" s="372">
        <v>0</v>
      </c>
      <c r="AC167" s="372">
        <v>0</v>
      </c>
      <c r="AD167" s="372">
        <v>0</v>
      </c>
      <c r="AE167" s="372">
        <v>0</v>
      </c>
      <c r="AF167" s="372"/>
      <c r="AG167" s="372"/>
      <c r="AH167" s="391"/>
      <c r="AI167" s="391"/>
      <c r="AJ167" s="391"/>
      <c r="AK167" s="391"/>
      <c r="AL167" s="387"/>
      <c r="AM167" s="372"/>
      <c r="AN167" s="373"/>
      <c r="AO167" s="372">
        <v>0</v>
      </c>
      <c r="AP167" s="372">
        <v>0</v>
      </c>
      <c r="AQ167" s="372">
        <v>0</v>
      </c>
      <c r="AR167" s="372">
        <v>0</v>
      </c>
      <c r="AS167" s="372"/>
      <c r="AT167" s="372"/>
      <c r="AU167" s="391"/>
      <c r="AV167" s="391"/>
      <c r="AW167" s="391"/>
      <c r="AX167" s="391"/>
      <c r="AY167" s="387"/>
      <c r="AZ167" s="372"/>
      <c r="BA167" s="373"/>
    </row>
    <row r="168" spans="1:53" x14ac:dyDescent="0.2">
      <c r="A168" s="369" t="s">
        <v>292</v>
      </c>
      <c r="B168" s="362">
        <v>0</v>
      </c>
      <c r="C168" s="363">
        <v>0</v>
      </c>
      <c r="D168" s="363">
        <v>0</v>
      </c>
      <c r="E168" s="363">
        <v>0</v>
      </c>
      <c r="F168" s="363">
        <v>10000</v>
      </c>
      <c r="G168" s="401">
        <v>1</v>
      </c>
      <c r="H168" s="363">
        <v>0</v>
      </c>
      <c r="I168" s="397">
        <v>1</v>
      </c>
      <c r="J168" s="363">
        <v>0</v>
      </c>
      <c r="K168" s="397">
        <v>1</v>
      </c>
      <c r="L168" s="363">
        <v>0</v>
      </c>
      <c r="M168" s="363">
        <v>5</v>
      </c>
      <c r="N168" s="392">
        <v>15</v>
      </c>
      <c r="O168" s="362">
        <v>5.0938337801608569</v>
      </c>
      <c r="P168" s="363">
        <v>2.4619727144425281</v>
      </c>
      <c r="Q168" s="363">
        <v>4.5389930245628012</v>
      </c>
      <c r="R168" s="363">
        <v>4.7297006772719605</v>
      </c>
      <c r="S168" s="363">
        <v>605.35736277746742</v>
      </c>
      <c r="T168" s="401">
        <v>9</v>
      </c>
      <c r="U168" s="363">
        <v>2.1428571428571428</v>
      </c>
      <c r="V168" s="397">
        <v>9</v>
      </c>
      <c r="W168" s="363">
        <v>2.6470588235294117</v>
      </c>
      <c r="X168" s="397">
        <v>6</v>
      </c>
      <c r="Y168" s="363">
        <v>1.4705882352941178</v>
      </c>
      <c r="Z168" s="363">
        <v>5</v>
      </c>
      <c r="AA168" s="392">
        <v>52.941176470588232</v>
      </c>
      <c r="AB168" s="362">
        <v>4.5462392687280939</v>
      </c>
      <c r="AC168" s="363">
        <v>2.7459656071581771</v>
      </c>
      <c r="AD168" s="363">
        <v>4.2202742725381093</v>
      </c>
      <c r="AE168" s="363">
        <v>4.3350503129764384</v>
      </c>
      <c r="AF168" s="363">
        <v>459.72289939967743</v>
      </c>
      <c r="AG168" s="401">
        <v>9</v>
      </c>
      <c r="AH168" s="363">
        <v>2.142857295918378</v>
      </c>
      <c r="AI168" s="397">
        <v>9</v>
      </c>
      <c r="AJ168" s="363">
        <v>2.6470589792387638</v>
      </c>
      <c r="AK168" s="397">
        <v>6</v>
      </c>
      <c r="AL168" s="363">
        <v>1.4705881487889325</v>
      </c>
      <c r="AM168" s="363">
        <v>5</v>
      </c>
      <c r="AN168" s="392">
        <v>52.941178372466794</v>
      </c>
      <c r="AO168" s="362">
        <v>0</v>
      </c>
      <c r="AP168" s="363">
        <v>0</v>
      </c>
      <c r="AQ168" s="363">
        <v>0</v>
      </c>
      <c r="AR168" s="363">
        <v>0</v>
      </c>
      <c r="AS168" s="363">
        <v>10000</v>
      </c>
      <c r="AT168" s="401">
        <v>1</v>
      </c>
      <c r="AU168" s="363">
        <v>0</v>
      </c>
      <c r="AV168" s="397">
        <v>1</v>
      </c>
      <c r="AW168" s="363">
        <v>0</v>
      </c>
      <c r="AX168" s="397">
        <v>1</v>
      </c>
      <c r="AY168" s="363">
        <v>0</v>
      </c>
      <c r="AZ168" s="363">
        <v>5</v>
      </c>
      <c r="BA168" s="392">
        <v>15</v>
      </c>
    </row>
    <row r="169" spans="1:53" x14ac:dyDescent="0.2">
      <c r="A169" s="369" t="s">
        <v>299</v>
      </c>
      <c r="B169" s="362">
        <v>0</v>
      </c>
      <c r="C169" s="363">
        <v>0</v>
      </c>
      <c r="D169" s="363">
        <v>0</v>
      </c>
      <c r="E169" s="363">
        <v>0</v>
      </c>
      <c r="F169" s="363">
        <v>10000</v>
      </c>
      <c r="G169" s="401">
        <v>1</v>
      </c>
      <c r="H169" s="363">
        <v>0</v>
      </c>
      <c r="I169" s="397">
        <v>1</v>
      </c>
      <c r="J169" s="363">
        <v>0</v>
      </c>
      <c r="K169" s="397">
        <v>1</v>
      </c>
      <c r="L169" s="363">
        <v>0</v>
      </c>
      <c r="M169" s="363">
        <v>5</v>
      </c>
      <c r="N169" s="392">
        <v>15</v>
      </c>
      <c r="O169" s="362">
        <v>10.091320375335123</v>
      </c>
      <c r="P169" s="363">
        <v>4.6887251058491479</v>
      </c>
      <c r="Q169" s="363">
        <v>8.9523620615557675</v>
      </c>
      <c r="R169" s="363">
        <v>9.3438402728495955</v>
      </c>
      <c r="S169" s="363">
        <v>207.54488381212434</v>
      </c>
      <c r="T169" s="401">
        <v>6</v>
      </c>
      <c r="U169" s="363">
        <v>3.2142857142857144</v>
      </c>
      <c r="V169" s="397">
        <v>6</v>
      </c>
      <c r="W169" s="363">
        <v>3.5294117647058822</v>
      </c>
      <c r="X169" s="397">
        <v>7</v>
      </c>
      <c r="Y169" s="363">
        <v>1.7647058823529411</v>
      </c>
      <c r="Z169" s="363">
        <v>5</v>
      </c>
      <c r="AA169" s="392">
        <v>67.5</v>
      </c>
      <c r="AB169" s="362">
        <v>23.401622767446568</v>
      </c>
      <c r="AC169" s="363">
        <v>13.586673430678376</v>
      </c>
      <c r="AD169" s="363">
        <v>21.624487436673526</v>
      </c>
      <c r="AE169" s="363">
        <v>22.2502373167783</v>
      </c>
      <c r="AF169" s="363">
        <v>50.923296617823105</v>
      </c>
      <c r="AG169" s="401">
        <v>1</v>
      </c>
      <c r="AH169" s="363">
        <v>5.0000003571428824</v>
      </c>
      <c r="AI169" s="397">
        <v>1</v>
      </c>
      <c r="AJ169" s="363">
        <v>5.0000002941176653</v>
      </c>
      <c r="AK169" s="397">
        <v>8</v>
      </c>
      <c r="AL169" s="363">
        <v>2.0588234083045056</v>
      </c>
      <c r="AM169" s="363">
        <v>5</v>
      </c>
      <c r="AN169" s="392">
        <v>91.176474783737333</v>
      </c>
      <c r="AO169" s="362">
        <v>0</v>
      </c>
      <c r="AP169" s="363">
        <v>0</v>
      </c>
      <c r="AQ169" s="363">
        <v>0</v>
      </c>
      <c r="AR169" s="363">
        <v>0</v>
      </c>
      <c r="AS169" s="363">
        <v>10000</v>
      </c>
      <c r="AT169" s="401">
        <v>1</v>
      </c>
      <c r="AU169" s="363">
        <v>0</v>
      </c>
      <c r="AV169" s="397">
        <v>1</v>
      </c>
      <c r="AW169" s="363">
        <v>0</v>
      </c>
      <c r="AX169" s="397">
        <v>1</v>
      </c>
      <c r="AY169" s="363">
        <v>0</v>
      </c>
      <c r="AZ169" s="363">
        <v>5</v>
      </c>
      <c r="BA169" s="392">
        <v>15</v>
      </c>
    </row>
    <row r="170" spans="1:53" x14ac:dyDescent="0.2">
      <c r="A170" s="369" t="s">
        <v>331</v>
      </c>
      <c r="B170" s="362">
        <v>0</v>
      </c>
      <c r="C170" s="363">
        <v>0</v>
      </c>
      <c r="D170" s="363">
        <v>0</v>
      </c>
      <c r="E170" s="363">
        <v>0</v>
      </c>
      <c r="F170" s="363">
        <v>10000</v>
      </c>
      <c r="G170" s="401">
        <v>1</v>
      </c>
      <c r="H170" s="363">
        <v>0</v>
      </c>
      <c r="I170" s="397">
        <v>1</v>
      </c>
      <c r="J170" s="363">
        <v>0</v>
      </c>
      <c r="K170" s="397">
        <v>1</v>
      </c>
      <c r="L170" s="363">
        <v>0</v>
      </c>
      <c r="M170" s="363">
        <v>5</v>
      </c>
      <c r="N170" s="392">
        <v>15</v>
      </c>
      <c r="O170" s="362">
        <v>0.97184986595173983</v>
      </c>
      <c r="P170" s="363">
        <v>0.40771522659558584</v>
      </c>
      <c r="Q170" s="363">
        <v>0.85292075771099352</v>
      </c>
      <c r="R170" s="363">
        <v>0.89379859669912121</v>
      </c>
      <c r="S170" s="363">
        <v>937.9653645710772</v>
      </c>
      <c r="T170" s="401">
        <v>14</v>
      </c>
      <c r="U170" s="363">
        <v>0.35714285714285715</v>
      </c>
      <c r="V170" s="397">
        <v>12</v>
      </c>
      <c r="W170" s="363">
        <v>1.7647058823529411</v>
      </c>
      <c r="X170" s="397">
        <v>5</v>
      </c>
      <c r="Y170" s="363">
        <v>1.1764705882352942</v>
      </c>
      <c r="Z170" s="363">
        <v>5</v>
      </c>
      <c r="AA170" s="392">
        <v>33.382352941176464</v>
      </c>
      <c r="AB170" s="362">
        <v>0.60424699141323379</v>
      </c>
      <c r="AC170" s="363">
        <v>0.31233732024549177</v>
      </c>
      <c r="AD170" s="363">
        <v>0.55139261852257548</v>
      </c>
      <c r="AE170" s="363">
        <v>0.57000325395242801</v>
      </c>
      <c r="AF170" s="363">
        <v>1028.943234884058</v>
      </c>
      <c r="AG170" s="401">
        <v>14</v>
      </c>
      <c r="AH170" s="363">
        <v>0.35714288265306304</v>
      </c>
      <c r="AI170" s="397">
        <v>12</v>
      </c>
      <c r="AJ170" s="363">
        <v>1.7647059861591758</v>
      </c>
      <c r="AK170" s="397">
        <v>5</v>
      </c>
      <c r="AL170" s="363">
        <v>1.176470519031146</v>
      </c>
      <c r="AM170" s="363">
        <v>5</v>
      </c>
      <c r="AN170" s="392">
        <v>33.382353638779108</v>
      </c>
      <c r="AO170" s="362">
        <v>0</v>
      </c>
      <c r="AP170" s="363">
        <v>0</v>
      </c>
      <c r="AQ170" s="363">
        <v>0</v>
      </c>
      <c r="AR170" s="363">
        <v>0</v>
      </c>
      <c r="AS170" s="363">
        <v>10000</v>
      </c>
      <c r="AT170" s="401">
        <v>1</v>
      </c>
      <c r="AU170" s="363">
        <v>0</v>
      </c>
      <c r="AV170" s="397">
        <v>1</v>
      </c>
      <c r="AW170" s="363">
        <v>0</v>
      </c>
      <c r="AX170" s="397">
        <v>1</v>
      </c>
      <c r="AY170" s="363">
        <v>0</v>
      </c>
      <c r="AZ170" s="363">
        <v>5</v>
      </c>
      <c r="BA170" s="392">
        <v>15</v>
      </c>
    </row>
    <row r="171" spans="1:53" x14ac:dyDescent="0.2">
      <c r="A171" s="369" t="s">
        <v>328</v>
      </c>
      <c r="B171" s="362">
        <v>0</v>
      </c>
      <c r="C171" s="363">
        <v>0</v>
      </c>
      <c r="D171" s="363">
        <v>0</v>
      </c>
      <c r="E171" s="363">
        <v>0</v>
      </c>
      <c r="F171" s="363">
        <v>10000</v>
      </c>
      <c r="G171" s="401">
        <v>1</v>
      </c>
      <c r="H171" s="363">
        <v>0</v>
      </c>
      <c r="I171" s="397">
        <v>1</v>
      </c>
      <c r="J171" s="363">
        <v>0</v>
      </c>
      <c r="K171" s="397">
        <v>1</v>
      </c>
      <c r="L171" s="363">
        <v>0</v>
      </c>
      <c r="M171" s="363">
        <v>4</v>
      </c>
      <c r="N171" s="392">
        <v>12</v>
      </c>
      <c r="O171" s="362">
        <v>17.091152815013409</v>
      </c>
      <c r="P171" s="363">
        <v>6.6959385290889184</v>
      </c>
      <c r="Q171" s="363">
        <v>14.899666104664632</v>
      </c>
      <c r="R171" s="363">
        <v>15.652915180651222</v>
      </c>
      <c r="S171" s="363">
        <v>57.561088554178006</v>
      </c>
      <c r="T171" s="401">
        <v>1</v>
      </c>
      <c r="U171" s="363">
        <v>5</v>
      </c>
      <c r="V171" s="397">
        <v>1</v>
      </c>
      <c r="W171" s="363">
        <v>5</v>
      </c>
      <c r="X171" s="397">
        <v>9</v>
      </c>
      <c r="Y171" s="363">
        <v>2.3529411764705883</v>
      </c>
      <c r="Z171" s="363">
        <v>4</v>
      </c>
      <c r="AA171" s="392">
        <v>89.058823529411768</v>
      </c>
      <c r="AB171" s="362">
        <v>23.657708397140741</v>
      </c>
      <c r="AC171" s="363">
        <v>11.114002978735003</v>
      </c>
      <c r="AD171" s="363">
        <v>21.386493186798404</v>
      </c>
      <c r="AE171" s="363">
        <v>22.186214309925681</v>
      </c>
      <c r="AF171" s="363">
        <v>31.836467469665919</v>
      </c>
      <c r="AG171" s="401">
        <v>2</v>
      </c>
      <c r="AH171" s="363">
        <v>4.6428574744898192</v>
      </c>
      <c r="AI171" s="397">
        <v>2</v>
      </c>
      <c r="AJ171" s="363">
        <v>4.7058826297578022</v>
      </c>
      <c r="AK171" s="397">
        <v>9</v>
      </c>
      <c r="AL171" s="363">
        <v>2.3529410380622919</v>
      </c>
      <c r="AM171" s="363">
        <v>4</v>
      </c>
      <c r="AN171" s="392">
        <v>84.500003843920211</v>
      </c>
      <c r="AO171" s="362">
        <v>0</v>
      </c>
      <c r="AP171" s="363">
        <v>0</v>
      </c>
      <c r="AQ171" s="363">
        <v>0</v>
      </c>
      <c r="AR171" s="363">
        <v>0</v>
      </c>
      <c r="AS171" s="363">
        <v>10000</v>
      </c>
      <c r="AT171" s="401">
        <v>1</v>
      </c>
      <c r="AU171" s="363">
        <v>0</v>
      </c>
      <c r="AV171" s="397">
        <v>1</v>
      </c>
      <c r="AW171" s="363">
        <v>0</v>
      </c>
      <c r="AX171" s="397">
        <v>1</v>
      </c>
      <c r="AY171" s="363">
        <v>0</v>
      </c>
      <c r="AZ171" s="363">
        <v>4</v>
      </c>
      <c r="BA171" s="392">
        <v>12</v>
      </c>
    </row>
    <row r="172" spans="1:53" x14ac:dyDescent="0.2">
      <c r="A172" s="369" t="s">
        <v>329</v>
      </c>
      <c r="B172" s="362">
        <v>0</v>
      </c>
      <c r="C172" s="363">
        <v>0</v>
      </c>
      <c r="D172" s="363">
        <v>0</v>
      </c>
      <c r="E172" s="363">
        <v>0</v>
      </c>
      <c r="F172" s="363">
        <v>10000</v>
      </c>
      <c r="G172" s="401">
        <v>1</v>
      </c>
      <c r="H172" s="363">
        <v>0</v>
      </c>
      <c r="I172" s="397">
        <v>1</v>
      </c>
      <c r="J172" s="363">
        <v>0</v>
      </c>
      <c r="K172" s="397">
        <v>1</v>
      </c>
      <c r="L172" s="363">
        <v>0</v>
      </c>
      <c r="M172" s="363">
        <v>4.375</v>
      </c>
      <c r="N172" s="392">
        <v>13.125</v>
      </c>
      <c r="O172" s="362">
        <v>14.473022788203757</v>
      </c>
      <c r="P172" s="363">
        <v>4.3437352987298148</v>
      </c>
      <c r="Q172" s="363">
        <v>12.337597937121904</v>
      </c>
      <c r="R172" s="363">
        <v>13.071577654325031</v>
      </c>
      <c r="S172" s="363">
        <v>2.9711754402773587</v>
      </c>
      <c r="T172" s="401">
        <v>2</v>
      </c>
      <c r="U172" s="363">
        <v>4.6428571428571432</v>
      </c>
      <c r="V172" s="397">
        <v>2</v>
      </c>
      <c r="W172" s="363">
        <v>4.7058823529411766</v>
      </c>
      <c r="X172" s="397">
        <v>15</v>
      </c>
      <c r="Y172" s="363">
        <v>4.1176470588235299</v>
      </c>
      <c r="Z172" s="363">
        <v>4.375</v>
      </c>
      <c r="AA172" s="392">
        <v>90.919117647058826</v>
      </c>
      <c r="AB172" s="362">
        <v>13.50348157477274</v>
      </c>
      <c r="AC172" s="363">
        <v>5.6611139294493356</v>
      </c>
      <c r="AD172" s="363">
        <v>12.08351003326379</v>
      </c>
      <c r="AE172" s="363">
        <v>12.583498425080546</v>
      </c>
      <c r="AF172" s="363">
        <v>2.094164423569719</v>
      </c>
      <c r="AG172" s="401">
        <v>3</v>
      </c>
      <c r="AH172" s="363">
        <v>4.2857145918367561</v>
      </c>
      <c r="AI172" s="397">
        <v>3</v>
      </c>
      <c r="AJ172" s="363">
        <v>4.4117649653979392</v>
      </c>
      <c r="AK172" s="397">
        <v>15</v>
      </c>
      <c r="AL172" s="363">
        <v>4.1176468166090112</v>
      </c>
      <c r="AM172" s="363">
        <v>4.375</v>
      </c>
      <c r="AN172" s="392">
        <v>86.360297350469892</v>
      </c>
      <c r="AO172" s="362">
        <v>0</v>
      </c>
      <c r="AP172" s="363">
        <v>0</v>
      </c>
      <c r="AQ172" s="363">
        <v>0</v>
      </c>
      <c r="AR172" s="363">
        <v>0</v>
      </c>
      <c r="AS172" s="363">
        <v>10000</v>
      </c>
      <c r="AT172" s="401">
        <v>1</v>
      </c>
      <c r="AU172" s="363">
        <v>0</v>
      </c>
      <c r="AV172" s="397">
        <v>1</v>
      </c>
      <c r="AW172" s="363">
        <v>0</v>
      </c>
      <c r="AX172" s="397">
        <v>1</v>
      </c>
      <c r="AY172" s="363">
        <v>0</v>
      </c>
      <c r="AZ172" s="363">
        <v>4.375</v>
      </c>
      <c r="BA172" s="392">
        <v>13.125</v>
      </c>
    </row>
    <row r="173" spans="1:53" x14ac:dyDescent="0.2">
      <c r="A173" s="369" t="s">
        <v>303</v>
      </c>
      <c r="B173" s="362">
        <v>0</v>
      </c>
      <c r="C173" s="363">
        <v>0</v>
      </c>
      <c r="D173" s="363">
        <v>0</v>
      </c>
      <c r="E173" s="363">
        <v>0</v>
      </c>
      <c r="F173" s="363">
        <v>10000</v>
      </c>
      <c r="G173" s="401">
        <v>1</v>
      </c>
      <c r="H173" s="363">
        <v>0</v>
      </c>
      <c r="I173" s="397">
        <v>1</v>
      </c>
      <c r="J173" s="363">
        <v>0</v>
      </c>
      <c r="K173" s="397">
        <v>1</v>
      </c>
      <c r="L173" s="363">
        <v>0</v>
      </c>
      <c r="M173" s="363">
        <v>4.75</v>
      </c>
      <c r="N173" s="392">
        <v>14.25</v>
      </c>
      <c r="O173" s="362">
        <v>10.887231903485258</v>
      </c>
      <c r="P173" s="363">
        <v>4.8925827191469411</v>
      </c>
      <c r="Q173" s="363">
        <v>9.6234586267314661</v>
      </c>
      <c r="R173" s="363">
        <v>10.05783773953925</v>
      </c>
      <c r="S173" s="363">
        <v>3.4592434248197477</v>
      </c>
      <c r="T173" s="401">
        <v>4</v>
      </c>
      <c r="U173" s="363">
        <v>3.9285714285714288</v>
      </c>
      <c r="V173" s="397">
        <v>4</v>
      </c>
      <c r="W173" s="363">
        <v>4.1176470588235299</v>
      </c>
      <c r="X173" s="397">
        <v>14</v>
      </c>
      <c r="Y173" s="363">
        <v>3.8235294117647061</v>
      </c>
      <c r="Z173" s="363">
        <v>4.75</v>
      </c>
      <c r="AA173" s="392">
        <v>82.044117647058826</v>
      </c>
      <c r="AB173" s="362">
        <v>10.024745324208027</v>
      </c>
      <c r="AC173" s="363">
        <v>6.0645496347663981</v>
      </c>
      <c r="AD173" s="363">
        <v>9.307695910957877</v>
      </c>
      <c r="AE173" s="363">
        <v>9.5601772920919235</v>
      </c>
      <c r="AF173" s="363">
        <v>2.474866128223344</v>
      </c>
      <c r="AG173" s="401">
        <v>4</v>
      </c>
      <c r="AH173" s="363">
        <v>3.9285717091836934</v>
      </c>
      <c r="AI173" s="397">
        <v>4</v>
      </c>
      <c r="AJ173" s="363">
        <v>4.117647301038077</v>
      </c>
      <c r="AK173" s="397">
        <v>14</v>
      </c>
      <c r="AL173" s="363">
        <v>3.8235291868512244</v>
      </c>
      <c r="AM173" s="363">
        <v>4.75</v>
      </c>
      <c r="AN173" s="392">
        <v>82.044120632106058</v>
      </c>
      <c r="AO173" s="362">
        <v>0</v>
      </c>
      <c r="AP173" s="363">
        <v>0</v>
      </c>
      <c r="AQ173" s="363">
        <v>0</v>
      </c>
      <c r="AR173" s="363">
        <v>0</v>
      </c>
      <c r="AS173" s="363">
        <v>10000</v>
      </c>
      <c r="AT173" s="401">
        <v>1</v>
      </c>
      <c r="AU173" s="363">
        <v>0</v>
      </c>
      <c r="AV173" s="397">
        <v>1</v>
      </c>
      <c r="AW173" s="363">
        <v>0</v>
      </c>
      <c r="AX173" s="397">
        <v>1</v>
      </c>
      <c r="AY173" s="363">
        <v>0</v>
      </c>
      <c r="AZ173" s="363">
        <v>4.75</v>
      </c>
      <c r="BA173" s="392">
        <v>14.25</v>
      </c>
    </row>
    <row r="174" spans="1:53" x14ac:dyDescent="0.2">
      <c r="A174" s="369" t="s">
        <v>330</v>
      </c>
      <c r="B174" s="362">
        <v>0</v>
      </c>
      <c r="C174" s="363">
        <v>0</v>
      </c>
      <c r="D174" s="363">
        <v>0</v>
      </c>
      <c r="E174" s="363">
        <v>0</v>
      </c>
      <c r="F174" s="363">
        <v>10000</v>
      </c>
      <c r="G174" s="401">
        <v>1</v>
      </c>
      <c r="H174" s="363">
        <v>0</v>
      </c>
      <c r="I174" s="397">
        <v>1</v>
      </c>
      <c r="J174" s="363">
        <v>0</v>
      </c>
      <c r="K174" s="397">
        <v>1</v>
      </c>
      <c r="L174" s="363">
        <v>0</v>
      </c>
      <c r="M174" s="363">
        <v>4.75</v>
      </c>
      <c r="N174" s="392">
        <v>14.25</v>
      </c>
      <c r="O174" s="362">
        <v>-2.7354222520107241</v>
      </c>
      <c r="P174" s="363">
        <v>16.214520934608757</v>
      </c>
      <c r="Q174" s="363">
        <v>1.2595457701081034</v>
      </c>
      <c r="R174" s="363">
        <v>-0.1135887130018141</v>
      </c>
      <c r="S174" s="363">
        <v>20.863277359218714</v>
      </c>
      <c r="T174" s="401">
        <v>12</v>
      </c>
      <c r="U174" s="363">
        <v>1.0714285714285714</v>
      </c>
      <c r="V174" s="397">
        <v>17</v>
      </c>
      <c r="W174" s="363">
        <v>0.29411764705882354</v>
      </c>
      <c r="X174" s="397">
        <v>10</v>
      </c>
      <c r="Y174" s="363">
        <v>2.6470588235294117</v>
      </c>
      <c r="Z174" s="363">
        <v>4.75</v>
      </c>
      <c r="AA174" s="392">
        <v>31.75</v>
      </c>
      <c r="AB174" s="362">
        <v>-1.9652414054058727</v>
      </c>
      <c r="AC174" s="363">
        <v>13.4565328805761</v>
      </c>
      <c r="AD174" s="363">
        <v>0.82708892778384968</v>
      </c>
      <c r="AE174" s="363">
        <v>-0.15612289420677075</v>
      </c>
      <c r="AF174" s="363">
        <v>21.003589510868323</v>
      </c>
      <c r="AG174" s="401">
        <v>13</v>
      </c>
      <c r="AH174" s="363">
        <v>0.71428576530612609</v>
      </c>
      <c r="AI174" s="397">
        <v>17</v>
      </c>
      <c r="AJ174" s="363">
        <v>0.29411766435986264</v>
      </c>
      <c r="AK174" s="397">
        <v>10</v>
      </c>
      <c r="AL174" s="363">
        <v>2.6470586678200783</v>
      </c>
      <c r="AM174" s="363">
        <v>4.75</v>
      </c>
      <c r="AN174" s="392">
        <v>29.250000011122154</v>
      </c>
      <c r="AO174" s="362">
        <v>0</v>
      </c>
      <c r="AP174" s="363">
        <v>0</v>
      </c>
      <c r="AQ174" s="363">
        <v>0</v>
      </c>
      <c r="AR174" s="363">
        <v>0</v>
      </c>
      <c r="AS174" s="363">
        <v>10000</v>
      </c>
      <c r="AT174" s="401">
        <v>1</v>
      </c>
      <c r="AU174" s="363">
        <v>0</v>
      </c>
      <c r="AV174" s="397">
        <v>1</v>
      </c>
      <c r="AW174" s="363">
        <v>0</v>
      </c>
      <c r="AX174" s="397">
        <v>1</v>
      </c>
      <c r="AY174" s="363">
        <v>0</v>
      </c>
      <c r="AZ174" s="363">
        <v>4.75</v>
      </c>
      <c r="BA174" s="392">
        <v>14.25</v>
      </c>
    </row>
    <row r="175" spans="1:53" x14ac:dyDescent="0.2">
      <c r="A175" s="369" t="s">
        <v>30</v>
      </c>
      <c r="B175" s="362">
        <v>0</v>
      </c>
      <c r="C175" s="363">
        <v>0</v>
      </c>
      <c r="D175" s="363">
        <v>0</v>
      </c>
      <c r="E175" s="363">
        <v>0</v>
      </c>
      <c r="F175" s="363">
        <v>10000</v>
      </c>
      <c r="G175" s="401">
        <v>1</v>
      </c>
      <c r="H175" s="363">
        <v>0</v>
      </c>
      <c r="I175" s="397">
        <v>1</v>
      </c>
      <c r="J175" s="363">
        <v>0</v>
      </c>
      <c r="K175" s="397">
        <v>1</v>
      </c>
      <c r="L175" s="363">
        <v>0</v>
      </c>
      <c r="M175" s="363">
        <v>4.75</v>
      </c>
      <c r="N175" s="392">
        <v>14.25</v>
      </c>
      <c r="O175" s="362">
        <v>0</v>
      </c>
      <c r="P175" s="363">
        <v>6.554806335267366</v>
      </c>
      <c r="Q175" s="363">
        <v>1.3818638632682094</v>
      </c>
      <c r="R175" s="363">
        <v>0.90689512481740775</v>
      </c>
      <c r="S175" s="363">
        <v>3.7490099895595321</v>
      </c>
      <c r="T175" s="401">
        <v>10</v>
      </c>
      <c r="U175" s="363">
        <v>1.7857142857142858</v>
      </c>
      <c r="V175" s="397">
        <v>11</v>
      </c>
      <c r="W175" s="363">
        <v>2.0588235294117649</v>
      </c>
      <c r="X175" s="397">
        <v>13</v>
      </c>
      <c r="Y175" s="363">
        <v>3.5294117647058822</v>
      </c>
      <c r="Z175" s="363">
        <v>4.75</v>
      </c>
      <c r="AA175" s="392">
        <v>51.75</v>
      </c>
      <c r="AB175" s="362">
        <v>0</v>
      </c>
      <c r="AC175" s="363">
        <v>5.4528890492856679</v>
      </c>
      <c r="AD175" s="363">
        <v>0.98732268017501168</v>
      </c>
      <c r="AE175" s="363">
        <v>0.63967493853128343</v>
      </c>
      <c r="AF175" s="363">
        <v>3.74006247168469</v>
      </c>
      <c r="AG175" s="401">
        <v>11</v>
      </c>
      <c r="AH175" s="363">
        <v>1.4285715306122522</v>
      </c>
      <c r="AI175" s="397">
        <v>11</v>
      </c>
      <c r="AJ175" s="363">
        <v>2.0588236505190385</v>
      </c>
      <c r="AK175" s="397">
        <v>13</v>
      </c>
      <c r="AL175" s="363">
        <v>3.5294115570934377</v>
      </c>
      <c r="AM175" s="363">
        <v>4.75</v>
      </c>
      <c r="AN175" s="392">
        <v>49.250000939199346</v>
      </c>
      <c r="AO175" s="362">
        <v>0</v>
      </c>
      <c r="AP175" s="363">
        <v>0</v>
      </c>
      <c r="AQ175" s="363">
        <v>0</v>
      </c>
      <c r="AR175" s="363">
        <v>0</v>
      </c>
      <c r="AS175" s="363">
        <v>10000</v>
      </c>
      <c r="AT175" s="401">
        <v>1</v>
      </c>
      <c r="AU175" s="363">
        <v>0</v>
      </c>
      <c r="AV175" s="397">
        <v>1</v>
      </c>
      <c r="AW175" s="363">
        <v>0</v>
      </c>
      <c r="AX175" s="397">
        <v>1</v>
      </c>
      <c r="AY175" s="363">
        <v>0</v>
      </c>
      <c r="AZ175" s="363">
        <v>4.75</v>
      </c>
      <c r="BA175" s="392">
        <v>14.25</v>
      </c>
    </row>
    <row r="176" spans="1:53" x14ac:dyDescent="0.2">
      <c r="A176" s="369" t="s">
        <v>6</v>
      </c>
      <c r="B176" s="362">
        <v>0</v>
      </c>
      <c r="C176" s="363">
        <v>0</v>
      </c>
      <c r="D176" s="363">
        <v>0</v>
      </c>
      <c r="E176" s="363">
        <v>0</v>
      </c>
      <c r="F176" s="363">
        <v>10000</v>
      </c>
      <c r="G176" s="401">
        <v>1</v>
      </c>
      <c r="H176" s="363">
        <v>0</v>
      </c>
      <c r="I176" s="397">
        <v>1</v>
      </c>
      <c r="J176" s="363">
        <v>0</v>
      </c>
      <c r="K176" s="397">
        <v>1</v>
      </c>
      <c r="L176" s="363">
        <v>0</v>
      </c>
      <c r="M176" s="363">
        <v>4.75</v>
      </c>
      <c r="N176" s="392">
        <v>14.25</v>
      </c>
      <c r="O176" s="362">
        <v>10.560489276139414</v>
      </c>
      <c r="P176" s="363">
        <v>0</v>
      </c>
      <c r="Q176" s="363">
        <v>8.3341598069357783</v>
      </c>
      <c r="R176" s="363">
        <v>9.0993848970995561</v>
      </c>
      <c r="S176" s="363">
        <v>0</v>
      </c>
      <c r="T176" s="401">
        <v>7</v>
      </c>
      <c r="U176" s="363">
        <v>2.8571428571428572</v>
      </c>
      <c r="V176" s="397">
        <v>7</v>
      </c>
      <c r="W176" s="363">
        <v>3.2352941176470589</v>
      </c>
      <c r="X176" s="397">
        <v>16</v>
      </c>
      <c r="Y176" s="363">
        <v>4.4117647058823533</v>
      </c>
      <c r="Z176" s="363">
        <v>4.75</v>
      </c>
      <c r="AA176" s="392">
        <v>70.132352941176464</v>
      </c>
      <c r="AB176" s="362">
        <v>7.371813295241374</v>
      </c>
      <c r="AC176" s="363">
        <v>0</v>
      </c>
      <c r="AD176" s="363">
        <v>6.0370422592086292</v>
      </c>
      <c r="AE176" s="363">
        <v>6.5070305764964802</v>
      </c>
      <c r="AF176" s="363">
        <v>0</v>
      </c>
      <c r="AG176" s="401">
        <v>8</v>
      </c>
      <c r="AH176" s="363">
        <v>2.5000001785714412</v>
      </c>
      <c r="AI176" s="397">
        <v>8</v>
      </c>
      <c r="AJ176" s="363">
        <v>2.9411766435986264</v>
      </c>
      <c r="AK176" s="397">
        <v>16</v>
      </c>
      <c r="AL176" s="363">
        <v>4.4117644463667975</v>
      </c>
      <c r="AM176" s="363">
        <v>4.75</v>
      </c>
      <c r="AN176" s="392">
        <v>65.573531094290857</v>
      </c>
      <c r="AO176" s="362">
        <v>0</v>
      </c>
      <c r="AP176" s="363">
        <v>0</v>
      </c>
      <c r="AQ176" s="363">
        <v>0</v>
      </c>
      <c r="AR176" s="363">
        <v>0</v>
      </c>
      <c r="AS176" s="363">
        <v>10000</v>
      </c>
      <c r="AT176" s="401">
        <v>1</v>
      </c>
      <c r="AU176" s="363">
        <v>0</v>
      </c>
      <c r="AV176" s="397">
        <v>1</v>
      </c>
      <c r="AW176" s="363">
        <v>0</v>
      </c>
      <c r="AX176" s="397">
        <v>1</v>
      </c>
      <c r="AY176" s="363">
        <v>0</v>
      </c>
      <c r="AZ176" s="363">
        <v>4.75</v>
      </c>
      <c r="BA176" s="392">
        <v>14.25</v>
      </c>
    </row>
    <row r="177" spans="1:53" x14ac:dyDescent="0.2">
      <c r="A177" s="369" t="s">
        <v>305</v>
      </c>
      <c r="B177" s="362">
        <v>0</v>
      </c>
      <c r="C177" s="363">
        <v>0</v>
      </c>
      <c r="D177" s="363">
        <v>0</v>
      </c>
      <c r="E177" s="363">
        <v>0</v>
      </c>
      <c r="F177" s="363">
        <v>10000</v>
      </c>
      <c r="G177" s="401">
        <v>1</v>
      </c>
      <c r="H177" s="363">
        <v>0</v>
      </c>
      <c r="I177" s="397">
        <v>1</v>
      </c>
      <c r="J177" s="363">
        <v>0</v>
      </c>
      <c r="K177" s="397">
        <v>1</v>
      </c>
      <c r="L177" s="363">
        <v>0</v>
      </c>
      <c r="M177" s="363">
        <v>4.375</v>
      </c>
      <c r="N177" s="392">
        <v>13.125</v>
      </c>
      <c r="O177" s="362">
        <v>12.3114946380697</v>
      </c>
      <c r="P177" s="363">
        <v>0</v>
      </c>
      <c r="Q177" s="363">
        <v>9.7160236702039686</v>
      </c>
      <c r="R177" s="363">
        <v>10.608128604750325</v>
      </c>
      <c r="S177" s="363">
        <v>8.3606366907011509</v>
      </c>
      <c r="T177" s="401">
        <v>3</v>
      </c>
      <c r="U177" s="363">
        <v>4.2857142857142856</v>
      </c>
      <c r="V177" s="397">
        <v>3</v>
      </c>
      <c r="W177" s="363">
        <v>4.4117647058823533</v>
      </c>
      <c r="X177" s="397">
        <v>11</v>
      </c>
      <c r="Y177" s="363">
        <v>2.9411764705882355</v>
      </c>
      <c r="Z177" s="363">
        <v>4.375</v>
      </c>
      <c r="AA177" s="392">
        <v>82.830882352941174</v>
      </c>
      <c r="AB177" s="362">
        <v>8.4249294802758623</v>
      </c>
      <c r="AC177" s="363">
        <v>0</v>
      </c>
      <c r="AD177" s="363">
        <v>6.8994768676669977</v>
      </c>
      <c r="AE177" s="363">
        <v>7.436606373138841</v>
      </c>
      <c r="AF177" s="363">
        <v>8.3920461864653841</v>
      </c>
      <c r="AG177" s="401">
        <v>6</v>
      </c>
      <c r="AH177" s="363">
        <v>3.2142859438775675</v>
      </c>
      <c r="AI177" s="397">
        <v>6</v>
      </c>
      <c r="AJ177" s="363">
        <v>3.5294119723183517</v>
      </c>
      <c r="AK177" s="397">
        <v>11</v>
      </c>
      <c r="AL177" s="363">
        <v>2.941176297577865</v>
      </c>
      <c r="AM177" s="363">
        <v>4.375</v>
      </c>
      <c r="AN177" s="392">
        <v>69.154414306105025</v>
      </c>
      <c r="AO177" s="362">
        <v>0</v>
      </c>
      <c r="AP177" s="363">
        <v>0</v>
      </c>
      <c r="AQ177" s="363">
        <v>0</v>
      </c>
      <c r="AR177" s="363">
        <v>0</v>
      </c>
      <c r="AS177" s="363">
        <v>10000</v>
      </c>
      <c r="AT177" s="401">
        <v>1</v>
      </c>
      <c r="AU177" s="363">
        <v>0</v>
      </c>
      <c r="AV177" s="397">
        <v>1</v>
      </c>
      <c r="AW177" s="363">
        <v>0</v>
      </c>
      <c r="AX177" s="397">
        <v>1</v>
      </c>
      <c r="AY177" s="363">
        <v>0</v>
      </c>
      <c r="AZ177" s="363">
        <v>4.375</v>
      </c>
      <c r="BA177" s="392">
        <v>13.125</v>
      </c>
    </row>
    <row r="178" spans="1:53" x14ac:dyDescent="0.2">
      <c r="A178" s="369" t="s">
        <v>306</v>
      </c>
      <c r="B178" s="362">
        <v>0</v>
      </c>
      <c r="C178" s="363">
        <v>0</v>
      </c>
      <c r="D178" s="363">
        <v>0</v>
      </c>
      <c r="E178" s="363">
        <v>0</v>
      </c>
      <c r="F178" s="363">
        <v>10000</v>
      </c>
      <c r="G178" s="401">
        <v>1</v>
      </c>
      <c r="H178" s="363">
        <v>0</v>
      </c>
      <c r="I178" s="397">
        <v>1</v>
      </c>
      <c r="J178" s="363">
        <v>0</v>
      </c>
      <c r="K178" s="397">
        <v>1</v>
      </c>
      <c r="L178" s="363">
        <v>0</v>
      </c>
      <c r="M178" s="363">
        <v>5</v>
      </c>
      <c r="N178" s="392">
        <v>15</v>
      </c>
      <c r="O178" s="362">
        <v>0</v>
      </c>
      <c r="P178" s="363">
        <v>0</v>
      </c>
      <c r="Q178" s="363">
        <v>0</v>
      </c>
      <c r="R178" s="363">
        <v>0</v>
      </c>
      <c r="S178" s="363">
        <v>10000</v>
      </c>
      <c r="T178" s="401">
        <v>15</v>
      </c>
      <c r="U178" s="363">
        <v>0</v>
      </c>
      <c r="V178" s="397">
        <v>13</v>
      </c>
      <c r="W178" s="363">
        <v>1.4705882352941178</v>
      </c>
      <c r="X178" s="397">
        <v>1</v>
      </c>
      <c r="Y178" s="363">
        <v>0</v>
      </c>
      <c r="Z178" s="363">
        <v>5</v>
      </c>
      <c r="AA178" s="392">
        <v>25.294117647058822</v>
      </c>
      <c r="AB178" s="362">
        <v>0</v>
      </c>
      <c r="AC178" s="363">
        <v>0</v>
      </c>
      <c r="AD178" s="363">
        <v>0</v>
      </c>
      <c r="AE178" s="363">
        <v>0</v>
      </c>
      <c r="AF178" s="363">
        <v>10000</v>
      </c>
      <c r="AG178" s="401">
        <v>15</v>
      </c>
      <c r="AH178" s="363">
        <v>0</v>
      </c>
      <c r="AI178" s="397">
        <v>13</v>
      </c>
      <c r="AJ178" s="363">
        <v>1.4705883217993132</v>
      </c>
      <c r="AK178" s="397">
        <v>1</v>
      </c>
      <c r="AL178" s="363">
        <v>0</v>
      </c>
      <c r="AM178" s="363">
        <v>5</v>
      </c>
      <c r="AN178" s="392">
        <v>25.29411825259519</v>
      </c>
      <c r="AO178" s="362">
        <v>0</v>
      </c>
      <c r="AP178" s="363">
        <v>0</v>
      </c>
      <c r="AQ178" s="363">
        <v>0</v>
      </c>
      <c r="AR178" s="363">
        <v>0</v>
      </c>
      <c r="AS178" s="363">
        <v>10000</v>
      </c>
      <c r="AT178" s="401">
        <v>1</v>
      </c>
      <c r="AU178" s="363">
        <v>0</v>
      </c>
      <c r="AV178" s="397">
        <v>1</v>
      </c>
      <c r="AW178" s="363">
        <v>0</v>
      </c>
      <c r="AX178" s="397">
        <v>1</v>
      </c>
      <c r="AY178" s="363">
        <v>0</v>
      </c>
      <c r="AZ178" s="363">
        <v>5</v>
      </c>
      <c r="BA178" s="392">
        <v>15</v>
      </c>
    </row>
    <row r="179" spans="1:53" x14ac:dyDescent="0.2">
      <c r="A179" s="369" t="s">
        <v>307</v>
      </c>
      <c r="B179" s="362">
        <v>0</v>
      </c>
      <c r="C179" s="363">
        <v>0</v>
      </c>
      <c r="D179" s="363">
        <v>0</v>
      </c>
      <c r="E179" s="363">
        <v>0</v>
      </c>
      <c r="F179" s="363">
        <v>10000</v>
      </c>
      <c r="G179" s="401">
        <v>1</v>
      </c>
      <c r="H179" s="363">
        <v>0</v>
      </c>
      <c r="I179" s="397">
        <v>1</v>
      </c>
      <c r="J179" s="363">
        <v>0</v>
      </c>
      <c r="K179" s="397">
        <v>1</v>
      </c>
      <c r="L179" s="363">
        <v>0</v>
      </c>
      <c r="M179" s="363">
        <v>5</v>
      </c>
      <c r="N179" s="392">
        <v>15</v>
      </c>
      <c r="O179" s="362">
        <v>-5.5770042350760969</v>
      </c>
      <c r="P179" s="363">
        <v>25.887794248655037</v>
      </c>
      <c r="Q179" s="363">
        <v>1.0563066158860257</v>
      </c>
      <c r="R179" s="363">
        <v>-1.223668546922009</v>
      </c>
      <c r="S179" s="363">
        <v>0</v>
      </c>
      <c r="T179" s="401">
        <v>13</v>
      </c>
      <c r="U179" s="363">
        <v>0.7142857142857143</v>
      </c>
      <c r="V179" s="397">
        <v>18</v>
      </c>
      <c r="W179" s="363">
        <v>0</v>
      </c>
      <c r="X179" s="397">
        <v>16</v>
      </c>
      <c r="Y179" s="363">
        <v>4.4117647058823533</v>
      </c>
      <c r="Z179" s="363">
        <v>5</v>
      </c>
      <c r="AA179" s="392">
        <v>33.235294117647058</v>
      </c>
      <c r="AB179" s="362">
        <v>-6.1048635009374062</v>
      </c>
      <c r="AC179" s="363">
        <v>34.238527552252471</v>
      </c>
      <c r="AD179" s="363">
        <v>1.1998779936214579</v>
      </c>
      <c r="AE179" s="363">
        <v>-1.372206012530327</v>
      </c>
      <c r="AF179" s="363">
        <v>0</v>
      </c>
      <c r="AG179" s="401">
        <v>10</v>
      </c>
      <c r="AH179" s="363">
        <v>1.7857144132653153</v>
      </c>
      <c r="AI179" s="397">
        <v>18</v>
      </c>
      <c r="AJ179" s="363">
        <v>0</v>
      </c>
      <c r="AK179" s="397">
        <v>16</v>
      </c>
      <c r="AL179" s="363">
        <v>4.4117644463667975</v>
      </c>
      <c r="AM179" s="363">
        <v>5</v>
      </c>
      <c r="AN179" s="392">
        <v>40.735294231957596</v>
      </c>
      <c r="AO179" s="362">
        <v>0</v>
      </c>
      <c r="AP179" s="363">
        <v>0</v>
      </c>
      <c r="AQ179" s="363">
        <v>0</v>
      </c>
      <c r="AR179" s="363">
        <v>0</v>
      </c>
      <c r="AS179" s="363">
        <v>10000</v>
      </c>
      <c r="AT179" s="401">
        <v>1</v>
      </c>
      <c r="AU179" s="363">
        <v>0</v>
      </c>
      <c r="AV179" s="397">
        <v>1</v>
      </c>
      <c r="AW179" s="363">
        <v>0</v>
      </c>
      <c r="AX179" s="397">
        <v>1</v>
      </c>
      <c r="AY179" s="363">
        <v>0</v>
      </c>
      <c r="AZ179" s="363">
        <v>5</v>
      </c>
      <c r="BA179" s="392">
        <v>15</v>
      </c>
    </row>
    <row r="180" spans="1:53" x14ac:dyDescent="0.2">
      <c r="A180" s="369" t="s">
        <v>308</v>
      </c>
      <c r="B180" s="362">
        <v>0</v>
      </c>
      <c r="C180" s="363">
        <v>0</v>
      </c>
      <c r="D180" s="363">
        <v>0</v>
      </c>
      <c r="E180" s="363">
        <v>0</v>
      </c>
      <c r="F180" s="363">
        <v>10000</v>
      </c>
      <c r="G180" s="401">
        <v>1</v>
      </c>
      <c r="H180" s="363">
        <v>0</v>
      </c>
      <c r="I180" s="397">
        <v>1</v>
      </c>
      <c r="J180" s="363">
        <v>0</v>
      </c>
      <c r="K180" s="397">
        <v>1</v>
      </c>
      <c r="L180" s="363">
        <v>0</v>
      </c>
      <c r="M180" s="363">
        <v>5</v>
      </c>
      <c r="N180" s="392">
        <v>15</v>
      </c>
      <c r="O180" s="362">
        <v>0</v>
      </c>
      <c r="P180" s="363">
        <v>0</v>
      </c>
      <c r="Q180" s="363">
        <v>0</v>
      </c>
      <c r="R180" s="363">
        <v>0</v>
      </c>
      <c r="S180" s="363">
        <v>10000</v>
      </c>
      <c r="T180" s="401">
        <v>15</v>
      </c>
      <c r="U180" s="363">
        <v>0</v>
      </c>
      <c r="V180" s="397">
        <v>13</v>
      </c>
      <c r="W180" s="363">
        <v>1.4705882352941178</v>
      </c>
      <c r="X180" s="397">
        <v>1</v>
      </c>
      <c r="Y180" s="363">
        <v>0</v>
      </c>
      <c r="Z180" s="363">
        <v>5</v>
      </c>
      <c r="AA180" s="392">
        <v>25.294117647058822</v>
      </c>
      <c r="AB180" s="362">
        <v>0</v>
      </c>
      <c r="AC180" s="363">
        <v>0</v>
      </c>
      <c r="AD180" s="363">
        <v>0</v>
      </c>
      <c r="AE180" s="363">
        <v>0</v>
      </c>
      <c r="AF180" s="363">
        <v>10000</v>
      </c>
      <c r="AG180" s="401">
        <v>15</v>
      </c>
      <c r="AH180" s="363">
        <v>0</v>
      </c>
      <c r="AI180" s="397">
        <v>13</v>
      </c>
      <c r="AJ180" s="363">
        <v>1.4705883217993132</v>
      </c>
      <c r="AK180" s="397">
        <v>1</v>
      </c>
      <c r="AL180" s="363">
        <v>0</v>
      </c>
      <c r="AM180" s="363">
        <v>5</v>
      </c>
      <c r="AN180" s="392">
        <v>25.29411825259519</v>
      </c>
      <c r="AO180" s="362">
        <v>0</v>
      </c>
      <c r="AP180" s="363">
        <v>0</v>
      </c>
      <c r="AQ180" s="363">
        <v>0</v>
      </c>
      <c r="AR180" s="363">
        <v>0</v>
      </c>
      <c r="AS180" s="363">
        <v>10000</v>
      </c>
      <c r="AT180" s="401">
        <v>1</v>
      </c>
      <c r="AU180" s="363">
        <v>0</v>
      </c>
      <c r="AV180" s="397">
        <v>1</v>
      </c>
      <c r="AW180" s="363">
        <v>0</v>
      </c>
      <c r="AX180" s="397">
        <v>1</v>
      </c>
      <c r="AY180" s="363">
        <v>0</v>
      </c>
      <c r="AZ180" s="363">
        <v>5</v>
      </c>
      <c r="BA180" s="392">
        <v>15</v>
      </c>
    </row>
    <row r="181" spans="1:53" x14ac:dyDescent="0.2">
      <c r="A181" s="369" t="s">
        <v>309</v>
      </c>
      <c r="B181" s="362">
        <v>0</v>
      </c>
      <c r="C181" s="363">
        <v>0</v>
      </c>
      <c r="D181" s="363">
        <v>0</v>
      </c>
      <c r="E181" s="363">
        <v>0</v>
      </c>
      <c r="F181" s="363">
        <v>10000</v>
      </c>
      <c r="G181" s="401">
        <v>1</v>
      </c>
      <c r="H181" s="363">
        <v>0</v>
      </c>
      <c r="I181" s="397">
        <v>1</v>
      </c>
      <c r="J181" s="363">
        <v>0</v>
      </c>
      <c r="K181" s="397">
        <v>1</v>
      </c>
      <c r="L181" s="363">
        <v>0</v>
      </c>
      <c r="M181" s="363">
        <v>4.5</v>
      </c>
      <c r="N181" s="392">
        <v>13.499999999999998</v>
      </c>
      <c r="O181" s="362">
        <v>3.0747319034852563</v>
      </c>
      <c r="P181" s="363">
        <v>-5.0964403324447121</v>
      </c>
      <c r="Q181" s="363">
        <v>1.3521108135806248</v>
      </c>
      <c r="R181" s="363">
        <v>1.9442032675837679</v>
      </c>
      <c r="S181" s="363">
        <v>-35.918521323685404</v>
      </c>
      <c r="T181" s="401">
        <v>11</v>
      </c>
      <c r="U181" s="363">
        <v>1.4285714285714286</v>
      </c>
      <c r="V181" s="397">
        <v>10</v>
      </c>
      <c r="W181" s="363">
        <v>2.3529411764705883</v>
      </c>
      <c r="X181" s="397">
        <v>18</v>
      </c>
      <c r="Y181" s="363">
        <v>5</v>
      </c>
      <c r="Z181" s="363">
        <v>4.5</v>
      </c>
      <c r="AA181" s="392">
        <v>54.970588235294109</v>
      </c>
      <c r="AB181" s="362">
        <v>2.1119871033205273</v>
      </c>
      <c r="AC181" s="363">
        <v>-4.2295678783242074</v>
      </c>
      <c r="AD181" s="363">
        <v>0.9637588930586839</v>
      </c>
      <c r="AE181" s="363">
        <v>1.3680633306980876</v>
      </c>
      <c r="AF181" s="363">
        <v>-35.918521323685383</v>
      </c>
      <c r="AG181" s="401">
        <v>12</v>
      </c>
      <c r="AH181" s="363">
        <v>1.071428647959189</v>
      </c>
      <c r="AI181" s="397">
        <v>10</v>
      </c>
      <c r="AJ181" s="363">
        <v>2.3529413148789011</v>
      </c>
      <c r="AK181" s="397">
        <v>18</v>
      </c>
      <c r="AL181" s="363">
        <v>4.9999997058823702</v>
      </c>
      <c r="AM181" s="363">
        <v>4.5</v>
      </c>
      <c r="AN181" s="392">
        <v>52.470588857513732</v>
      </c>
      <c r="AO181" s="362">
        <v>0</v>
      </c>
      <c r="AP181" s="363">
        <v>0</v>
      </c>
      <c r="AQ181" s="363">
        <v>0</v>
      </c>
      <c r="AR181" s="363">
        <v>0</v>
      </c>
      <c r="AS181" s="363">
        <v>10000</v>
      </c>
      <c r="AT181" s="401">
        <v>1</v>
      </c>
      <c r="AU181" s="363">
        <v>0</v>
      </c>
      <c r="AV181" s="397">
        <v>1</v>
      </c>
      <c r="AW181" s="363">
        <v>0</v>
      </c>
      <c r="AX181" s="397">
        <v>1</v>
      </c>
      <c r="AY181" s="363">
        <v>0</v>
      </c>
      <c r="AZ181" s="363">
        <v>4.5</v>
      </c>
      <c r="BA181" s="392">
        <v>13.499999999999998</v>
      </c>
    </row>
    <row r="182" spans="1:53" x14ac:dyDescent="0.2">
      <c r="A182" s="369" t="s">
        <v>21</v>
      </c>
      <c r="B182" s="362">
        <v>0</v>
      </c>
      <c r="C182" s="363">
        <v>0</v>
      </c>
      <c r="D182" s="363">
        <v>0</v>
      </c>
      <c r="E182" s="363">
        <v>0</v>
      </c>
      <c r="F182" s="363">
        <v>10000</v>
      </c>
      <c r="G182" s="401">
        <v>1</v>
      </c>
      <c r="H182" s="363">
        <v>0</v>
      </c>
      <c r="I182" s="397">
        <v>1</v>
      </c>
      <c r="J182" s="363">
        <v>0</v>
      </c>
      <c r="K182" s="397">
        <v>1</v>
      </c>
      <c r="L182" s="363">
        <v>0</v>
      </c>
      <c r="M182" s="363">
        <v>5</v>
      </c>
      <c r="N182" s="392">
        <v>15</v>
      </c>
      <c r="O182" s="362">
        <v>11.78786863270777</v>
      </c>
      <c r="P182" s="363">
        <v>-1.3485965187392071</v>
      </c>
      <c r="Q182" s="363">
        <v>9.0184799497503949</v>
      </c>
      <c r="R182" s="363">
        <v>9.9703631880262975</v>
      </c>
      <c r="S182" s="363">
        <v>173.60196708661829</v>
      </c>
      <c r="T182" s="401">
        <v>5</v>
      </c>
      <c r="U182" s="363">
        <v>3.5714285714285716</v>
      </c>
      <c r="V182" s="397">
        <v>5</v>
      </c>
      <c r="W182" s="363">
        <v>3.8235294117647061</v>
      </c>
      <c r="X182" s="397">
        <v>8</v>
      </c>
      <c r="Y182" s="363">
        <v>2.0588235294117649</v>
      </c>
      <c r="Z182" s="363">
        <v>5</v>
      </c>
      <c r="AA182" s="392">
        <v>72.941176470588232</v>
      </c>
      <c r="AB182" s="362">
        <v>8.0969096849372573</v>
      </c>
      <c r="AC182" s="363">
        <v>-1.1192087308796359</v>
      </c>
      <c r="AD182" s="363">
        <v>6.4282011253400304</v>
      </c>
      <c r="AE182" s="363">
        <v>7.0157727081048105</v>
      </c>
      <c r="AF182" s="363">
        <v>173.60196708661815</v>
      </c>
      <c r="AG182" s="401">
        <v>7</v>
      </c>
      <c r="AH182" s="363">
        <v>2.8571430612245043</v>
      </c>
      <c r="AI182" s="397">
        <v>7</v>
      </c>
      <c r="AJ182" s="363">
        <v>3.235294307958489</v>
      </c>
      <c r="AK182" s="397">
        <v>7</v>
      </c>
      <c r="AL182" s="363">
        <v>1.7647057785467188</v>
      </c>
      <c r="AM182" s="363">
        <v>5</v>
      </c>
      <c r="AN182" s="392">
        <v>62.9411789199211</v>
      </c>
      <c r="AO182" s="362">
        <v>0</v>
      </c>
      <c r="AP182" s="363">
        <v>0</v>
      </c>
      <c r="AQ182" s="363">
        <v>0</v>
      </c>
      <c r="AR182" s="363">
        <v>0</v>
      </c>
      <c r="AS182" s="363">
        <v>10000</v>
      </c>
      <c r="AT182" s="401">
        <v>1</v>
      </c>
      <c r="AU182" s="363">
        <v>0</v>
      </c>
      <c r="AV182" s="397">
        <v>1</v>
      </c>
      <c r="AW182" s="363">
        <v>0</v>
      </c>
      <c r="AX182" s="397">
        <v>1</v>
      </c>
      <c r="AY182" s="363">
        <v>0</v>
      </c>
      <c r="AZ182" s="363">
        <v>5</v>
      </c>
      <c r="BA182" s="392">
        <v>15</v>
      </c>
    </row>
    <row r="183" spans="1:53" x14ac:dyDescent="0.2">
      <c r="A183" s="369" t="s">
        <v>310</v>
      </c>
      <c r="B183" s="362">
        <v>0</v>
      </c>
      <c r="C183" s="363">
        <v>0</v>
      </c>
      <c r="D183" s="363">
        <v>0</v>
      </c>
      <c r="E183" s="363">
        <v>0</v>
      </c>
      <c r="F183" s="363">
        <v>10000</v>
      </c>
      <c r="G183" s="401">
        <v>1</v>
      </c>
      <c r="H183" s="363">
        <v>0</v>
      </c>
      <c r="I183" s="397">
        <v>1</v>
      </c>
      <c r="J183" s="363">
        <v>0</v>
      </c>
      <c r="K183" s="397">
        <v>1</v>
      </c>
      <c r="L183" s="363">
        <v>0</v>
      </c>
      <c r="M183" s="363">
        <v>5</v>
      </c>
      <c r="N183" s="392">
        <v>15</v>
      </c>
      <c r="O183" s="362">
        <v>0</v>
      </c>
      <c r="P183" s="363">
        <v>0</v>
      </c>
      <c r="Q183" s="363">
        <v>0</v>
      </c>
      <c r="R183" s="363">
        <v>0</v>
      </c>
      <c r="S183" s="363">
        <v>10000</v>
      </c>
      <c r="T183" s="401">
        <v>15</v>
      </c>
      <c r="U183" s="363">
        <v>0</v>
      </c>
      <c r="V183" s="397">
        <v>13</v>
      </c>
      <c r="W183" s="363">
        <v>1.4705882352941178</v>
      </c>
      <c r="X183" s="397">
        <v>1</v>
      </c>
      <c r="Y183" s="363">
        <v>0</v>
      </c>
      <c r="Z183" s="363">
        <v>5</v>
      </c>
      <c r="AA183" s="392">
        <v>25.294117647058822</v>
      </c>
      <c r="AB183" s="362">
        <v>0</v>
      </c>
      <c r="AC183" s="363">
        <v>0</v>
      </c>
      <c r="AD183" s="363">
        <v>0</v>
      </c>
      <c r="AE183" s="363">
        <v>0</v>
      </c>
      <c r="AF183" s="363">
        <v>10000</v>
      </c>
      <c r="AG183" s="401">
        <v>15</v>
      </c>
      <c r="AH183" s="363">
        <v>0</v>
      </c>
      <c r="AI183" s="397">
        <v>13</v>
      </c>
      <c r="AJ183" s="363">
        <v>1.4705883217993132</v>
      </c>
      <c r="AK183" s="397">
        <v>1</v>
      </c>
      <c r="AL183" s="363">
        <v>0</v>
      </c>
      <c r="AM183" s="363">
        <v>5</v>
      </c>
      <c r="AN183" s="392">
        <v>25.29411825259519</v>
      </c>
      <c r="AO183" s="362">
        <v>0</v>
      </c>
      <c r="AP183" s="363">
        <v>0</v>
      </c>
      <c r="AQ183" s="363">
        <v>0</v>
      </c>
      <c r="AR183" s="363">
        <v>0</v>
      </c>
      <c r="AS183" s="363">
        <v>10000</v>
      </c>
      <c r="AT183" s="401">
        <v>1</v>
      </c>
      <c r="AU183" s="363">
        <v>0</v>
      </c>
      <c r="AV183" s="397">
        <v>1</v>
      </c>
      <c r="AW183" s="363">
        <v>0</v>
      </c>
      <c r="AX183" s="397">
        <v>1</v>
      </c>
      <c r="AY183" s="363">
        <v>0</v>
      </c>
      <c r="AZ183" s="363">
        <v>5</v>
      </c>
      <c r="BA183" s="392">
        <v>15</v>
      </c>
    </row>
    <row r="184" spans="1:53" x14ac:dyDescent="0.2">
      <c r="A184" s="389" t="s">
        <v>311</v>
      </c>
      <c r="B184" s="362">
        <v>0</v>
      </c>
      <c r="C184" s="363">
        <v>0</v>
      </c>
      <c r="D184" s="363">
        <v>0</v>
      </c>
      <c r="E184" s="363">
        <v>0</v>
      </c>
      <c r="F184" s="363">
        <v>10000</v>
      </c>
      <c r="G184" s="401">
        <v>1</v>
      </c>
      <c r="H184" s="363">
        <v>0</v>
      </c>
      <c r="I184" s="397">
        <v>1</v>
      </c>
      <c r="J184" s="363">
        <v>0</v>
      </c>
      <c r="K184" s="397">
        <v>1</v>
      </c>
      <c r="L184" s="363">
        <v>0</v>
      </c>
      <c r="M184" s="363">
        <v>5</v>
      </c>
      <c r="N184" s="392">
        <v>15</v>
      </c>
      <c r="O184" s="362">
        <v>0</v>
      </c>
      <c r="P184" s="363">
        <v>0</v>
      </c>
      <c r="Q184" s="363">
        <v>0</v>
      </c>
      <c r="R184" s="363">
        <v>0</v>
      </c>
      <c r="S184" s="363">
        <v>10000</v>
      </c>
      <c r="T184" s="401">
        <v>15</v>
      </c>
      <c r="U184" s="363">
        <v>0</v>
      </c>
      <c r="V184" s="397">
        <v>13</v>
      </c>
      <c r="W184" s="363">
        <v>1.4705882352941178</v>
      </c>
      <c r="X184" s="397">
        <v>1</v>
      </c>
      <c r="Y184" s="363">
        <v>0</v>
      </c>
      <c r="Z184" s="363">
        <v>5</v>
      </c>
      <c r="AA184" s="392">
        <v>25.294117647058822</v>
      </c>
      <c r="AB184" s="362">
        <v>0</v>
      </c>
      <c r="AC184" s="363">
        <v>0</v>
      </c>
      <c r="AD184" s="363">
        <v>0</v>
      </c>
      <c r="AE184" s="363">
        <v>0</v>
      </c>
      <c r="AF184" s="363">
        <v>10000</v>
      </c>
      <c r="AG184" s="401">
        <v>15</v>
      </c>
      <c r="AH184" s="363">
        <v>0</v>
      </c>
      <c r="AI184" s="397">
        <v>13</v>
      </c>
      <c r="AJ184" s="363">
        <v>1.4705883217993132</v>
      </c>
      <c r="AK184" s="397">
        <v>1</v>
      </c>
      <c r="AL184" s="363">
        <v>0</v>
      </c>
      <c r="AM184" s="363">
        <v>5</v>
      </c>
      <c r="AN184" s="392">
        <v>25.29411825259519</v>
      </c>
      <c r="AO184" s="362">
        <v>0</v>
      </c>
      <c r="AP184" s="363">
        <v>0</v>
      </c>
      <c r="AQ184" s="363">
        <v>0</v>
      </c>
      <c r="AR184" s="363">
        <v>0</v>
      </c>
      <c r="AS184" s="363">
        <v>10000</v>
      </c>
      <c r="AT184" s="401">
        <v>1</v>
      </c>
      <c r="AU184" s="363">
        <v>0</v>
      </c>
      <c r="AV184" s="397">
        <v>1</v>
      </c>
      <c r="AW184" s="363">
        <v>0</v>
      </c>
      <c r="AX184" s="397">
        <v>1</v>
      </c>
      <c r="AY184" s="363">
        <v>0</v>
      </c>
      <c r="AZ184" s="363">
        <v>5</v>
      </c>
      <c r="BA184" s="392">
        <v>15</v>
      </c>
    </row>
    <row r="185" spans="1:53" x14ac:dyDescent="0.2">
      <c r="A185" s="395" t="s">
        <v>312</v>
      </c>
      <c r="B185" s="370">
        <v>0</v>
      </c>
      <c r="C185" s="371">
        <v>0</v>
      </c>
      <c r="D185" s="371">
        <v>0</v>
      </c>
      <c r="E185" s="371">
        <v>0</v>
      </c>
      <c r="F185" s="371">
        <v>10000</v>
      </c>
      <c r="G185" s="400">
        <v>1</v>
      </c>
      <c r="H185" s="371">
        <v>0</v>
      </c>
      <c r="I185" s="398">
        <v>1</v>
      </c>
      <c r="J185" s="371">
        <v>0</v>
      </c>
      <c r="K185" s="398">
        <v>1</v>
      </c>
      <c r="L185" s="371">
        <v>0</v>
      </c>
      <c r="M185" s="371">
        <v>5</v>
      </c>
      <c r="N185" s="393">
        <v>15</v>
      </c>
      <c r="O185" s="370">
        <v>7.6114276139410126</v>
      </c>
      <c r="P185" s="371">
        <v>3.4655794260624129</v>
      </c>
      <c r="Q185" s="371">
        <v>6.7374128070349411</v>
      </c>
      <c r="R185" s="371">
        <v>7.0378256923112676</v>
      </c>
      <c r="S185" s="371">
        <v>7.1931761854726961</v>
      </c>
      <c r="T185" s="400">
        <v>8</v>
      </c>
      <c r="U185" s="371">
        <v>2.5</v>
      </c>
      <c r="V185" s="398">
        <v>8</v>
      </c>
      <c r="W185" s="371">
        <v>2.9411764705882355</v>
      </c>
      <c r="X185" s="398">
        <v>12</v>
      </c>
      <c r="Y185" s="371">
        <v>3.2352941176470589</v>
      </c>
      <c r="Z185" s="371">
        <v>5</v>
      </c>
      <c r="AA185" s="393">
        <v>62.794117647058826</v>
      </c>
      <c r="AB185" s="370">
        <v>8.3587500478829799</v>
      </c>
      <c r="AC185" s="371">
        <v>4.5809473636003855</v>
      </c>
      <c r="AD185" s="371">
        <v>7.6747254637948865</v>
      </c>
      <c r="AE185" s="371">
        <v>7.9155784229622546</v>
      </c>
      <c r="AF185" s="371">
        <v>4.5055446698138839</v>
      </c>
      <c r="AG185" s="400">
        <v>5</v>
      </c>
      <c r="AH185" s="371">
        <v>3.5714288265306307</v>
      </c>
      <c r="AI185" s="398">
        <v>5</v>
      </c>
      <c r="AJ185" s="371">
        <v>3.8235296366782143</v>
      </c>
      <c r="AK185" s="398">
        <v>12</v>
      </c>
      <c r="AL185" s="371">
        <v>3.2352939273356514</v>
      </c>
      <c r="AM185" s="371">
        <v>5</v>
      </c>
      <c r="AN185" s="393">
        <v>76.47059102446886</v>
      </c>
      <c r="AO185" s="370">
        <v>0</v>
      </c>
      <c r="AP185" s="371">
        <v>0</v>
      </c>
      <c r="AQ185" s="371">
        <v>0</v>
      </c>
      <c r="AR185" s="371">
        <v>0</v>
      </c>
      <c r="AS185" s="371">
        <v>10000</v>
      </c>
      <c r="AT185" s="400">
        <v>1</v>
      </c>
      <c r="AU185" s="371">
        <v>0</v>
      </c>
      <c r="AV185" s="398">
        <v>1</v>
      </c>
      <c r="AW185" s="371">
        <v>0</v>
      </c>
      <c r="AX185" s="398">
        <v>1</v>
      </c>
      <c r="AY185" s="371">
        <v>0</v>
      </c>
      <c r="AZ185" s="371">
        <v>5</v>
      </c>
      <c r="BA185" s="393">
        <v>15</v>
      </c>
    </row>
    <row r="186" spans="1:53" x14ac:dyDescent="0.2">
      <c r="A186" s="394"/>
      <c r="B186" s="383"/>
      <c r="C186" s="383"/>
      <c r="D186" s="383"/>
      <c r="E186" s="383"/>
      <c r="F186" s="383"/>
      <c r="G186" s="361"/>
      <c r="H186" s="383"/>
      <c r="I186" s="368"/>
      <c r="J186" s="383"/>
      <c r="K186" s="383"/>
      <c r="L186" s="383"/>
      <c r="M186" s="383"/>
      <c r="N186" s="383"/>
      <c r="O186" s="363"/>
      <c r="P186" s="363"/>
      <c r="Q186" s="363"/>
      <c r="R186" s="363"/>
      <c r="S186" s="363"/>
      <c r="T186" s="383"/>
      <c r="U186" s="363"/>
      <c r="V186" s="383"/>
      <c r="W186" s="363"/>
      <c r="X186" s="383"/>
      <c r="Y186" s="363"/>
      <c r="Z186" s="363"/>
      <c r="AA186" s="363"/>
      <c r="AB186" s="383"/>
      <c r="AC186" s="383"/>
      <c r="AD186" s="383"/>
      <c r="AE186" s="383"/>
      <c r="AF186" s="383"/>
      <c r="AG186" s="383"/>
      <c r="AH186" s="383"/>
      <c r="AI186" s="383"/>
      <c r="AJ186" s="383"/>
      <c r="AK186" s="368"/>
      <c r="AL186" s="383"/>
      <c r="AM186" s="383"/>
      <c r="AN186" s="383"/>
      <c r="AO186" s="383"/>
      <c r="AP186" s="383"/>
      <c r="AQ186" s="383"/>
      <c r="AR186" s="383"/>
      <c r="AS186" s="383"/>
      <c r="AT186" s="383"/>
      <c r="AU186" s="383"/>
      <c r="AV186" s="383"/>
      <c r="AW186" s="383"/>
      <c r="AX186" s="368"/>
      <c r="AY186" s="383"/>
      <c r="AZ186" s="383"/>
      <c r="BA186" s="383"/>
    </row>
    <row r="187" spans="1:53" x14ac:dyDescent="0.2">
      <c r="A187" s="386" t="s">
        <v>358</v>
      </c>
      <c r="B187" s="361"/>
      <c r="C187" s="361"/>
      <c r="D187" s="361"/>
      <c r="E187" s="361"/>
      <c r="F187" s="361"/>
      <c r="G187" s="396">
        <v>1</v>
      </c>
      <c r="H187" s="383"/>
      <c r="I187" s="396">
        <v>1</v>
      </c>
      <c r="J187" s="383"/>
      <c r="K187" s="396">
        <v>1</v>
      </c>
      <c r="L187" s="383"/>
      <c r="M187" s="383"/>
      <c r="N187" s="383"/>
      <c r="O187" s="361"/>
      <c r="P187" s="361"/>
      <c r="Q187" s="361"/>
      <c r="R187" s="361"/>
      <c r="S187" s="361"/>
      <c r="T187" s="396">
        <v>1</v>
      </c>
      <c r="U187" s="363"/>
      <c r="V187" s="396">
        <v>1</v>
      </c>
      <c r="W187" s="363"/>
      <c r="X187" s="396">
        <v>1</v>
      </c>
      <c r="Y187" s="363"/>
      <c r="Z187" s="363"/>
      <c r="AA187" s="363"/>
      <c r="AB187" s="361"/>
      <c r="AC187" s="361"/>
      <c r="AD187" s="361"/>
      <c r="AE187" s="361"/>
      <c r="AF187" s="361"/>
      <c r="AG187" s="396">
        <v>1</v>
      </c>
      <c r="AH187" s="383"/>
      <c r="AI187" s="396">
        <v>1</v>
      </c>
      <c r="AJ187" s="383"/>
      <c r="AK187" s="396">
        <v>1</v>
      </c>
      <c r="AL187" s="383"/>
      <c r="AM187" s="383"/>
      <c r="AN187" s="383"/>
      <c r="AO187" s="361"/>
      <c r="AP187" s="361"/>
      <c r="AQ187" s="361"/>
      <c r="AR187" s="361"/>
      <c r="AS187" s="361"/>
      <c r="AT187" s="396">
        <v>1</v>
      </c>
      <c r="AU187" s="383"/>
      <c r="AV187" s="396">
        <v>1</v>
      </c>
      <c r="AW187" s="383"/>
      <c r="AX187" s="396">
        <v>1</v>
      </c>
      <c r="AY187" s="383"/>
      <c r="AZ187" s="383"/>
      <c r="BA187" s="383"/>
    </row>
    <row r="188" spans="1:53" x14ac:dyDescent="0.2">
      <c r="A188" s="386" t="s">
        <v>333</v>
      </c>
      <c r="B188" s="361"/>
      <c r="C188" s="361"/>
      <c r="D188" s="361"/>
      <c r="E188" s="361"/>
      <c r="F188" s="361"/>
      <c r="G188" s="396">
        <v>1</v>
      </c>
      <c r="H188" s="383"/>
      <c r="I188" s="396">
        <v>1</v>
      </c>
      <c r="J188" s="383"/>
      <c r="K188" s="396">
        <v>1</v>
      </c>
      <c r="L188" s="383"/>
      <c r="M188" s="383"/>
      <c r="N188" s="383"/>
      <c r="O188" s="361"/>
      <c r="P188" s="361"/>
      <c r="Q188" s="361"/>
      <c r="R188" s="361"/>
      <c r="S188" s="361"/>
      <c r="T188" s="396">
        <v>15</v>
      </c>
      <c r="U188" s="363"/>
      <c r="V188" s="396">
        <v>18</v>
      </c>
      <c r="W188" s="363"/>
      <c r="X188" s="396">
        <v>18</v>
      </c>
      <c r="Y188" s="363"/>
      <c r="Z188" s="363"/>
      <c r="AA188" s="363"/>
      <c r="AB188" s="361"/>
      <c r="AC188" s="361"/>
      <c r="AD188" s="361"/>
      <c r="AE188" s="361"/>
      <c r="AF188" s="361"/>
      <c r="AG188" s="396">
        <v>15</v>
      </c>
      <c r="AH188" s="383"/>
      <c r="AI188" s="396">
        <v>18</v>
      </c>
      <c r="AJ188" s="383"/>
      <c r="AK188" s="396">
        <v>18</v>
      </c>
      <c r="AL188" s="383"/>
      <c r="AM188" s="383"/>
      <c r="AN188" s="383"/>
      <c r="AO188" s="361"/>
      <c r="AP188" s="361"/>
      <c r="AQ188" s="361"/>
      <c r="AR188" s="361"/>
      <c r="AS188" s="361"/>
      <c r="AT188" s="396">
        <v>1</v>
      </c>
      <c r="AU188" s="383"/>
      <c r="AV188" s="396">
        <v>1</v>
      </c>
      <c r="AW188" s="383"/>
      <c r="AX188" s="396">
        <v>1</v>
      </c>
      <c r="AY188" s="383"/>
      <c r="AZ188" s="383"/>
      <c r="BA188" s="383"/>
    </row>
    <row r="190" spans="1:53" ht="15.75" x14ac:dyDescent="0.25">
      <c r="A190" s="358"/>
      <c r="B190" s="765" t="s">
        <v>365</v>
      </c>
      <c r="C190" s="763"/>
      <c r="D190" s="763"/>
      <c r="E190" s="763"/>
      <c r="F190" s="763"/>
      <c r="G190" s="763"/>
      <c r="H190" s="763"/>
      <c r="I190" s="763"/>
      <c r="J190" s="763"/>
      <c r="K190" s="763"/>
      <c r="L190" s="763"/>
      <c r="M190" s="763"/>
      <c r="N190" s="764"/>
      <c r="O190" s="765" t="s">
        <v>365</v>
      </c>
      <c r="P190" s="763"/>
      <c r="Q190" s="763"/>
      <c r="R190" s="763"/>
      <c r="S190" s="763"/>
      <c r="T190" s="763"/>
      <c r="U190" s="763"/>
      <c r="V190" s="763"/>
      <c r="W190" s="763"/>
      <c r="X190" s="763"/>
      <c r="Y190" s="763"/>
      <c r="Z190" s="763"/>
      <c r="AA190" s="764"/>
      <c r="AB190" s="765" t="s">
        <v>365</v>
      </c>
      <c r="AC190" s="763"/>
      <c r="AD190" s="763"/>
      <c r="AE190" s="763"/>
      <c r="AF190" s="763"/>
      <c r="AG190" s="763"/>
      <c r="AH190" s="763"/>
      <c r="AI190" s="763"/>
      <c r="AJ190" s="763"/>
      <c r="AK190" s="763"/>
      <c r="AL190" s="763"/>
      <c r="AM190" s="763"/>
      <c r="AN190" s="764"/>
      <c r="AO190" s="765" t="s">
        <v>365</v>
      </c>
      <c r="AP190" s="763"/>
      <c r="AQ190" s="763"/>
      <c r="AR190" s="763"/>
      <c r="AS190" s="763"/>
      <c r="AT190" s="763"/>
      <c r="AU190" s="763"/>
      <c r="AV190" s="763"/>
      <c r="AW190" s="763"/>
      <c r="AX190" s="763"/>
      <c r="AY190" s="763"/>
      <c r="AZ190" s="763"/>
      <c r="BA190" s="764"/>
    </row>
    <row r="191" spans="1:53" x14ac:dyDescent="0.2">
      <c r="A191" s="358"/>
      <c r="B191" s="755" t="s">
        <v>284</v>
      </c>
      <c r="C191" s="756"/>
      <c r="D191" s="756"/>
      <c r="E191" s="756"/>
      <c r="F191" s="756"/>
      <c r="G191" s="756"/>
      <c r="H191" s="756"/>
      <c r="I191" s="756"/>
      <c r="J191" s="763"/>
      <c r="K191" s="763"/>
      <c r="L191" s="763"/>
      <c r="M191" s="763"/>
      <c r="N191" s="764"/>
      <c r="O191" s="755" t="s">
        <v>285</v>
      </c>
      <c r="P191" s="756"/>
      <c r="Q191" s="756"/>
      <c r="R191" s="756"/>
      <c r="S191" s="756"/>
      <c r="T191" s="756"/>
      <c r="U191" s="756"/>
      <c r="V191" s="756"/>
      <c r="W191" s="756"/>
      <c r="X191" s="756"/>
      <c r="Y191" s="756"/>
      <c r="Z191" s="756"/>
      <c r="AA191" s="757"/>
      <c r="AB191" s="755" t="s">
        <v>286</v>
      </c>
      <c r="AC191" s="756"/>
      <c r="AD191" s="756"/>
      <c r="AE191" s="756"/>
      <c r="AF191" s="756"/>
      <c r="AG191" s="756"/>
      <c r="AH191" s="756"/>
      <c r="AI191" s="756"/>
      <c r="AJ191" s="756"/>
      <c r="AK191" s="756"/>
      <c r="AL191" s="756"/>
      <c r="AM191" s="756"/>
      <c r="AN191" s="757"/>
      <c r="AO191" s="756" t="s">
        <v>287</v>
      </c>
      <c r="AP191" s="756"/>
      <c r="AQ191" s="756"/>
      <c r="AR191" s="756"/>
      <c r="AS191" s="756"/>
      <c r="AT191" s="756"/>
      <c r="AU191" s="756"/>
      <c r="AV191" s="756"/>
      <c r="AW191" s="756"/>
      <c r="AX191" s="756"/>
      <c r="AY191" s="756"/>
      <c r="AZ191" s="756"/>
      <c r="BA191" s="757"/>
    </row>
    <row r="192" spans="1:53" ht="33.75" x14ac:dyDescent="0.2">
      <c r="A192" s="382" t="s">
        <v>14</v>
      </c>
      <c r="B192" s="377" t="s">
        <v>348</v>
      </c>
      <c r="C192" s="378" t="s">
        <v>355</v>
      </c>
      <c r="D192" s="378" t="s">
        <v>356</v>
      </c>
      <c r="E192" s="378" t="s">
        <v>357</v>
      </c>
      <c r="F192" s="378" t="s">
        <v>319</v>
      </c>
      <c r="G192" s="375" t="s">
        <v>320</v>
      </c>
      <c r="H192" s="378" t="s">
        <v>352</v>
      </c>
      <c r="I192" s="375" t="s">
        <v>322</v>
      </c>
      <c r="J192" s="378" t="s">
        <v>353</v>
      </c>
      <c r="K192" s="375" t="s">
        <v>324</v>
      </c>
      <c r="L192" s="378" t="s">
        <v>325</v>
      </c>
      <c r="M192" s="378" t="s">
        <v>354</v>
      </c>
      <c r="N192" s="378" t="s">
        <v>327</v>
      </c>
      <c r="O192" s="377" t="s">
        <v>348</v>
      </c>
      <c r="P192" s="378" t="s">
        <v>355</v>
      </c>
      <c r="Q192" s="378" t="s">
        <v>356</v>
      </c>
      <c r="R192" s="378" t="s">
        <v>357</v>
      </c>
      <c r="S192" s="378" t="s">
        <v>319</v>
      </c>
      <c r="T192" s="375" t="s">
        <v>320</v>
      </c>
      <c r="U192" s="378" t="s">
        <v>352</v>
      </c>
      <c r="V192" s="375" t="s">
        <v>322</v>
      </c>
      <c r="W192" s="378" t="s">
        <v>353</v>
      </c>
      <c r="X192" s="375" t="s">
        <v>324</v>
      </c>
      <c r="Y192" s="378" t="s">
        <v>325</v>
      </c>
      <c r="Z192" s="378" t="s">
        <v>354</v>
      </c>
      <c r="AA192" s="378" t="s">
        <v>327</v>
      </c>
      <c r="AB192" s="377" t="s">
        <v>348</v>
      </c>
      <c r="AC192" s="378" t="s">
        <v>355</v>
      </c>
      <c r="AD192" s="378" t="s">
        <v>356</v>
      </c>
      <c r="AE192" s="378" t="s">
        <v>357</v>
      </c>
      <c r="AF192" s="378" t="s">
        <v>319</v>
      </c>
      <c r="AG192" s="375" t="s">
        <v>320</v>
      </c>
      <c r="AH192" s="378" t="s">
        <v>352</v>
      </c>
      <c r="AI192" s="375" t="s">
        <v>322</v>
      </c>
      <c r="AJ192" s="378" t="s">
        <v>353</v>
      </c>
      <c r="AK192" s="378" t="s">
        <v>324</v>
      </c>
      <c r="AL192" s="378" t="s">
        <v>325</v>
      </c>
      <c r="AM192" s="378" t="s">
        <v>354</v>
      </c>
      <c r="AN192" s="376" t="s">
        <v>327</v>
      </c>
      <c r="AO192" s="377" t="s">
        <v>348</v>
      </c>
      <c r="AP192" s="378" t="s">
        <v>355</v>
      </c>
      <c r="AQ192" s="378" t="s">
        <v>356</v>
      </c>
      <c r="AR192" s="378" t="s">
        <v>357</v>
      </c>
      <c r="AS192" s="378" t="s">
        <v>319</v>
      </c>
      <c r="AT192" s="375" t="s">
        <v>320</v>
      </c>
      <c r="AU192" s="378" t="s">
        <v>352</v>
      </c>
      <c r="AV192" s="375" t="s">
        <v>322</v>
      </c>
      <c r="AW192" s="378" t="s">
        <v>353</v>
      </c>
      <c r="AX192" s="378" t="s">
        <v>324</v>
      </c>
      <c r="AY192" s="378" t="s">
        <v>325</v>
      </c>
      <c r="AZ192" s="378" t="s">
        <v>354</v>
      </c>
      <c r="BA192" s="376" t="s">
        <v>327</v>
      </c>
    </row>
    <row r="193" spans="1:53" x14ac:dyDescent="0.2">
      <c r="A193" s="381" t="s">
        <v>0</v>
      </c>
      <c r="B193" s="372">
        <v>0</v>
      </c>
      <c r="C193" s="372">
        <v>0</v>
      </c>
      <c r="D193" s="372">
        <v>0</v>
      </c>
      <c r="E193" s="372">
        <v>0</v>
      </c>
      <c r="F193" s="372"/>
      <c r="G193" s="372"/>
      <c r="H193" s="391"/>
      <c r="I193" s="391"/>
      <c r="J193" s="391"/>
      <c r="K193" s="391"/>
      <c r="L193" s="387"/>
      <c r="M193" s="372"/>
      <c r="N193" s="373"/>
      <c r="O193" s="372">
        <v>0</v>
      </c>
      <c r="P193" s="372">
        <v>0</v>
      </c>
      <c r="Q193" s="372">
        <v>0</v>
      </c>
      <c r="R193" s="372">
        <v>0</v>
      </c>
      <c r="S193" s="372"/>
      <c r="T193" s="372"/>
      <c r="U193" s="391"/>
      <c r="V193" s="391"/>
      <c r="W193" s="391"/>
      <c r="X193" s="391"/>
      <c r="Y193" s="387"/>
      <c r="Z193" s="372"/>
      <c r="AA193" s="373"/>
      <c r="AB193" s="372">
        <v>0</v>
      </c>
      <c r="AC193" s="372">
        <v>0</v>
      </c>
      <c r="AD193" s="372">
        <v>0</v>
      </c>
      <c r="AE193" s="372">
        <v>0</v>
      </c>
      <c r="AF193" s="372"/>
      <c r="AG193" s="372"/>
      <c r="AH193" s="391"/>
      <c r="AI193" s="391"/>
      <c r="AJ193" s="391"/>
      <c r="AK193" s="391"/>
      <c r="AL193" s="387"/>
      <c r="AM193" s="372"/>
      <c r="AN193" s="373"/>
      <c r="AO193" s="372">
        <v>0</v>
      </c>
      <c r="AP193" s="372">
        <v>0</v>
      </c>
      <c r="AQ193" s="372">
        <v>0</v>
      </c>
      <c r="AR193" s="372">
        <v>0</v>
      </c>
      <c r="AS193" s="372"/>
      <c r="AT193" s="372"/>
      <c r="AU193" s="391"/>
      <c r="AV193" s="391"/>
      <c r="AW193" s="391"/>
      <c r="AX193" s="391"/>
      <c r="AY193" s="387"/>
      <c r="AZ193" s="372"/>
      <c r="BA193" s="373"/>
    </row>
    <row r="194" spans="1:53" x14ac:dyDescent="0.2">
      <c r="A194" s="369" t="s">
        <v>292</v>
      </c>
      <c r="B194" s="362">
        <v>0</v>
      </c>
      <c r="C194" s="363">
        <v>0</v>
      </c>
      <c r="D194" s="363">
        <v>0</v>
      </c>
      <c r="E194" s="363">
        <v>0</v>
      </c>
      <c r="F194" s="363">
        <v>10000</v>
      </c>
      <c r="G194" s="401">
        <v>1</v>
      </c>
      <c r="H194" s="363">
        <v>0</v>
      </c>
      <c r="I194" s="397">
        <v>1</v>
      </c>
      <c r="J194" s="363">
        <v>0</v>
      </c>
      <c r="K194" s="397">
        <v>1</v>
      </c>
      <c r="L194" s="363">
        <v>0</v>
      </c>
      <c r="M194" s="363">
        <v>5</v>
      </c>
      <c r="N194" s="392">
        <v>15</v>
      </c>
      <c r="O194" s="362">
        <v>5.6506672183717859</v>
      </c>
      <c r="P194" s="363">
        <v>4.2184339786188989</v>
      </c>
      <c r="Q194" s="363">
        <v>5.4332090370695294</v>
      </c>
      <c r="R194" s="363">
        <v>5.5115274142907937</v>
      </c>
      <c r="S194" s="363">
        <v>529.46748983069699</v>
      </c>
      <c r="T194" s="401">
        <v>9</v>
      </c>
      <c r="U194" s="363">
        <v>2.6470588235294117</v>
      </c>
      <c r="V194" s="397">
        <v>9</v>
      </c>
      <c r="W194" s="363">
        <v>2.6470588235294117</v>
      </c>
      <c r="X194" s="397">
        <v>4</v>
      </c>
      <c r="Y194" s="363">
        <v>0.88235294117647056</v>
      </c>
      <c r="Z194" s="363">
        <v>5</v>
      </c>
      <c r="AA194" s="392">
        <v>54.705882352941174</v>
      </c>
      <c r="AB194" s="362">
        <v>0</v>
      </c>
      <c r="AC194" s="363">
        <v>0</v>
      </c>
      <c r="AD194" s="363">
        <v>0</v>
      </c>
      <c r="AE194" s="363">
        <v>0</v>
      </c>
      <c r="AF194" s="363">
        <v>10000</v>
      </c>
      <c r="AG194" s="401">
        <v>1</v>
      </c>
      <c r="AH194" s="363">
        <v>0</v>
      </c>
      <c r="AI194" s="397">
        <v>1</v>
      </c>
      <c r="AJ194" s="363">
        <v>0</v>
      </c>
      <c r="AK194" s="397">
        <v>1</v>
      </c>
      <c r="AL194" s="363">
        <v>0</v>
      </c>
      <c r="AM194" s="363">
        <v>5</v>
      </c>
      <c r="AN194" s="392">
        <v>15</v>
      </c>
      <c r="AO194" s="362">
        <v>0</v>
      </c>
      <c r="AP194" s="363">
        <v>0</v>
      </c>
      <c r="AQ194" s="363">
        <v>0</v>
      </c>
      <c r="AR194" s="363">
        <v>0</v>
      </c>
      <c r="AS194" s="363">
        <v>10000</v>
      </c>
      <c r="AT194" s="401">
        <v>1</v>
      </c>
      <c r="AU194" s="363">
        <v>0</v>
      </c>
      <c r="AV194" s="397">
        <v>1</v>
      </c>
      <c r="AW194" s="363">
        <v>0</v>
      </c>
      <c r="AX194" s="397">
        <v>1</v>
      </c>
      <c r="AY194" s="363">
        <v>0</v>
      </c>
      <c r="AZ194" s="363">
        <v>5</v>
      </c>
      <c r="BA194" s="392">
        <v>15</v>
      </c>
    </row>
    <row r="195" spans="1:53" x14ac:dyDescent="0.2">
      <c r="A195" s="369" t="s">
        <v>299</v>
      </c>
      <c r="B195" s="362">
        <v>0</v>
      </c>
      <c r="C195" s="363">
        <v>0</v>
      </c>
      <c r="D195" s="363">
        <v>0</v>
      </c>
      <c r="E195" s="363">
        <v>0</v>
      </c>
      <c r="F195" s="363">
        <v>10000</v>
      </c>
      <c r="G195" s="401">
        <v>1</v>
      </c>
      <c r="H195" s="363">
        <v>0</v>
      </c>
      <c r="I195" s="397">
        <v>1</v>
      </c>
      <c r="J195" s="363">
        <v>0</v>
      </c>
      <c r="K195" s="397">
        <v>1</v>
      </c>
      <c r="L195" s="363">
        <v>0</v>
      </c>
      <c r="M195" s="363">
        <v>5</v>
      </c>
      <c r="N195" s="392">
        <v>15</v>
      </c>
      <c r="O195" s="362">
        <v>2.9378297300093137</v>
      </c>
      <c r="P195" s="363">
        <v>2.253683906385441</v>
      </c>
      <c r="Q195" s="363">
        <v>2.8339548146523272</v>
      </c>
      <c r="R195" s="363">
        <v>2.8713657538776896</v>
      </c>
      <c r="S195" s="363">
        <v>466.90438067738029</v>
      </c>
      <c r="T195" s="401">
        <v>10</v>
      </c>
      <c r="U195" s="363">
        <v>2.3529411764705883</v>
      </c>
      <c r="V195" s="397">
        <v>10</v>
      </c>
      <c r="W195" s="363">
        <v>2.3529411764705883</v>
      </c>
      <c r="X195" s="397">
        <v>5</v>
      </c>
      <c r="Y195" s="363">
        <v>1.1764705882352942</v>
      </c>
      <c r="Z195" s="363">
        <v>5</v>
      </c>
      <c r="AA195" s="392">
        <v>51.470588235294116</v>
      </c>
      <c r="AB195" s="362">
        <v>0</v>
      </c>
      <c r="AC195" s="363">
        <v>0</v>
      </c>
      <c r="AD195" s="363">
        <v>0</v>
      </c>
      <c r="AE195" s="363">
        <v>0</v>
      </c>
      <c r="AF195" s="363">
        <v>10000</v>
      </c>
      <c r="AG195" s="401">
        <v>1</v>
      </c>
      <c r="AH195" s="363">
        <v>0</v>
      </c>
      <c r="AI195" s="397">
        <v>1</v>
      </c>
      <c r="AJ195" s="363">
        <v>0</v>
      </c>
      <c r="AK195" s="397">
        <v>1</v>
      </c>
      <c r="AL195" s="363">
        <v>0</v>
      </c>
      <c r="AM195" s="363">
        <v>5</v>
      </c>
      <c r="AN195" s="392">
        <v>15</v>
      </c>
      <c r="AO195" s="362">
        <v>0</v>
      </c>
      <c r="AP195" s="363">
        <v>0</v>
      </c>
      <c r="AQ195" s="363">
        <v>0</v>
      </c>
      <c r="AR195" s="363">
        <v>0</v>
      </c>
      <c r="AS195" s="363">
        <v>10000</v>
      </c>
      <c r="AT195" s="401">
        <v>1</v>
      </c>
      <c r="AU195" s="363">
        <v>0</v>
      </c>
      <c r="AV195" s="397">
        <v>1</v>
      </c>
      <c r="AW195" s="363">
        <v>0</v>
      </c>
      <c r="AX195" s="397">
        <v>1</v>
      </c>
      <c r="AY195" s="363">
        <v>0</v>
      </c>
      <c r="AZ195" s="363">
        <v>5</v>
      </c>
      <c r="BA195" s="392">
        <v>15</v>
      </c>
    </row>
    <row r="196" spans="1:53" x14ac:dyDescent="0.2">
      <c r="A196" s="369" t="s">
        <v>331</v>
      </c>
      <c r="B196" s="362">
        <v>0</v>
      </c>
      <c r="C196" s="363">
        <v>0</v>
      </c>
      <c r="D196" s="363">
        <v>0</v>
      </c>
      <c r="E196" s="363">
        <v>0</v>
      </c>
      <c r="F196" s="363">
        <v>10000</v>
      </c>
      <c r="G196" s="401">
        <v>1</v>
      </c>
      <c r="H196" s="363">
        <v>0</v>
      </c>
      <c r="I196" s="397">
        <v>1</v>
      </c>
      <c r="J196" s="363">
        <v>0</v>
      </c>
      <c r="K196" s="397">
        <v>1</v>
      </c>
      <c r="L196" s="363">
        <v>0</v>
      </c>
      <c r="M196" s="363">
        <v>5</v>
      </c>
      <c r="N196" s="392">
        <v>15</v>
      </c>
      <c r="O196" s="362">
        <v>1.1508223854349819</v>
      </c>
      <c r="P196" s="363">
        <v>0.57786766830396663</v>
      </c>
      <c r="Q196" s="363">
        <v>1.063829787234035</v>
      </c>
      <c r="R196" s="363">
        <v>1.0951604968010857</v>
      </c>
      <c r="S196" s="363">
        <v>877.09442669422913</v>
      </c>
      <c r="T196" s="401">
        <v>11</v>
      </c>
      <c r="U196" s="363">
        <v>2.0588235294117649</v>
      </c>
      <c r="V196" s="397">
        <v>11</v>
      </c>
      <c r="W196" s="363">
        <v>2.0588235294117649</v>
      </c>
      <c r="X196" s="397">
        <v>2</v>
      </c>
      <c r="Y196" s="363">
        <v>0.29411764705882354</v>
      </c>
      <c r="Z196" s="363">
        <v>5</v>
      </c>
      <c r="AA196" s="392">
        <v>44.705882352941174</v>
      </c>
      <c r="AB196" s="362">
        <v>0</v>
      </c>
      <c r="AC196" s="363">
        <v>0</v>
      </c>
      <c r="AD196" s="363">
        <v>0</v>
      </c>
      <c r="AE196" s="363">
        <v>0</v>
      </c>
      <c r="AF196" s="363">
        <v>10000</v>
      </c>
      <c r="AG196" s="401">
        <v>1</v>
      </c>
      <c r="AH196" s="363">
        <v>0</v>
      </c>
      <c r="AI196" s="397">
        <v>1</v>
      </c>
      <c r="AJ196" s="363">
        <v>0</v>
      </c>
      <c r="AK196" s="397">
        <v>1</v>
      </c>
      <c r="AL196" s="363">
        <v>0</v>
      </c>
      <c r="AM196" s="363">
        <v>5</v>
      </c>
      <c r="AN196" s="392">
        <v>15</v>
      </c>
      <c r="AO196" s="362">
        <v>0</v>
      </c>
      <c r="AP196" s="363">
        <v>0</v>
      </c>
      <c r="AQ196" s="363">
        <v>0</v>
      </c>
      <c r="AR196" s="363">
        <v>0</v>
      </c>
      <c r="AS196" s="363">
        <v>10000</v>
      </c>
      <c r="AT196" s="401">
        <v>1</v>
      </c>
      <c r="AU196" s="363">
        <v>0</v>
      </c>
      <c r="AV196" s="397">
        <v>1</v>
      </c>
      <c r="AW196" s="363">
        <v>0</v>
      </c>
      <c r="AX196" s="397">
        <v>1</v>
      </c>
      <c r="AY196" s="363">
        <v>0</v>
      </c>
      <c r="AZ196" s="363">
        <v>5</v>
      </c>
      <c r="BA196" s="392">
        <v>15</v>
      </c>
    </row>
    <row r="197" spans="1:53" x14ac:dyDescent="0.2">
      <c r="A197" s="369" t="s">
        <v>328</v>
      </c>
      <c r="B197" s="362">
        <v>0</v>
      </c>
      <c r="C197" s="363">
        <v>0</v>
      </c>
      <c r="D197" s="363">
        <v>0</v>
      </c>
      <c r="E197" s="363">
        <v>0</v>
      </c>
      <c r="F197" s="363">
        <v>10000</v>
      </c>
      <c r="G197" s="401">
        <v>1</v>
      </c>
      <c r="H197" s="363">
        <v>0</v>
      </c>
      <c r="I197" s="397">
        <v>1</v>
      </c>
      <c r="J197" s="363">
        <v>0</v>
      </c>
      <c r="K197" s="397">
        <v>1</v>
      </c>
      <c r="L197" s="363">
        <v>0</v>
      </c>
      <c r="M197" s="363">
        <v>4</v>
      </c>
      <c r="N197" s="392">
        <v>12</v>
      </c>
      <c r="O197" s="362">
        <v>13.822799213820211</v>
      </c>
      <c r="P197" s="363">
        <v>2.4125975151690291</v>
      </c>
      <c r="Q197" s="363">
        <v>12.090370695327913</v>
      </c>
      <c r="R197" s="363">
        <v>12.714311305001081</v>
      </c>
      <c r="S197" s="363">
        <v>67.346754030593416</v>
      </c>
      <c r="T197" s="401">
        <v>2</v>
      </c>
      <c r="U197" s="363">
        <v>4.7058823529411766</v>
      </c>
      <c r="V197" s="397">
        <v>1</v>
      </c>
      <c r="W197" s="363">
        <v>5</v>
      </c>
      <c r="X197" s="397">
        <v>11</v>
      </c>
      <c r="Y197" s="363">
        <v>2.9411764705882355</v>
      </c>
      <c r="Z197" s="363">
        <v>4</v>
      </c>
      <c r="AA197" s="392">
        <v>88.764705882352942</v>
      </c>
      <c r="AB197" s="362">
        <v>0</v>
      </c>
      <c r="AC197" s="363">
        <v>0</v>
      </c>
      <c r="AD197" s="363">
        <v>0</v>
      </c>
      <c r="AE197" s="363">
        <v>0</v>
      </c>
      <c r="AF197" s="363">
        <v>10000</v>
      </c>
      <c r="AG197" s="401">
        <v>1</v>
      </c>
      <c r="AH197" s="363">
        <v>0</v>
      </c>
      <c r="AI197" s="397">
        <v>1</v>
      </c>
      <c r="AJ197" s="363">
        <v>0</v>
      </c>
      <c r="AK197" s="397">
        <v>1</v>
      </c>
      <c r="AL197" s="363">
        <v>0</v>
      </c>
      <c r="AM197" s="363">
        <v>4</v>
      </c>
      <c r="AN197" s="392">
        <v>12</v>
      </c>
      <c r="AO197" s="362">
        <v>0</v>
      </c>
      <c r="AP197" s="363">
        <v>0</v>
      </c>
      <c r="AQ197" s="363">
        <v>0</v>
      </c>
      <c r="AR197" s="363">
        <v>0</v>
      </c>
      <c r="AS197" s="363">
        <v>10000</v>
      </c>
      <c r="AT197" s="401">
        <v>1</v>
      </c>
      <c r="AU197" s="363">
        <v>0</v>
      </c>
      <c r="AV197" s="397">
        <v>1</v>
      </c>
      <c r="AW197" s="363">
        <v>0</v>
      </c>
      <c r="AX197" s="397">
        <v>1</v>
      </c>
      <c r="AY197" s="363">
        <v>0</v>
      </c>
      <c r="AZ197" s="363">
        <v>4</v>
      </c>
      <c r="BA197" s="392">
        <v>12</v>
      </c>
    </row>
    <row r="198" spans="1:53" x14ac:dyDescent="0.2">
      <c r="A198" s="369" t="s">
        <v>329</v>
      </c>
      <c r="B198" s="362">
        <v>0</v>
      </c>
      <c r="C198" s="363">
        <v>0</v>
      </c>
      <c r="D198" s="363">
        <v>0</v>
      </c>
      <c r="E198" s="363">
        <v>0</v>
      </c>
      <c r="F198" s="363">
        <v>10000</v>
      </c>
      <c r="G198" s="401">
        <v>1</v>
      </c>
      <c r="H198" s="363">
        <v>0</v>
      </c>
      <c r="I198" s="397">
        <v>1</v>
      </c>
      <c r="J198" s="363">
        <v>0</v>
      </c>
      <c r="K198" s="397">
        <v>1</v>
      </c>
      <c r="L198" s="363">
        <v>0</v>
      </c>
      <c r="M198" s="363">
        <v>4.375</v>
      </c>
      <c r="N198" s="392">
        <v>13.125</v>
      </c>
      <c r="O198" s="362">
        <v>13.796938036619434</v>
      </c>
      <c r="P198" s="363">
        <v>-7.9890205143022266</v>
      </c>
      <c r="Q198" s="363">
        <v>10.489142355779775</v>
      </c>
      <c r="R198" s="363">
        <v>11.680457340350396</v>
      </c>
      <c r="S198" s="363">
        <v>62.463989668207397</v>
      </c>
      <c r="T198" s="401">
        <v>3</v>
      </c>
      <c r="U198" s="363">
        <v>4.4117647058823533</v>
      </c>
      <c r="V198" s="397">
        <v>2</v>
      </c>
      <c r="W198" s="363">
        <v>4.7058823529411766</v>
      </c>
      <c r="X198" s="397">
        <v>13</v>
      </c>
      <c r="Y198" s="363">
        <v>3.5294117647058822</v>
      </c>
      <c r="Z198" s="363">
        <v>4.375</v>
      </c>
      <c r="AA198" s="392">
        <v>87.536764705882348</v>
      </c>
      <c r="AB198" s="362">
        <v>0</v>
      </c>
      <c r="AC198" s="363">
        <v>0</v>
      </c>
      <c r="AD198" s="363">
        <v>0</v>
      </c>
      <c r="AE198" s="363">
        <v>0</v>
      </c>
      <c r="AF198" s="363">
        <v>10000</v>
      </c>
      <c r="AG198" s="401">
        <v>1</v>
      </c>
      <c r="AH198" s="363">
        <v>0</v>
      </c>
      <c r="AI198" s="397">
        <v>1</v>
      </c>
      <c r="AJ198" s="363">
        <v>0</v>
      </c>
      <c r="AK198" s="397">
        <v>1</v>
      </c>
      <c r="AL198" s="363">
        <v>0</v>
      </c>
      <c r="AM198" s="363">
        <v>4.375</v>
      </c>
      <c r="AN198" s="392">
        <v>13.125</v>
      </c>
      <c r="AO198" s="362">
        <v>0</v>
      </c>
      <c r="AP198" s="363">
        <v>0</v>
      </c>
      <c r="AQ198" s="363">
        <v>0</v>
      </c>
      <c r="AR198" s="363">
        <v>0</v>
      </c>
      <c r="AS198" s="363">
        <v>10000</v>
      </c>
      <c r="AT198" s="401">
        <v>1</v>
      </c>
      <c r="AU198" s="363">
        <v>0</v>
      </c>
      <c r="AV198" s="397">
        <v>1</v>
      </c>
      <c r="AW198" s="363">
        <v>0</v>
      </c>
      <c r="AX198" s="397">
        <v>1</v>
      </c>
      <c r="AY198" s="363">
        <v>0</v>
      </c>
      <c r="AZ198" s="363">
        <v>4.375</v>
      </c>
      <c r="BA198" s="392">
        <v>13.125</v>
      </c>
    </row>
    <row r="199" spans="1:53" x14ac:dyDescent="0.2">
      <c r="A199" s="369" t="s">
        <v>303</v>
      </c>
      <c r="B199" s="362">
        <v>0</v>
      </c>
      <c r="C199" s="363">
        <v>0</v>
      </c>
      <c r="D199" s="363">
        <v>0</v>
      </c>
      <c r="E199" s="363">
        <v>0</v>
      </c>
      <c r="F199" s="363">
        <v>10000</v>
      </c>
      <c r="G199" s="401">
        <v>1</v>
      </c>
      <c r="H199" s="363">
        <v>0</v>
      </c>
      <c r="I199" s="397">
        <v>1</v>
      </c>
      <c r="J199" s="363">
        <v>0</v>
      </c>
      <c r="K199" s="397">
        <v>1</v>
      </c>
      <c r="L199" s="363">
        <v>0</v>
      </c>
      <c r="M199" s="363">
        <v>4.75</v>
      </c>
      <c r="N199" s="392">
        <v>14.25</v>
      </c>
      <c r="O199" s="362">
        <v>11.068583841936487</v>
      </c>
      <c r="P199" s="363">
        <v>-7.9890205143022266</v>
      </c>
      <c r="Q199" s="363">
        <v>21.230533011625351</v>
      </c>
      <c r="R199" s="363">
        <v>9.2171596026571194</v>
      </c>
      <c r="S199" s="363">
        <v>105.56273242330964</v>
      </c>
      <c r="T199" s="401">
        <v>1</v>
      </c>
      <c r="U199" s="363">
        <v>5</v>
      </c>
      <c r="V199" s="397">
        <v>6</v>
      </c>
      <c r="W199" s="363">
        <v>3.5294117647058822</v>
      </c>
      <c r="X199" s="397">
        <v>9</v>
      </c>
      <c r="Y199" s="363">
        <v>2.3529411764705883</v>
      </c>
      <c r="Z199" s="363">
        <v>4.75</v>
      </c>
      <c r="AA199" s="392">
        <v>81.014705882352942</v>
      </c>
      <c r="AB199" s="362">
        <v>0</v>
      </c>
      <c r="AC199" s="363">
        <v>0</v>
      </c>
      <c r="AD199" s="363">
        <v>0</v>
      </c>
      <c r="AE199" s="363">
        <v>0</v>
      </c>
      <c r="AF199" s="363">
        <v>10000</v>
      </c>
      <c r="AG199" s="401">
        <v>1</v>
      </c>
      <c r="AH199" s="363">
        <v>0</v>
      </c>
      <c r="AI199" s="397">
        <v>1</v>
      </c>
      <c r="AJ199" s="363">
        <v>0</v>
      </c>
      <c r="AK199" s="397">
        <v>1</v>
      </c>
      <c r="AL199" s="363">
        <v>0</v>
      </c>
      <c r="AM199" s="363">
        <v>4.75</v>
      </c>
      <c r="AN199" s="392">
        <v>14.25</v>
      </c>
      <c r="AO199" s="362">
        <v>0</v>
      </c>
      <c r="AP199" s="363">
        <v>0</v>
      </c>
      <c r="AQ199" s="363">
        <v>0</v>
      </c>
      <c r="AR199" s="363">
        <v>0</v>
      </c>
      <c r="AS199" s="363">
        <v>10000</v>
      </c>
      <c r="AT199" s="401">
        <v>1</v>
      </c>
      <c r="AU199" s="363">
        <v>0</v>
      </c>
      <c r="AV199" s="397">
        <v>1</v>
      </c>
      <c r="AW199" s="363">
        <v>0</v>
      </c>
      <c r="AX199" s="397">
        <v>1</v>
      </c>
      <c r="AY199" s="363">
        <v>0</v>
      </c>
      <c r="AZ199" s="363">
        <v>4.75</v>
      </c>
      <c r="BA199" s="392">
        <v>14.25</v>
      </c>
    </row>
    <row r="200" spans="1:53" x14ac:dyDescent="0.2">
      <c r="A200" s="369" t="s">
        <v>330</v>
      </c>
      <c r="B200" s="362">
        <v>0</v>
      </c>
      <c r="C200" s="363">
        <v>0</v>
      </c>
      <c r="D200" s="363">
        <v>0</v>
      </c>
      <c r="E200" s="363">
        <v>0</v>
      </c>
      <c r="F200" s="363">
        <v>10000</v>
      </c>
      <c r="G200" s="401">
        <v>1</v>
      </c>
      <c r="H200" s="363">
        <v>0</v>
      </c>
      <c r="I200" s="397">
        <v>1</v>
      </c>
      <c r="J200" s="363">
        <v>0</v>
      </c>
      <c r="K200" s="397">
        <v>1</v>
      </c>
      <c r="L200" s="363">
        <v>0</v>
      </c>
      <c r="M200" s="363">
        <v>4.75</v>
      </c>
      <c r="N200" s="392">
        <v>14.25</v>
      </c>
      <c r="O200" s="362">
        <v>-1.50770663080583</v>
      </c>
      <c r="P200" s="363">
        <v>14.721178850043337</v>
      </c>
      <c r="Q200" s="363">
        <v>0.95635007677122486</v>
      </c>
      <c r="R200" s="363">
        <v>6.8910838739709462E-2</v>
      </c>
      <c r="S200" s="363">
        <v>21.030801665906914</v>
      </c>
      <c r="T200" s="401">
        <v>12</v>
      </c>
      <c r="U200" s="363">
        <v>1.7647058823529411</v>
      </c>
      <c r="V200" s="397">
        <v>16</v>
      </c>
      <c r="W200" s="363">
        <v>0.58823529411764708</v>
      </c>
      <c r="X200" s="397">
        <v>17</v>
      </c>
      <c r="Y200" s="363">
        <v>4.7058823529411766</v>
      </c>
      <c r="Z200" s="363">
        <v>4.75</v>
      </c>
      <c r="AA200" s="392">
        <v>44.838235294117645</v>
      </c>
      <c r="AB200" s="362">
        <v>0</v>
      </c>
      <c r="AC200" s="363">
        <v>0</v>
      </c>
      <c r="AD200" s="363">
        <v>0</v>
      </c>
      <c r="AE200" s="363">
        <v>0</v>
      </c>
      <c r="AF200" s="363">
        <v>10000</v>
      </c>
      <c r="AG200" s="401">
        <v>1</v>
      </c>
      <c r="AH200" s="363">
        <v>0</v>
      </c>
      <c r="AI200" s="397">
        <v>1</v>
      </c>
      <c r="AJ200" s="363">
        <v>0</v>
      </c>
      <c r="AK200" s="397">
        <v>1</v>
      </c>
      <c r="AL200" s="363">
        <v>0</v>
      </c>
      <c r="AM200" s="363">
        <v>4.75</v>
      </c>
      <c r="AN200" s="392">
        <v>14.25</v>
      </c>
      <c r="AO200" s="362">
        <v>0</v>
      </c>
      <c r="AP200" s="363">
        <v>0</v>
      </c>
      <c r="AQ200" s="363">
        <v>0</v>
      </c>
      <c r="AR200" s="363">
        <v>0</v>
      </c>
      <c r="AS200" s="363">
        <v>10000</v>
      </c>
      <c r="AT200" s="401">
        <v>1</v>
      </c>
      <c r="AU200" s="363">
        <v>0</v>
      </c>
      <c r="AV200" s="397">
        <v>1</v>
      </c>
      <c r="AW200" s="363">
        <v>0</v>
      </c>
      <c r="AX200" s="397">
        <v>1</v>
      </c>
      <c r="AY200" s="363">
        <v>0</v>
      </c>
      <c r="AZ200" s="363">
        <v>4.75</v>
      </c>
      <c r="BA200" s="392">
        <v>14.25</v>
      </c>
    </row>
    <row r="201" spans="1:53" x14ac:dyDescent="0.2">
      <c r="A201" s="369" t="s">
        <v>30</v>
      </c>
      <c r="B201" s="362">
        <v>0</v>
      </c>
      <c r="C201" s="363">
        <v>0</v>
      </c>
      <c r="D201" s="363">
        <v>0</v>
      </c>
      <c r="E201" s="363">
        <v>0</v>
      </c>
      <c r="F201" s="363">
        <v>10000</v>
      </c>
      <c r="G201" s="401">
        <v>1</v>
      </c>
      <c r="H201" s="363">
        <v>0</v>
      </c>
      <c r="I201" s="397">
        <v>1</v>
      </c>
      <c r="J201" s="363">
        <v>0</v>
      </c>
      <c r="K201" s="397">
        <v>1</v>
      </c>
      <c r="L201" s="363">
        <v>0</v>
      </c>
      <c r="M201" s="363">
        <v>4.75</v>
      </c>
      <c r="N201" s="392">
        <v>14.25</v>
      </c>
      <c r="O201" s="362">
        <v>0</v>
      </c>
      <c r="P201" s="363">
        <v>5.3452759318116199</v>
      </c>
      <c r="Q201" s="363">
        <v>0.81158148716823619</v>
      </c>
      <c r="R201" s="363">
        <v>0.51928737950491421</v>
      </c>
      <c r="S201" s="363">
        <v>47.607678200194428</v>
      </c>
      <c r="T201" s="401">
        <v>13</v>
      </c>
      <c r="U201" s="363">
        <v>1.4705882352941178</v>
      </c>
      <c r="V201" s="397">
        <v>12</v>
      </c>
      <c r="W201" s="363">
        <v>1.7647058823529411</v>
      </c>
      <c r="X201" s="397">
        <v>15</v>
      </c>
      <c r="Y201" s="363">
        <v>4.1176470588235299</v>
      </c>
      <c r="Z201" s="363">
        <v>4.75</v>
      </c>
      <c r="AA201" s="392">
        <v>49.25</v>
      </c>
      <c r="AB201" s="362">
        <v>0</v>
      </c>
      <c r="AC201" s="363">
        <v>0</v>
      </c>
      <c r="AD201" s="363">
        <v>0</v>
      </c>
      <c r="AE201" s="363">
        <v>0</v>
      </c>
      <c r="AF201" s="363">
        <v>10000</v>
      </c>
      <c r="AG201" s="401">
        <v>1</v>
      </c>
      <c r="AH201" s="363">
        <v>0</v>
      </c>
      <c r="AI201" s="397">
        <v>1</v>
      </c>
      <c r="AJ201" s="363">
        <v>0</v>
      </c>
      <c r="AK201" s="397">
        <v>1</v>
      </c>
      <c r="AL201" s="363">
        <v>0</v>
      </c>
      <c r="AM201" s="363">
        <v>4.75</v>
      </c>
      <c r="AN201" s="392">
        <v>14.25</v>
      </c>
      <c r="AO201" s="362">
        <v>0</v>
      </c>
      <c r="AP201" s="363">
        <v>0</v>
      </c>
      <c r="AQ201" s="363">
        <v>0</v>
      </c>
      <c r="AR201" s="363">
        <v>0</v>
      </c>
      <c r="AS201" s="363">
        <v>10000</v>
      </c>
      <c r="AT201" s="401">
        <v>1</v>
      </c>
      <c r="AU201" s="363">
        <v>0</v>
      </c>
      <c r="AV201" s="397">
        <v>1</v>
      </c>
      <c r="AW201" s="363">
        <v>0</v>
      </c>
      <c r="AX201" s="397">
        <v>1</v>
      </c>
      <c r="AY201" s="363">
        <v>0</v>
      </c>
      <c r="AZ201" s="363">
        <v>4.75</v>
      </c>
      <c r="BA201" s="392">
        <v>14.25</v>
      </c>
    </row>
    <row r="202" spans="1:53" x14ac:dyDescent="0.2">
      <c r="A202" s="369" t="s">
        <v>6</v>
      </c>
      <c r="B202" s="362">
        <v>0</v>
      </c>
      <c r="C202" s="363">
        <v>0</v>
      </c>
      <c r="D202" s="363">
        <v>0</v>
      </c>
      <c r="E202" s="363">
        <v>0</v>
      </c>
      <c r="F202" s="363">
        <v>10000</v>
      </c>
      <c r="G202" s="401">
        <v>1</v>
      </c>
      <c r="H202" s="363">
        <v>0</v>
      </c>
      <c r="I202" s="397">
        <v>1</v>
      </c>
      <c r="J202" s="363">
        <v>0</v>
      </c>
      <c r="K202" s="397">
        <v>1</v>
      </c>
      <c r="L202" s="363">
        <v>0</v>
      </c>
      <c r="M202" s="363">
        <v>4.75</v>
      </c>
      <c r="N202" s="392">
        <v>14.25</v>
      </c>
      <c r="O202" s="362">
        <v>9.7600082755767072</v>
      </c>
      <c r="P202" s="363">
        <v>-1.5024559375903008</v>
      </c>
      <c r="Q202" s="363">
        <v>8.0500109673173927</v>
      </c>
      <c r="R202" s="363">
        <v>8.6658728927394701</v>
      </c>
      <c r="S202" s="363">
        <v>730.68058656538653</v>
      </c>
      <c r="T202" s="401">
        <v>7</v>
      </c>
      <c r="U202" s="363">
        <v>3.2352941176470589</v>
      </c>
      <c r="V202" s="397">
        <v>7</v>
      </c>
      <c r="W202" s="363">
        <v>3.2352941176470589</v>
      </c>
      <c r="X202" s="397">
        <v>3</v>
      </c>
      <c r="Y202" s="363">
        <v>0.58823529411764708</v>
      </c>
      <c r="Z202" s="363">
        <v>4.75</v>
      </c>
      <c r="AA202" s="392">
        <v>61.308823529411768</v>
      </c>
      <c r="AB202" s="362">
        <v>0</v>
      </c>
      <c r="AC202" s="363">
        <v>0</v>
      </c>
      <c r="AD202" s="363">
        <v>0</v>
      </c>
      <c r="AE202" s="363">
        <v>0</v>
      </c>
      <c r="AF202" s="363">
        <v>10000</v>
      </c>
      <c r="AG202" s="401">
        <v>1</v>
      </c>
      <c r="AH202" s="363">
        <v>0</v>
      </c>
      <c r="AI202" s="397">
        <v>1</v>
      </c>
      <c r="AJ202" s="363">
        <v>0</v>
      </c>
      <c r="AK202" s="397">
        <v>1</v>
      </c>
      <c r="AL202" s="363">
        <v>0</v>
      </c>
      <c r="AM202" s="363">
        <v>4.75</v>
      </c>
      <c r="AN202" s="392">
        <v>14.25</v>
      </c>
      <c r="AO202" s="362">
        <v>0</v>
      </c>
      <c r="AP202" s="363">
        <v>0</v>
      </c>
      <c r="AQ202" s="363">
        <v>0</v>
      </c>
      <c r="AR202" s="363">
        <v>0</v>
      </c>
      <c r="AS202" s="363">
        <v>10000</v>
      </c>
      <c r="AT202" s="401">
        <v>1</v>
      </c>
      <c r="AU202" s="363">
        <v>0</v>
      </c>
      <c r="AV202" s="397">
        <v>1</v>
      </c>
      <c r="AW202" s="363">
        <v>0</v>
      </c>
      <c r="AX202" s="397">
        <v>1</v>
      </c>
      <c r="AY202" s="363">
        <v>0</v>
      </c>
      <c r="AZ202" s="363">
        <v>4.75</v>
      </c>
      <c r="BA202" s="392">
        <v>14.25</v>
      </c>
    </row>
    <row r="203" spans="1:53" x14ac:dyDescent="0.2">
      <c r="A203" s="369" t="s">
        <v>305</v>
      </c>
      <c r="B203" s="362">
        <v>0</v>
      </c>
      <c r="C203" s="363">
        <v>0</v>
      </c>
      <c r="D203" s="363">
        <v>0</v>
      </c>
      <c r="E203" s="363">
        <v>0</v>
      </c>
      <c r="F203" s="363">
        <v>10000</v>
      </c>
      <c r="G203" s="401">
        <v>1</v>
      </c>
      <c r="H203" s="363">
        <v>0</v>
      </c>
      <c r="I203" s="397">
        <v>1</v>
      </c>
      <c r="J203" s="363">
        <v>0</v>
      </c>
      <c r="K203" s="397">
        <v>1</v>
      </c>
      <c r="L203" s="363">
        <v>0</v>
      </c>
      <c r="M203" s="363">
        <v>4.375</v>
      </c>
      <c r="N203" s="392">
        <v>13.125</v>
      </c>
      <c r="O203" s="362">
        <v>10.809972069928627</v>
      </c>
      <c r="P203" s="363">
        <v>-0.1011268419532034</v>
      </c>
      <c r="Q203" s="363">
        <v>9.1533230971704231</v>
      </c>
      <c r="R203" s="363">
        <v>9.7499714200557754</v>
      </c>
      <c r="S203" s="363">
        <v>66.63181368076286</v>
      </c>
      <c r="T203" s="401">
        <v>6</v>
      </c>
      <c r="U203" s="363">
        <v>3.5294117647058822</v>
      </c>
      <c r="V203" s="397">
        <v>5</v>
      </c>
      <c r="W203" s="363">
        <v>3.8235294117647061</v>
      </c>
      <c r="X203" s="397">
        <v>12</v>
      </c>
      <c r="Y203" s="363">
        <v>3.2352941176470589</v>
      </c>
      <c r="Z203" s="363">
        <v>4.375</v>
      </c>
      <c r="AA203" s="392">
        <v>74.30147058823529</v>
      </c>
      <c r="AB203" s="362">
        <v>0</v>
      </c>
      <c r="AC203" s="363">
        <v>0</v>
      </c>
      <c r="AD203" s="363">
        <v>0</v>
      </c>
      <c r="AE203" s="363">
        <v>0</v>
      </c>
      <c r="AF203" s="363">
        <v>10000</v>
      </c>
      <c r="AG203" s="401">
        <v>1</v>
      </c>
      <c r="AH203" s="363">
        <v>0</v>
      </c>
      <c r="AI203" s="397">
        <v>1</v>
      </c>
      <c r="AJ203" s="363">
        <v>0</v>
      </c>
      <c r="AK203" s="397">
        <v>1</v>
      </c>
      <c r="AL203" s="363">
        <v>0</v>
      </c>
      <c r="AM203" s="363">
        <v>4.375</v>
      </c>
      <c r="AN203" s="392">
        <v>13.125</v>
      </c>
      <c r="AO203" s="362">
        <v>0</v>
      </c>
      <c r="AP203" s="363">
        <v>0</v>
      </c>
      <c r="AQ203" s="363">
        <v>0</v>
      </c>
      <c r="AR203" s="363">
        <v>0</v>
      </c>
      <c r="AS203" s="363">
        <v>10000</v>
      </c>
      <c r="AT203" s="401">
        <v>1</v>
      </c>
      <c r="AU203" s="363">
        <v>0</v>
      </c>
      <c r="AV203" s="397">
        <v>1</v>
      </c>
      <c r="AW203" s="363">
        <v>0</v>
      </c>
      <c r="AX203" s="397">
        <v>1</v>
      </c>
      <c r="AY203" s="363">
        <v>0</v>
      </c>
      <c r="AZ203" s="363">
        <v>4.375</v>
      </c>
      <c r="BA203" s="392">
        <v>13.125</v>
      </c>
    </row>
    <row r="204" spans="1:53" x14ac:dyDescent="0.2">
      <c r="A204" s="369" t="s">
        <v>306</v>
      </c>
      <c r="B204" s="362">
        <v>0</v>
      </c>
      <c r="C204" s="363">
        <v>0</v>
      </c>
      <c r="D204" s="363">
        <v>0</v>
      </c>
      <c r="E204" s="363">
        <v>0</v>
      </c>
      <c r="F204" s="363">
        <v>10000</v>
      </c>
      <c r="G204" s="401">
        <v>1</v>
      </c>
      <c r="H204" s="363">
        <v>0</v>
      </c>
      <c r="I204" s="397">
        <v>1</v>
      </c>
      <c r="J204" s="363">
        <v>0</v>
      </c>
      <c r="K204" s="397">
        <v>1</v>
      </c>
      <c r="L204" s="363">
        <v>0</v>
      </c>
      <c r="M204" s="363">
        <v>5</v>
      </c>
      <c r="N204" s="392">
        <v>15</v>
      </c>
      <c r="O204" s="362">
        <v>0</v>
      </c>
      <c r="P204" s="363">
        <v>3.0049118751805812</v>
      </c>
      <c r="Q204" s="363">
        <v>0.45624040359727663</v>
      </c>
      <c r="R204" s="363">
        <v>0.29192371604600531</v>
      </c>
      <c r="S204" s="363">
        <v>119.4271159910478</v>
      </c>
      <c r="T204" s="401">
        <v>15</v>
      </c>
      <c r="U204" s="363">
        <v>0.88235294117647056</v>
      </c>
      <c r="V204" s="397">
        <v>13</v>
      </c>
      <c r="W204" s="363">
        <v>1.4705882352941178</v>
      </c>
      <c r="X204" s="397">
        <v>8</v>
      </c>
      <c r="Y204" s="363">
        <v>2.0588235294117649</v>
      </c>
      <c r="Z204" s="363">
        <v>5</v>
      </c>
      <c r="AA204" s="392">
        <v>37.647058823529413</v>
      </c>
      <c r="AB204" s="362">
        <v>0</v>
      </c>
      <c r="AC204" s="363">
        <v>0</v>
      </c>
      <c r="AD204" s="363">
        <v>0</v>
      </c>
      <c r="AE204" s="363">
        <v>0</v>
      </c>
      <c r="AF204" s="363">
        <v>10000</v>
      </c>
      <c r="AG204" s="401">
        <v>1</v>
      </c>
      <c r="AH204" s="363">
        <v>0</v>
      </c>
      <c r="AI204" s="397">
        <v>1</v>
      </c>
      <c r="AJ204" s="363">
        <v>0</v>
      </c>
      <c r="AK204" s="397">
        <v>1</v>
      </c>
      <c r="AL204" s="363">
        <v>0</v>
      </c>
      <c r="AM204" s="363">
        <v>5</v>
      </c>
      <c r="AN204" s="392">
        <v>15</v>
      </c>
      <c r="AO204" s="362">
        <v>0</v>
      </c>
      <c r="AP204" s="363">
        <v>0</v>
      </c>
      <c r="AQ204" s="363">
        <v>0</v>
      </c>
      <c r="AR204" s="363">
        <v>0</v>
      </c>
      <c r="AS204" s="363">
        <v>10000</v>
      </c>
      <c r="AT204" s="401">
        <v>1</v>
      </c>
      <c r="AU204" s="363">
        <v>0</v>
      </c>
      <c r="AV204" s="397">
        <v>1</v>
      </c>
      <c r="AW204" s="363">
        <v>0</v>
      </c>
      <c r="AX204" s="397">
        <v>1</v>
      </c>
      <c r="AY204" s="363">
        <v>0</v>
      </c>
      <c r="AZ204" s="363">
        <v>5</v>
      </c>
      <c r="BA204" s="392">
        <v>15</v>
      </c>
    </row>
    <row r="205" spans="1:53" x14ac:dyDescent="0.2">
      <c r="A205" s="369" t="s">
        <v>307</v>
      </c>
      <c r="B205" s="362">
        <v>0</v>
      </c>
      <c r="C205" s="363">
        <v>0</v>
      </c>
      <c r="D205" s="363">
        <v>0</v>
      </c>
      <c r="E205" s="363">
        <v>0</v>
      </c>
      <c r="F205" s="363">
        <v>10000</v>
      </c>
      <c r="G205" s="401">
        <v>1</v>
      </c>
      <c r="H205" s="363">
        <v>0</v>
      </c>
      <c r="I205" s="397">
        <v>1</v>
      </c>
      <c r="J205" s="363">
        <v>0</v>
      </c>
      <c r="K205" s="397">
        <v>1</v>
      </c>
      <c r="L205" s="363">
        <v>0</v>
      </c>
      <c r="M205" s="363">
        <v>5</v>
      </c>
      <c r="N205" s="392">
        <v>15</v>
      </c>
      <c r="O205" s="362">
        <v>-3.8603261562898048</v>
      </c>
      <c r="P205" s="363">
        <v>26.740270708776926</v>
      </c>
      <c r="Q205" s="363">
        <v>0.78580965200130315</v>
      </c>
      <c r="R205" s="363">
        <v>-0.88751353444238834</v>
      </c>
      <c r="S205" s="363">
        <v>8.6824427461475757</v>
      </c>
      <c r="T205" s="401">
        <v>14</v>
      </c>
      <c r="U205" s="363">
        <v>1.1764705882352942</v>
      </c>
      <c r="V205" s="397">
        <v>18</v>
      </c>
      <c r="W205" s="363">
        <v>0</v>
      </c>
      <c r="X205" s="397">
        <v>18</v>
      </c>
      <c r="Y205" s="363">
        <v>5</v>
      </c>
      <c r="Z205" s="363">
        <v>5</v>
      </c>
      <c r="AA205" s="392">
        <v>38.235294117647058</v>
      </c>
      <c r="AB205" s="362">
        <v>0</v>
      </c>
      <c r="AC205" s="363">
        <v>0</v>
      </c>
      <c r="AD205" s="363">
        <v>0</v>
      </c>
      <c r="AE205" s="363">
        <v>0</v>
      </c>
      <c r="AF205" s="363">
        <v>10000</v>
      </c>
      <c r="AG205" s="401">
        <v>1</v>
      </c>
      <c r="AH205" s="363">
        <v>0</v>
      </c>
      <c r="AI205" s="397">
        <v>1</v>
      </c>
      <c r="AJ205" s="363">
        <v>0</v>
      </c>
      <c r="AK205" s="397">
        <v>1</v>
      </c>
      <c r="AL205" s="363">
        <v>0</v>
      </c>
      <c r="AM205" s="363">
        <v>5</v>
      </c>
      <c r="AN205" s="392">
        <v>15</v>
      </c>
      <c r="AO205" s="362">
        <v>0</v>
      </c>
      <c r="AP205" s="363">
        <v>0</v>
      </c>
      <c r="AQ205" s="363">
        <v>0</v>
      </c>
      <c r="AR205" s="363">
        <v>0</v>
      </c>
      <c r="AS205" s="363">
        <v>10000</v>
      </c>
      <c r="AT205" s="401">
        <v>1</v>
      </c>
      <c r="AU205" s="363">
        <v>0</v>
      </c>
      <c r="AV205" s="397">
        <v>1</v>
      </c>
      <c r="AW205" s="363">
        <v>0</v>
      </c>
      <c r="AX205" s="397">
        <v>1</v>
      </c>
      <c r="AY205" s="363">
        <v>0</v>
      </c>
      <c r="AZ205" s="363">
        <v>5</v>
      </c>
      <c r="BA205" s="392">
        <v>15</v>
      </c>
    </row>
    <row r="206" spans="1:53" x14ac:dyDescent="0.2">
      <c r="A206" s="369" t="s">
        <v>308</v>
      </c>
      <c r="B206" s="362">
        <v>0</v>
      </c>
      <c r="C206" s="363">
        <v>0</v>
      </c>
      <c r="D206" s="363">
        <v>0</v>
      </c>
      <c r="E206" s="363">
        <v>0</v>
      </c>
      <c r="F206" s="363">
        <v>10000</v>
      </c>
      <c r="G206" s="401">
        <v>1</v>
      </c>
      <c r="H206" s="363">
        <v>0</v>
      </c>
      <c r="I206" s="397">
        <v>1</v>
      </c>
      <c r="J206" s="363">
        <v>0</v>
      </c>
      <c r="K206" s="397">
        <v>1</v>
      </c>
      <c r="L206" s="363">
        <v>0</v>
      </c>
      <c r="M206" s="363">
        <v>5</v>
      </c>
      <c r="N206" s="392">
        <v>15</v>
      </c>
      <c r="O206" s="362">
        <v>0</v>
      </c>
      <c r="P206" s="363">
        <v>0</v>
      </c>
      <c r="Q206" s="363">
        <v>0</v>
      </c>
      <c r="R206" s="363">
        <v>0</v>
      </c>
      <c r="S206" s="363">
        <v>10000</v>
      </c>
      <c r="T206" s="401">
        <v>18</v>
      </c>
      <c r="U206" s="363">
        <v>0</v>
      </c>
      <c r="V206" s="397">
        <v>17</v>
      </c>
      <c r="W206" s="363">
        <v>0.29411764705882354</v>
      </c>
      <c r="X206" s="397">
        <v>1</v>
      </c>
      <c r="Y206" s="363">
        <v>0</v>
      </c>
      <c r="Z206" s="363">
        <v>5</v>
      </c>
      <c r="AA206" s="392">
        <v>17.058823529411764</v>
      </c>
      <c r="AB206" s="362">
        <v>0</v>
      </c>
      <c r="AC206" s="363">
        <v>0</v>
      </c>
      <c r="AD206" s="363">
        <v>0</v>
      </c>
      <c r="AE206" s="363">
        <v>0</v>
      </c>
      <c r="AF206" s="363">
        <v>10000</v>
      </c>
      <c r="AG206" s="401">
        <v>1</v>
      </c>
      <c r="AH206" s="363">
        <v>0</v>
      </c>
      <c r="AI206" s="397">
        <v>1</v>
      </c>
      <c r="AJ206" s="363">
        <v>0</v>
      </c>
      <c r="AK206" s="397">
        <v>1</v>
      </c>
      <c r="AL206" s="363">
        <v>0</v>
      </c>
      <c r="AM206" s="363">
        <v>5</v>
      </c>
      <c r="AN206" s="392">
        <v>15</v>
      </c>
      <c r="AO206" s="362">
        <v>0</v>
      </c>
      <c r="AP206" s="363">
        <v>0</v>
      </c>
      <c r="AQ206" s="363">
        <v>0</v>
      </c>
      <c r="AR206" s="363">
        <v>0</v>
      </c>
      <c r="AS206" s="363">
        <v>10000</v>
      </c>
      <c r="AT206" s="401">
        <v>1</v>
      </c>
      <c r="AU206" s="363">
        <v>0</v>
      </c>
      <c r="AV206" s="397">
        <v>1</v>
      </c>
      <c r="AW206" s="363">
        <v>0</v>
      </c>
      <c r="AX206" s="397">
        <v>1</v>
      </c>
      <c r="AY206" s="363">
        <v>0</v>
      </c>
      <c r="AZ206" s="363">
        <v>5</v>
      </c>
      <c r="BA206" s="392">
        <v>15</v>
      </c>
    </row>
    <row r="207" spans="1:53" x14ac:dyDescent="0.2">
      <c r="A207" s="369" t="s">
        <v>309</v>
      </c>
      <c r="B207" s="362">
        <v>0</v>
      </c>
      <c r="C207" s="363">
        <v>0</v>
      </c>
      <c r="D207" s="363">
        <v>0</v>
      </c>
      <c r="E207" s="363">
        <v>0</v>
      </c>
      <c r="F207" s="363">
        <v>10000</v>
      </c>
      <c r="G207" s="401">
        <v>1</v>
      </c>
      <c r="H207" s="363">
        <v>0</v>
      </c>
      <c r="I207" s="397">
        <v>1</v>
      </c>
      <c r="J207" s="363">
        <v>0</v>
      </c>
      <c r="K207" s="397">
        <v>1</v>
      </c>
      <c r="L207" s="363">
        <v>0</v>
      </c>
      <c r="M207" s="363">
        <v>4.5</v>
      </c>
      <c r="N207" s="392">
        <v>13.499999999999998</v>
      </c>
      <c r="O207" s="362">
        <v>12.907313540912387</v>
      </c>
      <c r="P207" s="363">
        <v>-9.7804102860444893</v>
      </c>
      <c r="Q207" s="363">
        <v>9.4626014476858931</v>
      </c>
      <c r="R207" s="363">
        <v>10.703227390201983</v>
      </c>
      <c r="S207" s="363">
        <v>87.82845062766998</v>
      </c>
      <c r="T207" s="401">
        <v>4</v>
      </c>
      <c r="U207" s="363">
        <v>4.1176470588235299</v>
      </c>
      <c r="V207" s="397">
        <v>3</v>
      </c>
      <c r="W207" s="363">
        <v>4.4117647058823533</v>
      </c>
      <c r="X207" s="397">
        <v>10</v>
      </c>
      <c r="Y207" s="363">
        <v>2.6470588235294117</v>
      </c>
      <c r="Z207" s="363">
        <v>4.5</v>
      </c>
      <c r="AA207" s="392">
        <v>81.14705882352942</v>
      </c>
      <c r="AB207" s="362">
        <v>0</v>
      </c>
      <c r="AC207" s="363">
        <v>0</v>
      </c>
      <c r="AD207" s="363">
        <v>0</v>
      </c>
      <c r="AE207" s="363">
        <v>0</v>
      </c>
      <c r="AF207" s="363">
        <v>10000</v>
      </c>
      <c r="AG207" s="401">
        <v>1</v>
      </c>
      <c r="AH207" s="363">
        <v>0</v>
      </c>
      <c r="AI207" s="397">
        <v>1</v>
      </c>
      <c r="AJ207" s="363">
        <v>0</v>
      </c>
      <c r="AK207" s="397">
        <v>1</v>
      </c>
      <c r="AL207" s="363">
        <v>0</v>
      </c>
      <c r="AM207" s="363">
        <v>4.5</v>
      </c>
      <c r="AN207" s="392">
        <v>13.499999999999998</v>
      </c>
      <c r="AO207" s="362">
        <v>0</v>
      </c>
      <c r="AP207" s="363">
        <v>0</v>
      </c>
      <c r="AQ207" s="363">
        <v>0</v>
      </c>
      <c r="AR207" s="363">
        <v>0</v>
      </c>
      <c r="AS207" s="363">
        <v>10000</v>
      </c>
      <c r="AT207" s="401">
        <v>1</v>
      </c>
      <c r="AU207" s="363">
        <v>0</v>
      </c>
      <c r="AV207" s="397">
        <v>1</v>
      </c>
      <c r="AW207" s="363">
        <v>0</v>
      </c>
      <c r="AX207" s="397">
        <v>1</v>
      </c>
      <c r="AY207" s="363">
        <v>0</v>
      </c>
      <c r="AZ207" s="363">
        <v>4.5</v>
      </c>
      <c r="BA207" s="392">
        <v>13.499999999999998</v>
      </c>
    </row>
    <row r="208" spans="1:53" x14ac:dyDescent="0.2">
      <c r="A208" s="369" t="s">
        <v>21</v>
      </c>
      <c r="B208" s="362">
        <v>0</v>
      </c>
      <c r="C208" s="363">
        <v>0</v>
      </c>
      <c r="D208" s="363">
        <v>0</v>
      </c>
      <c r="E208" s="363">
        <v>0</v>
      </c>
      <c r="F208" s="363">
        <v>10000</v>
      </c>
      <c r="G208" s="401">
        <v>1</v>
      </c>
      <c r="H208" s="363">
        <v>0</v>
      </c>
      <c r="I208" s="397">
        <v>1</v>
      </c>
      <c r="J208" s="363">
        <v>0</v>
      </c>
      <c r="K208" s="397">
        <v>1</v>
      </c>
      <c r="L208" s="363">
        <v>0</v>
      </c>
      <c r="M208" s="363">
        <v>5</v>
      </c>
      <c r="N208" s="392">
        <v>15</v>
      </c>
      <c r="O208" s="362">
        <v>11.272887141822704</v>
      </c>
      <c r="P208" s="363">
        <v>-2.2247905229702489</v>
      </c>
      <c r="Q208" s="363">
        <v>9.2235139284930927</v>
      </c>
      <c r="R208" s="363">
        <v>9.9616033552854564</v>
      </c>
      <c r="S208" s="363">
        <v>172.79722038115634</v>
      </c>
      <c r="T208" s="401">
        <v>5</v>
      </c>
      <c r="U208" s="363">
        <v>3.8235294117647061</v>
      </c>
      <c r="V208" s="397">
        <v>4</v>
      </c>
      <c r="W208" s="363">
        <v>4.1176470588235299</v>
      </c>
      <c r="X208" s="397">
        <v>7</v>
      </c>
      <c r="Y208" s="363">
        <v>1.7647058823529411</v>
      </c>
      <c r="Z208" s="363">
        <v>5</v>
      </c>
      <c r="AA208" s="392">
        <v>75.882352941176464</v>
      </c>
      <c r="AB208" s="362">
        <v>0</v>
      </c>
      <c r="AC208" s="363">
        <v>0</v>
      </c>
      <c r="AD208" s="363">
        <v>0</v>
      </c>
      <c r="AE208" s="363">
        <v>0</v>
      </c>
      <c r="AF208" s="363">
        <v>10000</v>
      </c>
      <c r="AG208" s="401">
        <v>1</v>
      </c>
      <c r="AH208" s="363">
        <v>0</v>
      </c>
      <c r="AI208" s="397">
        <v>1</v>
      </c>
      <c r="AJ208" s="363">
        <v>0</v>
      </c>
      <c r="AK208" s="397">
        <v>1</v>
      </c>
      <c r="AL208" s="363">
        <v>0</v>
      </c>
      <c r="AM208" s="363">
        <v>5</v>
      </c>
      <c r="AN208" s="392">
        <v>15</v>
      </c>
      <c r="AO208" s="362">
        <v>0</v>
      </c>
      <c r="AP208" s="363">
        <v>0</v>
      </c>
      <c r="AQ208" s="363">
        <v>0</v>
      </c>
      <c r="AR208" s="363">
        <v>0</v>
      </c>
      <c r="AS208" s="363">
        <v>10000</v>
      </c>
      <c r="AT208" s="401">
        <v>1</v>
      </c>
      <c r="AU208" s="363">
        <v>0</v>
      </c>
      <c r="AV208" s="397">
        <v>1</v>
      </c>
      <c r="AW208" s="363">
        <v>0</v>
      </c>
      <c r="AX208" s="397">
        <v>1</v>
      </c>
      <c r="AY208" s="363">
        <v>0</v>
      </c>
      <c r="AZ208" s="363">
        <v>5</v>
      </c>
      <c r="BA208" s="392">
        <v>15</v>
      </c>
    </row>
    <row r="209" spans="1:53" x14ac:dyDescent="0.2">
      <c r="A209" s="369" t="s">
        <v>310</v>
      </c>
      <c r="B209" s="362">
        <v>0</v>
      </c>
      <c r="C209" s="363">
        <v>0</v>
      </c>
      <c r="D209" s="363">
        <v>0</v>
      </c>
      <c r="E209" s="363">
        <v>0</v>
      </c>
      <c r="F209" s="363">
        <v>10000</v>
      </c>
      <c r="G209" s="401">
        <v>1</v>
      </c>
      <c r="H209" s="363">
        <v>0</v>
      </c>
      <c r="I209" s="397">
        <v>1</v>
      </c>
      <c r="J209" s="363">
        <v>0</v>
      </c>
      <c r="K209" s="397">
        <v>1</v>
      </c>
      <c r="L209" s="363">
        <v>0</v>
      </c>
      <c r="M209" s="363">
        <v>5</v>
      </c>
      <c r="N209" s="392">
        <v>15</v>
      </c>
      <c r="O209" s="362">
        <v>-0.13189200372400717</v>
      </c>
      <c r="P209" s="363">
        <v>2.8459982663969936</v>
      </c>
      <c r="Q209" s="363">
        <v>0.32024566790962483</v>
      </c>
      <c r="R209" s="363">
        <v>0.15740659461799023</v>
      </c>
      <c r="S209" s="363">
        <v>53.240737668413225</v>
      </c>
      <c r="T209" s="401">
        <v>16</v>
      </c>
      <c r="U209" s="363">
        <v>0.58823529411764708</v>
      </c>
      <c r="V209" s="397">
        <v>14</v>
      </c>
      <c r="W209" s="363">
        <v>1.1764705882352942</v>
      </c>
      <c r="X209" s="397">
        <v>14</v>
      </c>
      <c r="Y209" s="363">
        <v>3.8235294117647061</v>
      </c>
      <c r="Z209" s="363">
        <v>5</v>
      </c>
      <c r="AA209" s="392">
        <v>38.823529411764703</v>
      </c>
      <c r="AB209" s="362">
        <v>0</v>
      </c>
      <c r="AC209" s="363">
        <v>0</v>
      </c>
      <c r="AD209" s="363">
        <v>0</v>
      </c>
      <c r="AE209" s="363">
        <v>0</v>
      </c>
      <c r="AF209" s="363">
        <v>10000</v>
      </c>
      <c r="AG209" s="401">
        <v>1</v>
      </c>
      <c r="AH209" s="363">
        <v>0</v>
      </c>
      <c r="AI209" s="397">
        <v>1</v>
      </c>
      <c r="AJ209" s="363">
        <v>0</v>
      </c>
      <c r="AK209" s="397">
        <v>1</v>
      </c>
      <c r="AL209" s="363">
        <v>0</v>
      </c>
      <c r="AM209" s="363">
        <v>5</v>
      </c>
      <c r="AN209" s="392">
        <v>15</v>
      </c>
      <c r="AO209" s="362">
        <v>0</v>
      </c>
      <c r="AP209" s="363">
        <v>0</v>
      </c>
      <c r="AQ209" s="363">
        <v>0</v>
      </c>
      <c r="AR209" s="363">
        <v>0</v>
      </c>
      <c r="AS209" s="363">
        <v>10000</v>
      </c>
      <c r="AT209" s="401">
        <v>1</v>
      </c>
      <c r="AU209" s="363">
        <v>0</v>
      </c>
      <c r="AV209" s="397">
        <v>1</v>
      </c>
      <c r="AW209" s="363">
        <v>0</v>
      </c>
      <c r="AX209" s="397">
        <v>1</v>
      </c>
      <c r="AY209" s="363">
        <v>0</v>
      </c>
      <c r="AZ209" s="363">
        <v>5</v>
      </c>
      <c r="BA209" s="392">
        <v>15</v>
      </c>
    </row>
    <row r="210" spans="1:53" x14ac:dyDescent="0.2">
      <c r="A210" s="389" t="s">
        <v>311</v>
      </c>
      <c r="B210" s="362">
        <v>0</v>
      </c>
      <c r="C210" s="363">
        <v>0</v>
      </c>
      <c r="D210" s="363">
        <v>0</v>
      </c>
      <c r="E210" s="363">
        <v>0</v>
      </c>
      <c r="F210" s="363">
        <v>10000</v>
      </c>
      <c r="G210" s="401">
        <v>1</v>
      </c>
      <c r="H210" s="363">
        <v>0</v>
      </c>
      <c r="I210" s="397">
        <v>1</v>
      </c>
      <c r="J210" s="363">
        <v>0</v>
      </c>
      <c r="K210" s="397">
        <v>1</v>
      </c>
      <c r="L210" s="363">
        <v>0</v>
      </c>
      <c r="M210" s="363">
        <v>5</v>
      </c>
      <c r="N210" s="392">
        <v>15</v>
      </c>
      <c r="O210" s="362">
        <v>0</v>
      </c>
      <c r="P210" s="363">
        <v>1.3868824039294911</v>
      </c>
      <c r="Q210" s="363">
        <v>0.21057249396797098</v>
      </c>
      <c r="R210" s="363">
        <v>0.1347340227904632</v>
      </c>
      <c r="S210" s="363">
        <v>351.55825092738922</v>
      </c>
      <c r="T210" s="401">
        <v>17</v>
      </c>
      <c r="U210" s="363">
        <v>0.29411764705882354</v>
      </c>
      <c r="V210" s="397">
        <v>15</v>
      </c>
      <c r="W210" s="363">
        <v>0.88235294117647056</v>
      </c>
      <c r="X210" s="397">
        <v>6</v>
      </c>
      <c r="Y210" s="363">
        <v>1.4705882352941178</v>
      </c>
      <c r="Z210" s="363">
        <v>5</v>
      </c>
      <c r="AA210" s="392">
        <v>27.647058823529413</v>
      </c>
      <c r="AB210" s="362">
        <v>0</v>
      </c>
      <c r="AC210" s="363">
        <v>0</v>
      </c>
      <c r="AD210" s="363">
        <v>0</v>
      </c>
      <c r="AE210" s="363">
        <v>0</v>
      </c>
      <c r="AF210" s="363">
        <v>10000</v>
      </c>
      <c r="AG210" s="401">
        <v>1</v>
      </c>
      <c r="AH210" s="363">
        <v>0</v>
      </c>
      <c r="AI210" s="397">
        <v>1</v>
      </c>
      <c r="AJ210" s="363">
        <v>0</v>
      </c>
      <c r="AK210" s="397">
        <v>1</v>
      </c>
      <c r="AL210" s="363">
        <v>0</v>
      </c>
      <c r="AM210" s="363">
        <v>5</v>
      </c>
      <c r="AN210" s="392">
        <v>15</v>
      </c>
      <c r="AO210" s="362">
        <v>0</v>
      </c>
      <c r="AP210" s="363">
        <v>0</v>
      </c>
      <c r="AQ210" s="363">
        <v>0</v>
      </c>
      <c r="AR210" s="363">
        <v>0</v>
      </c>
      <c r="AS210" s="363">
        <v>10000</v>
      </c>
      <c r="AT210" s="401">
        <v>1</v>
      </c>
      <c r="AU210" s="363">
        <v>0</v>
      </c>
      <c r="AV210" s="397">
        <v>1</v>
      </c>
      <c r="AW210" s="363">
        <v>0</v>
      </c>
      <c r="AX210" s="397">
        <v>1</v>
      </c>
      <c r="AY210" s="363">
        <v>0</v>
      </c>
      <c r="AZ210" s="363">
        <v>5</v>
      </c>
      <c r="BA210" s="392">
        <v>15</v>
      </c>
    </row>
    <row r="211" spans="1:53" x14ac:dyDescent="0.2">
      <c r="A211" s="395" t="s">
        <v>312</v>
      </c>
      <c r="B211" s="370">
        <v>0</v>
      </c>
      <c r="C211" s="371">
        <v>0</v>
      </c>
      <c r="D211" s="371">
        <v>0</v>
      </c>
      <c r="E211" s="371">
        <v>0</v>
      </c>
      <c r="F211" s="371">
        <v>10000</v>
      </c>
      <c r="G211" s="400">
        <v>1</v>
      </c>
      <c r="H211" s="371">
        <v>0</v>
      </c>
      <c r="I211" s="398">
        <v>1</v>
      </c>
      <c r="J211" s="371">
        <v>0</v>
      </c>
      <c r="K211" s="398">
        <v>1</v>
      </c>
      <c r="L211" s="371">
        <v>0</v>
      </c>
      <c r="M211" s="371">
        <v>5</v>
      </c>
      <c r="N211" s="393">
        <v>15</v>
      </c>
      <c r="O211" s="370">
        <v>7.9652425778421465</v>
      </c>
      <c r="P211" s="371">
        <v>4.6951748049696622</v>
      </c>
      <c r="Q211" s="371">
        <v>7.4687431454266191</v>
      </c>
      <c r="R211" s="371">
        <v>7.6475592727629076</v>
      </c>
      <c r="S211" s="371">
        <v>29.179494408567063</v>
      </c>
      <c r="T211" s="400">
        <v>8</v>
      </c>
      <c r="U211" s="371">
        <v>2.9411764705882355</v>
      </c>
      <c r="V211" s="398">
        <v>8</v>
      </c>
      <c r="W211" s="371">
        <v>2.9411764705882355</v>
      </c>
      <c r="X211" s="398">
        <v>16</v>
      </c>
      <c r="Y211" s="371">
        <v>4.4117647058823533</v>
      </c>
      <c r="Z211" s="371">
        <v>5</v>
      </c>
      <c r="AA211" s="393">
        <v>69.411764705882348</v>
      </c>
      <c r="AB211" s="370">
        <v>0</v>
      </c>
      <c r="AC211" s="371">
        <v>0</v>
      </c>
      <c r="AD211" s="371">
        <v>0</v>
      </c>
      <c r="AE211" s="371">
        <v>0</v>
      </c>
      <c r="AF211" s="371">
        <v>10000</v>
      </c>
      <c r="AG211" s="400">
        <v>1</v>
      </c>
      <c r="AH211" s="371">
        <v>0</v>
      </c>
      <c r="AI211" s="398">
        <v>1</v>
      </c>
      <c r="AJ211" s="371">
        <v>0</v>
      </c>
      <c r="AK211" s="398">
        <v>1</v>
      </c>
      <c r="AL211" s="371">
        <v>0</v>
      </c>
      <c r="AM211" s="371">
        <v>5</v>
      </c>
      <c r="AN211" s="393">
        <v>15</v>
      </c>
      <c r="AO211" s="370">
        <v>0</v>
      </c>
      <c r="AP211" s="371">
        <v>0</v>
      </c>
      <c r="AQ211" s="371">
        <v>0</v>
      </c>
      <c r="AR211" s="371">
        <v>0</v>
      </c>
      <c r="AS211" s="371">
        <v>10000</v>
      </c>
      <c r="AT211" s="400">
        <v>1</v>
      </c>
      <c r="AU211" s="371">
        <v>0</v>
      </c>
      <c r="AV211" s="398">
        <v>1</v>
      </c>
      <c r="AW211" s="371">
        <v>0</v>
      </c>
      <c r="AX211" s="398">
        <v>1</v>
      </c>
      <c r="AY211" s="371">
        <v>0</v>
      </c>
      <c r="AZ211" s="371">
        <v>5</v>
      </c>
      <c r="BA211" s="393">
        <v>15</v>
      </c>
    </row>
    <row r="212" spans="1:53" x14ac:dyDescent="0.2">
      <c r="A212" s="386" t="s">
        <v>7</v>
      </c>
      <c r="B212" s="383"/>
      <c r="C212" s="383"/>
      <c r="D212" s="383"/>
      <c r="E212" s="383"/>
      <c r="F212" s="383"/>
      <c r="G212" s="361"/>
      <c r="H212" s="383"/>
      <c r="I212" s="368"/>
      <c r="J212" s="383"/>
      <c r="K212" s="383"/>
      <c r="L212" s="383"/>
      <c r="M212" s="383"/>
      <c r="N212" s="383"/>
      <c r="O212" s="363"/>
      <c r="P212" s="363"/>
      <c r="Q212" s="363"/>
      <c r="R212" s="363"/>
      <c r="S212" s="363"/>
      <c r="T212" s="383"/>
      <c r="U212" s="363"/>
      <c r="V212" s="383"/>
      <c r="W212" s="363"/>
      <c r="X212" s="383"/>
      <c r="Y212" s="363"/>
      <c r="Z212" s="363"/>
      <c r="AA212" s="363"/>
      <c r="AB212" s="383"/>
      <c r="AC212" s="383"/>
      <c r="AD212" s="383"/>
      <c r="AE212" s="383"/>
      <c r="AF212" s="383"/>
      <c r="AG212" s="383"/>
      <c r="AH212" s="383"/>
      <c r="AI212" s="383"/>
      <c r="AJ212" s="383"/>
      <c r="AK212" s="368"/>
      <c r="AL212" s="383"/>
      <c r="AM212" s="383"/>
      <c r="AN212" s="383"/>
      <c r="AO212" s="383"/>
      <c r="AP212" s="383"/>
      <c r="AQ212" s="383"/>
      <c r="AR212" s="383"/>
      <c r="AS212" s="383"/>
      <c r="AT212" s="383"/>
      <c r="AU212" s="383"/>
      <c r="AV212" s="383"/>
      <c r="AW212" s="383"/>
      <c r="AX212" s="368"/>
      <c r="AY212" s="383"/>
      <c r="AZ212" s="383"/>
      <c r="BA212" s="383"/>
    </row>
    <row r="213" spans="1:53" x14ac:dyDescent="0.2">
      <c r="A213" s="386" t="s">
        <v>358</v>
      </c>
      <c r="B213" s="361"/>
      <c r="C213" s="361"/>
      <c r="D213" s="361"/>
      <c r="E213" s="361"/>
      <c r="F213" s="361"/>
      <c r="G213" s="396">
        <v>1</v>
      </c>
      <c r="H213" s="383"/>
      <c r="I213" s="396">
        <v>1</v>
      </c>
      <c r="J213" s="383"/>
      <c r="K213" s="396">
        <v>1</v>
      </c>
      <c r="L213" s="383"/>
      <c r="M213" s="383"/>
      <c r="N213" s="383"/>
      <c r="O213" s="361"/>
      <c r="P213" s="361"/>
      <c r="Q213" s="361"/>
      <c r="R213" s="361"/>
      <c r="S213" s="361"/>
      <c r="T213" s="396">
        <v>1</v>
      </c>
      <c r="U213" s="363"/>
      <c r="V213" s="396">
        <v>1</v>
      </c>
      <c r="W213" s="363"/>
      <c r="X213" s="396">
        <v>1</v>
      </c>
      <c r="Y213" s="363"/>
      <c r="Z213" s="363"/>
      <c r="AA213" s="363"/>
      <c r="AB213" s="361"/>
      <c r="AC213" s="361"/>
      <c r="AD213" s="361"/>
      <c r="AE213" s="361"/>
      <c r="AF213" s="361"/>
      <c r="AG213" s="396">
        <v>1</v>
      </c>
      <c r="AH213" s="383"/>
      <c r="AI213" s="396">
        <v>1</v>
      </c>
      <c r="AJ213" s="383"/>
      <c r="AK213" s="396">
        <v>1</v>
      </c>
      <c r="AL213" s="383"/>
      <c r="AM213" s="383"/>
      <c r="AN213" s="383"/>
      <c r="AO213" s="361"/>
      <c r="AP213" s="361"/>
      <c r="AQ213" s="361"/>
      <c r="AR213" s="361"/>
      <c r="AS213" s="361"/>
      <c r="AT213" s="396">
        <v>1</v>
      </c>
      <c r="AU213" s="383"/>
      <c r="AV213" s="396">
        <v>1</v>
      </c>
      <c r="AW213" s="383"/>
      <c r="AX213" s="396">
        <v>1</v>
      </c>
      <c r="AY213" s="383"/>
      <c r="AZ213" s="383"/>
      <c r="BA213" s="383"/>
    </row>
    <row r="214" spans="1:53" x14ac:dyDescent="0.2">
      <c r="A214" s="386" t="s">
        <v>333</v>
      </c>
      <c r="B214" s="361"/>
      <c r="C214" s="361"/>
      <c r="D214" s="361"/>
      <c r="E214" s="361"/>
      <c r="F214" s="361"/>
      <c r="G214" s="396">
        <v>1</v>
      </c>
      <c r="H214" s="383"/>
      <c r="I214" s="396">
        <v>1</v>
      </c>
      <c r="J214" s="383"/>
      <c r="K214" s="396">
        <v>1</v>
      </c>
      <c r="L214" s="383"/>
      <c r="M214" s="383"/>
      <c r="N214" s="383"/>
      <c r="O214" s="361"/>
      <c r="P214" s="361"/>
      <c r="Q214" s="361"/>
      <c r="R214" s="361"/>
      <c r="S214" s="361"/>
      <c r="T214" s="396">
        <v>18</v>
      </c>
      <c r="U214" s="363"/>
      <c r="V214" s="396">
        <v>18</v>
      </c>
      <c r="W214" s="363"/>
      <c r="X214" s="396">
        <v>18</v>
      </c>
      <c r="Y214" s="363"/>
      <c r="Z214" s="363"/>
      <c r="AA214" s="363"/>
      <c r="AB214" s="361"/>
      <c r="AC214" s="361"/>
      <c r="AD214" s="361"/>
      <c r="AE214" s="361"/>
      <c r="AF214" s="361"/>
      <c r="AG214" s="396">
        <v>1</v>
      </c>
      <c r="AH214" s="383"/>
      <c r="AI214" s="396">
        <v>1</v>
      </c>
      <c r="AJ214" s="383"/>
      <c r="AK214" s="396">
        <v>1</v>
      </c>
      <c r="AL214" s="383"/>
      <c r="AM214" s="383"/>
      <c r="AN214" s="383"/>
      <c r="AO214" s="361"/>
      <c r="AP214" s="361"/>
      <c r="AQ214" s="361"/>
      <c r="AR214" s="361"/>
      <c r="AS214" s="361"/>
      <c r="AT214" s="396">
        <v>1</v>
      </c>
      <c r="AU214" s="383"/>
      <c r="AV214" s="396">
        <v>1</v>
      </c>
      <c r="AW214" s="383"/>
      <c r="AX214" s="396">
        <v>1</v>
      </c>
      <c r="AY214" s="383"/>
      <c r="AZ214" s="383"/>
      <c r="BA214" s="383"/>
    </row>
    <row r="216" spans="1:53" ht="15.75" x14ac:dyDescent="0.25">
      <c r="A216" s="358"/>
      <c r="B216" s="765" t="s">
        <v>366</v>
      </c>
      <c r="C216" s="763"/>
      <c r="D216" s="763"/>
      <c r="E216" s="763"/>
      <c r="F216" s="763"/>
      <c r="G216" s="763"/>
      <c r="H216" s="763"/>
      <c r="I216" s="763"/>
      <c r="J216" s="763"/>
      <c r="K216" s="763"/>
      <c r="L216" s="763"/>
      <c r="M216" s="763"/>
      <c r="N216" s="764"/>
      <c r="O216" s="765" t="s">
        <v>366</v>
      </c>
      <c r="P216" s="763"/>
      <c r="Q216" s="763"/>
      <c r="R216" s="763"/>
      <c r="S216" s="763"/>
      <c r="T216" s="763"/>
      <c r="U216" s="763"/>
      <c r="V216" s="763"/>
      <c r="W216" s="763"/>
      <c r="X216" s="763"/>
      <c r="Y216" s="763"/>
      <c r="Z216" s="763"/>
      <c r="AA216" s="764"/>
      <c r="AB216" s="765" t="s">
        <v>366</v>
      </c>
      <c r="AC216" s="763"/>
      <c r="AD216" s="763"/>
      <c r="AE216" s="763"/>
      <c r="AF216" s="763"/>
      <c r="AG216" s="763"/>
      <c r="AH216" s="763"/>
      <c r="AI216" s="763"/>
      <c r="AJ216" s="763"/>
      <c r="AK216" s="763"/>
      <c r="AL216" s="763"/>
      <c r="AM216" s="763"/>
      <c r="AN216" s="764"/>
      <c r="AO216" s="765" t="s">
        <v>366</v>
      </c>
      <c r="AP216" s="763"/>
      <c r="AQ216" s="763"/>
      <c r="AR216" s="763"/>
      <c r="AS216" s="763"/>
      <c r="AT216" s="763"/>
      <c r="AU216" s="763"/>
      <c r="AV216" s="763"/>
      <c r="AW216" s="763"/>
      <c r="AX216" s="763"/>
      <c r="AY216" s="763"/>
      <c r="AZ216" s="763"/>
      <c r="BA216" s="764"/>
    </row>
    <row r="217" spans="1:53" x14ac:dyDescent="0.2">
      <c r="A217" s="358"/>
      <c r="B217" s="755" t="s">
        <v>284</v>
      </c>
      <c r="C217" s="756"/>
      <c r="D217" s="756"/>
      <c r="E217" s="756"/>
      <c r="F217" s="756"/>
      <c r="G217" s="756"/>
      <c r="H217" s="756"/>
      <c r="I217" s="756"/>
      <c r="J217" s="763"/>
      <c r="K217" s="763"/>
      <c r="L217" s="763"/>
      <c r="M217" s="763"/>
      <c r="N217" s="764"/>
      <c r="O217" s="755" t="s">
        <v>285</v>
      </c>
      <c r="P217" s="756"/>
      <c r="Q217" s="756"/>
      <c r="R217" s="756"/>
      <c r="S217" s="756"/>
      <c r="T217" s="756"/>
      <c r="U217" s="756"/>
      <c r="V217" s="756"/>
      <c r="W217" s="756"/>
      <c r="X217" s="756"/>
      <c r="Y217" s="756"/>
      <c r="Z217" s="756"/>
      <c r="AA217" s="757"/>
      <c r="AB217" s="755" t="s">
        <v>286</v>
      </c>
      <c r="AC217" s="756"/>
      <c r="AD217" s="756"/>
      <c r="AE217" s="756"/>
      <c r="AF217" s="756"/>
      <c r="AG217" s="756"/>
      <c r="AH217" s="756"/>
      <c r="AI217" s="756"/>
      <c r="AJ217" s="756"/>
      <c r="AK217" s="756"/>
      <c r="AL217" s="756"/>
      <c r="AM217" s="756"/>
      <c r="AN217" s="757"/>
      <c r="AO217" s="756" t="s">
        <v>287</v>
      </c>
      <c r="AP217" s="756"/>
      <c r="AQ217" s="756"/>
      <c r="AR217" s="756"/>
      <c r="AS217" s="756"/>
      <c r="AT217" s="756"/>
      <c r="AU217" s="756"/>
      <c r="AV217" s="756"/>
      <c r="AW217" s="756"/>
      <c r="AX217" s="756"/>
      <c r="AY217" s="756"/>
      <c r="AZ217" s="756"/>
      <c r="BA217" s="757"/>
    </row>
    <row r="218" spans="1:53" ht="33.75" x14ac:dyDescent="0.2">
      <c r="A218" s="382" t="s">
        <v>14</v>
      </c>
      <c r="B218" s="377" t="s">
        <v>348</v>
      </c>
      <c r="C218" s="378" t="s">
        <v>355</v>
      </c>
      <c r="D218" s="378" t="s">
        <v>356</v>
      </c>
      <c r="E218" s="378" t="s">
        <v>357</v>
      </c>
      <c r="F218" s="378" t="s">
        <v>319</v>
      </c>
      <c r="G218" s="375" t="s">
        <v>320</v>
      </c>
      <c r="H218" s="378" t="s">
        <v>352</v>
      </c>
      <c r="I218" s="375" t="s">
        <v>322</v>
      </c>
      <c r="J218" s="378" t="s">
        <v>353</v>
      </c>
      <c r="K218" s="375" t="s">
        <v>324</v>
      </c>
      <c r="L218" s="378" t="s">
        <v>325</v>
      </c>
      <c r="M218" s="378" t="s">
        <v>354</v>
      </c>
      <c r="N218" s="378" t="s">
        <v>327</v>
      </c>
      <c r="O218" s="377" t="s">
        <v>348</v>
      </c>
      <c r="P218" s="378" t="s">
        <v>355</v>
      </c>
      <c r="Q218" s="378" t="s">
        <v>356</v>
      </c>
      <c r="R218" s="378" t="s">
        <v>357</v>
      </c>
      <c r="S218" s="378" t="s">
        <v>319</v>
      </c>
      <c r="T218" s="375" t="s">
        <v>320</v>
      </c>
      <c r="U218" s="378" t="s">
        <v>352</v>
      </c>
      <c r="V218" s="375" t="s">
        <v>322</v>
      </c>
      <c r="W218" s="378" t="s">
        <v>353</v>
      </c>
      <c r="X218" s="375" t="s">
        <v>324</v>
      </c>
      <c r="Y218" s="378" t="s">
        <v>325</v>
      </c>
      <c r="Z218" s="378" t="s">
        <v>354</v>
      </c>
      <c r="AA218" s="378" t="s">
        <v>327</v>
      </c>
      <c r="AB218" s="377" t="s">
        <v>348</v>
      </c>
      <c r="AC218" s="378" t="s">
        <v>355</v>
      </c>
      <c r="AD218" s="378" t="s">
        <v>356</v>
      </c>
      <c r="AE218" s="378" t="s">
        <v>357</v>
      </c>
      <c r="AF218" s="378" t="s">
        <v>319</v>
      </c>
      <c r="AG218" s="375" t="s">
        <v>320</v>
      </c>
      <c r="AH218" s="378" t="s">
        <v>352</v>
      </c>
      <c r="AI218" s="375" t="s">
        <v>322</v>
      </c>
      <c r="AJ218" s="378" t="s">
        <v>353</v>
      </c>
      <c r="AK218" s="378" t="s">
        <v>324</v>
      </c>
      <c r="AL218" s="378" t="s">
        <v>325</v>
      </c>
      <c r="AM218" s="378" t="s">
        <v>354</v>
      </c>
      <c r="AN218" s="376" t="s">
        <v>327</v>
      </c>
      <c r="AO218" s="377" t="s">
        <v>348</v>
      </c>
      <c r="AP218" s="378" t="s">
        <v>355</v>
      </c>
      <c r="AQ218" s="378" t="s">
        <v>356</v>
      </c>
      <c r="AR218" s="378" t="s">
        <v>357</v>
      </c>
      <c r="AS218" s="378" t="s">
        <v>319</v>
      </c>
      <c r="AT218" s="375" t="s">
        <v>320</v>
      </c>
      <c r="AU218" s="378" t="s">
        <v>352</v>
      </c>
      <c r="AV218" s="375" t="s">
        <v>322</v>
      </c>
      <c r="AW218" s="378" t="s">
        <v>353</v>
      </c>
      <c r="AX218" s="378" t="s">
        <v>324</v>
      </c>
      <c r="AY218" s="378" t="s">
        <v>325</v>
      </c>
      <c r="AZ218" s="378" t="s">
        <v>354</v>
      </c>
      <c r="BA218" s="376" t="s">
        <v>327</v>
      </c>
    </row>
    <row r="219" spans="1:53" x14ac:dyDescent="0.2">
      <c r="A219" s="381" t="s">
        <v>0</v>
      </c>
      <c r="B219" s="372">
        <v>0</v>
      </c>
      <c r="C219" s="372">
        <v>0</v>
      </c>
      <c r="D219" s="372">
        <v>0</v>
      </c>
      <c r="E219" s="372">
        <v>0</v>
      </c>
      <c r="F219" s="372"/>
      <c r="G219" s="372"/>
      <c r="H219" s="391"/>
      <c r="I219" s="391"/>
      <c r="J219" s="391"/>
      <c r="K219" s="391"/>
      <c r="L219" s="387"/>
      <c r="M219" s="372"/>
      <c r="N219" s="373"/>
      <c r="O219" s="372">
        <v>0</v>
      </c>
      <c r="P219" s="372">
        <v>0</v>
      </c>
      <c r="Q219" s="372">
        <v>0</v>
      </c>
      <c r="R219" s="372">
        <v>0</v>
      </c>
      <c r="S219" s="372"/>
      <c r="T219" s="372"/>
      <c r="U219" s="391"/>
      <c r="V219" s="391"/>
      <c r="W219" s="391"/>
      <c r="X219" s="391"/>
      <c r="Y219" s="387"/>
      <c r="Z219" s="372"/>
      <c r="AA219" s="373"/>
      <c r="AB219" s="372">
        <v>0</v>
      </c>
      <c r="AC219" s="372">
        <v>0</v>
      </c>
      <c r="AD219" s="372">
        <v>0</v>
      </c>
      <c r="AE219" s="372">
        <v>0</v>
      </c>
      <c r="AF219" s="372"/>
      <c r="AG219" s="372"/>
      <c r="AH219" s="391"/>
      <c r="AI219" s="391"/>
      <c r="AJ219" s="391"/>
      <c r="AK219" s="391"/>
      <c r="AL219" s="387"/>
      <c r="AM219" s="372"/>
      <c r="AN219" s="373"/>
      <c r="AO219" s="372">
        <v>0</v>
      </c>
      <c r="AP219" s="372">
        <v>0</v>
      </c>
      <c r="AQ219" s="372">
        <v>0</v>
      </c>
      <c r="AR219" s="372">
        <v>0</v>
      </c>
      <c r="AS219" s="372"/>
      <c r="AT219" s="372"/>
      <c r="AU219" s="391"/>
      <c r="AV219" s="391"/>
      <c r="AW219" s="391"/>
      <c r="AX219" s="391"/>
      <c r="AY219" s="387"/>
      <c r="AZ219" s="372"/>
      <c r="BA219" s="373"/>
    </row>
    <row r="220" spans="1:53" x14ac:dyDescent="0.2">
      <c r="A220" s="369" t="s">
        <v>292</v>
      </c>
      <c r="B220" s="362">
        <v>0</v>
      </c>
      <c r="C220" s="363">
        <v>0</v>
      </c>
      <c r="D220" s="363">
        <v>0</v>
      </c>
      <c r="E220" s="363">
        <v>0</v>
      </c>
      <c r="F220" s="363">
        <v>10000</v>
      </c>
      <c r="G220" s="401">
        <v>1</v>
      </c>
      <c r="H220" s="363">
        <v>0</v>
      </c>
      <c r="I220" s="397">
        <v>1</v>
      </c>
      <c r="J220" s="363">
        <v>0</v>
      </c>
      <c r="K220" s="397">
        <v>1</v>
      </c>
      <c r="L220" s="363">
        <v>0</v>
      </c>
      <c r="M220" s="363">
        <v>5</v>
      </c>
      <c r="N220" s="392">
        <v>15</v>
      </c>
      <c r="O220" s="362">
        <v>6.591418855365033</v>
      </c>
      <c r="P220" s="363">
        <v>1.4952630978198862</v>
      </c>
      <c r="Q220" s="363">
        <v>4.6142945708971812</v>
      </c>
      <c r="R220" s="363">
        <v>5.1853832559441901</v>
      </c>
      <c r="S220" s="363">
        <v>395.60191152922198</v>
      </c>
      <c r="T220" s="401">
        <v>8</v>
      </c>
      <c r="U220" s="363">
        <v>2.9411764705882355</v>
      </c>
      <c r="V220" s="397">
        <v>8</v>
      </c>
      <c r="W220" s="363">
        <v>2.9411764705882355</v>
      </c>
      <c r="X220" s="397">
        <v>3</v>
      </c>
      <c r="Y220" s="363">
        <v>0.58823529411764708</v>
      </c>
      <c r="Z220" s="363">
        <v>5</v>
      </c>
      <c r="AA220" s="392">
        <v>57.941176470588246</v>
      </c>
      <c r="AB220" s="362">
        <v>0</v>
      </c>
      <c r="AC220" s="363">
        <v>0</v>
      </c>
      <c r="AD220" s="363">
        <v>0</v>
      </c>
      <c r="AE220" s="363">
        <v>0</v>
      </c>
      <c r="AF220" s="363">
        <v>10000</v>
      </c>
      <c r="AG220" s="401">
        <v>1</v>
      </c>
      <c r="AH220" s="363">
        <v>0</v>
      </c>
      <c r="AI220" s="397">
        <v>1</v>
      </c>
      <c r="AJ220" s="363">
        <v>0</v>
      </c>
      <c r="AK220" s="397">
        <v>1</v>
      </c>
      <c r="AL220" s="363">
        <v>0</v>
      </c>
      <c r="AM220" s="363">
        <v>5</v>
      </c>
      <c r="AN220" s="392">
        <v>15</v>
      </c>
      <c r="AO220" s="362">
        <v>6.0759578404483783</v>
      </c>
      <c r="AP220" s="363">
        <v>2.4278515581507012</v>
      </c>
      <c r="AQ220" s="363">
        <v>5.098106615510174</v>
      </c>
      <c r="AR220" s="363">
        <v>5.4178058642064535</v>
      </c>
      <c r="AS220" s="360">
        <v>197.55292928662269</v>
      </c>
      <c r="AT220" s="401">
        <v>8</v>
      </c>
      <c r="AU220" s="363">
        <v>2.9411766435986264</v>
      </c>
      <c r="AV220" s="397">
        <v>8</v>
      </c>
      <c r="AW220" s="363">
        <v>2.9411766435986264</v>
      </c>
      <c r="AX220" s="397">
        <v>3</v>
      </c>
      <c r="AY220" s="363">
        <v>0.58823525951557298</v>
      </c>
      <c r="AZ220" s="363">
        <v>5</v>
      </c>
      <c r="BA220" s="392">
        <v>57.941178788927488</v>
      </c>
    </row>
    <row r="221" spans="1:53" x14ac:dyDescent="0.2">
      <c r="A221" s="369" t="s">
        <v>299</v>
      </c>
      <c r="B221" s="362">
        <v>0</v>
      </c>
      <c r="C221" s="363">
        <v>0</v>
      </c>
      <c r="D221" s="363">
        <v>0</v>
      </c>
      <c r="E221" s="363">
        <v>0</v>
      </c>
      <c r="F221" s="363">
        <v>10000</v>
      </c>
      <c r="G221" s="401">
        <v>1</v>
      </c>
      <c r="H221" s="363">
        <v>0</v>
      </c>
      <c r="I221" s="397">
        <v>1</v>
      </c>
      <c r="J221" s="363">
        <v>0</v>
      </c>
      <c r="K221" s="397">
        <v>1</v>
      </c>
      <c r="L221" s="363">
        <v>0</v>
      </c>
      <c r="M221" s="363">
        <v>5</v>
      </c>
      <c r="N221" s="392">
        <v>15</v>
      </c>
      <c r="O221" s="362">
        <v>19.000072353664716</v>
      </c>
      <c r="P221" s="363">
        <v>5.0793288437393027</v>
      </c>
      <c r="Q221" s="363">
        <v>13.599326897528996</v>
      </c>
      <c r="R221" s="363">
        <v>15.159322212466074</v>
      </c>
      <c r="S221" s="363">
        <v>134.31249382519474</v>
      </c>
      <c r="T221" s="401">
        <v>2</v>
      </c>
      <c r="U221" s="363">
        <v>4.7058823529411766</v>
      </c>
      <c r="V221" s="397">
        <v>2</v>
      </c>
      <c r="W221" s="363">
        <v>4.7058823529411766</v>
      </c>
      <c r="X221" s="397">
        <v>5</v>
      </c>
      <c r="Y221" s="363">
        <v>1.1764705882352942</v>
      </c>
      <c r="Z221" s="363">
        <v>5</v>
      </c>
      <c r="AA221" s="392">
        <v>84.411764705882348</v>
      </c>
      <c r="AB221" s="362">
        <v>0</v>
      </c>
      <c r="AC221" s="363">
        <v>0</v>
      </c>
      <c r="AD221" s="363">
        <v>0</v>
      </c>
      <c r="AE221" s="363">
        <v>0</v>
      </c>
      <c r="AF221" s="363">
        <v>10000</v>
      </c>
      <c r="AG221" s="401">
        <v>1</v>
      </c>
      <c r="AH221" s="363">
        <v>0</v>
      </c>
      <c r="AI221" s="397">
        <v>1</v>
      </c>
      <c r="AJ221" s="363">
        <v>0</v>
      </c>
      <c r="AK221" s="397">
        <v>1</v>
      </c>
      <c r="AL221" s="363">
        <v>0</v>
      </c>
      <c r="AM221" s="363">
        <v>5</v>
      </c>
      <c r="AN221" s="392">
        <v>15</v>
      </c>
      <c r="AO221" s="362">
        <v>30.144937159817026</v>
      </c>
      <c r="AP221" s="363">
        <v>13.669262357588069</v>
      </c>
      <c r="AQ221" s="363">
        <v>25.728739407851631</v>
      </c>
      <c r="AR221" s="363">
        <v>27.172573667072246</v>
      </c>
      <c r="AS221" s="360">
        <v>33.247467467368516</v>
      </c>
      <c r="AT221" s="401">
        <v>2</v>
      </c>
      <c r="AU221" s="363">
        <v>4.7058826297578022</v>
      </c>
      <c r="AV221" s="397">
        <v>2</v>
      </c>
      <c r="AW221" s="363">
        <v>4.7058826297578022</v>
      </c>
      <c r="AX221" s="397">
        <v>6</v>
      </c>
      <c r="AY221" s="363">
        <v>1.4705881487889325</v>
      </c>
      <c r="AZ221" s="363">
        <v>5</v>
      </c>
      <c r="BA221" s="392">
        <v>85.29412126297602</v>
      </c>
    </row>
    <row r="222" spans="1:53" x14ac:dyDescent="0.2">
      <c r="A222" s="369" t="s">
        <v>331</v>
      </c>
      <c r="B222" s="362">
        <v>0</v>
      </c>
      <c r="C222" s="363">
        <v>0</v>
      </c>
      <c r="D222" s="363">
        <v>0</v>
      </c>
      <c r="E222" s="363">
        <v>0</v>
      </c>
      <c r="F222" s="363">
        <v>10000</v>
      </c>
      <c r="G222" s="401">
        <v>1</v>
      </c>
      <c r="H222" s="363">
        <v>0</v>
      </c>
      <c r="I222" s="397">
        <v>1</v>
      </c>
      <c r="J222" s="363">
        <v>0</v>
      </c>
      <c r="K222" s="397">
        <v>1</v>
      </c>
      <c r="L222" s="363">
        <v>0</v>
      </c>
      <c r="M222" s="363">
        <v>5</v>
      </c>
      <c r="N222" s="392">
        <v>15</v>
      </c>
      <c r="O222" s="362">
        <v>1.2083062007090775</v>
      </c>
      <c r="P222" s="363">
        <v>0.15979910969067523</v>
      </c>
      <c r="Q222" s="363">
        <v>0.80152333717119928</v>
      </c>
      <c r="R222" s="363">
        <v>0.91902181334819844</v>
      </c>
      <c r="S222" s="363">
        <v>759.69876059814499</v>
      </c>
      <c r="T222" s="401">
        <v>16</v>
      </c>
      <c r="U222" s="363">
        <v>0.58823529411764708</v>
      </c>
      <c r="V222" s="397">
        <v>13</v>
      </c>
      <c r="W222" s="363">
        <v>1.4705882352941178</v>
      </c>
      <c r="X222" s="397">
        <v>1</v>
      </c>
      <c r="Y222" s="363">
        <v>0</v>
      </c>
      <c r="Z222" s="363">
        <v>5</v>
      </c>
      <c r="AA222" s="392">
        <v>29.411764705882355</v>
      </c>
      <c r="AB222" s="362">
        <v>0</v>
      </c>
      <c r="AC222" s="363">
        <v>0</v>
      </c>
      <c r="AD222" s="363">
        <v>0</v>
      </c>
      <c r="AE222" s="363">
        <v>0</v>
      </c>
      <c r="AF222" s="363">
        <v>10000</v>
      </c>
      <c r="AG222" s="401">
        <v>1</v>
      </c>
      <c r="AH222" s="363">
        <v>0</v>
      </c>
      <c r="AI222" s="397">
        <v>1</v>
      </c>
      <c r="AJ222" s="363">
        <v>0</v>
      </c>
      <c r="AK222" s="397">
        <v>1</v>
      </c>
      <c r="AL222" s="363">
        <v>0</v>
      </c>
      <c r="AM222" s="363">
        <v>5</v>
      </c>
      <c r="AN222" s="392">
        <v>15</v>
      </c>
      <c r="AO222" s="362">
        <v>0.95282828640934447</v>
      </c>
      <c r="AP222" s="363">
        <v>0.24736600781158968</v>
      </c>
      <c r="AQ222" s="363">
        <v>0.76373369818095738</v>
      </c>
      <c r="AR222" s="363">
        <v>0.82555639330028829</v>
      </c>
      <c r="AS222" s="360">
        <v>429.76891224547353</v>
      </c>
      <c r="AT222" s="401">
        <v>15</v>
      </c>
      <c r="AU222" s="363">
        <v>0.88235299307958792</v>
      </c>
      <c r="AV222" s="397">
        <v>12</v>
      </c>
      <c r="AW222" s="363">
        <v>1.7647059861591758</v>
      </c>
      <c r="AX222" s="397">
        <v>2</v>
      </c>
      <c r="AY222" s="363">
        <v>0.29411762975778649</v>
      </c>
      <c r="AZ222" s="363">
        <v>5</v>
      </c>
      <c r="BA222" s="392">
        <v>34.411765743944699</v>
      </c>
    </row>
    <row r="223" spans="1:53" x14ac:dyDescent="0.2">
      <c r="A223" s="369" t="s">
        <v>328</v>
      </c>
      <c r="B223" s="362">
        <v>0</v>
      </c>
      <c r="C223" s="363">
        <v>0</v>
      </c>
      <c r="D223" s="363">
        <v>0</v>
      </c>
      <c r="E223" s="363">
        <v>0</v>
      </c>
      <c r="F223" s="363">
        <v>10000</v>
      </c>
      <c r="G223" s="401">
        <v>1</v>
      </c>
      <c r="H223" s="363">
        <v>0</v>
      </c>
      <c r="I223" s="397">
        <v>1</v>
      </c>
      <c r="J223" s="363">
        <v>0</v>
      </c>
      <c r="K223" s="397">
        <v>1</v>
      </c>
      <c r="L223" s="363">
        <v>0</v>
      </c>
      <c r="M223" s="363">
        <v>4</v>
      </c>
      <c r="N223" s="392">
        <v>12</v>
      </c>
      <c r="O223" s="362">
        <v>24.477244772447733</v>
      </c>
      <c r="P223" s="363">
        <v>4.2346764068028699</v>
      </c>
      <c r="Q223" s="363">
        <v>16.623859711274463</v>
      </c>
      <c r="R223" s="363">
        <v>18.892295430256294</v>
      </c>
      <c r="S223" s="363">
        <v>23.414439043417744</v>
      </c>
      <c r="T223" s="401">
        <v>1</v>
      </c>
      <c r="U223" s="363">
        <v>5</v>
      </c>
      <c r="V223" s="397">
        <v>1</v>
      </c>
      <c r="W223" s="363">
        <v>5</v>
      </c>
      <c r="X223" s="397">
        <v>8</v>
      </c>
      <c r="Y223" s="363">
        <v>2.0588235294117649</v>
      </c>
      <c r="Z223" s="363">
        <v>4</v>
      </c>
      <c r="AA223" s="392">
        <v>88.176470588235276</v>
      </c>
      <c r="AB223" s="362">
        <v>0</v>
      </c>
      <c r="AC223" s="363">
        <v>0</v>
      </c>
      <c r="AD223" s="363">
        <v>0</v>
      </c>
      <c r="AE223" s="363">
        <v>0</v>
      </c>
      <c r="AF223" s="363">
        <v>10000</v>
      </c>
      <c r="AG223" s="401">
        <v>1</v>
      </c>
      <c r="AH223" s="363">
        <v>0</v>
      </c>
      <c r="AI223" s="397">
        <v>1</v>
      </c>
      <c r="AJ223" s="363">
        <v>0</v>
      </c>
      <c r="AK223" s="397">
        <v>1</v>
      </c>
      <c r="AL223" s="363">
        <v>0</v>
      </c>
      <c r="AM223" s="363">
        <v>4</v>
      </c>
      <c r="AN223" s="392">
        <v>12</v>
      </c>
      <c r="AO223" s="362">
        <v>38.894853254731089</v>
      </c>
      <c r="AP223" s="363">
        <v>11.983508822872125</v>
      </c>
      <c r="AQ223" s="363">
        <v>31.68144193000801</v>
      </c>
      <c r="AR223" s="363">
        <v>34.039798837381468</v>
      </c>
      <c r="AS223" s="360">
        <v>7.3780555623555619</v>
      </c>
      <c r="AT223" s="401">
        <v>1</v>
      </c>
      <c r="AU223" s="363">
        <v>5.0000002941176653</v>
      </c>
      <c r="AV223" s="397">
        <v>1</v>
      </c>
      <c r="AW223" s="363">
        <v>5.0000002941176653</v>
      </c>
      <c r="AX223" s="397">
        <v>11</v>
      </c>
      <c r="AY223" s="363">
        <v>2.941176297577865</v>
      </c>
      <c r="AZ223" s="363">
        <v>4</v>
      </c>
      <c r="BA223" s="392">
        <v>90.823533010380899</v>
      </c>
    </row>
    <row r="224" spans="1:53" x14ac:dyDescent="0.2">
      <c r="A224" s="369" t="s">
        <v>329</v>
      </c>
      <c r="B224" s="362">
        <v>0</v>
      </c>
      <c r="C224" s="363">
        <v>0</v>
      </c>
      <c r="D224" s="363">
        <v>0</v>
      </c>
      <c r="E224" s="363">
        <v>0</v>
      </c>
      <c r="F224" s="363">
        <v>10000</v>
      </c>
      <c r="G224" s="401">
        <v>1</v>
      </c>
      <c r="H224" s="363">
        <v>0</v>
      </c>
      <c r="I224" s="397">
        <v>1</v>
      </c>
      <c r="J224" s="363">
        <v>0</v>
      </c>
      <c r="K224" s="397">
        <v>1</v>
      </c>
      <c r="L224" s="363">
        <v>0</v>
      </c>
      <c r="M224" s="363">
        <v>4.375</v>
      </c>
      <c r="N224" s="392">
        <v>13.125</v>
      </c>
      <c r="O224" s="362">
        <v>20.512263946168879</v>
      </c>
      <c r="P224" s="363">
        <v>0.84465243693641701</v>
      </c>
      <c r="Q224" s="363">
        <v>12.881941369232122</v>
      </c>
      <c r="R224" s="363">
        <v>15.085945903079718</v>
      </c>
      <c r="S224" s="363">
        <v>3.0852345321310648</v>
      </c>
      <c r="T224" s="401">
        <v>3</v>
      </c>
      <c r="U224" s="363">
        <v>4.4117647058823533</v>
      </c>
      <c r="V224" s="397">
        <v>3</v>
      </c>
      <c r="W224" s="363">
        <v>4.4117647058823533</v>
      </c>
      <c r="X224" s="397">
        <v>16</v>
      </c>
      <c r="Y224" s="363">
        <v>4.4117647058823533</v>
      </c>
      <c r="Z224" s="363">
        <v>4.375</v>
      </c>
      <c r="AA224" s="392">
        <v>88.125</v>
      </c>
      <c r="AB224" s="362">
        <v>0</v>
      </c>
      <c r="AC224" s="363">
        <v>0</v>
      </c>
      <c r="AD224" s="363">
        <v>0</v>
      </c>
      <c r="AE224" s="363">
        <v>0</v>
      </c>
      <c r="AF224" s="363">
        <v>10000</v>
      </c>
      <c r="AG224" s="401">
        <v>1</v>
      </c>
      <c r="AH224" s="363">
        <v>0</v>
      </c>
      <c r="AI224" s="397">
        <v>1</v>
      </c>
      <c r="AJ224" s="363">
        <v>0</v>
      </c>
      <c r="AK224" s="397">
        <v>1</v>
      </c>
      <c r="AL224" s="363">
        <v>0</v>
      </c>
      <c r="AM224" s="363">
        <v>4.375</v>
      </c>
      <c r="AN224" s="392">
        <v>13.125</v>
      </c>
      <c r="AO224" s="362">
        <v>16.466483203158823</v>
      </c>
      <c r="AP224" s="363">
        <v>0.79706824739287419</v>
      </c>
      <c r="AQ224" s="363">
        <v>12.266398142809868</v>
      </c>
      <c r="AR224" s="363">
        <v>13.639576413406838</v>
      </c>
      <c r="AS224" s="360">
        <v>1.8503589538735312</v>
      </c>
      <c r="AT224" s="401">
        <v>3</v>
      </c>
      <c r="AU224" s="363">
        <v>4.4117649653979392</v>
      </c>
      <c r="AV224" s="397">
        <v>3</v>
      </c>
      <c r="AW224" s="363">
        <v>4.4117649653979392</v>
      </c>
      <c r="AX224" s="397">
        <v>16</v>
      </c>
      <c r="AY224" s="363">
        <v>4.4117644463667975</v>
      </c>
      <c r="AZ224" s="363">
        <v>4.375</v>
      </c>
      <c r="BA224" s="392">
        <v>88.125002854671521</v>
      </c>
    </row>
    <row r="225" spans="1:53" x14ac:dyDescent="0.2">
      <c r="A225" s="369" t="s">
        <v>303</v>
      </c>
      <c r="B225" s="362">
        <v>0</v>
      </c>
      <c r="C225" s="363">
        <v>0</v>
      </c>
      <c r="D225" s="363">
        <v>0</v>
      </c>
      <c r="E225" s="363">
        <v>0</v>
      </c>
      <c r="F225" s="363">
        <v>10000</v>
      </c>
      <c r="G225" s="401">
        <v>1</v>
      </c>
      <c r="H225" s="363">
        <v>0</v>
      </c>
      <c r="I225" s="397">
        <v>1</v>
      </c>
      <c r="J225" s="363">
        <v>0</v>
      </c>
      <c r="K225" s="397">
        <v>1</v>
      </c>
      <c r="L225" s="363">
        <v>0</v>
      </c>
      <c r="M225" s="363">
        <v>4.75</v>
      </c>
      <c r="N225" s="392">
        <v>14.25</v>
      </c>
      <c r="O225" s="362">
        <v>14.412850010853051</v>
      </c>
      <c r="P225" s="363">
        <v>0.73051021572879871</v>
      </c>
      <c r="Q225" s="363">
        <v>9.1045965813479768</v>
      </c>
      <c r="R225" s="363">
        <v>10.637875745823091</v>
      </c>
      <c r="S225" s="363">
        <v>4.2773919205629038</v>
      </c>
      <c r="T225" s="401">
        <v>4</v>
      </c>
      <c r="U225" s="363">
        <v>4.1176470588235299</v>
      </c>
      <c r="V225" s="397">
        <v>4</v>
      </c>
      <c r="W225" s="363">
        <v>4.1176470588235299</v>
      </c>
      <c r="X225" s="397">
        <v>14</v>
      </c>
      <c r="Y225" s="363">
        <v>3.8235294117647061</v>
      </c>
      <c r="Z225" s="363">
        <v>4.75</v>
      </c>
      <c r="AA225" s="392">
        <v>83.367647058823536</v>
      </c>
      <c r="AB225" s="362">
        <v>0</v>
      </c>
      <c r="AC225" s="363">
        <v>0</v>
      </c>
      <c r="AD225" s="363">
        <v>0</v>
      </c>
      <c r="AE225" s="363">
        <v>0</v>
      </c>
      <c r="AF225" s="363">
        <v>10000</v>
      </c>
      <c r="AG225" s="401">
        <v>1</v>
      </c>
      <c r="AH225" s="363">
        <v>0</v>
      </c>
      <c r="AI225" s="397">
        <v>1</v>
      </c>
      <c r="AJ225" s="363">
        <v>0</v>
      </c>
      <c r="AK225" s="397">
        <v>1</v>
      </c>
      <c r="AL225" s="363">
        <v>0</v>
      </c>
      <c r="AM225" s="363">
        <v>4.75</v>
      </c>
      <c r="AN225" s="392">
        <v>14.25</v>
      </c>
      <c r="AO225" s="362">
        <v>13.483862264363342</v>
      </c>
      <c r="AP225" s="363">
        <v>0.70545120746266432</v>
      </c>
      <c r="AQ225" s="363">
        <v>10.058692050640483</v>
      </c>
      <c r="AR225" s="363">
        <v>11.178519207141225</v>
      </c>
      <c r="AS225" s="360">
        <v>2.2449521833903723</v>
      </c>
      <c r="AT225" s="401">
        <v>6</v>
      </c>
      <c r="AU225" s="363">
        <v>3.5294119723183517</v>
      </c>
      <c r="AV225" s="397">
        <v>5</v>
      </c>
      <c r="AW225" s="363">
        <v>3.8235296366782143</v>
      </c>
      <c r="AX225" s="397">
        <v>15</v>
      </c>
      <c r="AY225" s="363">
        <v>4.1176468166090112</v>
      </c>
      <c r="AZ225" s="363">
        <v>4.75</v>
      </c>
      <c r="BA225" s="392">
        <v>78.073531712802989</v>
      </c>
    </row>
    <row r="226" spans="1:53" x14ac:dyDescent="0.2">
      <c r="A226" s="369" t="s">
        <v>330</v>
      </c>
      <c r="B226" s="362">
        <v>0</v>
      </c>
      <c r="C226" s="363">
        <v>0</v>
      </c>
      <c r="D226" s="363">
        <v>0</v>
      </c>
      <c r="E226" s="363">
        <v>0</v>
      </c>
      <c r="F226" s="363">
        <v>10000</v>
      </c>
      <c r="G226" s="401">
        <v>1</v>
      </c>
      <c r="H226" s="363">
        <v>0</v>
      </c>
      <c r="I226" s="397">
        <v>1</v>
      </c>
      <c r="J226" s="363">
        <v>0</v>
      </c>
      <c r="K226" s="397">
        <v>1</v>
      </c>
      <c r="L226" s="363">
        <v>0</v>
      </c>
      <c r="M226" s="363">
        <v>4.75</v>
      </c>
      <c r="N226" s="392">
        <v>14.25</v>
      </c>
      <c r="O226" s="362">
        <v>-9.6664496056725202</v>
      </c>
      <c r="P226" s="363">
        <v>21.527222919758017</v>
      </c>
      <c r="Q226" s="363">
        <v>2.4355681516251884</v>
      </c>
      <c r="R226" s="363">
        <v>-1.0600772469598023</v>
      </c>
      <c r="S226" s="363">
        <v>15.650589741228773</v>
      </c>
      <c r="T226" s="401">
        <v>10</v>
      </c>
      <c r="U226" s="363">
        <v>2.3529411764705883</v>
      </c>
      <c r="V226" s="397">
        <v>17</v>
      </c>
      <c r="W226" s="363">
        <v>0.29411764705882354</v>
      </c>
      <c r="X226" s="397">
        <v>9</v>
      </c>
      <c r="Y226" s="363">
        <v>2.3529411764705883</v>
      </c>
      <c r="Z226" s="363">
        <v>4.75</v>
      </c>
      <c r="AA226" s="392">
        <v>39.838235294117645</v>
      </c>
      <c r="AB226" s="362">
        <v>0</v>
      </c>
      <c r="AC226" s="363">
        <v>0</v>
      </c>
      <c r="AD226" s="363">
        <v>0</v>
      </c>
      <c r="AE226" s="363">
        <v>0</v>
      </c>
      <c r="AF226" s="363">
        <v>10000</v>
      </c>
      <c r="AG226" s="401">
        <v>1</v>
      </c>
      <c r="AH226" s="363">
        <v>0</v>
      </c>
      <c r="AI226" s="397">
        <v>1</v>
      </c>
      <c r="AJ226" s="363">
        <v>0</v>
      </c>
      <c r="AK226" s="397">
        <v>1</v>
      </c>
      <c r="AL226" s="363">
        <v>0</v>
      </c>
      <c r="AM226" s="363">
        <v>4.75</v>
      </c>
      <c r="AN226" s="392">
        <v>14.25</v>
      </c>
      <c r="AO226" s="362">
        <v>-4.8379520739517101</v>
      </c>
      <c r="AP226" s="363">
        <v>11.772789631032627</v>
      </c>
      <c r="AQ226" s="363">
        <v>-0.38555045213636413</v>
      </c>
      <c r="AR226" s="363">
        <v>-1.8412212682245395</v>
      </c>
      <c r="AS226" s="360">
        <v>25.43775698324778</v>
      </c>
      <c r="AT226" s="401">
        <v>18</v>
      </c>
      <c r="AU226" s="363">
        <v>0</v>
      </c>
      <c r="AV226" s="397">
        <v>18</v>
      </c>
      <c r="AW226" s="363">
        <v>0</v>
      </c>
      <c r="AX226" s="397">
        <v>7</v>
      </c>
      <c r="AY226" s="363">
        <v>1.7647057785467188</v>
      </c>
      <c r="AZ226" s="363">
        <v>4.75</v>
      </c>
      <c r="BA226" s="392">
        <v>19.544117335640156</v>
      </c>
    </row>
    <row r="227" spans="1:53" x14ac:dyDescent="0.2">
      <c r="A227" s="369" t="s">
        <v>30</v>
      </c>
      <c r="B227" s="362">
        <v>0</v>
      </c>
      <c r="C227" s="363">
        <v>0</v>
      </c>
      <c r="D227" s="363">
        <v>0</v>
      </c>
      <c r="E227" s="363">
        <v>0</v>
      </c>
      <c r="F227" s="363">
        <v>10000</v>
      </c>
      <c r="G227" s="401">
        <v>1</v>
      </c>
      <c r="H227" s="363">
        <v>0</v>
      </c>
      <c r="I227" s="397">
        <v>1</v>
      </c>
      <c r="J227" s="363">
        <v>0</v>
      </c>
      <c r="K227" s="397">
        <v>1</v>
      </c>
      <c r="L227" s="363">
        <v>0</v>
      </c>
      <c r="M227" s="363">
        <v>4.75</v>
      </c>
      <c r="N227" s="392">
        <v>14.25</v>
      </c>
      <c r="O227" s="362">
        <v>0</v>
      </c>
      <c r="P227" s="363">
        <v>7.0882319369934876</v>
      </c>
      <c r="Q227" s="363">
        <v>2.7499778584713397</v>
      </c>
      <c r="R227" s="363">
        <v>1.955651851026909</v>
      </c>
      <c r="S227" s="363">
        <v>1.736683047595537</v>
      </c>
      <c r="T227" s="401">
        <v>9</v>
      </c>
      <c r="U227" s="363">
        <v>2.6470588235294117</v>
      </c>
      <c r="V227" s="397">
        <v>10</v>
      </c>
      <c r="W227" s="363">
        <v>2.3529411764705883</v>
      </c>
      <c r="X227" s="397">
        <v>18</v>
      </c>
      <c r="Y227" s="363">
        <v>5</v>
      </c>
      <c r="Z227" s="363">
        <v>4.75</v>
      </c>
      <c r="AA227" s="392">
        <v>64.25</v>
      </c>
      <c r="AB227" s="362">
        <v>0</v>
      </c>
      <c r="AC227" s="363">
        <v>0</v>
      </c>
      <c r="AD227" s="363">
        <v>0</v>
      </c>
      <c r="AE227" s="363">
        <v>0</v>
      </c>
      <c r="AF227" s="363">
        <v>10000</v>
      </c>
      <c r="AG227" s="401">
        <v>1</v>
      </c>
      <c r="AH227" s="363">
        <v>0</v>
      </c>
      <c r="AI227" s="397">
        <v>1</v>
      </c>
      <c r="AJ227" s="363">
        <v>0</v>
      </c>
      <c r="AK227" s="397">
        <v>1</v>
      </c>
      <c r="AL227" s="363">
        <v>0</v>
      </c>
      <c r="AM227" s="363">
        <v>4.75</v>
      </c>
      <c r="AN227" s="392">
        <v>14.25</v>
      </c>
      <c r="AO227" s="362">
        <v>0</v>
      </c>
      <c r="AP227" s="363">
        <v>5.6894181796663545</v>
      </c>
      <c r="AQ227" s="363">
        <v>1.5250116609979909</v>
      </c>
      <c r="AR227" s="363">
        <v>1.0264234450253797</v>
      </c>
      <c r="AS227" s="360">
        <v>1.7366830475955333</v>
      </c>
      <c r="AT227" s="401">
        <v>10</v>
      </c>
      <c r="AU227" s="363">
        <v>2.3529413148789011</v>
      </c>
      <c r="AV227" s="397">
        <v>11</v>
      </c>
      <c r="AW227" s="363">
        <v>2.0588236505190385</v>
      </c>
      <c r="AX227" s="397">
        <v>17</v>
      </c>
      <c r="AY227" s="363">
        <v>4.7058820761245839</v>
      </c>
      <c r="AZ227" s="363">
        <v>4.75</v>
      </c>
      <c r="BA227" s="392">
        <v>59.250000986159321</v>
      </c>
    </row>
    <row r="228" spans="1:53" x14ac:dyDescent="0.2">
      <c r="A228" s="369" t="s">
        <v>6</v>
      </c>
      <c r="B228" s="362">
        <v>0</v>
      </c>
      <c r="C228" s="363">
        <v>0</v>
      </c>
      <c r="D228" s="363">
        <v>0</v>
      </c>
      <c r="E228" s="363">
        <v>0</v>
      </c>
      <c r="F228" s="363">
        <v>10000</v>
      </c>
      <c r="G228" s="401">
        <v>1</v>
      </c>
      <c r="H228" s="363">
        <v>0</v>
      </c>
      <c r="I228" s="397">
        <v>1</v>
      </c>
      <c r="J228" s="363">
        <v>0</v>
      </c>
      <c r="K228" s="397">
        <v>1</v>
      </c>
      <c r="L228" s="363">
        <v>0</v>
      </c>
      <c r="M228" s="363">
        <v>4.75</v>
      </c>
      <c r="N228" s="392">
        <v>14.25</v>
      </c>
      <c r="O228" s="362">
        <v>10.165689892193047</v>
      </c>
      <c r="P228" s="363">
        <v>-0.13697066544915482</v>
      </c>
      <c r="Q228" s="363">
        <v>6.1686298822070711</v>
      </c>
      <c r="R228" s="363">
        <v>7.3231732576991488</v>
      </c>
      <c r="S228" s="363">
        <v>538.6913184290795</v>
      </c>
      <c r="T228" s="401">
        <v>7</v>
      </c>
      <c r="U228" s="363">
        <v>3.2352941176470589</v>
      </c>
      <c r="V228" s="397">
        <v>7</v>
      </c>
      <c r="W228" s="363">
        <v>3.2352941176470589</v>
      </c>
      <c r="X228" s="397">
        <v>2</v>
      </c>
      <c r="Y228" s="363">
        <v>0.29411764705882354</v>
      </c>
      <c r="Z228" s="363">
        <v>4.75</v>
      </c>
      <c r="AA228" s="392">
        <v>60.42647058823529</v>
      </c>
      <c r="AB228" s="362">
        <v>0</v>
      </c>
      <c r="AC228" s="363">
        <v>0</v>
      </c>
      <c r="AD228" s="363">
        <v>0</v>
      </c>
      <c r="AE228" s="363">
        <v>0</v>
      </c>
      <c r="AF228" s="363">
        <v>10000</v>
      </c>
      <c r="AG228" s="401">
        <v>1</v>
      </c>
      <c r="AH228" s="363">
        <v>0</v>
      </c>
      <c r="AI228" s="397">
        <v>1</v>
      </c>
      <c r="AJ228" s="363">
        <v>0</v>
      </c>
      <c r="AK228" s="397">
        <v>1</v>
      </c>
      <c r="AL228" s="363">
        <v>0</v>
      </c>
      <c r="AM228" s="363">
        <v>4.75</v>
      </c>
      <c r="AN228" s="392">
        <v>14.25</v>
      </c>
      <c r="AO228" s="362">
        <v>4.884922482436683</v>
      </c>
      <c r="AP228" s="363">
        <v>-4.5808519965104863E-2</v>
      </c>
      <c r="AQ228" s="363">
        <v>3.5632720130564883</v>
      </c>
      <c r="AR228" s="363">
        <v>3.995373192408386</v>
      </c>
      <c r="AS228" s="360">
        <v>506.38688288901767</v>
      </c>
      <c r="AT228" s="401">
        <v>9</v>
      </c>
      <c r="AU228" s="363">
        <v>2.6470589792387638</v>
      </c>
      <c r="AV228" s="397">
        <v>9</v>
      </c>
      <c r="AW228" s="363">
        <v>2.6470589792387638</v>
      </c>
      <c r="AX228" s="397">
        <v>1</v>
      </c>
      <c r="AY228" s="363">
        <v>0</v>
      </c>
      <c r="AZ228" s="363">
        <v>4.75</v>
      </c>
      <c r="BA228" s="392">
        <v>51.308825709342692</v>
      </c>
    </row>
    <row r="229" spans="1:53" x14ac:dyDescent="0.2">
      <c r="A229" s="369" t="s">
        <v>305</v>
      </c>
      <c r="B229" s="362">
        <v>0</v>
      </c>
      <c r="C229" s="363">
        <v>0</v>
      </c>
      <c r="D229" s="363">
        <v>0</v>
      </c>
      <c r="E229" s="363">
        <v>0</v>
      </c>
      <c r="F229" s="363">
        <v>10000</v>
      </c>
      <c r="G229" s="401">
        <v>1</v>
      </c>
      <c r="H229" s="363">
        <v>0</v>
      </c>
      <c r="I229" s="397">
        <v>1</v>
      </c>
      <c r="J229" s="363">
        <v>0</v>
      </c>
      <c r="K229" s="397">
        <v>1</v>
      </c>
      <c r="L229" s="363">
        <v>0</v>
      </c>
      <c r="M229" s="363">
        <v>4.375</v>
      </c>
      <c r="N229" s="392">
        <v>13.125</v>
      </c>
      <c r="O229" s="362">
        <v>13.877563612237431</v>
      </c>
      <c r="P229" s="363">
        <v>0</v>
      </c>
      <c r="Q229" s="363">
        <v>8.4935703961001359</v>
      </c>
      <c r="R229" s="363">
        <v>10.048726857563281</v>
      </c>
      <c r="S229" s="363">
        <v>8.8166891636673288</v>
      </c>
      <c r="T229" s="401">
        <v>5</v>
      </c>
      <c r="U229" s="363">
        <v>3.8235294117647061</v>
      </c>
      <c r="V229" s="397">
        <v>5</v>
      </c>
      <c r="W229" s="363">
        <v>3.8235294117647061</v>
      </c>
      <c r="X229" s="397">
        <v>11</v>
      </c>
      <c r="Y229" s="363">
        <v>2.9411764705882355</v>
      </c>
      <c r="Z229" s="363">
        <v>4.375</v>
      </c>
      <c r="AA229" s="392">
        <v>75.477941176470594</v>
      </c>
      <c r="AB229" s="362">
        <v>0</v>
      </c>
      <c r="AC229" s="363">
        <v>0</v>
      </c>
      <c r="AD229" s="363">
        <v>0</v>
      </c>
      <c r="AE229" s="363">
        <v>0</v>
      </c>
      <c r="AF229" s="363">
        <v>10000</v>
      </c>
      <c r="AG229" s="401">
        <v>1</v>
      </c>
      <c r="AH229" s="363">
        <v>0</v>
      </c>
      <c r="AI229" s="397">
        <v>1</v>
      </c>
      <c r="AJ229" s="363">
        <v>0</v>
      </c>
      <c r="AK229" s="397">
        <v>1</v>
      </c>
      <c r="AL229" s="363">
        <v>0</v>
      </c>
      <c r="AM229" s="363">
        <v>4.375</v>
      </c>
      <c r="AN229" s="392">
        <v>13.125</v>
      </c>
      <c r="AO229" s="362">
        <v>14.465403781511279</v>
      </c>
      <c r="AP229" s="363">
        <v>0</v>
      </c>
      <c r="AQ229" s="363">
        <v>10.588046106418341</v>
      </c>
      <c r="AR229" s="363">
        <v>11.855711697810497</v>
      </c>
      <c r="AS229" s="360">
        <v>3.9221478788031172</v>
      </c>
      <c r="AT229" s="401">
        <v>5</v>
      </c>
      <c r="AU229" s="363">
        <v>3.8235296366782143</v>
      </c>
      <c r="AV229" s="397">
        <v>4</v>
      </c>
      <c r="AW229" s="363">
        <v>4.117647301038077</v>
      </c>
      <c r="AX229" s="397">
        <v>12</v>
      </c>
      <c r="AY229" s="363">
        <v>3.2352939273356514</v>
      </c>
      <c r="AZ229" s="363">
        <v>4.375</v>
      </c>
      <c r="BA229" s="392">
        <v>78.419120346020989</v>
      </c>
    </row>
    <row r="230" spans="1:53" x14ac:dyDescent="0.2">
      <c r="A230" s="369" t="s">
        <v>306</v>
      </c>
      <c r="B230" s="362">
        <v>0</v>
      </c>
      <c r="C230" s="363">
        <v>0</v>
      </c>
      <c r="D230" s="363">
        <v>0</v>
      </c>
      <c r="E230" s="363">
        <v>0</v>
      </c>
      <c r="F230" s="363">
        <v>10000</v>
      </c>
      <c r="G230" s="401">
        <v>1</v>
      </c>
      <c r="H230" s="363">
        <v>0</v>
      </c>
      <c r="I230" s="397">
        <v>1</v>
      </c>
      <c r="J230" s="363">
        <v>0</v>
      </c>
      <c r="K230" s="397">
        <v>1</v>
      </c>
      <c r="L230" s="363">
        <v>0</v>
      </c>
      <c r="M230" s="363">
        <v>5</v>
      </c>
      <c r="N230" s="392">
        <v>15</v>
      </c>
      <c r="O230" s="362">
        <v>0</v>
      </c>
      <c r="P230" s="363">
        <v>3.0019404177605247</v>
      </c>
      <c r="Q230" s="363">
        <v>1.1646444070498607</v>
      </c>
      <c r="R230" s="363">
        <v>0.82823902869577548</v>
      </c>
      <c r="S230" s="363">
        <v>10.008825936012926</v>
      </c>
      <c r="T230" s="401">
        <v>13</v>
      </c>
      <c r="U230" s="363">
        <v>1.4705882352941178</v>
      </c>
      <c r="V230" s="397">
        <v>14</v>
      </c>
      <c r="W230" s="363">
        <v>1.1764705882352942</v>
      </c>
      <c r="X230" s="397">
        <v>10</v>
      </c>
      <c r="Y230" s="363">
        <v>2.6470588235294117</v>
      </c>
      <c r="Z230" s="363">
        <v>5</v>
      </c>
      <c r="AA230" s="392">
        <v>41.470588235294116</v>
      </c>
      <c r="AB230" s="362">
        <v>0</v>
      </c>
      <c r="AC230" s="363">
        <v>0</v>
      </c>
      <c r="AD230" s="363">
        <v>0</v>
      </c>
      <c r="AE230" s="363">
        <v>0</v>
      </c>
      <c r="AF230" s="363">
        <v>10000</v>
      </c>
      <c r="AG230" s="401">
        <v>1</v>
      </c>
      <c r="AH230" s="363">
        <v>0</v>
      </c>
      <c r="AI230" s="397">
        <v>1</v>
      </c>
      <c r="AJ230" s="363">
        <v>0</v>
      </c>
      <c r="AK230" s="397">
        <v>1</v>
      </c>
      <c r="AL230" s="363">
        <v>0</v>
      </c>
      <c r="AM230" s="363">
        <v>5</v>
      </c>
      <c r="AN230" s="392">
        <v>15</v>
      </c>
      <c r="AO230" s="362">
        <v>0</v>
      </c>
      <c r="AP230" s="363">
        <v>3.0050389097110508</v>
      </c>
      <c r="AQ230" s="363">
        <v>0.80548119936770146</v>
      </c>
      <c r="AR230" s="363">
        <v>0.54213669882177828</v>
      </c>
      <c r="AS230" s="360">
        <v>8.0253695767420563</v>
      </c>
      <c r="AT230" s="401">
        <v>14</v>
      </c>
      <c r="AU230" s="363">
        <v>1.1764706574394506</v>
      </c>
      <c r="AV230" s="397">
        <v>16</v>
      </c>
      <c r="AW230" s="363">
        <v>0.58823532871972528</v>
      </c>
      <c r="AX230" s="397">
        <v>10</v>
      </c>
      <c r="AY230" s="363">
        <v>2.6470586678200783</v>
      </c>
      <c r="AZ230" s="363">
        <v>5</v>
      </c>
      <c r="BA230" s="392">
        <v>35.294117906574463</v>
      </c>
    </row>
    <row r="231" spans="1:53" x14ac:dyDescent="0.2">
      <c r="A231" s="369" t="s">
        <v>307</v>
      </c>
      <c r="B231" s="362">
        <v>0</v>
      </c>
      <c r="C231" s="363">
        <v>0</v>
      </c>
      <c r="D231" s="363">
        <v>0</v>
      </c>
      <c r="E231" s="363">
        <v>0</v>
      </c>
      <c r="F231" s="363">
        <v>10000</v>
      </c>
      <c r="G231" s="401">
        <v>1</v>
      </c>
      <c r="H231" s="363">
        <v>0</v>
      </c>
      <c r="I231" s="397">
        <v>1</v>
      </c>
      <c r="J231" s="363">
        <v>0</v>
      </c>
      <c r="K231" s="397">
        <v>1</v>
      </c>
      <c r="L231" s="363">
        <v>0</v>
      </c>
      <c r="M231" s="363">
        <v>5</v>
      </c>
      <c r="N231" s="392">
        <v>15</v>
      </c>
      <c r="O231" s="362">
        <v>-7.9878445843281893</v>
      </c>
      <c r="P231" s="363">
        <v>13.443030503812633</v>
      </c>
      <c r="Q231" s="363">
        <v>0.32656054574008292</v>
      </c>
      <c r="R231" s="363">
        <v>-2.0750399656596326</v>
      </c>
      <c r="S231" s="363">
        <v>1.7546444308014524</v>
      </c>
      <c r="T231" s="401">
        <v>18</v>
      </c>
      <c r="U231" s="363">
        <v>0</v>
      </c>
      <c r="V231" s="397">
        <v>18</v>
      </c>
      <c r="W231" s="363">
        <v>0</v>
      </c>
      <c r="X231" s="397">
        <v>17</v>
      </c>
      <c r="Y231" s="363">
        <v>4.7058823529411766</v>
      </c>
      <c r="Z231" s="363">
        <v>5</v>
      </c>
      <c r="AA231" s="392">
        <v>29.117647058823533</v>
      </c>
      <c r="AB231" s="362">
        <v>0</v>
      </c>
      <c r="AC231" s="363">
        <v>0</v>
      </c>
      <c r="AD231" s="363">
        <v>0</v>
      </c>
      <c r="AE231" s="363">
        <v>0</v>
      </c>
      <c r="AF231" s="363">
        <v>10000</v>
      </c>
      <c r="AG231" s="401">
        <v>1</v>
      </c>
      <c r="AH231" s="363">
        <v>0</v>
      </c>
      <c r="AI231" s="397">
        <v>1</v>
      </c>
      <c r="AJ231" s="363">
        <v>0</v>
      </c>
      <c r="AK231" s="397">
        <v>1</v>
      </c>
      <c r="AL231" s="363">
        <v>0</v>
      </c>
      <c r="AM231" s="363">
        <v>5</v>
      </c>
      <c r="AN231" s="392">
        <v>15</v>
      </c>
      <c r="AO231" s="362">
        <v>7.5875939676409505</v>
      </c>
      <c r="AP231" s="363">
        <v>22.102921238990668</v>
      </c>
      <c r="AQ231" s="363">
        <v>11.478333364708822</v>
      </c>
      <c r="AR231" s="363">
        <v>10.206292708424087</v>
      </c>
      <c r="AS231" s="360">
        <v>0.58494244547984242</v>
      </c>
      <c r="AT231" s="401">
        <v>4</v>
      </c>
      <c r="AU231" s="363">
        <v>4.117647301038077</v>
      </c>
      <c r="AV231" s="397">
        <v>6</v>
      </c>
      <c r="AW231" s="363">
        <v>3.5294119723183517</v>
      </c>
      <c r="AX231" s="397">
        <v>18</v>
      </c>
      <c r="AY231" s="363">
        <v>4.9999997058823702</v>
      </c>
      <c r="AZ231" s="363">
        <v>5</v>
      </c>
      <c r="BA231" s="392">
        <v>83.529414031142096</v>
      </c>
    </row>
    <row r="232" spans="1:53" x14ac:dyDescent="0.2">
      <c r="A232" s="369" t="s">
        <v>308</v>
      </c>
      <c r="B232" s="362">
        <v>0</v>
      </c>
      <c r="C232" s="363">
        <v>0</v>
      </c>
      <c r="D232" s="363">
        <v>0</v>
      </c>
      <c r="E232" s="363">
        <v>0</v>
      </c>
      <c r="F232" s="363">
        <v>10000</v>
      </c>
      <c r="G232" s="401">
        <v>1</v>
      </c>
      <c r="H232" s="363">
        <v>0</v>
      </c>
      <c r="I232" s="397">
        <v>1</v>
      </c>
      <c r="J232" s="363">
        <v>0</v>
      </c>
      <c r="K232" s="397">
        <v>1</v>
      </c>
      <c r="L232" s="363">
        <v>0</v>
      </c>
      <c r="M232" s="363">
        <v>5</v>
      </c>
      <c r="N232" s="392">
        <v>15</v>
      </c>
      <c r="O232" s="362">
        <v>0</v>
      </c>
      <c r="P232" s="363">
        <v>2.9220408629151948</v>
      </c>
      <c r="Q232" s="363">
        <v>1.1336462669382703</v>
      </c>
      <c r="R232" s="363">
        <v>0.80619464390159346</v>
      </c>
      <c r="S232" s="363">
        <v>8.0626762900282003</v>
      </c>
      <c r="T232" s="401">
        <v>14</v>
      </c>
      <c r="U232" s="363">
        <v>1.1764705882352942</v>
      </c>
      <c r="V232" s="397">
        <v>15</v>
      </c>
      <c r="W232" s="363">
        <v>0.88235294117647056</v>
      </c>
      <c r="X232" s="397">
        <v>12</v>
      </c>
      <c r="Y232" s="363">
        <v>3.2352941176470589</v>
      </c>
      <c r="Z232" s="363">
        <v>5</v>
      </c>
      <c r="AA232" s="392">
        <v>39.117647058823529</v>
      </c>
      <c r="AB232" s="362">
        <v>0</v>
      </c>
      <c r="AC232" s="363">
        <v>0</v>
      </c>
      <c r="AD232" s="363">
        <v>0</v>
      </c>
      <c r="AE232" s="363">
        <v>0</v>
      </c>
      <c r="AF232" s="363">
        <v>10000</v>
      </c>
      <c r="AG232" s="401">
        <v>1</v>
      </c>
      <c r="AH232" s="363">
        <v>0</v>
      </c>
      <c r="AI232" s="397">
        <v>1</v>
      </c>
      <c r="AJ232" s="363">
        <v>0</v>
      </c>
      <c r="AK232" s="397">
        <v>1</v>
      </c>
      <c r="AL232" s="363">
        <v>0</v>
      </c>
      <c r="AM232" s="363">
        <v>5</v>
      </c>
      <c r="AN232" s="392">
        <v>15</v>
      </c>
      <c r="AO232" s="362">
        <v>0</v>
      </c>
      <c r="AP232" s="363">
        <v>2.3453962222135045</v>
      </c>
      <c r="AQ232" s="363">
        <v>0.62866825316504416</v>
      </c>
      <c r="AR232" s="363">
        <v>0.42313108200724181</v>
      </c>
      <c r="AS232" s="360">
        <v>8.0626762900282003</v>
      </c>
      <c r="AT232" s="401">
        <v>16</v>
      </c>
      <c r="AU232" s="363">
        <v>0.58823532871972528</v>
      </c>
      <c r="AV232" s="397">
        <v>17</v>
      </c>
      <c r="AW232" s="363">
        <v>0.29411766435986264</v>
      </c>
      <c r="AX232" s="397">
        <v>9</v>
      </c>
      <c r="AY232" s="363">
        <v>2.3529410380622919</v>
      </c>
      <c r="AZ232" s="363">
        <v>5</v>
      </c>
      <c r="BA232" s="392">
        <v>28.235294065743986</v>
      </c>
    </row>
    <row r="233" spans="1:53" x14ac:dyDescent="0.2">
      <c r="A233" s="369" t="s">
        <v>309</v>
      </c>
      <c r="B233" s="362">
        <v>0</v>
      </c>
      <c r="C233" s="363">
        <v>0</v>
      </c>
      <c r="D233" s="363">
        <v>0</v>
      </c>
      <c r="E233" s="363">
        <v>0</v>
      </c>
      <c r="F233" s="363">
        <v>10000</v>
      </c>
      <c r="G233" s="401">
        <v>1</v>
      </c>
      <c r="H233" s="363">
        <v>0</v>
      </c>
      <c r="I233" s="397">
        <v>1</v>
      </c>
      <c r="J233" s="363">
        <v>0</v>
      </c>
      <c r="K233" s="397">
        <v>1</v>
      </c>
      <c r="L233" s="363">
        <v>0</v>
      </c>
      <c r="M233" s="363">
        <v>4.5</v>
      </c>
      <c r="N233" s="392">
        <v>13.499999999999998</v>
      </c>
      <c r="O233" s="362">
        <v>4.3196445036345752</v>
      </c>
      <c r="P233" s="363">
        <v>-0.66202488300422135</v>
      </c>
      <c r="Q233" s="363">
        <v>2.3869367941162585</v>
      </c>
      <c r="R233" s="363">
        <v>2.9451958338134601</v>
      </c>
      <c r="S233" s="363">
        <v>72.548789619025044</v>
      </c>
      <c r="T233" s="401">
        <v>11</v>
      </c>
      <c r="U233" s="363">
        <v>2.0588235294117649</v>
      </c>
      <c r="V233" s="397">
        <v>9</v>
      </c>
      <c r="W233" s="363">
        <v>2.6470588235294117</v>
      </c>
      <c r="X233" s="397">
        <v>6</v>
      </c>
      <c r="Y233" s="363">
        <v>1.4705882352941178</v>
      </c>
      <c r="Z233" s="363">
        <v>4.5</v>
      </c>
      <c r="AA233" s="392">
        <v>50.852941176470587</v>
      </c>
      <c r="AB233" s="362">
        <v>0</v>
      </c>
      <c r="AC233" s="363">
        <v>0</v>
      </c>
      <c r="AD233" s="363">
        <v>0</v>
      </c>
      <c r="AE233" s="363">
        <v>0</v>
      </c>
      <c r="AF233" s="363">
        <v>10000</v>
      </c>
      <c r="AG233" s="401">
        <v>1</v>
      </c>
      <c r="AH233" s="363">
        <v>0</v>
      </c>
      <c r="AI233" s="397">
        <v>1</v>
      </c>
      <c r="AJ233" s="363">
        <v>0</v>
      </c>
      <c r="AK233" s="397">
        <v>1</v>
      </c>
      <c r="AL233" s="363">
        <v>0</v>
      </c>
      <c r="AM233" s="363">
        <v>4.5</v>
      </c>
      <c r="AN233" s="392">
        <v>13.499999999999998</v>
      </c>
      <c r="AO233" s="362">
        <v>2.0014703871072426</v>
      </c>
      <c r="AP233" s="363">
        <v>-0.53137883159524502</v>
      </c>
      <c r="AQ233" s="363">
        <v>1.3225565783259257</v>
      </c>
      <c r="AR233" s="363">
        <v>1.5445210578677435</v>
      </c>
      <c r="AS233" s="360">
        <v>72.657084225592996</v>
      </c>
      <c r="AT233" s="401">
        <v>11</v>
      </c>
      <c r="AU233" s="363">
        <v>2.0588236505190385</v>
      </c>
      <c r="AV233" s="397">
        <v>10</v>
      </c>
      <c r="AW233" s="363">
        <v>2.3529413148789011</v>
      </c>
      <c r="AX233" s="397">
        <v>5</v>
      </c>
      <c r="AY233" s="363">
        <v>1.176470519031146</v>
      </c>
      <c r="AZ233" s="363">
        <v>4.5</v>
      </c>
      <c r="BA233" s="392">
        <v>47.91176631487901</v>
      </c>
    </row>
    <row r="234" spans="1:53" x14ac:dyDescent="0.2">
      <c r="A234" s="369" t="s">
        <v>21</v>
      </c>
      <c r="B234" s="362">
        <v>0</v>
      </c>
      <c r="C234" s="363">
        <v>0</v>
      </c>
      <c r="D234" s="363">
        <v>0</v>
      </c>
      <c r="E234" s="363">
        <v>0</v>
      </c>
      <c r="F234" s="363">
        <v>10000</v>
      </c>
      <c r="G234" s="401">
        <v>1</v>
      </c>
      <c r="H234" s="363">
        <v>0</v>
      </c>
      <c r="I234" s="397">
        <v>1</v>
      </c>
      <c r="J234" s="363">
        <v>0</v>
      </c>
      <c r="K234" s="397">
        <v>1</v>
      </c>
      <c r="L234" s="363">
        <v>0</v>
      </c>
      <c r="M234" s="363">
        <v>5</v>
      </c>
      <c r="N234" s="392">
        <v>15</v>
      </c>
      <c r="O234" s="362">
        <v>1.5412637786508629</v>
      </c>
      <c r="P234" s="363">
        <v>-5.7071110603809108E-2</v>
      </c>
      <c r="Q234" s="363">
        <v>0.92116759741091669</v>
      </c>
      <c r="R234" s="363">
        <v>1.1002812300383795</v>
      </c>
      <c r="S234" s="363">
        <v>139.86946334293339</v>
      </c>
      <c r="T234" s="401">
        <v>15</v>
      </c>
      <c r="U234" s="363">
        <v>0.88235294117647056</v>
      </c>
      <c r="V234" s="397">
        <v>11</v>
      </c>
      <c r="W234" s="363">
        <v>2.0588235294117649</v>
      </c>
      <c r="X234" s="397">
        <v>4</v>
      </c>
      <c r="Y234" s="363">
        <v>0.88235294117647056</v>
      </c>
      <c r="Z234" s="363">
        <v>5</v>
      </c>
      <c r="AA234" s="392">
        <v>38.235294117647058</v>
      </c>
      <c r="AB234" s="362">
        <v>0</v>
      </c>
      <c r="AC234" s="363">
        <v>0</v>
      </c>
      <c r="AD234" s="363">
        <v>0</v>
      </c>
      <c r="AE234" s="363">
        <v>0</v>
      </c>
      <c r="AF234" s="363">
        <v>10000</v>
      </c>
      <c r="AG234" s="401">
        <v>1</v>
      </c>
      <c r="AH234" s="363">
        <v>0</v>
      </c>
      <c r="AI234" s="397">
        <v>1</v>
      </c>
      <c r="AJ234" s="363">
        <v>0</v>
      </c>
      <c r="AK234" s="397">
        <v>1</v>
      </c>
      <c r="AL234" s="363">
        <v>0</v>
      </c>
      <c r="AM234" s="363">
        <v>5</v>
      </c>
      <c r="AN234" s="392">
        <v>15</v>
      </c>
      <c r="AO234" s="362">
        <v>0.71313918294811662</v>
      </c>
      <c r="AP234" s="363">
        <v>-4.5808519965104863E-2</v>
      </c>
      <c r="AQ234" s="363">
        <v>0.50970817286646697</v>
      </c>
      <c r="AR234" s="363">
        <v>0.57621802664019073</v>
      </c>
      <c r="AS234" s="360">
        <v>140.21212310892022</v>
      </c>
      <c r="AT234" s="401">
        <v>17</v>
      </c>
      <c r="AU234" s="363">
        <v>0.29411766435986264</v>
      </c>
      <c r="AV234" s="397">
        <v>15</v>
      </c>
      <c r="AW234" s="363">
        <v>0.88235299307958792</v>
      </c>
      <c r="AX234" s="397">
        <v>4</v>
      </c>
      <c r="AY234" s="363">
        <v>0.88235288927335942</v>
      </c>
      <c r="AZ234" s="363">
        <v>5</v>
      </c>
      <c r="BA234" s="392">
        <v>25.882353269896228</v>
      </c>
    </row>
    <row r="235" spans="1:53" x14ac:dyDescent="0.2">
      <c r="A235" s="369" t="s">
        <v>310</v>
      </c>
      <c r="B235" s="362">
        <v>0</v>
      </c>
      <c r="C235" s="363">
        <v>0</v>
      </c>
      <c r="D235" s="363">
        <v>0</v>
      </c>
      <c r="E235" s="363">
        <v>0</v>
      </c>
      <c r="F235" s="363">
        <v>10000</v>
      </c>
      <c r="G235" s="401">
        <v>1</v>
      </c>
      <c r="H235" s="363">
        <v>0</v>
      </c>
      <c r="I235" s="397">
        <v>1</v>
      </c>
      <c r="J235" s="363">
        <v>0</v>
      </c>
      <c r="K235" s="397">
        <v>1</v>
      </c>
      <c r="L235" s="363">
        <v>0</v>
      </c>
      <c r="M235" s="363">
        <v>5</v>
      </c>
      <c r="N235" s="392">
        <v>15</v>
      </c>
      <c r="O235" s="362">
        <v>0</v>
      </c>
      <c r="P235" s="363">
        <v>3.6982079671270345</v>
      </c>
      <c r="Q235" s="363">
        <v>1.4347710565937386</v>
      </c>
      <c r="R235" s="363">
        <v>1.0203400961879516</v>
      </c>
      <c r="S235" s="363">
        <v>3.2518276807862607</v>
      </c>
      <c r="T235" s="401">
        <v>12</v>
      </c>
      <c r="U235" s="363">
        <v>1.7647058823529411</v>
      </c>
      <c r="V235" s="397">
        <v>12</v>
      </c>
      <c r="W235" s="363">
        <v>1.7647058823529411</v>
      </c>
      <c r="X235" s="397">
        <v>15</v>
      </c>
      <c r="Y235" s="363">
        <v>4.1176470588235299</v>
      </c>
      <c r="Z235" s="363">
        <v>5</v>
      </c>
      <c r="AA235" s="392">
        <v>52.058823529411754</v>
      </c>
      <c r="AB235" s="362">
        <v>0</v>
      </c>
      <c r="AC235" s="363">
        <v>0</v>
      </c>
      <c r="AD235" s="363">
        <v>0</v>
      </c>
      <c r="AE235" s="363">
        <v>0</v>
      </c>
      <c r="AF235" s="363">
        <v>10000</v>
      </c>
      <c r="AG235" s="401">
        <v>1</v>
      </c>
      <c r="AH235" s="363">
        <v>0</v>
      </c>
      <c r="AI235" s="397">
        <v>1</v>
      </c>
      <c r="AJ235" s="363">
        <v>0</v>
      </c>
      <c r="AK235" s="397">
        <v>1</v>
      </c>
      <c r="AL235" s="363">
        <v>0</v>
      </c>
      <c r="AM235" s="363">
        <v>5</v>
      </c>
      <c r="AN235" s="392">
        <v>15</v>
      </c>
      <c r="AO235" s="362">
        <v>4.7677832206683795E-15</v>
      </c>
      <c r="AP235" s="363">
        <v>3.2065963975575227</v>
      </c>
      <c r="AQ235" s="363">
        <v>0.85950737737406391</v>
      </c>
      <c r="AR235" s="363">
        <v>0.57849952618177924</v>
      </c>
      <c r="AS235" s="360">
        <v>3.0102633387849886</v>
      </c>
      <c r="AT235" s="401">
        <v>13</v>
      </c>
      <c r="AU235" s="363">
        <v>1.4705883217993132</v>
      </c>
      <c r="AV235" s="397">
        <v>14</v>
      </c>
      <c r="AW235" s="363">
        <v>1.1764706574394506</v>
      </c>
      <c r="AX235" s="397">
        <v>13</v>
      </c>
      <c r="AY235" s="363">
        <v>3.5294115570934377</v>
      </c>
      <c r="AZ235" s="363">
        <v>5</v>
      </c>
      <c r="BA235" s="392">
        <v>44.117647525951654</v>
      </c>
    </row>
    <row r="236" spans="1:53" x14ac:dyDescent="0.2">
      <c r="A236" s="389" t="s">
        <v>311</v>
      </c>
      <c r="B236" s="362">
        <v>0</v>
      </c>
      <c r="C236" s="363">
        <v>0</v>
      </c>
      <c r="D236" s="363">
        <v>0</v>
      </c>
      <c r="E236" s="363">
        <v>0</v>
      </c>
      <c r="F236" s="363">
        <v>10000</v>
      </c>
      <c r="G236" s="401">
        <v>1</v>
      </c>
      <c r="H236" s="363">
        <v>0</v>
      </c>
      <c r="I236" s="397">
        <v>1</v>
      </c>
      <c r="J236" s="363">
        <v>0</v>
      </c>
      <c r="K236" s="397">
        <v>1</v>
      </c>
      <c r="L236" s="363">
        <v>0</v>
      </c>
      <c r="M236" s="363">
        <v>5</v>
      </c>
      <c r="N236" s="392">
        <v>15</v>
      </c>
      <c r="O236" s="362">
        <v>0</v>
      </c>
      <c r="P236" s="363">
        <v>1.0386942129893808</v>
      </c>
      <c r="Q236" s="363">
        <v>0.40297582145069888</v>
      </c>
      <c r="R236" s="363">
        <v>0.2865770023243932</v>
      </c>
      <c r="S236" s="363">
        <v>23.982474345670447</v>
      </c>
      <c r="T236" s="401">
        <v>17</v>
      </c>
      <c r="U236" s="363">
        <v>0.29411764705882354</v>
      </c>
      <c r="V236" s="397">
        <v>16</v>
      </c>
      <c r="W236" s="363">
        <v>0.58823529411764708</v>
      </c>
      <c r="X236" s="397">
        <v>7</v>
      </c>
      <c r="Y236" s="363">
        <v>1.7647058823529411</v>
      </c>
      <c r="Z236" s="363">
        <v>5</v>
      </c>
      <c r="AA236" s="392">
        <v>26.470588235294116</v>
      </c>
      <c r="AB236" s="362">
        <v>0</v>
      </c>
      <c r="AC236" s="363">
        <v>0</v>
      </c>
      <c r="AD236" s="363">
        <v>0</v>
      </c>
      <c r="AE236" s="363">
        <v>0</v>
      </c>
      <c r="AF236" s="363">
        <v>10000</v>
      </c>
      <c r="AG236" s="401">
        <v>1</v>
      </c>
      <c r="AH236" s="363">
        <v>0</v>
      </c>
      <c r="AI236" s="397">
        <v>1</v>
      </c>
      <c r="AJ236" s="363">
        <v>0</v>
      </c>
      <c r="AK236" s="397">
        <v>1</v>
      </c>
      <c r="AL236" s="363">
        <v>0</v>
      </c>
      <c r="AM236" s="363">
        <v>5</v>
      </c>
      <c r="AN236" s="392">
        <v>15</v>
      </c>
      <c r="AO236" s="362">
        <v>0</v>
      </c>
      <c r="AP236" s="363">
        <v>3.3073751414807582</v>
      </c>
      <c r="AQ236" s="363">
        <v>0.88652046637725224</v>
      </c>
      <c r="AR236" s="363">
        <v>0.59668093986177384</v>
      </c>
      <c r="AS236" s="360">
        <v>19.597866847570053</v>
      </c>
      <c r="AT236" s="401">
        <v>12</v>
      </c>
      <c r="AU236" s="363">
        <v>1.7647059861591758</v>
      </c>
      <c r="AV236" s="397">
        <v>13</v>
      </c>
      <c r="AW236" s="363">
        <v>1.4705883217993132</v>
      </c>
      <c r="AX236" s="397">
        <v>8</v>
      </c>
      <c r="AY236" s="363">
        <v>2.0588234083045056</v>
      </c>
      <c r="AZ236" s="363">
        <v>5</v>
      </c>
      <c r="BA236" s="392">
        <v>43.823530380622941</v>
      </c>
    </row>
    <row r="237" spans="1:53" x14ac:dyDescent="0.2">
      <c r="A237" s="395" t="s">
        <v>312</v>
      </c>
      <c r="B237" s="370">
        <v>0</v>
      </c>
      <c r="C237" s="371">
        <v>0</v>
      </c>
      <c r="D237" s="371">
        <v>0</v>
      </c>
      <c r="E237" s="371">
        <v>0</v>
      </c>
      <c r="F237" s="371">
        <v>10000</v>
      </c>
      <c r="G237" s="400">
        <v>1</v>
      </c>
      <c r="H237" s="371">
        <v>0</v>
      </c>
      <c r="I237" s="398">
        <v>1</v>
      </c>
      <c r="J237" s="371">
        <v>0</v>
      </c>
      <c r="K237" s="398">
        <v>1</v>
      </c>
      <c r="L237" s="371">
        <v>0</v>
      </c>
      <c r="M237" s="371">
        <v>5</v>
      </c>
      <c r="N237" s="393">
        <v>15</v>
      </c>
      <c r="O237" s="370">
        <v>9.7027571582905416</v>
      </c>
      <c r="P237" s="371">
        <v>2.9106266407944266</v>
      </c>
      <c r="Q237" s="371">
        <v>7.0676559509668575</v>
      </c>
      <c r="R237" s="371">
        <v>7.8288000506466142</v>
      </c>
      <c r="S237" s="371">
        <v>5.0414419896815161</v>
      </c>
      <c r="T237" s="400">
        <v>6</v>
      </c>
      <c r="U237" s="371">
        <v>3.5294117647058822</v>
      </c>
      <c r="V237" s="398">
        <v>6</v>
      </c>
      <c r="W237" s="371">
        <v>3.5294117647058822</v>
      </c>
      <c r="X237" s="398">
        <v>13</v>
      </c>
      <c r="Y237" s="371">
        <v>3.5294117647058822</v>
      </c>
      <c r="Z237" s="371">
        <v>5</v>
      </c>
      <c r="AA237" s="393">
        <v>74.999999999999986</v>
      </c>
      <c r="AB237" s="370">
        <v>0</v>
      </c>
      <c r="AC237" s="371">
        <v>0</v>
      </c>
      <c r="AD237" s="371">
        <v>0</v>
      </c>
      <c r="AE237" s="371">
        <v>0</v>
      </c>
      <c r="AF237" s="371">
        <v>10000</v>
      </c>
      <c r="AG237" s="400">
        <v>1</v>
      </c>
      <c r="AH237" s="371">
        <v>0</v>
      </c>
      <c r="AI237" s="398">
        <v>1</v>
      </c>
      <c r="AJ237" s="371">
        <v>0</v>
      </c>
      <c r="AK237" s="398">
        <v>1</v>
      </c>
      <c r="AL237" s="371">
        <v>0</v>
      </c>
      <c r="AM237" s="371">
        <v>5</v>
      </c>
      <c r="AN237" s="393">
        <v>15</v>
      </c>
      <c r="AO237" s="370">
        <v>9.862303749984406</v>
      </c>
      <c r="AP237" s="371">
        <v>4.3151625807131309</v>
      </c>
      <c r="AQ237" s="371">
        <v>8.3754285435211084</v>
      </c>
      <c r="AR237" s="371">
        <v>8.8615483880042198</v>
      </c>
      <c r="AS237" s="399">
        <v>2.490414732645029</v>
      </c>
      <c r="AT237" s="400">
        <v>7</v>
      </c>
      <c r="AU237" s="371">
        <v>3.235294307958489</v>
      </c>
      <c r="AV237" s="398">
        <v>7</v>
      </c>
      <c r="AW237" s="371">
        <v>3.235294307958489</v>
      </c>
      <c r="AX237" s="398">
        <v>14</v>
      </c>
      <c r="AY237" s="371">
        <v>3.8235291868512244</v>
      </c>
      <c r="AZ237" s="371">
        <v>5</v>
      </c>
      <c r="BA237" s="393">
        <v>71.764707871972519</v>
      </c>
    </row>
    <row r="238" spans="1:53" x14ac:dyDescent="0.2">
      <c r="A238" s="386"/>
      <c r="B238" s="383"/>
      <c r="C238" s="383"/>
      <c r="D238" s="383"/>
      <c r="E238" s="383"/>
      <c r="F238" s="383"/>
      <c r="G238" s="361"/>
      <c r="H238" s="383"/>
      <c r="I238" s="368"/>
      <c r="J238" s="383"/>
      <c r="K238" s="383"/>
      <c r="L238" s="383"/>
      <c r="M238" s="383"/>
      <c r="N238" s="383"/>
      <c r="O238" s="363"/>
      <c r="P238" s="363"/>
      <c r="Q238" s="363"/>
      <c r="R238" s="363"/>
      <c r="S238" s="363"/>
      <c r="T238" s="383"/>
      <c r="U238" s="363"/>
      <c r="V238" s="383"/>
      <c r="W238" s="363"/>
      <c r="X238" s="383"/>
      <c r="Y238" s="363"/>
      <c r="Z238" s="363"/>
      <c r="AA238" s="363"/>
      <c r="AB238" s="383"/>
      <c r="AC238" s="383"/>
      <c r="AD238" s="383"/>
      <c r="AE238" s="383"/>
      <c r="AF238" s="383"/>
      <c r="AG238" s="383"/>
      <c r="AH238" s="383"/>
      <c r="AI238" s="383"/>
      <c r="AJ238" s="383"/>
      <c r="AK238" s="368"/>
      <c r="AL238" s="383"/>
      <c r="AM238" s="383"/>
      <c r="AN238" s="383"/>
      <c r="AO238" s="383"/>
      <c r="AP238" s="383"/>
      <c r="AQ238" s="383"/>
      <c r="AR238" s="383"/>
      <c r="AS238" s="383"/>
      <c r="AT238" s="383"/>
      <c r="AU238" s="383"/>
      <c r="AV238" s="383"/>
      <c r="AW238" s="383"/>
      <c r="AX238" s="368"/>
      <c r="AY238" s="383"/>
      <c r="AZ238" s="383"/>
      <c r="BA238" s="383"/>
    </row>
    <row r="239" spans="1:53" x14ac:dyDescent="0.2">
      <c r="A239" s="386" t="s">
        <v>358</v>
      </c>
      <c r="B239" s="361"/>
      <c r="C239" s="361"/>
      <c r="D239" s="361"/>
      <c r="E239" s="361"/>
      <c r="F239" s="361"/>
      <c r="G239" s="396">
        <v>1</v>
      </c>
      <c r="H239" s="383"/>
      <c r="I239" s="396">
        <v>1</v>
      </c>
      <c r="J239" s="383"/>
      <c r="K239" s="396">
        <v>1</v>
      </c>
      <c r="L239" s="383"/>
      <c r="M239" s="383"/>
      <c r="N239" s="383"/>
      <c r="O239" s="361"/>
      <c r="P239" s="361"/>
      <c r="Q239" s="361"/>
      <c r="R239" s="361"/>
      <c r="S239" s="361"/>
      <c r="T239" s="396">
        <v>1</v>
      </c>
      <c r="U239" s="363"/>
      <c r="V239" s="396">
        <v>1</v>
      </c>
      <c r="W239" s="363"/>
      <c r="X239" s="396">
        <v>1</v>
      </c>
      <c r="Y239" s="363"/>
      <c r="Z239" s="363"/>
      <c r="AA239" s="363"/>
      <c r="AB239" s="361"/>
      <c r="AC239" s="361"/>
      <c r="AD239" s="361"/>
      <c r="AE239" s="361"/>
      <c r="AF239" s="361"/>
      <c r="AG239" s="396">
        <v>1</v>
      </c>
      <c r="AH239" s="383"/>
      <c r="AI239" s="396">
        <v>1</v>
      </c>
      <c r="AJ239" s="383"/>
      <c r="AK239" s="396">
        <v>1</v>
      </c>
      <c r="AL239" s="383"/>
      <c r="AM239" s="383"/>
      <c r="AN239" s="383"/>
      <c r="AO239" s="361"/>
      <c r="AP239" s="361"/>
      <c r="AQ239" s="361"/>
      <c r="AR239" s="361"/>
      <c r="AS239" s="361"/>
      <c r="AT239" s="396">
        <v>1</v>
      </c>
      <c r="AU239" s="383"/>
      <c r="AV239" s="396">
        <v>1</v>
      </c>
      <c r="AW239" s="383"/>
      <c r="AX239" s="396">
        <v>1</v>
      </c>
      <c r="AY239" s="383"/>
      <c r="AZ239" s="383"/>
      <c r="BA239" s="383"/>
    </row>
    <row r="240" spans="1:53" x14ac:dyDescent="0.2">
      <c r="A240" s="386" t="s">
        <v>333</v>
      </c>
      <c r="B240" s="361"/>
      <c r="C240" s="361"/>
      <c r="D240" s="361"/>
      <c r="E240" s="361"/>
      <c r="F240" s="361"/>
      <c r="G240" s="396">
        <v>1</v>
      </c>
      <c r="H240" s="383"/>
      <c r="I240" s="396">
        <v>1</v>
      </c>
      <c r="J240" s="383"/>
      <c r="K240" s="396">
        <v>1</v>
      </c>
      <c r="L240" s="383"/>
      <c r="M240" s="383"/>
      <c r="N240" s="383"/>
      <c r="O240" s="361"/>
      <c r="P240" s="361"/>
      <c r="Q240" s="361"/>
      <c r="R240" s="361"/>
      <c r="S240" s="361"/>
      <c r="T240" s="396">
        <v>18</v>
      </c>
      <c r="U240" s="363"/>
      <c r="V240" s="396">
        <v>18</v>
      </c>
      <c r="W240" s="363"/>
      <c r="X240" s="396">
        <v>18</v>
      </c>
      <c r="Y240" s="363"/>
      <c r="Z240" s="363"/>
      <c r="AA240" s="363"/>
      <c r="AB240" s="361"/>
      <c r="AC240" s="361"/>
      <c r="AD240" s="361"/>
      <c r="AE240" s="361"/>
      <c r="AF240" s="361"/>
      <c r="AG240" s="396">
        <v>1</v>
      </c>
      <c r="AH240" s="383"/>
      <c r="AI240" s="396">
        <v>1</v>
      </c>
      <c r="AJ240" s="383"/>
      <c r="AK240" s="396">
        <v>1</v>
      </c>
      <c r="AL240" s="383"/>
      <c r="AM240" s="383"/>
      <c r="AN240" s="383"/>
      <c r="AO240" s="361"/>
      <c r="AP240" s="361"/>
      <c r="AQ240" s="361"/>
      <c r="AR240" s="361"/>
      <c r="AS240" s="361"/>
      <c r="AT240" s="396">
        <v>18</v>
      </c>
      <c r="AU240" s="383"/>
      <c r="AV240" s="396">
        <v>18</v>
      </c>
      <c r="AW240" s="383"/>
      <c r="AX240" s="396">
        <v>18</v>
      </c>
      <c r="AY240" s="383"/>
      <c r="AZ240" s="383"/>
      <c r="BA240" s="383"/>
    </row>
    <row r="241" spans="1:53" x14ac:dyDescent="0.2">
      <c r="A241" s="357"/>
      <c r="B241" s="357"/>
      <c r="C241" s="357"/>
      <c r="D241" s="357"/>
      <c r="E241" s="357"/>
      <c r="F241" s="357"/>
      <c r="G241" s="357"/>
      <c r="H241" s="357"/>
      <c r="I241" s="357"/>
      <c r="J241" s="357"/>
      <c r="K241" s="357"/>
      <c r="L241" s="357"/>
      <c r="M241" s="357"/>
      <c r="N241" s="357"/>
      <c r="O241" s="357"/>
      <c r="P241" s="357"/>
      <c r="Q241" s="357"/>
      <c r="R241" s="357"/>
      <c r="S241" s="357"/>
      <c r="T241" s="357"/>
      <c r="U241" s="384"/>
      <c r="V241" s="384"/>
      <c r="W241" s="357"/>
      <c r="X241" s="357"/>
      <c r="Y241" s="357"/>
      <c r="Z241" s="357"/>
      <c r="AA241" s="357"/>
      <c r="AB241" s="357"/>
      <c r="AC241" s="357"/>
      <c r="AD241" s="357"/>
      <c r="AE241" s="357"/>
      <c r="AF241" s="357"/>
      <c r="AG241" s="357"/>
      <c r="AH241" s="357"/>
      <c r="AI241" s="357"/>
      <c r="AJ241" s="357"/>
      <c r="AK241" s="357"/>
      <c r="AL241" s="357"/>
      <c r="AM241" s="357"/>
      <c r="AN241" s="357"/>
      <c r="AO241" s="357"/>
      <c r="AP241" s="357"/>
      <c r="AQ241" s="357"/>
      <c r="AR241" s="357"/>
      <c r="AS241" s="357"/>
      <c r="AT241" s="357"/>
      <c r="AU241" s="357"/>
      <c r="AV241" s="357"/>
      <c r="AW241" s="384"/>
      <c r="AX241" s="384"/>
      <c r="AY241" s="357"/>
      <c r="AZ241" s="357"/>
      <c r="BA241" s="357"/>
    </row>
    <row r="242" spans="1:53" ht="15.75" x14ac:dyDescent="0.25">
      <c r="A242" s="358"/>
      <c r="B242" s="765" t="s">
        <v>367</v>
      </c>
      <c r="C242" s="763"/>
      <c r="D242" s="763"/>
      <c r="E242" s="763"/>
      <c r="F242" s="763"/>
      <c r="G242" s="763"/>
      <c r="H242" s="763"/>
      <c r="I242" s="763"/>
      <c r="J242" s="763"/>
      <c r="K242" s="763"/>
      <c r="L242" s="763"/>
      <c r="M242" s="763"/>
      <c r="N242" s="764"/>
      <c r="O242" s="765" t="s">
        <v>367</v>
      </c>
      <c r="P242" s="763"/>
      <c r="Q242" s="763"/>
      <c r="R242" s="763"/>
      <c r="S242" s="763"/>
      <c r="T242" s="763"/>
      <c r="U242" s="763"/>
      <c r="V242" s="763"/>
      <c r="W242" s="763"/>
      <c r="X242" s="763"/>
      <c r="Y242" s="763"/>
      <c r="Z242" s="763"/>
      <c r="AA242" s="764"/>
      <c r="AB242" s="765" t="s">
        <v>367</v>
      </c>
      <c r="AC242" s="763"/>
      <c r="AD242" s="763"/>
      <c r="AE242" s="763"/>
      <c r="AF242" s="763"/>
      <c r="AG242" s="763"/>
      <c r="AH242" s="763"/>
      <c r="AI242" s="763"/>
      <c r="AJ242" s="763"/>
      <c r="AK242" s="763"/>
      <c r="AL242" s="763"/>
      <c r="AM242" s="763"/>
      <c r="AN242" s="764"/>
      <c r="AO242" s="765" t="s">
        <v>367</v>
      </c>
      <c r="AP242" s="763"/>
      <c r="AQ242" s="763"/>
      <c r="AR242" s="763"/>
      <c r="AS242" s="763"/>
      <c r="AT242" s="763"/>
      <c r="AU242" s="763"/>
      <c r="AV242" s="763"/>
      <c r="AW242" s="763"/>
      <c r="AX242" s="763"/>
      <c r="AY242" s="763"/>
      <c r="AZ242" s="763"/>
      <c r="BA242" s="764"/>
    </row>
    <row r="243" spans="1:53" x14ac:dyDescent="0.2">
      <c r="A243" s="358"/>
      <c r="B243" s="755" t="s">
        <v>284</v>
      </c>
      <c r="C243" s="756"/>
      <c r="D243" s="756"/>
      <c r="E243" s="756"/>
      <c r="F243" s="756"/>
      <c r="G243" s="756"/>
      <c r="H243" s="756"/>
      <c r="I243" s="756"/>
      <c r="J243" s="763"/>
      <c r="K243" s="763"/>
      <c r="L243" s="763"/>
      <c r="M243" s="763"/>
      <c r="N243" s="764"/>
      <c r="O243" s="755" t="s">
        <v>285</v>
      </c>
      <c r="P243" s="756"/>
      <c r="Q243" s="756"/>
      <c r="R243" s="756"/>
      <c r="S243" s="756"/>
      <c r="T243" s="756"/>
      <c r="U243" s="756"/>
      <c r="V243" s="756"/>
      <c r="W243" s="756"/>
      <c r="X243" s="756"/>
      <c r="Y243" s="756"/>
      <c r="Z243" s="756"/>
      <c r="AA243" s="757"/>
      <c r="AB243" s="755" t="s">
        <v>286</v>
      </c>
      <c r="AC243" s="756"/>
      <c r="AD243" s="756"/>
      <c r="AE243" s="756"/>
      <c r="AF243" s="756"/>
      <c r="AG243" s="756"/>
      <c r="AH243" s="756"/>
      <c r="AI243" s="756"/>
      <c r="AJ243" s="756"/>
      <c r="AK243" s="756"/>
      <c r="AL243" s="756"/>
      <c r="AM243" s="756"/>
      <c r="AN243" s="757"/>
      <c r="AO243" s="756" t="s">
        <v>287</v>
      </c>
      <c r="AP243" s="756"/>
      <c r="AQ243" s="756"/>
      <c r="AR243" s="756"/>
      <c r="AS243" s="756"/>
      <c r="AT243" s="756"/>
      <c r="AU243" s="756"/>
      <c r="AV243" s="756"/>
      <c r="AW243" s="756"/>
      <c r="AX243" s="756"/>
      <c r="AY243" s="756"/>
      <c r="AZ243" s="756"/>
      <c r="BA243" s="757"/>
    </row>
    <row r="244" spans="1:53" ht="33.75" x14ac:dyDescent="0.2">
      <c r="A244" s="382" t="s">
        <v>14</v>
      </c>
      <c r="B244" s="377" t="s">
        <v>348</v>
      </c>
      <c r="C244" s="378" t="s">
        <v>355</v>
      </c>
      <c r="D244" s="378" t="s">
        <v>356</v>
      </c>
      <c r="E244" s="378" t="s">
        <v>357</v>
      </c>
      <c r="F244" s="378" t="s">
        <v>319</v>
      </c>
      <c r="G244" s="375" t="s">
        <v>320</v>
      </c>
      <c r="H244" s="378" t="s">
        <v>352</v>
      </c>
      <c r="I244" s="375" t="s">
        <v>322</v>
      </c>
      <c r="J244" s="378" t="s">
        <v>353</v>
      </c>
      <c r="K244" s="375" t="s">
        <v>324</v>
      </c>
      <c r="L244" s="378" t="s">
        <v>325</v>
      </c>
      <c r="M244" s="378" t="s">
        <v>354</v>
      </c>
      <c r="N244" s="378" t="s">
        <v>327</v>
      </c>
      <c r="O244" s="377" t="s">
        <v>348</v>
      </c>
      <c r="P244" s="378" t="s">
        <v>355</v>
      </c>
      <c r="Q244" s="378" t="s">
        <v>356</v>
      </c>
      <c r="R244" s="378" t="s">
        <v>357</v>
      </c>
      <c r="S244" s="378" t="s">
        <v>319</v>
      </c>
      <c r="T244" s="375" t="s">
        <v>320</v>
      </c>
      <c r="U244" s="378" t="s">
        <v>352</v>
      </c>
      <c r="V244" s="375" t="s">
        <v>322</v>
      </c>
      <c r="W244" s="378" t="s">
        <v>353</v>
      </c>
      <c r="X244" s="375" t="s">
        <v>324</v>
      </c>
      <c r="Y244" s="378" t="s">
        <v>325</v>
      </c>
      <c r="Z244" s="378" t="s">
        <v>354</v>
      </c>
      <c r="AA244" s="378" t="s">
        <v>327</v>
      </c>
      <c r="AB244" s="377" t="s">
        <v>348</v>
      </c>
      <c r="AC244" s="378" t="s">
        <v>355</v>
      </c>
      <c r="AD244" s="378" t="s">
        <v>356</v>
      </c>
      <c r="AE244" s="378" t="s">
        <v>357</v>
      </c>
      <c r="AF244" s="378" t="s">
        <v>319</v>
      </c>
      <c r="AG244" s="375" t="s">
        <v>320</v>
      </c>
      <c r="AH244" s="378" t="s">
        <v>352</v>
      </c>
      <c r="AI244" s="375" t="s">
        <v>322</v>
      </c>
      <c r="AJ244" s="378" t="s">
        <v>353</v>
      </c>
      <c r="AK244" s="378" t="s">
        <v>324</v>
      </c>
      <c r="AL244" s="378" t="s">
        <v>325</v>
      </c>
      <c r="AM244" s="378" t="s">
        <v>354</v>
      </c>
      <c r="AN244" s="376" t="s">
        <v>327</v>
      </c>
      <c r="AO244" s="377" t="s">
        <v>348</v>
      </c>
      <c r="AP244" s="378" t="s">
        <v>355</v>
      </c>
      <c r="AQ244" s="378" t="s">
        <v>356</v>
      </c>
      <c r="AR244" s="378" t="s">
        <v>357</v>
      </c>
      <c r="AS244" s="378" t="s">
        <v>319</v>
      </c>
      <c r="AT244" s="375" t="s">
        <v>320</v>
      </c>
      <c r="AU244" s="378" t="s">
        <v>352</v>
      </c>
      <c r="AV244" s="375" t="s">
        <v>322</v>
      </c>
      <c r="AW244" s="378" t="s">
        <v>353</v>
      </c>
      <c r="AX244" s="378" t="s">
        <v>324</v>
      </c>
      <c r="AY244" s="378" t="s">
        <v>325</v>
      </c>
      <c r="AZ244" s="378" t="s">
        <v>354</v>
      </c>
      <c r="BA244" s="376" t="s">
        <v>327</v>
      </c>
    </row>
    <row r="245" spans="1:53" x14ac:dyDescent="0.2">
      <c r="A245" s="381" t="s">
        <v>0</v>
      </c>
      <c r="B245" s="372">
        <v>0</v>
      </c>
      <c r="C245" s="372">
        <v>0</v>
      </c>
      <c r="D245" s="372">
        <v>0</v>
      </c>
      <c r="E245" s="372">
        <v>0</v>
      </c>
      <c r="F245" s="372"/>
      <c r="G245" s="372"/>
      <c r="H245" s="391"/>
      <c r="I245" s="391"/>
      <c r="J245" s="391"/>
      <c r="K245" s="391"/>
      <c r="L245" s="387"/>
      <c r="M245" s="372"/>
      <c r="N245" s="373"/>
      <c r="O245" s="372">
        <v>0</v>
      </c>
      <c r="P245" s="372">
        <v>0</v>
      </c>
      <c r="Q245" s="372">
        <v>0</v>
      </c>
      <c r="R245" s="372">
        <v>0</v>
      </c>
      <c r="S245" s="372"/>
      <c r="T245" s="372"/>
      <c r="U245" s="391"/>
      <c r="V245" s="391"/>
      <c r="W245" s="391"/>
      <c r="X245" s="391"/>
      <c r="Y245" s="387"/>
      <c r="Z245" s="372"/>
      <c r="AA245" s="373"/>
      <c r="AB245" s="372">
        <v>0</v>
      </c>
      <c r="AC245" s="372">
        <v>0</v>
      </c>
      <c r="AD245" s="372">
        <v>0</v>
      </c>
      <c r="AE245" s="372">
        <v>0</v>
      </c>
      <c r="AF245" s="372"/>
      <c r="AG245" s="372"/>
      <c r="AH245" s="391"/>
      <c r="AI245" s="391"/>
      <c r="AJ245" s="391"/>
      <c r="AK245" s="391"/>
      <c r="AL245" s="387"/>
      <c r="AM245" s="372"/>
      <c r="AN245" s="373"/>
      <c r="AO245" s="372">
        <v>0</v>
      </c>
      <c r="AP245" s="372">
        <v>0</v>
      </c>
      <c r="AQ245" s="372">
        <v>0</v>
      </c>
      <c r="AR245" s="372">
        <v>0</v>
      </c>
      <c r="AS245" s="372"/>
      <c r="AT245" s="372"/>
      <c r="AU245" s="391"/>
      <c r="AV245" s="391"/>
      <c r="AW245" s="391"/>
      <c r="AX245" s="391"/>
      <c r="AY245" s="387"/>
      <c r="AZ245" s="372"/>
      <c r="BA245" s="373"/>
    </row>
    <row r="246" spans="1:53" x14ac:dyDescent="0.2">
      <c r="A246" s="369" t="s">
        <v>292</v>
      </c>
      <c r="B246" s="362">
        <v>0</v>
      </c>
      <c r="C246" s="363">
        <v>0</v>
      </c>
      <c r="D246" s="363">
        <v>0</v>
      </c>
      <c r="E246" s="363">
        <v>0</v>
      </c>
      <c r="F246" s="363">
        <v>10000</v>
      </c>
      <c r="G246" s="401">
        <v>1</v>
      </c>
      <c r="H246" s="363">
        <v>0</v>
      </c>
      <c r="I246" s="397">
        <v>1</v>
      </c>
      <c r="J246" s="363">
        <v>0</v>
      </c>
      <c r="K246" s="397">
        <v>1</v>
      </c>
      <c r="L246" s="363">
        <v>0</v>
      </c>
      <c r="M246" s="363">
        <v>5</v>
      </c>
      <c r="N246" s="392">
        <v>15</v>
      </c>
      <c r="O246" s="362">
        <v>2.3439534681829919</v>
      </c>
      <c r="P246" s="363">
        <v>0.37519311410285078</v>
      </c>
      <c r="Q246" s="363">
        <v>1.9349366101928052</v>
      </c>
      <c r="R246" s="363">
        <v>2.0758799199699514</v>
      </c>
      <c r="S246" s="363">
        <v>965.35967958461345</v>
      </c>
      <c r="T246" s="401">
        <v>10</v>
      </c>
      <c r="U246" s="363">
        <v>2.3529411764705883</v>
      </c>
      <c r="V246" s="397">
        <v>9</v>
      </c>
      <c r="W246" s="363">
        <v>2.6470588235294117</v>
      </c>
      <c r="X246" s="397">
        <v>2</v>
      </c>
      <c r="Y246" s="363">
        <v>0.29411764705882354</v>
      </c>
      <c r="Z246" s="363">
        <v>5</v>
      </c>
      <c r="AA246" s="392">
        <v>50.882352941176464</v>
      </c>
      <c r="AB246" s="362">
        <v>0</v>
      </c>
      <c r="AC246" s="363">
        <v>0</v>
      </c>
      <c r="AD246" s="363">
        <v>0</v>
      </c>
      <c r="AE246" s="363">
        <v>0</v>
      </c>
      <c r="AF246" s="363">
        <v>10000</v>
      </c>
      <c r="AG246" s="401">
        <v>1</v>
      </c>
      <c r="AH246" s="363">
        <v>0</v>
      </c>
      <c r="AI246" s="397">
        <v>1</v>
      </c>
      <c r="AJ246" s="363">
        <v>0</v>
      </c>
      <c r="AK246" s="397">
        <v>1</v>
      </c>
      <c r="AL246" s="363">
        <v>0</v>
      </c>
      <c r="AM246" s="363">
        <v>5</v>
      </c>
      <c r="AN246" s="392">
        <v>15</v>
      </c>
      <c r="AO246" s="362">
        <v>0</v>
      </c>
      <c r="AP246" s="363">
        <v>0</v>
      </c>
      <c r="AQ246" s="363">
        <v>0</v>
      </c>
      <c r="AR246" s="363">
        <v>0</v>
      </c>
      <c r="AS246" s="363">
        <v>10000</v>
      </c>
      <c r="AT246" s="401">
        <v>1</v>
      </c>
      <c r="AU246" s="363">
        <v>0</v>
      </c>
      <c r="AV246" s="397">
        <v>1</v>
      </c>
      <c r="AW246" s="363">
        <v>0</v>
      </c>
      <c r="AX246" s="397">
        <v>1</v>
      </c>
      <c r="AY246" s="363">
        <v>0</v>
      </c>
      <c r="AZ246" s="363">
        <v>5</v>
      </c>
      <c r="BA246" s="392">
        <v>15</v>
      </c>
    </row>
    <row r="247" spans="1:53" x14ac:dyDescent="0.2">
      <c r="A247" s="369" t="s">
        <v>299</v>
      </c>
      <c r="B247" s="362">
        <v>0</v>
      </c>
      <c r="C247" s="363">
        <v>0</v>
      </c>
      <c r="D247" s="363">
        <v>0</v>
      </c>
      <c r="E247" s="363">
        <v>0</v>
      </c>
      <c r="F247" s="363">
        <v>10000</v>
      </c>
      <c r="G247" s="401">
        <v>1</v>
      </c>
      <c r="H247" s="363">
        <v>0</v>
      </c>
      <c r="I247" s="397">
        <v>1</v>
      </c>
      <c r="J247" s="363">
        <v>0</v>
      </c>
      <c r="K247" s="397">
        <v>1</v>
      </c>
      <c r="L247" s="363">
        <v>0</v>
      </c>
      <c r="M247" s="363">
        <v>5</v>
      </c>
      <c r="N247" s="392">
        <v>15</v>
      </c>
      <c r="O247" s="362">
        <v>7.1186734959631819</v>
      </c>
      <c r="P247" s="363">
        <v>0.651070403884356</v>
      </c>
      <c r="Q247" s="363">
        <v>5.7750063045920346</v>
      </c>
      <c r="R247" s="363">
        <v>6.2380212084798341</v>
      </c>
      <c r="S247" s="363">
        <v>261.88315444375269</v>
      </c>
      <c r="T247" s="401">
        <v>6</v>
      </c>
      <c r="U247" s="363">
        <v>3.5294117647058822</v>
      </c>
      <c r="V247" s="397">
        <v>6</v>
      </c>
      <c r="W247" s="363">
        <v>3.5294117647058822</v>
      </c>
      <c r="X247" s="397">
        <v>5</v>
      </c>
      <c r="Y247" s="363">
        <v>1.1764705882352942</v>
      </c>
      <c r="Z247" s="363">
        <v>5</v>
      </c>
      <c r="AA247" s="392">
        <v>67.941176470588232</v>
      </c>
      <c r="AB247" s="362">
        <v>0</v>
      </c>
      <c r="AC247" s="363">
        <v>0</v>
      </c>
      <c r="AD247" s="363">
        <v>0</v>
      </c>
      <c r="AE247" s="363">
        <v>0</v>
      </c>
      <c r="AF247" s="363">
        <v>10000</v>
      </c>
      <c r="AG247" s="401">
        <v>1</v>
      </c>
      <c r="AH247" s="363">
        <v>0</v>
      </c>
      <c r="AI247" s="397">
        <v>1</v>
      </c>
      <c r="AJ247" s="363">
        <v>0</v>
      </c>
      <c r="AK247" s="397">
        <v>1</v>
      </c>
      <c r="AL247" s="363">
        <v>0</v>
      </c>
      <c r="AM247" s="363">
        <v>5</v>
      </c>
      <c r="AN247" s="392">
        <v>15</v>
      </c>
      <c r="AO247" s="362">
        <v>0</v>
      </c>
      <c r="AP247" s="363">
        <v>0</v>
      </c>
      <c r="AQ247" s="363">
        <v>0</v>
      </c>
      <c r="AR247" s="363">
        <v>0</v>
      </c>
      <c r="AS247" s="363">
        <v>10000</v>
      </c>
      <c r="AT247" s="401">
        <v>1</v>
      </c>
      <c r="AU247" s="363">
        <v>0</v>
      </c>
      <c r="AV247" s="397">
        <v>1</v>
      </c>
      <c r="AW247" s="363">
        <v>0</v>
      </c>
      <c r="AX247" s="397">
        <v>1</v>
      </c>
      <c r="AY247" s="363">
        <v>0</v>
      </c>
      <c r="AZ247" s="363">
        <v>5</v>
      </c>
      <c r="BA247" s="392">
        <v>15</v>
      </c>
    </row>
    <row r="248" spans="1:53" x14ac:dyDescent="0.2">
      <c r="A248" s="369" t="s">
        <v>331</v>
      </c>
      <c r="B248" s="362">
        <v>0</v>
      </c>
      <c r="C248" s="363">
        <v>0</v>
      </c>
      <c r="D248" s="363">
        <v>0</v>
      </c>
      <c r="E248" s="363">
        <v>0</v>
      </c>
      <c r="F248" s="363">
        <v>10000</v>
      </c>
      <c r="G248" s="401">
        <v>1</v>
      </c>
      <c r="H248" s="363">
        <v>0</v>
      </c>
      <c r="I248" s="397">
        <v>1</v>
      </c>
      <c r="J248" s="363">
        <v>0</v>
      </c>
      <c r="K248" s="397">
        <v>1</v>
      </c>
      <c r="L248" s="363">
        <v>0</v>
      </c>
      <c r="M248" s="363">
        <v>5</v>
      </c>
      <c r="N248" s="392">
        <v>15</v>
      </c>
      <c r="O248" s="362">
        <v>1.0851636426773159</v>
      </c>
      <c r="P248" s="363">
        <v>7.7245641138829604E-2</v>
      </c>
      <c r="Q248" s="363">
        <v>0.87576514821522577</v>
      </c>
      <c r="R248" s="363">
        <v>0.94792187304280817</v>
      </c>
      <c r="S248" s="363">
        <v>553.38047707308226</v>
      </c>
      <c r="T248" s="401">
        <v>12</v>
      </c>
      <c r="U248" s="363">
        <v>1.7647058823529411</v>
      </c>
      <c r="V248" s="397">
        <v>11</v>
      </c>
      <c r="W248" s="363">
        <v>2.0588235294117649</v>
      </c>
      <c r="X248" s="397">
        <v>3</v>
      </c>
      <c r="Y248" s="363">
        <v>0.58823529411764708</v>
      </c>
      <c r="Z248" s="363">
        <v>5</v>
      </c>
      <c r="AA248" s="392">
        <v>43.529411764705877</v>
      </c>
      <c r="AB248" s="362">
        <v>0</v>
      </c>
      <c r="AC248" s="363">
        <v>0</v>
      </c>
      <c r="AD248" s="363">
        <v>0</v>
      </c>
      <c r="AE248" s="363">
        <v>0</v>
      </c>
      <c r="AF248" s="363">
        <v>10000</v>
      </c>
      <c r="AG248" s="401">
        <v>1</v>
      </c>
      <c r="AH248" s="363">
        <v>0</v>
      </c>
      <c r="AI248" s="397">
        <v>1</v>
      </c>
      <c r="AJ248" s="363">
        <v>0</v>
      </c>
      <c r="AK248" s="397">
        <v>1</v>
      </c>
      <c r="AL248" s="363">
        <v>0</v>
      </c>
      <c r="AM248" s="363">
        <v>5</v>
      </c>
      <c r="AN248" s="392">
        <v>15</v>
      </c>
      <c r="AO248" s="362">
        <v>0</v>
      </c>
      <c r="AP248" s="363">
        <v>0</v>
      </c>
      <c r="AQ248" s="363">
        <v>0</v>
      </c>
      <c r="AR248" s="363">
        <v>0</v>
      </c>
      <c r="AS248" s="363">
        <v>10000</v>
      </c>
      <c r="AT248" s="401">
        <v>1</v>
      </c>
      <c r="AU248" s="363">
        <v>0</v>
      </c>
      <c r="AV248" s="397">
        <v>1</v>
      </c>
      <c r="AW248" s="363">
        <v>0</v>
      </c>
      <c r="AX248" s="397">
        <v>1</v>
      </c>
      <c r="AY248" s="363">
        <v>0</v>
      </c>
      <c r="AZ248" s="363">
        <v>5</v>
      </c>
      <c r="BA248" s="392">
        <v>15</v>
      </c>
    </row>
    <row r="249" spans="1:53" x14ac:dyDescent="0.2">
      <c r="A249" s="369" t="s">
        <v>328</v>
      </c>
      <c r="B249" s="362">
        <v>0</v>
      </c>
      <c r="C249" s="363">
        <v>0</v>
      </c>
      <c r="D249" s="363">
        <v>0</v>
      </c>
      <c r="E249" s="363">
        <v>0</v>
      </c>
      <c r="F249" s="363">
        <v>10000</v>
      </c>
      <c r="G249" s="401">
        <v>1</v>
      </c>
      <c r="H249" s="363">
        <v>0</v>
      </c>
      <c r="I249" s="397">
        <v>1</v>
      </c>
      <c r="J249" s="363">
        <v>0</v>
      </c>
      <c r="K249" s="397">
        <v>1</v>
      </c>
      <c r="L249" s="363">
        <v>0</v>
      </c>
      <c r="M249" s="363">
        <v>4</v>
      </c>
      <c r="N249" s="392">
        <v>12</v>
      </c>
      <c r="O249" s="362">
        <v>10.403102121133196</v>
      </c>
      <c r="P249" s="363">
        <v>0.55175457956301033</v>
      </c>
      <c r="Q249" s="363">
        <v>8.3564501707971282</v>
      </c>
      <c r="R249" s="363">
        <v>9.0617069205058307</v>
      </c>
      <c r="S249" s="363">
        <v>35.79386317716682</v>
      </c>
      <c r="T249" s="401">
        <v>3</v>
      </c>
      <c r="U249" s="363">
        <v>4.4117647058823533</v>
      </c>
      <c r="V249" s="397">
        <v>3</v>
      </c>
      <c r="W249" s="363">
        <v>4.4117647058823533</v>
      </c>
      <c r="X249" s="397">
        <v>10</v>
      </c>
      <c r="Y249" s="363">
        <v>2.6470588235294117</v>
      </c>
      <c r="Z249" s="363">
        <v>4</v>
      </c>
      <c r="AA249" s="392">
        <v>81.705882352941174</v>
      </c>
      <c r="AB249" s="362">
        <v>0</v>
      </c>
      <c r="AC249" s="363">
        <v>0</v>
      </c>
      <c r="AD249" s="363">
        <v>0</v>
      </c>
      <c r="AE249" s="363">
        <v>0</v>
      </c>
      <c r="AF249" s="363">
        <v>10000</v>
      </c>
      <c r="AG249" s="401">
        <v>1</v>
      </c>
      <c r="AH249" s="363">
        <v>0</v>
      </c>
      <c r="AI249" s="397">
        <v>1</v>
      </c>
      <c r="AJ249" s="363">
        <v>0</v>
      </c>
      <c r="AK249" s="397">
        <v>1</v>
      </c>
      <c r="AL249" s="363">
        <v>0</v>
      </c>
      <c r="AM249" s="363">
        <v>4</v>
      </c>
      <c r="AN249" s="392">
        <v>12</v>
      </c>
      <c r="AO249" s="362">
        <v>0</v>
      </c>
      <c r="AP249" s="363">
        <v>0</v>
      </c>
      <c r="AQ249" s="363">
        <v>0</v>
      </c>
      <c r="AR249" s="363">
        <v>0</v>
      </c>
      <c r="AS249" s="363">
        <v>10000</v>
      </c>
      <c r="AT249" s="401">
        <v>1</v>
      </c>
      <c r="AU249" s="363">
        <v>0</v>
      </c>
      <c r="AV249" s="397">
        <v>1</v>
      </c>
      <c r="AW249" s="363">
        <v>0</v>
      </c>
      <c r="AX249" s="397">
        <v>1</v>
      </c>
      <c r="AY249" s="363">
        <v>0</v>
      </c>
      <c r="AZ249" s="363">
        <v>4</v>
      </c>
      <c r="BA249" s="392">
        <v>12</v>
      </c>
    </row>
    <row r="250" spans="1:53" x14ac:dyDescent="0.2">
      <c r="A250" s="369" t="s">
        <v>329</v>
      </c>
      <c r="B250" s="362">
        <v>0</v>
      </c>
      <c r="C250" s="363">
        <v>0</v>
      </c>
      <c r="D250" s="363">
        <v>0</v>
      </c>
      <c r="E250" s="363">
        <v>0</v>
      </c>
      <c r="F250" s="363">
        <v>10000</v>
      </c>
      <c r="G250" s="401">
        <v>1</v>
      </c>
      <c r="H250" s="363">
        <v>0</v>
      </c>
      <c r="I250" s="397">
        <v>1</v>
      </c>
      <c r="J250" s="363">
        <v>0</v>
      </c>
      <c r="K250" s="397">
        <v>1</v>
      </c>
      <c r="L250" s="363">
        <v>0</v>
      </c>
      <c r="M250" s="363">
        <v>4.375</v>
      </c>
      <c r="N250" s="392">
        <v>13.125</v>
      </c>
      <c r="O250" s="362">
        <v>9.2890007813178137</v>
      </c>
      <c r="P250" s="363">
        <v>0.43036857205914875</v>
      </c>
      <c r="Q250" s="363">
        <v>7.4485889176734803</v>
      </c>
      <c r="R250" s="363">
        <v>8.0827772997606324</v>
      </c>
      <c r="S250" s="363">
        <v>3.3563476011123257</v>
      </c>
      <c r="T250" s="401">
        <v>5</v>
      </c>
      <c r="U250" s="363">
        <v>3.8235294117647061</v>
      </c>
      <c r="V250" s="397">
        <v>5</v>
      </c>
      <c r="W250" s="363">
        <v>3.8235294117647061</v>
      </c>
      <c r="X250" s="397">
        <v>15</v>
      </c>
      <c r="Y250" s="363">
        <v>4.1176470588235299</v>
      </c>
      <c r="Z250" s="363">
        <v>4.375</v>
      </c>
      <c r="AA250" s="392">
        <v>79.007352941176464</v>
      </c>
      <c r="AB250" s="362">
        <v>0</v>
      </c>
      <c r="AC250" s="363">
        <v>0</v>
      </c>
      <c r="AD250" s="363">
        <v>0</v>
      </c>
      <c r="AE250" s="363">
        <v>0</v>
      </c>
      <c r="AF250" s="363">
        <v>10000</v>
      </c>
      <c r="AG250" s="401">
        <v>1</v>
      </c>
      <c r="AH250" s="363">
        <v>0</v>
      </c>
      <c r="AI250" s="397">
        <v>1</v>
      </c>
      <c r="AJ250" s="363">
        <v>0</v>
      </c>
      <c r="AK250" s="397">
        <v>1</v>
      </c>
      <c r="AL250" s="363">
        <v>0</v>
      </c>
      <c r="AM250" s="363">
        <v>4.375</v>
      </c>
      <c r="AN250" s="392">
        <v>13.125</v>
      </c>
      <c r="AO250" s="362">
        <v>0</v>
      </c>
      <c r="AP250" s="363">
        <v>0</v>
      </c>
      <c r="AQ250" s="363">
        <v>0</v>
      </c>
      <c r="AR250" s="363">
        <v>0</v>
      </c>
      <c r="AS250" s="363">
        <v>10000</v>
      </c>
      <c r="AT250" s="401">
        <v>1</v>
      </c>
      <c r="AU250" s="363">
        <v>0</v>
      </c>
      <c r="AV250" s="397">
        <v>1</v>
      </c>
      <c r="AW250" s="363">
        <v>0</v>
      </c>
      <c r="AX250" s="397">
        <v>1</v>
      </c>
      <c r="AY250" s="363">
        <v>0</v>
      </c>
      <c r="AZ250" s="363">
        <v>4.375</v>
      </c>
      <c r="BA250" s="392">
        <v>13.125</v>
      </c>
    </row>
    <row r="251" spans="1:53" x14ac:dyDescent="0.2">
      <c r="A251" s="369" t="s">
        <v>303</v>
      </c>
      <c r="B251" s="362">
        <v>0</v>
      </c>
      <c r="C251" s="363">
        <v>0</v>
      </c>
      <c r="D251" s="363">
        <v>0</v>
      </c>
      <c r="E251" s="363">
        <v>0</v>
      </c>
      <c r="F251" s="363">
        <v>10000</v>
      </c>
      <c r="G251" s="401">
        <v>1</v>
      </c>
      <c r="H251" s="363">
        <v>0</v>
      </c>
      <c r="I251" s="397">
        <v>1</v>
      </c>
      <c r="J251" s="363">
        <v>0</v>
      </c>
      <c r="K251" s="397">
        <v>1</v>
      </c>
      <c r="L251" s="363">
        <v>0</v>
      </c>
      <c r="M251" s="363">
        <v>4.75</v>
      </c>
      <c r="N251" s="392">
        <v>14.25</v>
      </c>
      <c r="O251" s="362">
        <v>5.6862574876291285</v>
      </c>
      <c r="P251" s="363">
        <v>0.14345619068639334</v>
      </c>
      <c r="Q251" s="363">
        <v>4.5347211077741294</v>
      </c>
      <c r="R251" s="363">
        <v>4.9315295657508331</v>
      </c>
      <c r="S251" s="363">
        <v>5.6290140875336929</v>
      </c>
      <c r="T251" s="401">
        <v>7</v>
      </c>
      <c r="U251" s="363">
        <v>3.2352941176470589</v>
      </c>
      <c r="V251" s="397">
        <v>7</v>
      </c>
      <c r="W251" s="363">
        <v>3.2352941176470589</v>
      </c>
      <c r="X251" s="397">
        <v>13</v>
      </c>
      <c r="Y251" s="363">
        <v>3.5294117647058822</v>
      </c>
      <c r="Z251" s="363">
        <v>4.75</v>
      </c>
      <c r="AA251" s="392">
        <v>70.132352941176464</v>
      </c>
      <c r="AB251" s="362">
        <v>0</v>
      </c>
      <c r="AC251" s="363">
        <v>0</v>
      </c>
      <c r="AD251" s="363">
        <v>0</v>
      </c>
      <c r="AE251" s="363">
        <v>0</v>
      </c>
      <c r="AF251" s="363">
        <v>10000</v>
      </c>
      <c r="AG251" s="401">
        <v>1</v>
      </c>
      <c r="AH251" s="363">
        <v>0</v>
      </c>
      <c r="AI251" s="397">
        <v>1</v>
      </c>
      <c r="AJ251" s="363">
        <v>0</v>
      </c>
      <c r="AK251" s="397">
        <v>1</v>
      </c>
      <c r="AL251" s="363">
        <v>0</v>
      </c>
      <c r="AM251" s="363">
        <v>4.75</v>
      </c>
      <c r="AN251" s="392">
        <v>14.25</v>
      </c>
      <c r="AO251" s="362">
        <v>0</v>
      </c>
      <c r="AP251" s="363">
        <v>0</v>
      </c>
      <c r="AQ251" s="363">
        <v>0</v>
      </c>
      <c r="AR251" s="363">
        <v>0</v>
      </c>
      <c r="AS251" s="363">
        <v>10000</v>
      </c>
      <c r="AT251" s="401">
        <v>1</v>
      </c>
      <c r="AU251" s="363">
        <v>0</v>
      </c>
      <c r="AV251" s="397">
        <v>1</v>
      </c>
      <c r="AW251" s="363">
        <v>0</v>
      </c>
      <c r="AX251" s="397">
        <v>1</v>
      </c>
      <c r="AY251" s="363">
        <v>0</v>
      </c>
      <c r="AZ251" s="363">
        <v>4.75</v>
      </c>
      <c r="BA251" s="392">
        <v>14.25</v>
      </c>
    </row>
    <row r="252" spans="1:53" x14ac:dyDescent="0.2">
      <c r="A252" s="369" t="s">
        <v>330</v>
      </c>
      <c r="B252" s="362">
        <v>0</v>
      </c>
      <c r="C252" s="363">
        <v>0</v>
      </c>
      <c r="D252" s="363">
        <v>0</v>
      </c>
      <c r="E252" s="363">
        <v>0</v>
      </c>
      <c r="F252" s="363">
        <v>10000</v>
      </c>
      <c r="G252" s="401">
        <v>1</v>
      </c>
      <c r="H252" s="363">
        <v>0</v>
      </c>
      <c r="I252" s="397">
        <v>1</v>
      </c>
      <c r="J252" s="363">
        <v>0</v>
      </c>
      <c r="K252" s="397">
        <v>1</v>
      </c>
      <c r="L252" s="363">
        <v>0</v>
      </c>
      <c r="M252" s="363">
        <v>4.75</v>
      </c>
      <c r="N252" s="392">
        <v>14.25</v>
      </c>
      <c r="O252" s="362">
        <v>-2.9950516537893979</v>
      </c>
      <c r="P252" s="363">
        <v>21.088060030898255</v>
      </c>
      <c r="Q252" s="363">
        <v>2.0082991356977442</v>
      </c>
      <c r="R252" s="363">
        <v>0.28419215460271213</v>
      </c>
      <c r="S252" s="363">
        <v>15.062864744875538</v>
      </c>
      <c r="T252" s="401">
        <v>9</v>
      </c>
      <c r="U252" s="363">
        <v>2.6470588235294117</v>
      </c>
      <c r="V252" s="397">
        <v>14</v>
      </c>
      <c r="W252" s="363">
        <v>1.1764705882352942</v>
      </c>
      <c r="X252" s="397">
        <v>11</v>
      </c>
      <c r="Y252" s="363">
        <v>2.9411764705882355</v>
      </c>
      <c r="Z252" s="363">
        <v>4.75</v>
      </c>
      <c r="AA252" s="392">
        <v>49.838235294117645</v>
      </c>
      <c r="AB252" s="362">
        <v>0</v>
      </c>
      <c r="AC252" s="363">
        <v>0</v>
      </c>
      <c r="AD252" s="363">
        <v>0</v>
      </c>
      <c r="AE252" s="363">
        <v>0</v>
      </c>
      <c r="AF252" s="363">
        <v>10000</v>
      </c>
      <c r="AG252" s="401">
        <v>1</v>
      </c>
      <c r="AH252" s="363">
        <v>0</v>
      </c>
      <c r="AI252" s="397">
        <v>1</v>
      </c>
      <c r="AJ252" s="363">
        <v>0</v>
      </c>
      <c r="AK252" s="397">
        <v>1</v>
      </c>
      <c r="AL252" s="363">
        <v>0</v>
      </c>
      <c r="AM252" s="363">
        <v>4.75</v>
      </c>
      <c r="AN252" s="392">
        <v>14.25</v>
      </c>
      <c r="AO252" s="362">
        <v>0</v>
      </c>
      <c r="AP252" s="363">
        <v>0</v>
      </c>
      <c r="AQ252" s="363">
        <v>0</v>
      </c>
      <c r="AR252" s="363">
        <v>0</v>
      </c>
      <c r="AS252" s="363">
        <v>10000</v>
      </c>
      <c r="AT252" s="401">
        <v>1</v>
      </c>
      <c r="AU252" s="363">
        <v>0</v>
      </c>
      <c r="AV252" s="397">
        <v>1</v>
      </c>
      <c r="AW252" s="363">
        <v>0</v>
      </c>
      <c r="AX252" s="397">
        <v>1</v>
      </c>
      <c r="AY252" s="363">
        <v>0</v>
      </c>
      <c r="AZ252" s="363">
        <v>4.75</v>
      </c>
      <c r="BA252" s="392">
        <v>14.25</v>
      </c>
    </row>
    <row r="253" spans="1:53" x14ac:dyDescent="0.2">
      <c r="A253" s="369" t="s">
        <v>30</v>
      </c>
      <c r="B253" s="362">
        <v>0</v>
      </c>
      <c r="C253" s="363">
        <v>0</v>
      </c>
      <c r="D253" s="363">
        <v>0</v>
      </c>
      <c r="E253" s="363">
        <v>0</v>
      </c>
      <c r="F253" s="363">
        <v>10000</v>
      </c>
      <c r="G253" s="401">
        <v>1</v>
      </c>
      <c r="H253" s="363">
        <v>0</v>
      </c>
      <c r="I253" s="397">
        <v>1</v>
      </c>
      <c r="J253" s="363">
        <v>0</v>
      </c>
      <c r="K253" s="397">
        <v>1</v>
      </c>
      <c r="L253" s="363">
        <v>0</v>
      </c>
      <c r="M253" s="363">
        <v>4.75</v>
      </c>
      <c r="N253" s="392">
        <v>14.25</v>
      </c>
      <c r="O253" s="362">
        <v>0</v>
      </c>
      <c r="P253" s="363">
        <v>8.8942838225557299</v>
      </c>
      <c r="Q253" s="363">
        <v>1.8478186111556896</v>
      </c>
      <c r="R253" s="363">
        <v>1.2110779344906015</v>
      </c>
      <c r="S253" s="363">
        <v>1.5469392606303558</v>
      </c>
      <c r="T253" s="401">
        <v>11</v>
      </c>
      <c r="U253" s="363">
        <v>2.0588235294117649</v>
      </c>
      <c r="V253" s="397">
        <v>10</v>
      </c>
      <c r="W253" s="363">
        <v>2.3529411764705883</v>
      </c>
      <c r="X253" s="397">
        <v>17</v>
      </c>
      <c r="Y253" s="363">
        <v>4.7058823529411766</v>
      </c>
      <c r="Z253" s="363">
        <v>4.75</v>
      </c>
      <c r="AA253" s="392">
        <v>59.25</v>
      </c>
      <c r="AB253" s="362">
        <v>0</v>
      </c>
      <c r="AC253" s="363">
        <v>0</v>
      </c>
      <c r="AD253" s="363">
        <v>0</v>
      </c>
      <c r="AE253" s="363">
        <v>0</v>
      </c>
      <c r="AF253" s="363">
        <v>10000</v>
      </c>
      <c r="AG253" s="401">
        <v>1</v>
      </c>
      <c r="AH253" s="363">
        <v>0</v>
      </c>
      <c r="AI253" s="397">
        <v>1</v>
      </c>
      <c r="AJ253" s="363">
        <v>0</v>
      </c>
      <c r="AK253" s="397">
        <v>1</v>
      </c>
      <c r="AL253" s="363">
        <v>0</v>
      </c>
      <c r="AM253" s="363">
        <v>4.75</v>
      </c>
      <c r="AN253" s="392">
        <v>14.25</v>
      </c>
      <c r="AO253" s="362">
        <v>0</v>
      </c>
      <c r="AP253" s="363">
        <v>0</v>
      </c>
      <c r="AQ253" s="363">
        <v>0</v>
      </c>
      <c r="AR253" s="363">
        <v>0</v>
      </c>
      <c r="AS253" s="363">
        <v>10000</v>
      </c>
      <c r="AT253" s="401">
        <v>1</v>
      </c>
      <c r="AU253" s="363">
        <v>0</v>
      </c>
      <c r="AV253" s="397">
        <v>1</v>
      </c>
      <c r="AW253" s="363">
        <v>0</v>
      </c>
      <c r="AX253" s="397">
        <v>1</v>
      </c>
      <c r="AY253" s="363">
        <v>0</v>
      </c>
      <c r="AZ253" s="363">
        <v>4.75</v>
      </c>
      <c r="BA253" s="392">
        <v>14.25</v>
      </c>
    </row>
    <row r="254" spans="1:53" x14ac:dyDescent="0.2">
      <c r="A254" s="369" t="s">
        <v>6</v>
      </c>
      <c r="B254" s="362">
        <v>0</v>
      </c>
      <c r="C254" s="363">
        <v>0</v>
      </c>
      <c r="D254" s="363">
        <v>0</v>
      </c>
      <c r="E254" s="363">
        <v>0</v>
      </c>
      <c r="F254" s="363">
        <v>10000</v>
      </c>
      <c r="G254" s="401">
        <v>1</v>
      </c>
      <c r="H254" s="363">
        <v>0</v>
      </c>
      <c r="I254" s="397">
        <v>1</v>
      </c>
      <c r="J254" s="363">
        <v>0</v>
      </c>
      <c r="K254" s="397">
        <v>1</v>
      </c>
      <c r="L254" s="363">
        <v>0</v>
      </c>
      <c r="M254" s="363">
        <v>4.75</v>
      </c>
      <c r="N254" s="392">
        <v>14.25</v>
      </c>
      <c r="O254" s="362">
        <v>17.727233266776626</v>
      </c>
      <c r="P254" s="363">
        <v>-0.25380710659897349</v>
      </c>
      <c r="Q254" s="363">
        <v>13.99160916114538</v>
      </c>
      <c r="R254" s="363">
        <v>15.278869613240497</v>
      </c>
      <c r="S254" s="363">
        <v>44.173142167293591</v>
      </c>
      <c r="T254" s="401">
        <v>2</v>
      </c>
      <c r="U254" s="363">
        <v>4.7058823529411766</v>
      </c>
      <c r="V254" s="397">
        <v>2</v>
      </c>
      <c r="W254" s="363">
        <v>4.7058823529411766</v>
      </c>
      <c r="X254" s="397">
        <v>9</v>
      </c>
      <c r="Y254" s="363">
        <v>2.3529411764705883</v>
      </c>
      <c r="Z254" s="363">
        <v>4.75</v>
      </c>
      <c r="AA254" s="392">
        <v>87.191176470588232</v>
      </c>
      <c r="AB254" s="362">
        <v>0</v>
      </c>
      <c r="AC254" s="363">
        <v>0</v>
      </c>
      <c r="AD254" s="363">
        <v>0</v>
      </c>
      <c r="AE254" s="363">
        <v>0</v>
      </c>
      <c r="AF254" s="363">
        <v>10000</v>
      </c>
      <c r="AG254" s="401">
        <v>1</v>
      </c>
      <c r="AH254" s="363">
        <v>0</v>
      </c>
      <c r="AI254" s="397">
        <v>1</v>
      </c>
      <c r="AJ254" s="363">
        <v>0</v>
      </c>
      <c r="AK254" s="397">
        <v>1</v>
      </c>
      <c r="AL254" s="363">
        <v>0</v>
      </c>
      <c r="AM254" s="363">
        <v>4.75</v>
      </c>
      <c r="AN254" s="392">
        <v>14.25</v>
      </c>
      <c r="AO254" s="362">
        <v>0</v>
      </c>
      <c r="AP254" s="363">
        <v>0</v>
      </c>
      <c r="AQ254" s="363">
        <v>0</v>
      </c>
      <c r="AR254" s="363">
        <v>0</v>
      </c>
      <c r="AS254" s="363">
        <v>10000</v>
      </c>
      <c r="AT254" s="401">
        <v>1</v>
      </c>
      <c r="AU254" s="363">
        <v>0</v>
      </c>
      <c r="AV254" s="397">
        <v>1</v>
      </c>
      <c r="AW254" s="363">
        <v>0</v>
      </c>
      <c r="AX254" s="397">
        <v>1</v>
      </c>
      <c r="AY254" s="363">
        <v>0</v>
      </c>
      <c r="AZ254" s="363">
        <v>4.75</v>
      </c>
      <c r="BA254" s="392">
        <v>14.25</v>
      </c>
    </row>
    <row r="255" spans="1:53" x14ac:dyDescent="0.2">
      <c r="A255" s="369" t="s">
        <v>305</v>
      </c>
      <c r="B255" s="362">
        <v>0</v>
      </c>
      <c r="C255" s="363">
        <v>0</v>
      </c>
      <c r="D255" s="363">
        <v>0</v>
      </c>
      <c r="E255" s="363">
        <v>0</v>
      </c>
      <c r="F255" s="363">
        <v>10000</v>
      </c>
      <c r="G255" s="401">
        <v>1</v>
      </c>
      <c r="H255" s="363">
        <v>0</v>
      </c>
      <c r="I255" s="397">
        <v>1</v>
      </c>
      <c r="J255" s="363">
        <v>0</v>
      </c>
      <c r="K255" s="397">
        <v>1</v>
      </c>
      <c r="L255" s="363">
        <v>0</v>
      </c>
      <c r="M255" s="363">
        <v>4.375</v>
      </c>
      <c r="N255" s="392">
        <v>13.125</v>
      </c>
      <c r="O255" s="362">
        <v>39.213473391787481</v>
      </c>
      <c r="P255" s="363">
        <v>-0.47450893842418079</v>
      </c>
      <c r="Q255" s="363">
        <v>30.968156078773006</v>
      </c>
      <c r="R255" s="363">
        <v>33.809413815604437</v>
      </c>
      <c r="S255" s="363">
        <v>1.4658625023852401</v>
      </c>
      <c r="T255" s="401">
        <v>1</v>
      </c>
      <c r="U255" s="363">
        <v>5</v>
      </c>
      <c r="V255" s="397">
        <v>1</v>
      </c>
      <c r="W255" s="363">
        <v>5</v>
      </c>
      <c r="X255" s="397">
        <v>18</v>
      </c>
      <c r="Y255" s="363">
        <v>5</v>
      </c>
      <c r="Z255" s="363">
        <v>4.375</v>
      </c>
      <c r="AA255" s="392">
        <v>98.125</v>
      </c>
      <c r="AB255" s="362">
        <v>0</v>
      </c>
      <c r="AC255" s="363">
        <v>0</v>
      </c>
      <c r="AD255" s="363">
        <v>0</v>
      </c>
      <c r="AE255" s="363">
        <v>0</v>
      </c>
      <c r="AF255" s="363">
        <v>10000</v>
      </c>
      <c r="AG255" s="401">
        <v>1</v>
      </c>
      <c r="AH255" s="363">
        <v>0</v>
      </c>
      <c r="AI255" s="397">
        <v>1</v>
      </c>
      <c r="AJ255" s="363">
        <v>0</v>
      </c>
      <c r="AK255" s="397">
        <v>1</v>
      </c>
      <c r="AL255" s="363">
        <v>0</v>
      </c>
      <c r="AM255" s="363">
        <v>4.375</v>
      </c>
      <c r="AN255" s="392">
        <v>13.125</v>
      </c>
      <c r="AO255" s="362">
        <v>0</v>
      </c>
      <c r="AP255" s="363">
        <v>0</v>
      </c>
      <c r="AQ255" s="363">
        <v>0</v>
      </c>
      <c r="AR255" s="363">
        <v>0</v>
      </c>
      <c r="AS255" s="363">
        <v>10000</v>
      </c>
      <c r="AT255" s="401">
        <v>1</v>
      </c>
      <c r="AU255" s="363">
        <v>0</v>
      </c>
      <c r="AV255" s="397">
        <v>1</v>
      </c>
      <c r="AW255" s="363">
        <v>0</v>
      </c>
      <c r="AX255" s="397">
        <v>1</v>
      </c>
      <c r="AY255" s="363">
        <v>0</v>
      </c>
      <c r="AZ255" s="363">
        <v>4.375</v>
      </c>
      <c r="BA255" s="392">
        <v>13.125</v>
      </c>
    </row>
    <row r="256" spans="1:53" x14ac:dyDescent="0.2">
      <c r="A256" s="369" t="s">
        <v>306</v>
      </c>
      <c r="B256" s="362">
        <v>0</v>
      </c>
      <c r="C256" s="363">
        <v>0</v>
      </c>
      <c r="D256" s="363">
        <v>0</v>
      </c>
      <c r="E256" s="363">
        <v>0</v>
      </c>
      <c r="F256" s="363">
        <v>10000</v>
      </c>
      <c r="G256" s="401">
        <v>1</v>
      </c>
      <c r="H256" s="363">
        <v>0</v>
      </c>
      <c r="I256" s="397">
        <v>1</v>
      </c>
      <c r="J256" s="363">
        <v>0</v>
      </c>
      <c r="K256" s="397">
        <v>1</v>
      </c>
      <c r="L256" s="363">
        <v>0</v>
      </c>
      <c r="M256" s="363">
        <v>5</v>
      </c>
      <c r="N256" s="392">
        <v>15</v>
      </c>
      <c r="O256" s="362">
        <v>0</v>
      </c>
      <c r="P256" s="363">
        <v>3.0015449128227751</v>
      </c>
      <c r="Q256" s="363">
        <v>0.62358146679198756</v>
      </c>
      <c r="R256" s="363">
        <v>0.40870123843851525</v>
      </c>
      <c r="S256" s="363">
        <v>11.635886025964641</v>
      </c>
      <c r="T256" s="401">
        <v>13</v>
      </c>
      <c r="U256" s="363">
        <v>1.4705882352941178</v>
      </c>
      <c r="V256" s="397">
        <v>12</v>
      </c>
      <c r="W256" s="363">
        <v>1.7647058823529411</v>
      </c>
      <c r="X256" s="397">
        <v>12</v>
      </c>
      <c r="Y256" s="363">
        <v>3.2352941176470589</v>
      </c>
      <c r="Z256" s="363">
        <v>5</v>
      </c>
      <c r="AA256" s="392">
        <v>47.352941176470587</v>
      </c>
      <c r="AB256" s="362">
        <v>0</v>
      </c>
      <c r="AC256" s="363">
        <v>0</v>
      </c>
      <c r="AD256" s="363">
        <v>0</v>
      </c>
      <c r="AE256" s="363">
        <v>0</v>
      </c>
      <c r="AF256" s="363">
        <v>10000</v>
      </c>
      <c r="AG256" s="401">
        <v>1</v>
      </c>
      <c r="AH256" s="363">
        <v>0</v>
      </c>
      <c r="AI256" s="397">
        <v>1</v>
      </c>
      <c r="AJ256" s="363">
        <v>0</v>
      </c>
      <c r="AK256" s="397">
        <v>1</v>
      </c>
      <c r="AL256" s="363">
        <v>0</v>
      </c>
      <c r="AM256" s="363">
        <v>5</v>
      </c>
      <c r="AN256" s="392">
        <v>15</v>
      </c>
      <c r="AO256" s="362">
        <v>0</v>
      </c>
      <c r="AP256" s="363">
        <v>0</v>
      </c>
      <c r="AQ256" s="363">
        <v>0</v>
      </c>
      <c r="AR256" s="363">
        <v>0</v>
      </c>
      <c r="AS256" s="363">
        <v>10000</v>
      </c>
      <c r="AT256" s="401">
        <v>1</v>
      </c>
      <c r="AU256" s="363">
        <v>0</v>
      </c>
      <c r="AV256" s="397">
        <v>1</v>
      </c>
      <c r="AW256" s="363">
        <v>0</v>
      </c>
      <c r="AX256" s="397">
        <v>1</v>
      </c>
      <c r="AY256" s="363">
        <v>0</v>
      </c>
      <c r="AZ256" s="363">
        <v>5</v>
      </c>
      <c r="BA256" s="392">
        <v>15</v>
      </c>
    </row>
    <row r="257" spans="1:53" x14ac:dyDescent="0.2">
      <c r="A257" s="369" t="s">
        <v>307</v>
      </c>
      <c r="B257" s="362">
        <v>0</v>
      </c>
      <c r="C257" s="363">
        <v>0</v>
      </c>
      <c r="D257" s="363">
        <v>0</v>
      </c>
      <c r="E257" s="363">
        <v>0</v>
      </c>
      <c r="F257" s="363">
        <v>10000</v>
      </c>
      <c r="G257" s="401">
        <v>1</v>
      </c>
      <c r="H257" s="363">
        <v>0</v>
      </c>
      <c r="I257" s="397">
        <v>1</v>
      </c>
      <c r="J257" s="363">
        <v>0</v>
      </c>
      <c r="K257" s="397">
        <v>1</v>
      </c>
      <c r="L257" s="363">
        <v>0</v>
      </c>
      <c r="M257" s="363">
        <v>5</v>
      </c>
      <c r="N257" s="392">
        <v>15</v>
      </c>
      <c r="O257" s="362">
        <v>-0.85993702698850516</v>
      </c>
      <c r="P257" s="363">
        <v>5.8991355952790068</v>
      </c>
      <c r="Q257" s="363">
        <v>0.54428397998065747</v>
      </c>
      <c r="R257" s="363">
        <v>6.0402808545950509E-2</v>
      </c>
      <c r="S257" s="363">
        <v>2.2854797482580627</v>
      </c>
      <c r="T257" s="401">
        <v>14</v>
      </c>
      <c r="U257" s="363">
        <v>1.1764705882352942</v>
      </c>
      <c r="V257" s="397">
        <v>16</v>
      </c>
      <c r="W257" s="363">
        <v>0.58823529411764708</v>
      </c>
      <c r="X257" s="397">
        <v>16</v>
      </c>
      <c r="Y257" s="363">
        <v>4.4117647058823533</v>
      </c>
      <c r="Z257" s="363">
        <v>5</v>
      </c>
      <c r="AA257" s="392">
        <v>40.588235294117645</v>
      </c>
      <c r="AB257" s="362">
        <v>0</v>
      </c>
      <c r="AC257" s="363">
        <v>0</v>
      </c>
      <c r="AD257" s="363">
        <v>0</v>
      </c>
      <c r="AE257" s="363">
        <v>0</v>
      </c>
      <c r="AF257" s="363">
        <v>10000</v>
      </c>
      <c r="AG257" s="401">
        <v>1</v>
      </c>
      <c r="AH257" s="363">
        <v>0</v>
      </c>
      <c r="AI257" s="397">
        <v>1</v>
      </c>
      <c r="AJ257" s="363">
        <v>0</v>
      </c>
      <c r="AK257" s="397">
        <v>1</v>
      </c>
      <c r="AL257" s="363">
        <v>0</v>
      </c>
      <c r="AM257" s="363">
        <v>5</v>
      </c>
      <c r="AN257" s="392">
        <v>15</v>
      </c>
      <c r="AO257" s="362">
        <v>0</v>
      </c>
      <c r="AP257" s="363">
        <v>0</v>
      </c>
      <c r="AQ257" s="363">
        <v>0</v>
      </c>
      <c r="AR257" s="363">
        <v>0</v>
      </c>
      <c r="AS257" s="363">
        <v>10000</v>
      </c>
      <c r="AT257" s="401">
        <v>1</v>
      </c>
      <c r="AU257" s="363">
        <v>0</v>
      </c>
      <c r="AV257" s="397">
        <v>1</v>
      </c>
      <c r="AW257" s="363">
        <v>0</v>
      </c>
      <c r="AX257" s="397">
        <v>1</v>
      </c>
      <c r="AY257" s="363">
        <v>0</v>
      </c>
      <c r="AZ257" s="363">
        <v>5</v>
      </c>
      <c r="BA257" s="392">
        <v>15</v>
      </c>
    </row>
    <row r="258" spans="1:53" x14ac:dyDescent="0.2">
      <c r="A258" s="369" t="s">
        <v>308</v>
      </c>
      <c r="B258" s="362">
        <v>0</v>
      </c>
      <c r="C258" s="363">
        <v>0</v>
      </c>
      <c r="D258" s="363">
        <v>0</v>
      </c>
      <c r="E258" s="363">
        <v>0</v>
      </c>
      <c r="F258" s="363">
        <v>10000</v>
      </c>
      <c r="G258" s="401">
        <v>1</v>
      </c>
      <c r="H258" s="363">
        <v>0</v>
      </c>
      <c r="I258" s="397">
        <v>1</v>
      </c>
      <c r="J258" s="363">
        <v>0</v>
      </c>
      <c r="K258" s="397">
        <v>1</v>
      </c>
      <c r="L258" s="363">
        <v>0</v>
      </c>
      <c r="M258" s="363">
        <v>5</v>
      </c>
      <c r="N258" s="392">
        <v>15</v>
      </c>
      <c r="O258" s="362">
        <v>0</v>
      </c>
      <c r="P258" s="363">
        <v>0.62900022070183992</v>
      </c>
      <c r="Q258" s="363">
        <v>0.13067699855567372</v>
      </c>
      <c r="R258" s="363">
        <v>8.564695070219E-2</v>
      </c>
      <c r="S258" s="363">
        <v>122.70587094744101</v>
      </c>
      <c r="T258" s="401">
        <v>16</v>
      </c>
      <c r="U258" s="363">
        <v>0.58823529411764708</v>
      </c>
      <c r="V258" s="397">
        <v>15</v>
      </c>
      <c r="W258" s="363">
        <v>0.88235294117647056</v>
      </c>
      <c r="X258" s="397">
        <v>7</v>
      </c>
      <c r="Y258" s="363">
        <v>1.7647058823529411</v>
      </c>
      <c r="Z258" s="363">
        <v>5</v>
      </c>
      <c r="AA258" s="392">
        <v>30.588235294117645</v>
      </c>
      <c r="AB258" s="362">
        <v>0</v>
      </c>
      <c r="AC258" s="363">
        <v>0</v>
      </c>
      <c r="AD258" s="363">
        <v>0</v>
      </c>
      <c r="AE258" s="363">
        <v>0</v>
      </c>
      <c r="AF258" s="363">
        <v>10000</v>
      </c>
      <c r="AG258" s="401">
        <v>1</v>
      </c>
      <c r="AH258" s="363">
        <v>0</v>
      </c>
      <c r="AI258" s="397">
        <v>1</v>
      </c>
      <c r="AJ258" s="363">
        <v>0</v>
      </c>
      <c r="AK258" s="397">
        <v>1</v>
      </c>
      <c r="AL258" s="363">
        <v>0</v>
      </c>
      <c r="AM258" s="363">
        <v>5</v>
      </c>
      <c r="AN258" s="392">
        <v>15</v>
      </c>
      <c r="AO258" s="362">
        <v>0</v>
      </c>
      <c r="AP258" s="363">
        <v>0</v>
      </c>
      <c r="AQ258" s="363">
        <v>0</v>
      </c>
      <c r="AR258" s="363">
        <v>0</v>
      </c>
      <c r="AS258" s="363">
        <v>10000</v>
      </c>
      <c r="AT258" s="401">
        <v>1</v>
      </c>
      <c r="AU258" s="363">
        <v>0</v>
      </c>
      <c r="AV258" s="397">
        <v>1</v>
      </c>
      <c r="AW258" s="363">
        <v>0</v>
      </c>
      <c r="AX258" s="397">
        <v>1</v>
      </c>
      <c r="AY258" s="363">
        <v>0</v>
      </c>
      <c r="AZ258" s="363">
        <v>5</v>
      </c>
      <c r="BA258" s="392">
        <v>15</v>
      </c>
    </row>
    <row r="259" spans="1:53" x14ac:dyDescent="0.2">
      <c r="A259" s="369" t="s">
        <v>309</v>
      </c>
      <c r="B259" s="362">
        <v>0</v>
      </c>
      <c r="C259" s="363">
        <v>0</v>
      </c>
      <c r="D259" s="363">
        <v>0</v>
      </c>
      <c r="E259" s="363">
        <v>0</v>
      </c>
      <c r="F259" s="363">
        <v>10000</v>
      </c>
      <c r="G259" s="401">
        <v>1</v>
      </c>
      <c r="H259" s="363">
        <v>0</v>
      </c>
      <c r="I259" s="397">
        <v>1</v>
      </c>
      <c r="J259" s="363">
        <v>0</v>
      </c>
      <c r="K259" s="397">
        <v>1</v>
      </c>
      <c r="L259" s="363">
        <v>0</v>
      </c>
      <c r="M259" s="363">
        <v>4.5</v>
      </c>
      <c r="N259" s="392">
        <v>13.499999999999998</v>
      </c>
      <c r="O259" s="362">
        <v>5.4605434499522545</v>
      </c>
      <c r="P259" s="363">
        <v>-2.5380710659898447</v>
      </c>
      <c r="Q259" s="363">
        <v>3.7988032738026991</v>
      </c>
      <c r="R259" s="363">
        <v>4.371423095799873</v>
      </c>
      <c r="S259" s="363">
        <v>75.468523563743773</v>
      </c>
      <c r="T259" s="401">
        <v>8</v>
      </c>
      <c r="U259" s="363">
        <v>2.9411764705882355</v>
      </c>
      <c r="V259" s="397">
        <v>8</v>
      </c>
      <c r="W259" s="363">
        <v>2.9411764705882355</v>
      </c>
      <c r="X259" s="397">
        <v>8</v>
      </c>
      <c r="Y259" s="363">
        <v>2.0588235294117649</v>
      </c>
      <c r="Z259" s="363">
        <v>4.5</v>
      </c>
      <c r="AA259" s="392">
        <v>60.852941176470594</v>
      </c>
      <c r="AB259" s="362">
        <v>0</v>
      </c>
      <c r="AC259" s="363">
        <v>0</v>
      </c>
      <c r="AD259" s="363">
        <v>0</v>
      </c>
      <c r="AE259" s="363">
        <v>0</v>
      </c>
      <c r="AF259" s="363">
        <v>10000</v>
      </c>
      <c r="AG259" s="401">
        <v>1</v>
      </c>
      <c r="AH259" s="363">
        <v>0</v>
      </c>
      <c r="AI259" s="397">
        <v>1</v>
      </c>
      <c r="AJ259" s="363">
        <v>0</v>
      </c>
      <c r="AK259" s="397">
        <v>1</v>
      </c>
      <c r="AL259" s="363">
        <v>0</v>
      </c>
      <c r="AM259" s="363">
        <v>4.5</v>
      </c>
      <c r="AN259" s="392">
        <v>13.499999999999998</v>
      </c>
      <c r="AO259" s="362">
        <v>0</v>
      </c>
      <c r="AP259" s="363">
        <v>0</v>
      </c>
      <c r="AQ259" s="363">
        <v>0</v>
      </c>
      <c r="AR259" s="363">
        <v>0</v>
      </c>
      <c r="AS259" s="363">
        <v>10000</v>
      </c>
      <c r="AT259" s="401">
        <v>1</v>
      </c>
      <c r="AU259" s="363">
        <v>0</v>
      </c>
      <c r="AV259" s="397">
        <v>1</v>
      </c>
      <c r="AW259" s="363">
        <v>0</v>
      </c>
      <c r="AX259" s="397">
        <v>1</v>
      </c>
      <c r="AY259" s="363">
        <v>0</v>
      </c>
      <c r="AZ259" s="363">
        <v>4.5</v>
      </c>
      <c r="BA259" s="392">
        <v>13.499999999999998</v>
      </c>
    </row>
    <row r="260" spans="1:53" x14ac:dyDescent="0.2">
      <c r="A260" s="369" t="s">
        <v>21</v>
      </c>
      <c r="B260" s="362">
        <v>0</v>
      </c>
      <c r="C260" s="363">
        <v>0</v>
      </c>
      <c r="D260" s="363">
        <v>0</v>
      </c>
      <c r="E260" s="363">
        <v>0</v>
      </c>
      <c r="F260" s="363">
        <v>10000</v>
      </c>
      <c r="G260" s="401">
        <v>1</v>
      </c>
      <c r="H260" s="363">
        <v>0</v>
      </c>
      <c r="I260" s="397">
        <v>1</v>
      </c>
      <c r="J260" s="363">
        <v>0</v>
      </c>
      <c r="K260" s="397">
        <v>1</v>
      </c>
      <c r="L260" s="363">
        <v>0</v>
      </c>
      <c r="M260" s="363">
        <v>5</v>
      </c>
      <c r="N260" s="392">
        <v>15</v>
      </c>
      <c r="O260" s="362">
        <v>0.39934022050525086</v>
      </c>
      <c r="P260" s="363">
        <v>-3.3105274773781876E-2</v>
      </c>
      <c r="Q260" s="363">
        <v>0.30949815447395995</v>
      </c>
      <c r="R260" s="363">
        <v>0.34045687389176205</v>
      </c>
      <c r="S260" s="363">
        <v>142.82315401489154</v>
      </c>
      <c r="T260" s="401">
        <v>15</v>
      </c>
      <c r="U260" s="363">
        <v>0.88235294117647056</v>
      </c>
      <c r="V260" s="397">
        <v>13</v>
      </c>
      <c r="W260" s="363">
        <v>1.4705882352941178</v>
      </c>
      <c r="X260" s="397">
        <v>6</v>
      </c>
      <c r="Y260" s="363">
        <v>1.4705882352941178</v>
      </c>
      <c r="Z260" s="363">
        <v>5</v>
      </c>
      <c r="AA260" s="392">
        <v>35.882352941176471</v>
      </c>
      <c r="AB260" s="362">
        <v>0</v>
      </c>
      <c r="AC260" s="363">
        <v>0</v>
      </c>
      <c r="AD260" s="363">
        <v>0</v>
      </c>
      <c r="AE260" s="363">
        <v>0</v>
      </c>
      <c r="AF260" s="363">
        <v>10000</v>
      </c>
      <c r="AG260" s="401">
        <v>1</v>
      </c>
      <c r="AH260" s="363">
        <v>0</v>
      </c>
      <c r="AI260" s="397">
        <v>1</v>
      </c>
      <c r="AJ260" s="363">
        <v>0</v>
      </c>
      <c r="AK260" s="397">
        <v>1</v>
      </c>
      <c r="AL260" s="363">
        <v>0</v>
      </c>
      <c r="AM260" s="363">
        <v>5</v>
      </c>
      <c r="AN260" s="392">
        <v>15</v>
      </c>
      <c r="AO260" s="362">
        <v>0</v>
      </c>
      <c r="AP260" s="363">
        <v>0</v>
      </c>
      <c r="AQ260" s="363">
        <v>0</v>
      </c>
      <c r="AR260" s="363">
        <v>0</v>
      </c>
      <c r="AS260" s="363">
        <v>10000</v>
      </c>
      <c r="AT260" s="401">
        <v>1</v>
      </c>
      <c r="AU260" s="363">
        <v>0</v>
      </c>
      <c r="AV260" s="397">
        <v>1</v>
      </c>
      <c r="AW260" s="363">
        <v>0</v>
      </c>
      <c r="AX260" s="397">
        <v>1</v>
      </c>
      <c r="AY260" s="363">
        <v>0</v>
      </c>
      <c r="AZ260" s="363">
        <v>5</v>
      </c>
      <c r="BA260" s="392">
        <v>15</v>
      </c>
    </row>
    <row r="261" spans="1:53" x14ac:dyDescent="0.2">
      <c r="A261" s="369" t="s">
        <v>310</v>
      </c>
      <c r="B261" s="362">
        <v>0</v>
      </c>
      <c r="C261" s="363">
        <v>0</v>
      </c>
      <c r="D261" s="363">
        <v>0</v>
      </c>
      <c r="E261" s="363">
        <v>0</v>
      </c>
      <c r="F261" s="363">
        <v>10000</v>
      </c>
      <c r="G261" s="401">
        <v>1</v>
      </c>
      <c r="H261" s="363">
        <v>0</v>
      </c>
      <c r="I261" s="397">
        <v>1</v>
      </c>
      <c r="J261" s="363">
        <v>0</v>
      </c>
      <c r="K261" s="397">
        <v>1</v>
      </c>
      <c r="L261" s="363">
        <v>0</v>
      </c>
      <c r="M261" s="363">
        <v>5</v>
      </c>
      <c r="N261" s="392">
        <v>15</v>
      </c>
      <c r="O261" s="362">
        <v>0</v>
      </c>
      <c r="P261" s="363">
        <v>4.4140366365047728E-2</v>
      </c>
      <c r="Q261" s="363">
        <v>9.1703156881222537E-3</v>
      </c>
      <c r="R261" s="363">
        <v>6.0103123299791077E-3</v>
      </c>
      <c r="S261" s="363">
        <v>394.66421954895048</v>
      </c>
      <c r="T261" s="401">
        <v>17</v>
      </c>
      <c r="U261" s="363">
        <v>0.29411764705882354</v>
      </c>
      <c r="V261" s="397">
        <v>17</v>
      </c>
      <c r="W261" s="363">
        <v>0.29411764705882354</v>
      </c>
      <c r="X261" s="397">
        <v>4</v>
      </c>
      <c r="Y261" s="363">
        <v>0.88235294117647056</v>
      </c>
      <c r="Z261" s="363">
        <v>5</v>
      </c>
      <c r="AA261" s="392">
        <v>21.764705882352942</v>
      </c>
      <c r="AB261" s="362">
        <v>0</v>
      </c>
      <c r="AC261" s="363">
        <v>0</v>
      </c>
      <c r="AD261" s="363">
        <v>0</v>
      </c>
      <c r="AE261" s="363">
        <v>0</v>
      </c>
      <c r="AF261" s="363">
        <v>10000</v>
      </c>
      <c r="AG261" s="401">
        <v>1</v>
      </c>
      <c r="AH261" s="363">
        <v>0</v>
      </c>
      <c r="AI261" s="397">
        <v>1</v>
      </c>
      <c r="AJ261" s="363">
        <v>0</v>
      </c>
      <c r="AK261" s="397">
        <v>1</v>
      </c>
      <c r="AL261" s="363">
        <v>0</v>
      </c>
      <c r="AM261" s="363">
        <v>5</v>
      </c>
      <c r="AN261" s="392">
        <v>15</v>
      </c>
      <c r="AO261" s="362">
        <v>0</v>
      </c>
      <c r="AP261" s="363">
        <v>0</v>
      </c>
      <c r="AQ261" s="363">
        <v>0</v>
      </c>
      <c r="AR261" s="363">
        <v>0</v>
      </c>
      <c r="AS261" s="363">
        <v>10000</v>
      </c>
      <c r="AT261" s="401">
        <v>1</v>
      </c>
      <c r="AU261" s="363">
        <v>0</v>
      </c>
      <c r="AV261" s="397">
        <v>1</v>
      </c>
      <c r="AW261" s="363">
        <v>0</v>
      </c>
      <c r="AX261" s="397">
        <v>1</v>
      </c>
      <c r="AY261" s="363">
        <v>0</v>
      </c>
      <c r="AZ261" s="363">
        <v>5</v>
      </c>
      <c r="BA261" s="392">
        <v>15</v>
      </c>
    </row>
    <row r="262" spans="1:53" x14ac:dyDescent="0.2">
      <c r="A262" s="389" t="s">
        <v>311</v>
      </c>
      <c r="B262" s="362">
        <v>0</v>
      </c>
      <c r="C262" s="363">
        <v>0</v>
      </c>
      <c r="D262" s="363">
        <v>0</v>
      </c>
      <c r="E262" s="363">
        <v>0</v>
      </c>
      <c r="F262" s="363">
        <v>10000</v>
      </c>
      <c r="G262" s="401">
        <v>1</v>
      </c>
      <c r="H262" s="363">
        <v>0</v>
      </c>
      <c r="I262" s="397">
        <v>1</v>
      </c>
      <c r="J262" s="363">
        <v>0</v>
      </c>
      <c r="K262" s="397">
        <v>1</v>
      </c>
      <c r="L262" s="363">
        <v>0</v>
      </c>
      <c r="M262" s="363">
        <v>5</v>
      </c>
      <c r="N262" s="392">
        <v>15</v>
      </c>
      <c r="O262" s="362">
        <v>0</v>
      </c>
      <c r="P262" s="363">
        <v>0</v>
      </c>
      <c r="Q262" s="363">
        <v>0</v>
      </c>
      <c r="R262" s="363">
        <v>0</v>
      </c>
      <c r="S262" s="363">
        <v>10000</v>
      </c>
      <c r="T262" s="401">
        <v>18</v>
      </c>
      <c r="U262" s="363">
        <v>0</v>
      </c>
      <c r="V262" s="397">
        <v>18</v>
      </c>
      <c r="W262" s="363">
        <v>0</v>
      </c>
      <c r="X262" s="397">
        <v>1</v>
      </c>
      <c r="Y262" s="363">
        <v>0</v>
      </c>
      <c r="Z262" s="363">
        <v>5</v>
      </c>
      <c r="AA262" s="392">
        <v>15</v>
      </c>
      <c r="AB262" s="362">
        <v>0</v>
      </c>
      <c r="AC262" s="363">
        <v>0</v>
      </c>
      <c r="AD262" s="363">
        <v>0</v>
      </c>
      <c r="AE262" s="363">
        <v>0</v>
      </c>
      <c r="AF262" s="363">
        <v>10000</v>
      </c>
      <c r="AG262" s="401">
        <v>1</v>
      </c>
      <c r="AH262" s="363">
        <v>0</v>
      </c>
      <c r="AI262" s="397">
        <v>1</v>
      </c>
      <c r="AJ262" s="363">
        <v>0</v>
      </c>
      <c r="AK262" s="397">
        <v>1</v>
      </c>
      <c r="AL262" s="363">
        <v>0</v>
      </c>
      <c r="AM262" s="363">
        <v>5</v>
      </c>
      <c r="AN262" s="392">
        <v>15</v>
      </c>
      <c r="AO262" s="362">
        <v>0</v>
      </c>
      <c r="AP262" s="363">
        <v>0</v>
      </c>
      <c r="AQ262" s="363">
        <v>0</v>
      </c>
      <c r="AR262" s="363">
        <v>0</v>
      </c>
      <c r="AS262" s="363">
        <v>10000</v>
      </c>
      <c r="AT262" s="401">
        <v>1</v>
      </c>
      <c r="AU262" s="363">
        <v>0</v>
      </c>
      <c r="AV262" s="397">
        <v>1</v>
      </c>
      <c r="AW262" s="363">
        <v>0</v>
      </c>
      <c r="AX262" s="397">
        <v>1</v>
      </c>
      <c r="AY262" s="363">
        <v>0</v>
      </c>
      <c r="AZ262" s="363">
        <v>5</v>
      </c>
      <c r="BA262" s="392">
        <v>15</v>
      </c>
    </row>
    <row r="263" spans="1:53" x14ac:dyDescent="0.2">
      <c r="A263" s="395" t="s">
        <v>312</v>
      </c>
      <c r="B263" s="370">
        <v>0</v>
      </c>
      <c r="C263" s="371">
        <v>0</v>
      </c>
      <c r="D263" s="371">
        <v>0</v>
      </c>
      <c r="E263" s="371">
        <v>0</v>
      </c>
      <c r="F263" s="371">
        <v>10000</v>
      </c>
      <c r="G263" s="400">
        <v>1</v>
      </c>
      <c r="H263" s="371">
        <v>0</v>
      </c>
      <c r="I263" s="398">
        <v>1</v>
      </c>
      <c r="J263" s="371">
        <v>0</v>
      </c>
      <c r="K263" s="398">
        <v>1</v>
      </c>
      <c r="L263" s="371">
        <v>0</v>
      </c>
      <c r="M263" s="371">
        <v>5</v>
      </c>
      <c r="N263" s="393">
        <v>15</v>
      </c>
      <c r="O263" s="370">
        <v>9.6767659229678511</v>
      </c>
      <c r="P263" s="371">
        <v>1.1255793423085523</v>
      </c>
      <c r="Q263" s="371">
        <v>7.9002269653132755</v>
      </c>
      <c r="R263" s="371">
        <v>8.5124053529480825</v>
      </c>
      <c r="S263" s="371">
        <v>5.3338229525131062</v>
      </c>
      <c r="T263" s="400">
        <v>4</v>
      </c>
      <c r="U263" s="371">
        <v>4.1176470588235299</v>
      </c>
      <c r="V263" s="398">
        <v>4</v>
      </c>
      <c r="W263" s="371">
        <v>4.1176470588235299</v>
      </c>
      <c r="X263" s="398">
        <v>14</v>
      </c>
      <c r="Y263" s="371">
        <v>3.8235294117647061</v>
      </c>
      <c r="Z263" s="371">
        <v>5</v>
      </c>
      <c r="AA263" s="393">
        <v>84.117647058823536</v>
      </c>
      <c r="AB263" s="370">
        <v>0</v>
      </c>
      <c r="AC263" s="371">
        <v>0</v>
      </c>
      <c r="AD263" s="371">
        <v>0</v>
      </c>
      <c r="AE263" s="371">
        <v>0</v>
      </c>
      <c r="AF263" s="371">
        <v>10000</v>
      </c>
      <c r="AG263" s="400">
        <v>1</v>
      </c>
      <c r="AH263" s="371">
        <v>0</v>
      </c>
      <c r="AI263" s="398">
        <v>1</v>
      </c>
      <c r="AJ263" s="371">
        <v>0</v>
      </c>
      <c r="AK263" s="398">
        <v>1</v>
      </c>
      <c r="AL263" s="371">
        <v>0</v>
      </c>
      <c r="AM263" s="371">
        <v>5</v>
      </c>
      <c r="AN263" s="393">
        <v>15</v>
      </c>
      <c r="AO263" s="370">
        <v>0</v>
      </c>
      <c r="AP263" s="371">
        <v>0</v>
      </c>
      <c r="AQ263" s="371">
        <v>0</v>
      </c>
      <c r="AR263" s="371">
        <v>0</v>
      </c>
      <c r="AS263" s="371">
        <v>10000</v>
      </c>
      <c r="AT263" s="400">
        <v>1</v>
      </c>
      <c r="AU263" s="371">
        <v>0</v>
      </c>
      <c r="AV263" s="398">
        <v>1</v>
      </c>
      <c r="AW263" s="371">
        <v>0</v>
      </c>
      <c r="AX263" s="398">
        <v>1</v>
      </c>
      <c r="AY263" s="371">
        <v>0</v>
      </c>
      <c r="AZ263" s="371">
        <v>5</v>
      </c>
      <c r="BA263" s="393">
        <v>15</v>
      </c>
    </row>
    <row r="264" spans="1:53" x14ac:dyDescent="0.2">
      <c r="A264" s="386"/>
      <c r="B264" s="383"/>
      <c r="C264" s="383"/>
      <c r="D264" s="383"/>
      <c r="E264" s="383"/>
      <c r="F264" s="383"/>
      <c r="G264" s="361"/>
      <c r="H264" s="383"/>
      <c r="I264" s="368"/>
      <c r="J264" s="383"/>
      <c r="K264" s="383"/>
      <c r="L264" s="383"/>
      <c r="M264" s="383"/>
      <c r="N264" s="383"/>
      <c r="O264" s="363"/>
      <c r="P264" s="363"/>
      <c r="Q264" s="363"/>
      <c r="R264" s="363"/>
      <c r="S264" s="363"/>
      <c r="T264" s="383"/>
      <c r="U264" s="363"/>
      <c r="V264" s="383"/>
      <c r="W264" s="363"/>
      <c r="X264" s="383"/>
      <c r="Y264" s="363"/>
      <c r="Z264" s="363"/>
      <c r="AA264" s="363"/>
      <c r="AB264" s="383"/>
      <c r="AC264" s="383"/>
      <c r="AD264" s="383"/>
      <c r="AE264" s="383"/>
      <c r="AF264" s="383"/>
      <c r="AG264" s="383"/>
      <c r="AH264" s="383"/>
      <c r="AI264" s="383"/>
      <c r="AJ264" s="383"/>
      <c r="AK264" s="368"/>
      <c r="AL264" s="383"/>
      <c r="AM264" s="383"/>
      <c r="AN264" s="383"/>
      <c r="AO264" s="383"/>
      <c r="AP264" s="383"/>
      <c r="AQ264" s="383"/>
      <c r="AR264" s="383"/>
      <c r="AS264" s="383"/>
      <c r="AT264" s="383"/>
      <c r="AU264" s="383"/>
      <c r="AV264" s="383"/>
      <c r="AW264" s="383"/>
      <c r="AX264" s="368"/>
      <c r="AY264" s="383"/>
      <c r="AZ264" s="383"/>
      <c r="BA264" s="383"/>
    </row>
    <row r="265" spans="1:53" x14ac:dyDescent="0.2">
      <c r="A265" s="386" t="s">
        <v>358</v>
      </c>
      <c r="B265" s="361"/>
      <c r="C265" s="361"/>
      <c r="D265" s="361"/>
      <c r="E265" s="361"/>
      <c r="F265" s="361"/>
      <c r="G265" s="396">
        <v>1</v>
      </c>
      <c r="H265" s="383"/>
      <c r="I265" s="396">
        <v>1</v>
      </c>
      <c r="J265" s="383"/>
      <c r="K265" s="396">
        <v>1</v>
      </c>
      <c r="L265" s="383"/>
      <c r="M265" s="383"/>
      <c r="N265" s="383"/>
      <c r="O265" s="361"/>
      <c r="P265" s="361"/>
      <c r="Q265" s="361"/>
      <c r="R265" s="361"/>
      <c r="S265" s="361"/>
      <c r="T265" s="396">
        <v>1</v>
      </c>
      <c r="U265" s="363"/>
      <c r="V265" s="396">
        <v>1</v>
      </c>
      <c r="W265" s="363"/>
      <c r="X265" s="396">
        <v>1</v>
      </c>
      <c r="Y265" s="363"/>
      <c r="Z265" s="363"/>
      <c r="AA265" s="363"/>
      <c r="AB265" s="361"/>
      <c r="AC265" s="361"/>
      <c r="AD265" s="361"/>
      <c r="AE265" s="361"/>
      <c r="AF265" s="361"/>
      <c r="AG265" s="396">
        <v>1</v>
      </c>
      <c r="AH265" s="383"/>
      <c r="AI265" s="396">
        <v>1</v>
      </c>
      <c r="AJ265" s="383"/>
      <c r="AK265" s="396">
        <v>1</v>
      </c>
      <c r="AL265" s="383"/>
      <c r="AM265" s="383"/>
      <c r="AN265" s="383"/>
      <c r="AO265" s="361"/>
      <c r="AP265" s="361"/>
      <c r="AQ265" s="361"/>
      <c r="AR265" s="361"/>
      <c r="AS265" s="361"/>
      <c r="AT265" s="396">
        <v>1</v>
      </c>
      <c r="AU265" s="383"/>
      <c r="AV265" s="396">
        <v>1</v>
      </c>
      <c r="AW265" s="383"/>
      <c r="AX265" s="396">
        <v>1</v>
      </c>
      <c r="AY265" s="383"/>
      <c r="AZ265" s="383"/>
      <c r="BA265" s="383"/>
    </row>
    <row r="266" spans="1:53" x14ac:dyDescent="0.2">
      <c r="A266" s="386" t="s">
        <v>333</v>
      </c>
      <c r="B266" s="361"/>
      <c r="C266" s="361"/>
      <c r="D266" s="361"/>
      <c r="E266" s="361"/>
      <c r="F266" s="361"/>
      <c r="G266" s="396">
        <v>1</v>
      </c>
      <c r="H266" s="383"/>
      <c r="I266" s="396">
        <v>1</v>
      </c>
      <c r="J266" s="383"/>
      <c r="K266" s="396">
        <v>1</v>
      </c>
      <c r="L266" s="383"/>
      <c r="M266" s="383"/>
      <c r="N266" s="383"/>
      <c r="O266" s="361"/>
      <c r="P266" s="361"/>
      <c r="Q266" s="361"/>
      <c r="R266" s="361"/>
      <c r="S266" s="361"/>
      <c r="T266" s="396">
        <v>18</v>
      </c>
      <c r="U266" s="363"/>
      <c r="V266" s="396">
        <v>18</v>
      </c>
      <c r="W266" s="363"/>
      <c r="X266" s="396">
        <v>18</v>
      </c>
      <c r="Y266" s="363"/>
      <c r="Z266" s="363"/>
      <c r="AA266" s="363"/>
      <c r="AB266" s="361"/>
      <c r="AC266" s="361"/>
      <c r="AD266" s="361"/>
      <c r="AE266" s="361"/>
      <c r="AF266" s="361"/>
      <c r="AG266" s="396">
        <v>1</v>
      </c>
      <c r="AH266" s="383"/>
      <c r="AI266" s="396">
        <v>1</v>
      </c>
      <c r="AJ266" s="383"/>
      <c r="AK266" s="396">
        <v>1</v>
      </c>
      <c r="AL266" s="383"/>
      <c r="AM266" s="383"/>
      <c r="AN266" s="383"/>
      <c r="AO266" s="361"/>
      <c r="AP266" s="361"/>
      <c r="AQ266" s="361"/>
      <c r="AR266" s="361"/>
      <c r="AS266" s="361"/>
      <c r="AT266" s="396">
        <v>1</v>
      </c>
      <c r="AU266" s="383"/>
      <c r="AV266" s="396">
        <v>1</v>
      </c>
      <c r="AW266" s="383"/>
      <c r="AX266" s="396">
        <v>1</v>
      </c>
      <c r="AY266" s="383"/>
      <c r="AZ266" s="383"/>
      <c r="BA266" s="383"/>
    </row>
    <row r="268" spans="1:53" ht="15.75" x14ac:dyDescent="0.25">
      <c r="A268" s="358"/>
      <c r="B268" s="765" t="s">
        <v>368</v>
      </c>
      <c r="C268" s="763"/>
      <c r="D268" s="763"/>
      <c r="E268" s="763"/>
      <c r="F268" s="763"/>
      <c r="G268" s="763"/>
      <c r="H268" s="763"/>
      <c r="I268" s="763"/>
      <c r="J268" s="763"/>
      <c r="K268" s="763"/>
      <c r="L268" s="763"/>
      <c r="M268" s="763"/>
      <c r="N268" s="764"/>
      <c r="O268" s="765" t="s">
        <v>368</v>
      </c>
      <c r="P268" s="763"/>
      <c r="Q268" s="763"/>
      <c r="R268" s="763"/>
      <c r="S268" s="763"/>
      <c r="T268" s="763"/>
      <c r="U268" s="763"/>
      <c r="V268" s="763"/>
      <c r="W268" s="763"/>
      <c r="X268" s="763"/>
      <c r="Y268" s="763"/>
      <c r="Z268" s="763"/>
      <c r="AA268" s="764"/>
      <c r="AB268" s="765" t="s">
        <v>368</v>
      </c>
      <c r="AC268" s="763"/>
      <c r="AD268" s="763"/>
      <c r="AE268" s="763"/>
      <c r="AF268" s="763"/>
      <c r="AG268" s="763"/>
      <c r="AH268" s="763"/>
      <c r="AI268" s="763"/>
      <c r="AJ268" s="763"/>
      <c r="AK268" s="763"/>
      <c r="AL268" s="763"/>
      <c r="AM268" s="763"/>
      <c r="AN268" s="764"/>
      <c r="AO268" s="765" t="s">
        <v>368</v>
      </c>
      <c r="AP268" s="763"/>
      <c r="AQ268" s="763"/>
      <c r="AR268" s="763"/>
      <c r="AS268" s="763"/>
      <c r="AT268" s="763"/>
      <c r="AU268" s="763"/>
      <c r="AV268" s="763"/>
      <c r="AW268" s="763"/>
      <c r="AX268" s="763"/>
      <c r="AY268" s="763"/>
      <c r="AZ268" s="763"/>
      <c r="BA268" s="764"/>
    </row>
    <row r="269" spans="1:53" x14ac:dyDescent="0.2">
      <c r="A269" s="358"/>
      <c r="B269" s="755" t="s">
        <v>284</v>
      </c>
      <c r="C269" s="756"/>
      <c r="D269" s="756"/>
      <c r="E269" s="756"/>
      <c r="F269" s="756"/>
      <c r="G269" s="756"/>
      <c r="H269" s="756"/>
      <c r="I269" s="756"/>
      <c r="J269" s="763"/>
      <c r="K269" s="763"/>
      <c r="L269" s="763"/>
      <c r="M269" s="763"/>
      <c r="N269" s="764"/>
      <c r="O269" s="755" t="s">
        <v>285</v>
      </c>
      <c r="P269" s="756"/>
      <c r="Q269" s="756"/>
      <c r="R269" s="756"/>
      <c r="S269" s="756"/>
      <c r="T269" s="756"/>
      <c r="U269" s="756"/>
      <c r="V269" s="756"/>
      <c r="W269" s="756"/>
      <c r="X269" s="756"/>
      <c r="Y269" s="756"/>
      <c r="Z269" s="756"/>
      <c r="AA269" s="757"/>
      <c r="AB269" s="755" t="s">
        <v>286</v>
      </c>
      <c r="AC269" s="756"/>
      <c r="AD269" s="756"/>
      <c r="AE269" s="756"/>
      <c r="AF269" s="756"/>
      <c r="AG269" s="756"/>
      <c r="AH269" s="756"/>
      <c r="AI269" s="756"/>
      <c r="AJ269" s="756"/>
      <c r="AK269" s="756"/>
      <c r="AL269" s="756"/>
      <c r="AM269" s="756"/>
      <c r="AN269" s="757"/>
      <c r="AO269" s="756" t="s">
        <v>287</v>
      </c>
      <c r="AP269" s="756"/>
      <c r="AQ269" s="756"/>
      <c r="AR269" s="756"/>
      <c r="AS269" s="756"/>
      <c r="AT269" s="756"/>
      <c r="AU269" s="756"/>
      <c r="AV269" s="756"/>
      <c r="AW269" s="756"/>
      <c r="AX269" s="756"/>
      <c r="AY269" s="756"/>
      <c r="AZ269" s="756"/>
      <c r="BA269" s="757"/>
    </row>
    <row r="270" spans="1:53" ht="33.75" x14ac:dyDescent="0.2">
      <c r="A270" s="382" t="s">
        <v>14</v>
      </c>
      <c r="B270" s="377" t="s">
        <v>348</v>
      </c>
      <c r="C270" s="378" t="s">
        <v>355</v>
      </c>
      <c r="D270" s="378" t="s">
        <v>356</v>
      </c>
      <c r="E270" s="378" t="s">
        <v>357</v>
      </c>
      <c r="F270" s="378" t="s">
        <v>319</v>
      </c>
      <c r="G270" s="375" t="s">
        <v>320</v>
      </c>
      <c r="H270" s="378" t="s">
        <v>352</v>
      </c>
      <c r="I270" s="375" t="s">
        <v>322</v>
      </c>
      <c r="J270" s="378" t="s">
        <v>353</v>
      </c>
      <c r="K270" s="375" t="s">
        <v>324</v>
      </c>
      <c r="L270" s="378" t="s">
        <v>325</v>
      </c>
      <c r="M270" s="378" t="s">
        <v>354</v>
      </c>
      <c r="N270" s="378" t="s">
        <v>327</v>
      </c>
      <c r="O270" s="377" t="s">
        <v>348</v>
      </c>
      <c r="P270" s="378" t="s">
        <v>355</v>
      </c>
      <c r="Q270" s="378" t="s">
        <v>356</v>
      </c>
      <c r="R270" s="378" t="s">
        <v>357</v>
      </c>
      <c r="S270" s="378" t="s">
        <v>319</v>
      </c>
      <c r="T270" s="375" t="s">
        <v>320</v>
      </c>
      <c r="U270" s="378" t="s">
        <v>352</v>
      </c>
      <c r="V270" s="375" t="s">
        <v>322</v>
      </c>
      <c r="W270" s="378" t="s">
        <v>353</v>
      </c>
      <c r="X270" s="375" t="s">
        <v>324</v>
      </c>
      <c r="Y270" s="378" t="s">
        <v>325</v>
      </c>
      <c r="Z270" s="378" t="s">
        <v>354</v>
      </c>
      <c r="AA270" s="378" t="s">
        <v>327</v>
      </c>
      <c r="AB270" s="377" t="s">
        <v>348</v>
      </c>
      <c r="AC270" s="378" t="s">
        <v>355</v>
      </c>
      <c r="AD270" s="378" t="s">
        <v>356</v>
      </c>
      <c r="AE270" s="378" t="s">
        <v>357</v>
      </c>
      <c r="AF270" s="378" t="s">
        <v>319</v>
      </c>
      <c r="AG270" s="375" t="s">
        <v>320</v>
      </c>
      <c r="AH270" s="378" t="s">
        <v>352</v>
      </c>
      <c r="AI270" s="375" t="s">
        <v>322</v>
      </c>
      <c r="AJ270" s="378" t="s">
        <v>353</v>
      </c>
      <c r="AK270" s="378" t="s">
        <v>324</v>
      </c>
      <c r="AL270" s="378" t="s">
        <v>325</v>
      </c>
      <c r="AM270" s="378" t="s">
        <v>354</v>
      </c>
      <c r="AN270" s="376" t="s">
        <v>327</v>
      </c>
      <c r="AO270" s="377" t="s">
        <v>348</v>
      </c>
      <c r="AP270" s="378" t="s">
        <v>355</v>
      </c>
      <c r="AQ270" s="378" t="s">
        <v>356</v>
      </c>
      <c r="AR270" s="378" t="s">
        <v>357</v>
      </c>
      <c r="AS270" s="378" t="s">
        <v>319</v>
      </c>
      <c r="AT270" s="375" t="s">
        <v>320</v>
      </c>
      <c r="AU270" s="378" t="s">
        <v>352</v>
      </c>
      <c r="AV270" s="375" t="s">
        <v>322</v>
      </c>
      <c r="AW270" s="378" t="s">
        <v>353</v>
      </c>
      <c r="AX270" s="378" t="s">
        <v>324</v>
      </c>
      <c r="AY270" s="378" t="s">
        <v>325</v>
      </c>
      <c r="AZ270" s="378" t="s">
        <v>354</v>
      </c>
      <c r="BA270" s="376" t="s">
        <v>327</v>
      </c>
    </row>
    <row r="271" spans="1:53" x14ac:dyDescent="0.2">
      <c r="A271" s="365" t="s">
        <v>0</v>
      </c>
      <c r="B271" s="372">
        <v>0</v>
      </c>
      <c r="C271" s="372">
        <v>0</v>
      </c>
      <c r="D271" s="372">
        <v>0</v>
      </c>
      <c r="E271" s="372">
        <v>0</v>
      </c>
      <c r="F271" s="372"/>
      <c r="G271" s="372"/>
      <c r="H271" s="391"/>
      <c r="I271" s="391"/>
      <c r="J271" s="391"/>
      <c r="K271" s="391"/>
      <c r="L271" s="387"/>
      <c r="M271" s="372"/>
      <c r="N271" s="373"/>
      <c r="O271" s="372">
        <v>0</v>
      </c>
      <c r="P271" s="372">
        <v>0</v>
      </c>
      <c r="Q271" s="372">
        <v>0</v>
      </c>
      <c r="R271" s="372">
        <v>0</v>
      </c>
      <c r="S271" s="372"/>
      <c r="T271" s="372"/>
      <c r="U271" s="391"/>
      <c r="V271" s="391"/>
      <c r="W271" s="391"/>
      <c r="X271" s="391"/>
      <c r="Y271" s="387"/>
      <c r="Z271" s="372"/>
      <c r="AA271" s="373"/>
      <c r="AB271" s="372">
        <v>0</v>
      </c>
      <c r="AC271" s="372">
        <v>0</v>
      </c>
      <c r="AD271" s="372">
        <v>0</v>
      </c>
      <c r="AE271" s="372">
        <v>0</v>
      </c>
      <c r="AF271" s="372"/>
      <c r="AG271" s="372"/>
      <c r="AH271" s="391"/>
      <c r="AI271" s="391"/>
      <c r="AJ271" s="391"/>
      <c r="AK271" s="391"/>
      <c r="AL271" s="387"/>
      <c r="AM271" s="372"/>
      <c r="AN271" s="373"/>
      <c r="AO271" s="372">
        <v>0</v>
      </c>
      <c r="AP271" s="372">
        <v>0</v>
      </c>
      <c r="AQ271" s="372">
        <v>0</v>
      </c>
      <c r="AR271" s="372">
        <v>0</v>
      </c>
      <c r="AS271" s="372"/>
      <c r="AT271" s="372"/>
      <c r="AU271" s="391"/>
      <c r="AV271" s="391"/>
      <c r="AW271" s="391"/>
      <c r="AX271" s="391"/>
      <c r="AY271" s="387"/>
      <c r="AZ271" s="372"/>
      <c r="BA271" s="373"/>
    </row>
    <row r="272" spans="1:53" x14ac:dyDescent="0.2">
      <c r="A272" s="369" t="s">
        <v>292</v>
      </c>
      <c r="B272" s="362">
        <v>0</v>
      </c>
      <c r="C272" s="363">
        <v>0</v>
      </c>
      <c r="D272" s="363">
        <v>0</v>
      </c>
      <c r="E272" s="363">
        <v>0</v>
      </c>
      <c r="F272" s="363">
        <v>10000</v>
      </c>
      <c r="G272" s="401">
        <v>1</v>
      </c>
      <c r="H272" s="363">
        <v>0</v>
      </c>
      <c r="I272" s="397">
        <v>1</v>
      </c>
      <c r="J272" s="363">
        <v>0</v>
      </c>
      <c r="K272" s="397">
        <v>1</v>
      </c>
      <c r="L272" s="363">
        <v>0</v>
      </c>
      <c r="M272" s="363">
        <v>5</v>
      </c>
      <c r="N272" s="392">
        <v>15</v>
      </c>
      <c r="O272" s="362">
        <v>0</v>
      </c>
      <c r="P272" s="363">
        <v>0</v>
      </c>
      <c r="Q272" s="363">
        <v>0</v>
      </c>
      <c r="R272" s="363">
        <v>0</v>
      </c>
      <c r="S272" s="363">
        <v>10000</v>
      </c>
      <c r="T272" s="401">
        <v>1</v>
      </c>
      <c r="U272" s="363">
        <v>0</v>
      </c>
      <c r="V272" s="397">
        <v>1</v>
      </c>
      <c r="W272" s="363">
        <v>0</v>
      </c>
      <c r="X272" s="397">
        <v>1</v>
      </c>
      <c r="Y272" s="363">
        <v>0</v>
      </c>
      <c r="Z272" s="363">
        <v>5</v>
      </c>
      <c r="AA272" s="392">
        <v>15</v>
      </c>
      <c r="AB272" s="362">
        <v>0</v>
      </c>
      <c r="AC272" s="363">
        <v>0</v>
      </c>
      <c r="AD272" s="363">
        <v>0</v>
      </c>
      <c r="AE272" s="363">
        <v>0</v>
      </c>
      <c r="AF272" s="363">
        <v>10000</v>
      </c>
      <c r="AG272" s="401">
        <v>1</v>
      </c>
      <c r="AH272" s="363">
        <v>0</v>
      </c>
      <c r="AI272" s="397">
        <v>1</v>
      </c>
      <c r="AJ272" s="363">
        <v>0</v>
      </c>
      <c r="AK272" s="397">
        <v>1</v>
      </c>
      <c r="AL272" s="363">
        <v>0</v>
      </c>
      <c r="AM272" s="363">
        <v>5</v>
      </c>
      <c r="AN272" s="392">
        <v>15</v>
      </c>
      <c r="AO272" s="362">
        <v>0</v>
      </c>
      <c r="AP272" s="363">
        <v>0</v>
      </c>
      <c r="AQ272" s="363">
        <v>0</v>
      </c>
      <c r="AR272" s="363">
        <v>0</v>
      </c>
      <c r="AS272" s="363">
        <v>10000</v>
      </c>
      <c r="AT272" s="401">
        <v>1</v>
      </c>
      <c r="AU272" s="363">
        <v>0</v>
      </c>
      <c r="AV272" s="397">
        <v>1</v>
      </c>
      <c r="AW272" s="363">
        <v>0</v>
      </c>
      <c r="AX272" s="397">
        <v>1</v>
      </c>
      <c r="AY272" s="363">
        <v>0</v>
      </c>
      <c r="AZ272" s="363">
        <v>5</v>
      </c>
      <c r="BA272" s="392">
        <v>15</v>
      </c>
    </row>
    <row r="273" spans="1:53" x14ac:dyDescent="0.2">
      <c r="A273" s="366" t="s">
        <v>299</v>
      </c>
      <c r="B273" s="362">
        <v>0</v>
      </c>
      <c r="C273" s="363">
        <v>0</v>
      </c>
      <c r="D273" s="363">
        <v>0</v>
      </c>
      <c r="E273" s="363">
        <v>0</v>
      </c>
      <c r="F273" s="363">
        <v>10000</v>
      </c>
      <c r="G273" s="401">
        <v>1</v>
      </c>
      <c r="H273" s="363">
        <v>0</v>
      </c>
      <c r="I273" s="397">
        <v>1</v>
      </c>
      <c r="J273" s="363">
        <v>0</v>
      </c>
      <c r="K273" s="397">
        <v>1</v>
      </c>
      <c r="L273" s="363">
        <v>0</v>
      </c>
      <c r="M273" s="363">
        <v>5</v>
      </c>
      <c r="N273" s="392">
        <v>15</v>
      </c>
      <c r="O273" s="362">
        <v>0</v>
      </c>
      <c r="P273" s="363">
        <v>0</v>
      </c>
      <c r="Q273" s="363">
        <v>0</v>
      </c>
      <c r="R273" s="363">
        <v>0</v>
      </c>
      <c r="S273" s="363">
        <v>10000</v>
      </c>
      <c r="T273" s="401">
        <v>1</v>
      </c>
      <c r="U273" s="363">
        <v>0</v>
      </c>
      <c r="V273" s="397">
        <v>1</v>
      </c>
      <c r="W273" s="363">
        <v>0</v>
      </c>
      <c r="X273" s="397">
        <v>1</v>
      </c>
      <c r="Y273" s="363">
        <v>0</v>
      </c>
      <c r="Z273" s="363">
        <v>5</v>
      </c>
      <c r="AA273" s="392">
        <v>15</v>
      </c>
      <c r="AB273" s="362">
        <v>0</v>
      </c>
      <c r="AC273" s="363">
        <v>0</v>
      </c>
      <c r="AD273" s="363">
        <v>0</v>
      </c>
      <c r="AE273" s="363">
        <v>0</v>
      </c>
      <c r="AF273" s="363">
        <v>10000</v>
      </c>
      <c r="AG273" s="401">
        <v>1</v>
      </c>
      <c r="AH273" s="363">
        <v>0</v>
      </c>
      <c r="AI273" s="397">
        <v>1</v>
      </c>
      <c r="AJ273" s="363">
        <v>0</v>
      </c>
      <c r="AK273" s="397">
        <v>1</v>
      </c>
      <c r="AL273" s="363">
        <v>0</v>
      </c>
      <c r="AM273" s="363">
        <v>5</v>
      </c>
      <c r="AN273" s="392">
        <v>15</v>
      </c>
      <c r="AO273" s="362">
        <v>0</v>
      </c>
      <c r="AP273" s="363">
        <v>0</v>
      </c>
      <c r="AQ273" s="363">
        <v>0</v>
      </c>
      <c r="AR273" s="363">
        <v>0</v>
      </c>
      <c r="AS273" s="363">
        <v>10000</v>
      </c>
      <c r="AT273" s="401">
        <v>1</v>
      </c>
      <c r="AU273" s="363">
        <v>0</v>
      </c>
      <c r="AV273" s="397">
        <v>1</v>
      </c>
      <c r="AW273" s="363">
        <v>0</v>
      </c>
      <c r="AX273" s="397">
        <v>1</v>
      </c>
      <c r="AY273" s="363">
        <v>0</v>
      </c>
      <c r="AZ273" s="363">
        <v>5</v>
      </c>
      <c r="BA273" s="392">
        <v>15</v>
      </c>
    </row>
    <row r="274" spans="1:53" x14ac:dyDescent="0.2">
      <c r="A274" s="366" t="s">
        <v>331</v>
      </c>
      <c r="B274" s="362">
        <v>0</v>
      </c>
      <c r="C274" s="363">
        <v>0</v>
      </c>
      <c r="D274" s="363">
        <v>0</v>
      </c>
      <c r="E274" s="363">
        <v>0</v>
      </c>
      <c r="F274" s="363">
        <v>10000</v>
      </c>
      <c r="G274" s="401">
        <v>1</v>
      </c>
      <c r="H274" s="363">
        <v>0</v>
      </c>
      <c r="I274" s="397">
        <v>1</v>
      </c>
      <c r="J274" s="363">
        <v>0</v>
      </c>
      <c r="K274" s="397">
        <v>1</v>
      </c>
      <c r="L274" s="363">
        <v>0</v>
      </c>
      <c r="M274" s="363">
        <v>5</v>
      </c>
      <c r="N274" s="392">
        <v>15</v>
      </c>
      <c r="O274" s="362">
        <v>0</v>
      </c>
      <c r="P274" s="363">
        <v>0</v>
      </c>
      <c r="Q274" s="363">
        <v>0</v>
      </c>
      <c r="R274" s="363">
        <v>0</v>
      </c>
      <c r="S274" s="363">
        <v>10000</v>
      </c>
      <c r="T274" s="401">
        <v>1</v>
      </c>
      <c r="U274" s="363">
        <v>0</v>
      </c>
      <c r="V274" s="397">
        <v>1</v>
      </c>
      <c r="W274" s="363">
        <v>0</v>
      </c>
      <c r="X274" s="397">
        <v>1</v>
      </c>
      <c r="Y274" s="363">
        <v>0</v>
      </c>
      <c r="Z274" s="363">
        <v>5</v>
      </c>
      <c r="AA274" s="392">
        <v>15</v>
      </c>
      <c r="AB274" s="362">
        <v>0</v>
      </c>
      <c r="AC274" s="363">
        <v>0</v>
      </c>
      <c r="AD274" s="363">
        <v>0</v>
      </c>
      <c r="AE274" s="363">
        <v>0</v>
      </c>
      <c r="AF274" s="363">
        <v>10000</v>
      </c>
      <c r="AG274" s="401">
        <v>1</v>
      </c>
      <c r="AH274" s="363">
        <v>0</v>
      </c>
      <c r="AI274" s="397">
        <v>1</v>
      </c>
      <c r="AJ274" s="363">
        <v>0</v>
      </c>
      <c r="AK274" s="397">
        <v>1</v>
      </c>
      <c r="AL274" s="363">
        <v>0</v>
      </c>
      <c r="AM274" s="363">
        <v>5</v>
      </c>
      <c r="AN274" s="392">
        <v>15</v>
      </c>
      <c r="AO274" s="362">
        <v>0</v>
      </c>
      <c r="AP274" s="363">
        <v>0</v>
      </c>
      <c r="AQ274" s="363">
        <v>0</v>
      </c>
      <c r="AR274" s="363">
        <v>0</v>
      </c>
      <c r="AS274" s="363">
        <v>10000</v>
      </c>
      <c r="AT274" s="401">
        <v>1</v>
      </c>
      <c r="AU274" s="363">
        <v>0</v>
      </c>
      <c r="AV274" s="397">
        <v>1</v>
      </c>
      <c r="AW274" s="363">
        <v>0</v>
      </c>
      <c r="AX274" s="397">
        <v>1</v>
      </c>
      <c r="AY274" s="363">
        <v>0</v>
      </c>
      <c r="AZ274" s="363">
        <v>5</v>
      </c>
      <c r="BA274" s="392">
        <v>15</v>
      </c>
    </row>
    <row r="275" spans="1:53" x14ac:dyDescent="0.2">
      <c r="A275" s="369" t="s">
        <v>328</v>
      </c>
      <c r="B275" s="362">
        <v>0</v>
      </c>
      <c r="C275" s="363">
        <v>0</v>
      </c>
      <c r="D275" s="363">
        <v>0</v>
      </c>
      <c r="E275" s="363">
        <v>0</v>
      </c>
      <c r="F275" s="363">
        <v>10000</v>
      </c>
      <c r="G275" s="401">
        <v>1</v>
      </c>
      <c r="H275" s="363">
        <v>0</v>
      </c>
      <c r="I275" s="397">
        <v>1</v>
      </c>
      <c r="J275" s="363">
        <v>0</v>
      </c>
      <c r="K275" s="397">
        <v>1</v>
      </c>
      <c r="L275" s="363">
        <v>0</v>
      </c>
      <c r="M275" s="363">
        <v>4</v>
      </c>
      <c r="N275" s="392">
        <v>12</v>
      </c>
      <c r="O275" s="362">
        <v>0</v>
      </c>
      <c r="P275" s="363">
        <v>0</v>
      </c>
      <c r="Q275" s="363">
        <v>0</v>
      </c>
      <c r="R275" s="363">
        <v>0</v>
      </c>
      <c r="S275" s="363">
        <v>10000</v>
      </c>
      <c r="T275" s="401">
        <v>1</v>
      </c>
      <c r="U275" s="363">
        <v>0</v>
      </c>
      <c r="V275" s="397">
        <v>1</v>
      </c>
      <c r="W275" s="363">
        <v>0</v>
      </c>
      <c r="X275" s="397">
        <v>1</v>
      </c>
      <c r="Y275" s="363">
        <v>0</v>
      </c>
      <c r="Z275" s="363">
        <v>4</v>
      </c>
      <c r="AA275" s="392">
        <v>12</v>
      </c>
      <c r="AB275" s="362">
        <v>0</v>
      </c>
      <c r="AC275" s="363">
        <v>0</v>
      </c>
      <c r="AD275" s="363">
        <v>0</v>
      </c>
      <c r="AE275" s="363">
        <v>0</v>
      </c>
      <c r="AF275" s="363">
        <v>10000</v>
      </c>
      <c r="AG275" s="401">
        <v>1</v>
      </c>
      <c r="AH275" s="363">
        <v>0</v>
      </c>
      <c r="AI275" s="397">
        <v>1</v>
      </c>
      <c r="AJ275" s="363">
        <v>0</v>
      </c>
      <c r="AK275" s="397">
        <v>1</v>
      </c>
      <c r="AL275" s="363">
        <v>0</v>
      </c>
      <c r="AM275" s="363">
        <v>4</v>
      </c>
      <c r="AN275" s="392">
        <v>12</v>
      </c>
      <c r="AO275" s="362">
        <v>0</v>
      </c>
      <c r="AP275" s="363">
        <v>0</v>
      </c>
      <c r="AQ275" s="363">
        <v>0</v>
      </c>
      <c r="AR275" s="363">
        <v>0</v>
      </c>
      <c r="AS275" s="363">
        <v>10000</v>
      </c>
      <c r="AT275" s="401">
        <v>1</v>
      </c>
      <c r="AU275" s="363">
        <v>0</v>
      </c>
      <c r="AV275" s="397">
        <v>1</v>
      </c>
      <c r="AW275" s="363">
        <v>0</v>
      </c>
      <c r="AX275" s="397">
        <v>1</v>
      </c>
      <c r="AY275" s="363">
        <v>0</v>
      </c>
      <c r="AZ275" s="363">
        <v>4</v>
      </c>
      <c r="BA275" s="392">
        <v>12</v>
      </c>
    </row>
    <row r="276" spans="1:53" x14ac:dyDescent="0.2">
      <c r="A276" s="369" t="s">
        <v>329</v>
      </c>
      <c r="B276" s="362">
        <v>0</v>
      </c>
      <c r="C276" s="363">
        <v>0</v>
      </c>
      <c r="D276" s="363">
        <v>0</v>
      </c>
      <c r="E276" s="363">
        <v>0</v>
      </c>
      <c r="F276" s="363">
        <v>10000</v>
      </c>
      <c r="G276" s="401">
        <v>1</v>
      </c>
      <c r="H276" s="363">
        <v>0</v>
      </c>
      <c r="I276" s="397">
        <v>1</v>
      </c>
      <c r="J276" s="363">
        <v>0</v>
      </c>
      <c r="K276" s="397">
        <v>1</v>
      </c>
      <c r="L276" s="363">
        <v>0</v>
      </c>
      <c r="M276" s="363">
        <v>4.375</v>
      </c>
      <c r="N276" s="392">
        <v>13.125</v>
      </c>
      <c r="O276" s="362">
        <v>0</v>
      </c>
      <c r="P276" s="363">
        <v>0</v>
      </c>
      <c r="Q276" s="363">
        <v>0</v>
      </c>
      <c r="R276" s="363">
        <v>0</v>
      </c>
      <c r="S276" s="363">
        <v>10000</v>
      </c>
      <c r="T276" s="401">
        <v>1</v>
      </c>
      <c r="U276" s="363">
        <v>0</v>
      </c>
      <c r="V276" s="397">
        <v>1</v>
      </c>
      <c r="W276" s="363">
        <v>0</v>
      </c>
      <c r="X276" s="397">
        <v>1</v>
      </c>
      <c r="Y276" s="363">
        <v>0</v>
      </c>
      <c r="Z276" s="363">
        <v>4.375</v>
      </c>
      <c r="AA276" s="392">
        <v>13.125</v>
      </c>
      <c r="AB276" s="362">
        <v>0</v>
      </c>
      <c r="AC276" s="363">
        <v>0</v>
      </c>
      <c r="AD276" s="363">
        <v>0</v>
      </c>
      <c r="AE276" s="363">
        <v>0</v>
      </c>
      <c r="AF276" s="363">
        <v>10000</v>
      </c>
      <c r="AG276" s="401">
        <v>1</v>
      </c>
      <c r="AH276" s="363">
        <v>0</v>
      </c>
      <c r="AI276" s="397">
        <v>1</v>
      </c>
      <c r="AJ276" s="363">
        <v>0</v>
      </c>
      <c r="AK276" s="397">
        <v>1</v>
      </c>
      <c r="AL276" s="363">
        <v>0</v>
      </c>
      <c r="AM276" s="363">
        <v>4.375</v>
      </c>
      <c r="AN276" s="392">
        <v>13.125</v>
      </c>
      <c r="AO276" s="362">
        <v>0</v>
      </c>
      <c r="AP276" s="363">
        <v>0</v>
      </c>
      <c r="AQ276" s="363">
        <v>0</v>
      </c>
      <c r="AR276" s="363">
        <v>0</v>
      </c>
      <c r="AS276" s="363">
        <v>10000</v>
      </c>
      <c r="AT276" s="401">
        <v>1</v>
      </c>
      <c r="AU276" s="363">
        <v>0</v>
      </c>
      <c r="AV276" s="397">
        <v>1</v>
      </c>
      <c r="AW276" s="363">
        <v>0</v>
      </c>
      <c r="AX276" s="397">
        <v>1</v>
      </c>
      <c r="AY276" s="363">
        <v>0</v>
      </c>
      <c r="AZ276" s="363">
        <v>4.375</v>
      </c>
      <c r="BA276" s="392">
        <v>13.125</v>
      </c>
    </row>
    <row r="277" spans="1:53" x14ac:dyDescent="0.2">
      <c r="A277" s="369" t="s">
        <v>303</v>
      </c>
      <c r="B277" s="362">
        <v>0</v>
      </c>
      <c r="C277" s="363">
        <v>0</v>
      </c>
      <c r="D277" s="363">
        <v>0</v>
      </c>
      <c r="E277" s="363">
        <v>0</v>
      </c>
      <c r="F277" s="363">
        <v>10000</v>
      </c>
      <c r="G277" s="401">
        <v>1</v>
      </c>
      <c r="H277" s="363">
        <v>0</v>
      </c>
      <c r="I277" s="397">
        <v>1</v>
      </c>
      <c r="J277" s="363">
        <v>0</v>
      </c>
      <c r="K277" s="397">
        <v>1</v>
      </c>
      <c r="L277" s="363">
        <v>0</v>
      </c>
      <c r="M277" s="363">
        <v>4.75</v>
      </c>
      <c r="N277" s="392">
        <v>14.25</v>
      </c>
      <c r="O277" s="362">
        <v>0</v>
      </c>
      <c r="P277" s="363">
        <v>0</v>
      </c>
      <c r="Q277" s="363">
        <v>0</v>
      </c>
      <c r="R277" s="363">
        <v>0</v>
      </c>
      <c r="S277" s="363">
        <v>10000</v>
      </c>
      <c r="T277" s="401">
        <v>1</v>
      </c>
      <c r="U277" s="363">
        <v>0</v>
      </c>
      <c r="V277" s="397">
        <v>1</v>
      </c>
      <c r="W277" s="363">
        <v>0</v>
      </c>
      <c r="X277" s="397">
        <v>1</v>
      </c>
      <c r="Y277" s="363">
        <v>0</v>
      </c>
      <c r="Z277" s="363">
        <v>4.75</v>
      </c>
      <c r="AA277" s="392">
        <v>14.25</v>
      </c>
      <c r="AB277" s="362">
        <v>0</v>
      </c>
      <c r="AC277" s="363">
        <v>0</v>
      </c>
      <c r="AD277" s="363">
        <v>0</v>
      </c>
      <c r="AE277" s="363">
        <v>0</v>
      </c>
      <c r="AF277" s="363">
        <v>10000</v>
      </c>
      <c r="AG277" s="401">
        <v>1</v>
      </c>
      <c r="AH277" s="363">
        <v>0</v>
      </c>
      <c r="AI277" s="397">
        <v>1</v>
      </c>
      <c r="AJ277" s="363">
        <v>0</v>
      </c>
      <c r="AK277" s="397">
        <v>1</v>
      </c>
      <c r="AL277" s="363">
        <v>0</v>
      </c>
      <c r="AM277" s="363">
        <v>4.75</v>
      </c>
      <c r="AN277" s="392">
        <v>14.25</v>
      </c>
      <c r="AO277" s="362">
        <v>0</v>
      </c>
      <c r="AP277" s="363">
        <v>0</v>
      </c>
      <c r="AQ277" s="363">
        <v>0</v>
      </c>
      <c r="AR277" s="363">
        <v>0</v>
      </c>
      <c r="AS277" s="363">
        <v>10000</v>
      </c>
      <c r="AT277" s="401">
        <v>1</v>
      </c>
      <c r="AU277" s="363">
        <v>0</v>
      </c>
      <c r="AV277" s="397">
        <v>1</v>
      </c>
      <c r="AW277" s="363">
        <v>0</v>
      </c>
      <c r="AX277" s="397">
        <v>1</v>
      </c>
      <c r="AY277" s="363">
        <v>0</v>
      </c>
      <c r="AZ277" s="363">
        <v>4.75</v>
      </c>
      <c r="BA277" s="392">
        <v>14.25</v>
      </c>
    </row>
    <row r="278" spans="1:53" x14ac:dyDescent="0.2">
      <c r="A278" s="369" t="s">
        <v>330</v>
      </c>
      <c r="B278" s="362">
        <v>0</v>
      </c>
      <c r="C278" s="363">
        <v>0</v>
      </c>
      <c r="D278" s="363">
        <v>0</v>
      </c>
      <c r="E278" s="363">
        <v>0</v>
      </c>
      <c r="F278" s="363">
        <v>10000</v>
      </c>
      <c r="G278" s="401">
        <v>1</v>
      </c>
      <c r="H278" s="363">
        <v>0</v>
      </c>
      <c r="I278" s="397">
        <v>1</v>
      </c>
      <c r="J278" s="363">
        <v>0</v>
      </c>
      <c r="K278" s="397">
        <v>1</v>
      </c>
      <c r="L278" s="363">
        <v>0</v>
      </c>
      <c r="M278" s="363">
        <v>4.75</v>
      </c>
      <c r="N278" s="392">
        <v>14.25</v>
      </c>
      <c r="O278" s="362">
        <v>0</v>
      </c>
      <c r="P278" s="363">
        <v>0</v>
      </c>
      <c r="Q278" s="363">
        <v>0</v>
      </c>
      <c r="R278" s="363">
        <v>0</v>
      </c>
      <c r="S278" s="363">
        <v>10000</v>
      </c>
      <c r="T278" s="401">
        <v>1</v>
      </c>
      <c r="U278" s="363">
        <v>0</v>
      </c>
      <c r="V278" s="397">
        <v>1</v>
      </c>
      <c r="W278" s="363">
        <v>0</v>
      </c>
      <c r="X278" s="397">
        <v>1</v>
      </c>
      <c r="Y278" s="363">
        <v>0</v>
      </c>
      <c r="Z278" s="363">
        <v>4.75</v>
      </c>
      <c r="AA278" s="392">
        <v>14.25</v>
      </c>
      <c r="AB278" s="362">
        <v>0</v>
      </c>
      <c r="AC278" s="363">
        <v>0</v>
      </c>
      <c r="AD278" s="363">
        <v>0</v>
      </c>
      <c r="AE278" s="363">
        <v>0</v>
      </c>
      <c r="AF278" s="363">
        <v>10000</v>
      </c>
      <c r="AG278" s="401">
        <v>1</v>
      </c>
      <c r="AH278" s="363">
        <v>0</v>
      </c>
      <c r="AI278" s="397">
        <v>1</v>
      </c>
      <c r="AJ278" s="363">
        <v>0</v>
      </c>
      <c r="AK278" s="397">
        <v>1</v>
      </c>
      <c r="AL278" s="363">
        <v>0</v>
      </c>
      <c r="AM278" s="363">
        <v>4.75</v>
      </c>
      <c r="AN278" s="392">
        <v>14.25</v>
      </c>
      <c r="AO278" s="362">
        <v>0</v>
      </c>
      <c r="AP278" s="363">
        <v>0</v>
      </c>
      <c r="AQ278" s="363">
        <v>0</v>
      </c>
      <c r="AR278" s="363">
        <v>0</v>
      </c>
      <c r="AS278" s="363">
        <v>10000</v>
      </c>
      <c r="AT278" s="401">
        <v>1</v>
      </c>
      <c r="AU278" s="363">
        <v>0</v>
      </c>
      <c r="AV278" s="397">
        <v>1</v>
      </c>
      <c r="AW278" s="363">
        <v>0</v>
      </c>
      <c r="AX278" s="397">
        <v>1</v>
      </c>
      <c r="AY278" s="363">
        <v>0</v>
      </c>
      <c r="AZ278" s="363">
        <v>4.75</v>
      </c>
      <c r="BA278" s="392">
        <v>14.25</v>
      </c>
    </row>
    <row r="279" spans="1:53" x14ac:dyDescent="0.2">
      <c r="A279" s="369" t="s">
        <v>30</v>
      </c>
      <c r="B279" s="362">
        <v>0</v>
      </c>
      <c r="C279" s="363">
        <v>0</v>
      </c>
      <c r="D279" s="363">
        <v>0</v>
      </c>
      <c r="E279" s="363">
        <v>0</v>
      </c>
      <c r="F279" s="363">
        <v>10000</v>
      </c>
      <c r="G279" s="401">
        <v>1</v>
      </c>
      <c r="H279" s="363">
        <v>0</v>
      </c>
      <c r="I279" s="397">
        <v>1</v>
      </c>
      <c r="J279" s="363">
        <v>0</v>
      </c>
      <c r="K279" s="397">
        <v>1</v>
      </c>
      <c r="L279" s="363">
        <v>0</v>
      </c>
      <c r="M279" s="363">
        <v>4.75</v>
      </c>
      <c r="N279" s="392">
        <v>14.25</v>
      </c>
      <c r="O279" s="362">
        <v>0</v>
      </c>
      <c r="P279" s="363">
        <v>0</v>
      </c>
      <c r="Q279" s="363">
        <v>0</v>
      </c>
      <c r="R279" s="363">
        <v>0</v>
      </c>
      <c r="S279" s="363">
        <v>10000</v>
      </c>
      <c r="T279" s="401">
        <v>1</v>
      </c>
      <c r="U279" s="363">
        <v>0</v>
      </c>
      <c r="V279" s="397">
        <v>1</v>
      </c>
      <c r="W279" s="363">
        <v>0</v>
      </c>
      <c r="X279" s="397">
        <v>1</v>
      </c>
      <c r="Y279" s="363">
        <v>0</v>
      </c>
      <c r="Z279" s="363">
        <v>4.75</v>
      </c>
      <c r="AA279" s="392">
        <v>14.25</v>
      </c>
      <c r="AB279" s="362">
        <v>0</v>
      </c>
      <c r="AC279" s="363">
        <v>0</v>
      </c>
      <c r="AD279" s="363">
        <v>0</v>
      </c>
      <c r="AE279" s="363">
        <v>0</v>
      </c>
      <c r="AF279" s="363">
        <v>10000</v>
      </c>
      <c r="AG279" s="401">
        <v>1</v>
      </c>
      <c r="AH279" s="363">
        <v>0</v>
      </c>
      <c r="AI279" s="397">
        <v>1</v>
      </c>
      <c r="AJ279" s="363">
        <v>0</v>
      </c>
      <c r="AK279" s="397">
        <v>1</v>
      </c>
      <c r="AL279" s="363">
        <v>0</v>
      </c>
      <c r="AM279" s="363">
        <v>4.75</v>
      </c>
      <c r="AN279" s="392">
        <v>14.25</v>
      </c>
      <c r="AO279" s="362">
        <v>0</v>
      </c>
      <c r="AP279" s="363">
        <v>0</v>
      </c>
      <c r="AQ279" s="363">
        <v>0</v>
      </c>
      <c r="AR279" s="363">
        <v>0</v>
      </c>
      <c r="AS279" s="363">
        <v>10000</v>
      </c>
      <c r="AT279" s="401">
        <v>1</v>
      </c>
      <c r="AU279" s="363">
        <v>0</v>
      </c>
      <c r="AV279" s="397">
        <v>1</v>
      </c>
      <c r="AW279" s="363">
        <v>0</v>
      </c>
      <c r="AX279" s="397">
        <v>1</v>
      </c>
      <c r="AY279" s="363">
        <v>0</v>
      </c>
      <c r="AZ279" s="363">
        <v>4.75</v>
      </c>
      <c r="BA279" s="392">
        <v>14.25</v>
      </c>
    </row>
    <row r="280" spans="1:53" x14ac:dyDescent="0.2">
      <c r="A280" s="369" t="s">
        <v>6</v>
      </c>
      <c r="B280" s="362">
        <v>0</v>
      </c>
      <c r="C280" s="363">
        <v>0</v>
      </c>
      <c r="D280" s="363">
        <v>0</v>
      </c>
      <c r="E280" s="363">
        <v>0</v>
      </c>
      <c r="F280" s="363">
        <v>10000</v>
      </c>
      <c r="G280" s="401">
        <v>1</v>
      </c>
      <c r="H280" s="363">
        <v>0</v>
      </c>
      <c r="I280" s="397">
        <v>1</v>
      </c>
      <c r="J280" s="363">
        <v>0</v>
      </c>
      <c r="K280" s="397">
        <v>1</v>
      </c>
      <c r="L280" s="363">
        <v>0</v>
      </c>
      <c r="M280" s="363">
        <v>4.75</v>
      </c>
      <c r="N280" s="392">
        <v>14.25</v>
      </c>
      <c r="O280" s="362">
        <v>0</v>
      </c>
      <c r="P280" s="363">
        <v>0</v>
      </c>
      <c r="Q280" s="363">
        <v>0</v>
      </c>
      <c r="R280" s="363">
        <v>0</v>
      </c>
      <c r="S280" s="363">
        <v>10000</v>
      </c>
      <c r="T280" s="401">
        <v>1</v>
      </c>
      <c r="U280" s="363">
        <v>0</v>
      </c>
      <c r="V280" s="397">
        <v>1</v>
      </c>
      <c r="W280" s="363">
        <v>0</v>
      </c>
      <c r="X280" s="397">
        <v>1</v>
      </c>
      <c r="Y280" s="363">
        <v>0</v>
      </c>
      <c r="Z280" s="363">
        <v>4.75</v>
      </c>
      <c r="AA280" s="392">
        <v>14.25</v>
      </c>
      <c r="AB280" s="362">
        <v>0</v>
      </c>
      <c r="AC280" s="363">
        <v>0</v>
      </c>
      <c r="AD280" s="363">
        <v>0</v>
      </c>
      <c r="AE280" s="363">
        <v>0</v>
      </c>
      <c r="AF280" s="363">
        <v>10000</v>
      </c>
      <c r="AG280" s="401">
        <v>1</v>
      </c>
      <c r="AH280" s="363">
        <v>0</v>
      </c>
      <c r="AI280" s="397">
        <v>1</v>
      </c>
      <c r="AJ280" s="363">
        <v>0</v>
      </c>
      <c r="AK280" s="397">
        <v>1</v>
      </c>
      <c r="AL280" s="363">
        <v>0</v>
      </c>
      <c r="AM280" s="363">
        <v>4.75</v>
      </c>
      <c r="AN280" s="392">
        <v>14.25</v>
      </c>
      <c r="AO280" s="362">
        <v>0</v>
      </c>
      <c r="AP280" s="363">
        <v>0</v>
      </c>
      <c r="AQ280" s="363">
        <v>0</v>
      </c>
      <c r="AR280" s="363">
        <v>0</v>
      </c>
      <c r="AS280" s="363">
        <v>10000</v>
      </c>
      <c r="AT280" s="401">
        <v>1</v>
      </c>
      <c r="AU280" s="363">
        <v>0</v>
      </c>
      <c r="AV280" s="397">
        <v>1</v>
      </c>
      <c r="AW280" s="363">
        <v>0</v>
      </c>
      <c r="AX280" s="397">
        <v>1</v>
      </c>
      <c r="AY280" s="363">
        <v>0</v>
      </c>
      <c r="AZ280" s="363">
        <v>4.75</v>
      </c>
      <c r="BA280" s="392">
        <v>14.25</v>
      </c>
    </row>
    <row r="281" spans="1:53" x14ac:dyDescent="0.2">
      <c r="A281" s="369" t="s">
        <v>305</v>
      </c>
      <c r="B281" s="362">
        <v>0</v>
      </c>
      <c r="C281" s="363">
        <v>0</v>
      </c>
      <c r="D281" s="363">
        <v>0</v>
      </c>
      <c r="E281" s="363">
        <v>0</v>
      </c>
      <c r="F281" s="363">
        <v>10000</v>
      </c>
      <c r="G281" s="401">
        <v>1</v>
      </c>
      <c r="H281" s="363">
        <v>0</v>
      </c>
      <c r="I281" s="397">
        <v>1</v>
      </c>
      <c r="J281" s="363">
        <v>0</v>
      </c>
      <c r="K281" s="397">
        <v>1</v>
      </c>
      <c r="L281" s="363">
        <v>0</v>
      </c>
      <c r="M281" s="363">
        <v>4.375</v>
      </c>
      <c r="N281" s="392">
        <v>13.125</v>
      </c>
      <c r="O281" s="362">
        <v>0</v>
      </c>
      <c r="P281" s="363">
        <v>0</v>
      </c>
      <c r="Q281" s="363">
        <v>0</v>
      </c>
      <c r="R281" s="363">
        <v>0</v>
      </c>
      <c r="S281" s="363">
        <v>10000</v>
      </c>
      <c r="T281" s="401">
        <v>1</v>
      </c>
      <c r="U281" s="363">
        <v>0</v>
      </c>
      <c r="V281" s="397">
        <v>1</v>
      </c>
      <c r="W281" s="363">
        <v>0</v>
      </c>
      <c r="X281" s="397">
        <v>1</v>
      </c>
      <c r="Y281" s="363">
        <v>0</v>
      </c>
      <c r="Z281" s="363">
        <v>4.375</v>
      </c>
      <c r="AA281" s="392">
        <v>13.125</v>
      </c>
      <c r="AB281" s="362">
        <v>0</v>
      </c>
      <c r="AC281" s="363">
        <v>0</v>
      </c>
      <c r="AD281" s="363">
        <v>0</v>
      </c>
      <c r="AE281" s="363">
        <v>0</v>
      </c>
      <c r="AF281" s="363">
        <v>10000</v>
      </c>
      <c r="AG281" s="401">
        <v>1</v>
      </c>
      <c r="AH281" s="363">
        <v>0</v>
      </c>
      <c r="AI281" s="397">
        <v>1</v>
      </c>
      <c r="AJ281" s="363">
        <v>0</v>
      </c>
      <c r="AK281" s="397">
        <v>1</v>
      </c>
      <c r="AL281" s="363">
        <v>0</v>
      </c>
      <c r="AM281" s="363">
        <v>4.375</v>
      </c>
      <c r="AN281" s="392">
        <v>13.125</v>
      </c>
      <c r="AO281" s="362">
        <v>0</v>
      </c>
      <c r="AP281" s="363">
        <v>0</v>
      </c>
      <c r="AQ281" s="363">
        <v>0</v>
      </c>
      <c r="AR281" s="363">
        <v>0</v>
      </c>
      <c r="AS281" s="363">
        <v>10000</v>
      </c>
      <c r="AT281" s="401">
        <v>1</v>
      </c>
      <c r="AU281" s="363">
        <v>0</v>
      </c>
      <c r="AV281" s="397">
        <v>1</v>
      </c>
      <c r="AW281" s="363">
        <v>0</v>
      </c>
      <c r="AX281" s="397">
        <v>1</v>
      </c>
      <c r="AY281" s="363">
        <v>0</v>
      </c>
      <c r="AZ281" s="363">
        <v>4.375</v>
      </c>
      <c r="BA281" s="392">
        <v>13.125</v>
      </c>
    </row>
    <row r="282" spans="1:53" x14ac:dyDescent="0.2">
      <c r="A282" s="369" t="s">
        <v>306</v>
      </c>
      <c r="B282" s="362">
        <v>0</v>
      </c>
      <c r="C282" s="363">
        <v>0</v>
      </c>
      <c r="D282" s="363">
        <v>0</v>
      </c>
      <c r="E282" s="363">
        <v>0</v>
      </c>
      <c r="F282" s="363">
        <v>10000</v>
      </c>
      <c r="G282" s="401">
        <v>1</v>
      </c>
      <c r="H282" s="363">
        <v>0</v>
      </c>
      <c r="I282" s="397">
        <v>1</v>
      </c>
      <c r="J282" s="363">
        <v>0</v>
      </c>
      <c r="K282" s="397">
        <v>1</v>
      </c>
      <c r="L282" s="363">
        <v>0</v>
      </c>
      <c r="M282" s="363">
        <v>5</v>
      </c>
      <c r="N282" s="392">
        <v>15</v>
      </c>
      <c r="O282" s="362">
        <v>0</v>
      </c>
      <c r="P282" s="363">
        <v>0</v>
      </c>
      <c r="Q282" s="363">
        <v>0</v>
      </c>
      <c r="R282" s="363">
        <v>0</v>
      </c>
      <c r="S282" s="363">
        <v>10000</v>
      </c>
      <c r="T282" s="401">
        <v>1</v>
      </c>
      <c r="U282" s="363">
        <v>0</v>
      </c>
      <c r="V282" s="397">
        <v>1</v>
      </c>
      <c r="W282" s="363">
        <v>0</v>
      </c>
      <c r="X282" s="397">
        <v>1</v>
      </c>
      <c r="Y282" s="363">
        <v>0</v>
      </c>
      <c r="Z282" s="363">
        <v>5</v>
      </c>
      <c r="AA282" s="392">
        <v>15</v>
      </c>
      <c r="AB282" s="362">
        <v>0</v>
      </c>
      <c r="AC282" s="363">
        <v>0</v>
      </c>
      <c r="AD282" s="363">
        <v>0</v>
      </c>
      <c r="AE282" s="363">
        <v>0</v>
      </c>
      <c r="AF282" s="363">
        <v>10000</v>
      </c>
      <c r="AG282" s="401">
        <v>1</v>
      </c>
      <c r="AH282" s="363">
        <v>0</v>
      </c>
      <c r="AI282" s="397">
        <v>1</v>
      </c>
      <c r="AJ282" s="363">
        <v>0</v>
      </c>
      <c r="AK282" s="397">
        <v>1</v>
      </c>
      <c r="AL282" s="363">
        <v>0</v>
      </c>
      <c r="AM282" s="363">
        <v>5</v>
      </c>
      <c r="AN282" s="392">
        <v>15</v>
      </c>
      <c r="AO282" s="362">
        <v>0</v>
      </c>
      <c r="AP282" s="363">
        <v>0</v>
      </c>
      <c r="AQ282" s="363">
        <v>0</v>
      </c>
      <c r="AR282" s="363">
        <v>0</v>
      </c>
      <c r="AS282" s="363">
        <v>10000</v>
      </c>
      <c r="AT282" s="401">
        <v>1</v>
      </c>
      <c r="AU282" s="363">
        <v>0</v>
      </c>
      <c r="AV282" s="397">
        <v>1</v>
      </c>
      <c r="AW282" s="363">
        <v>0</v>
      </c>
      <c r="AX282" s="397">
        <v>1</v>
      </c>
      <c r="AY282" s="363">
        <v>0</v>
      </c>
      <c r="AZ282" s="363">
        <v>5</v>
      </c>
      <c r="BA282" s="392">
        <v>15</v>
      </c>
    </row>
    <row r="283" spans="1:53" x14ac:dyDescent="0.2">
      <c r="A283" s="369" t="s">
        <v>307</v>
      </c>
      <c r="B283" s="362">
        <v>0</v>
      </c>
      <c r="C283" s="363">
        <v>0</v>
      </c>
      <c r="D283" s="363">
        <v>0</v>
      </c>
      <c r="E283" s="363">
        <v>0</v>
      </c>
      <c r="F283" s="363">
        <v>10000</v>
      </c>
      <c r="G283" s="401">
        <v>1</v>
      </c>
      <c r="H283" s="363">
        <v>0</v>
      </c>
      <c r="I283" s="397">
        <v>1</v>
      </c>
      <c r="J283" s="363">
        <v>0</v>
      </c>
      <c r="K283" s="397">
        <v>1</v>
      </c>
      <c r="L283" s="363">
        <v>0</v>
      </c>
      <c r="M283" s="363">
        <v>5</v>
      </c>
      <c r="N283" s="392">
        <v>15</v>
      </c>
      <c r="O283" s="362">
        <v>0</v>
      </c>
      <c r="P283" s="363">
        <v>0</v>
      </c>
      <c r="Q283" s="363">
        <v>0</v>
      </c>
      <c r="R283" s="363">
        <v>0</v>
      </c>
      <c r="S283" s="363">
        <v>10000</v>
      </c>
      <c r="T283" s="401">
        <v>1</v>
      </c>
      <c r="U283" s="363">
        <v>0</v>
      </c>
      <c r="V283" s="397">
        <v>1</v>
      </c>
      <c r="W283" s="363">
        <v>0</v>
      </c>
      <c r="X283" s="397">
        <v>1</v>
      </c>
      <c r="Y283" s="363">
        <v>0</v>
      </c>
      <c r="Z283" s="363">
        <v>5</v>
      </c>
      <c r="AA283" s="392">
        <v>15</v>
      </c>
      <c r="AB283" s="362">
        <v>0</v>
      </c>
      <c r="AC283" s="363">
        <v>0</v>
      </c>
      <c r="AD283" s="363">
        <v>0</v>
      </c>
      <c r="AE283" s="363">
        <v>0</v>
      </c>
      <c r="AF283" s="363">
        <v>10000</v>
      </c>
      <c r="AG283" s="401">
        <v>1</v>
      </c>
      <c r="AH283" s="363">
        <v>0</v>
      </c>
      <c r="AI283" s="397">
        <v>1</v>
      </c>
      <c r="AJ283" s="363">
        <v>0</v>
      </c>
      <c r="AK283" s="397">
        <v>1</v>
      </c>
      <c r="AL283" s="363">
        <v>0</v>
      </c>
      <c r="AM283" s="363">
        <v>5</v>
      </c>
      <c r="AN283" s="392">
        <v>15</v>
      </c>
      <c r="AO283" s="362">
        <v>0</v>
      </c>
      <c r="AP283" s="363">
        <v>0</v>
      </c>
      <c r="AQ283" s="363">
        <v>0</v>
      </c>
      <c r="AR283" s="363">
        <v>0</v>
      </c>
      <c r="AS283" s="363">
        <v>10000</v>
      </c>
      <c r="AT283" s="401">
        <v>1</v>
      </c>
      <c r="AU283" s="363">
        <v>0</v>
      </c>
      <c r="AV283" s="397">
        <v>1</v>
      </c>
      <c r="AW283" s="363">
        <v>0</v>
      </c>
      <c r="AX283" s="397">
        <v>1</v>
      </c>
      <c r="AY283" s="363">
        <v>0</v>
      </c>
      <c r="AZ283" s="363">
        <v>5</v>
      </c>
      <c r="BA283" s="392">
        <v>15</v>
      </c>
    </row>
    <row r="284" spans="1:53" x14ac:dyDescent="0.2">
      <c r="A284" s="369" t="s">
        <v>308</v>
      </c>
      <c r="B284" s="362">
        <v>0</v>
      </c>
      <c r="C284" s="363">
        <v>0</v>
      </c>
      <c r="D284" s="363">
        <v>0</v>
      </c>
      <c r="E284" s="363">
        <v>0</v>
      </c>
      <c r="F284" s="363">
        <v>10000</v>
      </c>
      <c r="G284" s="401">
        <v>1</v>
      </c>
      <c r="H284" s="363">
        <v>0</v>
      </c>
      <c r="I284" s="397">
        <v>1</v>
      </c>
      <c r="J284" s="363">
        <v>0</v>
      </c>
      <c r="K284" s="397">
        <v>1</v>
      </c>
      <c r="L284" s="363">
        <v>0</v>
      </c>
      <c r="M284" s="363">
        <v>5</v>
      </c>
      <c r="N284" s="392">
        <v>15</v>
      </c>
      <c r="O284" s="362">
        <v>0</v>
      </c>
      <c r="P284" s="363">
        <v>0</v>
      </c>
      <c r="Q284" s="363">
        <v>0</v>
      </c>
      <c r="R284" s="363">
        <v>0</v>
      </c>
      <c r="S284" s="363">
        <v>10000</v>
      </c>
      <c r="T284" s="401">
        <v>1</v>
      </c>
      <c r="U284" s="363">
        <v>0</v>
      </c>
      <c r="V284" s="397">
        <v>1</v>
      </c>
      <c r="W284" s="363">
        <v>0</v>
      </c>
      <c r="X284" s="397">
        <v>1</v>
      </c>
      <c r="Y284" s="363">
        <v>0</v>
      </c>
      <c r="Z284" s="363">
        <v>5</v>
      </c>
      <c r="AA284" s="392">
        <v>15</v>
      </c>
      <c r="AB284" s="362">
        <v>0</v>
      </c>
      <c r="AC284" s="363">
        <v>0</v>
      </c>
      <c r="AD284" s="363">
        <v>0</v>
      </c>
      <c r="AE284" s="363">
        <v>0</v>
      </c>
      <c r="AF284" s="363">
        <v>10000</v>
      </c>
      <c r="AG284" s="401">
        <v>1</v>
      </c>
      <c r="AH284" s="363">
        <v>0</v>
      </c>
      <c r="AI284" s="397">
        <v>1</v>
      </c>
      <c r="AJ284" s="363">
        <v>0</v>
      </c>
      <c r="AK284" s="397">
        <v>1</v>
      </c>
      <c r="AL284" s="363">
        <v>0</v>
      </c>
      <c r="AM284" s="363">
        <v>5</v>
      </c>
      <c r="AN284" s="392">
        <v>15</v>
      </c>
      <c r="AO284" s="362">
        <v>0</v>
      </c>
      <c r="AP284" s="363">
        <v>0</v>
      </c>
      <c r="AQ284" s="363">
        <v>0</v>
      </c>
      <c r="AR284" s="363">
        <v>0</v>
      </c>
      <c r="AS284" s="363">
        <v>10000</v>
      </c>
      <c r="AT284" s="401">
        <v>1</v>
      </c>
      <c r="AU284" s="363">
        <v>0</v>
      </c>
      <c r="AV284" s="397">
        <v>1</v>
      </c>
      <c r="AW284" s="363">
        <v>0</v>
      </c>
      <c r="AX284" s="397">
        <v>1</v>
      </c>
      <c r="AY284" s="363">
        <v>0</v>
      </c>
      <c r="AZ284" s="363">
        <v>5</v>
      </c>
      <c r="BA284" s="392">
        <v>15</v>
      </c>
    </row>
    <row r="285" spans="1:53" x14ac:dyDescent="0.2">
      <c r="A285" s="369" t="s">
        <v>309</v>
      </c>
      <c r="B285" s="362">
        <v>0</v>
      </c>
      <c r="C285" s="363">
        <v>0</v>
      </c>
      <c r="D285" s="363">
        <v>0</v>
      </c>
      <c r="E285" s="363">
        <v>0</v>
      </c>
      <c r="F285" s="363">
        <v>10000</v>
      </c>
      <c r="G285" s="401">
        <v>1</v>
      </c>
      <c r="H285" s="363">
        <v>0</v>
      </c>
      <c r="I285" s="397">
        <v>1</v>
      </c>
      <c r="J285" s="363">
        <v>0</v>
      </c>
      <c r="K285" s="397">
        <v>1</v>
      </c>
      <c r="L285" s="363">
        <v>0</v>
      </c>
      <c r="M285" s="363">
        <v>4.5</v>
      </c>
      <c r="N285" s="392">
        <v>13.499999999999998</v>
      </c>
      <c r="O285" s="362">
        <v>0</v>
      </c>
      <c r="P285" s="363">
        <v>0</v>
      </c>
      <c r="Q285" s="363">
        <v>0</v>
      </c>
      <c r="R285" s="363">
        <v>0</v>
      </c>
      <c r="S285" s="363">
        <v>10000</v>
      </c>
      <c r="T285" s="401">
        <v>1</v>
      </c>
      <c r="U285" s="363">
        <v>0</v>
      </c>
      <c r="V285" s="397">
        <v>1</v>
      </c>
      <c r="W285" s="363">
        <v>0</v>
      </c>
      <c r="X285" s="397">
        <v>1</v>
      </c>
      <c r="Y285" s="363">
        <v>0</v>
      </c>
      <c r="Z285" s="363">
        <v>4.5</v>
      </c>
      <c r="AA285" s="392">
        <v>13.499999999999998</v>
      </c>
      <c r="AB285" s="362">
        <v>0</v>
      </c>
      <c r="AC285" s="363">
        <v>0</v>
      </c>
      <c r="AD285" s="363">
        <v>0</v>
      </c>
      <c r="AE285" s="363">
        <v>0</v>
      </c>
      <c r="AF285" s="363">
        <v>10000</v>
      </c>
      <c r="AG285" s="401">
        <v>1</v>
      </c>
      <c r="AH285" s="363">
        <v>0</v>
      </c>
      <c r="AI285" s="397">
        <v>1</v>
      </c>
      <c r="AJ285" s="363">
        <v>0</v>
      </c>
      <c r="AK285" s="397">
        <v>1</v>
      </c>
      <c r="AL285" s="363">
        <v>0</v>
      </c>
      <c r="AM285" s="363">
        <v>4.5</v>
      </c>
      <c r="AN285" s="392">
        <v>13.499999999999998</v>
      </c>
      <c r="AO285" s="362">
        <v>0</v>
      </c>
      <c r="AP285" s="363">
        <v>0</v>
      </c>
      <c r="AQ285" s="363">
        <v>0</v>
      </c>
      <c r="AR285" s="363">
        <v>0</v>
      </c>
      <c r="AS285" s="363">
        <v>10000</v>
      </c>
      <c r="AT285" s="401">
        <v>1</v>
      </c>
      <c r="AU285" s="363">
        <v>0</v>
      </c>
      <c r="AV285" s="397">
        <v>1</v>
      </c>
      <c r="AW285" s="363">
        <v>0</v>
      </c>
      <c r="AX285" s="397">
        <v>1</v>
      </c>
      <c r="AY285" s="363">
        <v>0</v>
      </c>
      <c r="AZ285" s="363">
        <v>4.5</v>
      </c>
      <c r="BA285" s="392">
        <v>13.499999999999998</v>
      </c>
    </row>
    <row r="286" spans="1:53" x14ac:dyDescent="0.2">
      <c r="A286" s="369" t="s">
        <v>21</v>
      </c>
      <c r="B286" s="362">
        <v>0</v>
      </c>
      <c r="C286" s="363">
        <v>0</v>
      </c>
      <c r="D286" s="363">
        <v>0</v>
      </c>
      <c r="E286" s="363">
        <v>0</v>
      </c>
      <c r="F286" s="363">
        <v>10000</v>
      </c>
      <c r="G286" s="401">
        <v>1</v>
      </c>
      <c r="H286" s="363">
        <v>0</v>
      </c>
      <c r="I286" s="397">
        <v>1</v>
      </c>
      <c r="J286" s="363">
        <v>0</v>
      </c>
      <c r="K286" s="397">
        <v>1</v>
      </c>
      <c r="L286" s="363">
        <v>0</v>
      </c>
      <c r="M286" s="363">
        <v>5</v>
      </c>
      <c r="N286" s="392">
        <v>15</v>
      </c>
      <c r="O286" s="362">
        <v>0</v>
      </c>
      <c r="P286" s="363">
        <v>0</v>
      </c>
      <c r="Q286" s="363">
        <v>0</v>
      </c>
      <c r="R286" s="363">
        <v>0</v>
      </c>
      <c r="S286" s="363">
        <v>10000</v>
      </c>
      <c r="T286" s="401">
        <v>1</v>
      </c>
      <c r="U286" s="363">
        <v>0</v>
      </c>
      <c r="V286" s="397">
        <v>1</v>
      </c>
      <c r="W286" s="363">
        <v>0</v>
      </c>
      <c r="X286" s="397">
        <v>1</v>
      </c>
      <c r="Y286" s="363">
        <v>0</v>
      </c>
      <c r="Z286" s="363">
        <v>5</v>
      </c>
      <c r="AA286" s="392">
        <v>15</v>
      </c>
      <c r="AB286" s="362">
        <v>0</v>
      </c>
      <c r="AC286" s="363">
        <v>0</v>
      </c>
      <c r="AD286" s="363">
        <v>0</v>
      </c>
      <c r="AE286" s="363">
        <v>0</v>
      </c>
      <c r="AF286" s="363">
        <v>10000</v>
      </c>
      <c r="AG286" s="401">
        <v>1</v>
      </c>
      <c r="AH286" s="363">
        <v>0</v>
      </c>
      <c r="AI286" s="397">
        <v>1</v>
      </c>
      <c r="AJ286" s="363">
        <v>0</v>
      </c>
      <c r="AK286" s="397">
        <v>1</v>
      </c>
      <c r="AL286" s="363">
        <v>0</v>
      </c>
      <c r="AM286" s="363">
        <v>5</v>
      </c>
      <c r="AN286" s="392">
        <v>15</v>
      </c>
      <c r="AO286" s="362">
        <v>0</v>
      </c>
      <c r="AP286" s="363">
        <v>0</v>
      </c>
      <c r="AQ286" s="363">
        <v>0</v>
      </c>
      <c r="AR286" s="363">
        <v>0</v>
      </c>
      <c r="AS286" s="363">
        <v>10000</v>
      </c>
      <c r="AT286" s="401">
        <v>1</v>
      </c>
      <c r="AU286" s="363">
        <v>0</v>
      </c>
      <c r="AV286" s="397">
        <v>1</v>
      </c>
      <c r="AW286" s="363">
        <v>0</v>
      </c>
      <c r="AX286" s="397">
        <v>1</v>
      </c>
      <c r="AY286" s="363">
        <v>0</v>
      </c>
      <c r="AZ286" s="363">
        <v>5</v>
      </c>
      <c r="BA286" s="392">
        <v>15</v>
      </c>
    </row>
    <row r="287" spans="1:53" x14ac:dyDescent="0.2">
      <c r="A287" s="369" t="s">
        <v>310</v>
      </c>
      <c r="B287" s="362">
        <v>0</v>
      </c>
      <c r="C287" s="363">
        <v>0</v>
      </c>
      <c r="D287" s="363">
        <v>0</v>
      </c>
      <c r="E287" s="363">
        <v>0</v>
      </c>
      <c r="F287" s="363">
        <v>10000</v>
      </c>
      <c r="G287" s="401">
        <v>1</v>
      </c>
      <c r="H287" s="363">
        <v>0</v>
      </c>
      <c r="I287" s="397">
        <v>1</v>
      </c>
      <c r="J287" s="363">
        <v>0</v>
      </c>
      <c r="K287" s="397">
        <v>1</v>
      </c>
      <c r="L287" s="363">
        <v>0</v>
      </c>
      <c r="M287" s="363">
        <v>5</v>
      </c>
      <c r="N287" s="392">
        <v>15</v>
      </c>
      <c r="O287" s="362">
        <v>0</v>
      </c>
      <c r="P287" s="363">
        <v>0</v>
      </c>
      <c r="Q287" s="363">
        <v>0</v>
      </c>
      <c r="R287" s="363">
        <v>0</v>
      </c>
      <c r="S287" s="363">
        <v>10000</v>
      </c>
      <c r="T287" s="401">
        <v>1</v>
      </c>
      <c r="U287" s="363">
        <v>0</v>
      </c>
      <c r="V287" s="397">
        <v>1</v>
      </c>
      <c r="W287" s="363">
        <v>0</v>
      </c>
      <c r="X287" s="397">
        <v>1</v>
      </c>
      <c r="Y287" s="363">
        <v>0</v>
      </c>
      <c r="Z287" s="363">
        <v>5</v>
      </c>
      <c r="AA287" s="392">
        <v>15</v>
      </c>
      <c r="AB287" s="362">
        <v>0</v>
      </c>
      <c r="AC287" s="363">
        <v>0</v>
      </c>
      <c r="AD287" s="363">
        <v>0</v>
      </c>
      <c r="AE287" s="363">
        <v>0</v>
      </c>
      <c r="AF287" s="363">
        <v>10000</v>
      </c>
      <c r="AG287" s="401">
        <v>1</v>
      </c>
      <c r="AH287" s="363">
        <v>0</v>
      </c>
      <c r="AI287" s="397">
        <v>1</v>
      </c>
      <c r="AJ287" s="363">
        <v>0</v>
      </c>
      <c r="AK287" s="397">
        <v>1</v>
      </c>
      <c r="AL287" s="363">
        <v>0</v>
      </c>
      <c r="AM287" s="363">
        <v>5</v>
      </c>
      <c r="AN287" s="392">
        <v>15</v>
      </c>
      <c r="AO287" s="362">
        <v>0</v>
      </c>
      <c r="AP287" s="363">
        <v>0</v>
      </c>
      <c r="AQ287" s="363">
        <v>0</v>
      </c>
      <c r="AR287" s="363">
        <v>0</v>
      </c>
      <c r="AS287" s="363">
        <v>10000</v>
      </c>
      <c r="AT287" s="401">
        <v>1</v>
      </c>
      <c r="AU287" s="363">
        <v>0</v>
      </c>
      <c r="AV287" s="397">
        <v>1</v>
      </c>
      <c r="AW287" s="363">
        <v>0</v>
      </c>
      <c r="AX287" s="397">
        <v>1</v>
      </c>
      <c r="AY287" s="363">
        <v>0</v>
      </c>
      <c r="AZ287" s="363">
        <v>5</v>
      </c>
      <c r="BA287" s="392">
        <v>15</v>
      </c>
    </row>
    <row r="288" spans="1:53" x14ac:dyDescent="0.2">
      <c r="A288" s="389" t="s">
        <v>311</v>
      </c>
      <c r="B288" s="362">
        <v>0</v>
      </c>
      <c r="C288" s="363">
        <v>0</v>
      </c>
      <c r="D288" s="363">
        <v>0</v>
      </c>
      <c r="E288" s="363">
        <v>0</v>
      </c>
      <c r="F288" s="363">
        <v>10000</v>
      </c>
      <c r="G288" s="401">
        <v>1</v>
      </c>
      <c r="H288" s="363">
        <v>0</v>
      </c>
      <c r="I288" s="397">
        <v>1</v>
      </c>
      <c r="J288" s="363">
        <v>0</v>
      </c>
      <c r="K288" s="397">
        <v>1</v>
      </c>
      <c r="L288" s="363">
        <v>0</v>
      </c>
      <c r="M288" s="363">
        <v>5</v>
      </c>
      <c r="N288" s="392">
        <v>15</v>
      </c>
      <c r="O288" s="362">
        <v>0</v>
      </c>
      <c r="P288" s="363">
        <v>0</v>
      </c>
      <c r="Q288" s="363">
        <v>0</v>
      </c>
      <c r="R288" s="363">
        <v>0</v>
      </c>
      <c r="S288" s="363">
        <v>10000</v>
      </c>
      <c r="T288" s="401">
        <v>1</v>
      </c>
      <c r="U288" s="363">
        <v>0</v>
      </c>
      <c r="V288" s="397">
        <v>1</v>
      </c>
      <c r="W288" s="363">
        <v>0</v>
      </c>
      <c r="X288" s="397">
        <v>1</v>
      </c>
      <c r="Y288" s="363">
        <v>0</v>
      </c>
      <c r="Z288" s="363">
        <v>5</v>
      </c>
      <c r="AA288" s="392">
        <v>15</v>
      </c>
      <c r="AB288" s="362">
        <v>0</v>
      </c>
      <c r="AC288" s="363">
        <v>0</v>
      </c>
      <c r="AD288" s="363">
        <v>0</v>
      </c>
      <c r="AE288" s="363">
        <v>0</v>
      </c>
      <c r="AF288" s="363">
        <v>10000</v>
      </c>
      <c r="AG288" s="401">
        <v>1</v>
      </c>
      <c r="AH288" s="363">
        <v>0</v>
      </c>
      <c r="AI288" s="397">
        <v>1</v>
      </c>
      <c r="AJ288" s="363">
        <v>0</v>
      </c>
      <c r="AK288" s="397">
        <v>1</v>
      </c>
      <c r="AL288" s="363">
        <v>0</v>
      </c>
      <c r="AM288" s="363">
        <v>5</v>
      </c>
      <c r="AN288" s="392">
        <v>15</v>
      </c>
      <c r="AO288" s="362">
        <v>0</v>
      </c>
      <c r="AP288" s="363">
        <v>0</v>
      </c>
      <c r="AQ288" s="363">
        <v>0</v>
      </c>
      <c r="AR288" s="363">
        <v>0</v>
      </c>
      <c r="AS288" s="363">
        <v>10000</v>
      </c>
      <c r="AT288" s="401">
        <v>1</v>
      </c>
      <c r="AU288" s="363">
        <v>0</v>
      </c>
      <c r="AV288" s="397">
        <v>1</v>
      </c>
      <c r="AW288" s="363">
        <v>0</v>
      </c>
      <c r="AX288" s="397">
        <v>1</v>
      </c>
      <c r="AY288" s="363">
        <v>0</v>
      </c>
      <c r="AZ288" s="363">
        <v>5</v>
      </c>
      <c r="BA288" s="392">
        <v>15</v>
      </c>
    </row>
    <row r="289" spans="1:53" x14ac:dyDescent="0.2">
      <c r="A289" s="395" t="s">
        <v>312</v>
      </c>
      <c r="B289" s="370">
        <v>0</v>
      </c>
      <c r="C289" s="371">
        <v>0</v>
      </c>
      <c r="D289" s="371">
        <v>0</v>
      </c>
      <c r="E289" s="371">
        <v>0</v>
      </c>
      <c r="F289" s="371">
        <v>10000</v>
      </c>
      <c r="G289" s="400">
        <v>1</v>
      </c>
      <c r="H289" s="371">
        <v>0</v>
      </c>
      <c r="I289" s="398">
        <v>1</v>
      </c>
      <c r="J289" s="371">
        <v>0</v>
      </c>
      <c r="K289" s="398">
        <v>1</v>
      </c>
      <c r="L289" s="371">
        <v>0</v>
      </c>
      <c r="M289" s="371">
        <v>5</v>
      </c>
      <c r="N289" s="393">
        <v>15</v>
      </c>
      <c r="O289" s="370">
        <v>0</v>
      </c>
      <c r="P289" s="371">
        <v>0</v>
      </c>
      <c r="Q289" s="371">
        <v>0</v>
      </c>
      <c r="R289" s="371">
        <v>0</v>
      </c>
      <c r="S289" s="371">
        <v>10000</v>
      </c>
      <c r="T289" s="400">
        <v>1</v>
      </c>
      <c r="U289" s="371">
        <v>0</v>
      </c>
      <c r="V289" s="398">
        <v>1</v>
      </c>
      <c r="W289" s="371">
        <v>0</v>
      </c>
      <c r="X289" s="398">
        <v>1</v>
      </c>
      <c r="Y289" s="371">
        <v>0</v>
      </c>
      <c r="Z289" s="371">
        <v>5</v>
      </c>
      <c r="AA289" s="393">
        <v>15</v>
      </c>
      <c r="AB289" s="370">
        <v>0</v>
      </c>
      <c r="AC289" s="371">
        <v>0</v>
      </c>
      <c r="AD289" s="371">
        <v>0</v>
      </c>
      <c r="AE289" s="371">
        <v>0</v>
      </c>
      <c r="AF289" s="371">
        <v>10000</v>
      </c>
      <c r="AG289" s="400">
        <v>1</v>
      </c>
      <c r="AH289" s="371">
        <v>0</v>
      </c>
      <c r="AI289" s="398">
        <v>1</v>
      </c>
      <c r="AJ289" s="371">
        <v>0</v>
      </c>
      <c r="AK289" s="398">
        <v>1</v>
      </c>
      <c r="AL289" s="371">
        <v>0</v>
      </c>
      <c r="AM289" s="371">
        <v>5</v>
      </c>
      <c r="AN289" s="393">
        <v>15</v>
      </c>
      <c r="AO289" s="370">
        <v>0</v>
      </c>
      <c r="AP289" s="371">
        <v>0</v>
      </c>
      <c r="AQ289" s="371">
        <v>0</v>
      </c>
      <c r="AR289" s="371">
        <v>0</v>
      </c>
      <c r="AS289" s="371">
        <v>10000</v>
      </c>
      <c r="AT289" s="400">
        <v>1</v>
      </c>
      <c r="AU289" s="371">
        <v>0</v>
      </c>
      <c r="AV289" s="398">
        <v>1</v>
      </c>
      <c r="AW289" s="371">
        <v>0</v>
      </c>
      <c r="AX289" s="398">
        <v>1</v>
      </c>
      <c r="AY289" s="371">
        <v>0</v>
      </c>
      <c r="AZ289" s="371">
        <v>5</v>
      </c>
      <c r="BA289" s="393">
        <v>15</v>
      </c>
    </row>
    <row r="290" spans="1:53" x14ac:dyDescent="0.2">
      <c r="A290" s="386"/>
      <c r="B290" s="383"/>
      <c r="C290" s="383"/>
      <c r="D290" s="383"/>
      <c r="E290" s="383"/>
      <c r="F290" s="383"/>
      <c r="G290" s="361"/>
      <c r="H290" s="383"/>
      <c r="I290" s="368"/>
      <c r="J290" s="383"/>
      <c r="K290" s="383"/>
      <c r="L290" s="383"/>
      <c r="M290" s="383"/>
      <c r="N290" s="383"/>
      <c r="O290" s="363"/>
      <c r="P290" s="363"/>
      <c r="Q290" s="363"/>
      <c r="R290" s="363"/>
      <c r="S290" s="363"/>
      <c r="T290" s="383"/>
      <c r="U290" s="363"/>
      <c r="V290" s="383"/>
      <c r="W290" s="363"/>
      <c r="X290" s="383"/>
      <c r="Y290" s="363"/>
      <c r="Z290" s="363"/>
      <c r="AA290" s="363"/>
      <c r="AB290" s="383"/>
      <c r="AC290" s="383"/>
      <c r="AD290" s="383"/>
      <c r="AE290" s="383"/>
      <c r="AF290" s="383"/>
      <c r="AG290" s="383"/>
      <c r="AH290" s="383"/>
      <c r="AI290" s="383"/>
      <c r="AJ290" s="383"/>
      <c r="AK290" s="368"/>
      <c r="AL290" s="383"/>
      <c r="AM290" s="383"/>
      <c r="AN290" s="383"/>
      <c r="AO290" s="383"/>
      <c r="AP290" s="383"/>
      <c r="AQ290" s="383"/>
      <c r="AR290" s="383"/>
      <c r="AS290" s="383"/>
      <c r="AT290" s="383"/>
      <c r="AU290" s="383"/>
      <c r="AV290" s="383"/>
      <c r="AW290" s="383"/>
      <c r="AX290" s="368"/>
      <c r="AY290" s="383"/>
      <c r="AZ290" s="383"/>
      <c r="BA290" s="383"/>
    </row>
    <row r="291" spans="1:53" x14ac:dyDescent="0.2">
      <c r="A291" s="386" t="s">
        <v>358</v>
      </c>
      <c r="B291" s="361"/>
      <c r="C291" s="361"/>
      <c r="D291" s="361"/>
      <c r="E291" s="361"/>
      <c r="F291" s="361"/>
      <c r="G291" s="396">
        <v>1</v>
      </c>
      <c r="H291" s="383"/>
      <c r="I291" s="396">
        <v>1</v>
      </c>
      <c r="J291" s="383"/>
      <c r="K291" s="396">
        <v>1</v>
      </c>
      <c r="L291" s="383"/>
      <c r="M291" s="383"/>
      <c r="N291" s="383"/>
      <c r="O291" s="361"/>
      <c r="P291" s="361"/>
      <c r="Q291" s="361"/>
      <c r="R291" s="361"/>
      <c r="S291" s="361"/>
      <c r="T291" s="396">
        <v>1</v>
      </c>
      <c r="U291" s="363"/>
      <c r="V291" s="396">
        <v>1</v>
      </c>
      <c r="W291" s="363"/>
      <c r="X291" s="396">
        <v>1</v>
      </c>
      <c r="Y291" s="363"/>
      <c r="Z291" s="363"/>
      <c r="AA291" s="363"/>
      <c r="AB291" s="361"/>
      <c r="AC291" s="361"/>
      <c r="AD291" s="361"/>
      <c r="AE291" s="361"/>
      <c r="AF291" s="361"/>
      <c r="AG291" s="396">
        <v>1</v>
      </c>
      <c r="AH291" s="383"/>
      <c r="AI291" s="396">
        <v>1</v>
      </c>
      <c r="AJ291" s="383"/>
      <c r="AK291" s="396">
        <v>1</v>
      </c>
      <c r="AL291" s="383"/>
      <c r="AM291" s="383"/>
      <c r="AN291" s="383"/>
      <c r="AO291" s="361"/>
      <c r="AP291" s="361"/>
      <c r="AQ291" s="361"/>
      <c r="AR291" s="361"/>
      <c r="AS291" s="361"/>
      <c r="AT291" s="396">
        <v>1</v>
      </c>
      <c r="AU291" s="383"/>
      <c r="AV291" s="396">
        <v>1</v>
      </c>
      <c r="AW291" s="383"/>
      <c r="AX291" s="396">
        <v>1</v>
      </c>
      <c r="AY291" s="383"/>
      <c r="AZ291" s="383"/>
      <c r="BA291" s="383"/>
    </row>
    <row r="292" spans="1:53" x14ac:dyDescent="0.2">
      <c r="A292" s="386" t="s">
        <v>333</v>
      </c>
      <c r="B292" s="361"/>
      <c r="C292" s="361"/>
      <c r="D292" s="361"/>
      <c r="E292" s="361"/>
      <c r="F292" s="361"/>
      <c r="G292" s="396">
        <v>1</v>
      </c>
      <c r="H292" s="383"/>
      <c r="I292" s="396">
        <v>1</v>
      </c>
      <c r="J292" s="383"/>
      <c r="K292" s="396">
        <v>1</v>
      </c>
      <c r="L292" s="383"/>
      <c r="M292" s="383"/>
      <c r="N292" s="383"/>
      <c r="O292" s="361"/>
      <c r="P292" s="361"/>
      <c r="Q292" s="361"/>
      <c r="R292" s="361"/>
      <c r="S292" s="361"/>
      <c r="T292" s="396">
        <v>1</v>
      </c>
      <c r="U292" s="363"/>
      <c r="V292" s="396">
        <v>1</v>
      </c>
      <c r="W292" s="363"/>
      <c r="X292" s="396">
        <v>1</v>
      </c>
      <c r="Y292" s="363"/>
      <c r="Z292" s="363"/>
      <c r="AA292" s="363"/>
      <c r="AB292" s="361"/>
      <c r="AC292" s="361"/>
      <c r="AD292" s="361"/>
      <c r="AE292" s="361"/>
      <c r="AF292" s="361"/>
      <c r="AG292" s="396">
        <v>1</v>
      </c>
      <c r="AH292" s="383"/>
      <c r="AI292" s="396">
        <v>1</v>
      </c>
      <c r="AJ292" s="383"/>
      <c r="AK292" s="396">
        <v>1</v>
      </c>
      <c r="AL292" s="383"/>
      <c r="AM292" s="383"/>
      <c r="AN292" s="383"/>
      <c r="AO292" s="361"/>
      <c r="AP292" s="361"/>
      <c r="AQ292" s="361"/>
      <c r="AR292" s="361"/>
      <c r="AS292" s="361"/>
      <c r="AT292" s="396">
        <v>1</v>
      </c>
      <c r="AU292" s="383"/>
      <c r="AV292" s="396">
        <v>1</v>
      </c>
      <c r="AW292" s="383"/>
      <c r="AX292" s="396">
        <v>1</v>
      </c>
      <c r="AY292" s="383"/>
      <c r="AZ292" s="383"/>
      <c r="BA292" s="383"/>
    </row>
    <row r="294" spans="1:53" ht="15.75" x14ac:dyDescent="0.25">
      <c r="A294" s="358"/>
      <c r="B294" s="765" t="s">
        <v>369</v>
      </c>
      <c r="C294" s="763"/>
      <c r="D294" s="763"/>
      <c r="E294" s="763"/>
      <c r="F294" s="763"/>
      <c r="G294" s="763"/>
      <c r="H294" s="763"/>
      <c r="I294" s="763"/>
      <c r="J294" s="763"/>
      <c r="K294" s="763"/>
      <c r="L294" s="763"/>
      <c r="M294" s="763"/>
      <c r="N294" s="764"/>
      <c r="O294" s="765" t="s">
        <v>369</v>
      </c>
      <c r="P294" s="763"/>
      <c r="Q294" s="763"/>
      <c r="R294" s="763"/>
      <c r="S294" s="763"/>
      <c r="T294" s="763"/>
      <c r="U294" s="763"/>
      <c r="V294" s="763"/>
      <c r="W294" s="763"/>
      <c r="X294" s="763"/>
      <c r="Y294" s="763"/>
      <c r="Z294" s="763"/>
      <c r="AA294" s="764"/>
      <c r="AB294" s="765" t="s">
        <v>369</v>
      </c>
      <c r="AC294" s="763"/>
      <c r="AD294" s="763"/>
      <c r="AE294" s="763"/>
      <c r="AF294" s="763"/>
      <c r="AG294" s="763"/>
      <c r="AH294" s="763"/>
      <c r="AI294" s="763"/>
      <c r="AJ294" s="763"/>
      <c r="AK294" s="763"/>
      <c r="AL294" s="763"/>
      <c r="AM294" s="763"/>
      <c r="AN294" s="764"/>
      <c r="AO294" s="765" t="s">
        <v>369</v>
      </c>
      <c r="AP294" s="763"/>
      <c r="AQ294" s="763"/>
      <c r="AR294" s="763"/>
      <c r="AS294" s="763"/>
      <c r="AT294" s="763"/>
      <c r="AU294" s="763"/>
      <c r="AV294" s="763"/>
      <c r="AW294" s="763"/>
      <c r="AX294" s="763"/>
      <c r="AY294" s="763"/>
      <c r="AZ294" s="763"/>
      <c r="BA294" s="764"/>
    </row>
    <row r="295" spans="1:53" x14ac:dyDescent="0.2">
      <c r="A295" s="358"/>
      <c r="B295" s="755" t="s">
        <v>284</v>
      </c>
      <c r="C295" s="756"/>
      <c r="D295" s="756"/>
      <c r="E295" s="756"/>
      <c r="F295" s="756"/>
      <c r="G295" s="756"/>
      <c r="H295" s="756"/>
      <c r="I295" s="756"/>
      <c r="J295" s="763"/>
      <c r="K295" s="763"/>
      <c r="L295" s="763"/>
      <c r="M295" s="763"/>
      <c r="N295" s="764"/>
      <c r="O295" s="755" t="s">
        <v>285</v>
      </c>
      <c r="P295" s="756"/>
      <c r="Q295" s="756"/>
      <c r="R295" s="756"/>
      <c r="S295" s="756"/>
      <c r="T295" s="756"/>
      <c r="U295" s="756"/>
      <c r="V295" s="756"/>
      <c r="W295" s="756"/>
      <c r="X295" s="756"/>
      <c r="Y295" s="756"/>
      <c r="Z295" s="756"/>
      <c r="AA295" s="757"/>
      <c r="AB295" s="755" t="s">
        <v>286</v>
      </c>
      <c r="AC295" s="756"/>
      <c r="AD295" s="756"/>
      <c r="AE295" s="756"/>
      <c r="AF295" s="756"/>
      <c r="AG295" s="756"/>
      <c r="AH295" s="756"/>
      <c r="AI295" s="756"/>
      <c r="AJ295" s="756"/>
      <c r="AK295" s="756"/>
      <c r="AL295" s="756"/>
      <c r="AM295" s="756"/>
      <c r="AN295" s="757"/>
      <c r="AO295" s="756" t="s">
        <v>287</v>
      </c>
      <c r="AP295" s="756"/>
      <c r="AQ295" s="756"/>
      <c r="AR295" s="756"/>
      <c r="AS295" s="756"/>
      <c r="AT295" s="756"/>
      <c r="AU295" s="756"/>
      <c r="AV295" s="756"/>
      <c r="AW295" s="756"/>
      <c r="AX295" s="756"/>
      <c r="AY295" s="756"/>
      <c r="AZ295" s="756"/>
      <c r="BA295" s="757"/>
    </row>
    <row r="296" spans="1:53" ht="33.75" x14ac:dyDescent="0.2">
      <c r="A296" s="382" t="s">
        <v>14</v>
      </c>
      <c r="B296" s="377" t="s">
        <v>348</v>
      </c>
      <c r="C296" s="378" t="s">
        <v>355</v>
      </c>
      <c r="D296" s="378" t="s">
        <v>356</v>
      </c>
      <c r="E296" s="378" t="s">
        <v>357</v>
      </c>
      <c r="F296" s="378" t="s">
        <v>319</v>
      </c>
      <c r="G296" s="375" t="s">
        <v>320</v>
      </c>
      <c r="H296" s="378" t="s">
        <v>352</v>
      </c>
      <c r="I296" s="375" t="s">
        <v>322</v>
      </c>
      <c r="J296" s="378" t="s">
        <v>353</v>
      </c>
      <c r="K296" s="375" t="s">
        <v>324</v>
      </c>
      <c r="L296" s="378" t="s">
        <v>325</v>
      </c>
      <c r="M296" s="378" t="s">
        <v>354</v>
      </c>
      <c r="N296" s="378" t="s">
        <v>327</v>
      </c>
      <c r="O296" s="377" t="s">
        <v>348</v>
      </c>
      <c r="P296" s="378" t="s">
        <v>355</v>
      </c>
      <c r="Q296" s="378" t="s">
        <v>356</v>
      </c>
      <c r="R296" s="378" t="s">
        <v>357</v>
      </c>
      <c r="S296" s="378" t="s">
        <v>319</v>
      </c>
      <c r="T296" s="375" t="s">
        <v>320</v>
      </c>
      <c r="U296" s="378" t="s">
        <v>352</v>
      </c>
      <c r="V296" s="375" t="s">
        <v>322</v>
      </c>
      <c r="W296" s="378" t="s">
        <v>353</v>
      </c>
      <c r="X296" s="375" t="s">
        <v>324</v>
      </c>
      <c r="Y296" s="378" t="s">
        <v>325</v>
      </c>
      <c r="Z296" s="378" t="s">
        <v>354</v>
      </c>
      <c r="AA296" s="378" t="s">
        <v>327</v>
      </c>
      <c r="AB296" s="377" t="s">
        <v>348</v>
      </c>
      <c r="AC296" s="378" t="s">
        <v>355</v>
      </c>
      <c r="AD296" s="378" t="s">
        <v>356</v>
      </c>
      <c r="AE296" s="378" t="s">
        <v>357</v>
      </c>
      <c r="AF296" s="378" t="s">
        <v>319</v>
      </c>
      <c r="AG296" s="375" t="s">
        <v>320</v>
      </c>
      <c r="AH296" s="378" t="s">
        <v>352</v>
      </c>
      <c r="AI296" s="375" t="s">
        <v>322</v>
      </c>
      <c r="AJ296" s="378" t="s">
        <v>353</v>
      </c>
      <c r="AK296" s="378" t="s">
        <v>324</v>
      </c>
      <c r="AL296" s="378" t="s">
        <v>325</v>
      </c>
      <c r="AM296" s="378" t="s">
        <v>354</v>
      </c>
      <c r="AN296" s="376" t="s">
        <v>327</v>
      </c>
      <c r="AO296" s="377" t="s">
        <v>348</v>
      </c>
      <c r="AP296" s="378" t="s">
        <v>355</v>
      </c>
      <c r="AQ296" s="378" t="s">
        <v>356</v>
      </c>
      <c r="AR296" s="378" t="s">
        <v>357</v>
      </c>
      <c r="AS296" s="378" t="s">
        <v>319</v>
      </c>
      <c r="AT296" s="375" t="s">
        <v>320</v>
      </c>
      <c r="AU296" s="378" t="s">
        <v>352</v>
      </c>
      <c r="AV296" s="375" t="s">
        <v>322</v>
      </c>
      <c r="AW296" s="378" t="s">
        <v>353</v>
      </c>
      <c r="AX296" s="378" t="s">
        <v>324</v>
      </c>
      <c r="AY296" s="378" t="s">
        <v>325</v>
      </c>
      <c r="AZ296" s="378" t="s">
        <v>354</v>
      </c>
      <c r="BA296" s="376" t="s">
        <v>327</v>
      </c>
    </row>
    <row r="297" spans="1:53" x14ac:dyDescent="0.2">
      <c r="A297" s="381" t="s">
        <v>0</v>
      </c>
      <c r="B297" s="372">
        <v>0</v>
      </c>
      <c r="C297" s="372">
        <v>0</v>
      </c>
      <c r="D297" s="372">
        <v>0</v>
      </c>
      <c r="E297" s="372">
        <v>0</v>
      </c>
      <c r="F297" s="372"/>
      <c r="G297" s="372"/>
      <c r="H297" s="391"/>
      <c r="I297" s="391"/>
      <c r="J297" s="391"/>
      <c r="K297" s="391"/>
      <c r="L297" s="387"/>
      <c r="M297" s="372"/>
      <c r="N297" s="373"/>
      <c r="O297" s="372">
        <v>0</v>
      </c>
      <c r="P297" s="372">
        <v>0</v>
      </c>
      <c r="Q297" s="372">
        <v>0</v>
      </c>
      <c r="R297" s="372">
        <v>0</v>
      </c>
      <c r="S297" s="372"/>
      <c r="T297" s="372"/>
      <c r="U297" s="391"/>
      <c r="V297" s="391"/>
      <c r="W297" s="391"/>
      <c r="X297" s="391"/>
      <c r="Y297" s="387"/>
      <c r="Z297" s="372"/>
      <c r="AA297" s="373"/>
      <c r="AB297" s="372">
        <v>0</v>
      </c>
      <c r="AC297" s="372">
        <v>0</v>
      </c>
      <c r="AD297" s="372">
        <v>0</v>
      </c>
      <c r="AE297" s="372">
        <v>0</v>
      </c>
      <c r="AF297" s="372"/>
      <c r="AG297" s="372"/>
      <c r="AH297" s="391"/>
      <c r="AI297" s="391"/>
      <c r="AJ297" s="391"/>
      <c r="AK297" s="391"/>
      <c r="AL297" s="387"/>
      <c r="AM297" s="372"/>
      <c r="AN297" s="373"/>
      <c r="AO297" s="372">
        <v>0</v>
      </c>
      <c r="AP297" s="372">
        <v>0</v>
      </c>
      <c r="AQ297" s="372">
        <v>0</v>
      </c>
      <c r="AR297" s="372">
        <v>0</v>
      </c>
      <c r="AS297" s="372"/>
      <c r="AT297" s="372"/>
      <c r="AU297" s="391"/>
      <c r="AV297" s="391"/>
      <c r="AW297" s="391"/>
      <c r="AX297" s="391"/>
      <c r="AY297" s="387"/>
      <c r="AZ297" s="372"/>
      <c r="BA297" s="373"/>
    </row>
    <row r="298" spans="1:53" x14ac:dyDescent="0.2">
      <c r="A298" s="369" t="s">
        <v>292</v>
      </c>
      <c r="B298" s="362">
        <v>4.0425040308309068E-2</v>
      </c>
      <c r="C298" s="363">
        <v>0</v>
      </c>
      <c r="D298" s="363">
        <v>3.1967119461197666E-2</v>
      </c>
      <c r="E298" s="363">
        <v>3.4878088590869133E-2</v>
      </c>
      <c r="F298" s="363">
        <v>0</v>
      </c>
      <c r="G298" s="401">
        <v>7</v>
      </c>
      <c r="H298" s="363">
        <v>3.235294307958489</v>
      </c>
      <c r="I298" s="397">
        <v>7</v>
      </c>
      <c r="J298" s="363">
        <v>3.235294307958489</v>
      </c>
      <c r="K298" s="397">
        <v>16</v>
      </c>
      <c r="L298" s="363">
        <v>0</v>
      </c>
      <c r="M298" s="363">
        <v>5</v>
      </c>
      <c r="N298" s="392">
        <v>60.294120311418844</v>
      </c>
      <c r="O298" s="362">
        <v>2.5853154017936274E-3</v>
      </c>
      <c r="P298" s="363">
        <v>0</v>
      </c>
      <c r="Q298" s="363">
        <v>2.0820754084345189E-3</v>
      </c>
      <c r="R298" s="363">
        <v>2.2573558286588407E-3</v>
      </c>
      <c r="S298" s="360">
        <v>754.04479110978059</v>
      </c>
      <c r="T298" s="401">
        <v>10</v>
      </c>
      <c r="U298" s="363">
        <v>0.50000000499999997</v>
      </c>
      <c r="V298" s="397">
        <v>8</v>
      </c>
      <c r="W298" s="363">
        <v>2.9411766435986264</v>
      </c>
      <c r="X298" s="397">
        <v>7</v>
      </c>
      <c r="Y298" s="363">
        <v>1.8749998828125074</v>
      </c>
      <c r="Z298" s="363">
        <v>5</v>
      </c>
      <c r="AA298" s="392">
        <v>44.713236188627903</v>
      </c>
      <c r="AB298" s="362">
        <v>-2.4777620791570972E-3</v>
      </c>
      <c r="AC298" s="363">
        <v>0</v>
      </c>
      <c r="AD298" s="363">
        <v>-2.0352091136044892E-3</v>
      </c>
      <c r="AE298" s="363">
        <v>-2.1913393663251491E-3</v>
      </c>
      <c r="AF298" s="363">
        <v>484.44049380688608</v>
      </c>
      <c r="AG298" s="401">
        <v>17</v>
      </c>
      <c r="AH298" s="363">
        <v>0.29411766435986264</v>
      </c>
      <c r="AI298" s="397">
        <v>17</v>
      </c>
      <c r="AJ298" s="363">
        <v>0.29411766435986264</v>
      </c>
      <c r="AK298" s="397">
        <v>8</v>
      </c>
      <c r="AL298" s="363">
        <v>2.1874998632812583</v>
      </c>
      <c r="AM298" s="363">
        <v>5</v>
      </c>
      <c r="AN298" s="392">
        <v>25.680146890881851</v>
      </c>
      <c r="AO298" s="362">
        <v>-2.4777620791570972E-3</v>
      </c>
      <c r="AP298" s="363">
        <v>0</v>
      </c>
      <c r="AQ298" s="363">
        <v>-2.0352091136044892E-3</v>
      </c>
      <c r="AR298" s="363">
        <v>-2.1913393663251491E-3</v>
      </c>
      <c r="AS298" s="363">
        <v>10000</v>
      </c>
      <c r="AT298" s="401">
        <v>17</v>
      </c>
      <c r="AU298" s="363">
        <v>0.29411766435986264</v>
      </c>
      <c r="AV298" s="397">
        <v>17</v>
      </c>
      <c r="AW298" s="363">
        <v>0.29411766435986264</v>
      </c>
      <c r="AX298" s="397">
        <v>1</v>
      </c>
      <c r="AY298" s="363">
        <v>0</v>
      </c>
      <c r="AZ298" s="363">
        <v>5</v>
      </c>
      <c r="BA298" s="392">
        <v>19.117647301038076</v>
      </c>
    </row>
    <row r="299" spans="1:53" x14ac:dyDescent="0.2">
      <c r="A299" s="369" t="s">
        <v>299</v>
      </c>
      <c r="B299" s="362">
        <v>-2.8875028791658711E-2</v>
      </c>
      <c r="C299" s="363">
        <v>0</v>
      </c>
      <c r="D299" s="363">
        <v>-2.2833656758005749E-2</v>
      </c>
      <c r="E299" s="363">
        <v>-2.491292042205747E-2</v>
      </c>
      <c r="F299" s="363">
        <v>0</v>
      </c>
      <c r="G299" s="401">
        <v>18</v>
      </c>
      <c r="H299" s="363">
        <v>0</v>
      </c>
      <c r="I299" s="397">
        <v>18</v>
      </c>
      <c r="J299" s="363">
        <v>0</v>
      </c>
      <c r="K299" s="397">
        <v>16</v>
      </c>
      <c r="L299" s="363">
        <v>0</v>
      </c>
      <c r="M299" s="363">
        <v>5</v>
      </c>
      <c r="N299" s="392">
        <v>15</v>
      </c>
      <c r="O299" s="362">
        <v>0</v>
      </c>
      <c r="P299" s="363">
        <v>0</v>
      </c>
      <c r="Q299" s="363">
        <v>0</v>
      </c>
      <c r="R299" s="363">
        <v>0</v>
      </c>
      <c r="S299" s="360">
        <v>510.12784576332564</v>
      </c>
      <c r="T299" s="401">
        <v>11</v>
      </c>
      <c r="U299" s="363">
        <v>0</v>
      </c>
      <c r="V299" s="397">
        <v>9</v>
      </c>
      <c r="W299" s="363">
        <v>2.6470589792387638</v>
      </c>
      <c r="X299" s="397">
        <v>8</v>
      </c>
      <c r="Y299" s="363">
        <v>2.1874998632812583</v>
      </c>
      <c r="Z299" s="363">
        <v>5</v>
      </c>
      <c r="AA299" s="392">
        <v>40.091912444515117</v>
      </c>
      <c r="AB299" s="362">
        <v>0</v>
      </c>
      <c r="AC299" s="363">
        <v>0</v>
      </c>
      <c r="AD299" s="363">
        <v>0</v>
      </c>
      <c r="AE299" s="363">
        <v>0</v>
      </c>
      <c r="AF299" s="363">
        <v>363.41909232888236</v>
      </c>
      <c r="AG299" s="401">
        <v>8</v>
      </c>
      <c r="AH299" s="363">
        <v>2.9411766435986264</v>
      </c>
      <c r="AI299" s="397">
        <v>8</v>
      </c>
      <c r="AJ299" s="363">
        <v>2.9411766435986264</v>
      </c>
      <c r="AK299" s="397">
        <v>9</v>
      </c>
      <c r="AL299" s="363">
        <v>2.4999998437500097</v>
      </c>
      <c r="AM299" s="363">
        <v>5</v>
      </c>
      <c r="AN299" s="392">
        <v>63.676472541630801</v>
      </c>
      <c r="AO299" s="362">
        <v>0</v>
      </c>
      <c r="AP299" s="363">
        <v>0</v>
      </c>
      <c r="AQ299" s="363">
        <v>0</v>
      </c>
      <c r="AR299" s="363">
        <v>0</v>
      </c>
      <c r="AS299" s="363">
        <v>10000</v>
      </c>
      <c r="AT299" s="401">
        <v>9</v>
      </c>
      <c r="AU299" s="363">
        <v>2.6470589792387638</v>
      </c>
      <c r="AV299" s="397">
        <v>9</v>
      </c>
      <c r="AW299" s="363">
        <v>2.6470589792387638</v>
      </c>
      <c r="AX299" s="397">
        <v>1</v>
      </c>
      <c r="AY299" s="363">
        <v>0</v>
      </c>
      <c r="AZ299" s="363">
        <v>5</v>
      </c>
      <c r="BA299" s="392">
        <v>52.058825709342699</v>
      </c>
    </row>
    <row r="300" spans="1:53" x14ac:dyDescent="0.2">
      <c r="A300" s="369" t="s">
        <v>331</v>
      </c>
      <c r="B300" s="362">
        <v>0</v>
      </c>
      <c r="C300" s="363">
        <v>0</v>
      </c>
      <c r="D300" s="363">
        <v>0</v>
      </c>
      <c r="E300" s="363">
        <v>0</v>
      </c>
      <c r="F300" s="363">
        <v>10000</v>
      </c>
      <c r="G300" s="401">
        <v>8</v>
      </c>
      <c r="H300" s="363">
        <v>2.9411766435986264</v>
      </c>
      <c r="I300" s="397">
        <v>8</v>
      </c>
      <c r="J300" s="363">
        <v>2.9411766435986264</v>
      </c>
      <c r="K300" s="397">
        <v>1</v>
      </c>
      <c r="L300" s="363">
        <v>5.0000003333333556</v>
      </c>
      <c r="M300" s="363">
        <v>5</v>
      </c>
      <c r="N300" s="392">
        <v>71.176474010380829</v>
      </c>
      <c r="O300" s="362">
        <v>0</v>
      </c>
      <c r="P300" s="363">
        <v>0</v>
      </c>
      <c r="Q300" s="363">
        <v>0</v>
      </c>
      <c r="R300" s="363">
        <v>0</v>
      </c>
      <c r="S300" s="360">
        <v>10000</v>
      </c>
      <c r="T300" s="401">
        <v>11</v>
      </c>
      <c r="U300" s="363">
        <v>0</v>
      </c>
      <c r="V300" s="397">
        <v>9</v>
      </c>
      <c r="W300" s="363">
        <v>2.6470589792387638</v>
      </c>
      <c r="X300" s="397">
        <v>1</v>
      </c>
      <c r="Y300" s="363">
        <v>0</v>
      </c>
      <c r="Z300" s="363">
        <v>5</v>
      </c>
      <c r="AA300" s="392">
        <v>33.529412854671349</v>
      </c>
      <c r="AB300" s="362">
        <v>0</v>
      </c>
      <c r="AC300" s="363">
        <v>0</v>
      </c>
      <c r="AD300" s="363">
        <v>0</v>
      </c>
      <c r="AE300" s="363">
        <v>0</v>
      </c>
      <c r="AF300" s="363">
        <v>10000</v>
      </c>
      <c r="AG300" s="401">
        <v>8</v>
      </c>
      <c r="AH300" s="363">
        <v>2.9411766435986264</v>
      </c>
      <c r="AI300" s="397">
        <v>8</v>
      </c>
      <c r="AJ300" s="363">
        <v>2.9411766435986264</v>
      </c>
      <c r="AK300" s="397">
        <v>1</v>
      </c>
      <c r="AL300" s="363">
        <v>0</v>
      </c>
      <c r="AM300" s="363">
        <v>5</v>
      </c>
      <c r="AN300" s="392">
        <v>56.176473010380768</v>
      </c>
      <c r="AO300" s="362">
        <v>0</v>
      </c>
      <c r="AP300" s="363">
        <v>0</v>
      </c>
      <c r="AQ300" s="363">
        <v>0</v>
      </c>
      <c r="AR300" s="363">
        <v>0</v>
      </c>
      <c r="AS300" s="363">
        <v>10000</v>
      </c>
      <c r="AT300" s="401">
        <v>9</v>
      </c>
      <c r="AU300" s="363">
        <v>2.6470589792387638</v>
      </c>
      <c r="AV300" s="397">
        <v>9</v>
      </c>
      <c r="AW300" s="363">
        <v>2.6470589792387638</v>
      </c>
      <c r="AX300" s="397">
        <v>1</v>
      </c>
      <c r="AY300" s="363">
        <v>0</v>
      </c>
      <c r="AZ300" s="363">
        <v>5</v>
      </c>
      <c r="BA300" s="392">
        <v>52.058825709342699</v>
      </c>
    </row>
    <row r="301" spans="1:53" x14ac:dyDescent="0.2">
      <c r="A301" s="369" t="s">
        <v>328</v>
      </c>
      <c r="B301" s="362">
        <v>0</v>
      </c>
      <c r="C301" s="363">
        <v>0</v>
      </c>
      <c r="D301" s="363">
        <v>0</v>
      </c>
      <c r="E301" s="363">
        <v>0</v>
      </c>
      <c r="F301" s="363">
        <v>10000</v>
      </c>
      <c r="G301" s="401">
        <v>8</v>
      </c>
      <c r="H301" s="363">
        <v>2.9411766435986264</v>
      </c>
      <c r="I301" s="397">
        <v>8</v>
      </c>
      <c r="J301" s="363">
        <v>2.9411766435986264</v>
      </c>
      <c r="K301" s="397">
        <v>1</v>
      </c>
      <c r="L301" s="363">
        <v>5.0000003333333556</v>
      </c>
      <c r="M301" s="363">
        <v>4</v>
      </c>
      <c r="N301" s="392">
        <v>68.176474010380844</v>
      </c>
      <c r="O301" s="362">
        <v>3.9503619339442633</v>
      </c>
      <c r="P301" s="363">
        <v>0.39576424862803283</v>
      </c>
      <c r="Q301" s="363">
        <v>3.258448014202993</v>
      </c>
      <c r="R301" s="363">
        <v>3.4994442862382797</v>
      </c>
      <c r="S301" s="360">
        <v>79.606289627077814</v>
      </c>
      <c r="T301" s="401">
        <v>3</v>
      </c>
      <c r="U301" s="363">
        <v>4.0000000399999998</v>
      </c>
      <c r="V301" s="397">
        <v>3</v>
      </c>
      <c r="W301" s="363">
        <v>4.4117649653979392</v>
      </c>
      <c r="X301" s="397">
        <v>9</v>
      </c>
      <c r="Y301" s="363">
        <v>2.4999998437500097</v>
      </c>
      <c r="Z301" s="363">
        <v>4</v>
      </c>
      <c r="AA301" s="392">
        <v>78.382354569035599</v>
      </c>
      <c r="AB301" s="362">
        <v>10.773309520123608</v>
      </c>
      <c r="AC301" s="363">
        <v>1.5041020794883622</v>
      </c>
      <c r="AD301" s="363">
        <v>9.117736828904567</v>
      </c>
      <c r="AE301" s="363">
        <v>9.7018137686442643</v>
      </c>
      <c r="AF301" s="363">
        <v>29.631912504064061</v>
      </c>
      <c r="AG301" s="401">
        <v>2</v>
      </c>
      <c r="AH301" s="363">
        <v>4.7058826297578022</v>
      </c>
      <c r="AI301" s="397">
        <v>2</v>
      </c>
      <c r="AJ301" s="363">
        <v>4.7058826297578022</v>
      </c>
      <c r="AK301" s="397">
        <v>13</v>
      </c>
      <c r="AL301" s="363">
        <v>3.7499997656250148</v>
      </c>
      <c r="AM301" s="363">
        <v>4</v>
      </c>
      <c r="AN301" s="392">
        <v>89.132356113484263</v>
      </c>
      <c r="AO301" s="362">
        <v>10.773309520123608</v>
      </c>
      <c r="AP301" s="363">
        <v>1.5041020794883622</v>
      </c>
      <c r="AQ301" s="363">
        <v>9.117736828904567</v>
      </c>
      <c r="AR301" s="363">
        <v>9.7018137686442643</v>
      </c>
      <c r="AS301" s="363">
        <v>29.631912504064061</v>
      </c>
      <c r="AT301" s="401">
        <v>2</v>
      </c>
      <c r="AU301" s="363">
        <v>4.7058826297578022</v>
      </c>
      <c r="AV301" s="397">
        <v>2</v>
      </c>
      <c r="AW301" s="363">
        <v>4.7058826297578022</v>
      </c>
      <c r="AX301" s="397">
        <v>13</v>
      </c>
      <c r="AY301" s="363">
        <v>3.7499997656250148</v>
      </c>
      <c r="AZ301" s="363">
        <v>4</v>
      </c>
      <c r="BA301" s="392">
        <v>89.132356113484263</v>
      </c>
    </row>
    <row r="302" spans="1:53" x14ac:dyDescent="0.2">
      <c r="A302" s="369" t="s">
        <v>329</v>
      </c>
      <c r="B302" s="362">
        <v>0.81427581192458853</v>
      </c>
      <c r="C302" s="363">
        <v>0</v>
      </c>
      <c r="D302" s="363">
        <v>0.64390912057561411</v>
      </c>
      <c r="E302" s="363">
        <v>0.70254435590185915</v>
      </c>
      <c r="F302" s="363">
        <v>124.40395724445244</v>
      </c>
      <c r="G302" s="401">
        <v>6</v>
      </c>
      <c r="H302" s="363">
        <v>3.5294119723183517</v>
      </c>
      <c r="I302" s="397">
        <v>4</v>
      </c>
      <c r="J302" s="363">
        <v>4.117647301038077</v>
      </c>
      <c r="K302" s="397">
        <v>10</v>
      </c>
      <c r="L302" s="363">
        <v>2.0000001333333421</v>
      </c>
      <c r="M302" s="363">
        <v>4.375</v>
      </c>
      <c r="N302" s="392">
        <v>72.654415313495022</v>
      </c>
      <c r="O302" s="362">
        <v>2.8800413576007169</v>
      </c>
      <c r="P302" s="363">
        <v>-0.14974863461601695</v>
      </c>
      <c r="Q302" s="363">
        <v>2.2902829492800536</v>
      </c>
      <c r="R302" s="363">
        <v>2.4956980655438543</v>
      </c>
      <c r="S302" s="360">
        <v>33.59193460011425</v>
      </c>
      <c r="T302" s="401">
        <v>4</v>
      </c>
      <c r="U302" s="363">
        <v>3.5000000349999998</v>
      </c>
      <c r="V302" s="397">
        <v>4</v>
      </c>
      <c r="W302" s="363">
        <v>4.117647301038077</v>
      </c>
      <c r="X302" s="397">
        <v>10</v>
      </c>
      <c r="Y302" s="363">
        <v>2.8124998242187611</v>
      </c>
      <c r="Z302" s="363">
        <v>4.375</v>
      </c>
      <c r="AA302" s="392">
        <v>74.886030824922813</v>
      </c>
      <c r="AB302" s="362">
        <v>0.27998711494341399</v>
      </c>
      <c r="AC302" s="363">
        <v>4.5578850893593599E-2</v>
      </c>
      <c r="AD302" s="363">
        <v>0.23811946629059152</v>
      </c>
      <c r="AE302" s="363">
        <v>0.25289014245137814</v>
      </c>
      <c r="AF302" s="363">
        <v>263.97530425721538</v>
      </c>
      <c r="AG302" s="401">
        <v>6</v>
      </c>
      <c r="AH302" s="363">
        <v>3.5294119723183517</v>
      </c>
      <c r="AI302" s="397">
        <v>6</v>
      </c>
      <c r="AJ302" s="363">
        <v>3.5294119723183517</v>
      </c>
      <c r="AK302" s="397">
        <v>10</v>
      </c>
      <c r="AL302" s="363">
        <v>2.8124998242187611</v>
      </c>
      <c r="AM302" s="363">
        <v>4.375</v>
      </c>
      <c r="AN302" s="392">
        <v>70.974267085113198</v>
      </c>
      <c r="AO302" s="362">
        <v>0.27998711494341399</v>
      </c>
      <c r="AP302" s="363">
        <v>4.5578850893593599E-2</v>
      </c>
      <c r="AQ302" s="363">
        <v>0.23811946629059152</v>
      </c>
      <c r="AR302" s="363">
        <v>0.25289014245137814</v>
      </c>
      <c r="AS302" s="363">
        <v>263.97530425721538</v>
      </c>
      <c r="AT302" s="401">
        <v>7</v>
      </c>
      <c r="AU302" s="363">
        <v>3.235294307958489</v>
      </c>
      <c r="AV302" s="397">
        <v>7</v>
      </c>
      <c r="AW302" s="363">
        <v>3.235294307958489</v>
      </c>
      <c r="AX302" s="397">
        <v>10</v>
      </c>
      <c r="AY302" s="363">
        <v>2.8124998242187611</v>
      </c>
      <c r="AZ302" s="363">
        <v>4.375</v>
      </c>
      <c r="BA302" s="392">
        <v>66.856619784075122</v>
      </c>
    </row>
    <row r="303" spans="1:53" x14ac:dyDescent="0.2">
      <c r="A303" s="369" t="s">
        <v>303</v>
      </c>
      <c r="B303" s="362">
        <v>0</v>
      </c>
      <c r="C303" s="363">
        <v>0</v>
      </c>
      <c r="D303" s="363">
        <v>0</v>
      </c>
      <c r="E303" s="363">
        <v>0</v>
      </c>
      <c r="F303" s="363">
        <v>10000</v>
      </c>
      <c r="G303" s="401">
        <v>8</v>
      </c>
      <c r="H303" s="363">
        <v>2.9411766435986264</v>
      </c>
      <c r="I303" s="397">
        <v>8</v>
      </c>
      <c r="J303" s="363">
        <v>2.9411766435986264</v>
      </c>
      <c r="K303" s="397">
        <v>1</v>
      </c>
      <c r="L303" s="363">
        <v>5.0000003333333556</v>
      </c>
      <c r="M303" s="363">
        <v>4.75</v>
      </c>
      <c r="N303" s="392">
        <v>70.426474010380829</v>
      </c>
      <c r="O303" s="362">
        <v>0</v>
      </c>
      <c r="P303" s="363">
        <v>0</v>
      </c>
      <c r="Q303" s="363">
        <v>0</v>
      </c>
      <c r="R303" s="363">
        <v>0</v>
      </c>
      <c r="S303" s="360">
        <v>10000</v>
      </c>
      <c r="T303" s="401">
        <v>11</v>
      </c>
      <c r="U303" s="363">
        <v>0</v>
      </c>
      <c r="V303" s="397">
        <v>9</v>
      </c>
      <c r="W303" s="363">
        <v>2.6470589792387638</v>
      </c>
      <c r="X303" s="397">
        <v>1</v>
      </c>
      <c r="Y303" s="363">
        <v>0</v>
      </c>
      <c r="Z303" s="363">
        <v>4.75</v>
      </c>
      <c r="AA303" s="392">
        <v>32.779412854671349</v>
      </c>
      <c r="AB303" s="362">
        <v>0</v>
      </c>
      <c r="AC303" s="363">
        <v>0</v>
      </c>
      <c r="AD303" s="363">
        <v>0</v>
      </c>
      <c r="AE303" s="363">
        <v>0</v>
      </c>
      <c r="AF303" s="363">
        <v>10000</v>
      </c>
      <c r="AG303" s="401">
        <v>8</v>
      </c>
      <c r="AH303" s="363">
        <v>2.9411766435986264</v>
      </c>
      <c r="AI303" s="397">
        <v>8</v>
      </c>
      <c r="AJ303" s="363">
        <v>2.9411766435986264</v>
      </c>
      <c r="AK303" s="397">
        <v>1</v>
      </c>
      <c r="AL303" s="363">
        <v>0</v>
      </c>
      <c r="AM303" s="363">
        <v>4.75</v>
      </c>
      <c r="AN303" s="392">
        <v>55.426473010380768</v>
      </c>
      <c r="AO303" s="362">
        <v>0</v>
      </c>
      <c r="AP303" s="363">
        <v>0</v>
      </c>
      <c r="AQ303" s="363">
        <v>0</v>
      </c>
      <c r="AR303" s="363">
        <v>0</v>
      </c>
      <c r="AS303" s="363">
        <v>10000</v>
      </c>
      <c r="AT303" s="401">
        <v>9</v>
      </c>
      <c r="AU303" s="363">
        <v>2.6470589792387638</v>
      </c>
      <c r="AV303" s="397">
        <v>9</v>
      </c>
      <c r="AW303" s="363">
        <v>2.6470589792387638</v>
      </c>
      <c r="AX303" s="397">
        <v>1</v>
      </c>
      <c r="AY303" s="363">
        <v>0</v>
      </c>
      <c r="AZ303" s="363">
        <v>4.75</v>
      </c>
      <c r="BA303" s="392">
        <v>51.308825709342692</v>
      </c>
    </row>
    <row r="304" spans="1:53" x14ac:dyDescent="0.2">
      <c r="A304" s="369" t="s">
        <v>330</v>
      </c>
      <c r="B304" s="362">
        <v>-1.9230769175240401</v>
      </c>
      <c r="C304" s="363">
        <v>12.801484090347213</v>
      </c>
      <c r="D304" s="363">
        <v>1.1576663976306265</v>
      </c>
      <c r="E304" s="363">
        <v>9.7364579813639815E-2</v>
      </c>
      <c r="F304" s="363">
        <v>32.293657840424871</v>
      </c>
      <c r="G304" s="401">
        <v>4</v>
      </c>
      <c r="H304" s="363">
        <v>4.117647301038077</v>
      </c>
      <c r="I304" s="397">
        <v>6</v>
      </c>
      <c r="J304" s="363">
        <v>3.5294119723183517</v>
      </c>
      <c r="K304" s="397">
        <v>11</v>
      </c>
      <c r="L304" s="363">
        <v>1.6666667777777853</v>
      </c>
      <c r="M304" s="363">
        <v>4.75</v>
      </c>
      <c r="N304" s="392">
        <v>72.779415246828336</v>
      </c>
      <c r="O304" s="362">
        <v>-1.866597720096689</v>
      </c>
      <c r="P304" s="363">
        <v>13.31693214978144</v>
      </c>
      <c r="Q304" s="363">
        <v>1.0889254386122476</v>
      </c>
      <c r="R304" s="363">
        <v>5.9505366174765727E-2</v>
      </c>
      <c r="S304" s="360">
        <v>30.510155193597868</v>
      </c>
      <c r="T304" s="401">
        <v>5</v>
      </c>
      <c r="U304" s="363">
        <v>3.0000000299999998</v>
      </c>
      <c r="V304" s="397">
        <v>7</v>
      </c>
      <c r="W304" s="363">
        <v>3.235294307958489</v>
      </c>
      <c r="X304" s="397">
        <v>12</v>
      </c>
      <c r="Y304" s="363">
        <v>3.4374997851562634</v>
      </c>
      <c r="Z304" s="363">
        <v>4.75</v>
      </c>
      <c r="AA304" s="392">
        <v>68.209559721178209</v>
      </c>
      <c r="AB304" s="362">
        <v>-1.9103545630210093</v>
      </c>
      <c r="AC304" s="363">
        <v>14.334548606032943</v>
      </c>
      <c r="AD304" s="363">
        <v>0.99114683832064299</v>
      </c>
      <c r="AE304" s="363">
        <v>-3.248692024463113E-2</v>
      </c>
      <c r="AF304" s="363">
        <v>30.423023885314684</v>
      </c>
      <c r="AG304" s="401">
        <v>4</v>
      </c>
      <c r="AH304" s="363">
        <v>4.117647301038077</v>
      </c>
      <c r="AI304" s="397">
        <v>18</v>
      </c>
      <c r="AJ304" s="363">
        <v>0</v>
      </c>
      <c r="AK304" s="397">
        <v>12</v>
      </c>
      <c r="AL304" s="363">
        <v>3.4374997851562634</v>
      </c>
      <c r="AM304" s="363">
        <v>4.75</v>
      </c>
      <c r="AN304" s="392">
        <v>53.386030462735327</v>
      </c>
      <c r="AO304" s="362">
        <v>-1.9103545630210093</v>
      </c>
      <c r="AP304" s="363">
        <v>14.334548606032943</v>
      </c>
      <c r="AQ304" s="363">
        <v>0.99114683832064299</v>
      </c>
      <c r="AR304" s="363">
        <v>-3.248692024463113E-2</v>
      </c>
      <c r="AS304" s="363">
        <v>30.423023885314684</v>
      </c>
      <c r="AT304" s="401">
        <v>5</v>
      </c>
      <c r="AU304" s="363">
        <v>3.8235296366782143</v>
      </c>
      <c r="AV304" s="397">
        <v>18</v>
      </c>
      <c r="AW304" s="363">
        <v>0</v>
      </c>
      <c r="AX304" s="397">
        <v>12</v>
      </c>
      <c r="AY304" s="363">
        <v>3.4374997851562634</v>
      </c>
      <c r="AZ304" s="363">
        <v>4.75</v>
      </c>
      <c r="BA304" s="392">
        <v>51.327206812216289</v>
      </c>
    </row>
    <row r="305" spans="1:53" x14ac:dyDescent="0.2">
      <c r="A305" s="369" t="s">
        <v>30</v>
      </c>
      <c r="B305" s="362">
        <v>0</v>
      </c>
      <c r="C305" s="363">
        <v>0</v>
      </c>
      <c r="D305" s="363">
        <v>0</v>
      </c>
      <c r="E305" s="363">
        <v>0</v>
      </c>
      <c r="F305" s="363">
        <v>4.1750770297317157</v>
      </c>
      <c r="G305" s="401">
        <v>8</v>
      </c>
      <c r="H305" s="363">
        <v>2.9411766435986264</v>
      </c>
      <c r="I305" s="397">
        <v>8</v>
      </c>
      <c r="J305" s="363">
        <v>2.9411766435986264</v>
      </c>
      <c r="K305" s="397">
        <v>14</v>
      </c>
      <c r="L305" s="363">
        <v>0.66666671111111409</v>
      </c>
      <c r="M305" s="363">
        <v>4.75</v>
      </c>
      <c r="N305" s="392">
        <v>57.426473143714112</v>
      </c>
      <c r="O305" s="362">
        <v>0</v>
      </c>
      <c r="P305" s="363">
        <v>0</v>
      </c>
      <c r="Q305" s="363">
        <v>0</v>
      </c>
      <c r="R305" s="363">
        <v>0</v>
      </c>
      <c r="S305" s="360">
        <v>4.0947012152556006</v>
      </c>
      <c r="T305" s="401">
        <v>11</v>
      </c>
      <c r="U305" s="363">
        <v>0</v>
      </c>
      <c r="V305" s="397">
        <v>9</v>
      </c>
      <c r="W305" s="363">
        <v>2.6470589792387638</v>
      </c>
      <c r="X305" s="397">
        <v>14</v>
      </c>
      <c r="Y305" s="363">
        <v>4.0624997460937662</v>
      </c>
      <c r="Z305" s="363">
        <v>4.75</v>
      </c>
      <c r="AA305" s="392">
        <v>44.96691209295264</v>
      </c>
      <c r="AB305" s="362">
        <v>0</v>
      </c>
      <c r="AC305" s="363">
        <v>0</v>
      </c>
      <c r="AD305" s="363">
        <v>0</v>
      </c>
      <c r="AE305" s="363">
        <v>0</v>
      </c>
      <c r="AF305" s="363">
        <v>4.3605303374305056</v>
      </c>
      <c r="AG305" s="401">
        <v>8</v>
      </c>
      <c r="AH305" s="363">
        <v>2.9411766435986264</v>
      </c>
      <c r="AI305" s="397">
        <v>8</v>
      </c>
      <c r="AJ305" s="363">
        <v>2.9411766435986264</v>
      </c>
      <c r="AK305" s="397">
        <v>15</v>
      </c>
      <c r="AL305" s="363">
        <v>4.3749997265625167</v>
      </c>
      <c r="AM305" s="363">
        <v>4.75</v>
      </c>
      <c r="AN305" s="392">
        <v>68.551472190068324</v>
      </c>
      <c r="AO305" s="362">
        <v>0</v>
      </c>
      <c r="AP305" s="363">
        <v>0</v>
      </c>
      <c r="AQ305" s="363">
        <v>0</v>
      </c>
      <c r="AR305" s="363">
        <v>0</v>
      </c>
      <c r="AS305" s="363">
        <v>10000</v>
      </c>
      <c r="AT305" s="401">
        <v>9</v>
      </c>
      <c r="AU305" s="363">
        <v>2.6470589792387638</v>
      </c>
      <c r="AV305" s="397">
        <v>9</v>
      </c>
      <c r="AW305" s="363">
        <v>2.6470589792387638</v>
      </c>
      <c r="AX305" s="397">
        <v>1</v>
      </c>
      <c r="AY305" s="363">
        <v>0</v>
      </c>
      <c r="AZ305" s="363">
        <v>4.75</v>
      </c>
      <c r="BA305" s="392">
        <v>51.308825709342692</v>
      </c>
    </row>
    <row r="306" spans="1:53" x14ac:dyDescent="0.2">
      <c r="A306" s="369" t="s">
        <v>6</v>
      </c>
      <c r="B306" s="362">
        <v>15.329752785488118</v>
      </c>
      <c r="C306" s="363">
        <v>9.4401395892159741</v>
      </c>
      <c r="D306" s="363">
        <v>14.097499682389532</v>
      </c>
      <c r="E306" s="363">
        <v>14.521605167440518</v>
      </c>
      <c r="F306" s="363">
        <v>0</v>
      </c>
      <c r="G306" s="401">
        <v>1</v>
      </c>
      <c r="H306" s="363">
        <v>5.0000002941176653</v>
      </c>
      <c r="I306" s="397">
        <v>1</v>
      </c>
      <c r="J306" s="363">
        <v>5.0000002941176653</v>
      </c>
      <c r="K306" s="397">
        <v>16</v>
      </c>
      <c r="L306" s="363">
        <v>0</v>
      </c>
      <c r="M306" s="363">
        <v>4.75</v>
      </c>
      <c r="N306" s="392">
        <v>84.250004117647308</v>
      </c>
      <c r="O306" s="362">
        <v>27.730092999663665</v>
      </c>
      <c r="P306" s="363">
        <v>-7.594395041240837</v>
      </c>
      <c r="Q306" s="363">
        <v>20.85406729089911</v>
      </c>
      <c r="R306" s="363">
        <v>23.249013433580419</v>
      </c>
      <c r="S306" s="360">
        <v>0</v>
      </c>
      <c r="T306" s="401">
        <v>1</v>
      </c>
      <c r="U306" s="363">
        <v>5.0000000499999997</v>
      </c>
      <c r="V306" s="397">
        <v>1</v>
      </c>
      <c r="W306" s="363">
        <v>5.0000002941176653</v>
      </c>
      <c r="X306" s="397">
        <v>17</v>
      </c>
      <c r="Y306" s="363">
        <v>4.9999996875000194</v>
      </c>
      <c r="Z306" s="363">
        <v>4.75</v>
      </c>
      <c r="AA306" s="392">
        <v>99.250001471323714</v>
      </c>
      <c r="AB306" s="362">
        <v>27.882256676621676</v>
      </c>
      <c r="AC306" s="363">
        <v>-1.321786675914004</v>
      </c>
      <c r="AD306" s="363">
        <v>22.666123898104971</v>
      </c>
      <c r="AE306" s="363">
        <v>24.506346861462411</v>
      </c>
      <c r="AF306" s="363">
        <v>0</v>
      </c>
      <c r="AG306" s="401">
        <v>1</v>
      </c>
      <c r="AH306" s="363">
        <v>5.0000002941176653</v>
      </c>
      <c r="AI306" s="397">
        <v>1</v>
      </c>
      <c r="AJ306" s="363">
        <v>5.0000002941176653</v>
      </c>
      <c r="AK306" s="397">
        <v>17</v>
      </c>
      <c r="AL306" s="363">
        <v>4.9999996875000194</v>
      </c>
      <c r="AM306" s="363">
        <v>4.75</v>
      </c>
      <c r="AN306" s="392">
        <v>99.250003180147374</v>
      </c>
      <c r="AO306" s="362">
        <v>27.882256676621676</v>
      </c>
      <c r="AP306" s="363">
        <v>-1.321786675914004</v>
      </c>
      <c r="AQ306" s="363">
        <v>22.666123898104971</v>
      </c>
      <c r="AR306" s="363">
        <v>24.506346861462411</v>
      </c>
      <c r="AS306" s="363">
        <v>0</v>
      </c>
      <c r="AT306" s="401">
        <v>1</v>
      </c>
      <c r="AU306" s="363">
        <v>5.0000002941176653</v>
      </c>
      <c r="AV306" s="397">
        <v>1</v>
      </c>
      <c r="AW306" s="363">
        <v>5.0000002941176653</v>
      </c>
      <c r="AX306" s="397">
        <v>17</v>
      </c>
      <c r="AY306" s="363">
        <v>4.9999996875000194</v>
      </c>
      <c r="AZ306" s="363">
        <v>4.75</v>
      </c>
      <c r="BA306" s="392">
        <v>99.250003180147374</v>
      </c>
    </row>
    <row r="307" spans="1:53" x14ac:dyDescent="0.2">
      <c r="A307" s="369" t="s">
        <v>305</v>
      </c>
      <c r="B307" s="362">
        <v>9.9994224705491366</v>
      </c>
      <c r="C307" s="363">
        <v>3.415911781993755</v>
      </c>
      <c r="D307" s="363">
        <v>8.621988791821007</v>
      </c>
      <c r="E307" s="363">
        <v>9.0960611963898543</v>
      </c>
      <c r="F307" s="363">
        <v>11.958352161627829</v>
      </c>
      <c r="G307" s="401">
        <v>2</v>
      </c>
      <c r="H307" s="363">
        <v>4.7058826297578022</v>
      </c>
      <c r="I307" s="397">
        <v>2</v>
      </c>
      <c r="J307" s="363">
        <v>4.7058826297578022</v>
      </c>
      <c r="K307" s="397">
        <v>13</v>
      </c>
      <c r="L307" s="363">
        <v>1.0000000666666711</v>
      </c>
      <c r="M307" s="363">
        <v>4.375</v>
      </c>
      <c r="N307" s="392">
        <v>82.007357016609248</v>
      </c>
      <c r="O307" s="362">
        <v>9.9999999741468475</v>
      </c>
      <c r="P307" s="363">
        <v>0</v>
      </c>
      <c r="Q307" s="363">
        <v>8.0534676798320444</v>
      </c>
      <c r="R307" s="363">
        <v>8.7314523452603385</v>
      </c>
      <c r="S307" s="360">
        <v>15.520060903986366</v>
      </c>
      <c r="T307" s="401">
        <v>2</v>
      </c>
      <c r="U307" s="363">
        <v>4.5000000450000002</v>
      </c>
      <c r="V307" s="397">
        <v>2</v>
      </c>
      <c r="W307" s="363">
        <v>4.7058826297578022</v>
      </c>
      <c r="X307" s="397">
        <v>13</v>
      </c>
      <c r="Y307" s="363">
        <v>3.7499997656250148</v>
      </c>
      <c r="Z307" s="363">
        <v>4.375</v>
      </c>
      <c r="AA307" s="392">
        <v>88.816178020179649</v>
      </c>
      <c r="AB307" s="362">
        <v>0</v>
      </c>
      <c r="AC307" s="363">
        <v>0</v>
      </c>
      <c r="AD307" s="363">
        <v>0</v>
      </c>
      <c r="AE307" s="363">
        <v>0</v>
      </c>
      <c r="AF307" s="363">
        <v>10000</v>
      </c>
      <c r="AG307" s="401">
        <v>8</v>
      </c>
      <c r="AH307" s="363">
        <v>2.9411766435986264</v>
      </c>
      <c r="AI307" s="397">
        <v>8</v>
      </c>
      <c r="AJ307" s="363">
        <v>2.9411766435986264</v>
      </c>
      <c r="AK307" s="397">
        <v>1</v>
      </c>
      <c r="AL307" s="363">
        <v>0</v>
      </c>
      <c r="AM307" s="363">
        <v>4.375</v>
      </c>
      <c r="AN307" s="392">
        <v>54.301473010380768</v>
      </c>
      <c r="AO307" s="362">
        <v>10.072102851725502</v>
      </c>
      <c r="AP307" s="363">
        <v>0</v>
      </c>
      <c r="AQ307" s="363">
        <v>8.2731250467627415</v>
      </c>
      <c r="AR307" s="363">
        <v>8.9077945240691925</v>
      </c>
      <c r="AS307" s="363">
        <v>14.76792019105026</v>
      </c>
      <c r="AT307" s="401">
        <v>3</v>
      </c>
      <c r="AU307" s="363">
        <v>4.4117649653979392</v>
      </c>
      <c r="AV307" s="397">
        <v>3</v>
      </c>
      <c r="AW307" s="363">
        <v>4.4117649653979392</v>
      </c>
      <c r="AX307" s="397">
        <v>14</v>
      </c>
      <c r="AY307" s="363">
        <v>4.0624997460937662</v>
      </c>
      <c r="AZ307" s="363">
        <v>4.375</v>
      </c>
      <c r="BA307" s="392">
        <v>87.077208753852432</v>
      </c>
    </row>
    <row r="308" spans="1:53" x14ac:dyDescent="0.2">
      <c r="A308" s="369" t="s">
        <v>306</v>
      </c>
      <c r="B308" s="362">
        <v>0</v>
      </c>
      <c r="C308" s="363">
        <v>10.553312118811395</v>
      </c>
      <c r="D308" s="363">
        <v>2.2080146084986576</v>
      </c>
      <c r="E308" s="363">
        <v>1.4480805049316809</v>
      </c>
      <c r="F308" s="363">
        <v>0.88158169080466764</v>
      </c>
      <c r="G308" s="401">
        <v>3</v>
      </c>
      <c r="H308" s="363">
        <v>4.4117649653979392</v>
      </c>
      <c r="I308" s="397">
        <v>3</v>
      </c>
      <c r="J308" s="363">
        <v>4.4117649653979392</v>
      </c>
      <c r="K308" s="397">
        <v>15</v>
      </c>
      <c r="L308" s="363">
        <v>0.33333335555555704</v>
      </c>
      <c r="M308" s="363">
        <v>5</v>
      </c>
      <c r="N308" s="392">
        <v>77.764709582237813</v>
      </c>
      <c r="O308" s="362">
        <v>0</v>
      </c>
      <c r="P308" s="363">
        <v>3.0056690233643151</v>
      </c>
      <c r="Q308" s="363">
        <v>0.58506318977063232</v>
      </c>
      <c r="R308" s="363">
        <v>0.38128343222930539</v>
      </c>
      <c r="S308" s="360">
        <v>3.033770444868745</v>
      </c>
      <c r="T308" s="401">
        <v>7</v>
      </c>
      <c r="U308" s="363">
        <v>2.0000000199999999</v>
      </c>
      <c r="V308" s="397">
        <v>6</v>
      </c>
      <c r="W308" s="363">
        <v>3.5294119723183517</v>
      </c>
      <c r="X308" s="397">
        <v>16</v>
      </c>
      <c r="Y308" s="363">
        <v>4.6874997070312681</v>
      </c>
      <c r="Z308" s="363">
        <v>5</v>
      </c>
      <c r="AA308" s="392">
        <v>67.768383067322262</v>
      </c>
      <c r="AB308" s="362">
        <v>5.0001238757151345</v>
      </c>
      <c r="AC308" s="363">
        <v>3.0082041589767079</v>
      </c>
      <c r="AD308" s="363">
        <v>4.6443471972232562</v>
      </c>
      <c r="AE308" s="363">
        <v>4.7698632490390622</v>
      </c>
      <c r="AF308" s="363">
        <v>1.2730199417735379</v>
      </c>
      <c r="AG308" s="401">
        <v>3</v>
      </c>
      <c r="AH308" s="363">
        <v>4.4117649653979392</v>
      </c>
      <c r="AI308" s="397">
        <v>3</v>
      </c>
      <c r="AJ308" s="363">
        <v>4.4117649653979392</v>
      </c>
      <c r="AK308" s="397">
        <v>16</v>
      </c>
      <c r="AL308" s="363">
        <v>4.6874997070312681</v>
      </c>
      <c r="AM308" s="363">
        <v>5</v>
      </c>
      <c r="AN308" s="392">
        <v>90.827208636664949</v>
      </c>
      <c r="AO308" s="362">
        <v>5.0001238757151345</v>
      </c>
      <c r="AP308" s="363">
        <v>3.0082041589767079</v>
      </c>
      <c r="AQ308" s="363">
        <v>4.6443471972232562</v>
      </c>
      <c r="AR308" s="363">
        <v>4.7698632490390622</v>
      </c>
      <c r="AS308" s="363">
        <v>1.2730199417735379</v>
      </c>
      <c r="AT308" s="401">
        <v>4</v>
      </c>
      <c r="AU308" s="363">
        <v>4.117647301038077</v>
      </c>
      <c r="AV308" s="397">
        <v>4</v>
      </c>
      <c r="AW308" s="363">
        <v>4.117647301038077</v>
      </c>
      <c r="AX308" s="397">
        <v>16</v>
      </c>
      <c r="AY308" s="363">
        <v>4.6874997070312681</v>
      </c>
      <c r="AZ308" s="363">
        <v>5</v>
      </c>
      <c r="BA308" s="392">
        <v>86.709561335626887</v>
      </c>
    </row>
    <row r="309" spans="1:53" x14ac:dyDescent="0.2">
      <c r="A309" s="369" t="s">
        <v>307</v>
      </c>
      <c r="B309" s="362">
        <v>0</v>
      </c>
      <c r="C309" s="363">
        <v>0</v>
      </c>
      <c r="D309" s="363">
        <v>0</v>
      </c>
      <c r="E309" s="363">
        <v>0</v>
      </c>
      <c r="F309" s="363">
        <v>10000</v>
      </c>
      <c r="G309" s="401">
        <v>8</v>
      </c>
      <c r="H309" s="363">
        <v>2.9411766435986264</v>
      </c>
      <c r="I309" s="397">
        <v>8</v>
      </c>
      <c r="J309" s="363">
        <v>2.9411766435986264</v>
      </c>
      <c r="K309" s="397">
        <v>1</v>
      </c>
      <c r="L309" s="363">
        <v>5.0000003333333556</v>
      </c>
      <c r="M309" s="363">
        <v>5</v>
      </c>
      <c r="N309" s="392">
        <v>71.176474010380829</v>
      </c>
      <c r="O309" s="362">
        <v>-0.46018614151967718</v>
      </c>
      <c r="P309" s="363">
        <v>2.5671194505602708</v>
      </c>
      <c r="Q309" s="363">
        <v>0.12908867532307036</v>
      </c>
      <c r="R309" s="363">
        <v>-7.6158007483720702E-2</v>
      </c>
      <c r="S309" s="360">
        <v>0</v>
      </c>
      <c r="T309" s="401">
        <v>8</v>
      </c>
      <c r="U309" s="363">
        <v>1.5000000149999999</v>
      </c>
      <c r="V309" s="397">
        <v>17</v>
      </c>
      <c r="W309" s="363">
        <v>0.29411766435986264</v>
      </c>
      <c r="X309" s="397">
        <v>17</v>
      </c>
      <c r="Y309" s="363">
        <v>4.9999996875000194</v>
      </c>
      <c r="Z309" s="363">
        <v>5</v>
      </c>
      <c r="AA309" s="392">
        <v>42.558822818019095</v>
      </c>
      <c r="AB309" s="362">
        <v>3.2433905616011471</v>
      </c>
      <c r="AC309" s="363">
        <v>-17.046490234201332</v>
      </c>
      <c r="AD309" s="363">
        <v>-0.38058410424223477</v>
      </c>
      <c r="AE309" s="363">
        <v>0.89793425288170259</v>
      </c>
      <c r="AF309" s="363">
        <v>0</v>
      </c>
      <c r="AG309" s="401">
        <v>18</v>
      </c>
      <c r="AH309" s="363">
        <v>0</v>
      </c>
      <c r="AI309" s="397">
        <v>4</v>
      </c>
      <c r="AJ309" s="363">
        <v>4.117647301038077</v>
      </c>
      <c r="AK309" s="397">
        <v>17</v>
      </c>
      <c r="AL309" s="363">
        <v>4.9999996875000194</v>
      </c>
      <c r="AM309" s="363">
        <v>5</v>
      </c>
      <c r="AN309" s="392">
        <v>58.823530169766592</v>
      </c>
      <c r="AO309" s="362">
        <v>3.2433905616011471</v>
      </c>
      <c r="AP309" s="363">
        <v>-17.046490234201332</v>
      </c>
      <c r="AQ309" s="363">
        <v>-0.38058410424223477</v>
      </c>
      <c r="AR309" s="363">
        <v>0.89793425288170259</v>
      </c>
      <c r="AS309" s="363">
        <v>0</v>
      </c>
      <c r="AT309" s="401">
        <v>18</v>
      </c>
      <c r="AU309" s="363">
        <v>0</v>
      </c>
      <c r="AV309" s="397">
        <v>5</v>
      </c>
      <c r="AW309" s="363">
        <v>3.8235296366782143</v>
      </c>
      <c r="AX309" s="397">
        <v>17</v>
      </c>
      <c r="AY309" s="363">
        <v>4.9999996875000194</v>
      </c>
      <c r="AZ309" s="363">
        <v>5</v>
      </c>
      <c r="BA309" s="392">
        <v>56.764706519247561</v>
      </c>
    </row>
    <row r="310" spans="1:53" x14ac:dyDescent="0.2">
      <c r="A310" s="369" t="s">
        <v>308</v>
      </c>
      <c r="B310" s="362">
        <v>0</v>
      </c>
      <c r="C310" s="363">
        <v>0</v>
      </c>
      <c r="D310" s="363">
        <v>0</v>
      </c>
      <c r="E310" s="363">
        <v>0</v>
      </c>
      <c r="F310" s="363">
        <v>10000</v>
      </c>
      <c r="G310" s="401">
        <v>8</v>
      </c>
      <c r="H310" s="363">
        <v>2.9411766435986264</v>
      </c>
      <c r="I310" s="397">
        <v>8</v>
      </c>
      <c r="J310" s="363">
        <v>2.9411766435986264</v>
      </c>
      <c r="K310" s="397">
        <v>1</v>
      </c>
      <c r="L310" s="363">
        <v>5.0000003333333556</v>
      </c>
      <c r="M310" s="363">
        <v>5</v>
      </c>
      <c r="N310" s="392">
        <v>71.176474010380829</v>
      </c>
      <c r="O310" s="362">
        <v>-0.65149948125258195</v>
      </c>
      <c r="P310" s="363">
        <v>2.8238313956163084</v>
      </c>
      <c r="Q310" s="363">
        <v>2.498490490124973E-2</v>
      </c>
      <c r="R310" s="363">
        <v>-0.21063720580283629</v>
      </c>
      <c r="S310" s="360">
        <v>3.9165280920948904</v>
      </c>
      <c r="T310" s="401">
        <v>9</v>
      </c>
      <c r="U310" s="363">
        <v>1.0000000099999999</v>
      </c>
      <c r="V310" s="397">
        <v>18</v>
      </c>
      <c r="W310" s="363">
        <v>0</v>
      </c>
      <c r="X310" s="397">
        <v>15</v>
      </c>
      <c r="Y310" s="363">
        <v>4.3749997265625167</v>
      </c>
      <c r="Z310" s="363">
        <v>5</v>
      </c>
      <c r="AA310" s="392">
        <v>35.124999249687548</v>
      </c>
      <c r="AB310" s="362">
        <v>-4.4599717424616478E-2</v>
      </c>
      <c r="AC310" s="363">
        <v>1.196444835956658</v>
      </c>
      <c r="AD310" s="363">
        <v>0.17706319288274605</v>
      </c>
      <c r="AE310" s="363">
        <v>9.8861735424078126E-2</v>
      </c>
      <c r="AF310" s="363">
        <v>8.2417620567146255</v>
      </c>
      <c r="AG310" s="401">
        <v>7</v>
      </c>
      <c r="AH310" s="363">
        <v>3.235294307958489</v>
      </c>
      <c r="AI310" s="397">
        <v>7</v>
      </c>
      <c r="AJ310" s="363">
        <v>3.235294307958489</v>
      </c>
      <c r="AK310" s="397">
        <v>14</v>
      </c>
      <c r="AL310" s="363">
        <v>4.0624997460937662</v>
      </c>
      <c r="AM310" s="363">
        <v>5</v>
      </c>
      <c r="AN310" s="392">
        <v>72.481619549700142</v>
      </c>
      <c r="AO310" s="362">
        <v>-4.4599717424616478E-2</v>
      </c>
      <c r="AP310" s="363">
        <v>1.196444835956658</v>
      </c>
      <c r="AQ310" s="363">
        <v>0.17706319288274605</v>
      </c>
      <c r="AR310" s="363">
        <v>9.8861735424078126E-2</v>
      </c>
      <c r="AS310" s="363">
        <v>8.2417620567146255</v>
      </c>
      <c r="AT310" s="401">
        <v>8</v>
      </c>
      <c r="AU310" s="363">
        <v>2.9411766435986264</v>
      </c>
      <c r="AV310" s="397">
        <v>8</v>
      </c>
      <c r="AW310" s="363">
        <v>2.9411766435986264</v>
      </c>
      <c r="AX310" s="397">
        <v>15</v>
      </c>
      <c r="AY310" s="363">
        <v>4.3749997265625167</v>
      </c>
      <c r="AZ310" s="363">
        <v>5</v>
      </c>
      <c r="BA310" s="392">
        <v>69.301472190068324</v>
      </c>
    </row>
    <row r="311" spans="1:53" x14ac:dyDescent="0.2">
      <c r="A311" s="369" t="s">
        <v>309</v>
      </c>
      <c r="B311" s="362">
        <v>0</v>
      </c>
      <c r="C311" s="363">
        <v>0</v>
      </c>
      <c r="D311" s="363">
        <v>0</v>
      </c>
      <c r="E311" s="363">
        <v>0</v>
      </c>
      <c r="F311" s="363">
        <v>10000</v>
      </c>
      <c r="G311" s="401">
        <v>8</v>
      </c>
      <c r="H311" s="363">
        <v>2.9411766435986264</v>
      </c>
      <c r="I311" s="397">
        <v>8</v>
      </c>
      <c r="J311" s="363">
        <v>2.9411766435986264</v>
      </c>
      <c r="K311" s="397">
        <v>1</v>
      </c>
      <c r="L311" s="363">
        <v>5.0000003333333556</v>
      </c>
      <c r="M311" s="363">
        <v>4.5</v>
      </c>
      <c r="N311" s="392">
        <v>69.676474010380829</v>
      </c>
      <c r="O311" s="362">
        <v>0</v>
      </c>
      <c r="P311" s="363">
        <v>0</v>
      </c>
      <c r="Q311" s="363">
        <v>0</v>
      </c>
      <c r="R311" s="363">
        <v>0</v>
      </c>
      <c r="S311" s="360">
        <v>10000</v>
      </c>
      <c r="T311" s="401">
        <v>11</v>
      </c>
      <c r="U311" s="363">
        <v>0</v>
      </c>
      <c r="V311" s="397">
        <v>9</v>
      </c>
      <c r="W311" s="363">
        <v>2.6470589792387638</v>
      </c>
      <c r="X311" s="397">
        <v>1</v>
      </c>
      <c r="Y311" s="363">
        <v>0</v>
      </c>
      <c r="Z311" s="363">
        <v>4.5</v>
      </c>
      <c r="AA311" s="392">
        <v>32.029412854671342</v>
      </c>
      <c r="AB311" s="362">
        <v>0</v>
      </c>
      <c r="AC311" s="363">
        <v>0</v>
      </c>
      <c r="AD311" s="363">
        <v>0</v>
      </c>
      <c r="AE311" s="363">
        <v>0</v>
      </c>
      <c r="AF311" s="363">
        <v>10000</v>
      </c>
      <c r="AG311" s="401">
        <v>8</v>
      </c>
      <c r="AH311" s="363">
        <v>2.9411766435986264</v>
      </c>
      <c r="AI311" s="397">
        <v>8</v>
      </c>
      <c r="AJ311" s="363">
        <v>2.9411766435986264</v>
      </c>
      <c r="AK311" s="397">
        <v>1</v>
      </c>
      <c r="AL311" s="363">
        <v>0</v>
      </c>
      <c r="AM311" s="363">
        <v>4.5</v>
      </c>
      <c r="AN311" s="392">
        <v>54.676473010380768</v>
      </c>
      <c r="AO311" s="362">
        <v>0</v>
      </c>
      <c r="AP311" s="363">
        <v>0</v>
      </c>
      <c r="AQ311" s="363">
        <v>0</v>
      </c>
      <c r="AR311" s="363">
        <v>0</v>
      </c>
      <c r="AS311" s="363">
        <v>10000</v>
      </c>
      <c r="AT311" s="401">
        <v>9</v>
      </c>
      <c r="AU311" s="363">
        <v>2.6470589792387638</v>
      </c>
      <c r="AV311" s="397">
        <v>9</v>
      </c>
      <c r="AW311" s="363">
        <v>2.6470589792387638</v>
      </c>
      <c r="AX311" s="397">
        <v>1</v>
      </c>
      <c r="AY311" s="363">
        <v>0</v>
      </c>
      <c r="AZ311" s="363">
        <v>4.5</v>
      </c>
      <c r="BA311" s="392">
        <v>50.558825709342692</v>
      </c>
    </row>
    <row r="312" spans="1:53" x14ac:dyDescent="0.2">
      <c r="A312" s="369" t="s">
        <v>21</v>
      </c>
      <c r="B312" s="362">
        <v>0</v>
      </c>
      <c r="C312" s="363">
        <v>4.0161518714814735</v>
      </c>
      <c r="D312" s="363">
        <v>0.84027856869442197</v>
      </c>
      <c r="E312" s="363">
        <v>0.55107924075993542</v>
      </c>
      <c r="F312" s="363">
        <v>31.036071616640399</v>
      </c>
      <c r="G312" s="401">
        <v>5</v>
      </c>
      <c r="H312" s="363">
        <v>3.8235296366782143</v>
      </c>
      <c r="I312" s="397">
        <v>5</v>
      </c>
      <c r="J312" s="363">
        <v>3.8235296366782143</v>
      </c>
      <c r="K312" s="397">
        <v>12</v>
      </c>
      <c r="L312" s="363">
        <v>1.3333334222222282</v>
      </c>
      <c r="M312" s="363">
        <v>5</v>
      </c>
      <c r="N312" s="392">
        <v>72.529415180161692</v>
      </c>
      <c r="O312" s="362">
        <v>0</v>
      </c>
      <c r="P312" s="363">
        <v>3.9362498241924211</v>
      </c>
      <c r="Q312" s="363">
        <v>0.76620375030460119</v>
      </c>
      <c r="R312" s="363">
        <v>0.49933203936079962</v>
      </c>
      <c r="S312" s="360">
        <v>31.036071616640399</v>
      </c>
      <c r="T312" s="401">
        <v>6</v>
      </c>
      <c r="U312" s="363">
        <v>2.5000000249999998</v>
      </c>
      <c r="V312" s="397">
        <v>5</v>
      </c>
      <c r="W312" s="363">
        <v>3.8235296366782143</v>
      </c>
      <c r="X312" s="397">
        <v>11</v>
      </c>
      <c r="Y312" s="363">
        <v>3.124999804687512</v>
      </c>
      <c r="Z312" s="363">
        <v>5</v>
      </c>
      <c r="AA312" s="392">
        <v>68.639707045810042</v>
      </c>
      <c r="AB312" s="362">
        <v>0</v>
      </c>
      <c r="AC312" s="363">
        <v>4.1932542822099634</v>
      </c>
      <c r="AD312" s="363">
        <v>0.7489569538028773</v>
      </c>
      <c r="AE312" s="363">
        <v>0.48472905331932686</v>
      </c>
      <c r="AF312" s="363">
        <v>31.036071616640278</v>
      </c>
      <c r="AG312" s="401">
        <v>5</v>
      </c>
      <c r="AH312" s="363">
        <v>3.8235296366782143</v>
      </c>
      <c r="AI312" s="397">
        <v>5</v>
      </c>
      <c r="AJ312" s="363">
        <v>3.8235296366782143</v>
      </c>
      <c r="AK312" s="397">
        <v>11</v>
      </c>
      <c r="AL312" s="363">
        <v>3.124999804687512</v>
      </c>
      <c r="AM312" s="363">
        <v>5</v>
      </c>
      <c r="AN312" s="392">
        <v>77.904414327557532</v>
      </c>
      <c r="AO312" s="362">
        <v>0</v>
      </c>
      <c r="AP312" s="363">
        <v>4.1932542822099634</v>
      </c>
      <c r="AQ312" s="363">
        <v>0.7489569538028773</v>
      </c>
      <c r="AR312" s="363">
        <v>0.48472905331932686</v>
      </c>
      <c r="AS312" s="363">
        <v>31.036071616640278</v>
      </c>
      <c r="AT312" s="401">
        <v>6</v>
      </c>
      <c r="AU312" s="363">
        <v>3.5294119723183517</v>
      </c>
      <c r="AV312" s="397">
        <v>6</v>
      </c>
      <c r="AW312" s="363">
        <v>3.5294119723183517</v>
      </c>
      <c r="AX312" s="397">
        <v>11</v>
      </c>
      <c r="AY312" s="363">
        <v>3.124999804687512</v>
      </c>
      <c r="AZ312" s="363">
        <v>5</v>
      </c>
      <c r="BA312" s="392">
        <v>73.786767026519456</v>
      </c>
    </row>
    <row r="313" spans="1:53" x14ac:dyDescent="0.2">
      <c r="A313" s="369" t="s">
        <v>310</v>
      </c>
      <c r="B313" s="362">
        <v>0</v>
      </c>
      <c r="C313" s="363">
        <v>0</v>
      </c>
      <c r="D313" s="363">
        <v>0</v>
      </c>
      <c r="E313" s="363">
        <v>0</v>
      </c>
      <c r="F313" s="363">
        <v>10000</v>
      </c>
      <c r="G313" s="401">
        <v>8</v>
      </c>
      <c r="H313" s="363">
        <v>2.9411766435986264</v>
      </c>
      <c r="I313" s="397">
        <v>8</v>
      </c>
      <c r="J313" s="363">
        <v>2.9411766435986264</v>
      </c>
      <c r="K313" s="397">
        <v>1</v>
      </c>
      <c r="L313" s="363">
        <v>5.0000003333333556</v>
      </c>
      <c r="M313" s="363">
        <v>5</v>
      </c>
      <c r="N313" s="392">
        <v>71.176474010380829</v>
      </c>
      <c r="O313" s="362">
        <v>0</v>
      </c>
      <c r="P313" s="363">
        <v>0</v>
      </c>
      <c r="Q313" s="363">
        <v>0</v>
      </c>
      <c r="R313" s="363">
        <v>0</v>
      </c>
      <c r="S313" s="360">
        <v>10000</v>
      </c>
      <c r="T313" s="401">
        <v>11</v>
      </c>
      <c r="U313" s="363">
        <v>0</v>
      </c>
      <c r="V313" s="397">
        <v>9</v>
      </c>
      <c r="W313" s="363">
        <v>2.6470589792387638</v>
      </c>
      <c r="X313" s="397">
        <v>1</v>
      </c>
      <c r="Y313" s="363">
        <v>0</v>
      </c>
      <c r="Z313" s="363">
        <v>5</v>
      </c>
      <c r="AA313" s="392">
        <v>33.529412854671349</v>
      </c>
      <c r="AB313" s="362">
        <v>0</v>
      </c>
      <c r="AC313" s="363">
        <v>0</v>
      </c>
      <c r="AD313" s="363">
        <v>0</v>
      </c>
      <c r="AE313" s="363">
        <v>0</v>
      </c>
      <c r="AF313" s="363">
        <v>10000</v>
      </c>
      <c r="AG313" s="401">
        <v>8</v>
      </c>
      <c r="AH313" s="363">
        <v>2.9411766435986264</v>
      </c>
      <c r="AI313" s="397">
        <v>8</v>
      </c>
      <c r="AJ313" s="363">
        <v>2.9411766435986264</v>
      </c>
      <c r="AK313" s="397">
        <v>1</v>
      </c>
      <c r="AL313" s="363">
        <v>0</v>
      </c>
      <c r="AM313" s="363">
        <v>5</v>
      </c>
      <c r="AN313" s="392">
        <v>56.176473010380768</v>
      </c>
      <c r="AO313" s="362">
        <v>0</v>
      </c>
      <c r="AP313" s="363">
        <v>0</v>
      </c>
      <c r="AQ313" s="363">
        <v>0</v>
      </c>
      <c r="AR313" s="363">
        <v>0</v>
      </c>
      <c r="AS313" s="363">
        <v>10000</v>
      </c>
      <c r="AT313" s="401">
        <v>9</v>
      </c>
      <c r="AU313" s="363">
        <v>2.6470589792387638</v>
      </c>
      <c r="AV313" s="397">
        <v>9</v>
      </c>
      <c r="AW313" s="363">
        <v>2.6470589792387638</v>
      </c>
      <c r="AX313" s="397">
        <v>1</v>
      </c>
      <c r="AY313" s="363">
        <v>0</v>
      </c>
      <c r="AZ313" s="363">
        <v>5</v>
      </c>
      <c r="BA313" s="392">
        <v>52.058825709342699</v>
      </c>
    </row>
    <row r="314" spans="1:53" x14ac:dyDescent="0.2">
      <c r="A314" s="389" t="s">
        <v>311</v>
      </c>
      <c r="B314" s="362">
        <v>0</v>
      </c>
      <c r="C314" s="363">
        <v>0</v>
      </c>
      <c r="D314" s="363">
        <v>0</v>
      </c>
      <c r="E314" s="363">
        <v>0</v>
      </c>
      <c r="F314" s="363">
        <v>10000</v>
      </c>
      <c r="G314" s="401">
        <v>8</v>
      </c>
      <c r="H314" s="363">
        <v>2.9411766435986264</v>
      </c>
      <c r="I314" s="397">
        <v>8</v>
      </c>
      <c r="J314" s="363">
        <v>2.9411766435986264</v>
      </c>
      <c r="K314" s="397">
        <v>1</v>
      </c>
      <c r="L314" s="363">
        <v>5.0000003333333556</v>
      </c>
      <c r="M314" s="363">
        <v>5</v>
      </c>
      <c r="N314" s="392">
        <v>71.176474010380829</v>
      </c>
      <c r="O314" s="362">
        <v>0</v>
      </c>
      <c r="P314" s="363">
        <v>0</v>
      </c>
      <c r="Q314" s="363">
        <v>0</v>
      </c>
      <c r="R314" s="363">
        <v>0</v>
      </c>
      <c r="S314" s="360">
        <v>10000</v>
      </c>
      <c r="T314" s="401">
        <v>11</v>
      </c>
      <c r="U314" s="363">
        <v>0</v>
      </c>
      <c r="V314" s="397">
        <v>9</v>
      </c>
      <c r="W314" s="363">
        <v>2.6470589792387638</v>
      </c>
      <c r="X314" s="397">
        <v>1</v>
      </c>
      <c r="Y314" s="363">
        <v>0</v>
      </c>
      <c r="Z314" s="363">
        <v>5</v>
      </c>
      <c r="AA314" s="392">
        <v>33.529412854671349</v>
      </c>
      <c r="AB314" s="362">
        <v>0</v>
      </c>
      <c r="AC314" s="363">
        <v>0</v>
      </c>
      <c r="AD314" s="363">
        <v>0</v>
      </c>
      <c r="AE314" s="363">
        <v>0</v>
      </c>
      <c r="AF314" s="363">
        <v>10000</v>
      </c>
      <c r="AG314" s="401">
        <v>8</v>
      </c>
      <c r="AH314" s="363">
        <v>2.9411766435986264</v>
      </c>
      <c r="AI314" s="397">
        <v>8</v>
      </c>
      <c r="AJ314" s="363">
        <v>2.9411766435986264</v>
      </c>
      <c r="AK314" s="397">
        <v>1</v>
      </c>
      <c r="AL314" s="363">
        <v>0</v>
      </c>
      <c r="AM314" s="363">
        <v>5</v>
      </c>
      <c r="AN314" s="392">
        <v>56.176473010380768</v>
      </c>
      <c r="AO314" s="362">
        <v>0</v>
      </c>
      <c r="AP314" s="363">
        <v>0</v>
      </c>
      <c r="AQ314" s="363">
        <v>0</v>
      </c>
      <c r="AR314" s="363">
        <v>0</v>
      </c>
      <c r="AS314" s="363">
        <v>10000</v>
      </c>
      <c r="AT314" s="401">
        <v>9</v>
      </c>
      <c r="AU314" s="363">
        <v>2.6470589792387638</v>
      </c>
      <c r="AV314" s="397">
        <v>9</v>
      </c>
      <c r="AW314" s="363">
        <v>2.6470589792387638</v>
      </c>
      <c r="AX314" s="397">
        <v>1</v>
      </c>
      <c r="AY314" s="363">
        <v>0</v>
      </c>
      <c r="AZ314" s="363">
        <v>5</v>
      </c>
      <c r="BA314" s="392">
        <v>52.058825709342699</v>
      </c>
    </row>
    <row r="315" spans="1:53" x14ac:dyDescent="0.2">
      <c r="A315" s="395" t="s">
        <v>312</v>
      </c>
      <c r="B315" s="370">
        <v>0</v>
      </c>
      <c r="C315" s="371">
        <v>0</v>
      </c>
      <c r="D315" s="371">
        <v>0</v>
      </c>
      <c r="E315" s="371">
        <v>0</v>
      </c>
      <c r="F315" s="371">
        <v>10000</v>
      </c>
      <c r="G315" s="400">
        <v>8</v>
      </c>
      <c r="H315" s="371">
        <v>2.9411766435986264</v>
      </c>
      <c r="I315" s="398">
        <v>8</v>
      </c>
      <c r="J315" s="371">
        <v>2.9411766435986264</v>
      </c>
      <c r="K315" s="398">
        <v>1</v>
      </c>
      <c r="L315" s="371">
        <v>5.0000003333333556</v>
      </c>
      <c r="M315" s="371">
        <v>5</v>
      </c>
      <c r="N315" s="393">
        <v>71.176474010380829</v>
      </c>
      <c r="O315" s="370">
        <v>0</v>
      </c>
      <c r="P315" s="371">
        <v>0</v>
      </c>
      <c r="Q315" s="371">
        <v>0</v>
      </c>
      <c r="R315" s="371">
        <v>0</v>
      </c>
      <c r="S315" s="399">
        <v>10000</v>
      </c>
      <c r="T315" s="400">
        <v>11</v>
      </c>
      <c r="U315" s="371">
        <v>0</v>
      </c>
      <c r="V315" s="398">
        <v>9</v>
      </c>
      <c r="W315" s="371">
        <v>2.6470589792387638</v>
      </c>
      <c r="X315" s="398">
        <v>1</v>
      </c>
      <c r="Y315" s="371">
        <v>0</v>
      </c>
      <c r="Z315" s="371">
        <v>5</v>
      </c>
      <c r="AA315" s="393">
        <v>33.529412854671349</v>
      </c>
      <c r="AB315" s="370">
        <v>0</v>
      </c>
      <c r="AC315" s="371">
        <v>0</v>
      </c>
      <c r="AD315" s="371">
        <v>0</v>
      </c>
      <c r="AE315" s="371">
        <v>0</v>
      </c>
      <c r="AF315" s="371">
        <v>10000</v>
      </c>
      <c r="AG315" s="400">
        <v>8</v>
      </c>
      <c r="AH315" s="371">
        <v>2.9411766435986264</v>
      </c>
      <c r="AI315" s="398">
        <v>8</v>
      </c>
      <c r="AJ315" s="371">
        <v>2.9411766435986264</v>
      </c>
      <c r="AK315" s="398">
        <v>1</v>
      </c>
      <c r="AL315" s="371">
        <v>0</v>
      </c>
      <c r="AM315" s="371">
        <v>5</v>
      </c>
      <c r="AN315" s="393">
        <v>56.176473010380768</v>
      </c>
      <c r="AO315" s="370">
        <v>0</v>
      </c>
      <c r="AP315" s="371">
        <v>0</v>
      </c>
      <c r="AQ315" s="371">
        <v>0</v>
      </c>
      <c r="AR315" s="371">
        <v>0</v>
      </c>
      <c r="AS315" s="371">
        <v>10000</v>
      </c>
      <c r="AT315" s="400">
        <v>9</v>
      </c>
      <c r="AU315" s="371">
        <v>2.6470589792387638</v>
      </c>
      <c r="AV315" s="398">
        <v>9</v>
      </c>
      <c r="AW315" s="371">
        <v>2.6470589792387638</v>
      </c>
      <c r="AX315" s="398">
        <v>1</v>
      </c>
      <c r="AY315" s="371">
        <v>0</v>
      </c>
      <c r="AZ315" s="371">
        <v>5</v>
      </c>
      <c r="BA315" s="393">
        <v>52.058825709342699</v>
      </c>
    </row>
    <row r="316" spans="1:53" x14ac:dyDescent="0.2">
      <c r="A316" s="385"/>
      <c r="B316" s="383"/>
      <c r="C316" s="383"/>
      <c r="D316" s="383"/>
      <c r="E316" s="383"/>
      <c r="F316" s="383"/>
      <c r="G316" s="361"/>
      <c r="H316" s="383"/>
      <c r="I316" s="368"/>
      <c r="J316" s="383"/>
      <c r="K316" s="383"/>
      <c r="L316" s="383"/>
      <c r="M316" s="383"/>
      <c r="N316" s="383"/>
      <c r="O316" s="363"/>
      <c r="P316" s="363"/>
      <c r="Q316" s="363"/>
      <c r="R316" s="363"/>
      <c r="S316" s="363"/>
      <c r="T316" s="383"/>
      <c r="U316" s="363"/>
      <c r="V316" s="383"/>
      <c r="W316" s="363"/>
      <c r="X316" s="383"/>
      <c r="Y316" s="363"/>
      <c r="Z316" s="363"/>
      <c r="AA316" s="363"/>
      <c r="AB316" s="383"/>
      <c r="AC316" s="383"/>
      <c r="AD316" s="383"/>
      <c r="AE316" s="383"/>
      <c r="AF316" s="383"/>
      <c r="AG316" s="383"/>
      <c r="AH316" s="383"/>
      <c r="AI316" s="383"/>
      <c r="AJ316" s="383"/>
      <c r="AK316" s="368"/>
      <c r="AL316" s="383"/>
      <c r="AM316" s="383"/>
      <c r="AN316" s="383"/>
      <c r="AO316" s="383"/>
      <c r="AP316" s="383"/>
      <c r="AQ316" s="383"/>
      <c r="AR316" s="383"/>
      <c r="AS316" s="383"/>
      <c r="AT316" s="383"/>
      <c r="AU316" s="383"/>
      <c r="AV316" s="383"/>
      <c r="AW316" s="383"/>
      <c r="AX316" s="368"/>
      <c r="AY316" s="383"/>
      <c r="AZ316" s="383"/>
      <c r="BA316" s="383"/>
    </row>
    <row r="317" spans="1:53" x14ac:dyDescent="0.2">
      <c r="A317" s="386" t="s">
        <v>358</v>
      </c>
      <c r="B317" s="361"/>
      <c r="C317" s="361"/>
      <c r="D317" s="361"/>
      <c r="E317" s="361"/>
      <c r="F317" s="361"/>
      <c r="G317" s="396">
        <v>1</v>
      </c>
      <c r="H317" s="383"/>
      <c r="I317" s="396">
        <v>1</v>
      </c>
      <c r="J317" s="383"/>
      <c r="K317" s="396">
        <v>1</v>
      </c>
      <c r="L317" s="383"/>
      <c r="M317" s="383"/>
      <c r="N317" s="383"/>
      <c r="O317" s="361"/>
      <c r="P317" s="361"/>
      <c r="Q317" s="361"/>
      <c r="R317" s="361"/>
      <c r="S317" s="361"/>
      <c r="T317" s="396">
        <v>1</v>
      </c>
      <c r="U317" s="363"/>
      <c r="V317" s="396">
        <v>1</v>
      </c>
      <c r="W317" s="363"/>
      <c r="X317" s="396">
        <v>1</v>
      </c>
      <c r="Y317" s="363"/>
      <c r="Z317" s="363"/>
      <c r="AA317" s="363"/>
      <c r="AB317" s="361"/>
      <c r="AC317" s="361"/>
      <c r="AD317" s="361"/>
      <c r="AE317" s="361"/>
      <c r="AF317" s="361"/>
      <c r="AG317" s="396">
        <v>1</v>
      </c>
      <c r="AH317" s="383"/>
      <c r="AI317" s="396">
        <v>1</v>
      </c>
      <c r="AJ317" s="383"/>
      <c r="AK317" s="396">
        <v>1</v>
      </c>
      <c r="AL317" s="383"/>
      <c r="AM317" s="383"/>
      <c r="AN317" s="383"/>
      <c r="AO317" s="361"/>
      <c r="AP317" s="361"/>
      <c r="AQ317" s="361"/>
      <c r="AR317" s="361"/>
      <c r="AS317" s="361"/>
      <c r="AT317" s="396">
        <v>1</v>
      </c>
      <c r="AU317" s="383"/>
      <c r="AV317" s="396">
        <v>1</v>
      </c>
      <c r="AW317" s="383"/>
      <c r="AX317" s="396">
        <v>1</v>
      </c>
      <c r="AY317" s="383"/>
      <c r="AZ317" s="383"/>
      <c r="BA317" s="383"/>
    </row>
    <row r="318" spans="1:53" x14ac:dyDescent="0.2">
      <c r="A318" s="386" t="s">
        <v>333</v>
      </c>
      <c r="B318" s="361"/>
      <c r="C318" s="361"/>
      <c r="D318" s="361"/>
      <c r="E318" s="361"/>
      <c r="F318" s="361"/>
      <c r="G318" s="396">
        <v>18</v>
      </c>
      <c r="H318" s="383"/>
      <c r="I318" s="396">
        <v>18</v>
      </c>
      <c r="J318" s="383"/>
      <c r="K318" s="396">
        <v>16</v>
      </c>
      <c r="L318" s="383"/>
      <c r="M318" s="383"/>
      <c r="N318" s="383"/>
      <c r="O318" s="361"/>
      <c r="P318" s="361"/>
      <c r="Q318" s="361"/>
      <c r="R318" s="361"/>
      <c r="S318" s="361"/>
      <c r="T318" s="396">
        <v>11</v>
      </c>
      <c r="U318" s="363"/>
      <c r="V318" s="396">
        <v>18</v>
      </c>
      <c r="W318" s="363"/>
      <c r="X318" s="396">
        <v>17</v>
      </c>
      <c r="Y318" s="363"/>
      <c r="Z318" s="363"/>
      <c r="AA318" s="363"/>
      <c r="AB318" s="361"/>
      <c r="AC318" s="361"/>
      <c r="AD318" s="361"/>
      <c r="AE318" s="361"/>
      <c r="AF318" s="361"/>
      <c r="AG318" s="396">
        <v>18</v>
      </c>
      <c r="AH318" s="383"/>
      <c r="AI318" s="396">
        <v>18</v>
      </c>
      <c r="AJ318" s="383"/>
      <c r="AK318" s="396">
        <v>17</v>
      </c>
      <c r="AL318" s="383"/>
      <c r="AM318" s="383"/>
      <c r="AN318" s="383"/>
      <c r="AO318" s="361"/>
      <c r="AP318" s="361"/>
      <c r="AQ318" s="361"/>
      <c r="AR318" s="361"/>
      <c r="AS318" s="361"/>
      <c r="AT318" s="396">
        <v>18</v>
      </c>
      <c r="AU318" s="383"/>
      <c r="AV318" s="396">
        <v>18</v>
      </c>
      <c r="AW318" s="383"/>
      <c r="AX318" s="396">
        <v>17</v>
      </c>
      <c r="AY318" s="383"/>
      <c r="AZ318" s="383"/>
      <c r="BA318" s="383"/>
    </row>
    <row r="320" spans="1:53" ht="15.75" x14ac:dyDescent="0.25">
      <c r="A320" s="358"/>
      <c r="B320" s="765" t="s">
        <v>370</v>
      </c>
      <c r="C320" s="763"/>
      <c r="D320" s="763"/>
      <c r="E320" s="763"/>
      <c r="F320" s="763"/>
      <c r="G320" s="763"/>
      <c r="H320" s="763"/>
      <c r="I320" s="763"/>
      <c r="J320" s="763"/>
      <c r="K320" s="763"/>
      <c r="L320" s="763"/>
      <c r="M320" s="763"/>
      <c r="N320" s="764"/>
      <c r="O320" s="765" t="s">
        <v>370</v>
      </c>
      <c r="P320" s="763"/>
      <c r="Q320" s="763"/>
      <c r="R320" s="763"/>
      <c r="S320" s="763"/>
      <c r="T320" s="763"/>
      <c r="U320" s="763"/>
      <c r="V320" s="763"/>
      <c r="W320" s="763"/>
      <c r="X320" s="763"/>
      <c r="Y320" s="763"/>
      <c r="Z320" s="763"/>
      <c r="AA320" s="764"/>
      <c r="AB320" s="765" t="s">
        <v>370</v>
      </c>
      <c r="AC320" s="763"/>
      <c r="AD320" s="763"/>
      <c r="AE320" s="763"/>
      <c r="AF320" s="763"/>
      <c r="AG320" s="763"/>
      <c r="AH320" s="763"/>
      <c r="AI320" s="763"/>
      <c r="AJ320" s="763"/>
      <c r="AK320" s="763"/>
      <c r="AL320" s="763"/>
      <c r="AM320" s="763"/>
      <c r="AN320" s="764"/>
      <c r="AO320" s="765" t="s">
        <v>370</v>
      </c>
      <c r="AP320" s="763"/>
      <c r="AQ320" s="763"/>
      <c r="AR320" s="763"/>
      <c r="AS320" s="763"/>
      <c r="AT320" s="763"/>
      <c r="AU320" s="763"/>
      <c r="AV320" s="763"/>
      <c r="AW320" s="763"/>
      <c r="AX320" s="763"/>
      <c r="AY320" s="763"/>
      <c r="AZ320" s="763"/>
      <c r="BA320" s="764"/>
    </row>
    <row r="321" spans="1:53" x14ac:dyDescent="0.2">
      <c r="A321" s="358"/>
      <c r="B321" s="755" t="s">
        <v>284</v>
      </c>
      <c r="C321" s="756"/>
      <c r="D321" s="756"/>
      <c r="E321" s="756"/>
      <c r="F321" s="756"/>
      <c r="G321" s="756"/>
      <c r="H321" s="756"/>
      <c r="I321" s="756"/>
      <c r="J321" s="763"/>
      <c r="K321" s="763"/>
      <c r="L321" s="763"/>
      <c r="M321" s="763"/>
      <c r="N321" s="764"/>
      <c r="O321" s="755" t="s">
        <v>285</v>
      </c>
      <c r="P321" s="756"/>
      <c r="Q321" s="756"/>
      <c r="R321" s="756"/>
      <c r="S321" s="756"/>
      <c r="T321" s="756"/>
      <c r="U321" s="756"/>
      <c r="V321" s="756"/>
      <c r="W321" s="756"/>
      <c r="X321" s="756"/>
      <c r="Y321" s="756"/>
      <c r="Z321" s="756"/>
      <c r="AA321" s="757"/>
      <c r="AB321" s="755" t="s">
        <v>286</v>
      </c>
      <c r="AC321" s="756"/>
      <c r="AD321" s="756"/>
      <c r="AE321" s="756"/>
      <c r="AF321" s="756"/>
      <c r="AG321" s="756"/>
      <c r="AH321" s="756"/>
      <c r="AI321" s="756"/>
      <c r="AJ321" s="756"/>
      <c r="AK321" s="756"/>
      <c r="AL321" s="756"/>
      <c r="AM321" s="756"/>
      <c r="AN321" s="757"/>
      <c r="AO321" s="756" t="s">
        <v>287</v>
      </c>
      <c r="AP321" s="756"/>
      <c r="AQ321" s="756"/>
      <c r="AR321" s="756"/>
      <c r="AS321" s="756"/>
      <c r="AT321" s="756"/>
      <c r="AU321" s="756"/>
      <c r="AV321" s="756"/>
      <c r="AW321" s="756"/>
      <c r="AX321" s="756"/>
      <c r="AY321" s="756"/>
      <c r="AZ321" s="756"/>
      <c r="BA321" s="757"/>
    </row>
    <row r="322" spans="1:53" ht="33.75" x14ac:dyDescent="0.2">
      <c r="A322" s="382" t="s">
        <v>14</v>
      </c>
      <c r="B322" s="377" t="s">
        <v>348</v>
      </c>
      <c r="C322" s="378" t="s">
        <v>355</v>
      </c>
      <c r="D322" s="378" t="s">
        <v>356</v>
      </c>
      <c r="E322" s="378" t="s">
        <v>357</v>
      </c>
      <c r="F322" s="378" t="s">
        <v>319</v>
      </c>
      <c r="G322" s="375" t="s">
        <v>320</v>
      </c>
      <c r="H322" s="378" t="s">
        <v>352</v>
      </c>
      <c r="I322" s="375" t="s">
        <v>322</v>
      </c>
      <c r="J322" s="378" t="s">
        <v>353</v>
      </c>
      <c r="K322" s="375" t="s">
        <v>324</v>
      </c>
      <c r="L322" s="378" t="s">
        <v>325</v>
      </c>
      <c r="M322" s="378" t="s">
        <v>354</v>
      </c>
      <c r="N322" s="378" t="s">
        <v>327</v>
      </c>
      <c r="O322" s="377" t="s">
        <v>348</v>
      </c>
      <c r="P322" s="378" t="s">
        <v>355</v>
      </c>
      <c r="Q322" s="378" t="s">
        <v>356</v>
      </c>
      <c r="R322" s="378" t="s">
        <v>357</v>
      </c>
      <c r="S322" s="378" t="s">
        <v>319</v>
      </c>
      <c r="T322" s="375" t="s">
        <v>320</v>
      </c>
      <c r="U322" s="378" t="s">
        <v>352</v>
      </c>
      <c r="V322" s="375" t="s">
        <v>322</v>
      </c>
      <c r="W322" s="378" t="s">
        <v>353</v>
      </c>
      <c r="X322" s="375" t="s">
        <v>324</v>
      </c>
      <c r="Y322" s="378" t="s">
        <v>325</v>
      </c>
      <c r="Z322" s="378" t="s">
        <v>354</v>
      </c>
      <c r="AA322" s="378" t="s">
        <v>327</v>
      </c>
      <c r="AB322" s="377" t="s">
        <v>348</v>
      </c>
      <c r="AC322" s="378" t="s">
        <v>355</v>
      </c>
      <c r="AD322" s="378" t="s">
        <v>356</v>
      </c>
      <c r="AE322" s="378" t="s">
        <v>357</v>
      </c>
      <c r="AF322" s="378" t="s">
        <v>319</v>
      </c>
      <c r="AG322" s="375" t="s">
        <v>320</v>
      </c>
      <c r="AH322" s="378" t="s">
        <v>352</v>
      </c>
      <c r="AI322" s="375" t="s">
        <v>322</v>
      </c>
      <c r="AJ322" s="378" t="s">
        <v>353</v>
      </c>
      <c r="AK322" s="378" t="s">
        <v>324</v>
      </c>
      <c r="AL322" s="378" t="s">
        <v>325</v>
      </c>
      <c r="AM322" s="378" t="s">
        <v>354</v>
      </c>
      <c r="AN322" s="376" t="s">
        <v>327</v>
      </c>
      <c r="AO322" s="377" t="s">
        <v>348</v>
      </c>
      <c r="AP322" s="378" t="s">
        <v>355</v>
      </c>
      <c r="AQ322" s="378" t="s">
        <v>356</v>
      </c>
      <c r="AR322" s="378" t="s">
        <v>357</v>
      </c>
      <c r="AS322" s="378" t="s">
        <v>319</v>
      </c>
      <c r="AT322" s="375" t="s">
        <v>320</v>
      </c>
      <c r="AU322" s="378" t="s">
        <v>352</v>
      </c>
      <c r="AV322" s="375" t="s">
        <v>322</v>
      </c>
      <c r="AW322" s="378" t="s">
        <v>353</v>
      </c>
      <c r="AX322" s="378" t="s">
        <v>324</v>
      </c>
      <c r="AY322" s="378" t="s">
        <v>325</v>
      </c>
      <c r="AZ322" s="378" t="s">
        <v>354</v>
      </c>
      <c r="BA322" s="376" t="s">
        <v>327</v>
      </c>
    </row>
    <row r="323" spans="1:53" x14ac:dyDescent="0.2">
      <c r="A323" s="381" t="s">
        <v>0</v>
      </c>
      <c r="B323" s="372">
        <v>0</v>
      </c>
      <c r="C323" s="372">
        <v>0</v>
      </c>
      <c r="D323" s="372">
        <v>0</v>
      </c>
      <c r="E323" s="372">
        <v>0</v>
      </c>
      <c r="F323" s="372"/>
      <c r="G323" s="372"/>
      <c r="H323" s="391"/>
      <c r="I323" s="391"/>
      <c r="J323" s="391"/>
      <c r="K323" s="391"/>
      <c r="L323" s="387"/>
      <c r="M323" s="372"/>
      <c r="N323" s="373"/>
      <c r="O323" s="372">
        <v>0</v>
      </c>
      <c r="P323" s="372">
        <v>0</v>
      </c>
      <c r="Q323" s="372">
        <v>0</v>
      </c>
      <c r="R323" s="372">
        <v>0</v>
      </c>
      <c r="S323" s="372"/>
      <c r="T323" s="372"/>
      <c r="U323" s="391"/>
      <c r="V323" s="391"/>
      <c r="W323" s="391"/>
      <c r="X323" s="391"/>
      <c r="Y323" s="387"/>
      <c r="Z323" s="372"/>
      <c r="AA323" s="373"/>
      <c r="AB323" s="372">
        <v>0</v>
      </c>
      <c r="AC323" s="372">
        <v>0</v>
      </c>
      <c r="AD323" s="372">
        <v>0</v>
      </c>
      <c r="AE323" s="372">
        <v>0</v>
      </c>
      <c r="AF323" s="372"/>
      <c r="AG323" s="372"/>
      <c r="AH323" s="391"/>
      <c r="AI323" s="391"/>
      <c r="AJ323" s="391"/>
      <c r="AK323" s="391"/>
      <c r="AL323" s="387"/>
      <c r="AM323" s="372"/>
      <c r="AN323" s="373"/>
      <c r="AO323" s="372">
        <v>-7.801940473348301E-15</v>
      </c>
      <c r="AP323" s="372">
        <v>0</v>
      </c>
      <c r="AQ323" s="372">
        <v>0</v>
      </c>
      <c r="AR323" s="372">
        <v>-6.0556357939229318E-15</v>
      </c>
      <c r="AS323" s="372"/>
      <c r="AT323" s="372"/>
      <c r="AU323" s="391"/>
      <c r="AV323" s="391"/>
      <c r="AW323" s="391"/>
      <c r="AX323" s="391"/>
      <c r="AY323" s="387"/>
      <c r="AZ323" s="372"/>
      <c r="BA323" s="373"/>
    </row>
    <row r="324" spans="1:53" x14ac:dyDescent="0.2">
      <c r="A324" s="369" t="s">
        <v>292</v>
      </c>
      <c r="B324" s="362">
        <v>0</v>
      </c>
      <c r="C324" s="363">
        <v>0</v>
      </c>
      <c r="D324" s="363">
        <v>0</v>
      </c>
      <c r="E324" s="363">
        <v>0</v>
      </c>
      <c r="F324" s="363">
        <v>10000</v>
      </c>
      <c r="G324" s="401">
        <v>1</v>
      </c>
      <c r="H324" s="363">
        <v>0</v>
      </c>
      <c r="I324" s="397">
        <v>1</v>
      </c>
      <c r="J324" s="363">
        <v>0</v>
      </c>
      <c r="K324" s="397">
        <v>1</v>
      </c>
      <c r="L324" s="363">
        <v>0</v>
      </c>
      <c r="M324" s="363">
        <v>5</v>
      </c>
      <c r="N324" s="392">
        <v>15</v>
      </c>
      <c r="O324" s="362">
        <v>0</v>
      </c>
      <c r="P324" s="363">
        <v>0</v>
      </c>
      <c r="Q324" s="363">
        <v>0</v>
      </c>
      <c r="R324" s="363">
        <v>0</v>
      </c>
      <c r="S324" s="363">
        <v>10000</v>
      </c>
      <c r="T324" s="401">
        <v>1</v>
      </c>
      <c r="U324" s="363">
        <v>0</v>
      </c>
      <c r="V324" s="397">
        <v>1</v>
      </c>
      <c r="W324" s="363">
        <v>0</v>
      </c>
      <c r="X324" s="397">
        <v>1</v>
      </c>
      <c r="Y324" s="363">
        <v>0</v>
      </c>
      <c r="Z324" s="363">
        <v>5</v>
      </c>
      <c r="AA324" s="392">
        <v>15</v>
      </c>
      <c r="AB324" s="362">
        <v>0</v>
      </c>
      <c r="AC324" s="363">
        <v>0</v>
      </c>
      <c r="AD324" s="363">
        <v>0</v>
      </c>
      <c r="AE324" s="363">
        <v>0</v>
      </c>
      <c r="AF324" s="363">
        <v>10000</v>
      </c>
      <c r="AG324" s="401">
        <v>1</v>
      </c>
      <c r="AH324" s="363">
        <v>0</v>
      </c>
      <c r="AI324" s="397">
        <v>1</v>
      </c>
      <c r="AJ324" s="363">
        <v>0</v>
      </c>
      <c r="AK324" s="397">
        <v>1</v>
      </c>
      <c r="AL324" s="363">
        <v>0</v>
      </c>
      <c r="AM324" s="363">
        <v>5</v>
      </c>
      <c r="AN324" s="392">
        <v>15</v>
      </c>
      <c r="AO324" s="362">
        <v>2.7056665451868072</v>
      </c>
      <c r="AP324" s="363">
        <v>0.17939046031508135</v>
      </c>
      <c r="AQ324" s="363">
        <v>1.8866174416825188</v>
      </c>
      <c r="AR324" s="363">
        <v>2.140211353158807</v>
      </c>
      <c r="AS324" s="363">
        <v>366.08484832036277</v>
      </c>
      <c r="AT324" s="401">
        <v>8</v>
      </c>
      <c r="AU324" s="363">
        <v>2.8125001757812611</v>
      </c>
      <c r="AV324" s="397">
        <v>7</v>
      </c>
      <c r="AW324" s="363">
        <v>3.235294307958489</v>
      </c>
      <c r="AX324" s="397">
        <v>4</v>
      </c>
      <c r="AY324" s="363">
        <v>0.88235288927335942</v>
      </c>
      <c r="AZ324" s="363">
        <v>5</v>
      </c>
      <c r="BA324" s="392">
        <v>59.981620053998334</v>
      </c>
    </row>
    <row r="325" spans="1:53" x14ac:dyDescent="0.2">
      <c r="A325" s="369" t="s">
        <v>299</v>
      </c>
      <c r="B325" s="362">
        <v>0</v>
      </c>
      <c r="C325" s="363">
        <v>0</v>
      </c>
      <c r="D325" s="363">
        <v>0</v>
      </c>
      <c r="E325" s="363">
        <v>0</v>
      </c>
      <c r="F325" s="363">
        <v>10000</v>
      </c>
      <c r="G325" s="401">
        <v>1</v>
      </c>
      <c r="H325" s="363">
        <v>0</v>
      </c>
      <c r="I325" s="397">
        <v>1</v>
      </c>
      <c r="J325" s="363">
        <v>0</v>
      </c>
      <c r="K325" s="397">
        <v>1</v>
      </c>
      <c r="L325" s="363">
        <v>0</v>
      </c>
      <c r="M325" s="363">
        <v>5</v>
      </c>
      <c r="N325" s="392">
        <v>15</v>
      </c>
      <c r="O325" s="362">
        <v>0</v>
      </c>
      <c r="P325" s="363">
        <v>0</v>
      </c>
      <c r="Q325" s="363">
        <v>0</v>
      </c>
      <c r="R325" s="363">
        <v>0</v>
      </c>
      <c r="S325" s="363">
        <v>10000</v>
      </c>
      <c r="T325" s="401">
        <v>1</v>
      </c>
      <c r="U325" s="363">
        <v>0</v>
      </c>
      <c r="V325" s="397">
        <v>1</v>
      </c>
      <c r="W325" s="363">
        <v>0</v>
      </c>
      <c r="X325" s="397">
        <v>1</v>
      </c>
      <c r="Y325" s="363">
        <v>0</v>
      </c>
      <c r="Z325" s="363">
        <v>5</v>
      </c>
      <c r="AA325" s="392">
        <v>15</v>
      </c>
      <c r="AB325" s="362">
        <v>0</v>
      </c>
      <c r="AC325" s="363">
        <v>0</v>
      </c>
      <c r="AD325" s="363">
        <v>0</v>
      </c>
      <c r="AE325" s="363">
        <v>0</v>
      </c>
      <c r="AF325" s="363">
        <v>10000</v>
      </c>
      <c r="AG325" s="401">
        <v>1</v>
      </c>
      <c r="AH325" s="363">
        <v>0</v>
      </c>
      <c r="AI325" s="397">
        <v>1</v>
      </c>
      <c r="AJ325" s="363">
        <v>0</v>
      </c>
      <c r="AK325" s="397">
        <v>1</v>
      </c>
      <c r="AL325" s="363">
        <v>0</v>
      </c>
      <c r="AM325" s="363">
        <v>5</v>
      </c>
      <c r="AN325" s="392">
        <v>15</v>
      </c>
      <c r="AO325" s="362">
        <v>29.271070901792388</v>
      </c>
      <c r="AP325" s="363">
        <v>2.3850461684029156</v>
      </c>
      <c r="AQ325" s="363">
        <v>20.554298184702432</v>
      </c>
      <c r="AR325" s="363">
        <v>23.253184587013678</v>
      </c>
      <c r="AS325" s="363">
        <v>47.102552949198078</v>
      </c>
      <c r="AT325" s="401">
        <v>2</v>
      </c>
      <c r="AU325" s="363">
        <v>4.6875002929687684</v>
      </c>
      <c r="AV325" s="397">
        <v>2</v>
      </c>
      <c r="AW325" s="363">
        <v>4.7058826297578022</v>
      </c>
      <c r="AX325" s="397">
        <v>5</v>
      </c>
      <c r="AY325" s="363">
        <v>1.176470519031146</v>
      </c>
      <c r="AZ325" s="363">
        <v>5</v>
      </c>
      <c r="BA325" s="392">
        <v>84.283092016179424</v>
      </c>
    </row>
    <row r="326" spans="1:53" x14ac:dyDescent="0.2">
      <c r="A326" s="369" t="s">
        <v>331</v>
      </c>
      <c r="B326" s="362">
        <v>0</v>
      </c>
      <c r="C326" s="363">
        <v>0</v>
      </c>
      <c r="D326" s="363">
        <v>0</v>
      </c>
      <c r="E326" s="363">
        <v>0</v>
      </c>
      <c r="F326" s="363">
        <v>10000</v>
      </c>
      <c r="G326" s="401">
        <v>1</v>
      </c>
      <c r="H326" s="363">
        <v>0</v>
      </c>
      <c r="I326" s="397">
        <v>1</v>
      </c>
      <c r="J326" s="363">
        <v>0</v>
      </c>
      <c r="K326" s="397">
        <v>1</v>
      </c>
      <c r="L326" s="363">
        <v>0</v>
      </c>
      <c r="M326" s="363">
        <v>5</v>
      </c>
      <c r="N326" s="392">
        <v>15</v>
      </c>
      <c r="O326" s="362">
        <v>0</v>
      </c>
      <c r="P326" s="363">
        <v>0</v>
      </c>
      <c r="Q326" s="363">
        <v>0</v>
      </c>
      <c r="R326" s="363">
        <v>0</v>
      </c>
      <c r="S326" s="363">
        <v>10000</v>
      </c>
      <c r="T326" s="401">
        <v>1</v>
      </c>
      <c r="U326" s="363">
        <v>0</v>
      </c>
      <c r="V326" s="397">
        <v>1</v>
      </c>
      <c r="W326" s="363">
        <v>0</v>
      </c>
      <c r="X326" s="397">
        <v>1</v>
      </c>
      <c r="Y326" s="363">
        <v>0</v>
      </c>
      <c r="Z326" s="363">
        <v>5</v>
      </c>
      <c r="AA326" s="392">
        <v>15</v>
      </c>
      <c r="AB326" s="362">
        <v>0</v>
      </c>
      <c r="AC326" s="363">
        <v>0</v>
      </c>
      <c r="AD326" s="363">
        <v>0</v>
      </c>
      <c r="AE326" s="363">
        <v>0</v>
      </c>
      <c r="AF326" s="363">
        <v>10000</v>
      </c>
      <c r="AG326" s="401">
        <v>1</v>
      </c>
      <c r="AH326" s="363">
        <v>0</v>
      </c>
      <c r="AI326" s="397">
        <v>1</v>
      </c>
      <c r="AJ326" s="363">
        <v>0</v>
      </c>
      <c r="AK326" s="397">
        <v>1</v>
      </c>
      <c r="AL326" s="363">
        <v>0</v>
      </c>
      <c r="AM326" s="363">
        <v>5</v>
      </c>
      <c r="AN326" s="392">
        <v>15</v>
      </c>
      <c r="AO326" s="362">
        <v>0.70583617988746983</v>
      </c>
      <c r="AP326" s="363">
        <v>1.6425914208301969E-2</v>
      </c>
      <c r="AQ326" s="363">
        <v>0.48232107653632222</v>
      </c>
      <c r="AR326" s="363">
        <v>0.55152580324289757</v>
      </c>
      <c r="AS326" s="363">
        <v>699.20938540746567</v>
      </c>
      <c r="AT326" s="401">
        <v>15</v>
      </c>
      <c r="AU326" s="363">
        <v>0.62500003906250245</v>
      </c>
      <c r="AV326" s="397">
        <v>13</v>
      </c>
      <c r="AW326" s="363">
        <v>1.4705883217993132</v>
      </c>
      <c r="AX326" s="397">
        <v>3</v>
      </c>
      <c r="AY326" s="363">
        <v>0.58823525951557298</v>
      </c>
      <c r="AZ326" s="363">
        <v>5</v>
      </c>
      <c r="BA326" s="392">
        <v>31.433824304579431</v>
      </c>
    </row>
    <row r="327" spans="1:53" x14ac:dyDescent="0.2">
      <c r="A327" s="369" t="s">
        <v>328</v>
      </c>
      <c r="B327" s="362">
        <v>0</v>
      </c>
      <c r="C327" s="363">
        <v>0</v>
      </c>
      <c r="D327" s="363">
        <v>0</v>
      </c>
      <c r="E327" s="363">
        <v>0</v>
      </c>
      <c r="F327" s="363">
        <v>10000</v>
      </c>
      <c r="G327" s="401">
        <v>1</v>
      </c>
      <c r="H327" s="363">
        <v>0</v>
      </c>
      <c r="I327" s="397">
        <v>1</v>
      </c>
      <c r="J327" s="363">
        <v>0</v>
      </c>
      <c r="K327" s="397">
        <v>1</v>
      </c>
      <c r="L327" s="363">
        <v>0</v>
      </c>
      <c r="M327" s="363">
        <v>4</v>
      </c>
      <c r="N327" s="392">
        <v>12</v>
      </c>
      <c r="O327" s="362">
        <v>0</v>
      </c>
      <c r="P327" s="363">
        <v>0</v>
      </c>
      <c r="Q327" s="363">
        <v>0</v>
      </c>
      <c r="R327" s="363">
        <v>0</v>
      </c>
      <c r="S327" s="363">
        <v>10000</v>
      </c>
      <c r="T327" s="401">
        <v>1</v>
      </c>
      <c r="U327" s="363">
        <v>0</v>
      </c>
      <c r="V327" s="397">
        <v>1</v>
      </c>
      <c r="W327" s="363">
        <v>0</v>
      </c>
      <c r="X327" s="397">
        <v>1</v>
      </c>
      <c r="Y327" s="363">
        <v>0</v>
      </c>
      <c r="Z327" s="363">
        <v>4</v>
      </c>
      <c r="AA327" s="392">
        <v>12</v>
      </c>
      <c r="AB327" s="362">
        <v>0</v>
      </c>
      <c r="AC327" s="363">
        <v>0</v>
      </c>
      <c r="AD327" s="363">
        <v>0</v>
      </c>
      <c r="AE327" s="363">
        <v>0</v>
      </c>
      <c r="AF327" s="363">
        <v>10000</v>
      </c>
      <c r="AG327" s="401">
        <v>1</v>
      </c>
      <c r="AH327" s="363">
        <v>0</v>
      </c>
      <c r="AI327" s="397">
        <v>1</v>
      </c>
      <c r="AJ327" s="363">
        <v>0</v>
      </c>
      <c r="AK327" s="397">
        <v>1</v>
      </c>
      <c r="AL327" s="363">
        <v>0</v>
      </c>
      <c r="AM327" s="363">
        <v>4</v>
      </c>
      <c r="AN327" s="392">
        <v>12</v>
      </c>
      <c r="AO327" s="362">
        <v>30.914011973004573</v>
      </c>
      <c r="AP327" s="363">
        <v>0.71709475452681537</v>
      </c>
      <c r="AQ327" s="363">
        <v>21.123808071228041</v>
      </c>
      <c r="AR327" s="363">
        <v>24.155050145104045</v>
      </c>
      <c r="AS327" s="363">
        <v>32.608226023071637</v>
      </c>
      <c r="AT327" s="401">
        <v>1</v>
      </c>
      <c r="AU327" s="363">
        <v>5.0000003125000196</v>
      </c>
      <c r="AV327" s="397">
        <v>1</v>
      </c>
      <c r="AW327" s="363">
        <v>5.0000002941176653</v>
      </c>
      <c r="AX327" s="397">
        <v>6</v>
      </c>
      <c r="AY327" s="363">
        <v>1.4705881487889325</v>
      </c>
      <c r="AZ327" s="363">
        <v>4</v>
      </c>
      <c r="BA327" s="392">
        <v>86.411768692690586</v>
      </c>
    </row>
    <row r="328" spans="1:53" x14ac:dyDescent="0.2">
      <c r="A328" s="369" t="s">
        <v>329</v>
      </c>
      <c r="B328" s="362">
        <v>0</v>
      </c>
      <c r="C328" s="363">
        <v>0</v>
      </c>
      <c r="D328" s="363">
        <v>0</v>
      </c>
      <c r="E328" s="363">
        <v>0</v>
      </c>
      <c r="F328" s="363">
        <v>10000</v>
      </c>
      <c r="G328" s="401">
        <v>1</v>
      </c>
      <c r="H328" s="363">
        <v>0</v>
      </c>
      <c r="I328" s="397">
        <v>1</v>
      </c>
      <c r="J328" s="363">
        <v>0</v>
      </c>
      <c r="K328" s="397">
        <v>1</v>
      </c>
      <c r="L328" s="363">
        <v>0</v>
      </c>
      <c r="M328" s="363">
        <v>4.375</v>
      </c>
      <c r="N328" s="392">
        <v>13.125</v>
      </c>
      <c r="O328" s="362">
        <v>0</v>
      </c>
      <c r="P328" s="363">
        <v>0</v>
      </c>
      <c r="Q328" s="363">
        <v>0</v>
      </c>
      <c r="R328" s="363">
        <v>0</v>
      </c>
      <c r="S328" s="363">
        <v>10000</v>
      </c>
      <c r="T328" s="401">
        <v>1</v>
      </c>
      <c r="U328" s="363">
        <v>0</v>
      </c>
      <c r="V328" s="397">
        <v>1</v>
      </c>
      <c r="W328" s="363">
        <v>0</v>
      </c>
      <c r="X328" s="397">
        <v>1</v>
      </c>
      <c r="Y328" s="363">
        <v>0</v>
      </c>
      <c r="Z328" s="363">
        <v>4.375</v>
      </c>
      <c r="AA328" s="392">
        <v>13.125</v>
      </c>
      <c r="AB328" s="362">
        <v>0</v>
      </c>
      <c r="AC328" s="363">
        <v>0</v>
      </c>
      <c r="AD328" s="363">
        <v>0</v>
      </c>
      <c r="AE328" s="363">
        <v>0</v>
      </c>
      <c r="AF328" s="363">
        <v>10000</v>
      </c>
      <c r="AG328" s="401">
        <v>1</v>
      </c>
      <c r="AH328" s="363">
        <v>0</v>
      </c>
      <c r="AI328" s="397">
        <v>1</v>
      </c>
      <c r="AJ328" s="363">
        <v>0</v>
      </c>
      <c r="AK328" s="397">
        <v>1</v>
      </c>
      <c r="AL328" s="363">
        <v>0</v>
      </c>
      <c r="AM328" s="363">
        <v>4.375</v>
      </c>
      <c r="AN328" s="392">
        <v>13.125</v>
      </c>
      <c r="AO328" s="362">
        <v>17.05383140036917</v>
      </c>
      <c r="AP328" s="363">
        <v>0.68350094748132773</v>
      </c>
      <c r="AQ328" s="363">
        <v>11.746373294723446</v>
      </c>
      <c r="AR328" s="363">
        <v>13.389668007770121</v>
      </c>
      <c r="AS328" s="363">
        <v>1.5943751828319075</v>
      </c>
      <c r="AT328" s="401">
        <v>5</v>
      </c>
      <c r="AU328" s="363">
        <v>3.7500002343750145</v>
      </c>
      <c r="AV328" s="397">
        <v>5</v>
      </c>
      <c r="AW328" s="363">
        <v>3.8235296366782143</v>
      </c>
      <c r="AX328" s="397">
        <v>15</v>
      </c>
      <c r="AY328" s="363">
        <v>4.1176468166090112</v>
      </c>
      <c r="AZ328" s="363">
        <v>4.375</v>
      </c>
      <c r="BA328" s="392">
        <v>78.492649547199633</v>
      </c>
    </row>
    <row r="329" spans="1:53" x14ac:dyDescent="0.2">
      <c r="A329" s="369" t="s">
        <v>303</v>
      </c>
      <c r="B329" s="362">
        <v>0</v>
      </c>
      <c r="C329" s="363">
        <v>0</v>
      </c>
      <c r="D329" s="363">
        <v>0</v>
      </c>
      <c r="E329" s="363">
        <v>0</v>
      </c>
      <c r="F329" s="363">
        <v>10000</v>
      </c>
      <c r="G329" s="401">
        <v>1</v>
      </c>
      <c r="H329" s="363">
        <v>0</v>
      </c>
      <c r="I329" s="397">
        <v>1</v>
      </c>
      <c r="J329" s="363">
        <v>0</v>
      </c>
      <c r="K329" s="397">
        <v>1</v>
      </c>
      <c r="L329" s="363">
        <v>0</v>
      </c>
      <c r="M329" s="363">
        <v>4.75</v>
      </c>
      <c r="N329" s="392">
        <v>14.25</v>
      </c>
      <c r="O329" s="362">
        <v>0</v>
      </c>
      <c r="P329" s="363">
        <v>0</v>
      </c>
      <c r="Q329" s="363">
        <v>0</v>
      </c>
      <c r="R329" s="363">
        <v>0</v>
      </c>
      <c r="S329" s="363">
        <v>10000</v>
      </c>
      <c r="T329" s="401">
        <v>1</v>
      </c>
      <c r="U329" s="363">
        <v>0</v>
      </c>
      <c r="V329" s="397">
        <v>1</v>
      </c>
      <c r="W329" s="363">
        <v>0</v>
      </c>
      <c r="X329" s="397">
        <v>1</v>
      </c>
      <c r="Y329" s="363">
        <v>0</v>
      </c>
      <c r="Z329" s="363">
        <v>4.75</v>
      </c>
      <c r="AA329" s="392">
        <v>14.25</v>
      </c>
      <c r="AB329" s="362">
        <v>0</v>
      </c>
      <c r="AC329" s="363">
        <v>0</v>
      </c>
      <c r="AD329" s="363">
        <v>0</v>
      </c>
      <c r="AE329" s="363">
        <v>0</v>
      </c>
      <c r="AF329" s="363">
        <v>10000</v>
      </c>
      <c r="AG329" s="401">
        <v>1</v>
      </c>
      <c r="AH329" s="363">
        <v>0</v>
      </c>
      <c r="AI329" s="397">
        <v>1</v>
      </c>
      <c r="AJ329" s="363">
        <v>0</v>
      </c>
      <c r="AK329" s="397">
        <v>1</v>
      </c>
      <c r="AL329" s="363">
        <v>0</v>
      </c>
      <c r="AM329" s="363">
        <v>4.75</v>
      </c>
      <c r="AN329" s="392">
        <v>14.25</v>
      </c>
      <c r="AO329" s="362">
        <v>-7.801940473348301E-15</v>
      </c>
      <c r="AP329" s="363">
        <v>0</v>
      </c>
      <c r="AQ329" s="363">
        <v>0</v>
      </c>
      <c r="AR329" s="363">
        <v>-6.0556357939229318E-15</v>
      </c>
      <c r="AS329" s="363">
        <v>10000</v>
      </c>
      <c r="AT329" s="401">
        <v>17</v>
      </c>
      <c r="AU329" s="363">
        <v>0</v>
      </c>
      <c r="AV329" s="397">
        <v>14</v>
      </c>
      <c r="AW329" s="363">
        <v>1.1764706574394506</v>
      </c>
      <c r="AX329" s="397">
        <v>1</v>
      </c>
      <c r="AY329" s="363">
        <v>0</v>
      </c>
      <c r="AZ329" s="363">
        <v>4.75</v>
      </c>
      <c r="BA329" s="392">
        <v>22.485294602076156</v>
      </c>
    </row>
    <row r="330" spans="1:53" x14ac:dyDescent="0.2">
      <c r="A330" s="369" t="s">
        <v>330</v>
      </c>
      <c r="B330" s="362">
        <v>0</v>
      </c>
      <c r="C330" s="363">
        <v>0</v>
      </c>
      <c r="D330" s="363">
        <v>0</v>
      </c>
      <c r="E330" s="363">
        <v>0</v>
      </c>
      <c r="F330" s="363">
        <v>10000</v>
      </c>
      <c r="G330" s="401">
        <v>1</v>
      </c>
      <c r="H330" s="363">
        <v>0</v>
      </c>
      <c r="I330" s="397">
        <v>1</v>
      </c>
      <c r="J330" s="363">
        <v>0</v>
      </c>
      <c r="K330" s="397">
        <v>1</v>
      </c>
      <c r="L330" s="363">
        <v>0</v>
      </c>
      <c r="M330" s="363">
        <v>4.75</v>
      </c>
      <c r="N330" s="392">
        <v>14.25</v>
      </c>
      <c r="O330" s="362">
        <v>0</v>
      </c>
      <c r="P330" s="363">
        <v>0</v>
      </c>
      <c r="Q330" s="363">
        <v>0</v>
      </c>
      <c r="R330" s="363">
        <v>0</v>
      </c>
      <c r="S330" s="363">
        <v>10000</v>
      </c>
      <c r="T330" s="401">
        <v>1</v>
      </c>
      <c r="U330" s="363">
        <v>0</v>
      </c>
      <c r="V330" s="397">
        <v>1</v>
      </c>
      <c r="W330" s="363">
        <v>0</v>
      </c>
      <c r="X330" s="397">
        <v>1</v>
      </c>
      <c r="Y330" s="363">
        <v>0</v>
      </c>
      <c r="Z330" s="363">
        <v>4.75</v>
      </c>
      <c r="AA330" s="392">
        <v>14.25</v>
      </c>
      <c r="AB330" s="362">
        <v>0</v>
      </c>
      <c r="AC330" s="363">
        <v>0</v>
      </c>
      <c r="AD330" s="363">
        <v>0</v>
      </c>
      <c r="AE330" s="363">
        <v>0</v>
      </c>
      <c r="AF330" s="363">
        <v>10000</v>
      </c>
      <c r="AG330" s="401">
        <v>1</v>
      </c>
      <c r="AH330" s="363">
        <v>0</v>
      </c>
      <c r="AI330" s="397">
        <v>1</v>
      </c>
      <c r="AJ330" s="363">
        <v>0</v>
      </c>
      <c r="AK330" s="397">
        <v>1</v>
      </c>
      <c r="AL330" s="363">
        <v>0</v>
      </c>
      <c r="AM330" s="363">
        <v>4.75</v>
      </c>
      <c r="AN330" s="392">
        <v>14.25</v>
      </c>
      <c r="AO330" s="362">
        <v>-5.267597730636183</v>
      </c>
      <c r="AP330" s="363">
        <v>15.614456872406102</v>
      </c>
      <c r="AQ330" s="363">
        <v>1.5026156615170396</v>
      </c>
      <c r="AR330" s="363">
        <v>-0.59357723631671666</v>
      </c>
      <c r="AS330" s="363">
        <v>15.756958183674598</v>
      </c>
      <c r="AT330" s="401">
        <v>9</v>
      </c>
      <c r="AU330" s="363">
        <v>2.5000001562500098</v>
      </c>
      <c r="AV330" s="397">
        <v>17</v>
      </c>
      <c r="AW330" s="363">
        <v>0.29411766435986264</v>
      </c>
      <c r="AX330" s="397">
        <v>9</v>
      </c>
      <c r="AY330" s="363">
        <v>2.3529410380622919</v>
      </c>
      <c r="AZ330" s="363">
        <v>4.75</v>
      </c>
      <c r="BA330" s="392">
        <v>40.867647858455982</v>
      </c>
    </row>
    <row r="331" spans="1:53" x14ac:dyDescent="0.2">
      <c r="A331" s="369" t="s">
        <v>30</v>
      </c>
      <c r="B331" s="362">
        <v>0</v>
      </c>
      <c r="C331" s="363">
        <v>0</v>
      </c>
      <c r="D331" s="363">
        <v>0</v>
      </c>
      <c r="E331" s="363">
        <v>0</v>
      </c>
      <c r="F331" s="363">
        <v>10000</v>
      </c>
      <c r="G331" s="401">
        <v>1</v>
      </c>
      <c r="H331" s="363">
        <v>0</v>
      </c>
      <c r="I331" s="397">
        <v>1</v>
      </c>
      <c r="J331" s="363">
        <v>0</v>
      </c>
      <c r="K331" s="397">
        <v>1</v>
      </c>
      <c r="L331" s="363">
        <v>0</v>
      </c>
      <c r="M331" s="363">
        <v>4.75</v>
      </c>
      <c r="N331" s="392">
        <v>14.25</v>
      </c>
      <c r="O331" s="362">
        <v>0</v>
      </c>
      <c r="P331" s="363">
        <v>0</v>
      </c>
      <c r="Q331" s="363">
        <v>0</v>
      </c>
      <c r="R331" s="363">
        <v>0</v>
      </c>
      <c r="S331" s="363">
        <v>10000</v>
      </c>
      <c r="T331" s="401">
        <v>1</v>
      </c>
      <c r="U331" s="363">
        <v>0</v>
      </c>
      <c r="V331" s="397">
        <v>1</v>
      </c>
      <c r="W331" s="363">
        <v>0</v>
      </c>
      <c r="X331" s="397">
        <v>1</v>
      </c>
      <c r="Y331" s="363">
        <v>0</v>
      </c>
      <c r="Z331" s="363">
        <v>4.75</v>
      </c>
      <c r="AA331" s="392">
        <v>14.25</v>
      </c>
      <c r="AB331" s="362">
        <v>0</v>
      </c>
      <c r="AC331" s="363">
        <v>0</v>
      </c>
      <c r="AD331" s="363">
        <v>0</v>
      </c>
      <c r="AE331" s="363">
        <v>0</v>
      </c>
      <c r="AF331" s="363">
        <v>10000</v>
      </c>
      <c r="AG331" s="401">
        <v>1</v>
      </c>
      <c r="AH331" s="363">
        <v>0</v>
      </c>
      <c r="AI331" s="397">
        <v>1</v>
      </c>
      <c r="AJ331" s="363">
        <v>0</v>
      </c>
      <c r="AK331" s="397">
        <v>1</v>
      </c>
      <c r="AL331" s="363">
        <v>0</v>
      </c>
      <c r="AM331" s="363">
        <v>4.75</v>
      </c>
      <c r="AN331" s="392">
        <v>14.25</v>
      </c>
      <c r="AO331" s="362">
        <v>-7.801940473348301E-15</v>
      </c>
      <c r="AP331" s="363">
        <v>6.1336353371429295</v>
      </c>
      <c r="AQ331" s="363">
        <v>1.9885983899302704</v>
      </c>
      <c r="AR331" s="363">
        <v>1.3728887226420299</v>
      </c>
      <c r="AS331" s="363">
        <v>1.1048394289581833</v>
      </c>
      <c r="AT331" s="401">
        <v>7</v>
      </c>
      <c r="AU331" s="363">
        <v>3.1250001953125124</v>
      </c>
      <c r="AV331" s="397">
        <v>8</v>
      </c>
      <c r="AW331" s="363">
        <v>2.9411766435986264</v>
      </c>
      <c r="AX331" s="397">
        <v>16</v>
      </c>
      <c r="AY331" s="363">
        <v>4.4117644463667975</v>
      </c>
      <c r="AZ331" s="363">
        <v>4.75</v>
      </c>
      <c r="BA331" s="392">
        <v>69.948531211478354</v>
      </c>
    </row>
    <row r="332" spans="1:53" x14ac:dyDescent="0.2">
      <c r="A332" s="369" t="s">
        <v>6</v>
      </c>
      <c r="B332" s="362">
        <v>0</v>
      </c>
      <c r="C332" s="363">
        <v>0</v>
      </c>
      <c r="D332" s="363">
        <v>0</v>
      </c>
      <c r="E332" s="363">
        <v>0</v>
      </c>
      <c r="F332" s="363">
        <v>10000</v>
      </c>
      <c r="G332" s="401">
        <v>1</v>
      </c>
      <c r="H332" s="363">
        <v>0</v>
      </c>
      <c r="I332" s="397">
        <v>1</v>
      </c>
      <c r="J332" s="363">
        <v>0</v>
      </c>
      <c r="K332" s="397">
        <v>1</v>
      </c>
      <c r="L332" s="363">
        <v>0</v>
      </c>
      <c r="M332" s="363">
        <v>4.75</v>
      </c>
      <c r="N332" s="392">
        <v>14.25</v>
      </c>
      <c r="O332" s="362">
        <v>0</v>
      </c>
      <c r="P332" s="363">
        <v>0</v>
      </c>
      <c r="Q332" s="363">
        <v>0</v>
      </c>
      <c r="R332" s="363">
        <v>0</v>
      </c>
      <c r="S332" s="363">
        <v>10000</v>
      </c>
      <c r="T332" s="401">
        <v>1</v>
      </c>
      <c r="U332" s="363">
        <v>0</v>
      </c>
      <c r="V332" s="397">
        <v>1</v>
      </c>
      <c r="W332" s="363">
        <v>0</v>
      </c>
      <c r="X332" s="397">
        <v>1</v>
      </c>
      <c r="Y332" s="363">
        <v>0</v>
      </c>
      <c r="Z332" s="363">
        <v>4.75</v>
      </c>
      <c r="AA332" s="392">
        <v>14.25</v>
      </c>
      <c r="AB332" s="362">
        <v>0</v>
      </c>
      <c r="AC332" s="363">
        <v>0</v>
      </c>
      <c r="AD332" s="363">
        <v>0</v>
      </c>
      <c r="AE332" s="363">
        <v>0</v>
      </c>
      <c r="AF332" s="363">
        <v>10000</v>
      </c>
      <c r="AG332" s="401">
        <v>1</v>
      </c>
      <c r="AH332" s="363">
        <v>0</v>
      </c>
      <c r="AI332" s="397">
        <v>1</v>
      </c>
      <c r="AJ332" s="363">
        <v>0</v>
      </c>
      <c r="AK332" s="397">
        <v>1</v>
      </c>
      <c r="AL332" s="363">
        <v>0</v>
      </c>
      <c r="AM332" s="363">
        <v>4.75</v>
      </c>
      <c r="AN332" s="392">
        <v>14.25</v>
      </c>
      <c r="AO332" s="362">
        <v>20.528578006729521</v>
      </c>
      <c r="AP332" s="363">
        <v>-0.71157095710810669</v>
      </c>
      <c r="AQ332" s="363">
        <v>13.642266141723985</v>
      </c>
      <c r="AR332" s="363">
        <v>15.774405419296469</v>
      </c>
      <c r="AS332" s="363">
        <v>18.003398518731228</v>
      </c>
      <c r="AT332" s="401">
        <v>4</v>
      </c>
      <c r="AU332" s="363">
        <v>4.0625002539062658</v>
      </c>
      <c r="AV332" s="397">
        <v>4</v>
      </c>
      <c r="AW332" s="363">
        <v>4.117647301038077</v>
      </c>
      <c r="AX332" s="397">
        <v>8</v>
      </c>
      <c r="AY332" s="363">
        <v>2.0588234083045056</v>
      </c>
      <c r="AZ332" s="363">
        <v>4.75</v>
      </c>
      <c r="BA332" s="392">
        <v>77.687503109523917</v>
      </c>
    </row>
    <row r="333" spans="1:53" x14ac:dyDescent="0.2">
      <c r="A333" s="369" t="s">
        <v>305</v>
      </c>
      <c r="B333" s="362">
        <v>0</v>
      </c>
      <c r="C333" s="363">
        <v>0</v>
      </c>
      <c r="D333" s="363">
        <v>0</v>
      </c>
      <c r="E333" s="363">
        <v>0</v>
      </c>
      <c r="F333" s="363">
        <v>10000</v>
      </c>
      <c r="G333" s="401">
        <v>1</v>
      </c>
      <c r="H333" s="363">
        <v>0</v>
      </c>
      <c r="I333" s="397">
        <v>1</v>
      </c>
      <c r="J333" s="363">
        <v>0</v>
      </c>
      <c r="K333" s="397">
        <v>1</v>
      </c>
      <c r="L333" s="363">
        <v>0</v>
      </c>
      <c r="M333" s="363">
        <v>4.375</v>
      </c>
      <c r="N333" s="392">
        <v>13.125</v>
      </c>
      <c r="O333" s="362">
        <v>0</v>
      </c>
      <c r="P333" s="363">
        <v>0</v>
      </c>
      <c r="Q333" s="363">
        <v>0</v>
      </c>
      <c r="R333" s="363">
        <v>0</v>
      </c>
      <c r="S333" s="363">
        <v>10000</v>
      </c>
      <c r="T333" s="401">
        <v>1</v>
      </c>
      <c r="U333" s="363">
        <v>0</v>
      </c>
      <c r="V333" s="397">
        <v>1</v>
      </c>
      <c r="W333" s="363">
        <v>0</v>
      </c>
      <c r="X333" s="397">
        <v>1</v>
      </c>
      <c r="Y333" s="363">
        <v>0</v>
      </c>
      <c r="Z333" s="363">
        <v>4.375</v>
      </c>
      <c r="AA333" s="392">
        <v>13.125</v>
      </c>
      <c r="AB333" s="362">
        <v>0</v>
      </c>
      <c r="AC333" s="363">
        <v>0</v>
      </c>
      <c r="AD333" s="363">
        <v>0</v>
      </c>
      <c r="AE333" s="363">
        <v>0</v>
      </c>
      <c r="AF333" s="363">
        <v>10000</v>
      </c>
      <c r="AG333" s="401">
        <v>1</v>
      </c>
      <c r="AH333" s="363">
        <v>0</v>
      </c>
      <c r="AI333" s="397">
        <v>1</v>
      </c>
      <c r="AJ333" s="363">
        <v>0</v>
      </c>
      <c r="AK333" s="397">
        <v>1</v>
      </c>
      <c r="AL333" s="363">
        <v>0</v>
      </c>
      <c r="AM333" s="363">
        <v>4.375</v>
      </c>
      <c r="AN333" s="392">
        <v>13.125</v>
      </c>
      <c r="AO333" s="362">
        <v>28.14537787147373</v>
      </c>
      <c r="AP333" s="363">
        <v>0.39430685915176095</v>
      </c>
      <c r="AQ333" s="363">
        <v>19.148146738492645</v>
      </c>
      <c r="AR333" s="363">
        <v>21.933868653546899</v>
      </c>
      <c r="AS333" s="363">
        <v>1.7526349102648386</v>
      </c>
      <c r="AT333" s="401">
        <v>3</v>
      </c>
      <c r="AU333" s="363">
        <v>4.3750002734375171</v>
      </c>
      <c r="AV333" s="397">
        <v>3</v>
      </c>
      <c r="AW333" s="363">
        <v>4.4117649653979392</v>
      </c>
      <c r="AX333" s="397">
        <v>14</v>
      </c>
      <c r="AY333" s="363">
        <v>3.8235291868512244</v>
      </c>
      <c r="AZ333" s="363">
        <v>4.375</v>
      </c>
      <c r="BA333" s="392">
        <v>86.102944232401853</v>
      </c>
    </row>
    <row r="334" spans="1:53" x14ac:dyDescent="0.2">
      <c r="A334" s="369" t="s">
        <v>306</v>
      </c>
      <c r="B334" s="362">
        <v>0</v>
      </c>
      <c r="C334" s="363">
        <v>0</v>
      </c>
      <c r="D334" s="363">
        <v>0</v>
      </c>
      <c r="E334" s="363">
        <v>0</v>
      </c>
      <c r="F334" s="363">
        <v>10000</v>
      </c>
      <c r="G334" s="401">
        <v>1</v>
      </c>
      <c r="H334" s="363">
        <v>0</v>
      </c>
      <c r="I334" s="397">
        <v>1</v>
      </c>
      <c r="J334" s="363">
        <v>0</v>
      </c>
      <c r="K334" s="397">
        <v>1</v>
      </c>
      <c r="L334" s="363">
        <v>0</v>
      </c>
      <c r="M334" s="363">
        <v>5</v>
      </c>
      <c r="N334" s="392">
        <v>15</v>
      </c>
      <c r="O334" s="362">
        <v>0</v>
      </c>
      <c r="P334" s="363">
        <v>0</v>
      </c>
      <c r="Q334" s="363">
        <v>0</v>
      </c>
      <c r="R334" s="363">
        <v>0</v>
      </c>
      <c r="S334" s="363">
        <v>10000</v>
      </c>
      <c r="T334" s="401">
        <v>1</v>
      </c>
      <c r="U334" s="363">
        <v>0</v>
      </c>
      <c r="V334" s="397">
        <v>1</v>
      </c>
      <c r="W334" s="363">
        <v>0</v>
      </c>
      <c r="X334" s="397">
        <v>1</v>
      </c>
      <c r="Y334" s="363">
        <v>0</v>
      </c>
      <c r="Z334" s="363">
        <v>5</v>
      </c>
      <c r="AA334" s="392">
        <v>15</v>
      </c>
      <c r="AB334" s="362">
        <v>0</v>
      </c>
      <c r="AC334" s="363">
        <v>0</v>
      </c>
      <c r="AD334" s="363">
        <v>0</v>
      </c>
      <c r="AE334" s="363">
        <v>0</v>
      </c>
      <c r="AF334" s="363">
        <v>10000</v>
      </c>
      <c r="AG334" s="401">
        <v>1</v>
      </c>
      <c r="AH334" s="363">
        <v>0</v>
      </c>
      <c r="AI334" s="397">
        <v>1</v>
      </c>
      <c r="AJ334" s="363">
        <v>0</v>
      </c>
      <c r="AK334" s="397">
        <v>1</v>
      </c>
      <c r="AL334" s="363">
        <v>0</v>
      </c>
      <c r="AM334" s="363">
        <v>5</v>
      </c>
      <c r="AN334" s="392">
        <v>15</v>
      </c>
      <c r="AO334" s="362">
        <v>-7.801940473348301E-15</v>
      </c>
      <c r="AP334" s="363">
        <v>2.9980810840682479</v>
      </c>
      <c r="AQ334" s="363">
        <v>0.97201396707677334</v>
      </c>
      <c r="AR334" s="363">
        <v>0.67105908382889501</v>
      </c>
      <c r="AS334" s="363">
        <v>5.3790437703217489</v>
      </c>
      <c r="AT334" s="401">
        <v>12</v>
      </c>
      <c r="AU334" s="363">
        <v>1.5625000976562562</v>
      </c>
      <c r="AV334" s="397">
        <v>11</v>
      </c>
      <c r="AW334" s="363">
        <v>2.0588236505190385</v>
      </c>
      <c r="AX334" s="397">
        <v>11</v>
      </c>
      <c r="AY334" s="363">
        <v>2.941176297577865</v>
      </c>
      <c r="AZ334" s="363">
        <v>5</v>
      </c>
      <c r="BA334" s="392">
        <v>49.172795129960662</v>
      </c>
    </row>
    <row r="335" spans="1:53" x14ac:dyDescent="0.2">
      <c r="A335" s="369" t="s">
        <v>307</v>
      </c>
      <c r="B335" s="362">
        <v>0</v>
      </c>
      <c r="C335" s="363">
        <v>0</v>
      </c>
      <c r="D335" s="363">
        <v>0</v>
      </c>
      <c r="E335" s="363">
        <v>0</v>
      </c>
      <c r="F335" s="363">
        <v>10000</v>
      </c>
      <c r="G335" s="401">
        <v>1</v>
      </c>
      <c r="H335" s="363">
        <v>0</v>
      </c>
      <c r="I335" s="397">
        <v>1</v>
      </c>
      <c r="J335" s="363">
        <v>0</v>
      </c>
      <c r="K335" s="397">
        <v>1</v>
      </c>
      <c r="L335" s="363">
        <v>0</v>
      </c>
      <c r="M335" s="363">
        <v>5</v>
      </c>
      <c r="N335" s="392">
        <v>15</v>
      </c>
      <c r="O335" s="362">
        <v>0</v>
      </c>
      <c r="P335" s="363">
        <v>0</v>
      </c>
      <c r="Q335" s="363">
        <v>0</v>
      </c>
      <c r="R335" s="363">
        <v>0</v>
      </c>
      <c r="S335" s="363">
        <v>10000</v>
      </c>
      <c r="T335" s="401">
        <v>1</v>
      </c>
      <c r="U335" s="363">
        <v>0</v>
      </c>
      <c r="V335" s="397">
        <v>1</v>
      </c>
      <c r="W335" s="363">
        <v>0</v>
      </c>
      <c r="X335" s="397">
        <v>1</v>
      </c>
      <c r="Y335" s="363">
        <v>0</v>
      </c>
      <c r="Z335" s="363">
        <v>5</v>
      </c>
      <c r="AA335" s="392">
        <v>15</v>
      </c>
      <c r="AB335" s="362">
        <v>0</v>
      </c>
      <c r="AC335" s="363">
        <v>0</v>
      </c>
      <c r="AD335" s="363">
        <v>0</v>
      </c>
      <c r="AE335" s="363">
        <v>0</v>
      </c>
      <c r="AF335" s="363">
        <v>10000</v>
      </c>
      <c r="AG335" s="401">
        <v>1</v>
      </c>
      <c r="AH335" s="363">
        <v>0</v>
      </c>
      <c r="AI335" s="397">
        <v>1</v>
      </c>
      <c r="AJ335" s="363">
        <v>0</v>
      </c>
      <c r="AK335" s="397">
        <v>1</v>
      </c>
      <c r="AL335" s="363">
        <v>0</v>
      </c>
      <c r="AM335" s="363">
        <v>5</v>
      </c>
      <c r="AN335" s="392">
        <v>15</v>
      </c>
      <c r="AO335" s="362">
        <v>-6.6332240647917553</v>
      </c>
      <c r="AP335" s="363">
        <v>18.435067326752495</v>
      </c>
      <c r="AQ335" s="363">
        <v>1.4942176698310496</v>
      </c>
      <c r="AR335" s="363">
        <v>-1.0222001521996007</v>
      </c>
      <c r="AS335" s="363">
        <v>0.11773716248219342</v>
      </c>
      <c r="AT335" s="401">
        <v>10</v>
      </c>
      <c r="AU335" s="363">
        <v>2.1875001367187585</v>
      </c>
      <c r="AV335" s="397">
        <v>18</v>
      </c>
      <c r="AW335" s="363">
        <v>0</v>
      </c>
      <c r="AX335" s="397">
        <v>17</v>
      </c>
      <c r="AY335" s="363">
        <v>4.7058820761245839</v>
      </c>
      <c r="AZ335" s="363">
        <v>5</v>
      </c>
      <c r="BA335" s="392">
        <v>44.430147185405062</v>
      </c>
    </row>
    <row r="336" spans="1:53" x14ac:dyDescent="0.2">
      <c r="A336" s="369" t="s">
        <v>308</v>
      </c>
      <c r="B336" s="362">
        <v>0</v>
      </c>
      <c r="C336" s="363">
        <v>0</v>
      </c>
      <c r="D336" s="363">
        <v>0</v>
      </c>
      <c r="E336" s="363">
        <v>0</v>
      </c>
      <c r="F336" s="363">
        <v>10000</v>
      </c>
      <c r="G336" s="401">
        <v>1</v>
      </c>
      <c r="H336" s="363">
        <v>0</v>
      </c>
      <c r="I336" s="397">
        <v>1</v>
      </c>
      <c r="J336" s="363">
        <v>0</v>
      </c>
      <c r="K336" s="397">
        <v>1</v>
      </c>
      <c r="L336" s="363">
        <v>0</v>
      </c>
      <c r="M336" s="363">
        <v>5</v>
      </c>
      <c r="N336" s="392">
        <v>15</v>
      </c>
      <c r="O336" s="362">
        <v>0</v>
      </c>
      <c r="P336" s="363">
        <v>0</v>
      </c>
      <c r="Q336" s="363">
        <v>0</v>
      </c>
      <c r="R336" s="363">
        <v>0</v>
      </c>
      <c r="S336" s="363">
        <v>10000</v>
      </c>
      <c r="T336" s="401">
        <v>1</v>
      </c>
      <c r="U336" s="363">
        <v>0</v>
      </c>
      <c r="V336" s="397">
        <v>1</v>
      </c>
      <c r="W336" s="363">
        <v>0</v>
      </c>
      <c r="X336" s="397">
        <v>1</v>
      </c>
      <c r="Y336" s="363">
        <v>0</v>
      </c>
      <c r="Z336" s="363">
        <v>5</v>
      </c>
      <c r="AA336" s="392">
        <v>15</v>
      </c>
      <c r="AB336" s="362">
        <v>0</v>
      </c>
      <c r="AC336" s="363">
        <v>0</v>
      </c>
      <c r="AD336" s="363">
        <v>0</v>
      </c>
      <c r="AE336" s="363">
        <v>0</v>
      </c>
      <c r="AF336" s="363">
        <v>10000</v>
      </c>
      <c r="AG336" s="401">
        <v>1</v>
      </c>
      <c r="AH336" s="363">
        <v>0</v>
      </c>
      <c r="AI336" s="397">
        <v>1</v>
      </c>
      <c r="AJ336" s="363">
        <v>0</v>
      </c>
      <c r="AK336" s="397">
        <v>1</v>
      </c>
      <c r="AL336" s="363">
        <v>0</v>
      </c>
      <c r="AM336" s="363">
        <v>5</v>
      </c>
      <c r="AN336" s="392">
        <v>15</v>
      </c>
      <c r="AO336" s="362">
        <v>-7.801940473348301E-15</v>
      </c>
      <c r="AP336" s="363">
        <v>0</v>
      </c>
      <c r="AQ336" s="363">
        <v>0</v>
      </c>
      <c r="AR336" s="363">
        <v>-6.0556357939229318E-15</v>
      </c>
      <c r="AS336" s="363">
        <v>10000</v>
      </c>
      <c r="AT336" s="401">
        <v>17</v>
      </c>
      <c r="AU336" s="363">
        <v>0</v>
      </c>
      <c r="AV336" s="397">
        <v>14</v>
      </c>
      <c r="AW336" s="363">
        <v>1.1764706574394506</v>
      </c>
      <c r="AX336" s="397">
        <v>1</v>
      </c>
      <c r="AY336" s="363">
        <v>0</v>
      </c>
      <c r="AZ336" s="363">
        <v>5</v>
      </c>
      <c r="BA336" s="392">
        <v>23.235294602076152</v>
      </c>
    </row>
    <row r="337" spans="1:53" x14ac:dyDescent="0.2">
      <c r="A337" s="369" t="s">
        <v>309</v>
      </c>
      <c r="B337" s="362">
        <v>0</v>
      </c>
      <c r="C337" s="363">
        <v>0</v>
      </c>
      <c r="D337" s="363">
        <v>0</v>
      </c>
      <c r="E337" s="363">
        <v>0</v>
      </c>
      <c r="F337" s="363">
        <v>10000</v>
      </c>
      <c r="G337" s="401">
        <v>1</v>
      </c>
      <c r="H337" s="363">
        <v>0</v>
      </c>
      <c r="I337" s="397">
        <v>1</v>
      </c>
      <c r="J337" s="363">
        <v>0</v>
      </c>
      <c r="K337" s="397">
        <v>1</v>
      </c>
      <c r="L337" s="363">
        <v>0</v>
      </c>
      <c r="M337" s="363">
        <v>4.5</v>
      </c>
      <c r="N337" s="392">
        <v>13.499999999999998</v>
      </c>
      <c r="O337" s="362">
        <v>0</v>
      </c>
      <c r="P337" s="363">
        <v>0</v>
      </c>
      <c r="Q337" s="363">
        <v>0</v>
      </c>
      <c r="R337" s="363">
        <v>0</v>
      </c>
      <c r="S337" s="363">
        <v>10000</v>
      </c>
      <c r="T337" s="401">
        <v>1</v>
      </c>
      <c r="U337" s="363">
        <v>0</v>
      </c>
      <c r="V337" s="397">
        <v>1</v>
      </c>
      <c r="W337" s="363">
        <v>0</v>
      </c>
      <c r="X337" s="397">
        <v>1</v>
      </c>
      <c r="Y337" s="363">
        <v>0</v>
      </c>
      <c r="Z337" s="363">
        <v>4.5</v>
      </c>
      <c r="AA337" s="392">
        <v>13.499999999999998</v>
      </c>
      <c r="AB337" s="362">
        <v>0</v>
      </c>
      <c r="AC337" s="363">
        <v>0</v>
      </c>
      <c r="AD337" s="363">
        <v>0</v>
      </c>
      <c r="AE337" s="363">
        <v>0</v>
      </c>
      <c r="AF337" s="363">
        <v>10000</v>
      </c>
      <c r="AG337" s="401">
        <v>1</v>
      </c>
      <c r="AH337" s="363">
        <v>0</v>
      </c>
      <c r="AI337" s="397">
        <v>1</v>
      </c>
      <c r="AJ337" s="363">
        <v>0</v>
      </c>
      <c r="AK337" s="397">
        <v>1</v>
      </c>
      <c r="AL337" s="363">
        <v>0</v>
      </c>
      <c r="AM337" s="363">
        <v>4.5</v>
      </c>
      <c r="AN337" s="392">
        <v>13.499999999999998</v>
      </c>
      <c r="AO337" s="362">
        <v>1.3341009904179151</v>
      </c>
      <c r="AP337" s="363">
        <v>-1.1960088201356751</v>
      </c>
      <c r="AQ337" s="363">
        <v>0.51380894436722513</v>
      </c>
      <c r="AR337" s="363">
        <v>0.76778769738340136</v>
      </c>
      <c r="AS337" s="363">
        <v>-29.747263279702906</v>
      </c>
      <c r="AT337" s="401">
        <v>14</v>
      </c>
      <c r="AU337" s="363">
        <v>0.93750005859375363</v>
      </c>
      <c r="AV337" s="397">
        <v>9</v>
      </c>
      <c r="AW337" s="363">
        <v>2.6470589792387638</v>
      </c>
      <c r="AX337" s="397">
        <v>18</v>
      </c>
      <c r="AY337" s="363">
        <v>4.9999997058823702</v>
      </c>
      <c r="AZ337" s="363">
        <v>4.5</v>
      </c>
      <c r="BA337" s="392">
        <v>53.591912382474725</v>
      </c>
    </row>
    <row r="338" spans="1:53" x14ac:dyDescent="0.2">
      <c r="A338" s="369" t="s">
        <v>21</v>
      </c>
      <c r="B338" s="362">
        <v>0</v>
      </c>
      <c r="C338" s="363">
        <v>0</v>
      </c>
      <c r="D338" s="363">
        <v>0</v>
      </c>
      <c r="E338" s="363">
        <v>0</v>
      </c>
      <c r="F338" s="363">
        <v>10000</v>
      </c>
      <c r="G338" s="401">
        <v>1</v>
      </c>
      <c r="H338" s="363">
        <v>0</v>
      </c>
      <c r="I338" s="397">
        <v>1</v>
      </c>
      <c r="J338" s="363">
        <v>0</v>
      </c>
      <c r="K338" s="397">
        <v>1</v>
      </c>
      <c r="L338" s="363">
        <v>0</v>
      </c>
      <c r="M338" s="363">
        <v>5</v>
      </c>
      <c r="N338" s="392">
        <v>15</v>
      </c>
      <c r="O338" s="362">
        <v>0</v>
      </c>
      <c r="P338" s="363">
        <v>0</v>
      </c>
      <c r="Q338" s="363">
        <v>0</v>
      </c>
      <c r="R338" s="363">
        <v>0</v>
      </c>
      <c r="S338" s="363">
        <v>10000</v>
      </c>
      <c r="T338" s="401">
        <v>1</v>
      </c>
      <c r="U338" s="363">
        <v>0</v>
      </c>
      <c r="V338" s="397">
        <v>1</v>
      </c>
      <c r="W338" s="363">
        <v>0</v>
      </c>
      <c r="X338" s="397">
        <v>1</v>
      </c>
      <c r="Y338" s="363">
        <v>0</v>
      </c>
      <c r="Z338" s="363">
        <v>5</v>
      </c>
      <c r="AA338" s="392">
        <v>15</v>
      </c>
      <c r="AB338" s="362">
        <v>0</v>
      </c>
      <c r="AC338" s="363">
        <v>0</v>
      </c>
      <c r="AD338" s="363">
        <v>0</v>
      </c>
      <c r="AE338" s="363">
        <v>0</v>
      </c>
      <c r="AF338" s="363">
        <v>10000</v>
      </c>
      <c r="AG338" s="401">
        <v>1</v>
      </c>
      <c r="AH338" s="363">
        <v>0</v>
      </c>
      <c r="AI338" s="397">
        <v>1</v>
      </c>
      <c r="AJ338" s="363">
        <v>0</v>
      </c>
      <c r="AK338" s="397">
        <v>1</v>
      </c>
      <c r="AL338" s="363">
        <v>0</v>
      </c>
      <c r="AM338" s="363">
        <v>5</v>
      </c>
      <c r="AN338" s="392">
        <v>15</v>
      </c>
      <c r="AO338" s="362">
        <v>-7.801940473348301E-15</v>
      </c>
      <c r="AP338" s="363">
        <v>2.8378702828162559</v>
      </c>
      <c r="AQ338" s="363">
        <v>0.92007169729592087</v>
      </c>
      <c r="AR338" s="363">
        <v>0.63519917527639891</v>
      </c>
      <c r="AS338" s="363">
        <v>31.722703977118258</v>
      </c>
      <c r="AT338" s="401">
        <v>13</v>
      </c>
      <c r="AU338" s="363">
        <v>1.2500000781250049</v>
      </c>
      <c r="AV338" s="397">
        <v>12</v>
      </c>
      <c r="AW338" s="363">
        <v>1.7647059861591758</v>
      </c>
      <c r="AX338" s="397">
        <v>7</v>
      </c>
      <c r="AY338" s="363">
        <v>1.7647057785467188</v>
      </c>
      <c r="AZ338" s="363">
        <v>5</v>
      </c>
      <c r="BA338" s="392">
        <v>41.397059785629423</v>
      </c>
    </row>
    <row r="339" spans="1:53" x14ac:dyDescent="0.2">
      <c r="A339" s="369" t="s">
        <v>310</v>
      </c>
      <c r="B339" s="362">
        <v>0</v>
      </c>
      <c r="C339" s="363">
        <v>0</v>
      </c>
      <c r="D339" s="363">
        <v>0</v>
      </c>
      <c r="E339" s="363">
        <v>0</v>
      </c>
      <c r="F339" s="363">
        <v>10000</v>
      </c>
      <c r="G339" s="401">
        <v>1</v>
      </c>
      <c r="H339" s="363">
        <v>0</v>
      </c>
      <c r="I339" s="397">
        <v>1</v>
      </c>
      <c r="J339" s="363">
        <v>0</v>
      </c>
      <c r="K339" s="397">
        <v>1</v>
      </c>
      <c r="L339" s="363">
        <v>0</v>
      </c>
      <c r="M339" s="363">
        <v>5</v>
      </c>
      <c r="N339" s="392">
        <v>15</v>
      </c>
      <c r="O339" s="362">
        <v>0</v>
      </c>
      <c r="P339" s="363">
        <v>0</v>
      </c>
      <c r="Q339" s="363">
        <v>0</v>
      </c>
      <c r="R339" s="363">
        <v>0</v>
      </c>
      <c r="S339" s="363">
        <v>10000</v>
      </c>
      <c r="T339" s="401">
        <v>1</v>
      </c>
      <c r="U339" s="363">
        <v>0</v>
      </c>
      <c r="V339" s="397">
        <v>1</v>
      </c>
      <c r="W339" s="363">
        <v>0</v>
      </c>
      <c r="X339" s="397">
        <v>1</v>
      </c>
      <c r="Y339" s="363">
        <v>0</v>
      </c>
      <c r="Z339" s="363">
        <v>5</v>
      </c>
      <c r="AA339" s="392">
        <v>15</v>
      </c>
      <c r="AB339" s="362">
        <v>0</v>
      </c>
      <c r="AC339" s="363">
        <v>0</v>
      </c>
      <c r="AD339" s="363">
        <v>0</v>
      </c>
      <c r="AE339" s="363">
        <v>0</v>
      </c>
      <c r="AF339" s="363">
        <v>10000</v>
      </c>
      <c r="AG339" s="401">
        <v>1</v>
      </c>
      <c r="AH339" s="363">
        <v>0</v>
      </c>
      <c r="AI339" s="397">
        <v>1</v>
      </c>
      <c r="AJ339" s="363">
        <v>0</v>
      </c>
      <c r="AK339" s="397">
        <v>1</v>
      </c>
      <c r="AL339" s="363">
        <v>0</v>
      </c>
      <c r="AM339" s="363">
        <v>5</v>
      </c>
      <c r="AN339" s="392">
        <v>15</v>
      </c>
      <c r="AO339" s="362">
        <v>-0.33745784307686261</v>
      </c>
      <c r="AP339" s="363">
        <v>1.1611426944776257</v>
      </c>
      <c r="AQ339" s="363">
        <v>0.1484064850880959</v>
      </c>
      <c r="AR339" s="363">
        <v>-2.0267871549273083E-3</v>
      </c>
      <c r="AS339" s="363">
        <v>5.5024446824439375</v>
      </c>
      <c r="AT339" s="401">
        <v>16</v>
      </c>
      <c r="AU339" s="363">
        <v>0.31250001953125123</v>
      </c>
      <c r="AV339" s="397">
        <v>16</v>
      </c>
      <c r="AW339" s="363">
        <v>0.58823532871972528</v>
      </c>
      <c r="AX339" s="397">
        <v>10</v>
      </c>
      <c r="AY339" s="363">
        <v>2.6470586678200783</v>
      </c>
      <c r="AZ339" s="363">
        <v>5</v>
      </c>
      <c r="BA339" s="392">
        <v>29.246323441217072</v>
      </c>
    </row>
    <row r="340" spans="1:53" x14ac:dyDescent="0.2">
      <c r="A340" s="389" t="s">
        <v>311</v>
      </c>
      <c r="B340" s="362">
        <v>0</v>
      </c>
      <c r="C340" s="363">
        <v>0</v>
      </c>
      <c r="D340" s="363">
        <v>0</v>
      </c>
      <c r="E340" s="363">
        <v>0</v>
      </c>
      <c r="F340" s="363">
        <v>10000</v>
      </c>
      <c r="G340" s="401">
        <v>1</v>
      </c>
      <c r="H340" s="363">
        <v>0</v>
      </c>
      <c r="I340" s="397">
        <v>1</v>
      </c>
      <c r="J340" s="363">
        <v>0</v>
      </c>
      <c r="K340" s="397">
        <v>1</v>
      </c>
      <c r="L340" s="363">
        <v>0</v>
      </c>
      <c r="M340" s="363">
        <v>5</v>
      </c>
      <c r="N340" s="392">
        <v>15</v>
      </c>
      <c r="O340" s="362">
        <v>0</v>
      </c>
      <c r="P340" s="363">
        <v>0</v>
      </c>
      <c r="Q340" s="363">
        <v>0</v>
      </c>
      <c r="R340" s="363">
        <v>0</v>
      </c>
      <c r="S340" s="363">
        <v>10000</v>
      </c>
      <c r="T340" s="401">
        <v>1</v>
      </c>
      <c r="U340" s="363">
        <v>0</v>
      </c>
      <c r="V340" s="397">
        <v>1</v>
      </c>
      <c r="W340" s="363">
        <v>0</v>
      </c>
      <c r="X340" s="397">
        <v>1</v>
      </c>
      <c r="Y340" s="363">
        <v>0</v>
      </c>
      <c r="Z340" s="363">
        <v>5</v>
      </c>
      <c r="AA340" s="392">
        <v>15</v>
      </c>
      <c r="AB340" s="362">
        <v>0</v>
      </c>
      <c r="AC340" s="363">
        <v>0</v>
      </c>
      <c r="AD340" s="363">
        <v>0</v>
      </c>
      <c r="AE340" s="363">
        <v>0</v>
      </c>
      <c r="AF340" s="363">
        <v>10000</v>
      </c>
      <c r="AG340" s="401">
        <v>1</v>
      </c>
      <c r="AH340" s="363">
        <v>0</v>
      </c>
      <c r="AI340" s="397">
        <v>1</v>
      </c>
      <c r="AJ340" s="363">
        <v>0</v>
      </c>
      <c r="AK340" s="397">
        <v>1</v>
      </c>
      <c r="AL340" s="363">
        <v>0</v>
      </c>
      <c r="AM340" s="363">
        <v>5</v>
      </c>
      <c r="AN340" s="392">
        <v>15</v>
      </c>
      <c r="AO340" s="362">
        <v>-7.801940473348301E-15</v>
      </c>
      <c r="AP340" s="363">
        <v>3.0724646703638125</v>
      </c>
      <c r="AQ340" s="363">
        <v>0.9961300209035896</v>
      </c>
      <c r="AR340" s="363">
        <v>0.68770832708541052</v>
      </c>
      <c r="AS340" s="363">
        <v>5.2493698965162796</v>
      </c>
      <c r="AT340" s="401">
        <v>11</v>
      </c>
      <c r="AU340" s="363">
        <v>1.8750001171875073</v>
      </c>
      <c r="AV340" s="397">
        <v>10</v>
      </c>
      <c r="AW340" s="363">
        <v>2.3529413148789011</v>
      </c>
      <c r="AX340" s="397">
        <v>12</v>
      </c>
      <c r="AY340" s="363">
        <v>3.2352939273356514</v>
      </c>
      <c r="AZ340" s="363">
        <v>5</v>
      </c>
      <c r="BA340" s="392">
        <v>54.30147180647181</v>
      </c>
    </row>
    <row r="341" spans="1:53" x14ac:dyDescent="0.2">
      <c r="A341" s="395" t="s">
        <v>312</v>
      </c>
      <c r="B341" s="370">
        <v>0</v>
      </c>
      <c r="C341" s="371">
        <v>0</v>
      </c>
      <c r="D341" s="371">
        <v>0</v>
      </c>
      <c r="E341" s="371">
        <v>0</v>
      </c>
      <c r="F341" s="371">
        <v>10000</v>
      </c>
      <c r="G341" s="400">
        <v>1</v>
      </c>
      <c r="H341" s="371">
        <v>0</v>
      </c>
      <c r="I341" s="398">
        <v>1</v>
      </c>
      <c r="J341" s="371">
        <v>0</v>
      </c>
      <c r="K341" s="398">
        <v>1</v>
      </c>
      <c r="L341" s="371">
        <v>0</v>
      </c>
      <c r="M341" s="371">
        <v>5</v>
      </c>
      <c r="N341" s="393">
        <v>15</v>
      </c>
      <c r="O341" s="370">
        <v>0</v>
      </c>
      <c r="P341" s="371">
        <v>0</v>
      </c>
      <c r="Q341" s="371">
        <v>0</v>
      </c>
      <c r="R341" s="371">
        <v>0</v>
      </c>
      <c r="S341" s="371">
        <v>10000</v>
      </c>
      <c r="T341" s="400">
        <v>1</v>
      </c>
      <c r="U341" s="371">
        <v>0</v>
      </c>
      <c r="V341" s="398">
        <v>1</v>
      </c>
      <c r="W341" s="371">
        <v>0</v>
      </c>
      <c r="X341" s="398">
        <v>1</v>
      </c>
      <c r="Y341" s="371">
        <v>0</v>
      </c>
      <c r="Z341" s="371">
        <v>5</v>
      </c>
      <c r="AA341" s="393">
        <v>15</v>
      </c>
      <c r="AB341" s="370">
        <v>0</v>
      </c>
      <c r="AC341" s="371">
        <v>0</v>
      </c>
      <c r="AD341" s="371">
        <v>0</v>
      </c>
      <c r="AE341" s="371">
        <v>0</v>
      </c>
      <c r="AF341" s="371">
        <v>10000</v>
      </c>
      <c r="AG341" s="400">
        <v>1</v>
      </c>
      <c r="AH341" s="371">
        <v>0</v>
      </c>
      <c r="AI341" s="398">
        <v>1</v>
      </c>
      <c r="AJ341" s="371">
        <v>0</v>
      </c>
      <c r="AK341" s="398">
        <v>1</v>
      </c>
      <c r="AL341" s="371">
        <v>0</v>
      </c>
      <c r="AM341" s="371">
        <v>5</v>
      </c>
      <c r="AN341" s="393">
        <v>15</v>
      </c>
      <c r="AO341" s="370">
        <v>10.000267300601921</v>
      </c>
      <c r="AP341" s="371">
        <v>3.278449986259238</v>
      </c>
      <c r="AQ341" s="371">
        <v>7.820973253892781</v>
      </c>
      <c r="AR341" s="371">
        <v>8.4957260815711582</v>
      </c>
      <c r="AS341" s="371">
        <v>2.6764624618233914</v>
      </c>
      <c r="AT341" s="400">
        <v>6</v>
      </c>
      <c r="AU341" s="371">
        <v>3.4375002148437637</v>
      </c>
      <c r="AV341" s="398">
        <v>6</v>
      </c>
      <c r="AW341" s="371">
        <v>3.5294119723183517</v>
      </c>
      <c r="AX341" s="398">
        <v>13</v>
      </c>
      <c r="AY341" s="371">
        <v>3.5294115570934377</v>
      </c>
      <c r="AZ341" s="371">
        <v>5</v>
      </c>
      <c r="BA341" s="393">
        <v>74.356619981415122</v>
      </c>
    </row>
    <row r="342" spans="1:53" x14ac:dyDescent="0.2">
      <c r="A342" s="386"/>
      <c r="B342" s="383"/>
      <c r="C342" s="383"/>
      <c r="D342" s="383"/>
      <c r="E342" s="383"/>
      <c r="F342" s="383"/>
      <c r="G342" s="361"/>
      <c r="H342" s="383"/>
      <c r="I342" s="368"/>
      <c r="J342" s="383"/>
      <c r="K342" s="383"/>
      <c r="L342" s="383"/>
      <c r="M342" s="383"/>
      <c r="N342" s="383"/>
      <c r="O342" s="363"/>
      <c r="P342" s="363"/>
      <c r="Q342" s="363"/>
      <c r="R342" s="363"/>
      <c r="S342" s="363"/>
      <c r="T342" s="383"/>
      <c r="U342" s="363"/>
      <c r="V342" s="383"/>
      <c r="W342" s="363"/>
      <c r="X342" s="383"/>
      <c r="Y342" s="363"/>
      <c r="Z342" s="363"/>
      <c r="AA342" s="363"/>
      <c r="AB342" s="383"/>
      <c r="AC342" s="383"/>
      <c r="AD342" s="383"/>
      <c r="AE342" s="383"/>
      <c r="AF342" s="383"/>
      <c r="AG342" s="383"/>
      <c r="AH342" s="383"/>
      <c r="AI342" s="383"/>
      <c r="AJ342" s="383"/>
      <c r="AK342" s="368"/>
      <c r="AL342" s="383"/>
      <c r="AM342" s="383"/>
      <c r="AN342" s="383"/>
      <c r="AO342" s="383"/>
      <c r="AP342" s="383"/>
      <c r="AQ342" s="383"/>
      <c r="AR342" s="383"/>
      <c r="AS342" s="383"/>
      <c r="AT342" s="383"/>
      <c r="AU342" s="383"/>
      <c r="AV342" s="383"/>
      <c r="AW342" s="383"/>
      <c r="AX342" s="368"/>
      <c r="AY342" s="383"/>
      <c r="AZ342" s="383"/>
      <c r="BA342" s="383"/>
    </row>
    <row r="343" spans="1:53" x14ac:dyDescent="0.2">
      <c r="A343" s="386" t="s">
        <v>358</v>
      </c>
      <c r="B343" s="361"/>
      <c r="C343" s="361"/>
      <c r="D343" s="361"/>
      <c r="E343" s="361"/>
      <c r="F343" s="361"/>
      <c r="G343" s="396">
        <v>1</v>
      </c>
      <c r="H343" s="383"/>
      <c r="I343" s="396">
        <v>1</v>
      </c>
      <c r="J343" s="383"/>
      <c r="K343" s="396">
        <v>1</v>
      </c>
      <c r="L343" s="383"/>
      <c r="M343" s="383"/>
      <c r="N343" s="383"/>
      <c r="O343" s="361"/>
      <c r="P343" s="361"/>
      <c r="Q343" s="361"/>
      <c r="R343" s="361"/>
      <c r="S343" s="361"/>
      <c r="T343" s="396">
        <v>1</v>
      </c>
      <c r="U343" s="363"/>
      <c r="V343" s="396">
        <v>1</v>
      </c>
      <c r="W343" s="363"/>
      <c r="X343" s="396">
        <v>1</v>
      </c>
      <c r="Y343" s="363"/>
      <c r="Z343" s="363"/>
      <c r="AA343" s="363"/>
      <c r="AB343" s="361"/>
      <c r="AC343" s="361"/>
      <c r="AD343" s="361"/>
      <c r="AE343" s="361"/>
      <c r="AF343" s="361"/>
      <c r="AG343" s="396">
        <v>1</v>
      </c>
      <c r="AH343" s="383"/>
      <c r="AI343" s="396">
        <v>1</v>
      </c>
      <c r="AJ343" s="383"/>
      <c r="AK343" s="396">
        <v>1</v>
      </c>
      <c r="AL343" s="383"/>
      <c r="AM343" s="383"/>
      <c r="AN343" s="383"/>
      <c r="AO343" s="361"/>
      <c r="AP343" s="361"/>
      <c r="AQ343" s="361"/>
      <c r="AR343" s="361"/>
      <c r="AS343" s="361"/>
      <c r="AT343" s="396">
        <v>1</v>
      </c>
      <c r="AU343" s="383"/>
      <c r="AV343" s="396">
        <v>1</v>
      </c>
      <c r="AW343" s="383"/>
      <c r="AX343" s="396">
        <v>1</v>
      </c>
      <c r="AY343" s="383"/>
      <c r="AZ343" s="383"/>
      <c r="BA343" s="383"/>
    </row>
    <row r="344" spans="1:53" x14ac:dyDescent="0.2">
      <c r="A344" s="386" t="s">
        <v>333</v>
      </c>
      <c r="B344" s="361"/>
      <c r="C344" s="361"/>
      <c r="D344" s="361"/>
      <c r="E344" s="361"/>
      <c r="F344" s="361"/>
      <c r="G344" s="396">
        <v>1</v>
      </c>
      <c r="H344" s="383"/>
      <c r="I344" s="396">
        <v>1</v>
      </c>
      <c r="J344" s="383"/>
      <c r="K344" s="396">
        <v>1</v>
      </c>
      <c r="L344" s="383"/>
      <c r="M344" s="383"/>
      <c r="N344" s="383"/>
      <c r="O344" s="361"/>
      <c r="P344" s="361"/>
      <c r="Q344" s="361"/>
      <c r="R344" s="361"/>
      <c r="S344" s="361"/>
      <c r="T344" s="396">
        <v>1</v>
      </c>
      <c r="U344" s="363"/>
      <c r="V344" s="396">
        <v>1</v>
      </c>
      <c r="W344" s="363"/>
      <c r="X344" s="396">
        <v>1</v>
      </c>
      <c r="Y344" s="363"/>
      <c r="Z344" s="363"/>
      <c r="AA344" s="363"/>
      <c r="AB344" s="361"/>
      <c r="AC344" s="361"/>
      <c r="AD344" s="361"/>
      <c r="AE344" s="361"/>
      <c r="AF344" s="361"/>
      <c r="AG344" s="396">
        <v>1</v>
      </c>
      <c r="AH344" s="383"/>
      <c r="AI344" s="396">
        <v>1</v>
      </c>
      <c r="AJ344" s="383"/>
      <c r="AK344" s="396">
        <v>1</v>
      </c>
      <c r="AL344" s="383"/>
      <c r="AM344" s="383"/>
      <c r="AN344" s="383"/>
      <c r="AO344" s="361"/>
      <c r="AP344" s="361"/>
      <c r="AQ344" s="361"/>
      <c r="AR344" s="361"/>
      <c r="AS344" s="361"/>
      <c r="AT344" s="396">
        <v>17</v>
      </c>
      <c r="AU344" s="383"/>
      <c r="AV344" s="396">
        <v>18</v>
      </c>
      <c r="AW344" s="383"/>
      <c r="AX344" s="396">
        <v>18</v>
      </c>
      <c r="AY344" s="383"/>
      <c r="AZ344" s="383"/>
      <c r="BA344" s="383"/>
    </row>
    <row r="346" spans="1:53" ht="15.75" x14ac:dyDescent="0.25">
      <c r="A346" s="358"/>
      <c r="B346" s="765" t="s">
        <v>371</v>
      </c>
      <c r="C346" s="772"/>
      <c r="D346" s="772"/>
      <c r="E346" s="772"/>
      <c r="F346" s="772"/>
      <c r="G346" s="772"/>
      <c r="H346" s="772"/>
      <c r="I346" s="772"/>
      <c r="J346" s="772"/>
      <c r="K346" s="772"/>
      <c r="L346" s="772"/>
      <c r="M346" s="772"/>
      <c r="N346" s="773"/>
      <c r="O346" s="765" t="s">
        <v>371</v>
      </c>
      <c r="P346" s="772"/>
      <c r="Q346" s="772"/>
      <c r="R346" s="772"/>
      <c r="S346" s="772"/>
      <c r="T346" s="772"/>
      <c r="U346" s="772"/>
      <c r="V346" s="772"/>
      <c r="W346" s="772"/>
      <c r="X346" s="772"/>
      <c r="Y346" s="772"/>
      <c r="Z346" s="772"/>
      <c r="AA346" s="773"/>
      <c r="AB346" s="765" t="s">
        <v>371</v>
      </c>
      <c r="AC346" s="772"/>
      <c r="AD346" s="772"/>
      <c r="AE346" s="772"/>
      <c r="AF346" s="772"/>
      <c r="AG346" s="772"/>
      <c r="AH346" s="772"/>
      <c r="AI346" s="772"/>
      <c r="AJ346" s="772"/>
      <c r="AK346" s="772"/>
      <c r="AL346" s="772"/>
      <c r="AM346" s="772"/>
      <c r="AN346" s="773"/>
      <c r="AO346" s="765" t="s">
        <v>371</v>
      </c>
      <c r="AP346" s="772"/>
      <c r="AQ346" s="772"/>
      <c r="AR346" s="772"/>
      <c r="AS346" s="772"/>
      <c r="AT346" s="772"/>
      <c r="AU346" s="772"/>
      <c r="AV346" s="772"/>
      <c r="AW346" s="772"/>
      <c r="AX346" s="772"/>
      <c r="AY346" s="772"/>
      <c r="AZ346" s="772"/>
      <c r="BA346" s="773"/>
    </row>
    <row r="347" spans="1:53" x14ac:dyDescent="0.2">
      <c r="A347" s="358"/>
      <c r="B347" s="755" t="s">
        <v>284</v>
      </c>
      <c r="C347" s="756"/>
      <c r="D347" s="756"/>
      <c r="E347" s="756"/>
      <c r="F347" s="756"/>
      <c r="G347" s="756"/>
      <c r="H347" s="756"/>
      <c r="I347" s="756"/>
      <c r="J347" s="756"/>
      <c r="K347" s="763"/>
      <c r="L347" s="763"/>
      <c r="M347" s="763"/>
      <c r="N347" s="764"/>
      <c r="O347" s="755" t="s">
        <v>285</v>
      </c>
      <c r="P347" s="756"/>
      <c r="Q347" s="756"/>
      <c r="R347" s="756"/>
      <c r="S347" s="756"/>
      <c r="T347" s="756"/>
      <c r="U347" s="756"/>
      <c r="V347" s="756"/>
      <c r="W347" s="756"/>
      <c r="X347" s="756"/>
      <c r="Y347" s="756"/>
      <c r="Z347" s="756"/>
      <c r="AA347" s="757"/>
      <c r="AB347" s="755" t="s">
        <v>286</v>
      </c>
      <c r="AC347" s="756"/>
      <c r="AD347" s="756"/>
      <c r="AE347" s="756"/>
      <c r="AF347" s="756"/>
      <c r="AG347" s="756"/>
      <c r="AH347" s="756"/>
      <c r="AI347" s="756"/>
      <c r="AJ347" s="756"/>
      <c r="AK347" s="756"/>
      <c r="AL347" s="756"/>
      <c r="AM347" s="756"/>
      <c r="AN347" s="757"/>
      <c r="AO347" s="756" t="s">
        <v>287</v>
      </c>
      <c r="AP347" s="756"/>
      <c r="AQ347" s="756"/>
      <c r="AR347" s="756"/>
      <c r="AS347" s="756"/>
      <c r="AT347" s="756"/>
      <c r="AU347" s="756"/>
      <c r="AV347" s="756"/>
      <c r="AW347" s="756"/>
      <c r="AX347" s="756"/>
      <c r="AY347" s="756"/>
      <c r="AZ347" s="756"/>
      <c r="BA347" s="757"/>
    </row>
    <row r="348" spans="1:53" ht="33.75" x14ac:dyDescent="0.2">
      <c r="A348" s="382" t="s">
        <v>14</v>
      </c>
      <c r="B348" s="377" t="s">
        <v>348</v>
      </c>
      <c r="C348" s="378" t="s">
        <v>355</v>
      </c>
      <c r="D348" s="378" t="s">
        <v>356</v>
      </c>
      <c r="E348" s="378" t="s">
        <v>357</v>
      </c>
      <c r="F348" s="378" t="s">
        <v>319</v>
      </c>
      <c r="G348" s="375" t="s">
        <v>320</v>
      </c>
      <c r="H348" s="378" t="s">
        <v>352</v>
      </c>
      <c r="I348" s="375" t="s">
        <v>322</v>
      </c>
      <c r="J348" s="378" t="s">
        <v>353</v>
      </c>
      <c r="K348" s="375" t="s">
        <v>324</v>
      </c>
      <c r="L348" s="378" t="s">
        <v>325</v>
      </c>
      <c r="M348" s="378" t="s">
        <v>354</v>
      </c>
      <c r="N348" s="378" t="s">
        <v>327</v>
      </c>
      <c r="O348" s="377" t="s">
        <v>348</v>
      </c>
      <c r="P348" s="378" t="s">
        <v>355</v>
      </c>
      <c r="Q348" s="378" t="s">
        <v>356</v>
      </c>
      <c r="R348" s="378" t="s">
        <v>357</v>
      </c>
      <c r="S348" s="378" t="s">
        <v>319</v>
      </c>
      <c r="T348" s="375" t="s">
        <v>320</v>
      </c>
      <c r="U348" s="378" t="s">
        <v>352</v>
      </c>
      <c r="V348" s="375" t="s">
        <v>322</v>
      </c>
      <c r="W348" s="378" t="s">
        <v>353</v>
      </c>
      <c r="X348" s="375" t="s">
        <v>324</v>
      </c>
      <c r="Y348" s="378" t="s">
        <v>325</v>
      </c>
      <c r="Z348" s="378" t="s">
        <v>354</v>
      </c>
      <c r="AA348" s="378" t="s">
        <v>327</v>
      </c>
      <c r="AB348" s="377" t="s">
        <v>348</v>
      </c>
      <c r="AC348" s="378" t="s">
        <v>355</v>
      </c>
      <c r="AD348" s="378" t="s">
        <v>356</v>
      </c>
      <c r="AE348" s="378" t="s">
        <v>357</v>
      </c>
      <c r="AF348" s="378" t="s">
        <v>319</v>
      </c>
      <c r="AG348" s="378" t="s">
        <v>320</v>
      </c>
      <c r="AH348" s="378" t="s">
        <v>352</v>
      </c>
      <c r="AI348" s="375" t="s">
        <v>322</v>
      </c>
      <c r="AJ348" s="378" t="s">
        <v>353</v>
      </c>
      <c r="AK348" s="378" t="s">
        <v>324</v>
      </c>
      <c r="AL348" s="378" t="s">
        <v>325</v>
      </c>
      <c r="AM348" s="378" t="s">
        <v>354</v>
      </c>
      <c r="AN348" s="376" t="s">
        <v>327</v>
      </c>
      <c r="AO348" s="377" t="s">
        <v>348</v>
      </c>
      <c r="AP348" s="378" t="s">
        <v>355</v>
      </c>
      <c r="AQ348" s="378" t="s">
        <v>356</v>
      </c>
      <c r="AR348" s="378" t="s">
        <v>357</v>
      </c>
      <c r="AS348" s="378" t="s">
        <v>319</v>
      </c>
      <c r="AT348" s="375" t="s">
        <v>320</v>
      </c>
      <c r="AU348" s="378" t="s">
        <v>352</v>
      </c>
      <c r="AV348" s="378" t="s">
        <v>322</v>
      </c>
      <c r="AW348" s="378" t="s">
        <v>353</v>
      </c>
      <c r="AX348" s="378" t="s">
        <v>324</v>
      </c>
      <c r="AY348" s="378" t="s">
        <v>325</v>
      </c>
      <c r="AZ348" s="378" t="s">
        <v>354</v>
      </c>
      <c r="BA348" s="376" t="s">
        <v>327</v>
      </c>
    </row>
    <row r="349" spans="1:53" x14ac:dyDescent="0.2">
      <c r="A349" s="381" t="s">
        <v>0</v>
      </c>
      <c r="B349" s="372">
        <v>0</v>
      </c>
      <c r="C349" s="372">
        <v>0</v>
      </c>
      <c r="D349" s="372">
        <v>0</v>
      </c>
      <c r="E349" s="372">
        <v>0</v>
      </c>
      <c r="F349" s="372"/>
      <c r="G349" s="372"/>
      <c r="H349" s="391"/>
      <c r="I349" s="391"/>
      <c r="J349" s="391"/>
      <c r="K349" s="391"/>
      <c r="L349" s="387"/>
      <c r="M349" s="372"/>
      <c r="N349" s="373"/>
      <c r="O349" s="372">
        <v>0</v>
      </c>
      <c r="P349" s="372">
        <v>0</v>
      </c>
      <c r="Q349" s="372">
        <v>0</v>
      </c>
      <c r="R349" s="372">
        <v>0</v>
      </c>
      <c r="S349" s="372"/>
      <c r="T349" s="372"/>
      <c r="U349" s="391"/>
      <c r="V349" s="391"/>
      <c r="W349" s="391"/>
      <c r="X349" s="391"/>
      <c r="Y349" s="387"/>
      <c r="Z349" s="372"/>
      <c r="AA349" s="373"/>
      <c r="AB349" s="372">
        <v>0</v>
      </c>
      <c r="AC349" s="372">
        <v>0</v>
      </c>
      <c r="AD349" s="372">
        <v>0</v>
      </c>
      <c r="AE349" s="372">
        <v>0</v>
      </c>
      <c r="AF349" s="372"/>
      <c r="AG349" s="372"/>
      <c r="AH349" s="391"/>
      <c r="AI349" s="391"/>
      <c r="AJ349" s="391"/>
      <c r="AK349" s="391"/>
      <c r="AL349" s="387"/>
      <c r="AM349" s="372"/>
      <c r="AN349" s="373"/>
      <c r="AO349" s="372">
        <v>0</v>
      </c>
      <c r="AP349" s="372">
        <v>0</v>
      </c>
      <c r="AQ349" s="372">
        <v>0</v>
      </c>
      <c r="AR349" s="372">
        <v>0</v>
      </c>
      <c r="AS349" s="372"/>
      <c r="AT349" s="372"/>
      <c r="AU349" s="391"/>
      <c r="AV349" s="391"/>
      <c r="AW349" s="391"/>
      <c r="AX349" s="391"/>
      <c r="AY349" s="387"/>
      <c r="AZ349" s="372"/>
      <c r="BA349" s="373"/>
    </row>
    <row r="350" spans="1:53" x14ac:dyDescent="0.2">
      <c r="A350" s="369" t="s">
        <v>292</v>
      </c>
      <c r="B350" s="362">
        <v>2.7919527564403315</v>
      </c>
      <c r="C350" s="363">
        <v>1.4405572151293615</v>
      </c>
      <c r="D350" s="363">
        <v>2.4509118461720072</v>
      </c>
      <c r="E350" s="363">
        <v>2.5640085717827836</v>
      </c>
      <c r="F350" s="363">
        <v>0</v>
      </c>
      <c r="G350" s="401">
        <v>6</v>
      </c>
      <c r="H350" s="363">
        <v>3.5294119723183517</v>
      </c>
      <c r="I350" s="397">
        <v>6</v>
      </c>
      <c r="J350" s="363">
        <v>3.5294119723183517</v>
      </c>
      <c r="K350" s="397">
        <v>17</v>
      </c>
      <c r="L350" s="363">
        <v>0</v>
      </c>
      <c r="M350" s="363">
        <v>5</v>
      </c>
      <c r="N350" s="392">
        <v>64.411767612456913</v>
      </c>
      <c r="O350" s="362">
        <v>2.9049111740278368</v>
      </c>
      <c r="P350" s="363">
        <v>3.1184580732082674</v>
      </c>
      <c r="Q350" s="363">
        <v>2.9568853386329588</v>
      </c>
      <c r="R350" s="363">
        <v>2.9395117786265006</v>
      </c>
      <c r="S350" s="363">
        <v>353.04601689769925</v>
      </c>
      <c r="T350" s="401">
        <v>6</v>
      </c>
      <c r="U350" s="363">
        <v>3.5294117854671283</v>
      </c>
      <c r="V350" s="397">
        <v>7</v>
      </c>
      <c r="W350" s="363">
        <v>3.235294307958489</v>
      </c>
      <c r="X350" s="397">
        <v>3</v>
      </c>
      <c r="Y350" s="363">
        <v>0.58823525951557298</v>
      </c>
      <c r="Z350" s="363">
        <v>5</v>
      </c>
      <c r="AA350" s="392">
        <v>64.117648432526039</v>
      </c>
      <c r="AB350" s="362">
        <v>0</v>
      </c>
      <c r="AC350" s="363">
        <v>0</v>
      </c>
      <c r="AD350" s="363">
        <v>0</v>
      </c>
      <c r="AE350" s="363">
        <v>0</v>
      </c>
      <c r="AF350" s="363">
        <v>10000</v>
      </c>
      <c r="AG350" s="401">
        <v>1</v>
      </c>
      <c r="AH350" s="363">
        <v>0</v>
      </c>
      <c r="AI350" s="397">
        <v>1</v>
      </c>
      <c r="AJ350" s="363">
        <v>0</v>
      </c>
      <c r="AK350" s="397">
        <v>1</v>
      </c>
      <c r="AL350" s="363">
        <v>0</v>
      </c>
      <c r="AM350" s="363">
        <v>5</v>
      </c>
      <c r="AN350" s="392">
        <v>15</v>
      </c>
      <c r="AO350" s="362">
        <v>4.0506569209779499</v>
      </c>
      <c r="AP350" s="363">
        <v>4.2153861383279692</v>
      </c>
      <c r="AQ350" s="363">
        <v>4.0901221457029378</v>
      </c>
      <c r="AR350" s="363">
        <v>4.0768858485686019</v>
      </c>
      <c r="AS350" s="363">
        <v>178.07831940938706</v>
      </c>
      <c r="AT350" s="401">
        <v>7</v>
      </c>
      <c r="AU350" s="363">
        <v>3.235294307958489</v>
      </c>
      <c r="AV350" s="397">
        <v>7</v>
      </c>
      <c r="AW350" s="363">
        <v>3.235294307958489</v>
      </c>
      <c r="AX350" s="397">
        <v>4</v>
      </c>
      <c r="AY350" s="363">
        <v>0.88235288927335942</v>
      </c>
      <c r="AZ350" s="363">
        <v>5</v>
      </c>
      <c r="BA350" s="392">
        <v>62.941178979238927</v>
      </c>
    </row>
    <row r="351" spans="1:53" x14ac:dyDescent="0.2">
      <c r="A351" s="369" t="s">
        <v>299</v>
      </c>
      <c r="B351" s="362">
        <v>1.8461620619141319</v>
      </c>
      <c r="C351" s="363">
        <v>1.5592844581345213</v>
      </c>
      <c r="D351" s="363">
        <v>1.7737650524863362</v>
      </c>
      <c r="E351" s="363">
        <v>1.7977735039434033</v>
      </c>
      <c r="F351" s="363">
        <v>0</v>
      </c>
      <c r="G351" s="401">
        <v>7</v>
      </c>
      <c r="H351" s="363">
        <v>3.235294307958489</v>
      </c>
      <c r="I351" s="397">
        <v>7</v>
      </c>
      <c r="J351" s="363">
        <v>3.235294307958489</v>
      </c>
      <c r="K351" s="397">
        <v>17</v>
      </c>
      <c r="L351" s="363">
        <v>0</v>
      </c>
      <c r="M351" s="363">
        <v>5</v>
      </c>
      <c r="N351" s="392">
        <v>60.294120311418844</v>
      </c>
      <c r="O351" s="362">
        <v>2.8236386791509536</v>
      </c>
      <c r="P351" s="363">
        <v>2.9813036672106827</v>
      </c>
      <c r="Q351" s="363">
        <v>2.862012012259715</v>
      </c>
      <c r="R351" s="363">
        <v>2.8491848422200636</v>
      </c>
      <c r="S351" s="363">
        <v>251.54280811059863</v>
      </c>
      <c r="T351" s="401">
        <v>7</v>
      </c>
      <c r="U351" s="363">
        <v>3.2352941366782013</v>
      </c>
      <c r="V351" s="397">
        <v>8</v>
      </c>
      <c r="W351" s="363">
        <v>2.9411766435986264</v>
      </c>
      <c r="X351" s="397">
        <v>4</v>
      </c>
      <c r="Y351" s="363">
        <v>0.88235288927335942</v>
      </c>
      <c r="Z351" s="363">
        <v>5</v>
      </c>
      <c r="AA351" s="392">
        <v>60.882354129757871</v>
      </c>
      <c r="AB351" s="362">
        <v>0</v>
      </c>
      <c r="AC351" s="363">
        <v>0</v>
      </c>
      <c r="AD351" s="363">
        <v>0</v>
      </c>
      <c r="AE351" s="363">
        <v>0</v>
      </c>
      <c r="AF351" s="363">
        <v>10000</v>
      </c>
      <c r="AG351" s="401">
        <v>1</v>
      </c>
      <c r="AH351" s="363">
        <v>0</v>
      </c>
      <c r="AI351" s="397">
        <v>1</v>
      </c>
      <c r="AJ351" s="363">
        <v>0</v>
      </c>
      <c r="AK351" s="397">
        <v>1</v>
      </c>
      <c r="AL351" s="363">
        <v>0</v>
      </c>
      <c r="AM351" s="363">
        <v>5</v>
      </c>
      <c r="AN351" s="392">
        <v>15</v>
      </c>
      <c r="AO351" s="362">
        <v>13.900615007509021</v>
      </c>
      <c r="AP351" s="363">
        <v>14.482862375255376</v>
      </c>
      <c r="AQ351" s="363">
        <v>14.040107706501741</v>
      </c>
      <c r="AR351" s="363">
        <v>13.993323054658399</v>
      </c>
      <c r="AS351" s="363">
        <v>29.823371247406055</v>
      </c>
      <c r="AT351" s="401">
        <v>2</v>
      </c>
      <c r="AU351" s="363">
        <v>4.7058826297578022</v>
      </c>
      <c r="AV351" s="397">
        <v>2</v>
      </c>
      <c r="AW351" s="363">
        <v>4.7058826297578022</v>
      </c>
      <c r="AX351" s="397">
        <v>7</v>
      </c>
      <c r="AY351" s="363">
        <v>1.7647057785467188</v>
      </c>
      <c r="AZ351" s="363">
        <v>5</v>
      </c>
      <c r="BA351" s="392">
        <v>86.176474152249369</v>
      </c>
    </row>
    <row r="352" spans="1:53" x14ac:dyDescent="0.2">
      <c r="A352" s="369" t="s">
        <v>331</v>
      </c>
      <c r="B352" s="362">
        <v>0.21908146031397541</v>
      </c>
      <c r="C352" s="363">
        <v>1.5830299067363655E-2</v>
      </c>
      <c r="D352" s="363">
        <v>0.16778858604599986</v>
      </c>
      <c r="E352" s="363">
        <v>0.18479844041753171</v>
      </c>
      <c r="F352" s="363">
        <v>1965.0626791092266</v>
      </c>
      <c r="G352" s="401">
        <v>14</v>
      </c>
      <c r="H352" s="363">
        <v>1.1764706574394506</v>
      </c>
      <c r="I352" s="397">
        <v>12</v>
      </c>
      <c r="J352" s="363">
        <v>1.7647059861591758</v>
      </c>
      <c r="K352" s="397">
        <v>4</v>
      </c>
      <c r="L352" s="363">
        <v>4.0625002539062658</v>
      </c>
      <c r="M352" s="363">
        <v>5</v>
      </c>
      <c r="N352" s="392">
        <v>47.775737266909175</v>
      </c>
      <c r="O352" s="362">
        <v>0.48531289797906563</v>
      </c>
      <c r="P352" s="363">
        <v>0.15159171189207454</v>
      </c>
      <c r="Q352" s="363">
        <v>0.40409009381198457</v>
      </c>
      <c r="R352" s="363">
        <v>0.43124067842580238</v>
      </c>
      <c r="S352" s="363">
        <v>576.41159732136202</v>
      </c>
      <c r="T352" s="401">
        <v>16</v>
      </c>
      <c r="U352" s="363">
        <v>0.58823529757785475</v>
      </c>
      <c r="V352" s="397">
        <v>14</v>
      </c>
      <c r="W352" s="363">
        <v>1.1764706574394506</v>
      </c>
      <c r="X352" s="397">
        <v>1</v>
      </c>
      <c r="Y352" s="363">
        <v>0</v>
      </c>
      <c r="Z352" s="363">
        <v>5</v>
      </c>
      <c r="AA352" s="392">
        <v>27.352941685121138</v>
      </c>
      <c r="AB352" s="362">
        <v>0</v>
      </c>
      <c r="AC352" s="363">
        <v>0</v>
      </c>
      <c r="AD352" s="363">
        <v>0</v>
      </c>
      <c r="AE352" s="363">
        <v>0</v>
      </c>
      <c r="AF352" s="363">
        <v>10000</v>
      </c>
      <c r="AG352" s="401">
        <v>1</v>
      </c>
      <c r="AH352" s="363">
        <v>0</v>
      </c>
      <c r="AI352" s="397">
        <v>1</v>
      </c>
      <c r="AJ352" s="363">
        <v>0</v>
      </c>
      <c r="AK352" s="397">
        <v>1</v>
      </c>
      <c r="AL352" s="363">
        <v>0</v>
      </c>
      <c r="AM352" s="363">
        <v>5</v>
      </c>
      <c r="AN352" s="392">
        <v>15</v>
      </c>
      <c r="AO352" s="362">
        <v>0.41265474487714682</v>
      </c>
      <c r="AP352" s="363">
        <v>0.10538465345820314</v>
      </c>
      <c r="AQ352" s="363">
        <v>0.33904010731575634</v>
      </c>
      <c r="AR352" s="363">
        <v>0.36372981754618811</v>
      </c>
      <c r="AS352" s="363">
        <v>494.39761892003435</v>
      </c>
      <c r="AT352" s="401">
        <v>15</v>
      </c>
      <c r="AU352" s="363">
        <v>0.88235299307958792</v>
      </c>
      <c r="AV352" s="397">
        <v>14</v>
      </c>
      <c r="AW352" s="363">
        <v>1.1764706574394506</v>
      </c>
      <c r="AX352" s="397">
        <v>2</v>
      </c>
      <c r="AY352" s="363">
        <v>0.29411762975778649</v>
      </c>
      <c r="AZ352" s="363">
        <v>5</v>
      </c>
      <c r="BA352" s="392">
        <v>30.29411844290663</v>
      </c>
    </row>
    <row r="353" spans="1:53" x14ac:dyDescent="0.2">
      <c r="A353" s="369" t="s">
        <v>328</v>
      </c>
      <c r="B353" s="362">
        <v>0</v>
      </c>
      <c r="C353" s="363">
        <v>0</v>
      </c>
      <c r="D353" s="363">
        <v>0</v>
      </c>
      <c r="E353" s="363">
        <v>0</v>
      </c>
      <c r="F353" s="363">
        <v>10000</v>
      </c>
      <c r="G353" s="401">
        <v>15</v>
      </c>
      <c r="H353" s="363">
        <v>0.88235299307958792</v>
      </c>
      <c r="I353" s="397">
        <v>13</v>
      </c>
      <c r="J353" s="363">
        <v>1.4705883217993132</v>
      </c>
      <c r="K353" s="397">
        <v>1</v>
      </c>
      <c r="L353" s="363">
        <v>5.0000003125000196</v>
      </c>
      <c r="M353" s="363">
        <v>4</v>
      </c>
      <c r="N353" s="392">
        <v>43.470590141652366</v>
      </c>
      <c r="O353" s="362">
        <v>10.361082061160847</v>
      </c>
      <c r="P353" s="363">
        <v>7.4568684945003447</v>
      </c>
      <c r="Q353" s="363">
        <v>9.6542394152038966</v>
      </c>
      <c r="R353" s="363">
        <v>9.8905177692465873</v>
      </c>
      <c r="S353" s="363">
        <v>14.308629891454078</v>
      </c>
      <c r="T353" s="401">
        <v>2</v>
      </c>
      <c r="U353" s="363">
        <v>4.705882380622838</v>
      </c>
      <c r="V353" s="397">
        <v>2</v>
      </c>
      <c r="W353" s="363">
        <v>4.7058826297578022</v>
      </c>
      <c r="X353" s="397">
        <v>8</v>
      </c>
      <c r="Y353" s="363">
        <v>2.0588234083045056</v>
      </c>
      <c r="Z353" s="363">
        <v>4</v>
      </c>
      <c r="AA353" s="392">
        <v>84.058825297577982</v>
      </c>
      <c r="AB353" s="362">
        <v>0</v>
      </c>
      <c r="AC353" s="363">
        <v>0</v>
      </c>
      <c r="AD353" s="363">
        <v>0</v>
      </c>
      <c r="AE353" s="363">
        <v>0</v>
      </c>
      <c r="AF353" s="363">
        <v>10000</v>
      </c>
      <c r="AG353" s="401">
        <v>1</v>
      </c>
      <c r="AH353" s="363">
        <v>0</v>
      </c>
      <c r="AI353" s="397">
        <v>1</v>
      </c>
      <c r="AJ353" s="363">
        <v>0</v>
      </c>
      <c r="AK353" s="397">
        <v>1</v>
      </c>
      <c r="AL353" s="363">
        <v>0</v>
      </c>
      <c r="AM353" s="363">
        <v>4</v>
      </c>
      <c r="AN353" s="392">
        <v>12</v>
      </c>
      <c r="AO353" s="362">
        <v>23.394836245008086</v>
      </c>
      <c r="AP353" s="363">
        <v>20.188688612492161</v>
      </c>
      <c r="AQ353" s="363">
        <v>22.626719218732909</v>
      </c>
      <c r="AR353" s="363">
        <v>22.8843389842711</v>
      </c>
      <c r="AS353" s="363">
        <v>4.2788087224176037</v>
      </c>
      <c r="AT353" s="401">
        <v>1</v>
      </c>
      <c r="AU353" s="363">
        <v>5.0000002941176653</v>
      </c>
      <c r="AV353" s="397">
        <v>1</v>
      </c>
      <c r="AW353" s="363">
        <v>5.0000002941176653</v>
      </c>
      <c r="AX353" s="397">
        <v>12</v>
      </c>
      <c r="AY353" s="363">
        <v>3.2352939273356514</v>
      </c>
      <c r="AZ353" s="363">
        <v>4</v>
      </c>
      <c r="BA353" s="392">
        <v>91.705885899654263</v>
      </c>
    </row>
    <row r="354" spans="1:53" x14ac:dyDescent="0.2">
      <c r="A354" s="369" t="s">
        <v>329</v>
      </c>
      <c r="B354" s="362">
        <v>14.57426056113105</v>
      </c>
      <c r="C354" s="363">
        <v>0.47490897202067345</v>
      </c>
      <c r="D354" s="363">
        <v>11.0161196671871</v>
      </c>
      <c r="E354" s="363">
        <v>12.19607807945861</v>
      </c>
      <c r="F354" s="363">
        <v>1.6529425614527842</v>
      </c>
      <c r="G354" s="401">
        <v>1</v>
      </c>
      <c r="H354" s="363">
        <v>5.0000002941176653</v>
      </c>
      <c r="I354" s="397">
        <v>1</v>
      </c>
      <c r="J354" s="363">
        <v>5.0000002941176653</v>
      </c>
      <c r="K354" s="397">
        <v>14</v>
      </c>
      <c r="L354" s="363">
        <v>0.93750005859375363</v>
      </c>
      <c r="M354" s="363">
        <v>4.375</v>
      </c>
      <c r="N354" s="392">
        <v>85.93750429342856</v>
      </c>
      <c r="O354" s="362">
        <v>14.285382528072951</v>
      </c>
      <c r="P354" s="363">
        <v>0.62802280641000252</v>
      </c>
      <c r="Q354" s="363">
        <v>10.961383023013136</v>
      </c>
      <c r="R354" s="363">
        <v>12.072506078642595</v>
      </c>
      <c r="S354" s="363">
        <v>1.4442623921451356</v>
      </c>
      <c r="T354" s="401">
        <v>1</v>
      </c>
      <c r="U354" s="363">
        <v>5.0000000294117655</v>
      </c>
      <c r="V354" s="397">
        <v>1</v>
      </c>
      <c r="W354" s="363">
        <v>5.0000002941176653</v>
      </c>
      <c r="X354" s="397">
        <v>16</v>
      </c>
      <c r="Y354" s="363">
        <v>4.4117644463667975</v>
      </c>
      <c r="Z354" s="363">
        <v>4.375</v>
      </c>
      <c r="AA354" s="392">
        <v>96.360295603806406</v>
      </c>
      <c r="AB354" s="362">
        <v>0</v>
      </c>
      <c r="AC354" s="363">
        <v>0</v>
      </c>
      <c r="AD354" s="363">
        <v>0</v>
      </c>
      <c r="AE354" s="363">
        <v>0</v>
      </c>
      <c r="AF354" s="363">
        <v>10000</v>
      </c>
      <c r="AG354" s="401">
        <v>1</v>
      </c>
      <c r="AH354" s="363">
        <v>0</v>
      </c>
      <c r="AI354" s="397">
        <v>1</v>
      </c>
      <c r="AJ354" s="363">
        <v>0</v>
      </c>
      <c r="AK354" s="397">
        <v>1</v>
      </c>
      <c r="AL354" s="363">
        <v>0</v>
      </c>
      <c r="AM354" s="363">
        <v>4.375</v>
      </c>
      <c r="AN354" s="392">
        <v>13.125</v>
      </c>
      <c r="AO354" s="362">
        <v>13.467406578021155</v>
      </c>
      <c r="AP354" s="363">
        <v>1.2545792078357043</v>
      </c>
      <c r="AQ354" s="363">
        <v>10.541502343775253</v>
      </c>
      <c r="AR354" s="363">
        <v>11.522825220212894</v>
      </c>
      <c r="AS354" s="363">
        <v>0.97423720084711296</v>
      </c>
      <c r="AT354" s="401">
        <v>3</v>
      </c>
      <c r="AU354" s="363">
        <v>4.4117649653979392</v>
      </c>
      <c r="AV354" s="397">
        <v>3</v>
      </c>
      <c r="AW354" s="363">
        <v>4.4117649653979392</v>
      </c>
      <c r="AX354" s="397">
        <v>17</v>
      </c>
      <c r="AY354" s="363">
        <v>4.7058820761245839</v>
      </c>
      <c r="AZ354" s="363">
        <v>4.375</v>
      </c>
      <c r="BA354" s="392">
        <v>89.007355743944885</v>
      </c>
    </row>
    <row r="355" spans="1:53" x14ac:dyDescent="0.2">
      <c r="A355" s="369" t="s">
        <v>303</v>
      </c>
      <c r="B355" s="362">
        <v>11.624676022269707</v>
      </c>
      <c r="C355" s="363">
        <v>0.58572106549216285</v>
      </c>
      <c r="D355" s="363">
        <v>8.8388630149234704</v>
      </c>
      <c r="E355" s="363">
        <v>9.7627003754988735</v>
      </c>
      <c r="F355" s="363">
        <v>2.0152408896306255</v>
      </c>
      <c r="G355" s="401">
        <v>2</v>
      </c>
      <c r="H355" s="363">
        <v>4.7058826297578022</v>
      </c>
      <c r="I355" s="397">
        <v>2</v>
      </c>
      <c r="J355" s="363">
        <v>4.7058826297578022</v>
      </c>
      <c r="K355" s="397">
        <v>13</v>
      </c>
      <c r="L355" s="363">
        <v>1.2500000781250049</v>
      </c>
      <c r="M355" s="363">
        <v>4.75</v>
      </c>
      <c r="N355" s="392">
        <v>83.88235705098424</v>
      </c>
      <c r="O355" s="362">
        <v>11.368860997634128</v>
      </c>
      <c r="P355" s="363">
        <v>0.64967876525172741</v>
      </c>
      <c r="Q355" s="363">
        <v>8.7599704684634592</v>
      </c>
      <c r="R355" s="363">
        <v>9.6320519508906592</v>
      </c>
      <c r="S355" s="363">
        <v>1.7796918360769498</v>
      </c>
      <c r="T355" s="401">
        <v>3</v>
      </c>
      <c r="U355" s="363">
        <v>4.4117647318339106</v>
      </c>
      <c r="V355" s="397">
        <v>3</v>
      </c>
      <c r="W355" s="363">
        <v>4.4117649653979392</v>
      </c>
      <c r="X355" s="397">
        <v>15</v>
      </c>
      <c r="Y355" s="363">
        <v>4.1176468166090112</v>
      </c>
      <c r="Z355" s="363">
        <v>4.75</v>
      </c>
      <c r="AA355" s="392">
        <v>88.367648330449981</v>
      </c>
      <c r="AB355" s="362">
        <v>0</v>
      </c>
      <c r="AC355" s="363">
        <v>0</v>
      </c>
      <c r="AD355" s="363">
        <v>0</v>
      </c>
      <c r="AE355" s="363">
        <v>0</v>
      </c>
      <c r="AF355" s="363">
        <v>10000</v>
      </c>
      <c r="AG355" s="401">
        <v>1</v>
      </c>
      <c r="AH355" s="363">
        <v>0</v>
      </c>
      <c r="AI355" s="397">
        <v>1</v>
      </c>
      <c r="AJ355" s="363">
        <v>0</v>
      </c>
      <c r="AK355" s="397">
        <v>1</v>
      </c>
      <c r="AL355" s="363">
        <v>0</v>
      </c>
      <c r="AM355" s="363">
        <v>4.75</v>
      </c>
      <c r="AN355" s="392">
        <v>14.25</v>
      </c>
      <c r="AO355" s="362">
        <v>10.907682317652958</v>
      </c>
      <c r="AP355" s="363">
        <v>1.0538465345820029</v>
      </c>
      <c r="AQ355" s="363">
        <v>8.5469366060559135</v>
      </c>
      <c r="AR355" s="363">
        <v>9.3387102208684212</v>
      </c>
      <c r="AS355" s="363">
        <v>1.1972006904838417</v>
      </c>
      <c r="AT355" s="401">
        <v>5</v>
      </c>
      <c r="AU355" s="363">
        <v>3.8235296366782143</v>
      </c>
      <c r="AV355" s="397">
        <v>4</v>
      </c>
      <c r="AW355" s="363">
        <v>4.117647301038077</v>
      </c>
      <c r="AX355" s="397">
        <v>16</v>
      </c>
      <c r="AY355" s="363">
        <v>4.4117644463667975</v>
      </c>
      <c r="AZ355" s="363">
        <v>4.75</v>
      </c>
      <c r="BA355" s="392">
        <v>83.073531903114429</v>
      </c>
    </row>
    <row r="356" spans="1:53" x14ac:dyDescent="0.2">
      <c r="A356" s="369" t="s">
        <v>330</v>
      </c>
      <c r="B356" s="362">
        <v>-3.7163696499602641</v>
      </c>
      <c r="C356" s="363">
        <v>15.735317272951429</v>
      </c>
      <c r="D356" s="363">
        <v>1.1924974508269686</v>
      </c>
      <c r="E356" s="363">
        <v>-0.4353917421184858</v>
      </c>
      <c r="F356" s="363">
        <v>11.622583489204256</v>
      </c>
      <c r="G356" s="401">
        <v>9</v>
      </c>
      <c r="H356" s="363">
        <v>2.6470589792387638</v>
      </c>
      <c r="I356" s="397">
        <v>17</v>
      </c>
      <c r="J356" s="363">
        <v>0.29411766435986264</v>
      </c>
      <c r="K356" s="397">
        <v>9</v>
      </c>
      <c r="L356" s="363">
        <v>2.5000001562500098</v>
      </c>
      <c r="M356" s="363">
        <v>4.75</v>
      </c>
      <c r="N356" s="392">
        <v>42.338236973940411</v>
      </c>
      <c r="O356" s="362">
        <v>-2.7795193247892338</v>
      </c>
      <c r="P356" s="363">
        <v>12.336677886835504</v>
      </c>
      <c r="Q356" s="363">
        <v>0.89953968709452337</v>
      </c>
      <c r="R356" s="363">
        <v>-0.33027016577361662</v>
      </c>
      <c r="S356" s="363">
        <v>13.522259643054255</v>
      </c>
      <c r="T356" s="401">
        <v>11</v>
      </c>
      <c r="U356" s="363">
        <v>2.0588235415224916</v>
      </c>
      <c r="V356" s="397">
        <v>17</v>
      </c>
      <c r="W356" s="363">
        <v>0.29411766435986264</v>
      </c>
      <c r="X356" s="397">
        <v>9</v>
      </c>
      <c r="Y356" s="363">
        <v>2.3529410380622919</v>
      </c>
      <c r="Z356" s="363">
        <v>4.75</v>
      </c>
      <c r="AA356" s="392">
        <v>37.779411555363353</v>
      </c>
      <c r="AB356" s="362">
        <v>0</v>
      </c>
      <c r="AC356" s="363">
        <v>0</v>
      </c>
      <c r="AD356" s="363">
        <v>0</v>
      </c>
      <c r="AE356" s="363">
        <v>0</v>
      </c>
      <c r="AF356" s="363">
        <v>10000</v>
      </c>
      <c r="AG356" s="401">
        <v>1</v>
      </c>
      <c r="AH356" s="363">
        <v>0</v>
      </c>
      <c r="AI356" s="397">
        <v>1</v>
      </c>
      <c r="AJ356" s="363">
        <v>0</v>
      </c>
      <c r="AK356" s="397">
        <v>1</v>
      </c>
      <c r="AL356" s="363">
        <v>0</v>
      </c>
      <c r="AM356" s="363">
        <v>4.75</v>
      </c>
      <c r="AN356" s="392">
        <v>14.25</v>
      </c>
      <c r="AO356" s="362">
        <v>-1.8719663522396193</v>
      </c>
      <c r="AP356" s="363">
        <v>8.4257539598246005</v>
      </c>
      <c r="AQ356" s="363">
        <v>0.59512359262872661</v>
      </c>
      <c r="AR356" s="363">
        <v>-0.23231696238517446</v>
      </c>
      <c r="AS356" s="363">
        <v>13.779256614074718</v>
      </c>
      <c r="AT356" s="401">
        <v>12</v>
      </c>
      <c r="AU356" s="363">
        <v>1.7647059861591758</v>
      </c>
      <c r="AV356" s="397">
        <v>17</v>
      </c>
      <c r="AW356" s="363">
        <v>0.29411766435986264</v>
      </c>
      <c r="AX356" s="397">
        <v>8</v>
      </c>
      <c r="AY356" s="363">
        <v>2.0588234083045056</v>
      </c>
      <c r="AZ356" s="363">
        <v>4.75</v>
      </c>
      <c r="BA356" s="392">
        <v>34.838235778546789</v>
      </c>
    </row>
    <row r="357" spans="1:53" x14ac:dyDescent="0.2">
      <c r="A357" s="369" t="s">
        <v>30</v>
      </c>
      <c r="B357" s="362">
        <v>0</v>
      </c>
      <c r="C357" s="363">
        <v>6.3083741783411877</v>
      </c>
      <c r="D357" s="363">
        <v>1.5919940842698259</v>
      </c>
      <c r="E357" s="363">
        <v>1.0640535391883799</v>
      </c>
      <c r="F357" s="363">
        <v>1.3022079992327018</v>
      </c>
      <c r="G357" s="401">
        <v>8</v>
      </c>
      <c r="H357" s="363">
        <v>2.9411766435986264</v>
      </c>
      <c r="I357" s="397">
        <v>9</v>
      </c>
      <c r="J357" s="363">
        <v>2.6470589792387638</v>
      </c>
      <c r="K357" s="397">
        <v>15</v>
      </c>
      <c r="L357" s="363">
        <v>0.62500003906250245</v>
      </c>
      <c r="M357" s="363">
        <v>4.75</v>
      </c>
      <c r="N357" s="392">
        <v>55.242649477049227</v>
      </c>
      <c r="O357" s="362">
        <v>0</v>
      </c>
      <c r="P357" s="363">
        <v>5.7604850518986064</v>
      </c>
      <c r="Q357" s="363">
        <v>1.4020169341824618</v>
      </c>
      <c r="R357" s="363">
        <v>0.93336061783213431</v>
      </c>
      <c r="S357" s="363">
        <v>1.3005761596346672</v>
      </c>
      <c r="T357" s="401">
        <v>9</v>
      </c>
      <c r="U357" s="363">
        <v>2.6470588391003465</v>
      </c>
      <c r="V357" s="397">
        <v>10</v>
      </c>
      <c r="W357" s="363">
        <v>2.3529413148789011</v>
      </c>
      <c r="X357" s="397">
        <v>17</v>
      </c>
      <c r="Y357" s="363">
        <v>4.7058820761245839</v>
      </c>
      <c r="Z357" s="363">
        <v>4.75</v>
      </c>
      <c r="AA357" s="392">
        <v>63.367647306228477</v>
      </c>
      <c r="AB357" s="362">
        <v>0</v>
      </c>
      <c r="AC357" s="363">
        <v>0</v>
      </c>
      <c r="AD357" s="363">
        <v>0</v>
      </c>
      <c r="AE357" s="363">
        <v>0</v>
      </c>
      <c r="AF357" s="363">
        <v>10000</v>
      </c>
      <c r="AG357" s="401">
        <v>1</v>
      </c>
      <c r="AH357" s="363">
        <v>0</v>
      </c>
      <c r="AI357" s="397">
        <v>1</v>
      </c>
      <c r="AJ357" s="363">
        <v>0</v>
      </c>
      <c r="AK357" s="397">
        <v>1</v>
      </c>
      <c r="AL357" s="363">
        <v>0</v>
      </c>
      <c r="AM357" s="363">
        <v>4.75</v>
      </c>
      <c r="AN357" s="392">
        <v>14.25</v>
      </c>
      <c r="AO357" s="362">
        <v>0</v>
      </c>
      <c r="AP357" s="363">
        <v>4.0046168314115764</v>
      </c>
      <c r="AQ357" s="363">
        <v>0.95941136751056844</v>
      </c>
      <c r="AR357" s="363">
        <v>0.63763312123342786</v>
      </c>
      <c r="AS357" s="363">
        <v>1.3005761596346626</v>
      </c>
      <c r="AT357" s="401">
        <v>10</v>
      </c>
      <c r="AU357" s="363">
        <v>2.3529413148789011</v>
      </c>
      <c r="AV357" s="397">
        <v>10</v>
      </c>
      <c r="AW357" s="363">
        <v>2.3529413148789011</v>
      </c>
      <c r="AX357" s="397">
        <v>15</v>
      </c>
      <c r="AY357" s="363">
        <v>4.1176468166090112</v>
      </c>
      <c r="AZ357" s="363">
        <v>4.75</v>
      </c>
      <c r="BA357" s="392">
        <v>59.544118858131647</v>
      </c>
    </row>
    <row r="358" spans="1:53" x14ac:dyDescent="0.2">
      <c r="A358" s="369" t="s">
        <v>6</v>
      </c>
      <c r="B358" s="362">
        <v>1.3412060131416759</v>
      </c>
      <c r="C358" s="363">
        <v>0.11872724300517118</v>
      </c>
      <c r="D358" s="363">
        <v>1.0326987974498187</v>
      </c>
      <c r="E358" s="363">
        <v>1.1350066303557422</v>
      </c>
      <c r="F358" s="363">
        <v>775.7159885906201</v>
      </c>
      <c r="G358" s="401">
        <v>10</v>
      </c>
      <c r="H358" s="363">
        <v>2.3529413148789011</v>
      </c>
      <c r="I358" s="397">
        <v>8</v>
      </c>
      <c r="J358" s="363">
        <v>2.9411766435986264</v>
      </c>
      <c r="K358" s="397">
        <v>5</v>
      </c>
      <c r="L358" s="363">
        <v>3.7500002343750145</v>
      </c>
      <c r="M358" s="363">
        <v>4.75</v>
      </c>
      <c r="N358" s="392">
        <v>62.558826412467738</v>
      </c>
      <c r="O358" s="362">
        <v>1.7787066021625224</v>
      </c>
      <c r="P358" s="363">
        <v>0.12271710010309426</v>
      </c>
      <c r="Q358" s="363">
        <v>1.3756632324121185</v>
      </c>
      <c r="R358" s="363">
        <v>1.510389720693446</v>
      </c>
      <c r="S358" s="363">
        <v>525.87509105862239</v>
      </c>
      <c r="T358" s="401">
        <v>10</v>
      </c>
      <c r="U358" s="363">
        <v>2.352941190311419</v>
      </c>
      <c r="V358" s="397">
        <v>9</v>
      </c>
      <c r="W358" s="363">
        <v>2.6470589792387638</v>
      </c>
      <c r="X358" s="397">
        <v>2</v>
      </c>
      <c r="Y358" s="363">
        <v>0.29411762975778649</v>
      </c>
      <c r="Z358" s="363">
        <v>4.75</v>
      </c>
      <c r="AA358" s="392">
        <v>50.132354076124635</v>
      </c>
      <c r="AB358" s="362">
        <v>0</v>
      </c>
      <c r="AC358" s="363">
        <v>0</v>
      </c>
      <c r="AD358" s="363">
        <v>0</v>
      </c>
      <c r="AE358" s="363">
        <v>0</v>
      </c>
      <c r="AF358" s="363">
        <v>10000</v>
      </c>
      <c r="AG358" s="401">
        <v>1</v>
      </c>
      <c r="AH358" s="363">
        <v>0</v>
      </c>
      <c r="AI358" s="397">
        <v>1</v>
      </c>
      <c r="AJ358" s="363">
        <v>0</v>
      </c>
      <c r="AK358" s="397">
        <v>1</v>
      </c>
      <c r="AL358" s="363">
        <v>0</v>
      </c>
      <c r="AM358" s="363">
        <v>4.75</v>
      </c>
      <c r="AN358" s="392">
        <v>14.25</v>
      </c>
      <c r="AO358" s="362">
        <v>1.8261158250310356</v>
      </c>
      <c r="AP358" s="363">
        <v>6.5238118807468604E-2</v>
      </c>
      <c r="AQ358" s="363">
        <v>1.4042512246269883</v>
      </c>
      <c r="AR358" s="363">
        <v>1.545740948919095</v>
      </c>
      <c r="AS358" s="363">
        <v>366.7326272311451</v>
      </c>
      <c r="AT358" s="401">
        <v>9</v>
      </c>
      <c r="AU358" s="363">
        <v>2.6470589792387638</v>
      </c>
      <c r="AV358" s="397">
        <v>9</v>
      </c>
      <c r="AW358" s="363">
        <v>2.6470589792387638</v>
      </c>
      <c r="AX358" s="397">
        <v>3</v>
      </c>
      <c r="AY358" s="363">
        <v>0.58823525951557298</v>
      </c>
      <c r="AZ358" s="363">
        <v>4.75</v>
      </c>
      <c r="BA358" s="392">
        <v>53.073531487889412</v>
      </c>
    </row>
    <row r="359" spans="1:53" x14ac:dyDescent="0.2">
      <c r="A359" s="369" t="s">
        <v>305</v>
      </c>
      <c r="B359" s="362">
        <v>10.000267145795329</v>
      </c>
      <c r="C359" s="363">
        <v>0</v>
      </c>
      <c r="D359" s="363">
        <v>7.4765794948832784</v>
      </c>
      <c r="E359" s="363">
        <v>8.313490276103142</v>
      </c>
      <c r="F359" s="363">
        <v>4.3477534806548492</v>
      </c>
      <c r="G359" s="401">
        <v>4</v>
      </c>
      <c r="H359" s="363">
        <v>4.117647301038077</v>
      </c>
      <c r="I359" s="397">
        <v>4</v>
      </c>
      <c r="J359" s="363">
        <v>4.117647301038077</v>
      </c>
      <c r="K359" s="397">
        <v>11</v>
      </c>
      <c r="L359" s="363">
        <v>1.8750001171875073</v>
      </c>
      <c r="M359" s="363">
        <v>4.375</v>
      </c>
      <c r="N359" s="392">
        <v>76.397062566095599</v>
      </c>
      <c r="O359" s="362">
        <v>10.001161012420384</v>
      </c>
      <c r="P359" s="363">
        <v>0</v>
      </c>
      <c r="Q359" s="363">
        <v>7.5670262349923885</v>
      </c>
      <c r="R359" s="363">
        <v>8.3806916008857968</v>
      </c>
      <c r="S359" s="363">
        <v>3.7784168279756458</v>
      </c>
      <c r="T359" s="401">
        <v>5</v>
      </c>
      <c r="U359" s="363">
        <v>3.8235294342560557</v>
      </c>
      <c r="V359" s="397">
        <v>5</v>
      </c>
      <c r="W359" s="363">
        <v>3.8235296366782143</v>
      </c>
      <c r="X359" s="397">
        <v>13</v>
      </c>
      <c r="Y359" s="363">
        <v>3.5294115570934377</v>
      </c>
      <c r="Z359" s="363">
        <v>4.375</v>
      </c>
      <c r="AA359" s="392">
        <v>77.242648167820192</v>
      </c>
      <c r="AB359" s="362">
        <v>0</v>
      </c>
      <c r="AC359" s="363">
        <v>0</v>
      </c>
      <c r="AD359" s="363">
        <v>0</v>
      </c>
      <c r="AE359" s="363">
        <v>0</v>
      </c>
      <c r="AF359" s="363">
        <v>10000</v>
      </c>
      <c r="AG359" s="401">
        <v>1</v>
      </c>
      <c r="AH359" s="363">
        <v>0</v>
      </c>
      <c r="AI359" s="397">
        <v>1</v>
      </c>
      <c r="AJ359" s="363">
        <v>0</v>
      </c>
      <c r="AK359" s="397">
        <v>1</v>
      </c>
      <c r="AL359" s="363">
        <v>0</v>
      </c>
      <c r="AM359" s="363">
        <v>4.375</v>
      </c>
      <c r="AN359" s="392">
        <v>13.125</v>
      </c>
      <c r="AO359" s="362">
        <v>10.000158089455709</v>
      </c>
      <c r="AP359" s="363">
        <v>0</v>
      </c>
      <c r="AQ359" s="363">
        <v>7.6043570169227221</v>
      </c>
      <c r="AR359" s="363">
        <v>8.4078878962920243</v>
      </c>
      <c r="AS359" s="363">
        <v>2.5729077119511627</v>
      </c>
      <c r="AT359" s="401">
        <v>6</v>
      </c>
      <c r="AU359" s="363">
        <v>3.5294119723183517</v>
      </c>
      <c r="AV359" s="397">
        <v>6</v>
      </c>
      <c r="AW359" s="363">
        <v>3.5294119723183517</v>
      </c>
      <c r="AX359" s="397">
        <v>13</v>
      </c>
      <c r="AY359" s="363">
        <v>3.5294115570934377</v>
      </c>
      <c r="AZ359" s="363">
        <v>4.375</v>
      </c>
      <c r="BA359" s="392">
        <v>73.125002283737231</v>
      </c>
    </row>
    <row r="360" spans="1:53" x14ac:dyDescent="0.2">
      <c r="A360" s="369" t="s">
        <v>306</v>
      </c>
      <c r="B360" s="362">
        <v>0</v>
      </c>
      <c r="C360" s="363">
        <v>3.0077568227975533</v>
      </c>
      <c r="D360" s="363">
        <v>0.75904360354144151</v>
      </c>
      <c r="E360" s="363">
        <v>0.5073279107799048</v>
      </c>
      <c r="F360" s="363">
        <v>8.6661291244936738</v>
      </c>
      <c r="G360" s="401">
        <v>11</v>
      </c>
      <c r="H360" s="363">
        <v>2.0588236505190385</v>
      </c>
      <c r="I360" s="397">
        <v>11</v>
      </c>
      <c r="J360" s="363">
        <v>2.0588236505190385</v>
      </c>
      <c r="K360" s="397">
        <v>10</v>
      </c>
      <c r="L360" s="363">
        <v>2.1875001367187585</v>
      </c>
      <c r="M360" s="363">
        <v>5</v>
      </c>
      <c r="N360" s="392">
        <v>50.386031517422808</v>
      </c>
      <c r="O360" s="362">
        <v>0</v>
      </c>
      <c r="P360" s="363">
        <v>3.0029596260524078</v>
      </c>
      <c r="Q360" s="363">
        <v>0.73087599576429407</v>
      </c>
      <c r="R360" s="363">
        <v>0.48656393110046114</v>
      </c>
      <c r="S360" s="363">
        <v>7.9161756425663379</v>
      </c>
      <c r="T360" s="401">
        <v>13</v>
      </c>
      <c r="U360" s="363">
        <v>1.4705882439446369</v>
      </c>
      <c r="V360" s="397">
        <v>13</v>
      </c>
      <c r="W360" s="363">
        <v>1.4705883217993132</v>
      </c>
      <c r="X360" s="397">
        <v>11</v>
      </c>
      <c r="Y360" s="363">
        <v>2.941176297577865</v>
      </c>
      <c r="Z360" s="363">
        <v>5</v>
      </c>
      <c r="AA360" s="392">
        <v>44.411764852941246</v>
      </c>
      <c r="AB360" s="362">
        <v>0</v>
      </c>
      <c r="AC360" s="363">
        <v>0</v>
      </c>
      <c r="AD360" s="363">
        <v>0</v>
      </c>
      <c r="AE360" s="363">
        <v>0</v>
      </c>
      <c r="AF360" s="363">
        <v>10000</v>
      </c>
      <c r="AG360" s="401">
        <v>1</v>
      </c>
      <c r="AH360" s="363">
        <v>0</v>
      </c>
      <c r="AI360" s="397">
        <v>1</v>
      </c>
      <c r="AJ360" s="363">
        <v>0</v>
      </c>
      <c r="AK360" s="397">
        <v>1</v>
      </c>
      <c r="AL360" s="363">
        <v>0</v>
      </c>
      <c r="AM360" s="363">
        <v>5</v>
      </c>
      <c r="AN360" s="392">
        <v>15</v>
      </c>
      <c r="AO360" s="362">
        <v>0</v>
      </c>
      <c r="AP360" s="363">
        <v>3.0009534651430139</v>
      </c>
      <c r="AQ360" s="363">
        <v>0.71895739069087772</v>
      </c>
      <c r="AR360" s="363">
        <v>0.47782532142555173</v>
      </c>
      <c r="AS360" s="363">
        <v>5.5069047948287357</v>
      </c>
      <c r="AT360" s="401">
        <v>11</v>
      </c>
      <c r="AU360" s="363">
        <v>2.0588236505190385</v>
      </c>
      <c r="AV360" s="397">
        <v>11</v>
      </c>
      <c r="AW360" s="363">
        <v>2.0588236505190385</v>
      </c>
      <c r="AX360" s="397">
        <v>11</v>
      </c>
      <c r="AY360" s="363">
        <v>2.941176297577865</v>
      </c>
      <c r="AZ360" s="363">
        <v>5</v>
      </c>
      <c r="BA360" s="392">
        <v>52.647060000000124</v>
      </c>
    </row>
    <row r="361" spans="1:53" x14ac:dyDescent="0.2">
      <c r="A361" s="369" t="s">
        <v>307</v>
      </c>
      <c r="B361" s="362">
        <v>-8.5556399916151928</v>
      </c>
      <c r="C361" s="363">
        <v>27.036382043549658</v>
      </c>
      <c r="D361" s="363">
        <v>0.42643475815416315</v>
      </c>
      <c r="E361" s="363">
        <v>-2.5522204190285818</v>
      </c>
      <c r="F361" s="363">
        <v>0.40734875398072534</v>
      </c>
      <c r="G361" s="401">
        <v>13</v>
      </c>
      <c r="H361" s="363">
        <v>1.4705883217993132</v>
      </c>
      <c r="I361" s="397">
        <v>18</v>
      </c>
      <c r="J361" s="363">
        <v>0</v>
      </c>
      <c r="K361" s="397">
        <v>16</v>
      </c>
      <c r="L361" s="363">
        <v>0.31250001953125123</v>
      </c>
      <c r="M361" s="363">
        <v>5</v>
      </c>
      <c r="N361" s="392">
        <v>26.231618311188946</v>
      </c>
      <c r="O361" s="362">
        <v>-9.4067010938023738</v>
      </c>
      <c r="P361" s="363">
        <v>31.192248561976655</v>
      </c>
      <c r="Q361" s="363">
        <v>0.47448327164640236</v>
      </c>
      <c r="R361" s="363">
        <v>-2.8285292222964431</v>
      </c>
      <c r="S361" s="363">
        <v>0.32200700727897347</v>
      </c>
      <c r="T361" s="401">
        <v>15</v>
      </c>
      <c r="U361" s="363">
        <v>0.88235294636678208</v>
      </c>
      <c r="V361" s="397">
        <v>18</v>
      </c>
      <c r="W361" s="363">
        <v>0</v>
      </c>
      <c r="X361" s="397">
        <v>18</v>
      </c>
      <c r="Y361" s="363">
        <v>4.9999997058823702</v>
      </c>
      <c r="Z361" s="363">
        <v>5</v>
      </c>
      <c r="AA361" s="392">
        <v>36.176469742214586</v>
      </c>
      <c r="AB361" s="362">
        <v>0</v>
      </c>
      <c r="AC361" s="363">
        <v>0</v>
      </c>
      <c r="AD361" s="363">
        <v>0</v>
      </c>
      <c r="AE361" s="363">
        <v>0</v>
      </c>
      <c r="AF361" s="363">
        <v>10000</v>
      </c>
      <c r="AG361" s="401">
        <v>1</v>
      </c>
      <c r="AH361" s="363">
        <v>0</v>
      </c>
      <c r="AI361" s="397">
        <v>1</v>
      </c>
      <c r="AJ361" s="363">
        <v>0</v>
      </c>
      <c r="AK361" s="397">
        <v>1</v>
      </c>
      <c r="AL361" s="363">
        <v>0</v>
      </c>
      <c r="AM361" s="363">
        <v>5</v>
      </c>
      <c r="AN361" s="392">
        <v>15</v>
      </c>
      <c r="AO361" s="362">
        <v>-6.40483775087014</v>
      </c>
      <c r="AP361" s="363">
        <v>21.684459290402046</v>
      </c>
      <c r="AQ361" s="363">
        <v>0.32469268623820557</v>
      </c>
      <c r="AR361" s="363">
        <v>-1.9323334140314254</v>
      </c>
      <c r="AS361" s="363">
        <v>0.32200700727897336</v>
      </c>
      <c r="AT361" s="401">
        <v>16</v>
      </c>
      <c r="AU361" s="363">
        <v>0.58823532871972528</v>
      </c>
      <c r="AV361" s="397">
        <v>18</v>
      </c>
      <c r="AW361" s="363">
        <v>0</v>
      </c>
      <c r="AX361" s="397">
        <v>18</v>
      </c>
      <c r="AY361" s="363">
        <v>4.9999997058823702</v>
      </c>
      <c r="AZ361" s="363">
        <v>5</v>
      </c>
      <c r="BA361" s="392">
        <v>34.117646418685183</v>
      </c>
    </row>
    <row r="362" spans="1:53" x14ac:dyDescent="0.2">
      <c r="A362" s="369" t="s">
        <v>308</v>
      </c>
      <c r="B362" s="362">
        <v>0</v>
      </c>
      <c r="C362" s="363">
        <v>0</v>
      </c>
      <c r="D362" s="363">
        <v>0</v>
      </c>
      <c r="E362" s="363">
        <v>0</v>
      </c>
      <c r="F362" s="363">
        <v>10000</v>
      </c>
      <c r="G362" s="401">
        <v>15</v>
      </c>
      <c r="H362" s="363">
        <v>0.88235299307958792</v>
      </c>
      <c r="I362" s="397">
        <v>13</v>
      </c>
      <c r="J362" s="363">
        <v>1.4705883217993132</v>
      </c>
      <c r="K362" s="397">
        <v>1</v>
      </c>
      <c r="L362" s="363">
        <v>5.0000003125000196</v>
      </c>
      <c r="M362" s="363">
        <v>5</v>
      </c>
      <c r="N362" s="392">
        <v>46.470590141652366</v>
      </c>
      <c r="O362" s="362">
        <v>0</v>
      </c>
      <c r="P362" s="363">
        <v>3.4505161087813763</v>
      </c>
      <c r="Q362" s="363">
        <v>0.83980462974839709</v>
      </c>
      <c r="R362" s="363">
        <v>0.55908067083178048</v>
      </c>
      <c r="S362" s="363">
        <v>6.7526023043056895</v>
      </c>
      <c r="T362" s="401">
        <v>12</v>
      </c>
      <c r="U362" s="363">
        <v>1.7647058927335642</v>
      </c>
      <c r="V362" s="397">
        <v>12</v>
      </c>
      <c r="W362" s="363">
        <v>1.7647059861591758</v>
      </c>
      <c r="X362" s="397">
        <v>12</v>
      </c>
      <c r="Y362" s="363">
        <v>3.2352939273356514</v>
      </c>
      <c r="Z362" s="363">
        <v>5</v>
      </c>
      <c r="AA362" s="392">
        <v>49.411764934256126</v>
      </c>
      <c r="AB362" s="362">
        <v>0</v>
      </c>
      <c r="AC362" s="363">
        <v>0</v>
      </c>
      <c r="AD362" s="363">
        <v>0</v>
      </c>
      <c r="AE362" s="363">
        <v>0</v>
      </c>
      <c r="AF362" s="363">
        <v>10000</v>
      </c>
      <c r="AG362" s="401">
        <v>1</v>
      </c>
      <c r="AH362" s="363">
        <v>0</v>
      </c>
      <c r="AI362" s="397">
        <v>1</v>
      </c>
      <c r="AJ362" s="363">
        <v>0</v>
      </c>
      <c r="AK362" s="397">
        <v>1</v>
      </c>
      <c r="AL362" s="363">
        <v>0</v>
      </c>
      <c r="AM362" s="363">
        <v>5</v>
      </c>
      <c r="AN362" s="392">
        <v>15</v>
      </c>
      <c r="AO362" s="362">
        <v>0</v>
      </c>
      <c r="AP362" s="363">
        <v>2.3987554453818669</v>
      </c>
      <c r="AQ362" s="363">
        <v>0.57468500459905769</v>
      </c>
      <c r="AR362" s="363">
        <v>0.38194064154082452</v>
      </c>
      <c r="AS362" s="363">
        <v>6.7526023043056895</v>
      </c>
      <c r="AT362" s="401">
        <v>13</v>
      </c>
      <c r="AU362" s="363">
        <v>1.4705883217993132</v>
      </c>
      <c r="AV362" s="397">
        <v>13</v>
      </c>
      <c r="AW362" s="363">
        <v>1.4705883217993132</v>
      </c>
      <c r="AX362" s="397">
        <v>9</v>
      </c>
      <c r="AY362" s="363">
        <v>2.3529410380622919</v>
      </c>
      <c r="AZ362" s="363">
        <v>5</v>
      </c>
      <c r="BA362" s="392">
        <v>42.647059619377259</v>
      </c>
    </row>
    <row r="363" spans="1:53" x14ac:dyDescent="0.2">
      <c r="A363" s="369" t="s">
        <v>309</v>
      </c>
      <c r="B363" s="362">
        <v>4.7022362213731759</v>
      </c>
      <c r="C363" s="363">
        <v>-1.1556118319169506</v>
      </c>
      <c r="D363" s="363">
        <v>3.2239378318839482</v>
      </c>
      <c r="E363" s="363">
        <v>3.7141743567857257</v>
      </c>
      <c r="F363" s="363">
        <v>50.786203362516311</v>
      </c>
      <c r="G363" s="401">
        <v>5</v>
      </c>
      <c r="H363" s="363">
        <v>3.8235296366782143</v>
      </c>
      <c r="I363" s="397">
        <v>5</v>
      </c>
      <c r="J363" s="363">
        <v>3.8235296366782143</v>
      </c>
      <c r="K363" s="397">
        <v>8</v>
      </c>
      <c r="L363" s="363">
        <v>2.8125001757812611</v>
      </c>
      <c r="M363" s="363">
        <v>4.5</v>
      </c>
      <c r="N363" s="392">
        <v>75.46691544083879</v>
      </c>
      <c r="O363" s="362">
        <v>4.0868454566658565</v>
      </c>
      <c r="P363" s="363">
        <v>-1.0539233302972457</v>
      </c>
      <c r="Q363" s="363">
        <v>2.8356583104893716</v>
      </c>
      <c r="R363" s="363">
        <v>3.253896306003464</v>
      </c>
      <c r="S363" s="363">
        <v>50.786203362516936</v>
      </c>
      <c r="T363" s="401">
        <v>8</v>
      </c>
      <c r="U363" s="363">
        <v>2.9411764878892739</v>
      </c>
      <c r="V363" s="397">
        <v>6</v>
      </c>
      <c r="W363" s="363">
        <v>3.5294119723183517</v>
      </c>
      <c r="X363" s="397">
        <v>7</v>
      </c>
      <c r="Y363" s="363">
        <v>1.7647057785467188</v>
      </c>
      <c r="Z363" s="363">
        <v>4.5</v>
      </c>
      <c r="AA363" s="392">
        <v>64.088236557093524</v>
      </c>
      <c r="AB363" s="362">
        <v>0</v>
      </c>
      <c r="AC363" s="363">
        <v>0</v>
      </c>
      <c r="AD363" s="363">
        <v>0</v>
      </c>
      <c r="AE363" s="363">
        <v>0</v>
      </c>
      <c r="AF363" s="363">
        <v>10000</v>
      </c>
      <c r="AG363" s="401">
        <v>1</v>
      </c>
      <c r="AH363" s="363">
        <v>0</v>
      </c>
      <c r="AI363" s="397">
        <v>1</v>
      </c>
      <c r="AJ363" s="363">
        <v>0</v>
      </c>
      <c r="AK363" s="397">
        <v>1</v>
      </c>
      <c r="AL363" s="363">
        <v>0</v>
      </c>
      <c r="AM363" s="363">
        <v>4.5</v>
      </c>
      <c r="AN363" s="392">
        <v>13.499999999999998</v>
      </c>
      <c r="AO363" s="362">
        <v>2.7826526857615925</v>
      </c>
      <c r="AP363" s="363">
        <v>-0.73267425737604097</v>
      </c>
      <c r="AQ363" s="363">
        <v>1.9404635929349032</v>
      </c>
      <c r="AR363" s="363">
        <v>2.2229265033693402</v>
      </c>
      <c r="AS363" s="363">
        <v>50.786203362515955</v>
      </c>
      <c r="AT363" s="401">
        <v>8</v>
      </c>
      <c r="AU363" s="363">
        <v>2.9411766435986264</v>
      </c>
      <c r="AV363" s="397">
        <v>8</v>
      </c>
      <c r="AW363" s="363">
        <v>2.9411766435986264</v>
      </c>
      <c r="AX363" s="397">
        <v>6</v>
      </c>
      <c r="AY363" s="363">
        <v>1.4705881487889325</v>
      </c>
      <c r="AZ363" s="363">
        <v>4.5</v>
      </c>
      <c r="BA363" s="392">
        <v>59.088237456747564</v>
      </c>
    </row>
    <row r="364" spans="1:53" x14ac:dyDescent="0.2">
      <c r="A364" s="369" t="s">
        <v>21</v>
      </c>
      <c r="B364" s="362">
        <v>0.86563894075279046</v>
      </c>
      <c r="C364" s="363">
        <v>-7.9151495336773278E-2</v>
      </c>
      <c r="D364" s="363">
        <v>0.62720971450530116</v>
      </c>
      <c r="E364" s="363">
        <v>0.706278132579644</v>
      </c>
      <c r="F364" s="363">
        <v>150.05232771385735</v>
      </c>
      <c r="G364" s="401">
        <v>12</v>
      </c>
      <c r="H364" s="363">
        <v>1.7647059861591758</v>
      </c>
      <c r="I364" s="397">
        <v>10</v>
      </c>
      <c r="J364" s="363">
        <v>2.3529413148789011</v>
      </c>
      <c r="K364" s="397">
        <v>6</v>
      </c>
      <c r="L364" s="363">
        <v>3.4375002148437637</v>
      </c>
      <c r="M364" s="363">
        <v>5</v>
      </c>
      <c r="N364" s="392">
        <v>54.13603175179783</v>
      </c>
      <c r="O364" s="362">
        <v>0.75235109543165946</v>
      </c>
      <c r="P364" s="363">
        <v>-7.2186529472409611E-2</v>
      </c>
      <c r="Q364" s="363">
        <v>0.55167082372593534</v>
      </c>
      <c r="R364" s="363">
        <v>0.61875280637807817</v>
      </c>
      <c r="S364" s="363">
        <v>150.05232771386048</v>
      </c>
      <c r="T364" s="401">
        <v>14</v>
      </c>
      <c r="U364" s="363">
        <v>1.1764705951557095</v>
      </c>
      <c r="V364" s="397">
        <v>11</v>
      </c>
      <c r="W364" s="363">
        <v>2.0588236505190385</v>
      </c>
      <c r="X364" s="397">
        <v>5</v>
      </c>
      <c r="Y364" s="363">
        <v>1.176470519031146</v>
      </c>
      <c r="Z364" s="363">
        <v>5</v>
      </c>
      <c r="AA364" s="392">
        <v>41.17647127681667</v>
      </c>
      <c r="AB364" s="362">
        <v>0</v>
      </c>
      <c r="AC364" s="363">
        <v>0</v>
      </c>
      <c r="AD364" s="363">
        <v>0</v>
      </c>
      <c r="AE364" s="363">
        <v>0</v>
      </c>
      <c r="AF364" s="363">
        <v>10000</v>
      </c>
      <c r="AG364" s="401">
        <v>1</v>
      </c>
      <c r="AH364" s="363">
        <v>0</v>
      </c>
      <c r="AI364" s="397">
        <v>1</v>
      </c>
      <c r="AJ364" s="363">
        <v>0</v>
      </c>
      <c r="AK364" s="397">
        <v>1</v>
      </c>
      <c r="AL364" s="363">
        <v>0</v>
      </c>
      <c r="AM364" s="363">
        <v>5</v>
      </c>
      <c r="AN364" s="392">
        <v>15</v>
      </c>
      <c r="AO364" s="362">
        <v>0.51226106260611215</v>
      </c>
      <c r="AP364" s="363">
        <v>-5.0183168313425314E-2</v>
      </c>
      <c r="AQ364" s="363">
        <v>0.37751274360691295</v>
      </c>
      <c r="AR364" s="363">
        <v>0.42270615995405314</v>
      </c>
      <c r="AS364" s="363">
        <v>150.05232771385735</v>
      </c>
      <c r="AT364" s="401">
        <v>14</v>
      </c>
      <c r="AU364" s="363">
        <v>1.1764706574394506</v>
      </c>
      <c r="AV364" s="397">
        <v>12</v>
      </c>
      <c r="AW364" s="363">
        <v>1.7647059861591758</v>
      </c>
      <c r="AX364" s="397">
        <v>5</v>
      </c>
      <c r="AY364" s="363">
        <v>1.176470519031146</v>
      </c>
      <c r="AZ364" s="363">
        <v>5</v>
      </c>
      <c r="BA364" s="392">
        <v>39.11764806228382</v>
      </c>
    </row>
    <row r="365" spans="1:53" x14ac:dyDescent="0.2">
      <c r="A365" s="369" t="s">
        <v>310</v>
      </c>
      <c r="B365" s="362">
        <v>-0.15228833216947016</v>
      </c>
      <c r="C365" s="363">
        <v>0.18996358880827385</v>
      </c>
      <c r="D365" s="363">
        <v>-6.5916944518081513E-2</v>
      </c>
      <c r="E365" s="363">
        <v>-9.4559611976890001E-2</v>
      </c>
      <c r="F365" s="363">
        <v>91.358005710535537</v>
      </c>
      <c r="G365" s="401">
        <v>18</v>
      </c>
      <c r="H365" s="363">
        <v>0</v>
      </c>
      <c r="I365" s="397">
        <v>16</v>
      </c>
      <c r="J365" s="363">
        <v>0.58823532871972528</v>
      </c>
      <c r="K365" s="397">
        <v>7</v>
      </c>
      <c r="L365" s="363">
        <v>3.1250001953125124</v>
      </c>
      <c r="M365" s="363">
        <v>5</v>
      </c>
      <c r="N365" s="392">
        <v>28.492647886975611</v>
      </c>
      <c r="O365" s="362">
        <v>-0.18112156001133495</v>
      </c>
      <c r="P365" s="363">
        <v>0.17324767073379946</v>
      </c>
      <c r="Q365" s="363">
        <v>-9.4873326373264011E-2</v>
      </c>
      <c r="R365" s="363">
        <v>-0.12370377640801551</v>
      </c>
      <c r="S365" s="363">
        <v>137.70925290510712</v>
      </c>
      <c r="T365" s="401">
        <v>18</v>
      </c>
      <c r="U365" s="363">
        <v>0</v>
      </c>
      <c r="V365" s="397">
        <v>16</v>
      </c>
      <c r="W365" s="363">
        <v>0.58823532871972528</v>
      </c>
      <c r="X365" s="397">
        <v>6</v>
      </c>
      <c r="Y365" s="363">
        <v>1.4705881487889325</v>
      </c>
      <c r="Z365" s="363">
        <v>5</v>
      </c>
      <c r="AA365" s="392">
        <v>23.529411747404872</v>
      </c>
      <c r="AB365" s="362">
        <v>0</v>
      </c>
      <c r="AC365" s="363">
        <v>0</v>
      </c>
      <c r="AD365" s="363">
        <v>0</v>
      </c>
      <c r="AE365" s="363">
        <v>0</v>
      </c>
      <c r="AF365" s="363">
        <v>10000</v>
      </c>
      <c r="AG365" s="401">
        <v>1</v>
      </c>
      <c r="AH365" s="363">
        <v>0</v>
      </c>
      <c r="AI365" s="397">
        <v>1</v>
      </c>
      <c r="AJ365" s="363">
        <v>0</v>
      </c>
      <c r="AK365" s="397">
        <v>1</v>
      </c>
      <c r="AL365" s="363">
        <v>0</v>
      </c>
      <c r="AM365" s="363">
        <v>5</v>
      </c>
      <c r="AN365" s="392">
        <v>15</v>
      </c>
      <c r="AO365" s="362">
        <v>-0.28933263721271713</v>
      </c>
      <c r="AP365" s="363">
        <v>0.15054950494029021</v>
      </c>
      <c r="AQ365" s="363">
        <v>-0.18394729226707388</v>
      </c>
      <c r="AR365" s="363">
        <v>-0.21929262212707454</v>
      </c>
      <c r="AS365" s="363">
        <v>10000</v>
      </c>
      <c r="AT365" s="401">
        <v>18</v>
      </c>
      <c r="AU365" s="363">
        <v>0</v>
      </c>
      <c r="AV365" s="397">
        <v>16</v>
      </c>
      <c r="AW365" s="363">
        <v>0.58823532871972528</v>
      </c>
      <c r="AX365" s="397">
        <v>1</v>
      </c>
      <c r="AY365" s="363">
        <v>0</v>
      </c>
      <c r="AZ365" s="363">
        <v>5</v>
      </c>
      <c r="BA365" s="392">
        <v>19.117647301038076</v>
      </c>
    </row>
    <row r="366" spans="1:53" x14ac:dyDescent="0.2">
      <c r="A366" s="389" t="s">
        <v>311</v>
      </c>
      <c r="B366" s="362">
        <v>0</v>
      </c>
      <c r="C366" s="363">
        <v>0</v>
      </c>
      <c r="D366" s="363">
        <v>0</v>
      </c>
      <c r="E366" s="363">
        <v>0</v>
      </c>
      <c r="F366" s="363">
        <v>10000</v>
      </c>
      <c r="G366" s="401">
        <v>15</v>
      </c>
      <c r="H366" s="363">
        <v>0.88235299307958792</v>
      </c>
      <c r="I366" s="397">
        <v>13</v>
      </c>
      <c r="J366" s="363">
        <v>1.4705883217993132</v>
      </c>
      <c r="K366" s="397">
        <v>1</v>
      </c>
      <c r="L366" s="363">
        <v>5.0000003125000196</v>
      </c>
      <c r="M366" s="363">
        <v>5</v>
      </c>
      <c r="N366" s="392">
        <v>46.470590141652366</v>
      </c>
      <c r="O366" s="362">
        <v>0</v>
      </c>
      <c r="P366" s="363">
        <v>0.10106114126138986</v>
      </c>
      <c r="Q366" s="363">
        <v>2.4596788318988455E-2</v>
      </c>
      <c r="R366" s="363">
        <v>1.6374747681267263E-2</v>
      </c>
      <c r="S366" s="363">
        <v>12.961506697159123</v>
      </c>
      <c r="T366" s="401">
        <v>17</v>
      </c>
      <c r="U366" s="363">
        <v>0.29411764878892738</v>
      </c>
      <c r="V366" s="397">
        <v>15</v>
      </c>
      <c r="W366" s="363">
        <v>0.88235299307958792</v>
      </c>
      <c r="X366" s="397">
        <v>10</v>
      </c>
      <c r="Y366" s="363">
        <v>2.6470586678200783</v>
      </c>
      <c r="Z366" s="363">
        <v>5</v>
      </c>
      <c r="AA366" s="392">
        <v>31.176470496539839</v>
      </c>
      <c r="AB366" s="362">
        <v>0</v>
      </c>
      <c r="AC366" s="363">
        <v>0</v>
      </c>
      <c r="AD366" s="363">
        <v>0</v>
      </c>
      <c r="AE366" s="363">
        <v>0</v>
      </c>
      <c r="AF366" s="363">
        <v>10000</v>
      </c>
      <c r="AG366" s="401">
        <v>1</v>
      </c>
      <c r="AH366" s="363">
        <v>0</v>
      </c>
      <c r="AI366" s="397">
        <v>1</v>
      </c>
      <c r="AJ366" s="363">
        <v>0</v>
      </c>
      <c r="AK366" s="397">
        <v>1</v>
      </c>
      <c r="AL366" s="363">
        <v>0</v>
      </c>
      <c r="AM366" s="363">
        <v>5</v>
      </c>
      <c r="AN366" s="392">
        <v>15</v>
      </c>
      <c r="AO366" s="362">
        <v>0</v>
      </c>
      <c r="AP366" s="363">
        <v>0.356300495025344</v>
      </c>
      <c r="AQ366" s="363">
        <v>8.5361161770994606E-2</v>
      </c>
      <c r="AR366" s="363">
        <v>5.6731768931796732E-2</v>
      </c>
      <c r="AS366" s="363">
        <v>5.9000885274400732</v>
      </c>
      <c r="AT366" s="401">
        <v>17</v>
      </c>
      <c r="AU366" s="363">
        <v>0.29411766435986264</v>
      </c>
      <c r="AV366" s="397">
        <v>15</v>
      </c>
      <c r="AW366" s="363">
        <v>0.88235299307958792</v>
      </c>
      <c r="AX366" s="397">
        <v>10</v>
      </c>
      <c r="AY366" s="363">
        <v>2.6470586678200783</v>
      </c>
      <c r="AZ366" s="363">
        <v>5</v>
      </c>
      <c r="BA366" s="392">
        <v>31.176470605536387</v>
      </c>
    </row>
    <row r="367" spans="1:53" x14ac:dyDescent="0.2">
      <c r="A367" s="395" t="s">
        <v>312</v>
      </c>
      <c r="B367" s="370">
        <v>9.8506505387516352</v>
      </c>
      <c r="C367" s="371">
        <v>3.6963748322275238</v>
      </c>
      <c r="D367" s="371">
        <v>8.297545076608376</v>
      </c>
      <c r="E367" s="371">
        <v>8.8125892789698916</v>
      </c>
      <c r="F367" s="371">
        <v>3.0229619945626314</v>
      </c>
      <c r="G367" s="400">
        <v>3</v>
      </c>
      <c r="H367" s="371">
        <v>4.4117649653979392</v>
      </c>
      <c r="I367" s="398">
        <v>3</v>
      </c>
      <c r="J367" s="371">
        <v>4.4117649653979392</v>
      </c>
      <c r="K367" s="398">
        <v>12</v>
      </c>
      <c r="L367" s="371">
        <v>1.5625000976562562</v>
      </c>
      <c r="M367" s="371">
        <v>5</v>
      </c>
      <c r="N367" s="393">
        <v>81.452209808539919</v>
      </c>
      <c r="O367" s="370">
        <v>9.8664808780529771</v>
      </c>
      <c r="P367" s="371">
        <v>4.2517865859251778</v>
      </c>
      <c r="Q367" s="371">
        <v>8.4999472776626952</v>
      </c>
      <c r="R367" s="371">
        <v>8.956742464216445</v>
      </c>
      <c r="S367" s="371">
        <v>2.5307588977518205</v>
      </c>
      <c r="T367" s="400">
        <v>4</v>
      </c>
      <c r="U367" s="371">
        <v>4.1176470830449832</v>
      </c>
      <c r="V367" s="398">
        <v>4</v>
      </c>
      <c r="W367" s="371">
        <v>4.117647301038077</v>
      </c>
      <c r="X367" s="398">
        <v>14</v>
      </c>
      <c r="Y367" s="371">
        <v>3.8235291868512244</v>
      </c>
      <c r="Z367" s="371">
        <v>5</v>
      </c>
      <c r="AA367" s="393">
        <v>84.117648249135073</v>
      </c>
      <c r="AB367" s="370">
        <v>0</v>
      </c>
      <c r="AC367" s="371">
        <v>0</v>
      </c>
      <c r="AD367" s="371">
        <v>0</v>
      </c>
      <c r="AE367" s="371">
        <v>0</v>
      </c>
      <c r="AF367" s="371">
        <v>10000</v>
      </c>
      <c r="AG367" s="400">
        <v>1</v>
      </c>
      <c r="AH367" s="371">
        <v>0</v>
      </c>
      <c r="AI367" s="398">
        <v>1</v>
      </c>
      <c r="AJ367" s="371">
        <v>0</v>
      </c>
      <c r="AK367" s="398">
        <v>1</v>
      </c>
      <c r="AL367" s="371">
        <v>0</v>
      </c>
      <c r="AM367" s="371">
        <v>5</v>
      </c>
      <c r="AN367" s="393">
        <v>15</v>
      </c>
      <c r="AO367" s="370">
        <v>9.9100380877009417</v>
      </c>
      <c r="AP367" s="371">
        <v>6.0069252471173513</v>
      </c>
      <c r="AQ367" s="371">
        <v>8.9749446847949699</v>
      </c>
      <c r="AR367" s="371">
        <v>9.2885668888000943</v>
      </c>
      <c r="AS367" s="371">
        <v>1.4864609754902951</v>
      </c>
      <c r="AT367" s="400">
        <v>4</v>
      </c>
      <c r="AU367" s="371">
        <v>4.117647301038077</v>
      </c>
      <c r="AV367" s="398">
        <v>5</v>
      </c>
      <c r="AW367" s="371">
        <v>3.8235296366782143</v>
      </c>
      <c r="AX367" s="398">
        <v>14</v>
      </c>
      <c r="AY367" s="371">
        <v>3.8235291868512244</v>
      </c>
      <c r="AZ367" s="371">
        <v>5</v>
      </c>
      <c r="BA367" s="393">
        <v>82.058826124567702</v>
      </c>
    </row>
    <row r="368" spans="1:53" x14ac:dyDescent="0.2">
      <c r="A368" s="386"/>
      <c r="B368" s="383"/>
      <c r="C368" s="383"/>
      <c r="D368" s="383"/>
      <c r="E368" s="383"/>
      <c r="F368" s="383"/>
      <c r="G368" s="361"/>
      <c r="H368" s="383"/>
      <c r="I368" s="368"/>
      <c r="J368" s="383"/>
      <c r="K368" s="383"/>
      <c r="L368" s="383"/>
      <c r="M368" s="383"/>
      <c r="N368" s="383"/>
      <c r="O368" s="363"/>
      <c r="P368" s="363"/>
      <c r="Q368" s="363"/>
      <c r="R368" s="363"/>
      <c r="S368" s="363"/>
      <c r="T368" s="383"/>
      <c r="U368" s="363"/>
      <c r="V368" s="383"/>
      <c r="W368" s="363"/>
      <c r="X368" s="383"/>
      <c r="Y368" s="363"/>
      <c r="Z368" s="363"/>
      <c r="AA368" s="363"/>
      <c r="AB368" s="383"/>
      <c r="AC368" s="383"/>
      <c r="AD368" s="383"/>
      <c r="AE368" s="383"/>
      <c r="AF368" s="383"/>
      <c r="AG368" s="383"/>
      <c r="AH368" s="383"/>
      <c r="AI368" s="383"/>
      <c r="AJ368" s="383"/>
      <c r="AK368" s="368"/>
      <c r="AL368" s="383"/>
      <c r="AM368" s="383"/>
      <c r="AN368" s="383"/>
      <c r="AO368" s="383"/>
      <c r="AP368" s="383"/>
      <c r="AQ368" s="383"/>
      <c r="AR368" s="383"/>
      <c r="AS368" s="383"/>
      <c r="AT368" s="383"/>
      <c r="AU368" s="383"/>
      <c r="AV368" s="383"/>
      <c r="AW368" s="383"/>
      <c r="AX368" s="383"/>
      <c r="AY368" s="383"/>
      <c r="AZ368" s="383"/>
      <c r="BA368" s="383"/>
    </row>
    <row r="369" spans="1:53" x14ac:dyDescent="0.2">
      <c r="A369" s="386" t="s">
        <v>358</v>
      </c>
      <c r="B369" s="361"/>
      <c r="C369" s="361"/>
      <c r="D369" s="361"/>
      <c r="E369" s="361"/>
      <c r="F369" s="361"/>
      <c r="G369" s="396">
        <v>1</v>
      </c>
      <c r="H369" s="383"/>
      <c r="I369" s="396">
        <v>1</v>
      </c>
      <c r="J369" s="383"/>
      <c r="K369" s="396">
        <v>1</v>
      </c>
      <c r="L369" s="383"/>
      <c r="M369" s="383"/>
      <c r="N369" s="383"/>
      <c r="O369" s="361"/>
      <c r="P369" s="361"/>
      <c r="Q369" s="361"/>
      <c r="R369" s="361"/>
      <c r="S369" s="361"/>
      <c r="T369" s="396">
        <v>1</v>
      </c>
      <c r="U369" s="363"/>
      <c r="V369" s="396">
        <v>1</v>
      </c>
      <c r="W369" s="363"/>
      <c r="X369" s="396">
        <v>1</v>
      </c>
      <c r="Y369" s="363"/>
      <c r="Z369" s="363"/>
      <c r="AA369" s="363"/>
      <c r="AB369" s="361"/>
      <c r="AC369" s="361"/>
      <c r="AD369" s="361"/>
      <c r="AE369" s="361"/>
      <c r="AF369" s="361"/>
      <c r="AG369" s="396">
        <v>1</v>
      </c>
      <c r="AH369" s="383"/>
      <c r="AI369" s="396">
        <v>1</v>
      </c>
      <c r="AJ369" s="383"/>
      <c r="AK369" s="396">
        <v>1</v>
      </c>
      <c r="AL369" s="383"/>
      <c r="AM369" s="383"/>
      <c r="AN369" s="383"/>
      <c r="AO369" s="361"/>
      <c r="AP369" s="361"/>
      <c r="AQ369" s="361"/>
      <c r="AR369" s="361"/>
      <c r="AS369" s="361"/>
      <c r="AT369" s="396">
        <v>1</v>
      </c>
      <c r="AU369" s="383"/>
      <c r="AV369" s="396">
        <v>1</v>
      </c>
      <c r="AW369" s="383"/>
      <c r="AX369" s="396">
        <v>1</v>
      </c>
      <c r="AY369" s="383"/>
      <c r="AZ369" s="383"/>
      <c r="BA369" s="383"/>
    </row>
    <row r="370" spans="1:53" x14ac:dyDescent="0.2">
      <c r="A370" s="386" t="s">
        <v>333</v>
      </c>
      <c r="B370" s="361"/>
      <c r="C370" s="361"/>
      <c r="D370" s="361"/>
      <c r="E370" s="361"/>
      <c r="F370" s="361"/>
      <c r="G370" s="396">
        <v>18</v>
      </c>
      <c r="H370" s="383"/>
      <c r="I370" s="396">
        <v>18</v>
      </c>
      <c r="J370" s="383"/>
      <c r="K370" s="396">
        <v>17</v>
      </c>
      <c r="L370" s="383"/>
      <c r="M370" s="383"/>
      <c r="N370" s="383"/>
      <c r="O370" s="361"/>
      <c r="P370" s="361"/>
      <c r="Q370" s="361"/>
      <c r="R370" s="361"/>
      <c r="S370" s="361"/>
      <c r="T370" s="396">
        <v>18</v>
      </c>
      <c r="U370" s="363"/>
      <c r="V370" s="396">
        <v>18</v>
      </c>
      <c r="W370" s="363"/>
      <c r="X370" s="396">
        <v>18</v>
      </c>
      <c r="Y370" s="363"/>
      <c r="Z370" s="363"/>
      <c r="AA370" s="363"/>
      <c r="AB370" s="361"/>
      <c r="AC370" s="361"/>
      <c r="AD370" s="361"/>
      <c r="AE370" s="361"/>
      <c r="AF370" s="361"/>
      <c r="AG370" s="396">
        <v>1</v>
      </c>
      <c r="AH370" s="383"/>
      <c r="AI370" s="396">
        <v>1</v>
      </c>
      <c r="AJ370" s="383"/>
      <c r="AK370" s="396">
        <v>1</v>
      </c>
      <c r="AL370" s="383"/>
      <c r="AM370" s="383"/>
      <c r="AN370" s="383"/>
      <c r="AO370" s="361"/>
      <c r="AP370" s="361"/>
      <c r="AQ370" s="361"/>
      <c r="AR370" s="361"/>
      <c r="AS370" s="361"/>
      <c r="AT370" s="396">
        <v>18</v>
      </c>
      <c r="AU370" s="383"/>
      <c r="AV370" s="396">
        <v>18</v>
      </c>
      <c r="AW370" s="383"/>
      <c r="AX370" s="396">
        <v>18</v>
      </c>
      <c r="AY370" s="383"/>
      <c r="AZ370" s="383"/>
      <c r="BA370" s="383"/>
    </row>
    <row r="371" spans="1:53" x14ac:dyDescent="0.2">
      <c r="A371" s="357"/>
      <c r="B371" s="357"/>
      <c r="C371" s="357"/>
      <c r="D371" s="384"/>
      <c r="E371" s="357"/>
      <c r="F371" s="357"/>
      <c r="G371" s="357"/>
      <c r="H371" s="357"/>
      <c r="I371" s="357"/>
      <c r="J371" s="357"/>
      <c r="K371" s="357"/>
      <c r="L371" s="357"/>
      <c r="M371" s="357"/>
      <c r="N371" s="357"/>
      <c r="O371" s="357"/>
      <c r="P371" s="357"/>
      <c r="Q371" s="357"/>
      <c r="R371" s="357"/>
      <c r="S371" s="357"/>
      <c r="T371" s="357"/>
      <c r="U371" s="357"/>
      <c r="V371" s="357"/>
      <c r="W371" s="357"/>
      <c r="X371" s="357"/>
      <c r="Y371" s="357"/>
      <c r="Z371" s="357"/>
      <c r="AA371" s="357"/>
      <c r="AB371" s="357"/>
      <c r="AC371" s="357"/>
      <c r="AD371" s="357"/>
      <c r="AE371" s="357"/>
      <c r="AF371" s="357"/>
      <c r="AG371" s="357"/>
      <c r="AH371" s="357"/>
      <c r="AI371" s="357"/>
      <c r="AJ371" s="357"/>
      <c r="AK371" s="357"/>
      <c r="AL371" s="357"/>
      <c r="AM371" s="357"/>
      <c r="AN371" s="357"/>
      <c r="AO371" s="357"/>
      <c r="AP371" s="357"/>
      <c r="AQ371" s="357"/>
      <c r="AR371" s="357"/>
      <c r="AS371" s="357"/>
      <c r="AT371" s="357"/>
      <c r="AU371" s="357"/>
      <c r="AV371" s="357"/>
      <c r="AW371" s="384"/>
      <c r="AX371" s="384"/>
      <c r="AY371" s="357"/>
      <c r="AZ371" s="357"/>
      <c r="BA371" s="357"/>
    </row>
    <row r="372" spans="1:53" ht="15.75" x14ac:dyDescent="0.25">
      <c r="A372" s="358"/>
      <c r="B372" s="765" t="s">
        <v>372</v>
      </c>
      <c r="C372" s="772"/>
      <c r="D372" s="772"/>
      <c r="E372" s="772"/>
      <c r="F372" s="772"/>
      <c r="G372" s="772"/>
      <c r="H372" s="772"/>
      <c r="I372" s="772"/>
      <c r="J372" s="772"/>
      <c r="K372" s="772"/>
      <c r="L372" s="772"/>
      <c r="M372" s="772"/>
      <c r="N372" s="773"/>
      <c r="O372" s="765" t="s">
        <v>372</v>
      </c>
      <c r="P372" s="772"/>
      <c r="Q372" s="772"/>
      <c r="R372" s="772"/>
      <c r="S372" s="772"/>
      <c r="T372" s="772"/>
      <c r="U372" s="772"/>
      <c r="V372" s="772"/>
      <c r="W372" s="772"/>
      <c r="X372" s="772"/>
      <c r="Y372" s="772"/>
      <c r="Z372" s="772"/>
      <c r="AA372" s="773"/>
      <c r="AB372" s="765" t="s">
        <v>372</v>
      </c>
      <c r="AC372" s="772"/>
      <c r="AD372" s="772"/>
      <c r="AE372" s="772"/>
      <c r="AF372" s="772"/>
      <c r="AG372" s="772"/>
      <c r="AH372" s="772"/>
      <c r="AI372" s="772"/>
      <c r="AJ372" s="772"/>
      <c r="AK372" s="772"/>
      <c r="AL372" s="772"/>
      <c r="AM372" s="772"/>
      <c r="AN372" s="773"/>
      <c r="AO372" s="765" t="s">
        <v>372</v>
      </c>
      <c r="AP372" s="772"/>
      <c r="AQ372" s="772"/>
      <c r="AR372" s="772"/>
      <c r="AS372" s="772"/>
      <c r="AT372" s="772"/>
      <c r="AU372" s="772"/>
      <c r="AV372" s="772"/>
      <c r="AW372" s="772"/>
      <c r="AX372" s="772"/>
      <c r="AY372" s="772"/>
      <c r="AZ372" s="772"/>
      <c r="BA372" s="773"/>
    </row>
    <row r="373" spans="1:53" x14ac:dyDescent="0.2">
      <c r="A373" s="358"/>
      <c r="B373" s="755" t="s">
        <v>284</v>
      </c>
      <c r="C373" s="756"/>
      <c r="D373" s="756"/>
      <c r="E373" s="756"/>
      <c r="F373" s="756"/>
      <c r="G373" s="756"/>
      <c r="H373" s="756"/>
      <c r="I373" s="756"/>
      <c r="J373" s="756"/>
      <c r="K373" s="756"/>
      <c r="L373" s="756"/>
      <c r="M373" s="756"/>
      <c r="N373" s="757"/>
      <c r="O373" s="755" t="s">
        <v>285</v>
      </c>
      <c r="P373" s="756"/>
      <c r="Q373" s="756"/>
      <c r="R373" s="756"/>
      <c r="S373" s="756"/>
      <c r="T373" s="756"/>
      <c r="U373" s="756"/>
      <c r="V373" s="756"/>
      <c r="W373" s="756"/>
      <c r="X373" s="756"/>
      <c r="Y373" s="756"/>
      <c r="Z373" s="756"/>
      <c r="AA373" s="757"/>
      <c r="AB373" s="755" t="s">
        <v>286</v>
      </c>
      <c r="AC373" s="756"/>
      <c r="AD373" s="756"/>
      <c r="AE373" s="756"/>
      <c r="AF373" s="756"/>
      <c r="AG373" s="756"/>
      <c r="AH373" s="756"/>
      <c r="AI373" s="756"/>
      <c r="AJ373" s="756"/>
      <c r="AK373" s="756"/>
      <c r="AL373" s="756"/>
      <c r="AM373" s="756"/>
      <c r="AN373" s="757"/>
      <c r="AO373" s="756" t="s">
        <v>287</v>
      </c>
      <c r="AP373" s="756"/>
      <c r="AQ373" s="756"/>
      <c r="AR373" s="756"/>
      <c r="AS373" s="756"/>
      <c r="AT373" s="756"/>
      <c r="AU373" s="756"/>
      <c r="AV373" s="756"/>
      <c r="AW373" s="756"/>
      <c r="AX373" s="756"/>
      <c r="AY373" s="756"/>
      <c r="AZ373" s="756"/>
      <c r="BA373" s="757"/>
    </row>
    <row r="374" spans="1:53" ht="33.75" x14ac:dyDescent="0.2">
      <c r="A374" s="382" t="s">
        <v>14</v>
      </c>
      <c r="B374" s="377" t="s">
        <v>348</v>
      </c>
      <c r="C374" s="378" t="s">
        <v>355</v>
      </c>
      <c r="D374" s="378" t="s">
        <v>356</v>
      </c>
      <c r="E374" s="378" t="s">
        <v>357</v>
      </c>
      <c r="F374" s="378" t="s">
        <v>319</v>
      </c>
      <c r="G374" s="375" t="s">
        <v>320</v>
      </c>
      <c r="H374" s="378" t="s">
        <v>352</v>
      </c>
      <c r="I374" s="375" t="s">
        <v>322</v>
      </c>
      <c r="J374" s="378" t="s">
        <v>353</v>
      </c>
      <c r="K374" s="375" t="s">
        <v>324</v>
      </c>
      <c r="L374" s="378" t="s">
        <v>325</v>
      </c>
      <c r="M374" s="378" t="s">
        <v>354</v>
      </c>
      <c r="N374" s="378" t="s">
        <v>327</v>
      </c>
      <c r="O374" s="377" t="s">
        <v>348</v>
      </c>
      <c r="P374" s="378" t="s">
        <v>355</v>
      </c>
      <c r="Q374" s="378" t="s">
        <v>356</v>
      </c>
      <c r="R374" s="378" t="s">
        <v>357</v>
      </c>
      <c r="S374" s="378" t="s">
        <v>319</v>
      </c>
      <c r="T374" s="375" t="s">
        <v>320</v>
      </c>
      <c r="U374" s="378" t="s">
        <v>352</v>
      </c>
      <c r="V374" s="375" t="s">
        <v>322</v>
      </c>
      <c r="W374" s="378" t="s">
        <v>353</v>
      </c>
      <c r="X374" s="375" t="s">
        <v>324</v>
      </c>
      <c r="Y374" s="378" t="s">
        <v>325</v>
      </c>
      <c r="Z374" s="378" t="s">
        <v>354</v>
      </c>
      <c r="AA374" s="378" t="s">
        <v>327</v>
      </c>
      <c r="AB374" s="377" t="s">
        <v>348</v>
      </c>
      <c r="AC374" s="378" t="s">
        <v>355</v>
      </c>
      <c r="AD374" s="378" t="s">
        <v>356</v>
      </c>
      <c r="AE374" s="378" t="s">
        <v>357</v>
      </c>
      <c r="AF374" s="378" t="s">
        <v>319</v>
      </c>
      <c r="AG374" s="378" t="s">
        <v>320</v>
      </c>
      <c r="AH374" s="378" t="s">
        <v>352</v>
      </c>
      <c r="AI374" s="375" t="s">
        <v>322</v>
      </c>
      <c r="AJ374" s="378" t="s">
        <v>353</v>
      </c>
      <c r="AK374" s="378" t="s">
        <v>324</v>
      </c>
      <c r="AL374" s="378" t="s">
        <v>325</v>
      </c>
      <c r="AM374" s="378" t="s">
        <v>354</v>
      </c>
      <c r="AN374" s="376" t="s">
        <v>327</v>
      </c>
      <c r="AO374" s="377" t="s">
        <v>348</v>
      </c>
      <c r="AP374" s="378" t="s">
        <v>355</v>
      </c>
      <c r="AQ374" s="378" t="s">
        <v>356</v>
      </c>
      <c r="AR374" s="378" t="s">
        <v>357</v>
      </c>
      <c r="AS374" s="378" t="s">
        <v>319</v>
      </c>
      <c r="AT374" s="375" t="s">
        <v>320</v>
      </c>
      <c r="AU374" s="378" t="s">
        <v>352</v>
      </c>
      <c r="AV374" s="378" t="s">
        <v>322</v>
      </c>
      <c r="AW374" s="378" t="s">
        <v>353</v>
      </c>
      <c r="AX374" s="378" t="s">
        <v>324</v>
      </c>
      <c r="AY374" s="378" t="s">
        <v>325</v>
      </c>
      <c r="AZ374" s="378" t="s">
        <v>354</v>
      </c>
      <c r="BA374" s="376" t="s">
        <v>327</v>
      </c>
    </row>
    <row r="375" spans="1:53" x14ac:dyDescent="0.2">
      <c r="A375" s="381" t="s">
        <v>0</v>
      </c>
      <c r="B375" s="372">
        <v>0</v>
      </c>
      <c r="C375" s="372">
        <v>0</v>
      </c>
      <c r="D375" s="372">
        <v>0</v>
      </c>
      <c r="E375" s="372">
        <v>0</v>
      </c>
      <c r="F375" s="372"/>
      <c r="G375" s="372"/>
      <c r="H375" s="391"/>
      <c r="I375" s="391"/>
      <c r="J375" s="391"/>
      <c r="K375" s="391"/>
      <c r="L375" s="387"/>
      <c r="M375" s="372"/>
      <c r="N375" s="373"/>
      <c r="O375" s="372">
        <v>0</v>
      </c>
      <c r="P375" s="372">
        <v>0</v>
      </c>
      <c r="Q375" s="372">
        <v>0</v>
      </c>
      <c r="R375" s="372">
        <v>0</v>
      </c>
      <c r="S375" s="372"/>
      <c r="T375" s="372"/>
      <c r="U375" s="391"/>
      <c r="V375" s="391"/>
      <c r="W375" s="391"/>
      <c r="X375" s="391"/>
      <c r="Y375" s="387"/>
      <c r="Z375" s="372"/>
      <c r="AA375" s="373"/>
      <c r="AB375" s="372">
        <v>0</v>
      </c>
      <c r="AC375" s="372">
        <v>0</v>
      </c>
      <c r="AD375" s="372">
        <v>0</v>
      </c>
      <c r="AE375" s="372">
        <v>0</v>
      </c>
      <c r="AF375" s="372"/>
      <c r="AG375" s="372"/>
      <c r="AH375" s="391"/>
      <c r="AI375" s="391"/>
      <c r="AJ375" s="391"/>
      <c r="AK375" s="391"/>
      <c r="AL375" s="387"/>
      <c r="AM375" s="372"/>
      <c r="AN375" s="373"/>
      <c r="AO375" s="372">
        <v>0</v>
      </c>
      <c r="AP375" s="372">
        <v>0</v>
      </c>
      <c r="AQ375" s="372">
        <v>0</v>
      </c>
      <c r="AR375" s="372">
        <v>0</v>
      </c>
      <c r="AS375" s="372"/>
      <c r="AT375" s="372"/>
      <c r="AU375" s="391"/>
      <c r="AV375" s="391"/>
      <c r="AW375" s="391"/>
      <c r="AX375" s="391"/>
      <c r="AY375" s="387"/>
      <c r="AZ375" s="372"/>
      <c r="BA375" s="373"/>
    </row>
    <row r="376" spans="1:53" x14ac:dyDescent="0.2">
      <c r="A376" s="369" t="s">
        <v>292</v>
      </c>
      <c r="B376" s="362">
        <v>0</v>
      </c>
      <c r="C376" s="363">
        <v>0</v>
      </c>
      <c r="D376" s="363">
        <v>0</v>
      </c>
      <c r="E376" s="363">
        <v>0</v>
      </c>
      <c r="F376" s="363">
        <v>10000</v>
      </c>
      <c r="G376" s="401">
        <v>1</v>
      </c>
      <c r="H376" s="363">
        <v>0</v>
      </c>
      <c r="I376" s="397">
        <v>1</v>
      </c>
      <c r="J376" s="363">
        <v>0</v>
      </c>
      <c r="K376" s="397">
        <v>1</v>
      </c>
      <c r="L376" s="363">
        <v>0</v>
      </c>
      <c r="M376" s="363">
        <v>5</v>
      </c>
      <c r="N376" s="392">
        <v>15</v>
      </c>
      <c r="O376" s="362">
        <v>0</v>
      </c>
      <c r="P376" s="363">
        <v>0</v>
      </c>
      <c r="Q376" s="363">
        <v>0</v>
      </c>
      <c r="R376" s="363">
        <v>0</v>
      </c>
      <c r="S376" s="363">
        <v>10000</v>
      </c>
      <c r="T376" s="401">
        <v>1</v>
      </c>
      <c r="U376" s="363">
        <v>0</v>
      </c>
      <c r="V376" s="397">
        <v>1</v>
      </c>
      <c r="W376" s="363">
        <v>0</v>
      </c>
      <c r="X376" s="397">
        <v>1</v>
      </c>
      <c r="Y376" s="363">
        <v>0</v>
      </c>
      <c r="Z376" s="363">
        <v>5</v>
      </c>
      <c r="AA376" s="392">
        <v>15</v>
      </c>
      <c r="AB376" s="362">
        <v>0</v>
      </c>
      <c r="AC376" s="363">
        <v>0</v>
      </c>
      <c r="AD376" s="363">
        <v>0</v>
      </c>
      <c r="AE376" s="363">
        <v>0</v>
      </c>
      <c r="AF376" s="363">
        <v>10000</v>
      </c>
      <c r="AG376" s="401">
        <v>1</v>
      </c>
      <c r="AH376" s="363">
        <v>0</v>
      </c>
      <c r="AI376" s="397">
        <v>1</v>
      </c>
      <c r="AJ376" s="363">
        <v>0</v>
      </c>
      <c r="AK376" s="397">
        <v>1</v>
      </c>
      <c r="AL376" s="363">
        <v>0</v>
      </c>
      <c r="AM376" s="363">
        <v>5</v>
      </c>
      <c r="AN376" s="392">
        <v>15</v>
      </c>
      <c r="AO376" s="362">
        <v>5.7122953558480134</v>
      </c>
      <c r="AP376" s="363">
        <v>1.0638623980411221</v>
      </c>
      <c r="AQ376" s="363">
        <v>4.3081752936476541</v>
      </c>
      <c r="AR376" s="363">
        <v>4.7526570271274711</v>
      </c>
      <c r="AS376" s="363">
        <v>246.66074041893668</v>
      </c>
      <c r="AT376" s="401">
        <v>8</v>
      </c>
      <c r="AU376" s="363">
        <v>2.9411766435986264</v>
      </c>
      <c r="AV376" s="397">
        <v>8</v>
      </c>
      <c r="AW376" s="363">
        <v>2.9411766435986264</v>
      </c>
      <c r="AX376" s="397">
        <v>1</v>
      </c>
      <c r="AY376" s="363">
        <v>0</v>
      </c>
      <c r="AZ376" s="363">
        <v>5</v>
      </c>
      <c r="BA376" s="392">
        <v>56.176473010380768</v>
      </c>
    </row>
    <row r="377" spans="1:53" x14ac:dyDescent="0.2">
      <c r="A377" s="369" t="s">
        <v>299</v>
      </c>
      <c r="B377" s="362">
        <v>0</v>
      </c>
      <c r="C377" s="363">
        <v>0</v>
      </c>
      <c r="D377" s="363">
        <v>0</v>
      </c>
      <c r="E377" s="363">
        <v>0</v>
      </c>
      <c r="F377" s="363">
        <v>10000</v>
      </c>
      <c r="G377" s="401">
        <v>1</v>
      </c>
      <c r="H377" s="363">
        <v>0</v>
      </c>
      <c r="I377" s="397">
        <v>1</v>
      </c>
      <c r="J377" s="363">
        <v>0</v>
      </c>
      <c r="K377" s="397">
        <v>1</v>
      </c>
      <c r="L377" s="363">
        <v>0</v>
      </c>
      <c r="M377" s="363">
        <v>5</v>
      </c>
      <c r="N377" s="392">
        <v>15</v>
      </c>
      <c r="O377" s="362">
        <v>0</v>
      </c>
      <c r="P377" s="363">
        <v>0</v>
      </c>
      <c r="Q377" s="363">
        <v>0</v>
      </c>
      <c r="R377" s="363">
        <v>0</v>
      </c>
      <c r="S377" s="363">
        <v>10000</v>
      </c>
      <c r="T377" s="401">
        <v>1</v>
      </c>
      <c r="U377" s="363">
        <v>0</v>
      </c>
      <c r="V377" s="397">
        <v>1</v>
      </c>
      <c r="W377" s="363">
        <v>0</v>
      </c>
      <c r="X377" s="397">
        <v>1</v>
      </c>
      <c r="Y377" s="363">
        <v>0</v>
      </c>
      <c r="Z377" s="363">
        <v>5</v>
      </c>
      <c r="AA377" s="392">
        <v>15</v>
      </c>
      <c r="AB377" s="362">
        <v>0</v>
      </c>
      <c r="AC377" s="363">
        <v>0</v>
      </c>
      <c r="AD377" s="363">
        <v>0</v>
      </c>
      <c r="AE377" s="363">
        <v>0</v>
      </c>
      <c r="AF377" s="363">
        <v>10000</v>
      </c>
      <c r="AG377" s="401">
        <v>1</v>
      </c>
      <c r="AH377" s="363">
        <v>0</v>
      </c>
      <c r="AI377" s="397">
        <v>1</v>
      </c>
      <c r="AJ377" s="363">
        <v>0</v>
      </c>
      <c r="AK377" s="397">
        <v>1</v>
      </c>
      <c r="AL377" s="363">
        <v>0</v>
      </c>
      <c r="AM377" s="363">
        <v>5</v>
      </c>
      <c r="AN377" s="392">
        <v>15</v>
      </c>
      <c r="AO377" s="362">
        <v>22.326715384747441</v>
      </c>
      <c r="AP377" s="363">
        <v>1.3581874418795825</v>
      </c>
      <c r="AQ377" s="363">
        <v>15.992896859377698</v>
      </c>
      <c r="AR377" s="363">
        <v>17.997901073918662</v>
      </c>
      <c r="AS377" s="363">
        <v>133.69</v>
      </c>
      <c r="AT377" s="401">
        <v>3</v>
      </c>
      <c r="AU377" s="363">
        <v>4.4117649653979392</v>
      </c>
      <c r="AV377" s="397">
        <v>3</v>
      </c>
      <c r="AW377" s="363">
        <v>4.4117649653979392</v>
      </c>
      <c r="AX377" s="397">
        <v>3</v>
      </c>
      <c r="AY377" s="363">
        <v>0.71428566326530984</v>
      </c>
      <c r="AZ377" s="363">
        <v>5</v>
      </c>
      <c r="BA377" s="392">
        <v>78.907566505367072</v>
      </c>
    </row>
    <row r="378" spans="1:53" x14ac:dyDescent="0.2">
      <c r="A378" s="369" t="s">
        <v>331</v>
      </c>
      <c r="B378" s="362">
        <v>0</v>
      </c>
      <c r="C378" s="363">
        <v>0</v>
      </c>
      <c r="D378" s="363">
        <v>0</v>
      </c>
      <c r="E378" s="363">
        <v>0</v>
      </c>
      <c r="F378" s="363">
        <v>10000</v>
      </c>
      <c r="G378" s="401">
        <v>1</v>
      </c>
      <c r="H378" s="363">
        <v>0</v>
      </c>
      <c r="I378" s="397">
        <v>1</v>
      </c>
      <c r="J378" s="363">
        <v>0</v>
      </c>
      <c r="K378" s="397">
        <v>1</v>
      </c>
      <c r="L378" s="363">
        <v>0</v>
      </c>
      <c r="M378" s="363">
        <v>5</v>
      </c>
      <c r="N378" s="392">
        <v>15</v>
      </c>
      <c r="O378" s="362">
        <v>0</v>
      </c>
      <c r="P378" s="363">
        <v>0</v>
      </c>
      <c r="Q378" s="363">
        <v>0</v>
      </c>
      <c r="R378" s="363">
        <v>0</v>
      </c>
      <c r="S378" s="363">
        <v>10000</v>
      </c>
      <c r="T378" s="401">
        <v>1</v>
      </c>
      <c r="U378" s="363">
        <v>0</v>
      </c>
      <c r="V378" s="397">
        <v>1</v>
      </c>
      <c r="W378" s="363">
        <v>0</v>
      </c>
      <c r="X378" s="397">
        <v>1</v>
      </c>
      <c r="Y378" s="363">
        <v>0</v>
      </c>
      <c r="Z378" s="363">
        <v>5</v>
      </c>
      <c r="AA378" s="392">
        <v>15</v>
      </c>
      <c r="AB378" s="362">
        <v>0</v>
      </c>
      <c r="AC378" s="363">
        <v>0</v>
      </c>
      <c r="AD378" s="363">
        <v>0</v>
      </c>
      <c r="AE378" s="363">
        <v>0</v>
      </c>
      <c r="AF378" s="363">
        <v>10000</v>
      </c>
      <c r="AG378" s="401">
        <v>1</v>
      </c>
      <c r="AH378" s="363">
        <v>0</v>
      </c>
      <c r="AI378" s="397">
        <v>1</v>
      </c>
      <c r="AJ378" s="363">
        <v>0</v>
      </c>
      <c r="AK378" s="397">
        <v>1</v>
      </c>
      <c r="AL378" s="363">
        <v>0</v>
      </c>
      <c r="AM378" s="363">
        <v>5</v>
      </c>
      <c r="AN378" s="392">
        <v>15</v>
      </c>
      <c r="AO378" s="362">
        <v>2.627257794327297</v>
      </c>
      <c r="AP378" s="363">
        <v>0.2728638427252349</v>
      </c>
      <c r="AQ378" s="363">
        <v>1.9160822619425926</v>
      </c>
      <c r="AR378" s="363">
        <v>2.1412086897447047</v>
      </c>
      <c r="AS378" s="363">
        <v>186.27112295697913</v>
      </c>
      <c r="AT378" s="401">
        <v>9</v>
      </c>
      <c r="AU378" s="363">
        <v>2.6470589792387638</v>
      </c>
      <c r="AV378" s="397">
        <v>9</v>
      </c>
      <c r="AW378" s="363">
        <v>2.6470589792387638</v>
      </c>
      <c r="AX378" s="397">
        <v>2</v>
      </c>
      <c r="AY378" s="363">
        <v>0.35714283163265492</v>
      </c>
      <c r="AZ378" s="363">
        <v>5</v>
      </c>
      <c r="BA378" s="392">
        <v>53.13025420424065</v>
      </c>
    </row>
    <row r="379" spans="1:53" x14ac:dyDescent="0.2">
      <c r="A379" s="369" t="s">
        <v>328</v>
      </c>
      <c r="B379" s="362">
        <v>0</v>
      </c>
      <c r="C379" s="363">
        <v>0</v>
      </c>
      <c r="D379" s="363">
        <v>0</v>
      </c>
      <c r="E379" s="363">
        <v>0</v>
      </c>
      <c r="F379" s="363">
        <v>10000</v>
      </c>
      <c r="G379" s="401">
        <v>1</v>
      </c>
      <c r="H379" s="363">
        <v>0</v>
      </c>
      <c r="I379" s="397">
        <v>1</v>
      </c>
      <c r="J379" s="363">
        <v>0</v>
      </c>
      <c r="K379" s="397">
        <v>1</v>
      </c>
      <c r="L379" s="363">
        <v>0</v>
      </c>
      <c r="M379" s="363">
        <v>4</v>
      </c>
      <c r="N379" s="392">
        <v>12</v>
      </c>
      <c r="O379" s="362">
        <v>0</v>
      </c>
      <c r="P379" s="363">
        <v>0</v>
      </c>
      <c r="Q379" s="363">
        <v>0</v>
      </c>
      <c r="R379" s="363">
        <v>0</v>
      </c>
      <c r="S379" s="363">
        <v>10000</v>
      </c>
      <c r="T379" s="401">
        <v>1</v>
      </c>
      <c r="U379" s="363">
        <v>0</v>
      </c>
      <c r="V379" s="397">
        <v>1</v>
      </c>
      <c r="W379" s="363">
        <v>0</v>
      </c>
      <c r="X379" s="397">
        <v>1</v>
      </c>
      <c r="Y379" s="363">
        <v>0</v>
      </c>
      <c r="Z379" s="363">
        <v>4</v>
      </c>
      <c r="AA379" s="392">
        <v>12</v>
      </c>
      <c r="AB379" s="362">
        <v>0</v>
      </c>
      <c r="AC379" s="363">
        <v>0</v>
      </c>
      <c r="AD379" s="363">
        <v>0</v>
      </c>
      <c r="AE379" s="363">
        <v>0</v>
      </c>
      <c r="AF379" s="363">
        <v>10000</v>
      </c>
      <c r="AG379" s="401">
        <v>1</v>
      </c>
      <c r="AH379" s="363">
        <v>0</v>
      </c>
      <c r="AI379" s="397">
        <v>1</v>
      </c>
      <c r="AJ379" s="363">
        <v>0</v>
      </c>
      <c r="AK379" s="397">
        <v>1</v>
      </c>
      <c r="AL379" s="363">
        <v>0</v>
      </c>
      <c r="AM379" s="363">
        <v>4</v>
      </c>
      <c r="AN379" s="392">
        <v>12</v>
      </c>
      <c r="AO379" s="362">
        <v>36.031911820685963</v>
      </c>
      <c r="AP379" s="363">
        <v>2.3484685789610928</v>
      </c>
      <c r="AQ379" s="363">
        <v>25.857386580811859</v>
      </c>
      <c r="AR379" s="363">
        <v>29.078187098565291</v>
      </c>
      <c r="AS379" s="363">
        <v>72.543169631256035</v>
      </c>
      <c r="AT379" s="401">
        <v>1</v>
      </c>
      <c r="AU379" s="363">
        <v>5.0000002941176653</v>
      </c>
      <c r="AV379" s="397">
        <v>1</v>
      </c>
      <c r="AW379" s="363">
        <v>5.0000002941176653</v>
      </c>
      <c r="AX379" s="397">
        <v>4</v>
      </c>
      <c r="AY379" s="363">
        <v>1.0714284948979649</v>
      </c>
      <c r="AZ379" s="363">
        <v>4</v>
      </c>
      <c r="BA379" s="392">
        <v>85.214289602341196</v>
      </c>
    </row>
    <row r="380" spans="1:53" x14ac:dyDescent="0.2">
      <c r="A380" s="369" t="s">
        <v>329</v>
      </c>
      <c r="B380" s="362">
        <v>0</v>
      </c>
      <c r="C380" s="363">
        <v>0</v>
      </c>
      <c r="D380" s="363">
        <v>0</v>
      </c>
      <c r="E380" s="363">
        <v>0</v>
      </c>
      <c r="F380" s="363">
        <v>10000</v>
      </c>
      <c r="G380" s="401">
        <v>1</v>
      </c>
      <c r="H380" s="363">
        <v>0</v>
      </c>
      <c r="I380" s="397">
        <v>1</v>
      </c>
      <c r="J380" s="363">
        <v>0</v>
      </c>
      <c r="K380" s="397">
        <v>1</v>
      </c>
      <c r="L380" s="363">
        <v>0</v>
      </c>
      <c r="M380" s="363">
        <v>4.375</v>
      </c>
      <c r="N380" s="392">
        <v>13.125</v>
      </c>
      <c r="O380" s="362">
        <v>0</v>
      </c>
      <c r="P380" s="363">
        <v>0</v>
      </c>
      <c r="Q380" s="363">
        <v>0</v>
      </c>
      <c r="R380" s="363">
        <v>0</v>
      </c>
      <c r="S380" s="363">
        <v>10000</v>
      </c>
      <c r="T380" s="401">
        <v>1</v>
      </c>
      <c r="U380" s="363">
        <v>0</v>
      </c>
      <c r="V380" s="397">
        <v>1</v>
      </c>
      <c r="W380" s="363">
        <v>0</v>
      </c>
      <c r="X380" s="397">
        <v>1</v>
      </c>
      <c r="Y380" s="363">
        <v>0</v>
      </c>
      <c r="Z380" s="363">
        <v>4.375</v>
      </c>
      <c r="AA380" s="392">
        <v>13.125</v>
      </c>
      <c r="AB380" s="362">
        <v>0</v>
      </c>
      <c r="AC380" s="363">
        <v>0</v>
      </c>
      <c r="AD380" s="363">
        <v>0</v>
      </c>
      <c r="AE380" s="363">
        <v>0</v>
      </c>
      <c r="AF380" s="363">
        <v>10000</v>
      </c>
      <c r="AG380" s="401">
        <v>1</v>
      </c>
      <c r="AH380" s="363">
        <v>0</v>
      </c>
      <c r="AI380" s="397">
        <v>1</v>
      </c>
      <c r="AJ380" s="363">
        <v>0</v>
      </c>
      <c r="AK380" s="397">
        <v>1</v>
      </c>
      <c r="AL380" s="363">
        <v>0</v>
      </c>
      <c r="AM380" s="363">
        <v>4.375</v>
      </c>
      <c r="AN380" s="392">
        <v>13.125</v>
      </c>
      <c r="AO380" s="362">
        <v>13.058333721426104</v>
      </c>
      <c r="AP380" s="363">
        <v>1.3091332679065124</v>
      </c>
      <c r="AQ380" s="363">
        <v>9.5093338260958102</v>
      </c>
      <c r="AR380" s="363">
        <v>10.632788771267011</v>
      </c>
      <c r="AS380" s="363">
        <v>12.976704865677251</v>
      </c>
      <c r="AT380" s="401">
        <v>6</v>
      </c>
      <c r="AU380" s="363">
        <v>3.5294119723183517</v>
      </c>
      <c r="AV380" s="397">
        <v>6</v>
      </c>
      <c r="AW380" s="363">
        <v>3.5294119723183517</v>
      </c>
      <c r="AX380" s="397">
        <v>10</v>
      </c>
      <c r="AY380" s="363">
        <v>3.2142854846938942</v>
      </c>
      <c r="AZ380" s="363">
        <v>4.375</v>
      </c>
      <c r="BA380" s="392">
        <v>72.179624066538594</v>
      </c>
    </row>
    <row r="381" spans="1:53" x14ac:dyDescent="0.2">
      <c r="A381" s="369" t="s">
        <v>303</v>
      </c>
      <c r="B381" s="362">
        <v>0</v>
      </c>
      <c r="C381" s="363">
        <v>0</v>
      </c>
      <c r="D381" s="363">
        <v>0</v>
      </c>
      <c r="E381" s="363">
        <v>0</v>
      </c>
      <c r="F381" s="363">
        <v>10000</v>
      </c>
      <c r="G381" s="401">
        <v>1</v>
      </c>
      <c r="H381" s="363">
        <v>0</v>
      </c>
      <c r="I381" s="397">
        <v>1</v>
      </c>
      <c r="J381" s="363">
        <v>0</v>
      </c>
      <c r="K381" s="397">
        <v>1</v>
      </c>
      <c r="L381" s="363">
        <v>0</v>
      </c>
      <c r="M381" s="363">
        <v>4.75</v>
      </c>
      <c r="N381" s="392">
        <v>14.25</v>
      </c>
      <c r="O381" s="362">
        <v>0</v>
      </c>
      <c r="P381" s="363">
        <v>0</v>
      </c>
      <c r="Q381" s="363">
        <v>0</v>
      </c>
      <c r="R381" s="363">
        <v>0</v>
      </c>
      <c r="S381" s="363">
        <v>10000</v>
      </c>
      <c r="T381" s="401">
        <v>1</v>
      </c>
      <c r="U381" s="363">
        <v>0</v>
      </c>
      <c r="V381" s="397">
        <v>1</v>
      </c>
      <c r="W381" s="363">
        <v>0</v>
      </c>
      <c r="X381" s="397">
        <v>1</v>
      </c>
      <c r="Y381" s="363">
        <v>0</v>
      </c>
      <c r="Z381" s="363">
        <v>4.75</v>
      </c>
      <c r="AA381" s="392">
        <v>14.25</v>
      </c>
      <c r="AB381" s="362">
        <v>0</v>
      </c>
      <c r="AC381" s="363">
        <v>0</v>
      </c>
      <c r="AD381" s="363">
        <v>0</v>
      </c>
      <c r="AE381" s="363">
        <v>0</v>
      </c>
      <c r="AF381" s="363">
        <v>10000</v>
      </c>
      <c r="AG381" s="401">
        <v>1</v>
      </c>
      <c r="AH381" s="363">
        <v>0</v>
      </c>
      <c r="AI381" s="397">
        <v>1</v>
      </c>
      <c r="AJ381" s="363">
        <v>0</v>
      </c>
      <c r="AK381" s="397">
        <v>1</v>
      </c>
      <c r="AL381" s="363">
        <v>0</v>
      </c>
      <c r="AM381" s="363">
        <v>4.75</v>
      </c>
      <c r="AN381" s="392">
        <v>14.25</v>
      </c>
      <c r="AO381" s="362">
        <v>15.357184291462472</v>
      </c>
      <c r="AP381" s="363">
        <v>3.4092650911289124</v>
      </c>
      <c r="AQ381" s="363">
        <v>11.748158798665296</v>
      </c>
      <c r="AR381" s="363">
        <v>12.890615166513038</v>
      </c>
      <c r="AS381" s="363">
        <v>12.976704865677251</v>
      </c>
      <c r="AT381" s="401">
        <v>5</v>
      </c>
      <c r="AU381" s="363">
        <v>3.8235296366782143</v>
      </c>
      <c r="AV381" s="397">
        <v>5</v>
      </c>
      <c r="AW381" s="363">
        <v>3.8235296366782143</v>
      </c>
      <c r="AX381" s="397">
        <v>10</v>
      </c>
      <c r="AY381" s="363">
        <v>3.2142854846938942</v>
      </c>
      <c r="AZ381" s="363">
        <v>4.75</v>
      </c>
      <c r="BA381" s="392">
        <v>77.422271367576684</v>
      </c>
    </row>
    <row r="382" spans="1:53" x14ac:dyDescent="0.2">
      <c r="A382" s="369" t="s">
        <v>330</v>
      </c>
      <c r="B382" s="362">
        <v>0</v>
      </c>
      <c r="C382" s="363">
        <v>0</v>
      </c>
      <c r="D382" s="363">
        <v>0</v>
      </c>
      <c r="E382" s="363">
        <v>0</v>
      </c>
      <c r="F382" s="363">
        <v>10000</v>
      </c>
      <c r="G382" s="401">
        <v>1</v>
      </c>
      <c r="H382" s="363">
        <v>0</v>
      </c>
      <c r="I382" s="397">
        <v>1</v>
      </c>
      <c r="J382" s="363">
        <v>0</v>
      </c>
      <c r="K382" s="397">
        <v>1</v>
      </c>
      <c r="L382" s="363">
        <v>0</v>
      </c>
      <c r="M382" s="363">
        <v>4.75</v>
      </c>
      <c r="N382" s="392">
        <v>14.25</v>
      </c>
      <c r="O382" s="362">
        <v>0</v>
      </c>
      <c r="P382" s="363">
        <v>0</v>
      </c>
      <c r="Q382" s="363">
        <v>0</v>
      </c>
      <c r="R382" s="363">
        <v>0</v>
      </c>
      <c r="S382" s="363">
        <v>10000</v>
      </c>
      <c r="T382" s="401">
        <v>1</v>
      </c>
      <c r="U382" s="363">
        <v>0</v>
      </c>
      <c r="V382" s="397">
        <v>1</v>
      </c>
      <c r="W382" s="363">
        <v>0</v>
      </c>
      <c r="X382" s="397">
        <v>1</v>
      </c>
      <c r="Y382" s="363">
        <v>0</v>
      </c>
      <c r="Z382" s="363">
        <v>4.75</v>
      </c>
      <c r="AA382" s="392">
        <v>14.25</v>
      </c>
      <c r="AB382" s="362">
        <v>0</v>
      </c>
      <c r="AC382" s="363">
        <v>0</v>
      </c>
      <c r="AD382" s="363">
        <v>0</v>
      </c>
      <c r="AE382" s="363">
        <v>0</v>
      </c>
      <c r="AF382" s="363">
        <v>10000</v>
      </c>
      <c r="AG382" s="401">
        <v>1</v>
      </c>
      <c r="AH382" s="363">
        <v>0</v>
      </c>
      <c r="AI382" s="397">
        <v>1</v>
      </c>
      <c r="AJ382" s="363">
        <v>0</v>
      </c>
      <c r="AK382" s="397">
        <v>1</v>
      </c>
      <c r="AL382" s="363">
        <v>0</v>
      </c>
      <c r="AM382" s="363">
        <v>4.75</v>
      </c>
      <c r="AN382" s="392">
        <v>14.25</v>
      </c>
      <c r="AO382" s="362">
        <v>-2.9739098644121729</v>
      </c>
      <c r="AP382" s="363">
        <v>9.6881993596828515</v>
      </c>
      <c r="AQ382" s="363">
        <v>0.85084609867558147</v>
      </c>
      <c r="AR382" s="363">
        <v>-0.35990091910423755</v>
      </c>
      <c r="AS382" s="363">
        <v>45.326331233110309</v>
      </c>
      <c r="AT382" s="401">
        <v>14</v>
      </c>
      <c r="AU382" s="363">
        <v>1.1764706574394506</v>
      </c>
      <c r="AV382" s="397">
        <v>18</v>
      </c>
      <c r="AW382" s="363">
        <v>0</v>
      </c>
      <c r="AX382" s="397">
        <v>5</v>
      </c>
      <c r="AY382" s="363">
        <v>1.4285713265306197</v>
      </c>
      <c r="AZ382" s="363">
        <v>4.75</v>
      </c>
      <c r="BA382" s="392">
        <v>26.77100858166801</v>
      </c>
    </row>
    <row r="383" spans="1:53" x14ac:dyDescent="0.2">
      <c r="A383" s="369" t="s">
        <v>30</v>
      </c>
      <c r="B383" s="362">
        <v>0</v>
      </c>
      <c r="C383" s="363">
        <v>0</v>
      </c>
      <c r="D383" s="363">
        <v>0</v>
      </c>
      <c r="E383" s="363">
        <v>0</v>
      </c>
      <c r="F383" s="363">
        <v>10000</v>
      </c>
      <c r="G383" s="401">
        <v>1</v>
      </c>
      <c r="H383" s="363">
        <v>0</v>
      </c>
      <c r="I383" s="397">
        <v>1</v>
      </c>
      <c r="J383" s="363">
        <v>0</v>
      </c>
      <c r="K383" s="397">
        <v>1</v>
      </c>
      <c r="L383" s="363">
        <v>0</v>
      </c>
      <c r="M383" s="363">
        <v>4.75</v>
      </c>
      <c r="N383" s="392">
        <v>14.25</v>
      </c>
      <c r="O383" s="362">
        <v>0</v>
      </c>
      <c r="P383" s="363">
        <v>0</v>
      </c>
      <c r="Q383" s="363">
        <v>0</v>
      </c>
      <c r="R383" s="363">
        <v>0</v>
      </c>
      <c r="S383" s="363">
        <v>10000</v>
      </c>
      <c r="T383" s="401">
        <v>1</v>
      </c>
      <c r="U383" s="363">
        <v>0</v>
      </c>
      <c r="V383" s="397">
        <v>1</v>
      </c>
      <c r="W383" s="363">
        <v>0</v>
      </c>
      <c r="X383" s="397">
        <v>1</v>
      </c>
      <c r="Y383" s="363">
        <v>0</v>
      </c>
      <c r="Z383" s="363">
        <v>4.75</v>
      </c>
      <c r="AA383" s="392">
        <v>14.25</v>
      </c>
      <c r="AB383" s="362">
        <v>0</v>
      </c>
      <c r="AC383" s="363">
        <v>0</v>
      </c>
      <c r="AD383" s="363">
        <v>0</v>
      </c>
      <c r="AE383" s="363">
        <v>0</v>
      </c>
      <c r="AF383" s="363">
        <v>10000</v>
      </c>
      <c r="AG383" s="401">
        <v>1</v>
      </c>
      <c r="AH383" s="363">
        <v>0</v>
      </c>
      <c r="AI383" s="397">
        <v>1</v>
      </c>
      <c r="AJ383" s="363">
        <v>0</v>
      </c>
      <c r="AK383" s="397">
        <v>1</v>
      </c>
      <c r="AL383" s="363">
        <v>0</v>
      </c>
      <c r="AM383" s="363">
        <v>4.75</v>
      </c>
      <c r="AN383" s="392">
        <v>14.25</v>
      </c>
      <c r="AO383" s="362">
        <v>0</v>
      </c>
      <c r="AP383" s="363">
        <v>3.6998982197258057</v>
      </c>
      <c r="AQ383" s="363">
        <v>1.117602726677378</v>
      </c>
      <c r="AR383" s="363">
        <v>0.76381958738681954</v>
      </c>
      <c r="AS383" s="363">
        <v>7.0448994927672368</v>
      </c>
      <c r="AT383" s="401">
        <v>11</v>
      </c>
      <c r="AU383" s="363">
        <v>2.0588236505190385</v>
      </c>
      <c r="AV383" s="397">
        <v>11</v>
      </c>
      <c r="AW383" s="363">
        <v>2.0588236505190385</v>
      </c>
      <c r="AX383" s="397">
        <v>14</v>
      </c>
      <c r="AY383" s="363">
        <v>4.6428568112245143</v>
      </c>
      <c r="AZ383" s="363">
        <v>4.75</v>
      </c>
      <c r="BA383" s="392">
        <v>57.002101540940082</v>
      </c>
    </row>
    <row r="384" spans="1:53" x14ac:dyDescent="0.2">
      <c r="A384" s="369" t="s">
        <v>6</v>
      </c>
      <c r="B384" s="362">
        <v>0</v>
      </c>
      <c r="C384" s="363">
        <v>0</v>
      </c>
      <c r="D384" s="363">
        <v>0</v>
      </c>
      <c r="E384" s="363">
        <v>0</v>
      </c>
      <c r="F384" s="363">
        <v>10000</v>
      </c>
      <c r="G384" s="401">
        <v>1</v>
      </c>
      <c r="H384" s="363">
        <v>0</v>
      </c>
      <c r="I384" s="397">
        <v>1</v>
      </c>
      <c r="J384" s="363">
        <v>0</v>
      </c>
      <c r="K384" s="397">
        <v>1</v>
      </c>
      <c r="L384" s="363">
        <v>0</v>
      </c>
      <c r="M384" s="363">
        <v>4.75</v>
      </c>
      <c r="N384" s="392">
        <v>14.25</v>
      </c>
      <c r="O384" s="362">
        <v>0</v>
      </c>
      <c r="P384" s="363">
        <v>0</v>
      </c>
      <c r="Q384" s="363">
        <v>0</v>
      </c>
      <c r="R384" s="363">
        <v>0</v>
      </c>
      <c r="S384" s="363">
        <v>10000</v>
      </c>
      <c r="T384" s="401">
        <v>1</v>
      </c>
      <c r="U384" s="363">
        <v>0</v>
      </c>
      <c r="V384" s="397">
        <v>1</v>
      </c>
      <c r="W384" s="363">
        <v>0</v>
      </c>
      <c r="X384" s="397">
        <v>1</v>
      </c>
      <c r="Y384" s="363">
        <v>0</v>
      </c>
      <c r="Z384" s="363">
        <v>4.75</v>
      </c>
      <c r="AA384" s="392">
        <v>14.25</v>
      </c>
      <c r="AB384" s="362">
        <v>0</v>
      </c>
      <c r="AC384" s="363">
        <v>0</v>
      </c>
      <c r="AD384" s="363">
        <v>0</v>
      </c>
      <c r="AE384" s="363">
        <v>0</v>
      </c>
      <c r="AF384" s="363">
        <v>10000</v>
      </c>
      <c r="AG384" s="401">
        <v>1</v>
      </c>
      <c r="AH384" s="363">
        <v>0</v>
      </c>
      <c r="AI384" s="397">
        <v>1</v>
      </c>
      <c r="AJ384" s="363">
        <v>0</v>
      </c>
      <c r="AK384" s="397">
        <v>1</v>
      </c>
      <c r="AL384" s="363">
        <v>0</v>
      </c>
      <c r="AM384" s="363">
        <v>4.75</v>
      </c>
      <c r="AN384" s="392">
        <v>14.25</v>
      </c>
      <c r="AO384" s="362">
        <v>16.504950954135786</v>
      </c>
      <c r="AP384" s="363">
        <v>0.86151393040216939</v>
      </c>
      <c r="AQ384" s="363">
        <v>11.779645892384993</v>
      </c>
      <c r="AR384" s="363">
        <v>13.275466545723042</v>
      </c>
      <c r="AS384" s="363">
        <v>0</v>
      </c>
      <c r="AT384" s="401">
        <v>4</v>
      </c>
      <c r="AU384" s="363">
        <v>4.117647301038077</v>
      </c>
      <c r="AV384" s="397">
        <v>4</v>
      </c>
      <c r="AW384" s="363">
        <v>4.117647301038077</v>
      </c>
      <c r="AX384" s="397">
        <v>15</v>
      </c>
      <c r="AY384" s="363">
        <v>4.9999996428571691</v>
      </c>
      <c r="AZ384" s="363">
        <v>4.75</v>
      </c>
      <c r="BA384" s="392">
        <v>86.897061143104594</v>
      </c>
    </row>
    <row r="385" spans="1:53" x14ac:dyDescent="0.2">
      <c r="A385" s="369" t="s">
        <v>305</v>
      </c>
      <c r="B385" s="362">
        <v>0</v>
      </c>
      <c r="C385" s="363">
        <v>0</v>
      </c>
      <c r="D385" s="363">
        <v>0</v>
      </c>
      <c r="E385" s="363">
        <v>0</v>
      </c>
      <c r="F385" s="363">
        <v>10000</v>
      </c>
      <c r="G385" s="401">
        <v>1</v>
      </c>
      <c r="H385" s="363">
        <v>0</v>
      </c>
      <c r="I385" s="397">
        <v>1</v>
      </c>
      <c r="J385" s="363">
        <v>0</v>
      </c>
      <c r="K385" s="397">
        <v>1</v>
      </c>
      <c r="L385" s="363">
        <v>0</v>
      </c>
      <c r="M385" s="363">
        <v>4.375</v>
      </c>
      <c r="N385" s="392">
        <v>13.125</v>
      </c>
      <c r="O385" s="362">
        <v>0</v>
      </c>
      <c r="P385" s="363">
        <v>0</v>
      </c>
      <c r="Q385" s="363">
        <v>0</v>
      </c>
      <c r="R385" s="363">
        <v>0</v>
      </c>
      <c r="S385" s="363">
        <v>10000</v>
      </c>
      <c r="T385" s="401">
        <v>1</v>
      </c>
      <c r="U385" s="363">
        <v>0</v>
      </c>
      <c r="V385" s="397">
        <v>1</v>
      </c>
      <c r="W385" s="363">
        <v>0</v>
      </c>
      <c r="X385" s="397">
        <v>1</v>
      </c>
      <c r="Y385" s="363">
        <v>0</v>
      </c>
      <c r="Z385" s="363">
        <v>4.375</v>
      </c>
      <c r="AA385" s="392">
        <v>13.125</v>
      </c>
      <c r="AB385" s="362">
        <v>0</v>
      </c>
      <c r="AC385" s="363">
        <v>0</v>
      </c>
      <c r="AD385" s="363">
        <v>0</v>
      </c>
      <c r="AE385" s="363">
        <v>0</v>
      </c>
      <c r="AF385" s="363">
        <v>10000</v>
      </c>
      <c r="AG385" s="401">
        <v>1</v>
      </c>
      <c r="AH385" s="363">
        <v>0</v>
      </c>
      <c r="AI385" s="397">
        <v>1</v>
      </c>
      <c r="AJ385" s="363">
        <v>0</v>
      </c>
      <c r="AK385" s="397">
        <v>1</v>
      </c>
      <c r="AL385" s="363">
        <v>0</v>
      </c>
      <c r="AM385" s="363">
        <v>4.375</v>
      </c>
      <c r="AN385" s="392">
        <v>13.125</v>
      </c>
      <c r="AO385" s="362">
        <v>29.843591851850604</v>
      </c>
      <c r="AP385" s="363">
        <v>0.99947879470147161</v>
      </c>
      <c r="AQ385" s="363">
        <v>21.130849681638537</v>
      </c>
      <c r="AR385" s="363">
        <v>23.888914931992751</v>
      </c>
      <c r="AS385" s="363">
        <v>22.205523201202332</v>
      </c>
      <c r="AT385" s="401">
        <v>2</v>
      </c>
      <c r="AU385" s="363">
        <v>4.7058826297578022</v>
      </c>
      <c r="AV385" s="397">
        <v>2</v>
      </c>
      <c r="AW385" s="363">
        <v>4.7058826297578022</v>
      </c>
      <c r="AX385" s="397">
        <v>8</v>
      </c>
      <c r="AY385" s="363">
        <v>2.4999998214285846</v>
      </c>
      <c r="AZ385" s="363">
        <v>4.375</v>
      </c>
      <c r="BA385" s="392">
        <v>86.507356280894982</v>
      </c>
    </row>
    <row r="386" spans="1:53" x14ac:dyDescent="0.2">
      <c r="A386" s="369" t="s">
        <v>306</v>
      </c>
      <c r="B386" s="362">
        <v>0</v>
      </c>
      <c r="C386" s="363">
        <v>0</v>
      </c>
      <c r="D386" s="363">
        <v>0</v>
      </c>
      <c r="E386" s="363">
        <v>0</v>
      </c>
      <c r="F386" s="363">
        <v>10000</v>
      </c>
      <c r="G386" s="401">
        <v>1</v>
      </c>
      <c r="H386" s="363">
        <v>0</v>
      </c>
      <c r="I386" s="397">
        <v>1</v>
      </c>
      <c r="J386" s="363">
        <v>0</v>
      </c>
      <c r="K386" s="397">
        <v>1</v>
      </c>
      <c r="L386" s="363">
        <v>0</v>
      </c>
      <c r="M386" s="363">
        <v>5</v>
      </c>
      <c r="N386" s="392">
        <v>15</v>
      </c>
      <c r="O386" s="362">
        <v>0</v>
      </c>
      <c r="P386" s="363">
        <v>0</v>
      </c>
      <c r="Q386" s="363">
        <v>0</v>
      </c>
      <c r="R386" s="363">
        <v>0</v>
      </c>
      <c r="S386" s="363">
        <v>10000</v>
      </c>
      <c r="T386" s="401">
        <v>1</v>
      </c>
      <c r="U386" s="363">
        <v>0</v>
      </c>
      <c r="V386" s="397">
        <v>1</v>
      </c>
      <c r="W386" s="363">
        <v>0</v>
      </c>
      <c r="X386" s="397">
        <v>1</v>
      </c>
      <c r="Y386" s="363">
        <v>0</v>
      </c>
      <c r="Z386" s="363">
        <v>5</v>
      </c>
      <c r="AA386" s="392">
        <v>15</v>
      </c>
      <c r="AB386" s="362">
        <v>0</v>
      </c>
      <c r="AC386" s="363">
        <v>0</v>
      </c>
      <c r="AD386" s="363">
        <v>0</v>
      </c>
      <c r="AE386" s="363">
        <v>0</v>
      </c>
      <c r="AF386" s="363">
        <v>10000</v>
      </c>
      <c r="AG386" s="401">
        <v>1</v>
      </c>
      <c r="AH386" s="363">
        <v>0</v>
      </c>
      <c r="AI386" s="397">
        <v>1</v>
      </c>
      <c r="AJ386" s="363">
        <v>0</v>
      </c>
      <c r="AK386" s="397">
        <v>1</v>
      </c>
      <c r="AL386" s="363">
        <v>0</v>
      </c>
      <c r="AM386" s="363">
        <v>5</v>
      </c>
      <c r="AN386" s="392">
        <v>15</v>
      </c>
      <c r="AO386" s="362">
        <v>0</v>
      </c>
      <c r="AP386" s="363">
        <v>1.9655699450799682</v>
      </c>
      <c r="AQ386" s="363">
        <v>0.59372615127215467</v>
      </c>
      <c r="AR386" s="363">
        <v>0.40577895262810149</v>
      </c>
      <c r="AS386" s="363">
        <v>22.353466090550445</v>
      </c>
      <c r="AT386" s="401">
        <v>16</v>
      </c>
      <c r="AU386" s="363">
        <v>0.58823532871972528</v>
      </c>
      <c r="AV386" s="397">
        <v>15</v>
      </c>
      <c r="AW386" s="363">
        <v>0.88235299307958792</v>
      </c>
      <c r="AX386" s="397">
        <v>7</v>
      </c>
      <c r="AY386" s="363">
        <v>2.1428569897959298</v>
      </c>
      <c r="AZ386" s="363">
        <v>5</v>
      </c>
      <c r="BA386" s="392">
        <v>31.722689221982982</v>
      </c>
    </row>
    <row r="387" spans="1:53" x14ac:dyDescent="0.2">
      <c r="A387" s="369" t="s">
        <v>307</v>
      </c>
      <c r="B387" s="362">
        <v>0</v>
      </c>
      <c r="C387" s="363">
        <v>0</v>
      </c>
      <c r="D387" s="363">
        <v>0</v>
      </c>
      <c r="E387" s="363">
        <v>0</v>
      </c>
      <c r="F387" s="363">
        <v>10000</v>
      </c>
      <c r="G387" s="401">
        <v>1</v>
      </c>
      <c r="H387" s="363">
        <v>0</v>
      </c>
      <c r="I387" s="397">
        <v>1</v>
      </c>
      <c r="J387" s="363">
        <v>0</v>
      </c>
      <c r="K387" s="397">
        <v>1</v>
      </c>
      <c r="L387" s="363">
        <v>0</v>
      </c>
      <c r="M387" s="363">
        <v>5</v>
      </c>
      <c r="N387" s="392">
        <v>15</v>
      </c>
      <c r="O387" s="362">
        <v>0</v>
      </c>
      <c r="P387" s="363">
        <v>0</v>
      </c>
      <c r="Q387" s="363">
        <v>0</v>
      </c>
      <c r="R387" s="363">
        <v>0</v>
      </c>
      <c r="S387" s="363">
        <v>10000</v>
      </c>
      <c r="T387" s="401">
        <v>1</v>
      </c>
      <c r="U387" s="363">
        <v>0</v>
      </c>
      <c r="V387" s="397">
        <v>1</v>
      </c>
      <c r="W387" s="363">
        <v>0</v>
      </c>
      <c r="X387" s="397">
        <v>1</v>
      </c>
      <c r="Y387" s="363">
        <v>0</v>
      </c>
      <c r="Z387" s="363">
        <v>5</v>
      </c>
      <c r="AA387" s="392">
        <v>15</v>
      </c>
      <c r="AB387" s="362">
        <v>0</v>
      </c>
      <c r="AC387" s="363">
        <v>0</v>
      </c>
      <c r="AD387" s="363">
        <v>0</v>
      </c>
      <c r="AE387" s="363">
        <v>0</v>
      </c>
      <c r="AF387" s="363">
        <v>10000</v>
      </c>
      <c r="AG387" s="401">
        <v>1</v>
      </c>
      <c r="AH387" s="363">
        <v>0</v>
      </c>
      <c r="AI387" s="397">
        <v>1</v>
      </c>
      <c r="AJ387" s="363">
        <v>0</v>
      </c>
      <c r="AK387" s="397">
        <v>1</v>
      </c>
      <c r="AL387" s="363">
        <v>0</v>
      </c>
      <c r="AM387" s="363">
        <v>5</v>
      </c>
      <c r="AN387" s="392">
        <v>15</v>
      </c>
      <c r="AO387" s="362">
        <v>0</v>
      </c>
      <c r="AP387" s="363">
        <v>3.4328855827082521</v>
      </c>
      <c r="AQ387" s="363">
        <v>1.0369480617470908</v>
      </c>
      <c r="AR387" s="363">
        <v>0.70869658936853108</v>
      </c>
      <c r="AS387" s="363">
        <v>0</v>
      </c>
      <c r="AT387" s="401">
        <v>12</v>
      </c>
      <c r="AU387" s="363">
        <v>1.7647059861591758</v>
      </c>
      <c r="AV387" s="397">
        <v>12</v>
      </c>
      <c r="AW387" s="363">
        <v>1.7647059861591758</v>
      </c>
      <c r="AX387" s="397">
        <v>15</v>
      </c>
      <c r="AY387" s="363">
        <v>4.9999996428571691</v>
      </c>
      <c r="AZ387" s="363">
        <v>5</v>
      </c>
      <c r="BA387" s="392">
        <v>54.705882734799971</v>
      </c>
    </row>
    <row r="388" spans="1:53" x14ac:dyDescent="0.2">
      <c r="A388" s="369" t="s">
        <v>308</v>
      </c>
      <c r="B388" s="362">
        <v>0</v>
      </c>
      <c r="C388" s="363">
        <v>0</v>
      </c>
      <c r="D388" s="363">
        <v>0</v>
      </c>
      <c r="E388" s="363">
        <v>0</v>
      </c>
      <c r="F388" s="363">
        <v>10000</v>
      </c>
      <c r="G388" s="401">
        <v>1</v>
      </c>
      <c r="H388" s="363">
        <v>0</v>
      </c>
      <c r="I388" s="397">
        <v>1</v>
      </c>
      <c r="J388" s="363">
        <v>0</v>
      </c>
      <c r="K388" s="397">
        <v>1</v>
      </c>
      <c r="L388" s="363">
        <v>0</v>
      </c>
      <c r="M388" s="363">
        <v>5</v>
      </c>
      <c r="N388" s="392">
        <v>15</v>
      </c>
      <c r="O388" s="362">
        <v>0</v>
      </c>
      <c r="P388" s="363">
        <v>0</v>
      </c>
      <c r="Q388" s="363">
        <v>0</v>
      </c>
      <c r="R388" s="363">
        <v>0</v>
      </c>
      <c r="S388" s="363">
        <v>10000</v>
      </c>
      <c r="T388" s="401">
        <v>1</v>
      </c>
      <c r="U388" s="363">
        <v>0</v>
      </c>
      <c r="V388" s="397">
        <v>1</v>
      </c>
      <c r="W388" s="363">
        <v>0</v>
      </c>
      <c r="X388" s="397">
        <v>1</v>
      </c>
      <c r="Y388" s="363">
        <v>0</v>
      </c>
      <c r="Z388" s="363">
        <v>5</v>
      </c>
      <c r="AA388" s="392">
        <v>15</v>
      </c>
      <c r="AB388" s="362">
        <v>0</v>
      </c>
      <c r="AC388" s="363">
        <v>0</v>
      </c>
      <c r="AD388" s="363">
        <v>0</v>
      </c>
      <c r="AE388" s="363">
        <v>0</v>
      </c>
      <c r="AF388" s="363">
        <v>10000</v>
      </c>
      <c r="AG388" s="401">
        <v>1</v>
      </c>
      <c r="AH388" s="363">
        <v>0</v>
      </c>
      <c r="AI388" s="397">
        <v>1</v>
      </c>
      <c r="AJ388" s="363">
        <v>0</v>
      </c>
      <c r="AK388" s="397">
        <v>1</v>
      </c>
      <c r="AL388" s="363">
        <v>0</v>
      </c>
      <c r="AM388" s="363">
        <v>5</v>
      </c>
      <c r="AN388" s="392">
        <v>15</v>
      </c>
      <c r="AO388" s="362">
        <v>0</v>
      </c>
      <c r="AP388" s="363">
        <v>0</v>
      </c>
      <c r="AQ388" s="363">
        <v>0</v>
      </c>
      <c r="AR388" s="363">
        <v>0</v>
      </c>
      <c r="AS388" s="363">
        <v>0</v>
      </c>
      <c r="AT388" s="401">
        <v>18</v>
      </c>
      <c r="AU388" s="363">
        <v>0</v>
      </c>
      <c r="AV388" s="397">
        <v>17</v>
      </c>
      <c r="AW388" s="363">
        <v>0.29411766435986264</v>
      </c>
      <c r="AX388" s="397">
        <v>15</v>
      </c>
      <c r="AY388" s="363">
        <v>4.9999996428571691</v>
      </c>
      <c r="AZ388" s="363">
        <v>5</v>
      </c>
      <c r="BA388" s="392">
        <v>32.058822579090545</v>
      </c>
    </row>
    <row r="389" spans="1:53" x14ac:dyDescent="0.2">
      <c r="A389" s="369" t="s">
        <v>309</v>
      </c>
      <c r="B389" s="362">
        <v>0</v>
      </c>
      <c r="C389" s="363">
        <v>0</v>
      </c>
      <c r="D389" s="363">
        <v>0</v>
      </c>
      <c r="E389" s="363">
        <v>0</v>
      </c>
      <c r="F389" s="363">
        <v>10000</v>
      </c>
      <c r="G389" s="401">
        <v>1</v>
      </c>
      <c r="H389" s="363">
        <v>0</v>
      </c>
      <c r="I389" s="397">
        <v>1</v>
      </c>
      <c r="J389" s="363">
        <v>0</v>
      </c>
      <c r="K389" s="397">
        <v>1</v>
      </c>
      <c r="L389" s="363">
        <v>0</v>
      </c>
      <c r="M389" s="363">
        <v>4.5</v>
      </c>
      <c r="N389" s="392">
        <v>13.499999999999998</v>
      </c>
      <c r="O389" s="362">
        <v>0</v>
      </c>
      <c r="P389" s="363">
        <v>0</v>
      </c>
      <c r="Q389" s="363">
        <v>0</v>
      </c>
      <c r="R389" s="363">
        <v>0</v>
      </c>
      <c r="S389" s="363">
        <v>10000</v>
      </c>
      <c r="T389" s="401">
        <v>1</v>
      </c>
      <c r="U389" s="363">
        <v>0</v>
      </c>
      <c r="V389" s="397">
        <v>1</v>
      </c>
      <c r="W389" s="363">
        <v>0</v>
      </c>
      <c r="X389" s="397">
        <v>1</v>
      </c>
      <c r="Y389" s="363">
        <v>0</v>
      </c>
      <c r="Z389" s="363">
        <v>4.5</v>
      </c>
      <c r="AA389" s="392">
        <v>13.499999999999998</v>
      </c>
      <c r="AB389" s="362">
        <v>0</v>
      </c>
      <c r="AC389" s="363">
        <v>0</v>
      </c>
      <c r="AD389" s="363">
        <v>0</v>
      </c>
      <c r="AE389" s="363">
        <v>0</v>
      </c>
      <c r="AF389" s="363">
        <v>10000</v>
      </c>
      <c r="AG389" s="401">
        <v>1</v>
      </c>
      <c r="AH389" s="363">
        <v>0</v>
      </c>
      <c r="AI389" s="397">
        <v>1</v>
      </c>
      <c r="AJ389" s="363">
        <v>0</v>
      </c>
      <c r="AK389" s="397">
        <v>1</v>
      </c>
      <c r="AL389" s="363">
        <v>0</v>
      </c>
      <c r="AM389" s="363">
        <v>4.5</v>
      </c>
      <c r="AN389" s="392">
        <v>13.499999999999998</v>
      </c>
      <c r="AO389" s="362">
        <v>2.0447221334731687</v>
      </c>
      <c r="AP389" s="363">
        <v>-0.78397488057806564</v>
      </c>
      <c r="AQ389" s="363">
        <v>1.1902771467833571</v>
      </c>
      <c r="AR389" s="363">
        <v>1.4607562895852266</v>
      </c>
      <c r="AS389" s="363">
        <v>7.1633947022355819</v>
      </c>
      <c r="AT389" s="401">
        <v>10</v>
      </c>
      <c r="AU389" s="363">
        <v>2.3529413148789011</v>
      </c>
      <c r="AV389" s="397">
        <v>10</v>
      </c>
      <c r="AW389" s="363">
        <v>2.3529413148789011</v>
      </c>
      <c r="AX389" s="397">
        <v>13</v>
      </c>
      <c r="AY389" s="363">
        <v>4.2857139795918595</v>
      </c>
      <c r="AZ389" s="363">
        <v>4.5</v>
      </c>
      <c r="BA389" s="392">
        <v>59.298320347080193</v>
      </c>
    </row>
    <row r="390" spans="1:53" x14ac:dyDescent="0.2">
      <c r="A390" s="369" t="s">
        <v>21</v>
      </c>
      <c r="B390" s="362">
        <v>0</v>
      </c>
      <c r="C390" s="363">
        <v>0</v>
      </c>
      <c r="D390" s="363">
        <v>0</v>
      </c>
      <c r="E390" s="363">
        <v>0</v>
      </c>
      <c r="F390" s="363">
        <v>10000</v>
      </c>
      <c r="G390" s="401">
        <v>1</v>
      </c>
      <c r="H390" s="363">
        <v>0</v>
      </c>
      <c r="I390" s="397">
        <v>1</v>
      </c>
      <c r="J390" s="363">
        <v>0</v>
      </c>
      <c r="K390" s="397">
        <v>1</v>
      </c>
      <c r="L390" s="363">
        <v>0</v>
      </c>
      <c r="M390" s="363">
        <v>5</v>
      </c>
      <c r="N390" s="392">
        <v>15</v>
      </c>
      <c r="O390" s="362">
        <v>0</v>
      </c>
      <c r="P390" s="363">
        <v>0</v>
      </c>
      <c r="Q390" s="363">
        <v>0</v>
      </c>
      <c r="R390" s="363">
        <v>0</v>
      </c>
      <c r="S390" s="363">
        <v>10000</v>
      </c>
      <c r="T390" s="401">
        <v>1</v>
      </c>
      <c r="U390" s="363">
        <v>0</v>
      </c>
      <c r="V390" s="397">
        <v>1</v>
      </c>
      <c r="W390" s="363">
        <v>0</v>
      </c>
      <c r="X390" s="397">
        <v>1</v>
      </c>
      <c r="Y390" s="363">
        <v>0</v>
      </c>
      <c r="Z390" s="363">
        <v>5</v>
      </c>
      <c r="AA390" s="392">
        <v>15</v>
      </c>
      <c r="AB390" s="362">
        <v>0</v>
      </c>
      <c r="AC390" s="363">
        <v>0</v>
      </c>
      <c r="AD390" s="363">
        <v>0</v>
      </c>
      <c r="AE390" s="363">
        <v>0</v>
      </c>
      <c r="AF390" s="363">
        <v>10000</v>
      </c>
      <c r="AG390" s="401">
        <v>1</v>
      </c>
      <c r="AH390" s="363">
        <v>0</v>
      </c>
      <c r="AI390" s="397">
        <v>1</v>
      </c>
      <c r="AJ390" s="363">
        <v>0</v>
      </c>
      <c r="AK390" s="397">
        <v>1</v>
      </c>
      <c r="AL390" s="363">
        <v>0</v>
      </c>
      <c r="AM390" s="363">
        <v>5</v>
      </c>
      <c r="AN390" s="392">
        <v>15</v>
      </c>
      <c r="AO390" s="362">
        <v>0</v>
      </c>
      <c r="AP390" s="363">
        <v>3.0938196745779849</v>
      </c>
      <c r="AQ390" s="363">
        <v>0.93452876236490079</v>
      </c>
      <c r="AR390" s="363">
        <v>0.63869866870567804</v>
      </c>
      <c r="AS390" s="363">
        <v>24.956814766109339</v>
      </c>
      <c r="AT390" s="401">
        <v>13</v>
      </c>
      <c r="AU390" s="363">
        <v>1.4705883217993132</v>
      </c>
      <c r="AV390" s="397">
        <v>13</v>
      </c>
      <c r="AW390" s="363">
        <v>1.4705883217993132</v>
      </c>
      <c r="AX390" s="397">
        <v>6</v>
      </c>
      <c r="AY390" s="363">
        <v>1.7857141581632745</v>
      </c>
      <c r="AZ390" s="363">
        <v>5</v>
      </c>
      <c r="BA390" s="392">
        <v>40.945378979680207</v>
      </c>
    </row>
    <row r="391" spans="1:53" x14ac:dyDescent="0.2">
      <c r="A391" s="369" t="s">
        <v>310</v>
      </c>
      <c r="B391" s="362">
        <v>0</v>
      </c>
      <c r="C391" s="363">
        <v>0</v>
      </c>
      <c r="D391" s="363">
        <v>0</v>
      </c>
      <c r="E391" s="363">
        <v>0</v>
      </c>
      <c r="F391" s="363">
        <v>10000</v>
      </c>
      <c r="G391" s="401">
        <v>1</v>
      </c>
      <c r="H391" s="363">
        <v>0</v>
      </c>
      <c r="I391" s="397">
        <v>1</v>
      </c>
      <c r="J391" s="363">
        <v>0</v>
      </c>
      <c r="K391" s="397">
        <v>1</v>
      </c>
      <c r="L391" s="363">
        <v>0</v>
      </c>
      <c r="M391" s="363">
        <v>5</v>
      </c>
      <c r="N391" s="392">
        <v>15</v>
      </c>
      <c r="O391" s="362">
        <v>0</v>
      </c>
      <c r="P391" s="363">
        <v>0</v>
      </c>
      <c r="Q391" s="363">
        <v>0</v>
      </c>
      <c r="R391" s="363">
        <v>0</v>
      </c>
      <c r="S391" s="363">
        <v>10000</v>
      </c>
      <c r="T391" s="401">
        <v>1</v>
      </c>
      <c r="U391" s="363">
        <v>0</v>
      </c>
      <c r="V391" s="397">
        <v>1</v>
      </c>
      <c r="W391" s="363">
        <v>0</v>
      </c>
      <c r="X391" s="397">
        <v>1</v>
      </c>
      <c r="Y391" s="363">
        <v>0</v>
      </c>
      <c r="Z391" s="363">
        <v>5</v>
      </c>
      <c r="AA391" s="392">
        <v>15</v>
      </c>
      <c r="AB391" s="362">
        <v>0</v>
      </c>
      <c r="AC391" s="363">
        <v>0</v>
      </c>
      <c r="AD391" s="363">
        <v>0</v>
      </c>
      <c r="AE391" s="363">
        <v>0</v>
      </c>
      <c r="AF391" s="363">
        <v>10000</v>
      </c>
      <c r="AG391" s="401">
        <v>1</v>
      </c>
      <c r="AH391" s="363">
        <v>0</v>
      </c>
      <c r="AI391" s="397">
        <v>1</v>
      </c>
      <c r="AJ391" s="363">
        <v>0</v>
      </c>
      <c r="AK391" s="397">
        <v>1</v>
      </c>
      <c r="AL391" s="363">
        <v>0</v>
      </c>
      <c r="AM391" s="363">
        <v>5</v>
      </c>
      <c r="AN391" s="392">
        <v>15</v>
      </c>
      <c r="AO391" s="362">
        <v>-7.7955250210473684E-2</v>
      </c>
      <c r="AP391" s="363">
        <v>0.6959560932430362</v>
      </c>
      <c r="AQ391" s="363">
        <v>0.1558148093628981</v>
      </c>
      <c r="AR391" s="363">
        <v>8.1813642858425656E-2</v>
      </c>
      <c r="AS391" s="363">
        <v>8.9470223558143918</v>
      </c>
      <c r="AT391" s="401">
        <v>17</v>
      </c>
      <c r="AU391" s="363">
        <v>0.29411766435986264</v>
      </c>
      <c r="AV391" s="397">
        <v>16</v>
      </c>
      <c r="AW391" s="363">
        <v>0.58823532871972528</v>
      </c>
      <c r="AX391" s="397">
        <v>12</v>
      </c>
      <c r="AY391" s="363">
        <v>3.9285711479592043</v>
      </c>
      <c r="AZ391" s="363">
        <v>5</v>
      </c>
      <c r="BA391" s="392">
        <v>32.962184395434726</v>
      </c>
    </row>
    <row r="392" spans="1:53" x14ac:dyDescent="0.2">
      <c r="A392" s="389" t="s">
        <v>311</v>
      </c>
      <c r="B392" s="362">
        <v>0</v>
      </c>
      <c r="C392" s="363">
        <v>0</v>
      </c>
      <c r="D392" s="363">
        <v>0</v>
      </c>
      <c r="E392" s="363">
        <v>0</v>
      </c>
      <c r="F392" s="363">
        <v>10000</v>
      </c>
      <c r="G392" s="401">
        <v>1</v>
      </c>
      <c r="H392" s="363">
        <v>0</v>
      </c>
      <c r="I392" s="397">
        <v>1</v>
      </c>
      <c r="J392" s="363">
        <v>0</v>
      </c>
      <c r="K392" s="397">
        <v>1</v>
      </c>
      <c r="L392" s="363">
        <v>0</v>
      </c>
      <c r="M392" s="363">
        <v>5</v>
      </c>
      <c r="N392" s="392">
        <v>15</v>
      </c>
      <c r="O392" s="362">
        <v>0</v>
      </c>
      <c r="P392" s="363">
        <v>0</v>
      </c>
      <c r="Q392" s="363">
        <v>0</v>
      </c>
      <c r="R392" s="363">
        <v>0</v>
      </c>
      <c r="S392" s="363">
        <v>10000</v>
      </c>
      <c r="T392" s="401">
        <v>1</v>
      </c>
      <c r="U392" s="363">
        <v>0</v>
      </c>
      <c r="V392" s="397">
        <v>1</v>
      </c>
      <c r="W392" s="363">
        <v>0</v>
      </c>
      <c r="X392" s="397">
        <v>1</v>
      </c>
      <c r="Y392" s="363">
        <v>0</v>
      </c>
      <c r="Z392" s="363">
        <v>5</v>
      </c>
      <c r="AA392" s="392">
        <v>15</v>
      </c>
      <c r="AB392" s="362">
        <v>0</v>
      </c>
      <c r="AC392" s="363">
        <v>0</v>
      </c>
      <c r="AD392" s="363">
        <v>0</v>
      </c>
      <c r="AE392" s="363">
        <v>0</v>
      </c>
      <c r="AF392" s="363">
        <v>10000</v>
      </c>
      <c r="AG392" s="401">
        <v>1</v>
      </c>
      <c r="AH392" s="363">
        <v>0</v>
      </c>
      <c r="AI392" s="397">
        <v>1</v>
      </c>
      <c r="AJ392" s="363">
        <v>0</v>
      </c>
      <c r="AK392" s="397">
        <v>1</v>
      </c>
      <c r="AL392" s="363">
        <v>0</v>
      </c>
      <c r="AM392" s="363">
        <v>5</v>
      </c>
      <c r="AN392" s="392">
        <v>15</v>
      </c>
      <c r="AO392" s="362">
        <v>0</v>
      </c>
      <c r="AP392" s="363">
        <v>2.0407711710808702</v>
      </c>
      <c r="AQ392" s="363">
        <v>0.61644166673687562</v>
      </c>
      <c r="AR392" s="363">
        <v>0.42130374979921087</v>
      </c>
      <c r="AS392" s="363">
        <v>0</v>
      </c>
      <c r="AT392" s="401">
        <v>15</v>
      </c>
      <c r="AU392" s="363">
        <v>0.88235299307958792</v>
      </c>
      <c r="AV392" s="397">
        <v>14</v>
      </c>
      <c r="AW392" s="363">
        <v>1.1764706574394506</v>
      </c>
      <c r="AX392" s="397">
        <v>15</v>
      </c>
      <c r="AY392" s="363">
        <v>4.9999996428571691</v>
      </c>
      <c r="AZ392" s="363">
        <v>5</v>
      </c>
      <c r="BA392" s="392">
        <v>44.411764482204781</v>
      </c>
    </row>
    <row r="393" spans="1:53" x14ac:dyDescent="0.2">
      <c r="A393" s="395" t="s">
        <v>312</v>
      </c>
      <c r="B393" s="370">
        <v>0</v>
      </c>
      <c r="C393" s="371">
        <v>0</v>
      </c>
      <c r="D393" s="371">
        <v>0</v>
      </c>
      <c r="E393" s="371">
        <v>0</v>
      </c>
      <c r="F393" s="371">
        <v>10000</v>
      </c>
      <c r="G393" s="400">
        <v>1</v>
      </c>
      <c r="H393" s="371">
        <v>0</v>
      </c>
      <c r="I393" s="398">
        <v>1</v>
      </c>
      <c r="J393" s="371">
        <v>0</v>
      </c>
      <c r="K393" s="398">
        <v>1</v>
      </c>
      <c r="L393" s="371">
        <v>0</v>
      </c>
      <c r="M393" s="371">
        <v>5</v>
      </c>
      <c r="N393" s="393">
        <v>15</v>
      </c>
      <c r="O393" s="370">
        <v>0</v>
      </c>
      <c r="P393" s="371">
        <v>0</v>
      </c>
      <c r="Q393" s="371">
        <v>0</v>
      </c>
      <c r="R393" s="371">
        <v>0</v>
      </c>
      <c r="S393" s="371">
        <v>10000</v>
      </c>
      <c r="T393" s="400">
        <v>1</v>
      </c>
      <c r="U393" s="371">
        <v>0</v>
      </c>
      <c r="V393" s="398">
        <v>1</v>
      </c>
      <c r="W393" s="371">
        <v>0</v>
      </c>
      <c r="X393" s="398">
        <v>1</v>
      </c>
      <c r="Y393" s="371">
        <v>0</v>
      </c>
      <c r="Z393" s="371">
        <v>5</v>
      </c>
      <c r="AA393" s="393">
        <v>15</v>
      </c>
      <c r="AB393" s="370">
        <v>0</v>
      </c>
      <c r="AC393" s="371">
        <v>0</v>
      </c>
      <c r="AD393" s="371">
        <v>0</v>
      </c>
      <c r="AE393" s="371">
        <v>0</v>
      </c>
      <c r="AF393" s="371">
        <v>10000</v>
      </c>
      <c r="AG393" s="400">
        <v>1</v>
      </c>
      <c r="AH393" s="371">
        <v>0</v>
      </c>
      <c r="AI393" s="398">
        <v>1</v>
      </c>
      <c r="AJ393" s="371">
        <v>0</v>
      </c>
      <c r="AK393" s="398">
        <v>1</v>
      </c>
      <c r="AL393" s="371">
        <v>0</v>
      </c>
      <c r="AM393" s="371">
        <v>5</v>
      </c>
      <c r="AN393" s="393">
        <v>15</v>
      </c>
      <c r="AO393" s="370">
        <v>10.000346491077241</v>
      </c>
      <c r="AP393" s="371">
        <v>5.8386644236109797</v>
      </c>
      <c r="AQ393" s="371">
        <v>8.7432559179264562</v>
      </c>
      <c r="AR393" s="371">
        <v>9.1411946736066625</v>
      </c>
      <c r="AS393" s="371">
        <v>13.610745820026303</v>
      </c>
      <c r="AT393" s="400">
        <v>7</v>
      </c>
      <c r="AU393" s="371">
        <v>3.235294307958489</v>
      </c>
      <c r="AV393" s="398">
        <v>7</v>
      </c>
      <c r="AW393" s="371">
        <v>3.235294307958489</v>
      </c>
      <c r="AX393" s="398">
        <v>9</v>
      </c>
      <c r="AY393" s="371">
        <v>2.8571426530612394</v>
      </c>
      <c r="AZ393" s="371">
        <v>5</v>
      </c>
      <c r="BA393" s="393">
        <v>68.865548270602559</v>
      </c>
    </row>
    <row r="394" spans="1:53" x14ac:dyDescent="0.2">
      <c r="A394" s="386"/>
      <c r="B394" s="383"/>
      <c r="C394" s="383"/>
      <c r="D394" s="383"/>
      <c r="E394" s="383"/>
      <c r="F394" s="383"/>
      <c r="G394" s="361"/>
      <c r="H394" s="383"/>
      <c r="I394" s="368"/>
      <c r="J394" s="383"/>
      <c r="K394" s="383"/>
      <c r="L394" s="383"/>
      <c r="M394" s="383"/>
      <c r="N394" s="383"/>
      <c r="O394" s="363"/>
      <c r="P394" s="363"/>
      <c r="Q394" s="363"/>
      <c r="R394" s="363"/>
      <c r="S394" s="363"/>
      <c r="T394" s="383"/>
      <c r="U394" s="363"/>
      <c r="V394" s="383"/>
      <c r="W394" s="363"/>
      <c r="X394" s="383"/>
      <c r="Y394" s="363"/>
      <c r="Z394" s="363"/>
      <c r="AA394" s="363"/>
      <c r="AB394" s="383"/>
      <c r="AC394" s="383"/>
      <c r="AD394" s="383"/>
      <c r="AE394" s="383"/>
      <c r="AF394" s="383"/>
      <c r="AG394" s="383"/>
      <c r="AH394" s="383"/>
      <c r="AI394" s="383"/>
      <c r="AJ394" s="383"/>
      <c r="AK394" s="368"/>
      <c r="AL394" s="383"/>
      <c r="AM394" s="383"/>
      <c r="AN394" s="383"/>
      <c r="AO394" s="383"/>
      <c r="AP394" s="383"/>
      <c r="AQ394" s="383"/>
      <c r="AR394" s="383"/>
      <c r="AS394" s="383"/>
      <c r="AT394" s="383"/>
      <c r="AU394" s="383"/>
      <c r="AV394" s="383"/>
      <c r="AW394" s="383"/>
      <c r="AX394" s="383"/>
      <c r="AY394" s="383"/>
      <c r="AZ394" s="383"/>
      <c r="BA394" s="383"/>
    </row>
    <row r="395" spans="1:53" x14ac:dyDescent="0.2">
      <c r="A395" s="386" t="s">
        <v>358</v>
      </c>
      <c r="B395" s="361"/>
      <c r="C395" s="361"/>
      <c r="D395" s="361"/>
      <c r="E395" s="361"/>
      <c r="F395" s="361"/>
      <c r="G395" s="396">
        <v>1</v>
      </c>
      <c r="H395" s="383"/>
      <c r="I395" s="396">
        <v>1</v>
      </c>
      <c r="J395" s="383"/>
      <c r="K395" s="396">
        <v>1</v>
      </c>
      <c r="L395" s="383"/>
      <c r="M395" s="383"/>
      <c r="N395" s="383"/>
      <c r="O395" s="361"/>
      <c r="P395" s="361"/>
      <c r="Q395" s="361"/>
      <c r="R395" s="361"/>
      <c r="S395" s="361"/>
      <c r="T395" s="396">
        <v>1</v>
      </c>
      <c r="U395" s="363"/>
      <c r="V395" s="396">
        <v>1</v>
      </c>
      <c r="W395" s="363"/>
      <c r="X395" s="396">
        <v>1</v>
      </c>
      <c r="Y395" s="363"/>
      <c r="Z395" s="363"/>
      <c r="AA395" s="363"/>
      <c r="AB395" s="361"/>
      <c r="AC395" s="361"/>
      <c r="AD395" s="361"/>
      <c r="AE395" s="361"/>
      <c r="AF395" s="361"/>
      <c r="AG395" s="396">
        <v>1</v>
      </c>
      <c r="AH395" s="383"/>
      <c r="AI395" s="396">
        <v>1</v>
      </c>
      <c r="AJ395" s="383"/>
      <c r="AK395" s="396">
        <v>1</v>
      </c>
      <c r="AL395" s="383"/>
      <c r="AM395" s="383"/>
      <c r="AN395" s="383"/>
      <c r="AO395" s="361"/>
      <c r="AP395" s="361"/>
      <c r="AQ395" s="361"/>
      <c r="AR395" s="361"/>
      <c r="AS395" s="361"/>
      <c r="AT395" s="396">
        <v>1</v>
      </c>
      <c r="AU395" s="383"/>
      <c r="AV395" s="396">
        <v>1</v>
      </c>
      <c r="AW395" s="383"/>
      <c r="AX395" s="396">
        <v>1</v>
      </c>
      <c r="AY395" s="383"/>
      <c r="AZ395" s="383"/>
      <c r="BA395" s="383"/>
    </row>
    <row r="396" spans="1:53" x14ac:dyDescent="0.2">
      <c r="A396" s="386" t="s">
        <v>333</v>
      </c>
      <c r="B396" s="361"/>
      <c r="C396" s="361"/>
      <c r="D396" s="361"/>
      <c r="E396" s="361"/>
      <c r="F396" s="361"/>
      <c r="G396" s="396">
        <v>1</v>
      </c>
      <c r="H396" s="383"/>
      <c r="I396" s="396">
        <v>1</v>
      </c>
      <c r="J396" s="383"/>
      <c r="K396" s="396">
        <v>1</v>
      </c>
      <c r="L396" s="383"/>
      <c r="M396" s="383"/>
      <c r="N396" s="383"/>
      <c r="O396" s="361"/>
      <c r="P396" s="361"/>
      <c r="Q396" s="361"/>
      <c r="R396" s="361"/>
      <c r="S396" s="361"/>
      <c r="T396" s="396">
        <v>1</v>
      </c>
      <c r="U396" s="363"/>
      <c r="V396" s="396">
        <v>1</v>
      </c>
      <c r="W396" s="363"/>
      <c r="X396" s="396">
        <v>1</v>
      </c>
      <c r="Y396" s="363"/>
      <c r="Z396" s="363"/>
      <c r="AA396" s="363"/>
      <c r="AB396" s="361"/>
      <c r="AC396" s="361"/>
      <c r="AD396" s="361"/>
      <c r="AE396" s="361"/>
      <c r="AF396" s="361"/>
      <c r="AG396" s="396">
        <v>1</v>
      </c>
      <c r="AH396" s="383"/>
      <c r="AI396" s="396">
        <v>1</v>
      </c>
      <c r="AJ396" s="383"/>
      <c r="AK396" s="396">
        <v>1</v>
      </c>
      <c r="AL396" s="383"/>
      <c r="AM396" s="383"/>
      <c r="AN396" s="383"/>
      <c r="AO396" s="361"/>
      <c r="AP396" s="361"/>
      <c r="AQ396" s="361"/>
      <c r="AR396" s="361"/>
      <c r="AS396" s="361"/>
      <c r="AT396" s="396">
        <v>18</v>
      </c>
      <c r="AU396" s="383"/>
      <c r="AV396" s="396">
        <v>18</v>
      </c>
      <c r="AW396" s="383"/>
      <c r="AX396" s="396">
        <v>15</v>
      </c>
      <c r="AY396" s="383"/>
      <c r="AZ396" s="383"/>
      <c r="BA396" s="383"/>
    </row>
    <row r="397" spans="1:53" x14ac:dyDescent="0.2">
      <c r="A397" s="357"/>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357"/>
      <c r="Z397" s="357"/>
      <c r="AA397" s="357"/>
      <c r="AB397" s="357"/>
      <c r="AC397" s="357"/>
      <c r="AD397" s="357"/>
      <c r="AE397" s="357"/>
      <c r="AF397" s="357"/>
      <c r="AG397" s="357"/>
      <c r="AH397" s="357"/>
      <c r="AI397" s="357"/>
      <c r="AJ397" s="357"/>
      <c r="AK397" s="357"/>
      <c r="AL397" s="357"/>
      <c r="AM397" s="357"/>
      <c r="AN397" s="357"/>
      <c r="AO397" s="357"/>
      <c r="AP397" s="357"/>
      <c r="AQ397" s="357"/>
      <c r="AR397" s="357"/>
      <c r="AS397" s="357"/>
      <c r="AT397" s="357"/>
      <c r="AU397" s="357"/>
      <c r="AV397" s="357"/>
      <c r="AW397" s="357"/>
      <c r="AX397" s="357"/>
      <c r="AY397" s="357"/>
      <c r="AZ397" s="357"/>
      <c r="BA397" s="384"/>
    </row>
    <row r="398" spans="1:53" ht="15.75" x14ac:dyDescent="0.25">
      <c r="A398" s="358"/>
      <c r="B398" s="765" t="s">
        <v>373</v>
      </c>
      <c r="C398" s="772"/>
      <c r="D398" s="772"/>
      <c r="E398" s="772"/>
      <c r="F398" s="772"/>
      <c r="G398" s="772"/>
      <c r="H398" s="772"/>
      <c r="I398" s="772"/>
      <c r="J398" s="772"/>
      <c r="K398" s="772"/>
      <c r="L398" s="772"/>
      <c r="M398" s="772"/>
      <c r="N398" s="773"/>
      <c r="O398" s="765" t="s">
        <v>373</v>
      </c>
      <c r="P398" s="772"/>
      <c r="Q398" s="772"/>
      <c r="R398" s="772"/>
      <c r="S398" s="772"/>
      <c r="T398" s="772"/>
      <c r="U398" s="772"/>
      <c r="V398" s="772"/>
      <c r="W398" s="772"/>
      <c r="X398" s="772"/>
      <c r="Y398" s="772"/>
      <c r="Z398" s="772"/>
      <c r="AA398" s="773"/>
      <c r="AB398" s="765" t="s">
        <v>373</v>
      </c>
      <c r="AC398" s="772"/>
      <c r="AD398" s="772"/>
      <c r="AE398" s="772"/>
      <c r="AF398" s="772"/>
      <c r="AG398" s="772"/>
      <c r="AH398" s="772"/>
      <c r="AI398" s="772"/>
      <c r="AJ398" s="772"/>
      <c r="AK398" s="772"/>
      <c r="AL398" s="772"/>
      <c r="AM398" s="772"/>
      <c r="AN398" s="773"/>
      <c r="AO398" s="765" t="s">
        <v>373</v>
      </c>
      <c r="AP398" s="772"/>
      <c r="AQ398" s="772"/>
      <c r="AR398" s="772"/>
      <c r="AS398" s="772"/>
      <c r="AT398" s="772"/>
      <c r="AU398" s="772"/>
      <c r="AV398" s="772"/>
      <c r="AW398" s="772"/>
      <c r="AX398" s="772"/>
      <c r="AY398" s="772"/>
      <c r="AZ398" s="772"/>
      <c r="BA398" s="773"/>
    </row>
    <row r="399" spans="1:53" x14ac:dyDescent="0.2">
      <c r="A399" s="358"/>
      <c r="B399" s="755" t="s">
        <v>284</v>
      </c>
      <c r="C399" s="756"/>
      <c r="D399" s="756"/>
      <c r="E399" s="756"/>
      <c r="F399" s="756"/>
      <c r="G399" s="756"/>
      <c r="H399" s="756"/>
      <c r="I399" s="756"/>
      <c r="J399" s="756"/>
      <c r="K399" s="756"/>
      <c r="L399" s="756"/>
      <c r="M399" s="756"/>
      <c r="N399" s="757"/>
      <c r="O399" s="755" t="s">
        <v>285</v>
      </c>
      <c r="P399" s="756"/>
      <c r="Q399" s="756"/>
      <c r="R399" s="756"/>
      <c r="S399" s="756"/>
      <c r="T399" s="756"/>
      <c r="U399" s="756"/>
      <c r="V399" s="756"/>
      <c r="W399" s="756"/>
      <c r="X399" s="756"/>
      <c r="Y399" s="756"/>
      <c r="Z399" s="756"/>
      <c r="AA399" s="757"/>
      <c r="AB399" s="755" t="s">
        <v>286</v>
      </c>
      <c r="AC399" s="756"/>
      <c r="AD399" s="756"/>
      <c r="AE399" s="756"/>
      <c r="AF399" s="756"/>
      <c r="AG399" s="756"/>
      <c r="AH399" s="756"/>
      <c r="AI399" s="756"/>
      <c r="AJ399" s="756"/>
      <c r="AK399" s="756"/>
      <c r="AL399" s="756"/>
      <c r="AM399" s="756"/>
      <c r="AN399" s="757"/>
      <c r="AO399" s="756" t="s">
        <v>287</v>
      </c>
      <c r="AP399" s="756"/>
      <c r="AQ399" s="756"/>
      <c r="AR399" s="756"/>
      <c r="AS399" s="756"/>
      <c r="AT399" s="756"/>
      <c r="AU399" s="756"/>
      <c r="AV399" s="756"/>
      <c r="AW399" s="756"/>
      <c r="AX399" s="756"/>
      <c r="AY399" s="756"/>
      <c r="AZ399" s="756"/>
      <c r="BA399" s="757"/>
    </row>
    <row r="400" spans="1:53" ht="33.75" x14ac:dyDescent="0.2">
      <c r="A400" s="382" t="s">
        <v>14</v>
      </c>
      <c r="B400" s="377" t="s">
        <v>348</v>
      </c>
      <c r="C400" s="378" t="s">
        <v>355</v>
      </c>
      <c r="D400" s="378" t="s">
        <v>356</v>
      </c>
      <c r="E400" s="378" t="s">
        <v>357</v>
      </c>
      <c r="F400" s="378" t="s">
        <v>319</v>
      </c>
      <c r="G400" s="375" t="s">
        <v>320</v>
      </c>
      <c r="H400" s="378" t="s">
        <v>352</v>
      </c>
      <c r="I400" s="375" t="s">
        <v>322</v>
      </c>
      <c r="J400" s="378" t="s">
        <v>353</v>
      </c>
      <c r="K400" s="375" t="s">
        <v>324</v>
      </c>
      <c r="L400" s="378" t="s">
        <v>325</v>
      </c>
      <c r="M400" s="378" t="s">
        <v>354</v>
      </c>
      <c r="N400" s="378" t="s">
        <v>327</v>
      </c>
      <c r="O400" s="377" t="s">
        <v>348</v>
      </c>
      <c r="P400" s="378" t="s">
        <v>355</v>
      </c>
      <c r="Q400" s="378" t="s">
        <v>356</v>
      </c>
      <c r="R400" s="378" t="s">
        <v>357</v>
      </c>
      <c r="S400" s="378" t="s">
        <v>319</v>
      </c>
      <c r="T400" s="375" t="s">
        <v>320</v>
      </c>
      <c r="U400" s="378" t="s">
        <v>352</v>
      </c>
      <c r="V400" s="375" t="s">
        <v>322</v>
      </c>
      <c r="W400" s="378" t="s">
        <v>353</v>
      </c>
      <c r="X400" s="375" t="s">
        <v>324</v>
      </c>
      <c r="Y400" s="378" t="s">
        <v>325</v>
      </c>
      <c r="Z400" s="378" t="s">
        <v>354</v>
      </c>
      <c r="AA400" s="378" t="s">
        <v>327</v>
      </c>
      <c r="AB400" s="377" t="s">
        <v>348</v>
      </c>
      <c r="AC400" s="378" t="s">
        <v>355</v>
      </c>
      <c r="AD400" s="378" t="s">
        <v>356</v>
      </c>
      <c r="AE400" s="378" t="s">
        <v>357</v>
      </c>
      <c r="AF400" s="378" t="s">
        <v>319</v>
      </c>
      <c r="AG400" s="378" t="s">
        <v>320</v>
      </c>
      <c r="AH400" s="378" t="s">
        <v>352</v>
      </c>
      <c r="AI400" s="375" t="s">
        <v>322</v>
      </c>
      <c r="AJ400" s="378" t="s">
        <v>353</v>
      </c>
      <c r="AK400" s="378" t="s">
        <v>324</v>
      </c>
      <c r="AL400" s="378" t="s">
        <v>325</v>
      </c>
      <c r="AM400" s="378" t="s">
        <v>354</v>
      </c>
      <c r="AN400" s="376" t="s">
        <v>327</v>
      </c>
      <c r="AO400" s="377" t="s">
        <v>348</v>
      </c>
      <c r="AP400" s="378" t="s">
        <v>355</v>
      </c>
      <c r="AQ400" s="378" t="s">
        <v>356</v>
      </c>
      <c r="AR400" s="378" t="s">
        <v>357</v>
      </c>
      <c r="AS400" s="378" t="s">
        <v>319</v>
      </c>
      <c r="AT400" s="375" t="s">
        <v>320</v>
      </c>
      <c r="AU400" s="378" t="s">
        <v>352</v>
      </c>
      <c r="AV400" s="378" t="s">
        <v>322</v>
      </c>
      <c r="AW400" s="378" t="s">
        <v>353</v>
      </c>
      <c r="AX400" s="378" t="s">
        <v>324</v>
      </c>
      <c r="AY400" s="378" t="s">
        <v>325</v>
      </c>
      <c r="AZ400" s="378" t="s">
        <v>354</v>
      </c>
      <c r="BA400" s="376" t="s">
        <v>327</v>
      </c>
    </row>
    <row r="401" spans="1:53" x14ac:dyDescent="0.2">
      <c r="A401" s="380" t="s">
        <v>0</v>
      </c>
      <c r="B401" s="372">
        <v>0</v>
      </c>
      <c r="C401" s="372">
        <v>0</v>
      </c>
      <c r="D401" s="372">
        <v>0</v>
      </c>
      <c r="E401" s="372">
        <v>0</v>
      </c>
      <c r="F401" s="372"/>
      <c r="G401" s="372"/>
      <c r="H401" s="391"/>
      <c r="I401" s="391"/>
      <c r="J401" s="391"/>
      <c r="K401" s="391"/>
      <c r="L401" s="387"/>
      <c r="M401" s="372"/>
      <c r="N401" s="373"/>
      <c r="O401" s="372">
        <v>0</v>
      </c>
      <c r="P401" s="372">
        <v>0</v>
      </c>
      <c r="Q401" s="372">
        <v>0</v>
      </c>
      <c r="R401" s="372">
        <v>0</v>
      </c>
      <c r="S401" s="372"/>
      <c r="T401" s="372"/>
      <c r="U401" s="391"/>
      <c r="V401" s="391"/>
      <c r="W401" s="391"/>
      <c r="X401" s="391"/>
      <c r="Y401" s="387"/>
      <c r="Z401" s="372"/>
      <c r="AA401" s="373"/>
      <c r="AB401" s="372">
        <v>0</v>
      </c>
      <c r="AC401" s="372">
        <v>0</v>
      </c>
      <c r="AD401" s="372">
        <v>0</v>
      </c>
      <c r="AE401" s="372">
        <v>0</v>
      </c>
      <c r="AF401" s="372"/>
      <c r="AG401" s="372"/>
      <c r="AH401" s="391"/>
      <c r="AI401" s="391"/>
      <c r="AJ401" s="391"/>
      <c r="AK401" s="391"/>
      <c r="AL401" s="387"/>
      <c r="AM401" s="372"/>
      <c r="AN401" s="373"/>
      <c r="AO401" s="372">
        <v>0</v>
      </c>
      <c r="AP401" s="372">
        <v>0</v>
      </c>
      <c r="AQ401" s="372">
        <v>0</v>
      </c>
      <c r="AR401" s="372">
        <v>0</v>
      </c>
      <c r="AS401" s="372"/>
      <c r="AT401" s="372"/>
      <c r="AU401" s="391"/>
      <c r="AV401" s="391"/>
      <c r="AW401" s="391"/>
      <c r="AX401" s="391"/>
      <c r="AY401" s="387"/>
      <c r="AZ401" s="372"/>
      <c r="BA401" s="373"/>
    </row>
    <row r="402" spans="1:53" x14ac:dyDescent="0.2">
      <c r="A402" s="379" t="s">
        <v>292</v>
      </c>
      <c r="B402" s="362">
        <v>3.358832307399847</v>
      </c>
      <c r="C402" s="363">
        <v>0.36928083889791263</v>
      </c>
      <c r="D402" s="363">
        <v>2.1253518525802493</v>
      </c>
      <c r="E402" s="363">
        <v>2.4713225659319913</v>
      </c>
      <c r="F402" s="363">
        <v>0</v>
      </c>
      <c r="G402" s="401">
        <v>9</v>
      </c>
      <c r="H402" s="363">
        <v>2.5000001562500098</v>
      </c>
      <c r="I402" s="397">
        <v>9</v>
      </c>
      <c r="J402" s="363">
        <v>2.6470589792387638</v>
      </c>
      <c r="K402" s="397">
        <v>15</v>
      </c>
      <c r="L402" s="363">
        <v>4.1176468166090112</v>
      </c>
      <c r="M402" s="363">
        <v>5</v>
      </c>
      <c r="N402" s="392">
        <v>63.382354398248452</v>
      </c>
      <c r="O402" s="362">
        <v>0</v>
      </c>
      <c r="P402" s="363">
        <v>0</v>
      </c>
      <c r="Q402" s="363">
        <v>0</v>
      </c>
      <c r="R402" s="363">
        <v>0</v>
      </c>
      <c r="S402" s="363">
        <v>10000</v>
      </c>
      <c r="T402" s="401">
        <v>1</v>
      </c>
      <c r="U402" s="363">
        <v>0</v>
      </c>
      <c r="V402" s="397">
        <v>1</v>
      </c>
      <c r="W402" s="363">
        <v>0</v>
      </c>
      <c r="X402" s="397">
        <v>1</v>
      </c>
      <c r="Y402" s="363">
        <v>0</v>
      </c>
      <c r="Z402" s="363">
        <v>5</v>
      </c>
      <c r="AA402" s="392">
        <v>15</v>
      </c>
      <c r="AB402" s="362">
        <v>2.5865273920748408</v>
      </c>
      <c r="AC402" s="363">
        <v>0.73273990049534499</v>
      </c>
      <c r="AD402" s="363">
        <v>2.1305851070891597</v>
      </c>
      <c r="AE402" s="363">
        <v>2.2826497045818073</v>
      </c>
      <c r="AF402" s="363">
        <v>505.50050968800372</v>
      </c>
      <c r="AG402" s="401">
        <v>8</v>
      </c>
      <c r="AH402" s="363">
        <v>2.9411766435986264</v>
      </c>
      <c r="AI402" s="397">
        <v>8</v>
      </c>
      <c r="AJ402" s="363">
        <v>2.9411766435986264</v>
      </c>
      <c r="AK402" s="397">
        <v>2</v>
      </c>
      <c r="AL402" s="363">
        <v>4.7058826297578022</v>
      </c>
      <c r="AM402" s="363">
        <v>5</v>
      </c>
      <c r="AN402" s="392">
        <v>70.294120899654175</v>
      </c>
      <c r="AO402" s="362">
        <v>0</v>
      </c>
      <c r="AP402" s="363">
        <v>0</v>
      </c>
      <c r="AQ402" s="363">
        <v>0</v>
      </c>
      <c r="AR402" s="363">
        <v>0</v>
      </c>
      <c r="AS402" s="363">
        <v>10000</v>
      </c>
      <c r="AT402" s="401">
        <v>1</v>
      </c>
      <c r="AU402" s="363">
        <v>0</v>
      </c>
      <c r="AV402" s="397">
        <v>1</v>
      </c>
      <c r="AW402" s="363">
        <v>0</v>
      </c>
      <c r="AX402" s="397">
        <v>1</v>
      </c>
      <c r="AY402" s="363">
        <v>0</v>
      </c>
      <c r="AZ402" s="363">
        <v>5</v>
      </c>
      <c r="BA402" s="392">
        <v>15</v>
      </c>
    </row>
    <row r="403" spans="1:53" x14ac:dyDescent="0.2">
      <c r="A403" s="379" t="s">
        <v>299</v>
      </c>
      <c r="B403" s="362">
        <v>5.4603006882076004</v>
      </c>
      <c r="C403" s="363">
        <v>0.64467671875398003</v>
      </c>
      <c r="D403" s="363">
        <v>3.4733879000248344</v>
      </c>
      <c r="E403" s="363">
        <v>4.0306838278970787</v>
      </c>
      <c r="F403" s="363">
        <v>0</v>
      </c>
      <c r="G403" s="401">
        <v>7</v>
      </c>
      <c r="H403" s="363">
        <v>3.1250001953125124</v>
      </c>
      <c r="I403" s="397">
        <v>7</v>
      </c>
      <c r="J403" s="363">
        <v>3.235294307958489</v>
      </c>
      <c r="K403" s="397">
        <v>15</v>
      </c>
      <c r="L403" s="363">
        <v>4.1176468166090112</v>
      </c>
      <c r="M403" s="363">
        <v>5</v>
      </c>
      <c r="N403" s="392">
        <v>71.87500197272405</v>
      </c>
      <c r="O403" s="362">
        <v>0</v>
      </c>
      <c r="P403" s="363">
        <v>0</v>
      </c>
      <c r="Q403" s="363">
        <v>0</v>
      </c>
      <c r="R403" s="363">
        <v>0</v>
      </c>
      <c r="S403" s="363">
        <v>10000</v>
      </c>
      <c r="T403" s="401">
        <v>1</v>
      </c>
      <c r="U403" s="363">
        <v>0</v>
      </c>
      <c r="V403" s="397">
        <v>1</v>
      </c>
      <c r="W403" s="363">
        <v>0</v>
      </c>
      <c r="X403" s="397">
        <v>1</v>
      </c>
      <c r="Y403" s="363">
        <v>0</v>
      </c>
      <c r="Z403" s="363">
        <v>5</v>
      </c>
      <c r="AA403" s="392">
        <v>15</v>
      </c>
      <c r="AB403" s="362">
        <v>17.737452389594665</v>
      </c>
      <c r="AC403" s="363">
        <v>5.2757272835663951</v>
      </c>
      <c r="AD403" s="363">
        <v>14.672469243118352</v>
      </c>
      <c r="AE403" s="363">
        <v>15.694693861661957</v>
      </c>
      <c r="AF403" s="363">
        <v>35.109427587682077</v>
      </c>
      <c r="AG403" s="401">
        <v>3</v>
      </c>
      <c r="AH403" s="363">
        <v>4.4117649653979392</v>
      </c>
      <c r="AI403" s="397">
        <v>3</v>
      </c>
      <c r="AJ403" s="363">
        <v>4.4117649653979392</v>
      </c>
      <c r="AK403" s="397">
        <v>6</v>
      </c>
      <c r="AL403" s="363">
        <v>3.5294119723183517</v>
      </c>
      <c r="AM403" s="363">
        <v>5</v>
      </c>
      <c r="AN403" s="392">
        <v>87.352945432526198</v>
      </c>
      <c r="AO403" s="362">
        <v>0</v>
      </c>
      <c r="AP403" s="363">
        <v>0</v>
      </c>
      <c r="AQ403" s="363">
        <v>0</v>
      </c>
      <c r="AR403" s="363">
        <v>0</v>
      </c>
      <c r="AS403" s="363">
        <v>10000</v>
      </c>
      <c r="AT403" s="401">
        <v>1</v>
      </c>
      <c r="AU403" s="363">
        <v>0</v>
      </c>
      <c r="AV403" s="397">
        <v>1</v>
      </c>
      <c r="AW403" s="363">
        <v>0</v>
      </c>
      <c r="AX403" s="397">
        <v>1</v>
      </c>
      <c r="AY403" s="363">
        <v>0</v>
      </c>
      <c r="AZ403" s="363">
        <v>5</v>
      </c>
      <c r="BA403" s="392">
        <v>15</v>
      </c>
    </row>
    <row r="404" spans="1:53" x14ac:dyDescent="0.2">
      <c r="A404" s="379" t="s">
        <v>331</v>
      </c>
      <c r="B404" s="362">
        <v>0.37808845345077335</v>
      </c>
      <c r="C404" s="363">
        <v>3.7553983616738083E-2</v>
      </c>
      <c r="D404" s="363">
        <v>0.23758489725077264</v>
      </c>
      <c r="E404" s="363">
        <v>0.27699380347817343</v>
      </c>
      <c r="F404" s="363">
        <v>2260.7520833114777</v>
      </c>
      <c r="G404" s="401">
        <v>15</v>
      </c>
      <c r="H404" s="363">
        <v>0.62500003906250245</v>
      </c>
      <c r="I404" s="397">
        <v>13</v>
      </c>
      <c r="J404" s="363">
        <v>1.4705883217993132</v>
      </c>
      <c r="K404" s="397">
        <v>3</v>
      </c>
      <c r="L404" s="363">
        <v>0.58823525951557298</v>
      </c>
      <c r="M404" s="363">
        <v>5</v>
      </c>
      <c r="N404" s="392">
        <v>31.433824304579431</v>
      </c>
      <c r="O404" s="362">
        <v>0</v>
      </c>
      <c r="P404" s="363">
        <v>0</v>
      </c>
      <c r="Q404" s="363">
        <v>0</v>
      </c>
      <c r="R404" s="363">
        <v>0</v>
      </c>
      <c r="S404" s="363">
        <v>10000</v>
      </c>
      <c r="T404" s="401">
        <v>1</v>
      </c>
      <c r="U404" s="363">
        <v>0</v>
      </c>
      <c r="V404" s="397">
        <v>1</v>
      </c>
      <c r="W404" s="363">
        <v>0</v>
      </c>
      <c r="X404" s="397">
        <v>1</v>
      </c>
      <c r="Y404" s="363">
        <v>0</v>
      </c>
      <c r="Z404" s="363">
        <v>5</v>
      </c>
      <c r="AA404" s="392">
        <v>15</v>
      </c>
      <c r="AB404" s="362">
        <v>0.46383995668967071</v>
      </c>
      <c r="AC404" s="363">
        <v>0.10855405933265112</v>
      </c>
      <c r="AD404" s="363">
        <v>0.37645676704207537</v>
      </c>
      <c r="AE404" s="363">
        <v>0.40560056443049025</v>
      </c>
      <c r="AF404" s="363">
        <v>724.50478902090026</v>
      </c>
      <c r="AG404" s="401">
        <v>15</v>
      </c>
      <c r="AH404" s="363">
        <v>0.88235299307958792</v>
      </c>
      <c r="AI404" s="397">
        <v>14</v>
      </c>
      <c r="AJ404" s="363">
        <v>1.1764706574394506</v>
      </c>
      <c r="AK404" s="397">
        <v>1</v>
      </c>
      <c r="AL404" s="363">
        <v>5.0000002941176653</v>
      </c>
      <c r="AM404" s="363">
        <v>5</v>
      </c>
      <c r="AN404" s="392">
        <v>44.411766435986266</v>
      </c>
      <c r="AO404" s="362">
        <v>0</v>
      </c>
      <c r="AP404" s="363">
        <v>0</v>
      </c>
      <c r="AQ404" s="363">
        <v>0</v>
      </c>
      <c r="AR404" s="363">
        <v>0</v>
      </c>
      <c r="AS404" s="363">
        <v>10000</v>
      </c>
      <c r="AT404" s="401">
        <v>1</v>
      </c>
      <c r="AU404" s="363">
        <v>0</v>
      </c>
      <c r="AV404" s="397">
        <v>1</v>
      </c>
      <c r="AW404" s="363">
        <v>0</v>
      </c>
      <c r="AX404" s="397">
        <v>1</v>
      </c>
      <c r="AY404" s="363">
        <v>0</v>
      </c>
      <c r="AZ404" s="363">
        <v>5</v>
      </c>
      <c r="BA404" s="392">
        <v>15</v>
      </c>
    </row>
    <row r="405" spans="1:53" x14ac:dyDescent="0.2">
      <c r="A405" s="379" t="s">
        <v>328</v>
      </c>
      <c r="B405" s="362">
        <v>0</v>
      </c>
      <c r="C405" s="363">
        <v>0</v>
      </c>
      <c r="D405" s="363">
        <v>0</v>
      </c>
      <c r="E405" s="363">
        <v>0</v>
      </c>
      <c r="F405" s="363">
        <v>10000</v>
      </c>
      <c r="G405" s="401">
        <v>17</v>
      </c>
      <c r="H405" s="363">
        <v>0</v>
      </c>
      <c r="I405" s="397">
        <v>15</v>
      </c>
      <c r="J405" s="363">
        <v>0.88235299307958792</v>
      </c>
      <c r="K405" s="397">
        <v>1</v>
      </c>
      <c r="L405" s="363">
        <v>0</v>
      </c>
      <c r="M405" s="363">
        <v>4</v>
      </c>
      <c r="N405" s="392">
        <v>18.176470951557114</v>
      </c>
      <c r="O405" s="362">
        <v>0</v>
      </c>
      <c r="P405" s="363">
        <v>0</v>
      </c>
      <c r="Q405" s="363">
        <v>0</v>
      </c>
      <c r="R405" s="363">
        <v>0</v>
      </c>
      <c r="S405" s="363">
        <v>10000</v>
      </c>
      <c r="T405" s="401">
        <v>1</v>
      </c>
      <c r="U405" s="363">
        <v>0</v>
      </c>
      <c r="V405" s="397">
        <v>1</v>
      </c>
      <c r="W405" s="363">
        <v>0</v>
      </c>
      <c r="X405" s="397">
        <v>1</v>
      </c>
      <c r="Y405" s="363">
        <v>0</v>
      </c>
      <c r="Z405" s="363">
        <v>4</v>
      </c>
      <c r="AA405" s="392">
        <v>12</v>
      </c>
      <c r="AB405" s="362">
        <v>40.235460670557742</v>
      </c>
      <c r="AC405" s="363">
        <v>7.7073382126175831</v>
      </c>
      <c r="AD405" s="363">
        <v>32.235111892783095</v>
      </c>
      <c r="AE405" s="363">
        <v>34.903365877691364</v>
      </c>
      <c r="AF405" s="363">
        <v>11.923550901165441</v>
      </c>
      <c r="AG405" s="401">
        <v>1</v>
      </c>
      <c r="AH405" s="363">
        <v>5.0000002941176653</v>
      </c>
      <c r="AI405" s="397">
        <v>1</v>
      </c>
      <c r="AJ405" s="363">
        <v>5.0000002941176653</v>
      </c>
      <c r="AK405" s="397">
        <v>7</v>
      </c>
      <c r="AL405" s="363">
        <v>3.235294307958489</v>
      </c>
      <c r="AM405" s="363">
        <v>4</v>
      </c>
      <c r="AN405" s="392">
        <v>91.705887041522772</v>
      </c>
      <c r="AO405" s="362">
        <v>0</v>
      </c>
      <c r="AP405" s="363">
        <v>0</v>
      </c>
      <c r="AQ405" s="363">
        <v>0</v>
      </c>
      <c r="AR405" s="363">
        <v>0</v>
      </c>
      <c r="AS405" s="363">
        <v>10000</v>
      </c>
      <c r="AT405" s="401">
        <v>1</v>
      </c>
      <c r="AU405" s="363">
        <v>0</v>
      </c>
      <c r="AV405" s="397">
        <v>1</v>
      </c>
      <c r="AW405" s="363">
        <v>0</v>
      </c>
      <c r="AX405" s="397">
        <v>1</v>
      </c>
      <c r="AY405" s="363">
        <v>0</v>
      </c>
      <c r="AZ405" s="363">
        <v>4</v>
      </c>
      <c r="BA405" s="392">
        <v>12</v>
      </c>
    </row>
    <row r="406" spans="1:53" x14ac:dyDescent="0.2">
      <c r="A406" s="379" t="s">
        <v>329</v>
      </c>
      <c r="B406" s="362">
        <v>20.434361995804274</v>
      </c>
      <c r="C406" s="363">
        <v>0.5695687515205039</v>
      </c>
      <c r="D406" s="363">
        <v>12.238204652949911</v>
      </c>
      <c r="E406" s="363">
        <v>14.537090213635665</v>
      </c>
      <c r="F406" s="363">
        <v>5.5514064159278727</v>
      </c>
      <c r="G406" s="401">
        <v>1</v>
      </c>
      <c r="H406" s="363">
        <v>5.0000003125000196</v>
      </c>
      <c r="I406" s="397">
        <v>2</v>
      </c>
      <c r="J406" s="363">
        <v>4.7058826297578022</v>
      </c>
      <c r="K406" s="397">
        <v>12</v>
      </c>
      <c r="L406" s="363">
        <v>3.2352939273356514</v>
      </c>
      <c r="M406" s="363">
        <v>4.375</v>
      </c>
      <c r="N406" s="392">
        <v>90.772062377811693</v>
      </c>
      <c r="O406" s="362">
        <v>0</v>
      </c>
      <c r="P406" s="363">
        <v>0</v>
      </c>
      <c r="Q406" s="363">
        <v>0</v>
      </c>
      <c r="R406" s="363">
        <v>0</v>
      </c>
      <c r="S406" s="363">
        <v>10000</v>
      </c>
      <c r="T406" s="401">
        <v>1</v>
      </c>
      <c r="U406" s="363">
        <v>0</v>
      </c>
      <c r="V406" s="397">
        <v>1</v>
      </c>
      <c r="W406" s="363">
        <v>0</v>
      </c>
      <c r="X406" s="397">
        <v>1</v>
      </c>
      <c r="Y406" s="363">
        <v>0</v>
      </c>
      <c r="Z406" s="363">
        <v>4.375</v>
      </c>
      <c r="AA406" s="392">
        <v>13.125</v>
      </c>
      <c r="AB406" s="362">
        <v>15.97238202005421</v>
      </c>
      <c r="AC406" s="363">
        <v>1.0149804547602039</v>
      </c>
      <c r="AD406" s="363">
        <v>12.293582864150396</v>
      </c>
      <c r="AE406" s="363">
        <v>13.520525688549839</v>
      </c>
      <c r="AF406" s="363">
        <v>2.8451851925259879</v>
      </c>
      <c r="AG406" s="401">
        <v>4</v>
      </c>
      <c r="AH406" s="363">
        <v>4.117647301038077</v>
      </c>
      <c r="AI406" s="397">
        <v>4</v>
      </c>
      <c r="AJ406" s="363">
        <v>4.117647301038077</v>
      </c>
      <c r="AK406" s="397">
        <v>14</v>
      </c>
      <c r="AL406" s="363">
        <v>1.1764706574394506</v>
      </c>
      <c r="AM406" s="363">
        <v>4.375</v>
      </c>
      <c r="AN406" s="392">
        <v>74.301474186851422</v>
      </c>
      <c r="AO406" s="362">
        <v>0</v>
      </c>
      <c r="AP406" s="363">
        <v>0</v>
      </c>
      <c r="AQ406" s="363">
        <v>0</v>
      </c>
      <c r="AR406" s="363">
        <v>0</v>
      </c>
      <c r="AS406" s="363">
        <v>10000</v>
      </c>
      <c r="AT406" s="401">
        <v>1</v>
      </c>
      <c r="AU406" s="363">
        <v>0</v>
      </c>
      <c r="AV406" s="397">
        <v>1</v>
      </c>
      <c r="AW406" s="363">
        <v>0</v>
      </c>
      <c r="AX406" s="397">
        <v>1</v>
      </c>
      <c r="AY406" s="363">
        <v>0</v>
      </c>
      <c r="AZ406" s="363">
        <v>4.375</v>
      </c>
      <c r="BA406" s="392">
        <v>13.125</v>
      </c>
    </row>
    <row r="407" spans="1:53" x14ac:dyDescent="0.2">
      <c r="A407" s="369" t="s">
        <v>303</v>
      </c>
      <c r="B407" s="362">
        <v>8.1113162397286782</v>
      </c>
      <c r="C407" s="363">
        <v>0.35050384708954357</v>
      </c>
      <c r="D407" s="363">
        <v>4.9092270616707694</v>
      </c>
      <c r="E407" s="363">
        <v>5.8073597189131672</v>
      </c>
      <c r="F407" s="363">
        <v>13.334097496935046</v>
      </c>
      <c r="G407" s="401">
        <v>5</v>
      </c>
      <c r="H407" s="363">
        <v>3.7500002343750145</v>
      </c>
      <c r="I407" s="397">
        <v>5</v>
      </c>
      <c r="J407" s="363">
        <v>3.8235296366782143</v>
      </c>
      <c r="K407" s="397">
        <v>6</v>
      </c>
      <c r="L407" s="363">
        <v>1.4705881487889325</v>
      </c>
      <c r="M407" s="363">
        <v>4.75</v>
      </c>
      <c r="N407" s="392">
        <v>71.676473543739391</v>
      </c>
      <c r="O407" s="362">
        <v>0</v>
      </c>
      <c r="P407" s="363">
        <v>0</v>
      </c>
      <c r="Q407" s="363">
        <v>0</v>
      </c>
      <c r="R407" s="363">
        <v>0</v>
      </c>
      <c r="S407" s="363">
        <v>10000</v>
      </c>
      <c r="T407" s="401">
        <v>1</v>
      </c>
      <c r="U407" s="363">
        <v>0</v>
      </c>
      <c r="V407" s="397">
        <v>1</v>
      </c>
      <c r="W407" s="363">
        <v>0</v>
      </c>
      <c r="X407" s="397">
        <v>1</v>
      </c>
      <c r="Y407" s="363">
        <v>0</v>
      </c>
      <c r="Z407" s="363">
        <v>4.75</v>
      </c>
      <c r="AA407" s="392">
        <v>14.25</v>
      </c>
      <c r="AB407" s="362">
        <v>7.0372665184787699</v>
      </c>
      <c r="AC407" s="363">
        <v>0.56990881149637607</v>
      </c>
      <c r="AD407" s="363">
        <v>5.4466085444384493</v>
      </c>
      <c r="AE407" s="363">
        <v>5.9771203511940945</v>
      </c>
      <c r="AF407" s="363">
        <v>6.296174290871968</v>
      </c>
      <c r="AG407" s="401">
        <v>7</v>
      </c>
      <c r="AH407" s="363">
        <v>3.235294307958489</v>
      </c>
      <c r="AI407" s="397">
        <v>7</v>
      </c>
      <c r="AJ407" s="363">
        <v>3.235294307958489</v>
      </c>
      <c r="AK407" s="397">
        <v>9</v>
      </c>
      <c r="AL407" s="363">
        <v>2.6470589792387638</v>
      </c>
      <c r="AM407" s="363">
        <v>4.75</v>
      </c>
      <c r="AN407" s="392">
        <v>67.48529724913513</v>
      </c>
      <c r="AO407" s="362">
        <v>0</v>
      </c>
      <c r="AP407" s="363">
        <v>0</v>
      </c>
      <c r="AQ407" s="363">
        <v>0</v>
      </c>
      <c r="AR407" s="363">
        <v>0</v>
      </c>
      <c r="AS407" s="363">
        <v>10000</v>
      </c>
      <c r="AT407" s="401">
        <v>1</v>
      </c>
      <c r="AU407" s="363">
        <v>0</v>
      </c>
      <c r="AV407" s="397">
        <v>1</v>
      </c>
      <c r="AW407" s="363">
        <v>0</v>
      </c>
      <c r="AX407" s="397">
        <v>1</v>
      </c>
      <c r="AY407" s="363">
        <v>0</v>
      </c>
      <c r="AZ407" s="363">
        <v>4.75</v>
      </c>
      <c r="BA407" s="392">
        <v>14.25</v>
      </c>
    </row>
    <row r="408" spans="1:53" x14ac:dyDescent="0.2">
      <c r="A408" s="379" t="s">
        <v>330</v>
      </c>
      <c r="B408" s="362">
        <v>-9.2631671095437973</v>
      </c>
      <c r="C408" s="363">
        <v>17.938286174261208</v>
      </c>
      <c r="D408" s="363">
        <v>1.9600754023188487</v>
      </c>
      <c r="E408" s="363">
        <v>-1.187857142243077</v>
      </c>
      <c r="F408" s="363">
        <v>7.2531013492889418</v>
      </c>
      <c r="G408" s="401">
        <v>10</v>
      </c>
      <c r="H408" s="363">
        <v>2.1875001367187585</v>
      </c>
      <c r="I408" s="397">
        <v>18</v>
      </c>
      <c r="J408" s="363">
        <v>0</v>
      </c>
      <c r="K408" s="397">
        <v>10</v>
      </c>
      <c r="L408" s="363">
        <v>2.6470586678200783</v>
      </c>
      <c r="M408" s="363">
        <v>4.75</v>
      </c>
      <c r="N408" s="392">
        <v>37.503676960491539</v>
      </c>
      <c r="O408" s="362">
        <v>0</v>
      </c>
      <c r="P408" s="363">
        <v>0</v>
      </c>
      <c r="Q408" s="363">
        <v>0</v>
      </c>
      <c r="R408" s="363">
        <v>0</v>
      </c>
      <c r="S408" s="363">
        <v>10000</v>
      </c>
      <c r="T408" s="401">
        <v>1</v>
      </c>
      <c r="U408" s="363">
        <v>0</v>
      </c>
      <c r="V408" s="397">
        <v>1</v>
      </c>
      <c r="W408" s="363">
        <v>0</v>
      </c>
      <c r="X408" s="397">
        <v>1</v>
      </c>
      <c r="Y408" s="363">
        <v>0</v>
      </c>
      <c r="Z408" s="363">
        <v>4.75</v>
      </c>
      <c r="AA408" s="392">
        <v>14.25</v>
      </c>
      <c r="AB408" s="362">
        <v>-4.1108258757000558</v>
      </c>
      <c r="AC408" s="363">
        <v>15.365827098535458</v>
      </c>
      <c r="AD408" s="363">
        <v>0.6794911149801921</v>
      </c>
      <c r="AE408" s="363">
        <v>-0.918162049639619</v>
      </c>
      <c r="AF408" s="363">
        <v>7.493066581076711</v>
      </c>
      <c r="AG408" s="401">
        <v>14</v>
      </c>
      <c r="AH408" s="363">
        <v>1.1764706574394506</v>
      </c>
      <c r="AI408" s="397">
        <v>17</v>
      </c>
      <c r="AJ408" s="363">
        <v>0.29411766435986264</v>
      </c>
      <c r="AK408" s="397">
        <v>8</v>
      </c>
      <c r="AL408" s="363">
        <v>2.9411766435986264</v>
      </c>
      <c r="AM408" s="363">
        <v>4.75</v>
      </c>
      <c r="AN408" s="392">
        <v>33.367648183391069</v>
      </c>
      <c r="AO408" s="362">
        <v>0</v>
      </c>
      <c r="AP408" s="363">
        <v>0</v>
      </c>
      <c r="AQ408" s="363">
        <v>0</v>
      </c>
      <c r="AR408" s="363">
        <v>0</v>
      </c>
      <c r="AS408" s="363">
        <v>10000</v>
      </c>
      <c r="AT408" s="401">
        <v>1</v>
      </c>
      <c r="AU408" s="363">
        <v>0</v>
      </c>
      <c r="AV408" s="397">
        <v>1</v>
      </c>
      <c r="AW408" s="363">
        <v>0</v>
      </c>
      <c r="AX408" s="397">
        <v>1</v>
      </c>
      <c r="AY408" s="363">
        <v>0</v>
      </c>
      <c r="AZ408" s="363">
        <v>4.75</v>
      </c>
      <c r="BA408" s="392">
        <v>14.25</v>
      </c>
    </row>
    <row r="409" spans="1:53" x14ac:dyDescent="0.2">
      <c r="A409" s="369" t="s">
        <v>30</v>
      </c>
      <c r="B409" s="362">
        <v>0</v>
      </c>
      <c r="C409" s="363">
        <v>8.8314451472025794</v>
      </c>
      <c r="D409" s="363">
        <v>3.6438292393568994</v>
      </c>
      <c r="E409" s="363">
        <v>2.6217958385773583</v>
      </c>
      <c r="F409" s="363">
        <v>2.1900573805737094</v>
      </c>
      <c r="G409" s="401">
        <v>6</v>
      </c>
      <c r="H409" s="363">
        <v>3.4375002148437637</v>
      </c>
      <c r="I409" s="397">
        <v>8</v>
      </c>
      <c r="J409" s="363">
        <v>2.9411766435986264</v>
      </c>
      <c r="K409" s="397">
        <v>13</v>
      </c>
      <c r="L409" s="363">
        <v>3.5294115570934377</v>
      </c>
      <c r="M409" s="363">
        <v>5</v>
      </c>
      <c r="N409" s="392">
        <v>70.238972680377032</v>
      </c>
      <c r="O409" s="362">
        <v>0</v>
      </c>
      <c r="P409" s="363">
        <v>0</v>
      </c>
      <c r="Q409" s="363">
        <v>0</v>
      </c>
      <c r="R409" s="363">
        <v>0</v>
      </c>
      <c r="S409" s="363">
        <v>10000</v>
      </c>
      <c r="T409" s="401">
        <v>1</v>
      </c>
      <c r="U409" s="363">
        <v>0</v>
      </c>
      <c r="V409" s="397">
        <v>1</v>
      </c>
      <c r="W409" s="363">
        <v>0</v>
      </c>
      <c r="X409" s="397">
        <v>1</v>
      </c>
      <c r="Y409" s="363">
        <v>0</v>
      </c>
      <c r="Z409" s="363">
        <v>5</v>
      </c>
      <c r="AA409" s="392">
        <v>15</v>
      </c>
      <c r="AB409" s="362">
        <v>0</v>
      </c>
      <c r="AC409" s="363">
        <v>7.658488885917893</v>
      </c>
      <c r="AD409" s="363">
        <v>1.8836187882849624</v>
      </c>
      <c r="AE409" s="363">
        <v>1.2553995011589534</v>
      </c>
      <c r="AF409" s="363">
        <v>2.1900573805737094</v>
      </c>
      <c r="AG409" s="401">
        <v>9</v>
      </c>
      <c r="AH409" s="363">
        <v>2.6470589792387638</v>
      </c>
      <c r="AI409" s="397">
        <v>10</v>
      </c>
      <c r="AJ409" s="363">
        <v>2.3529413148789011</v>
      </c>
      <c r="AK409" s="397">
        <v>15</v>
      </c>
      <c r="AL409" s="363">
        <v>0.88235299307958792</v>
      </c>
      <c r="AM409" s="363">
        <v>5</v>
      </c>
      <c r="AN409" s="392">
        <v>52.647061038062418</v>
      </c>
      <c r="AO409" s="362">
        <v>0</v>
      </c>
      <c r="AP409" s="363">
        <v>0</v>
      </c>
      <c r="AQ409" s="363">
        <v>0</v>
      </c>
      <c r="AR409" s="363">
        <v>0</v>
      </c>
      <c r="AS409" s="363">
        <v>10000</v>
      </c>
      <c r="AT409" s="401">
        <v>1</v>
      </c>
      <c r="AU409" s="363">
        <v>0</v>
      </c>
      <c r="AV409" s="397">
        <v>1</v>
      </c>
      <c r="AW409" s="363">
        <v>0</v>
      </c>
      <c r="AX409" s="397">
        <v>1</v>
      </c>
      <c r="AY409" s="363">
        <v>0</v>
      </c>
      <c r="AZ409" s="363">
        <v>5</v>
      </c>
      <c r="BA409" s="392">
        <v>15</v>
      </c>
    </row>
    <row r="410" spans="1:53" x14ac:dyDescent="0.2">
      <c r="A410" s="379" t="s">
        <v>6</v>
      </c>
      <c r="B410" s="362">
        <v>21.111404110123082</v>
      </c>
      <c r="C410" s="363">
        <v>-0.95136758495731732</v>
      </c>
      <c r="D410" s="363">
        <v>12.008367089305148</v>
      </c>
      <c r="E410" s="363">
        <v>14.561617291112878</v>
      </c>
      <c r="F410" s="363">
        <v>100.73633344934753</v>
      </c>
      <c r="G410" s="401">
        <v>2</v>
      </c>
      <c r="H410" s="363">
        <v>4.6875002929687684</v>
      </c>
      <c r="I410" s="397">
        <v>1</v>
      </c>
      <c r="J410" s="363">
        <v>5.0000002941176653</v>
      </c>
      <c r="K410" s="397">
        <v>5</v>
      </c>
      <c r="L410" s="363">
        <v>1.176470519031146</v>
      </c>
      <c r="M410" s="363">
        <v>4.75</v>
      </c>
      <c r="N410" s="392">
        <v>85.591915666698469</v>
      </c>
      <c r="O410" s="362">
        <v>0</v>
      </c>
      <c r="P410" s="363">
        <v>0</v>
      </c>
      <c r="Q410" s="363">
        <v>0</v>
      </c>
      <c r="R410" s="363">
        <v>0</v>
      </c>
      <c r="S410" s="363">
        <v>10000</v>
      </c>
      <c r="T410" s="401">
        <v>1</v>
      </c>
      <c r="U410" s="363">
        <v>0</v>
      </c>
      <c r="V410" s="397">
        <v>1</v>
      </c>
      <c r="W410" s="363">
        <v>0</v>
      </c>
      <c r="X410" s="397">
        <v>1</v>
      </c>
      <c r="Y410" s="363">
        <v>0</v>
      </c>
      <c r="Z410" s="363">
        <v>4.75</v>
      </c>
      <c r="AA410" s="392">
        <v>14.25</v>
      </c>
      <c r="AB410" s="362">
        <v>8.7864034543924863</v>
      </c>
      <c r="AC410" s="363">
        <v>-0.41793312843066133</v>
      </c>
      <c r="AD410" s="363">
        <v>6.5225807225799572</v>
      </c>
      <c r="AE410" s="363">
        <v>7.2776045611321436</v>
      </c>
      <c r="AF410" s="363">
        <v>88.988854314893857</v>
      </c>
      <c r="AG410" s="401">
        <v>6</v>
      </c>
      <c r="AH410" s="363">
        <v>3.5294119723183517</v>
      </c>
      <c r="AI410" s="397">
        <v>6</v>
      </c>
      <c r="AJ410" s="363">
        <v>3.5294119723183517</v>
      </c>
      <c r="AK410" s="397">
        <v>4</v>
      </c>
      <c r="AL410" s="363">
        <v>4.117647301038077</v>
      </c>
      <c r="AM410" s="363">
        <v>4.75</v>
      </c>
      <c r="AN410" s="392">
        <v>76.014709515571155</v>
      </c>
      <c r="AO410" s="362">
        <v>0</v>
      </c>
      <c r="AP410" s="363">
        <v>0</v>
      </c>
      <c r="AQ410" s="363">
        <v>0</v>
      </c>
      <c r="AR410" s="363">
        <v>0</v>
      </c>
      <c r="AS410" s="363">
        <v>10000</v>
      </c>
      <c r="AT410" s="401">
        <v>1</v>
      </c>
      <c r="AU410" s="363">
        <v>0</v>
      </c>
      <c r="AV410" s="397">
        <v>1</v>
      </c>
      <c r="AW410" s="363">
        <v>0</v>
      </c>
      <c r="AX410" s="397">
        <v>1</v>
      </c>
      <c r="AY410" s="363">
        <v>0</v>
      </c>
      <c r="AZ410" s="363">
        <v>4.75</v>
      </c>
      <c r="BA410" s="392">
        <v>14.25</v>
      </c>
    </row>
    <row r="411" spans="1:53" x14ac:dyDescent="0.2">
      <c r="A411" s="379" t="s">
        <v>305</v>
      </c>
      <c r="B411" s="362">
        <v>20.003517013965016</v>
      </c>
      <c r="C411" s="363">
        <v>0</v>
      </c>
      <c r="D411" s="363">
        <v>11.750122635771705</v>
      </c>
      <c r="E411" s="363">
        <v>14.065062232186108</v>
      </c>
      <c r="F411" s="363">
        <v>10.649204552825379</v>
      </c>
      <c r="G411" s="401">
        <v>3</v>
      </c>
      <c r="H411" s="363">
        <v>4.3750002734375171</v>
      </c>
      <c r="I411" s="397">
        <v>3</v>
      </c>
      <c r="J411" s="363">
        <v>4.4117649653979392</v>
      </c>
      <c r="K411" s="397">
        <v>8</v>
      </c>
      <c r="L411" s="363">
        <v>2.0588234083045056</v>
      </c>
      <c r="M411" s="363">
        <v>4.375</v>
      </c>
      <c r="N411" s="392">
        <v>80.808826896761701</v>
      </c>
      <c r="O411" s="362">
        <v>0</v>
      </c>
      <c r="P411" s="363">
        <v>0</v>
      </c>
      <c r="Q411" s="363">
        <v>0</v>
      </c>
      <c r="R411" s="363">
        <v>0</v>
      </c>
      <c r="S411" s="363">
        <v>10000</v>
      </c>
      <c r="T411" s="401">
        <v>1</v>
      </c>
      <c r="U411" s="363">
        <v>0</v>
      </c>
      <c r="V411" s="397">
        <v>1</v>
      </c>
      <c r="W411" s="363">
        <v>0</v>
      </c>
      <c r="X411" s="397">
        <v>1</v>
      </c>
      <c r="Y411" s="363">
        <v>0</v>
      </c>
      <c r="Z411" s="363">
        <v>4.375</v>
      </c>
      <c r="AA411" s="392">
        <v>13.125</v>
      </c>
      <c r="AB411" s="362">
        <v>19.999999964592373</v>
      </c>
      <c r="AC411" s="363">
        <v>0</v>
      </c>
      <c r="AD411" s="363">
        <v>15.080964883951244</v>
      </c>
      <c r="AE411" s="363">
        <v>16.721547732829688</v>
      </c>
      <c r="AF411" s="363">
        <v>4.2890927427950318</v>
      </c>
      <c r="AG411" s="401">
        <v>2</v>
      </c>
      <c r="AH411" s="363">
        <v>4.7058826297578022</v>
      </c>
      <c r="AI411" s="397">
        <v>2</v>
      </c>
      <c r="AJ411" s="363">
        <v>4.7058826297578022</v>
      </c>
      <c r="AK411" s="397">
        <v>13</v>
      </c>
      <c r="AL411" s="363">
        <v>1.4705883217993132</v>
      </c>
      <c r="AM411" s="363">
        <v>4.375</v>
      </c>
      <c r="AN411" s="392">
        <v>83.419121782007153</v>
      </c>
      <c r="AO411" s="362">
        <v>0</v>
      </c>
      <c r="AP411" s="363">
        <v>0</v>
      </c>
      <c r="AQ411" s="363">
        <v>0</v>
      </c>
      <c r="AR411" s="363">
        <v>0</v>
      </c>
      <c r="AS411" s="363">
        <v>10000</v>
      </c>
      <c r="AT411" s="401">
        <v>1</v>
      </c>
      <c r="AU411" s="363">
        <v>0</v>
      </c>
      <c r="AV411" s="397">
        <v>1</v>
      </c>
      <c r="AW411" s="363">
        <v>0</v>
      </c>
      <c r="AX411" s="397">
        <v>1</v>
      </c>
      <c r="AY411" s="363">
        <v>0</v>
      </c>
      <c r="AZ411" s="363">
        <v>4.375</v>
      </c>
      <c r="BA411" s="392">
        <v>13.125</v>
      </c>
    </row>
    <row r="412" spans="1:53" x14ac:dyDescent="0.2">
      <c r="A412" s="369" t="s">
        <v>306</v>
      </c>
      <c r="B412" s="362">
        <v>0</v>
      </c>
      <c r="C412" s="363">
        <v>3.0043186893389402</v>
      </c>
      <c r="D412" s="363">
        <v>1.2395733769605344</v>
      </c>
      <c r="E412" s="363">
        <v>0.89189369420066189</v>
      </c>
      <c r="F412" s="363">
        <v>6.4612665610689541</v>
      </c>
      <c r="G412" s="401">
        <v>13</v>
      </c>
      <c r="H412" s="363">
        <v>1.2500000781250049</v>
      </c>
      <c r="I412" s="397">
        <v>12</v>
      </c>
      <c r="J412" s="363">
        <v>1.7647059861591758</v>
      </c>
      <c r="K412" s="397">
        <v>11</v>
      </c>
      <c r="L412" s="363">
        <v>2.941176297577865</v>
      </c>
      <c r="M412" s="363">
        <v>5</v>
      </c>
      <c r="N412" s="392">
        <v>44.926471342722856</v>
      </c>
      <c r="O412" s="362">
        <v>0</v>
      </c>
      <c r="P412" s="363">
        <v>0</v>
      </c>
      <c r="Q412" s="363">
        <v>0</v>
      </c>
      <c r="R412" s="363">
        <v>0</v>
      </c>
      <c r="S412" s="363">
        <v>10000</v>
      </c>
      <c r="T412" s="401">
        <v>1</v>
      </c>
      <c r="U412" s="363">
        <v>0</v>
      </c>
      <c r="V412" s="397">
        <v>1</v>
      </c>
      <c r="W412" s="363">
        <v>0</v>
      </c>
      <c r="X412" s="397">
        <v>1</v>
      </c>
      <c r="Y412" s="363">
        <v>0</v>
      </c>
      <c r="Z412" s="363">
        <v>5</v>
      </c>
      <c r="AA412" s="392">
        <v>15</v>
      </c>
      <c r="AB412" s="362">
        <v>0</v>
      </c>
      <c r="AC412" s="363">
        <v>3.0232305524140881</v>
      </c>
      <c r="AD412" s="363">
        <v>0.7435688625618232</v>
      </c>
      <c r="AE412" s="363">
        <v>0.4955758484376605</v>
      </c>
      <c r="AF412" s="363">
        <v>5.5680573596285337</v>
      </c>
      <c r="AG412" s="401">
        <v>13</v>
      </c>
      <c r="AH412" s="363">
        <v>1.4705883217993132</v>
      </c>
      <c r="AI412" s="397">
        <v>13</v>
      </c>
      <c r="AJ412" s="363">
        <v>1.4705883217993132</v>
      </c>
      <c r="AK412" s="397">
        <v>10</v>
      </c>
      <c r="AL412" s="363">
        <v>2.3529413148789011</v>
      </c>
      <c r="AM412" s="363">
        <v>5</v>
      </c>
      <c r="AN412" s="392">
        <v>42.647060449827087</v>
      </c>
      <c r="AO412" s="362">
        <v>0</v>
      </c>
      <c r="AP412" s="363">
        <v>0</v>
      </c>
      <c r="AQ412" s="363">
        <v>0</v>
      </c>
      <c r="AR412" s="363">
        <v>0</v>
      </c>
      <c r="AS412" s="363">
        <v>10000</v>
      </c>
      <c r="AT412" s="401">
        <v>1</v>
      </c>
      <c r="AU412" s="363">
        <v>0</v>
      </c>
      <c r="AV412" s="397">
        <v>1</v>
      </c>
      <c r="AW412" s="363">
        <v>0</v>
      </c>
      <c r="AX412" s="397">
        <v>1</v>
      </c>
      <c r="AY412" s="363">
        <v>0</v>
      </c>
      <c r="AZ412" s="363">
        <v>5</v>
      </c>
      <c r="BA412" s="392">
        <v>15</v>
      </c>
    </row>
    <row r="413" spans="1:53" x14ac:dyDescent="0.2">
      <c r="A413" s="379" t="s">
        <v>307</v>
      </c>
      <c r="B413" s="362">
        <v>-3.4346698169582792</v>
      </c>
      <c r="C413" s="363">
        <v>5.2158310578800977</v>
      </c>
      <c r="D413" s="363">
        <v>0.13450231954867858</v>
      </c>
      <c r="E413" s="363">
        <v>-0.86659100117168164</v>
      </c>
      <c r="F413" s="363">
        <v>1.8077910101651871</v>
      </c>
      <c r="G413" s="401">
        <v>16</v>
      </c>
      <c r="H413" s="363">
        <v>0.31250001953125123</v>
      </c>
      <c r="I413" s="397">
        <v>17</v>
      </c>
      <c r="J413" s="363">
        <v>0.29411766435986264</v>
      </c>
      <c r="K413" s="397">
        <v>14</v>
      </c>
      <c r="L413" s="363">
        <v>3.8235291868512244</v>
      </c>
      <c r="M413" s="363">
        <v>5</v>
      </c>
      <c r="N413" s="392">
        <v>30.71691134779147</v>
      </c>
      <c r="O413" s="362">
        <v>0</v>
      </c>
      <c r="P413" s="363">
        <v>0</v>
      </c>
      <c r="Q413" s="363">
        <v>0</v>
      </c>
      <c r="R413" s="363">
        <v>0</v>
      </c>
      <c r="S413" s="363">
        <v>10000</v>
      </c>
      <c r="T413" s="401">
        <v>1</v>
      </c>
      <c r="U413" s="363">
        <v>0</v>
      </c>
      <c r="V413" s="397">
        <v>1</v>
      </c>
      <c r="W413" s="363">
        <v>0</v>
      </c>
      <c r="X413" s="397">
        <v>1</v>
      </c>
      <c r="Y413" s="363">
        <v>0</v>
      </c>
      <c r="Z413" s="363">
        <v>5</v>
      </c>
      <c r="AA413" s="392">
        <v>15</v>
      </c>
      <c r="AB413" s="362">
        <v>-3.5497224976031041</v>
      </c>
      <c r="AC413" s="363">
        <v>11.608399163050862</v>
      </c>
      <c r="AD413" s="363">
        <v>0.17844413476299656</v>
      </c>
      <c r="AE413" s="363">
        <v>-1.0649636039129611</v>
      </c>
      <c r="AF413" s="363">
        <v>0.70438600039387689</v>
      </c>
      <c r="AG413" s="401">
        <v>18</v>
      </c>
      <c r="AH413" s="363">
        <v>0</v>
      </c>
      <c r="AI413" s="397">
        <v>18</v>
      </c>
      <c r="AJ413" s="363">
        <v>0</v>
      </c>
      <c r="AK413" s="397">
        <v>16</v>
      </c>
      <c r="AL413" s="363">
        <v>0.58823532871972528</v>
      </c>
      <c r="AM413" s="363">
        <v>5</v>
      </c>
      <c r="AN413" s="392">
        <v>16.764705986159175</v>
      </c>
      <c r="AO413" s="362">
        <v>0</v>
      </c>
      <c r="AP413" s="363">
        <v>0</v>
      </c>
      <c r="AQ413" s="363">
        <v>0</v>
      </c>
      <c r="AR413" s="363">
        <v>0</v>
      </c>
      <c r="AS413" s="363">
        <v>10000</v>
      </c>
      <c r="AT413" s="401">
        <v>1</v>
      </c>
      <c r="AU413" s="363">
        <v>0</v>
      </c>
      <c r="AV413" s="397">
        <v>1</v>
      </c>
      <c r="AW413" s="363">
        <v>0</v>
      </c>
      <c r="AX413" s="397">
        <v>1</v>
      </c>
      <c r="AY413" s="363">
        <v>0</v>
      </c>
      <c r="AZ413" s="363">
        <v>5</v>
      </c>
      <c r="BA413" s="392">
        <v>15</v>
      </c>
    </row>
    <row r="414" spans="1:53" x14ac:dyDescent="0.2">
      <c r="A414" s="379" t="s">
        <v>308</v>
      </c>
      <c r="B414" s="362">
        <v>0</v>
      </c>
      <c r="C414" s="363">
        <v>3.711585380787477</v>
      </c>
      <c r="D414" s="363">
        <v>1.531389609453325</v>
      </c>
      <c r="E414" s="363">
        <v>1.1018603347103995</v>
      </c>
      <c r="F414" s="363">
        <v>0</v>
      </c>
      <c r="G414" s="401">
        <v>12</v>
      </c>
      <c r="H414" s="363">
        <v>1.5625000976562562</v>
      </c>
      <c r="I414" s="397">
        <v>11</v>
      </c>
      <c r="J414" s="363">
        <v>2.0588236505190385</v>
      </c>
      <c r="K414" s="397">
        <v>15</v>
      </c>
      <c r="L414" s="363">
        <v>4.1176468166090112</v>
      </c>
      <c r="M414" s="363">
        <v>5</v>
      </c>
      <c r="N414" s="392">
        <v>52.702206687054094</v>
      </c>
      <c r="O414" s="362">
        <v>0</v>
      </c>
      <c r="P414" s="363">
        <v>0</v>
      </c>
      <c r="Q414" s="363">
        <v>0</v>
      </c>
      <c r="R414" s="363">
        <v>0</v>
      </c>
      <c r="S414" s="363">
        <v>10000</v>
      </c>
      <c r="T414" s="401">
        <v>1</v>
      </c>
      <c r="U414" s="363">
        <v>0</v>
      </c>
      <c r="V414" s="397">
        <v>1</v>
      </c>
      <c r="W414" s="363">
        <v>0</v>
      </c>
      <c r="X414" s="397">
        <v>1</v>
      </c>
      <c r="Y414" s="363">
        <v>0</v>
      </c>
      <c r="Z414" s="363">
        <v>5</v>
      </c>
      <c r="AA414" s="392">
        <v>15</v>
      </c>
      <c r="AB414" s="362">
        <v>0</v>
      </c>
      <c r="AC414" s="363">
        <v>3.2186278592128352</v>
      </c>
      <c r="AD414" s="363">
        <v>0.79162717324803134</v>
      </c>
      <c r="AE414" s="363">
        <v>0.5276058853205241</v>
      </c>
      <c r="AF414" s="363">
        <v>0</v>
      </c>
      <c r="AG414" s="401">
        <v>12</v>
      </c>
      <c r="AH414" s="363">
        <v>1.7647059861591758</v>
      </c>
      <c r="AI414" s="397">
        <v>12</v>
      </c>
      <c r="AJ414" s="363">
        <v>1.7647059861591758</v>
      </c>
      <c r="AK414" s="397">
        <v>17</v>
      </c>
      <c r="AL414" s="363">
        <v>0.29411766435986264</v>
      </c>
      <c r="AM414" s="363">
        <v>5</v>
      </c>
      <c r="AN414" s="392">
        <v>40.588236799308049</v>
      </c>
      <c r="AO414" s="362">
        <v>0</v>
      </c>
      <c r="AP414" s="363">
        <v>0</v>
      </c>
      <c r="AQ414" s="363">
        <v>0</v>
      </c>
      <c r="AR414" s="363">
        <v>0</v>
      </c>
      <c r="AS414" s="363">
        <v>10000</v>
      </c>
      <c r="AT414" s="401">
        <v>1</v>
      </c>
      <c r="AU414" s="363">
        <v>0</v>
      </c>
      <c r="AV414" s="397">
        <v>1</v>
      </c>
      <c r="AW414" s="363">
        <v>0</v>
      </c>
      <c r="AX414" s="397">
        <v>1</v>
      </c>
      <c r="AY414" s="363">
        <v>0</v>
      </c>
      <c r="AZ414" s="363">
        <v>5</v>
      </c>
      <c r="BA414" s="392">
        <v>15</v>
      </c>
    </row>
    <row r="415" spans="1:53" x14ac:dyDescent="0.2">
      <c r="A415" s="379" t="s">
        <v>309</v>
      </c>
      <c r="B415" s="362">
        <v>7.9794249187574762</v>
      </c>
      <c r="C415" s="363">
        <v>-3.1294986347280549</v>
      </c>
      <c r="D415" s="363">
        <v>3.3959145639647836</v>
      </c>
      <c r="E415" s="363">
        <v>4.6815128490723623</v>
      </c>
      <c r="F415" s="363">
        <v>-67.635450720865649</v>
      </c>
      <c r="G415" s="401">
        <v>8</v>
      </c>
      <c r="H415" s="363">
        <v>2.8125001757812611</v>
      </c>
      <c r="I415" s="397">
        <v>6</v>
      </c>
      <c r="J415" s="363">
        <v>3.5294119723183517</v>
      </c>
      <c r="K415" s="397">
        <v>18</v>
      </c>
      <c r="L415" s="363">
        <v>4.9999997058823702</v>
      </c>
      <c r="M415" s="363">
        <v>4.5</v>
      </c>
      <c r="N415" s="392">
        <v>72.893384154344389</v>
      </c>
      <c r="O415" s="362">
        <v>0</v>
      </c>
      <c r="P415" s="363">
        <v>0</v>
      </c>
      <c r="Q415" s="363">
        <v>0</v>
      </c>
      <c r="R415" s="363">
        <v>0</v>
      </c>
      <c r="S415" s="363">
        <v>10000</v>
      </c>
      <c r="T415" s="401">
        <v>1</v>
      </c>
      <c r="U415" s="363">
        <v>0</v>
      </c>
      <c r="V415" s="397">
        <v>1</v>
      </c>
      <c r="W415" s="363">
        <v>0</v>
      </c>
      <c r="X415" s="397">
        <v>1</v>
      </c>
      <c r="Y415" s="363">
        <v>0</v>
      </c>
      <c r="Z415" s="363">
        <v>4.5</v>
      </c>
      <c r="AA415" s="392">
        <v>13.499999999999998</v>
      </c>
      <c r="AB415" s="362">
        <v>3.2132424480601136</v>
      </c>
      <c r="AC415" s="363">
        <v>-2.7138514833160472</v>
      </c>
      <c r="AD415" s="363">
        <v>1.7554632931217002</v>
      </c>
      <c r="AE415" s="363">
        <v>2.2416577300026259</v>
      </c>
      <c r="AF415" s="363">
        <v>-67.635450720865364</v>
      </c>
      <c r="AG415" s="401">
        <v>10</v>
      </c>
      <c r="AH415" s="363">
        <v>2.3529413148789011</v>
      </c>
      <c r="AI415" s="397">
        <v>9</v>
      </c>
      <c r="AJ415" s="363">
        <v>2.6470589792387638</v>
      </c>
      <c r="AK415" s="397">
        <v>18</v>
      </c>
      <c r="AL415" s="363">
        <v>0</v>
      </c>
      <c r="AM415" s="363">
        <v>4.5</v>
      </c>
      <c r="AN415" s="392">
        <v>48.500002058823654</v>
      </c>
      <c r="AO415" s="362">
        <v>0</v>
      </c>
      <c r="AP415" s="363">
        <v>0</v>
      </c>
      <c r="AQ415" s="363">
        <v>0</v>
      </c>
      <c r="AR415" s="363">
        <v>0</v>
      </c>
      <c r="AS415" s="363">
        <v>10000</v>
      </c>
      <c r="AT415" s="401">
        <v>1</v>
      </c>
      <c r="AU415" s="363">
        <v>0</v>
      </c>
      <c r="AV415" s="397">
        <v>1</v>
      </c>
      <c r="AW415" s="363">
        <v>0</v>
      </c>
      <c r="AX415" s="397">
        <v>1</v>
      </c>
      <c r="AY415" s="363">
        <v>0</v>
      </c>
      <c r="AZ415" s="363">
        <v>4.5</v>
      </c>
      <c r="BA415" s="392">
        <v>13.499999999999998</v>
      </c>
    </row>
    <row r="416" spans="1:53" x14ac:dyDescent="0.2">
      <c r="A416" s="369" t="s">
        <v>21</v>
      </c>
      <c r="B416" s="362">
        <v>3.209355476965821</v>
      </c>
      <c r="C416" s="363">
        <v>-0.10640295358074604</v>
      </c>
      <c r="D416" s="363">
        <v>1.8412829536934552</v>
      </c>
      <c r="E416" s="363">
        <v>2.2250045004174015</v>
      </c>
      <c r="F416" s="363">
        <v>160.07639267968435</v>
      </c>
      <c r="G416" s="401">
        <v>11</v>
      </c>
      <c r="H416" s="363">
        <v>1.8750001171875073</v>
      </c>
      <c r="I416" s="397">
        <v>10</v>
      </c>
      <c r="J416" s="363">
        <v>2.3529413148789011</v>
      </c>
      <c r="K416" s="397">
        <v>4</v>
      </c>
      <c r="L416" s="363">
        <v>0.88235288927335942</v>
      </c>
      <c r="M416" s="363">
        <v>5</v>
      </c>
      <c r="N416" s="392">
        <v>47.242648692284931</v>
      </c>
      <c r="O416" s="362">
        <v>0</v>
      </c>
      <c r="P416" s="363">
        <v>0</v>
      </c>
      <c r="Q416" s="363">
        <v>0</v>
      </c>
      <c r="R416" s="363">
        <v>0</v>
      </c>
      <c r="S416" s="363">
        <v>10000</v>
      </c>
      <c r="T416" s="401">
        <v>1</v>
      </c>
      <c r="U416" s="363">
        <v>0</v>
      </c>
      <c r="V416" s="397">
        <v>1</v>
      </c>
      <c r="W416" s="363">
        <v>0</v>
      </c>
      <c r="X416" s="397">
        <v>1</v>
      </c>
      <c r="Y416" s="363">
        <v>0</v>
      </c>
      <c r="Z416" s="363">
        <v>5</v>
      </c>
      <c r="AA416" s="392">
        <v>15</v>
      </c>
      <c r="AB416" s="362">
        <v>1.29237850528039</v>
      </c>
      <c r="AC416" s="363">
        <v>-9.2270950432738807E-2</v>
      </c>
      <c r="AD416" s="363">
        <v>0.95182154220212445</v>
      </c>
      <c r="AE416" s="363">
        <v>1.0654031499647183</v>
      </c>
      <c r="AF416" s="363">
        <v>160.07639267968295</v>
      </c>
      <c r="AG416" s="401">
        <v>11</v>
      </c>
      <c r="AH416" s="363">
        <v>2.0588236505190385</v>
      </c>
      <c r="AI416" s="397">
        <v>11</v>
      </c>
      <c r="AJ416" s="363">
        <v>2.0588236505190385</v>
      </c>
      <c r="AK416" s="397">
        <v>3</v>
      </c>
      <c r="AL416" s="363">
        <v>4.4117649653979392</v>
      </c>
      <c r="AM416" s="363">
        <v>5</v>
      </c>
      <c r="AN416" s="392">
        <v>57.058826003460354</v>
      </c>
      <c r="AO416" s="362">
        <v>0</v>
      </c>
      <c r="AP416" s="363">
        <v>0</v>
      </c>
      <c r="AQ416" s="363">
        <v>0</v>
      </c>
      <c r="AR416" s="363">
        <v>0</v>
      </c>
      <c r="AS416" s="363">
        <v>10000</v>
      </c>
      <c r="AT416" s="401">
        <v>1</v>
      </c>
      <c r="AU416" s="363">
        <v>0</v>
      </c>
      <c r="AV416" s="397">
        <v>1</v>
      </c>
      <c r="AW416" s="363">
        <v>0</v>
      </c>
      <c r="AX416" s="397">
        <v>1</v>
      </c>
      <c r="AY416" s="363">
        <v>0</v>
      </c>
      <c r="AZ416" s="363">
        <v>5</v>
      </c>
      <c r="BA416" s="392">
        <v>15</v>
      </c>
    </row>
    <row r="417" spans="1:53" x14ac:dyDescent="0.2">
      <c r="A417" s="379" t="s">
        <v>310</v>
      </c>
      <c r="B417" s="362">
        <v>0</v>
      </c>
      <c r="C417" s="363">
        <v>0.92633159587951575</v>
      </c>
      <c r="D417" s="363">
        <v>0.38220179122950193</v>
      </c>
      <c r="E417" s="363">
        <v>0.27500055571187348</v>
      </c>
      <c r="F417" s="363">
        <v>8.3821836467920736</v>
      </c>
      <c r="G417" s="401">
        <v>14</v>
      </c>
      <c r="H417" s="363">
        <v>0.93750005859375363</v>
      </c>
      <c r="I417" s="397">
        <v>14</v>
      </c>
      <c r="J417" s="363">
        <v>1.1764706574394506</v>
      </c>
      <c r="K417" s="397">
        <v>9</v>
      </c>
      <c r="L417" s="363">
        <v>2.3529410380622919</v>
      </c>
      <c r="M417" s="363">
        <v>5</v>
      </c>
      <c r="N417" s="392">
        <v>36.856618126419306</v>
      </c>
      <c r="O417" s="362">
        <v>0</v>
      </c>
      <c r="P417" s="363">
        <v>0</v>
      </c>
      <c r="Q417" s="363">
        <v>0</v>
      </c>
      <c r="R417" s="363">
        <v>0</v>
      </c>
      <c r="S417" s="363">
        <v>10000</v>
      </c>
      <c r="T417" s="401">
        <v>1</v>
      </c>
      <c r="U417" s="363">
        <v>0</v>
      </c>
      <c r="V417" s="397">
        <v>1</v>
      </c>
      <c r="W417" s="363">
        <v>0</v>
      </c>
      <c r="X417" s="397">
        <v>1</v>
      </c>
      <c r="Y417" s="363">
        <v>0</v>
      </c>
      <c r="Z417" s="363">
        <v>5</v>
      </c>
      <c r="AA417" s="392">
        <v>15</v>
      </c>
      <c r="AB417" s="362">
        <v>-1.7703815140810994E-3</v>
      </c>
      <c r="AC417" s="363">
        <v>1.2755101971585545</v>
      </c>
      <c r="AD417" s="363">
        <v>0.31237901946044422</v>
      </c>
      <c r="AE417" s="363">
        <v>0.20760478703309787</v>
      </c>
      <c r="AF417" s="363">
        <v>5.2835118018049503</v>
      </c>
      <c r="AG417" s="401">
        <v>16</v>
      </c>
      <c r="AH417" s="363">
        <v>0.58823532871972528</v>
      </c>
      <c r="AI417" s="397">
        <v>15</v>
      </c>
      <c r="AJ417" s="363">
        <v>0.88235299307958792</v>
      </c>
      <c r="AK417" s="397">
        <v>11</v>
      </c>
      <c r="AL417" s="363">
        <v>2.0588236505190385</v>
      </c>
      <c r="AM417" s="363">
        <v>5</v>
      </c>
      <c r="AN417" s="392">
        <v>31.470589204152304</v>
      </c>
      <c r="AO417" s="362">
        <v>0</v>
      </c>
      <c r="AP417" s="363">
        <v>0</v>
      </c>
      <c r="AQ417" s="363">
        <v>0</v>
      </c>
      <c r="AR417" s="363">
        <v>0</v>
      </c>
      <c r="AS417" s="363">
        <v>10000</v>
      </c>
      <c r="AT417" s="401">
        <v>1</v>
      </c>
      <c r="AU417" s="363">
        <v>0</v>
      </c>
      <c r="AV417" s="397">
        <v>1</v>
      </c>
      <c r="AW417" s="363">
        <v>0</v>
      </c>
      <c r="AX417" s="397">
        <v>1</v>
      </c>
      <c r="AY417" s="363">
        <v>0</v>
      </c>
      <c r="AZ417" s="363">
        <v>5</v>
      </c>
      <c r="BA417" s="392">
        <v>15</v>
      </c>
    </row>
    <row r="418" spans="1:53" x14ac:dyDescent="0.2">
      <c r="A418" s="389" t="s">
        <v>311</v>
      </c>
      <c r="B418" s="362">
        <v>0</v>
      </c>
      <c r="C418" s="363">
        <v>0</v>
      </c>
      <c r="D418" s="363">
        <v>0</v>
      </c>
      <c r="E418" s="363">
        <v>0</v>
      </c>
      <c r="F418" s="363">
        <v>10000</v>
      </c>
      <c r="G418" s="401">
        <v>17</v>
      </c>
      <c r="H418" s="363">
        <v>0</v>
      </c>
      <c r="I418" s="397">
        <v>15</v>
      </c>
      <c r="J418" s="363">
        <v>0.88235299307958792</v>
      </c>
      <c r="K418" s="397">
        <v>1</v>
      </c>
      <c r="L418" s="363">
        <v>0</v>
      </c>
      <c r="M418" s="363">
        <v>5</v>
      </c>
      <c r="N418" s="392">
        <v>21.176470951557114</v>
      </c>
      <c r="O418" s="362">
        <v>0</v>
      </c>
      <c r="P418" s="363">
        <v>0</v>
      </c>
      <c r="Q418" s="363">
        <v>0</v>
      </c>
      <c r="R418" s="363">
        <v>0</v>
      </c>
      <c r="S418" s="363">
        <v>10000</v>
      </c>
      <c r="T418" s="401">
        <v>1</v>
      </c>
      <c r="U418" s="363">
        <v>0</v>
      </c>
      <c r="V418" s="397">
        <v>1</v>
      </c>
      <c r="W418" s="363">
        <v>0</v>
      </c>
      <c r="X418" s="397">
        <v>1</v>
      </c>
      <c r="Y418" s="363">
        <v>0</v>
      </c>
      <c r="Z418" s="363">
        <v>5</v>
      </c>
      <c r="AA418" s="392">
        <v>15</v>
      </c>
      <c r="AB418" s="362">
        <v>0</v>
      </c>
      <c r="AC418" s="363">
        <v>0.85757706872787776</v>
      </c>
      <c r="AD418" s="363">
        <v>0.2109225857895333</v>
      </c>
      <c r="AE418" s="363">
        <v>0.14057627298590789</v>
      </c>
      <c r="AF418" s="363">
        <v>71.973602199248703</v>
      </c>
      <c r="AG418" s="401">
        <v>17</v>
      </c>
      <c r="AH418" s="363">
        <v>0.29411766435986264</v>
      </c>
      <c r="AI418" s="397">
        <v>16</v>
      </c>
      <c r="AJ418" s="363">
        <v>0.58823532871972528</v>
      </c>
      <c r="AK418" s="397">
        <v>5</v>
      </c>
      <c r="AL418" s="363">
        <v>3.8235296366782143</v>
      </c>
      <c r="AM418" s="363">
        <v>5</v>
      </c>
      <c r="AN418" s="392">
        <v>32.647059861591757</v>
      </c>
      <c r="AO418" s="362">
        <v>0</v>
      </c>
      <c r="AP418" s="363">
        <v>0</v>
      </c>
      <c r="AQ418" s="363">
        <v>0</v>
      </c>
      <c r="AR418" s="363">
        <v>0</v>
      </c>
      <c r="AS418" s="363">
        <v>10000</v>
      </c>
      <c r="AT418" s="401">
        <v>1</v>
      </c>
      <c r="AU418" s="363">
        <v>0</v>
      </c>
      <c r="AV418" s="397">
        <v>1</v>
      </c>
      <c r="AW418" s="363">
        <v>0</v>
      </c>
      <c r="AX418" s="397">
        <v>1</v>
      </c>
      <c r="AY418" s="363">
        <v>0</v>
      </c>
      <c r="AZ418" s="363">
        <v>5</v>
      </c>
      <c r="BA418" s="392">
        <v>15</v>
      </c>
    </row>
    <row r="419" spans="1:53" x14ac:dyDescent="0.2">
      <c r="A419" s="395" t="s">
        <v>312</v>
      </c>
      <c r="B419" s="370">
        <v>9.3071308832008732</v>
      </c>
      <c r="C419" s="371">
        <v>1.1766914866577636</v>
      </c>
      <c r="D419" s="371">
        <v>5.9525346539459036</v>
      </c>
      <c r="E419" s="371">
        <v>6.893442996280907</v>
      </c>
      <c r="F419" s="371">
        <v>11.75234872500558</v>
      </c>
      <c r="G419" s="400">
        <v>4</v>
      </c>
      <c r="H419" s="371">
        <v>4.0625002539062658</v>
      </c>
      <c r="I419" s="398">
        <v>4</v>
      </c>
      <c r="J419" s="371">
        <v>4.117647301038077</v>
      </c>
      <c r="K419" s="398">
        <v>7</v>
      </c>
      <c r="L419" s="371">
        <v>1.7647057785467188</v>
      </c>
      <c r="M419" s="371">
        <v>5</v>
      </c>
      <c r="N419" s="393">
        <v>77.555150220250553</v>
      </c>
      <c r="O419" s="370">
        <v>0</v>
      </c>
      <c r="P419" s="371">
        <v>0</v>
      </c>
      <c r="Q419" s="371">
        <v>0</v>
      </c>
      <c r="R419" s="371">
        <v>0</v>
      </c>
      <c r="S419" s="371">
        <v>10000</v>
      </c>
      <c r="T419" s="400">
        <v>1</v>
      </c>
      <c r="U419" s="371">
        <v>0</v>
      </c>
      <c r="V419" s="398">
        <v>1</v>
      </c>
      <c r="W419" s="371">
        <v>0</v>
      </c>
      <c r="X419" s="398">
        <v>1</v>
      </c>
      <c r="Y419" s="371">
        <v>0</v>
      </c>
      <c r="Z419" s="371">
        <v>5</v>
      </c>
      <c r="AA419" s="393">
        <v>15</v>
      </c>
      <c r="AB419" s="370">
        <v>9.7193945123140804</v>
      </c>
      <c r="AC419" s="371">
        <v>2.3447676815850764</v>
      </c>
      <c r="AD419" s="371">
        <v>7.9055921078834457</v>
      </c>
      <c r="AE419" s="371">
        <v>8.5105264205739317</v>
      </c>
      <c r="AF419" s="371">
        <v>4.69573059327253</v>
      </c>
      <c r="AG419" s="400">
        <v>5</v>
      </c>
      <c r="AH419" s="371">
        <v>3.8235296366782143</v>
      </c>
      <c r="AI419" s="398">
        <v>5</v>
      </c>
      <c r="AJ419" s="371">
        <v>3.8235296366782143</v>
      </c>
      <c r="AK419" s="398">
        <v>12</v>
      </c>
      <c r="AL419" s="371">
        <v>1.7647059861591758</v>
      </c>
      <c r="AM419" s="371">
        <v>5</v>
      </c>
      <c r="AN419" s="393">
        <v>73.823532871972532</v>
      </c>
      <c r="AO419" s="370">
        <v>0</v>
      </c>
      <c r="AP419" s="371">
        <v>0</v>
      </c>
      <c r="AQ419" s="371">
        <v>0</v>
      </c>
      <c r="AR419" s="371">
        <v>0</v>
      </c>
      <c r="AS419" s="371">
        <v>10000</v>
      </c>
      <c r="AT419" s="400">
        <v>1</v>
      </c>
      <c r="AU419" s="371">
        <v>0</v>
      </c>
      <c r="AV419" s="398">
        <v>1</v>
      </c>
      <c r="AW419" s="371">
        <v>0</v>
      </c>
      <c r="AX419" s="398">
        <v>1</v>
      </c>
      <c r="AY419" s="371">
        <v>0</v>
      </c>
      <c r="AZ419" s="371">
        <v>5</v>
      </c>
      <c r="BA419" s="393">
        <v>15</v>
      </c>
    </row>
    <row r="420" spans="1:53" x14ac:dyDescent="0.2">
      <c r="A420" s="386"/>
      <c r="B420" s="383"/>
      <c r="C420" s="383"/>
      <c r="D420" s="383"/>
      <c r="E420" s="383"/>
      <c r="F420" s="383"/>
      <c r="G420" s="361"/>
      <c r="H420" s="383"/>
      <c r="I420" s="368"/>
      <c r="J420" s="383"/>
      <c r="K420" s="383"/>
      <c r="L420" s="383"/>
      <c r="M420" s="383"/>
      <c r="N420" s="383"/>
      <c r="O420" s="363"/>
      <c r="P420" s="363"/>
      <c r="Q420" s="363"/>
      <c r="R420" s="363"/>
      <c r="S420" s="363"/>
      <c r="T420" s="383"/>
      <c r="U420" s="363"/>
      <c r="V420" s="383"/>
      <c r="W420" s="363"/>
      <c r="X420" s="383"/>
      <c r="Y420" s="363"/>
      <c r="Z420" s="363"/>
      <c r="AA420" s="363"/>
      <c r="AB420" s="383"/>
      <c r="AC420" s="383"/>
      <c r="AD420" s="383"/>
      <c r="AE420" s="383"/>
      <c r="AF420" s="383"/>
      <c r="AG420" s="383"/>
      <c r="AH420" s="383"/>
      <c r="AI420" s="383"/>
      <c r="AJ420" s="383"/>
      <c r="AK420" s="368"/>
      <c r="AL420" s="383"/>
      <c r="AM420" s="383"/>
      <c r="AN420" s="383"/>
      <c r="AO420" s="383"/>
      <c r="AP420" s="383"/>
      <c r="AQ420" s="383"/>
      <c r="AR420" s="383"/>
      <c r="AS420" s="383"/>
      <c r="AT420" s="383"/>
      <c r="AU420" s="383"/>
      <c r="AV420" s="383"/>
      <c r="AW420" s="383"/>
      <c r="AX420" s="383"/>
      <c r="AY420" s="383"/>
      <c r="AZ420" s="383"/>
      <c r="BA420" s="383"/>
    </row>
    <row r="421" spans="1:53" x14ac:dyDescent="0.2">
      <c r="A421" s="386" t="s">
        <v>358</v>
      </c>
      <c r="B421" s="361"/>
      <c r="C421" s="361"/>
      <c r="D421" s="361"/>
      <c r="E421" s="361"/>
      <c r="F421" s="361"/>
      <c r="G421" s="396">
        <v>1</v>
      </c>
      <c r="H421" s="383"/>
      <c r="I421" s="396">
        <v>1</v>
      </c>
      <c r="J421" s="383"/>
      <c r="K421" s="396">
        <v>1</v>
      </c>
      <c r="L421" s="383"/>
      <c r="M421" s="383"/>
      <c r="N421" s="383"/>
      <c r="O421" s="361"/>
      <c r="P421" s="361"/>
      <c r="Q421" s="361"/>
      <c r="R421" s="361"/>
      <c r="S421" s="361"/>
      <c r="T421" s="396">
        <v>1</v>
      </c>
      <c r="U421" s="363"/>
      <c r="V421" s="396">
        <v>1</v>
      </c>
      <c r="W421" s="363"/>
      <c r="X421" s="396">
        <v>1</v>
      </c>
      <c r="Y421" s="363"/>
      <c r="Z421" s="363"/>
      <c r="AA421" s="363"/>
      <c r="AB421" s="361"/>
      <c r="AC421" s="361"/>
      <c r="AD421" s="361"/>
      <c r="AE421" s="361"/>
      <c r="AF421" s="361"/>
      <c r="AG421" s="396">
        <v>1</v>
      </c>
      <c r="AH421" s="383"/>
      <c r="AI421" s="396">
        <v>1</v>
      </c>
      <c r="AJ421" s="383"/>
      <c r="AK421" s="396">
        <v>1</v>
      </c>
      <c r="AL421" s="383"/>
      <c r="AM421" s="383"/>
      <c r="AN421" s="383"/>
      <c r="AO421" s="361"/>
      <c r="AP421" s="361"/>
      <c r="AQ421" s="361"/>
      <c r="AR421" s="361"/>
      <c r="AS421" s="361"/>
      <c r="AT421" s="396">
        <v>1</v>
      </c>
      <c r="AU421" s="383"/>
      <c r="AV421" s="396">
        <v>1</v>
      </c>
      <c r="AW421" s="383"/>
      <c r="AX421" s="396">
        <v>1</v>
      </c>
      <c r="AY421" s="383"/>
      <c r="AZ421" s="383"/>
      <c r="BA421" s="383"/>
    </row>
    <row r="422" spans="1:53" x14ac:dyDescent="0.2">
      <c r="A422" s="386" t="s">
        <v>333</v>
      </c>
      <c r="B422" s="361"/>
      <c r="C422" s="361"/>
      <c r="D422" s="361"/>
      <c r="E422" s="361"/>
      <c r="F422" s="361"/>
      <c r="G422" s="396">
        <v>17</v>
      </c>
      <c r="H422" s="383"/>
      <c r="I422" s="396">
        <v>18</v>
      </c>
      <c r="J422" s="383"/>
      <c r="K422" s="396">
        <v>18</v>
      </c>
      <c r="L422" s="383"/>
      <c r="M422" s="383"/>
      <c r="N422" s="383"/>
      <c r="O422" s="361"/>
      <c r="P422" s="361"/>
      <c r="Q422" s="361"/>
      <c r="R422" s="361"/>
      <c r="S422" s="361"/>
      <c r="T422" s="396">
        <v>1</v>
      </c>
      <c r="U422" s="363"/>
      <c r="V422" s="396">
        <v>1</v>
      </c>
      <c r="W422" s="363"/>
      <c r="X422" s="396">
        <v>1</v>
      </c>
      <c r="Y422" s="363"/>
      <c r="Z422" s="363"/>
      <c r="AA422" s="363"/>
      <c r="AB422" s="361"/>
      <c r="AC422" s="361"/>
      <c r="AD422" s="361"/>
      <c r="AE422" s="361"/>
      <c r="AF422" s="361"/>
      <c r="AG422" s="396">
        <v>18</v>
      </c>
      <c r="AH422" s="383"/>
      <c r="AI422" s="396">
        <v>18</v>
      </c>
      <c r="AJ422" s="383"/>
      <c r="AK422" s="396">
        <v>18</v>
      </c>
      <c r="AL422" s="383"/>
      <c r="AM422" s="383"/>
      <c r="AN422" s="383"/>
      <c r="AO422" s="361"/>
      <c r="AP422" s="361"/>
      <c r="AQ422" s="361"/>
      <c r="AR422" s="361"/>
      <c r="AS422" s="361"/>
      <c r="AT422" s="396">
        <v>1</v>
      </c>
      <c r="AU422" s="383"/>
      <c r="AV422" s="396">
        <v>1</v>
      </c>
      <c r="AW422" s="383"/>
      <c r="AX422" s="396">
        <v>1</v>
      </c>
      <c r="AY422" s="383"/>
      <c r="AZ422" s="383"/>
      <c r="BA422" s="383"/>
    </row>
  </sheetData>
  <mergeCells count="128">
    <mergeCell ref="B321:N321"/>
    <mergeCell ref="B320:N320"/>
    <mergeCell ref="B7:N7"/>
    <mergeCell ref="O7:AA7"/>
    <mergeCell ref="AB7:AN7"/>
    <mergeCell ref="AO7:BA7"/>
    <mergeCell ref="B347:N347"/>
    <mergeCell ref="B191:N191"/>
    <mergeCell ref="B190:N190"/>
    <mergeCell ref="O190:AA190"/>
    <mergeCell ref="AB190:AN190"/>
    <mergeCell ref="B295:N295"/>
    <mergeCell ref="B294:N294"/>
    <mergeCell ref="O294:AA294"/>
    <mergeCell ref="AB294:AN294"/>
    <mergeCell ref="AO294:BA294"/>
    <mergeCell ref="AO242:BA242"/>
    <mergeCell ref="B269:N269"/>
    <mergeCell ref="B268:N268"/>
    <mergeCell ref="O268:AA268"/>
    <mergeCell ref="AB268:AN268"/>
    <mergeCell ref="B243:N243"/>
    <mergeCell ref="B242:N242"/>
    <mergeCell ref="O242:AA242"/>
    <mergeCell ref="AO113:BA113"/>
    <mergeCell ref="B113:N113"/>
    <mergeCell ref="B112:N112"/>
    <mergeCell ref="O112:AA112"/>
    <mergeCell ref="AB139:AN139"/>
    <mergeCell ref="AO139:BA139"/>
    <mergeCell ref="B217:N217"/>
    <mergeCell ref="B216:N216"/>
    <mergeCell ref="O216:AA216"/>
    <mergeCell ref="AB216:AN216"/>
    <mergeCell ref="AO216:BA216"/>
    <mergeCell ref="O138:AA138"/>
    <mergeCell ref="AB138:AN138"/>
    <mergeCell ref="AO138:BA138"/>
    <mergeCell ref="B165:N165"/>
    <mergeCell ref="B164:N164"/>
    <mergeCell ref="O164:AA164"/>
    <mergeCell ref="AB164:AN164"/>
    <mergeCell ref="AO164:BA164"/>
    <mergeCell ref="AO217:BA217"/>
    <mergeCell ref="O165:AA165"/>
    <mergeCell ref="AB165:AN165"/>
    <mergeCell ref="AB191:AN191"/>
    <mergeCell ref="AO191:BA191"/>
    <mergeCell ref="O399:AA399"/>
    <mergeCell ref="AB399:AN399"/>
    <mergeCell ref="AO399:BA399"/>
    <mergeCell ref="AB295:AN295"/>
    <mergeCell ref="O217:AA217"/>
    <mergeCell ref="AB217:AN217"/>
    <mergeCell ref="AB242:AN242"/>
    <mergeCell ref="AO295:BA295"/>
    <mergeCell ref="AO243:BA243"/>
    <mergeCell ref="O269:AA269"/>
    <mergeCell ref="AB269:AN269"/>
    <mergeCell ref="AO268:BA268"/>
    <mergeCell ref="B399:N399"/>
    <mergeCell ref="B398:N398"/>
    <mergeCell ref="O398:AA398"/>
    <mergeCell ref="AB398:AN398"/>
    <mergeCell ref="AO398:BA398"/>
    <mergeCell ref="O243:AA243"/>
    <mergeCell ref="AB243:AN243"/>
    <mergeCell ref="AB320:AN320"/>
    <mergeCell ref="O320:AA320"/>
    <mergeCell ref="B373:N373"/>
    <mergeCell ref="B372:N372"/>
    <mergeCell ref="O372:AA372"/>
    <mergeCell ref="AB372:AN372"/>
    <mergeCell ref="AO372:BA372"/>
    <mergeCell ref="AO320:BA320"/>
    <mergeCell ref="B346:N346"/>
    <mergeCell ref="O346:AA346"/>
    <mergeCell ref="AB346:AN346"/>
    <mergeCell ref="AO346:BA346"/>
    <mergeCell ref="AO373:BA373"/>
    <mergeCell ref="O321:AA321"/>
    <mergeCell ref="O373:AA373"/>
    <mergeCell ref="AB373:AN373"/>
    <mergeCell ref="O295:AA295"/>
    <mergeCell ref="AO190:BA190"/>
    <mergeCell ref="O191:AA191"/>
    <mergeCell ref="AO165:BA165"/>
    <mergeCell ref="AB321:AN321"/>
    <mergeCell ref="AO321:BA321"/>
    <mergeCell ref="AO269:BA269"/>
    <mergeCell ref="O347:AA347"/>
    <mergeCell ref="AB347:AN347"/>
    <mergeCell ref="AO347:BA347"/>
    <mergeCell ref="B139:N139"/>
    <mergeCell ref="B138:N138"/>
    <mergeCell ref="O113:AA113"/>
    <mergeCell ref="AB113:AN113"/>
    <mergeCell ref="B8:N8"/>
    <mergeCell ref="O8:AA8"/>
    <mergeCell ref="AB8:AN8"/>
    <mergeCell ref="O61:AA61"/>
    <mergeCell ref="AB61:AN61"/>
    <mergeCell ref="O139:AA139"/>
    <mergeCell ref="AO8:BA8"/>
    <mergeCell ref="B34:N34"/>
    <mergeCell ref="AB34:AN34"/>
    <mergeCell ref="O35:AA35"/>
    <mergeCell ref="AB35:AN35"/>
    <mergeCell ref="AO60:BA60"/>
    <mergeCell ref="AO34:BA34"/>
    <mergeCell ref="AO35:BA35"/>
    <mergeCell ref="O34:AA34"/>
    <mergeCell ref="AO61:BA61"/>
    <mergeCell ref="B35:N35"/>
    <mergeCell ref="B61:N61"/>
    <mergeCell ref="B60:N60"/>
    <mergeCell ref="O60:AA60"/>
    <mergeCell ref="AB60:AN60"/>
    <mergeCell ref="AB112:AN112"/>
    <mergeCell ref="AO112:BA112"/>
    <mergeCell ref="O87:AA87"/>
    <mergeCell ref="AB87:AN87"/>
    <mergeCell ref="AO87:BA87"/>
    <mergeCell ref="B87:N87"/>
    <mergeCell ref="B86:N86"/>
    <mergeCell ref="O86:AA86"/>
    <mergeCell ref="AB86:AN86"/>
    <mergeCell ref="AO86:BA8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5" sqref="F15"/>
    </sheetView>
  </sheetViews>
  <sheetFormatPr defaultRowHeight="12.75" x14ac:dyDescent="0.2"/>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9"/>
  <sheetViews>
    <sheetView workbookViewId="0">
      <selection activeCell="B38" sqref="B38"/>
    </sheetView>
  </sheetViews>
  <sheetFormatPr defaultRowHeight="15" x14ac:dyDescent="0.25"/>
  <cols>
    <col min="1" max="1" width="58.5703125" style="506" customWidth="1"/>
    <col min="2" max="2" width="12.28515625" style="500" customWidth="1"/>
    <col min="3" max="3" width="9.5703125" style="500" customWidth="1"/>
    <col min="4" max="5" width="9.140625" style="500"/>
    <col min="6" max="6" width="10.5703125" style="500" customWidth="1"/>
    <col min="7" max="16384" width="9.140625" style="506"/>
  </cols>
  <sheetData>
    <row r="1" spans="1:6" ht="21.75" thickBot="1" x14ac:dyDescent="0.4">
      <c r="A1" s="479" t="s">
        <v>545</v>
      </c>
      <c r="B1" s="465" t="s">
        <v>544</v>
      </c>
      <c r="C1" s="470"/>
      <c r="D1" s="477"/>
      <c r="F1" s="475"/>
    </row>
    <row r="2" spans="1:6" x14ac:dyDescent="0.25">
      <c r="A2" s="464"/>
      <c r="B2" s="466">
        <v>1</v>
      </c>
      <c r="C2" s="474">
        <v>1.2</v>
      </c>
      <c r="D2" s="474">
        <v>1.1499999999999999</v>
      </c>
    </row>
    <row r="3" spans="1:6" ht="30" x14ac:dyDescent="0.25">
      <c r="A3" s="476"/>
      <c r="B3" s="471" t="s">
        <v>543</v>
      </c>
      <c r="C3" s="471" t="s">
        <v>542</v>
      </c>
      <c r="D3" s="471" t="s">
        <v>541</v>
      </c>
      <c r="E3" s="471" t="s">
        <v>96</v>
      </c>
      <c r="F3" s="471" t="s">
        <v>540</v>
      </c>
    </row>
    <row r="4" spans="1:6" ht="17.25" x14ac:dyDescent="0.25">
      <c r="A4" s="496" t="s">
        <v>539</v>
      </c>
    </row>
    <row r="5" spans="1:6" x14ac:dyDescent="0.25">
      <c r="A5" s="506" t="s">
        <v>538</v>
      </c>
      <c r="B5" s="500">
        <f>cost!B5*$B$2</f>
        <v>32.28</v>
      </c>
      <c r="C5" s="500">
        <f>cost!C5*$C$2</f>
        <v>25.823999999999998</v>
      </c>
      <c r="D5" s="500">
        <f>cost!D5*$D$2</f>
        <v>9.8899999999999988</v>
      </c>
      <c r="E5" s="500">
        <f t="shared" ref="E5:E10" si="0">SUM(B5:D5)</f>
        <v>67.994</v>
      </c>
    </row>
    <row r="6" spans="1:6" x14ac:dyDescent="0.25">
      <c r="A6" s="506" t="s">
        <v>537</v>
      </c>
      <c r="B6" s="500">
        <f>cost!B6*$B$2</f>
        <v>98.99</v>
      </c>
      <c r="C6" s="500">
        <f>cost!C6*$C$2</f>
        <v>178.17599999999999</v>
      </c>
      <c r="D6" s="500">
        <f>cost!D6*$D$2</f>
        <v>44.53949999999999</v>
      </c>
      <c r="E6" s="500">
        <f t="shared" si="0"/>
        <v>321.70549999999997</v>
      </c>
    </row>
    <row r="7" spans="1:6" x14ac:dyDescent="0.25">
      <c r="A7" s="506" t="s">
        <v>536</v>
      </c>
      <c r="B7" s="500">
        <f>cost!B7*$B$2</f>
        <v>107.6</v>
      </c>
      <c r="C7" s="500">
        <f>cost!C7*$C$2</f>
        <v>188.51999999999998</v>
      </c>
      <c r="D7" s="500">
        <f>cost!D7*$D$2</f>
        <v>42.066999999999993</v>
      </c>
      <c r="E7" s="500">
        <f t="shared" si="0"/>
        <v>338.18700000000001</v>
      </c>
    </row>
    <row r="8" spans="1:6" x14ac:dyDescent="0.25">
      <c r="A8" s="506" t="s">
        <v>535</v>
      </c>
      <c r="B8" s="500">
        <f>cost!B8*$B$2</f>
        <v>83.93</v>
      </c>
      <c r="C8" s="500">
        <f>cost!C8*$C$2</f>
        <v>229.82400000000001</v>
      </c>
      <c r="D8" s="500">
        <f>cost!D8*$D$2</f>
        <v>49.495999999999995</v>
      </c>
      <c r="E8" s="500">
        <f t="shared" si="0"/>
        <v>363.25</v>
      </c>
    </row>
    <row r="9" spans="1:6" x14ac:dyDescent="0.25">
      <c r="A9" s="506" t="s">
        <v>534</v>
      </c>
      <c r="B9" s="500">
        <f>cost!B9*$B$2</f>
        <v>98.99</v>
      </c>
      <c r="C9" s="500">
        <f>cost!C9*$C$2</f>
        <v>178.17599999999999</v>
      </c>
      <c r="D9" s="500">
        <f>cost!D9*$D$2</f>
        <v>44.53949999999999</v>
      </c>
      <c r="E9" s="500">
        <f t="shared" si="0"/>
        <v>321.70549999999997</v>
      </c>
    </row>
    <row r="10" spans="1:6" x14ac:dyDescent="0.25">
      <c r="A10" s="506" t="s">
        <v>533</v>
      </c>
      <c r="B10" s="500">
        <f>cost!B10*$B$2</f>
        <v>77.47</v>
      </c>
      <c r="C10" s="500">
        <f>cost!C10*$C$2</f>
        <v>170.43600000000001</v>
      </c>
      <c r="D10" s="500">
        <f>cost!D10*$D$2</f>
        <v>39.594499999999996</v>
      </c>
      <c r="E10" s="500">
        <f t="shared" si="0"/>
        <v>287.50049999999999</v>
      </c>
    </row>
    <row r="11" spans="1:6" ht="17.25" x14ac:dyDescent="0.25">
      <c r="A11" s="496" t="s">
        <v>532</v>
      </c>
    </row>
    <row r="12" spans="1:6" x14ac:dyDescent="0.25">
      <c r="A12" s="506" t="s">
        <v>531</v>
      </c>
      <c r="B12" s="500">
        <f>cost!B12*$B$2</f>
        <v>69.73</v>
      </c>
      <c r="C12" s="500">
        <f>cost!C12*$C$2</f>
        <v>55.775999999999996</v>
      </c>
      <c r="D12" s="500">
        <f>cost!D12*$D$2</f>
        <v>20.044499999999999</v>
      </c>
      <c r="E12" s="500">
        <f t="shared" ref="E12:E26" si="1">SUM(B12:D12)</f>
        <v>145.5505</v>
      </c>
    </row>
    <row r="13" spans="1:6" x14ac:dyDescent="0.25">
      <c r="A13" s="506" t="s">
        <v>530</v>
      </c>
      <c r="B13" s="500">
        <f>cost!B13*$B$2</f>
        <v>95.98</v>
      </c>
      <c r="C13" s="500">
        <f>cost!C13*$C$2</f>
        <v>71.531999999999996</v>
      </c>
      <c r="D13" s="500">
        <f>cost!D13*$D$2</f>
        <v>27.715</v>
      </c>
      <c r="E13" s="500">
        <f t="shared" si="1"/>
        <v>195.227</v>
      </c>
    </row>
    <row r="14" spans="1:6" x14ac:dyDescent="0.25">
      <c r="A14" s="506" t="s">
        <v>529</v>
      </c>
      <c r="B14" s="500">
        <f>cost!B14*$B$2</f>
        <v>156.02000000000001</v>
      </c>
      <c r="C14" s="500">
        <f>cost!C14*$C$2</f>
        <v>124.72799999999999</v>
      </c>
      <c r="D14" s="500">
        <f>cost!D14*$D$2</f>
        <v>45.045499999999997</v>
      </c>
      <c r="E14" s="500">
        <f t="shared" si="1"/>
        <v>325.79349999999999</v>
      </c>
    </row>
    <row r="15" spans="1:6" x14ac:dyDescent="0.25">
      <c r="A15" s="506" t="s">
        <v>528</v>
      </c>
      <c r="B15" s="500">
        <f>cost!B15*$B$2</f>
        <v>101.36</v>
      </c>
      <c r="C15" s="500">
        <f>cost!C15*$C$2</f>
        <v>81.275999999999996</v>
      </c>
      <c r="D15" s="500">
        <f>cost!D15*$D$2</f>
        <v>29.198499999999999</v>
      </c>
      <c r="E15" s="500">
        <f t="shared" si="1"/>
        <v>211.83449999999999</v>
      </c>
    </row>
    <row r="16" spans="1:6" x14ac:dyDescent="0.25">
      <c r="A16" s="506" t="s">
        <v>527</v>
      </c>
      <c r="B16" s="500">
        <f>cost!B16*$B$2</f>
        <v>171.73</v>
      </c>
      <c r="C16" s="500">
        <f>cost!C16*$C$2</f>
        <v>137.38799999999998</v>
      </c>
      <c r="D16" s="500">
        <f>cost!D16*$D$2</f>
        <v>49.495999999999995</v>
      </c>
      <c r="E16" s="500">
        <f t="shared" si="1"/>
        <v>358.61399999999992</v>
      </c>
    </row>
    <row r="17" spans="1:5" x14ac:dyDescent="0.25">
      <c r="A17" s="506" t="s">
        <v>526</v>
      </c>
      <c r="B17" s="500">
        <f>cost!B17*$B$2</f>
        <v>97.05</v>
      </c>
      <c r="C17" s="500">
        <f>cost!C17*$C$2</f>
        <v>77.987999999999985</v>
      </c>
      <c r="D17" s="500">
        <f>cost!D17*$D$2</f>
        <v>27.967999999999996</v>
      </c>
      <c r="E17" s="500">
        <f t="shared" si="1"/>
        <v>203.00599999999997</v>
      </c>
    </row>
    <row r="18" spans="1:5" x14ac:dyDescent="0.25">
      <c r="A18" s="506" t="s">
        <v>525</v>
      </c>
      <c r="B18" s="500">
        <f>cost!B18*$B$2</f>
        <v>109.75</v>
      </c>
      <c r="C18" s="500">
        <f>cost!C18*$C$2</f>
        <v>87.804000000000002</v>
      </c>
      <c r="D18" s="500">
        <f>cost!D18*$D$2</f>
        <v>31.682499999999997</v>
      </c>
      <c r="E18" s="500">
        <f t="shared" si="1"/>
        <v>229.23650000000001</v>
      </c>
    </row>
    <row r="19" spans="1:5" x14ac:dyDescent="0.25">
      <c r="A19" s="506" t="s">
        <v>524</v>
      </c>
      <c r="B19" s="500">
        <f>cost!B19*$B$2</f>
        <v>163.98</v>
      </c>
      <c r="C19" s="500">
        <f>cost!C19*$C$2</f>
        <v>131.184</v>
      </c>
      <c r="D19" s="500">
        <f>cost!D19*$D$2</f>
        <v>47.265000000000001</v>
      </c>
      <c r="E19" s="500">
        <f t="shared" si="1"/>
        <v>342.42899999999997</v>
      </c>
    </row>
    <row r="20" spans="1:5" x14ac:dyDescent="0.25">
      <c r="A20" s="506" t="s">
        <v>523</v>
      </c>
      <c r="B20" s="500">
        <f>cost!B20*$B$2</f>
        <v>77.900000000000006</v>
      </c>
      <c r="C20" s="500">
        <f>cost!C20*$C$2</f>
        <v>62.495999999999995</v>
      </c>
      <c r="D20" s="500">
        <f>cost!D20*$D$2</f>
        <v>22.516999999999996</v>
      </c>
      <c r="E20" s="500">
        <f t="shared" si="1"/>
        <v>162.91300000000001</v>
      </c>
    </row>
    <row r="21" spans="1:5" x14ac:dyDescent="0.25">
      <c r="A21" s="506" t="s">
        <v>522</v>
      </c>
      <c r="B21" s="500">
        <f>cost!B21*$B$2</f>
        <v>70.16</v>
      </c>
      <c r="C21" s="500">
        <f>cost!C21*$C$2</f>
        <v>56.291999999999994</v>
      </c>
      <c r="D21" s="500">
        <f>cost!D21*$D$2</f>
        <v>20.297499999999996</v>
      </c>
      <c r="E21" s="500">
        <f t="shared" si="1"/>
        <v>146.74949999999998</v>
      </c>
    </row>
    <row r="22" spans="1:5" x14ac:dyDescent="0.25">
      <c r="A22" s="506" t="s">
        <v>521</v>
      </c>
      <c r="B22" s="500">
        <f>cost!B22*$B$2</f>
        <v>123.74</v>
      </c>
      <c r="C22" s="500">
        <f>cost!C22*$C$2</f>
        <v>98.903999999999996</v>
      </c>
      <c r="D22" s="500">
        <f>cost!D22*$D$2</f>
        <v>35.638499999999993</v>
      </c>
      <c r="E22" s="500">
        <f t="shared" si="1"/>
        <v>258.28250000000003</v>
      </c>
    </row>
    <row r="23" spans="1:5" x14ac:dyDescent="0.25">
      <c r="A23" s="506" t="s">
        <v>520</v>
      </c>
      <c r="B23" s="500">
        <f>cost!B23*$B$2</f>
        <v>81.13</v>
      </c>
      <c r="C23" s="500">
        <f>cost!C23*$C$2</f>
        <v>64.823999999999998</v>
      </c>
      <c r="D23" s="500">
        <f>cost!D23*$D$2</f>
        <v>23.264499999999998</v>
      </c>
      <c r="E23" s="500">
        <f t="shared" si="1"/>
        <v>169.21850000000001</v>
      </c>
    </row>
    <row r="24" spans="1:5" x14ac:dyDescent="0.25">
      <c r="A24" s="506" t="s">
        <v>519</v>
      </c>
      <c r="B24" s="500">
        <f>cost!B24*$B$2</f>
        <v>55.31</v>
      </c>
      <c r="C24" s="500">
        <f>cost!C24*$C$2</f>
        <v>44.16</v>
      </c>
      <c r="D24" s="500">
        <f>cost!D24*$D$2</f>
        <v>16.0885</v>
      </c>
      <c r="E24" s="500">
        <f t="shared" si="1"/>
        <v>115.5585</v>
      </c>
    </row>
    <row r="25" spans="1:5" x14ac:dyDescent="0.25">
      <c r="A25" s="506" t="s">
        <v>518</v>
      </c>
      <c r="B25" s="500">
        <f>cost!B25*$B$2</f>
        <v>69.94</v>
      </c>
      <c r="C25" s="500">
        <f>cost!C25*$C$2</f>
        <v>55.775999999999996</v>
      </c>
      <c r="D25" s="500">
        <f>cost!D25*$D$2</f>
        <v>20.044499999999999</v>
      </c>
      <c r="E25" s="500">
        <f t="shared" si="1"/>
        <v>145.76049999999998</v>
      </c>
    </row>
    <row r="26" spans="1:5" x14ac:dyDescent="0.25">
      <c r="A26" s="506" t="s">
        <v>517</v>
      </c>
      <c r="B26" s="500">
        <f>cost!B26*$B$2</f>
        <v>197.34</v>
      </c>
      <c r="C26" s="500">
        <f>cost!C26*$C$2</f>
        <v>158.04</v>
      </c>
      <c r="D26" s="500">
        <f>cost!D26*$D$2</f>
        <v>49.495999999999995</v>
      </c>
      <c r="E26" s="500">
        <f t="shared" si="1"/>
        <v>404.87599999999998</v>
      </c>
    </row>
    <row r="27" spans="1:5" ht="17.25" x14ac:dyDescent="0.25">
      <c r="A27" s="496" t="s">
        <v>516</v>
      </c>
    </row>
    <row r="28" spans="1:5" x14ac:dyDescent="0.25">
      <c r="B28" s="500">
        <f>cost!B28*$B$2</f>
        <v>941.7</v>
      </c>
      <c r="C28" s="500">
        <f>cost!C28*$C$2</f>
        <v>107.628</v>
      </c>
      <c r="D28" s="500">
        <f>cost!D28*$D$2</f>
        <v>180.49249999999998</v>
      </c>
      <c r="E28" s="500">
        <f>SUM(B28:D28)</f>
        <v>1229.8205</v>
      </c>
    </row>
    <row r="29" spans="1:5" x14ac:dyDescent="0.25">
      <c r="A29" s="496" t="s">
        <v>515</v>
      </c>
    </row>
    <row r="30" spans="1:5" x14ac:dyDescent="0.25">
      <c r="A30" s="506" t="s">
        <v>514</v>
      </c>
      <c r="B30" s="500">
        <f>cost!B30*$B$2</f>
        <v>75</v>
      </c>
      <c r="C30" s="500">
        <f>cost!C30*$C$2</f>
        <v>210</v>
      </c>
      <c r="D30" s="500">
        <f>cost!D30*$D$2</f>
        <v>46</v>
      </c>
      <c r="E30" s="500">
        <f t="shared" ref="E30:E39" si="2">SUM(B30:D30)</f>
        <v>331</v>
      </c>
    </row>
    <row r="31" spans="1:5" x14ac:dyDescent="0.25">
      <c r="A31" s="468" t="s">
        <v>513</v>
      </c>
      <c r="B31" s="500">
        <f>cost!B31*$B$2</f>
        <v>65</v>
      </c>
      <c r="C31" s="500">
        <f>cost!C31*$C$2</f>
        <v>210</v>
      </c>
      <c r="D31" s="500">
        <f>cost!D31*$D$2</f>
        <v>46</v>
      </c>
      <c r="E31" s="500">
        <f t="shared" si="2"/>
        <v>321</v>
      </c>
    </row>
    <row r="32" spans="1:5" x14ac:dyDescent="0.25">
      <c r="A32" s="468" t="s">
        <v>512</v>
      </c>
      <c r="B32" s="500">
        <f>cost!B32*$B$2</f>
        <v>1500</v>
      </c>
      <c r="C32" s="500">
        <f>cost!C32*$C$2</f>
        <v>600</v>
      </c>
      <c r="D32" s="500">
        <f>cost!D32*$D$2</f>
        <v>345</v>
      </c>
      <c r="E32" s="500">
        <f t="shared" si="2"/>
        <v>2445</v>
      </c>
    </row>
    <row r="33" spans="1:5" x14ac:dyDescent="0.25">
      <c r="A33" s="506" t="s">
        <v>511</v>
      </c>
      <c r="B33" s="500">
        <f>cost!B33*$B$2</f>
        <v>2300</v>
      </c>
      <c r="C33" s="500">
        <f>cost!C33*$C$2</f>
        <v>960</v>
      </c>
      <c r="D33" s="500">
        <f>cost!D33*$D$2</f>
        <v>529</v>
      </c>
      <c r="E33" s="500">
        <f t="shared" si="2"/>
        <v>3789</v>
      </c>
    </row>
    <row r="34" spans="1:5" x14ac:dyDescent="0.25">
      <c r="A34" s="506" t="s">
        <v>510</v>
      </c>
      <c r="B34" s="500">
        <f>cost!B34*$B$2</f>
        <v>10.93</v>
      </c>
      <c r="C34" s="500">
        <f>cost!C34*$C$2</f>
        <v>32.783999999999999</v>
      </c>
      <c r="D34" s="500">
        <f>cost!D34*$D$2</f>
        <v>7.8544999999999998</v>
      </c>
      <c r="E34" s="500">
        <f t="shared" si="2"/>
        <v>51.5685</v>
      </c>
    </row>
    <row r="35" spans="1:5" x14ac:dyDescent="0.25">
      <c r="A35" s="506" t="s">
        <v>509</v>
      </c>
      <c r="B35" s="500">
        <f>cost!B35*$B$2</f>
        <v>9.56</v>
      </c>
      <c r="C35" s="500">
        <f>cost!C35*$C$2</f>
        <v>32.783999999999999</v>
      </c>
      <c r="D35" s="500">
        <f>cost!D35*$D$2</f>
        <v>7.8544999999999998</v>
      </c>
      <c r="E35" s="500">
        <f t="shared" si="2"/>
        <v>50.198500000000003</v>
      </c>
    </row>
    <row r="36" spans="1:5" x14ac:dyDescent="0.25">
      <c r="A36" s="506" t="s">
        <v>508</v>
      </c>
      <c r="B36" s="500">
        <f>cost!B36*$B$2</f>
        <v>19.670000000000002</v>
      </c>
      <c r="C36" s="500">
        <f>cost!C36*$C$2</f>
        <v>43.271999999999998</v>
      </c>
      <c r="D36" s="500">
        <f>cost!D36*$D$2</f>
        <v>18.848499999999998</v>
      </c>
      <c r="E36" s="500">
        <f t="shared" si="2"/>
        <v>81.790499999999994</v>
      </c>
    </row>
    <row r="37" spans="1:5" x14ac:dyDescent="0.25">
      <c r="A37" s="506" t="s">
        <v>507</v>
      </c>
      <c r="B37" s="500">
        <f>cost!B37*$B$2</f>
        <v>16.39</v>
      </c>
      <c r="C37" s="500">
        <f>cost!C37*$C$2</f>
        <v>43.271999999999998</v>
      </c>
      <c r="D37" s="500">
        <f>cost!D37*$D$2</f>
        <v>11.315999999999999</v>
      </c>
      <c r="E37" s="500">
        <f t="shared" si="2"/>
        <v>70.977999999999994</v>
      </c>
    </row>
    <row r="38" spans="1:5" x14ac:dyDescent="0.25">
      <c r="A38" s="506" t="s">
        <v>506</v>
      </c>
      <c r="B38" s="500">
        <f>cost!B38*$B$2</f>
        <v>110</v>
      </c>
      <c r="C38" s="500">
        <f>cost!C38*$C$2</f>
        <v>96</v>
      </c>
      <c r="D38" s="500">
        <f>cost!D38*$D$2</f>
        <v>34.5</v>
      </c>
      <c r="E38" s="500">
        <f t="shared" si="2"/>
        <v>240.5</v>
      </c>
    </row>
    <row r="39" spans="1:5" x14ac:dyDescent="0.25">
      <c r="A39" s="506" t="s">
        <v>505</v>
      </c>
      <c r="B39" s="500">
        <f>cost!B39*$B$2</f>
        <v>100</v>
      </c>
      <c r="C39" s="500">
        <f>cost!C39*$C$2</f>
        <v>96</v>
      </c>
      <c r="D39" s="500">
        <f>cost!D39*$D$2</f>
        <v>34.5</v>
      </c>
      <c r="E39" s="500">
        <f t="shared" si="2"/>
        <v>230.5</v>
      </c>
    </row>
  </sheetData>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F8"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1.85546875" style="506" customWidth="1"/>
    <col min="5" max="5" width="11.42578125" style="506" customWidth="1"/>
    <col min="6" max="6" width="13.7109375" style="506" customWidth="1"/>
    <col min="7" max="7" width="13.285156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617</v>
      </c>
      <c r="B1" s="550"/>
      <c r="C1" s="533"/>
      <c r="D1" s="533"/>
      <c r="E1" s="533"/>
      <c r="F1" s="533"/>
      <c r="G1" s="549"/>
    </row>
    <row r="2" spans="1:20" ht="15" customHeight="1" x14ac:dyDescent="0.35">
      <c r="A2" s="485" t="s">
        <v>616</v>
      </c>
      <c r="B2" s="548" t="s">
        <v>615</v>
      </c>
      <c r="C2" s="547"/>
      <c r="D2" s="497" t="s">
        <v>551</v>
      </c>
      <c r="E2" s="482" t="s">
        <v>119</v>
      </c>
      <c r="F2" s="482" t="s">
        <v>120</v>
      </c>
      <c r="G2" s="488" t="s">
        <v>121</v>
      </c>
      <c r="M2" s="467"/>
      <c r="O2" s="506"/>
      <c r="P2" s="467"/>
      <c r="Q2" s="467"/>
      <c r="R2" s="506"/>
      <c r="S2" s="506"/>
    </row>
    <row r="3" spans="1:20" ht="15" customHeight="1" x14ac:dyDescent="0.25">
      <c r="A3" s="493" t="s">
        <v>614</v>
      </c>
      <c r="B3" s="503">
        <v>912</v>
      </c>
      <c r="C3" s="546" t="s">
        <v>613</v>
      </c>
      <c r="D3" s="545"/>
      <c r="E3" s="545"/>
      <c r="F3" s="545"/>
      <c r="G3" s="544"/>
      <c r="M3" s="467"/>
      <c r="O3" s="506"/>
      <c r="P3" s="467"/>
      <c r="Q3" s="467"/>
      <c r="R3" s="506"/>
      <c r="S3" s="506"/>
    </row>
    <row r="4" spans="1:20" ht="15" customHeight="1" x14ac:dyDescent="0.25">
      <c r="A4" s="493" t="s">
        <v>612</v>
      </c>
      <c r="B4" s="503">
        <v>870.36</v>
      </c>
      <c r="C4" s="543" t="s">
        <v>611</v>
      </c>
      <c r="D4" s="541"/>
      <c r="E4" s="541"/>
      <c r="F4" s="541"/>
      <c r="G4" s="498"/>
      <c r="M4" s="467"/>
      <c r="O4" s="506"/>
      <c r="P4" s="467"/>
      <c r="Q4" s="467"/>
      <c r="R4" s="506"/>
      <c r="S4" s="506"/>
    </row>
    <row r="5" spans="1:20" ht="15" customHeight="1" x14ac:dyDescent="0.25">
      <c r="A5" s="493" t="s">
        <v>610</v>
      </c>
      <c r="B5" s="503">
        <v>881.47</v>
      </c>
      <c r="C5" s="542" t="s">
        <v>609</v>
      </c>
      <c r="D5" s="541"/>
      <c r="E5" s="541"/>
      <c r="F5" s="541"/>
      <c r="G5" s="498"/>
      <c r="M5" s="467"/>
      <c r="O5" s="506"/>
      <c r="P5" s="467"/>
      <c r="Q5" s="467"/>
      <c r="R5" s="506"/>
      <c r="S5" s="506"/>
    </row>
    <row r="6" spans="1:20" ht="15" customHeight="1" thickBot="1" x14ac:dyDescent="0.3">
      <c r="A6" s="540" t="s">
        <v>608</v>
      </c>
      <c r="B6" s="539">
        <v>49.8</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1">
        <f>clcost!E39</f>
        <v>230.5</v>
      </c>
      <c r="J11" s="521">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60</v>
      </c>
      <c r="D13" s="483">
        <f>C13*(B13+1)</f>
        <v>120</v>
      </c>
      <c r="E13" s="483">
        <f>6.1*B13</f>
        <v>6.1</v>
      </c>
      <c r="F13" s="483">
        <v>15.17</v>
      </c>
      <c r="G13" s="505">
        <f>(F13/2.178)*(2*1.8+1.21)</f>
        <v>33.50215794306704</v>
      </c>
      <c r="H13" s="483">
        <f>3.92*K13</f>
        <v>7.84</v>
      </c>
      <c r="I13" s="483">
        <v>118.32</v>
      </c>
      <c r="J13" s="483">
        <v>58.53</v>
      </c>
      <c r="K13" s="483">
        <v>2</v>
      </c>
      <c r="L13" s="483">
        <v>5</v>
      </c>
      <c r="M13" s="516">
        <v>5</v>
      </c>
      <c r="N13" s="467"/>
      <c r="O13" s="506"/>
      <c r="Q13" s="467"/>
      <c r="S13" s="506"/>
    </row>
    <row r="14" spans="1:20" x14ac:dyDescent="0.25">
      <c r="A14" s="493" t="s">
        <v>584</v>
      </c>
      <c r="B14" s="483">
        <v>1</v>
      </c>
      <c r="C14" s="483">
        <v>60</v>
      </c>
      <c r="D14" s="483">
        <f>C14*(B14+1)</f>
        <v>120</v>
      </c>
      <c r="E14" s="483">
        <f>6.1*B14</f>
        <v>6.1</v>
      </c>
      <c r="F14" s="483">
        <v>18.89</v>
      </c>
      <c r="G14" s="505">
        <f>(F14/2.178)*(2*1.8+1.21)</f>
        <v>41.717584940312221</v>
      </c>
      <c r="H14" s="483">
        <f>3.92*K14</f>
        <v>7.84</v>
      </c>
      <c r="I14" s="483">
        <v>110.71</v>
      </c>
      <c r="J14" s="483">
        <v>53.22</v>
      </c>
      <c r="K14" s="483">
        <v>2</v>
      </c>
      <c r="L14" s="483">
        <v>4</v>
      </c>
      <c r="M14" s="516">
        <v>5</v>
      </c>
      <c r="N14" s="467"/>
      <c r="O14" s="506"/>
      <c r="Q14" s="467"/>
      <c r="S14" s="506"/>
    </row>
    <row r="15" spans="1:20" x14ac:dyDescent="0.25">
      <c r="A15" s="493" t="s">
        <v>583</v>
      </c>
      <c r="B15" s="483">
        <v>1</v>
      </c>
      <c r="C15" s="483">
        <v>30.2</v>
      </c>
      <c r="D15" s="483">
        <f>C15*(B15+1)</f>
        <v>60.4</v>
      </c>
      <c r="E15" s="483">
        <f>6.1*B15</f>
        <v>6.1</v>
      </c>
      <c r="F15" s="483">
        <v>13.27</v>
      </c>
      <c r="G15" s="505">
        <f>(F15/2.178)*(2*1.8+1.21)</f>
        <v>29.306106519742883</v>
      </c>
      <c r="H15" s="483">
        <f>3.92*K15</f>
        <v>3.92</v>
      </c>
      <c r="I15" s="483">
        <v>0</v>
      </c>
      <c r="J15" s="483">
        <v>0</v>
      </c>
      <c r="K15" s="483">
        <v>1</v>
      </c>
      <c r="L15" s="483">
        <v>0</v>
      </c>
      <c r="M15" s="516">
        <v>2</v>
      </c>
      <c r="N15" s="467"/>
      <c r="O15" s="506"/>
      <c r="Q15" s="467"/>
      <c r="S15" s="506"/>
    </row>
    <row r="16" spans="1:20" x14ac:dyDescent="0.25">
      <c r="A16" s="493" t="s">
        <v>582</v>
      </c>
      <c r="B16" s="483">
        <v>1</v>
      </c>
      <c r="C16" s="483">
        <v>31.8</v>
      </c>
      <c r="D16" s="483">
        <f>C16*(B16+1)</f>
        <v>63.6</v>
      </c>
      <c r="E16" s="483">
        <f>6.1*B16</f>
        <v>6.1</v>
      </c>
      <c r="F16" s="483">
        <v>1.46</v>
      </c>
      <c r="G16" s="505">
        <f>(F16/2.178)*(2*1.8+1.21)</f>
        <v>3.2243342516069795</v>
      </c>
      <c r="H16" s="483">
        <f>3.92*K16</f>
        <v>7.84</v>
      </c>
      <c r="I16" s="483">
        <v>0</v>
      </c>
      <c r="J16" s="483">
        <v>0</v>
      </c>
      <c r="K16" s="483">
        <v>2</v>
      </c>
      <c r="L16" s="483">
        <v>0</v>
      </c>
      <c r="M16" s="516">
        <v>2</v>
      </c>
      <c r="N16" s="467"/>
      <c r="O16" s="506"/>
      <c r="Q16" s="467"/>
      <c r="S16" s="506"/>
    </row>
    <row r="17" spans="1:19" x14ac:dyDescent="0.25">
      <c r="A17" s="493" t="s">
        <v>299</v>
      </c>
      <c r="B17" s="483"/>
      <c r="C17" s="483"/>
      <c r="D17" s="483"/>
      <c r="E17" s="483"/>
      <c r="F17" s="483"/>
      <c r="G17" s="483"/>
      <c r="H17" s="483"/>
      <c r="I17" s="483"/>
      <c r="J17" s="483"/>
      <c r="K17" s="483"/>
      <c r="L17" s="483"/>
      <c r="M17" s="516">
        <v>10</v>
      </c>
      <c r="N17" s="467"/>
      <c r="O17" s="506"/>
      <c r="Q17" s="467"/>
      <c r="S17" s="506"/>
    </row>
    <row r="18" spans="1:19" x14ac:dyDescent="0.25">
      <c r="A18" s="493" t="s">
        <v>581</v>
      </c>
      <c r="B18" s="483"/>
      <c r="C18" s="483"/>
      <c r="D18" s="483">
        <f t="shared" ref="D18:L18" si="0">SUM(D13:D16)</f>
        <v>364</v>
      </c>
      <c r="E18" s="483">
        <f t="shared" si="0"/>
        <v>24.4</v>
      </c>
      <c r="F18" s="505">
        <f t="shared" si="0"/>
        <v>48.79</v>
      </c>
      <c r="G18" s="505">
        <f t="shared" si="0"/>
        <v>107.75018365472913</v>
      </c>
      <c r="H18" s="505">
        <f t="shared" si="0"/>
        <v>27.44</v>
      </c>
      <c r="I18" s="505">
        <f t="shared" si="0"/>
        <v>229.02999999999997</v>
      </c>
      <c r="J18" s="483">
        <f t="shared" si="0"/>
        <v>111.75</v>
      </c>
      <c r="K18" s="483">
        <f t="shared" si="0"/>
        <v>7</v>
      </c>
      <c r="L18" s="483">
        <f t="shared" si="0"/>
        <v>9</v>
      </c>
      <c r="M18" s="516">
        <f>SUM(M13:M17)</f>
        <v>24</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25835.991999999998</v>
      </c>
      <c r="C20" s="494">
        <f>$E$18*$I$10</f>
        <v>1731.8631999999998</v>
      </c>
      <c r="D20" s="494">
        <f>$G$18*$I$9</f>
        <v>5408.8975941919207</v>
      </c>
      <c r="E20" s="494">
        <f>($B$10)*$K$18</f>
        <v>2317</v>
      </c>
      <c r="F20" s="494">
        <f>$E$10*$L$18</f>
        <v>22005</v>
      </c>
      <c r="G20" s="494">
        <f>$I$11*$M$18</f>
        <v>5532</v>
      </c>
      <c r="H20" s="494">
        <f>SUM(B20:G20)</f>
        <v>62830.752794191918</v>
      </c>
      <c r="I20" s="505">
        <f>$H$20/$B$3</f>
        <v>68.893369291877107</v>
      </c>
      <c r="J20" s="501"/>
      <c r="K20" s="501"/>
      <c r="L20" s="492"/>
      <c r="M20" s="498"/>
    </row>
    <row r="21" spans="1:19" x14ac:dyDescent="0.25">
      <c r="A21" s="484" t="s">
        <v>571</v>
      </c>
      <c r="B21" s="494">
        <f>$D$18*$J$10</f>
        <v>29771.741999999998</v>
      </c>
      <c r="C21" s="494">
        <f>$E$18*$J$10</f>
        <v>1995.6881999999998</v>
      </c>
      <c r="D21" s="494">
        <f>$G$18*$J$9</f>
        <v>5556.515345798899</v>
      </c>
      <c r="E21" s="494">
        <f>($B$10)*$K$18</f>
        <v>2317</v>
      </c>
      <c r="F21" s="494">
        <f>$E$10*$L$18</f>
        <v>22005</v>
      </c>
      <c r="G21" s="494">
        <f>$J$11*$M$18</f>
        <v>5772</v>
      </c>
      <c r="H21" s="494">
        <f>SUM(B21:G21)</f>
        <v>67417.945545798895</v>
      </c>
      <c r="I21" s="505">
        <f>$H$21/$B$3</f>
        <v>73.923185905481247</v>
      </c>
      <c r="J21" s="501"/>
      <c r="K21" s="501"/>
      <c r="L21" s="492"/>
      <c r="M21" s="498"/>
    </row>
    <row r="22" spans="1:19" ht="15.75" thickBot="1" x14ac:dyDescent="0.3">
      <c r="A22" s="507" t="s">
        <v>570</v>
      </c>
      <c r="B22" s="494">
        <f>$D$18*$K$10</f>
        <v>29771.741999999998</v>
      </c>
      <c r="C22" s="494">
        <f>$E$18*$K$10</f>
        <v>1995.6881999999998</v>
      </c>
      <c r="D22" s="494">
        <f>$G$18*$K$9</f>
        <v>5556.515345798899</v>
      </c>
      <c r="E22" s="494">
        <f>($B$10)*$K$18</f>
        <v>2317</v>
      </c>
      <c r="F22" s="494">
        <f>$E$10*$L$18</f>
        <v>22005</v>
      </c>
      <c r="G22" s="494">
        <f>$K$11*$M$18</f>
        <v>5772</v>
      </c>
      <c r="H22" s="494">
        <f>SUM(B22:G22)</f>
        <v>67417.945545798895</v>
      </c>
      <c r="I22" s="505">
        <f>$H$22/$B$3</f>
        <v>73.923185905481247</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279999.59897999995</v>
      </c>
      <c r="J26" s="505"/>
      <c r="K26" s="505"/>
      <c r="L26" s="505"/>
      <c r="M26" s="491">
        <f>I26/B3</f>
        <v>307.01710414473678</v>
      </c>
    </row>
    <row r="27" spans="1:19" x14ac:dyDescent="0.25">
      <c r="A27" s="484" t="s">
        <v>566</v>
      </c>
      <c r="B27" s="483"/>
      <c r="C27" s="483"/>
      <c r="D27" s="505">
        <f>clcost!E6</f>
        <v>321.70549999999997</v>
      </c>
      <c r="E27" s="483"/>
      <c r="F27" s="494"/>
      <c r="G27" s="494"/>
      <c r="H27" s="494">
        <f>$B$4*$D$27</f>
        <v>279999.59897999995</v>
      </c>
      <c r="I27" s="494"/>
      <c r="J27" s="505"/>
      <c r="K27" s="505"/>
      <c r="L27" s="505">
        <f>H27/B3</f>
        <v>307.01710414473678</v>
      </c>
      <c r="M27" s="491"/>
    </row>
    <row r="28" spans="1:19" x14ac:dyDescent="0.25">
      <c r="A28" s="484" t="s">
        <v>565</v>
      </c>
      <c r="B28" s="483"/>
      <c r="C28" s="505">
        <f>clcost!E6</f>
        <v>321.70549999999997</v>
      </c>
      <c r="D28" s="483"/>
      <c r="E28" s="483"/>
      <c r="F28" s="494"/>
      <c r="G28" s="494">
        <f>$B$4*$C$28</f>
        <v>279999.59897999995</v>
      </c>
      <c r="H28" s="494"/>
      <c r="I28" s="494"/>
      <c r="J28" s="505"/>
      <c r="K28" s="505">
        <f>G28/B3</f>
        <v>307.01710414473678</v>
      </c>
      <c r="L28" s="505"/>
      <c r="M28" s="491"/>
    </row>
    <row r="29" spans="1:19" x14ac:dyDescent="0.25">
      <c r="A29" s="484" t="s">
        <v>564</v>
      </c>
      <c r="B29" s="483"/>
      <c r="C29" s="505">
        <f>clcost!E18</f>
        <v>229.23650000000001</v>
      </c>
      <c r="D29" s="483"/>
      <c r="E29" s="483"/>
      <c r="F29" s="494"/>
      <c r="G29" s="494">
        <f>$B$5*$C$29</f>
        <v>202065.09765500002</v>
      </c>
      <c r="H29" s="494"/>
      <c r="I29" s="494"/>
      <c r="J29" s="505"/>
      <c r="K29" s="505">
        <f>G29/B3</f>
        <v>221.56260707785088</v>
      </c>
      <c r="L29" s="505"/>
      <c r="M29" s="491"/>
    </row>
    <row r="30" spans="1:19" x14ac:dyDescent="0.25">
      <c r="A30" s="484" t="s">
        <v>563</v>
      </c>
      <c r="B30" s="483"/>
      <c r="C30" s="505">
        <f>clcost!E13</f>
        <v>195.227</v>
      </c>
      <c r="D30" s="483"/>
      <c r="E30" s="483"/>
      <c r="F30" s="494"/>
      <c r="G30" s="494">
        <f>$B$5*$C$30</f>
        <v>172086.74369</v>
      </c>
      <c r="H30" s="494"/>
      <c r="I30" s="494"/>
      <c r="J30" s="505"/>
      <c r="K30" s="505">
        <f>G30/B3</f>
        <v>188.69160492324562</v>
      </c>
      <c r="L30" s="505"/>
      <c r="M30" s="491"/>
    </row>
    <row r="31" spans="1:19" x14ac:dyDescent="0.25">
      <c r="A31" s="484" t="s">
        <v>562</v>
      </c>
      <c r="B31" s="483"/>
      <c r="C31" s="505">
        <f>clcost!E19</f>
        <v>342.42899999999997</v>
      </c>
      <c r="D31" s="483"/>
      <c r="E31" s="483"/>
      <c r="F31" s="494"/>
      <c r="G31" s="494">
        <f>$B$5*$C$31</f>
        <v>301840.89062999998</v>
      </c>
      <c r="H31" s="494"/>
      <c r="I31" s="494"/>
      <c r="J31" s="505"/>
      <c r="K31" s="505">
        <f>G31/B3</f>
        <v>330.96588884868419</v>
      </c>
      <c r="L31" s="505"/>
      <c r="M31" s="491"/>
    </row>
    <row r="32" spans="1:19" x14ac:dyDescent="0.25">
      <c r="A32" s="484" t="s">
        <v>561</v>
      </c>
      <c r="B32" s="483"/>
      <c r="C32" s="483"/>
      <c r="D32" s="505">
        <f>clcost!E17</f>
        <v>203.00599999999997</v>
      </c>
      <c r="E32" s="483"/>
      <c r="F32" s="494"/>
      <c r="G32" s="494"/>
      <c r="H32" s="494">
        <f>$B$5*$D$32</f>
        <v>178943.69881999999</v>
      </c>
      <c r="I32" s="494"/>
      <c r="J32" s="505"/>
      <c r="K32" s="505"/>
      <c r="L32" s="505">
        <f>H32/B3</f>
        <v>196.2101960745614</v>
      </c>
      <c r="M32" s="491"/>
    </row>
    <row r="33" spans="1:13" x14ac:dyDescent="0.25">
      <c r="A33" s="484" t="s">
        <v>560</v>
      </c>
      <c r="B33" s="483"/>
      <c r="C33" s="483"/>
      <c r="D33" s="505">
        <f>clcost!E14</f>
        <v>325.79349999999999</v>
      </c>
      <c r="E33" s="483"/>
      <c r="F33" s="494"/>
      <c r="G33" s="494"/>
      <c r="H33" s="494">
        <f>$B$5*$D$33</f>
        <v>287177.19644500001</v>
      </c>
      <c r="I33" s="494"/>
      <c r="J33" s="505"/>
      <c r="K33" s="505"/>
      <c r="L33" s="505">
        <f>H33/B3</f>
        <v>314.88727680372807</v>
      </c>
      <c r="M33" s="491"/>
    </row>
    <row r="34" spans="1:13" x14ac:dyDescent="0.25">
      <c r="A34" s="484" t="s">
        <v>559</v>
      </c>
      <c r="B34" s="483"/>
      <c r="C34" s="483"/>
      <c r="D34" s="505">
        <f>clcost!E19</f>
        <v>342.42899999999997</v>
      </c>
      <c r="E34" s="483"/>
      <c r="F34" s="494"/>
      <c r="G34" s="494"/>
      <c r="H34" s="494">
        <f>$B$5*$D$34</f>
        <v>301840.89062999998</v>
      </c>
      <c r="I34" s="494"/>
      <c r="J34" s="505"/>
      <c r="K34" s="505"/>
      <c r="L34" s="505">
        <f>H34/B3</f>
        <v>330.96588884868419</v>
      </c>
      <c r="M34" s="491"/>
    </row>
    <row r="35" spans="1:13" x14ac:dyDescent="0.25">
      <c r="A35" s="484" t="s">
        <v>558</v>
      </c>
      <c r="B35" s="483"/>
      <c r="C35" s="483"/>
      <c r="D35" s="483"/>
      <c r="E35" s="505">
        <f>clcost!E17</f>
        <v>203.00599999999997</v>
      </c>
      <c r="F35" s="494"/>
      <c r="G35" s="494"/>
      <c r="H35" s="494"/>
      <c r="I35" s="494">
        <f>$B$5*$E$35</f>
        <v>178943.69881999999</v>
      </c>
      <c r="J35" s="505"/>
      <c r="K35" s="505"/>
      <c r="L35" s="505"/>
      <c r="M35" s="491">
        <f>I35/B3</f>
        <v>196.2101960745614</v>
      </c>
    </row>
    <row r="36" spans="1:13" x14ac:dyDescent="0.25">
      <c r="A36" s="484" t="s">
        <v>557</v>
      </c>
      <c r="B36" s="483"/>
      <c r="C36" s="483"/>
      <c r="D36" s="483"/>
      <c r="E36" s="505">
        <f>clcost!E13</f>
        <v>195.227</v>
      </c>
      <c r="F36" s="494"/>
      <c r="G36" s="494"/>
      <c r="H36" s="494"/>
      <c r="I36" s="494">
        <f>$B$5*$E$36</f>
        <v>172086.74369</v>
      </c>
      <c r="J36" s="505"/>
      <c r="K36" s="505"/>
      <c r="L36" s="505"/>
      <c r="M36" s="491">
        <f>I36/B3</f>
        <v>188.69160492324562</v>
      </c>
    </row>
    <row r="37" spans="1:13" ht="15.75" thickBot="1" x14ac:dyDescent="0.3">
      <c r="A37" s="484" t="s">
        <v>556</v>
      </c>
      <c r="B37" s="483"/>
      <c r="C37" s="483"/>
      <c r="D37" s="483"/>
      <c r="E37" s="505">
        <f>clcost!E19</f>
        <v>342.42899999999997</v>
      </c>
      <c r="F37" s="494"/>
      <c r="G37" s="494"/>
      <c r="H37" s="494"/>
      <c r="I37" s="494">
        <f>$B$5*$E$37</f>
        <v>301840.89062999998</v>
      </c>
      <c r="J37" s="505"/>
      <c r="K37" s="505"/>
      <c r="L37" s="505"/>
      <c r="M37" s="491">
        <f>I37/B3</f>
        <v>330.96588884868419</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61245.060899999997</v>
      </c>
      <c r="G41" s="478">
        <f>$C$41*$B$6</f>
        <v>61245.060899999997</v>
      </c>
      <c r="H41" s="478">
        <f>$C$41*$B$6</f>
        <v>61245.060899999997</v>
      </c>
      <c r="I41" s="478">
        <f>$C$41*$B$6</f>
        <v>61245.060899999997</v>
      </c>
      <c r="J41" s="473">
        <f>G41/B3</f>
        <v>67.154672039473681</v>
      </c>
      <c r="K41" s="472">
        <f>G41/B3</f>
        <v>67.154672039473681</v>
      </c>
      <c r="L41" s="472">
        <f>H41/B3</f>
        <v>67.154672039473681</v>
      </c>
      <c r="M41" s="469">
        <f>I41/B3</f>
        <v>67.154672039473681</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8"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1.85546875" style="506" customWidth="1"/>
    <col min="5" max="5" width="11.42578125" style="506" customWidth="1"/>
    <col min="6" max="6" width="13.7109375" style="506" customWidth="1"/>
    <col min="7" max="7" width="12.425781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619</v>
      </c>
      <c r="B1" s="555"/>
      <c r="C1" s="554"/>
      <c r="D1" s="554"/>
      <c r="E1" s="554"/>
      <c r="F1" s="554"/>
      <c r="G1" s="553"/>
    </row>
    <row r="2" spans="1:20" ht="15" customHeight="1" x14ac:dyDescent="0.35">
      <c r="A2" s="485" t="s">
        <v>616</v>
      </c>
      <c r="B2" s="548" t="s">
        <v>618</v>
      </c>
      <c r="C2" s="547"/>
      <c r="D2" s="497" t="s">
        <v>551</v>
      </c>
      <c r="E2" s="482" t="s">
        <v>119</v>
      </c>
      <c r="F2" s="482" t="s">
        <v>120</v>
      </c>
      <c r="G2" s="488" t="s">
        <v>121</v>
      </c>
      <c r="M2" s="467"/>
      <c r="O2" s="506"/>
      <c r="P2" s="467"/>
      <c r="Q2" s="467"/>
      <c r="R2" s="506"/>
      <c r="S2" s="506"/>
    </row>
    <row r="3" spans="1:20" ht="15" customHeight="1" x14ac:dyDescent="0.25">
      <c r="A3" s="493" t="s">
        <v>614</v>
      </c>
      <c r="B3" s="546">
        <v>2270</v>
      </c>
      <c r="C3" s="546" t="s">
        <v>613</v>
      </c>
      <c r="D3" s="545"/>
      <c r="E3" s="545"/>
      <c r="F3" s="545"/>
      <c r="G3" s="544"/>
      <c r="M3" s="467"/>
      <c r="O3" s="506"/>
      <c r="P3" s="467"/>
      <c r="Q3" s="467"/>
      <c r="R3" s="506"/>
      <c r="S3" s="506"/>
    </row>
    <row r="4" spans="1:20" ht="15" customHeight="1" x14ac:dyDescent="0.25">
      <c r="A4" s="493" t="s">
        <v>612</v>
      </c>
      <c r="B4" s="503">
        <v>1182.04</v>
      </c>
      <c r="C4" s="543" t="s">
        <v>611</v>
      </c>
      <c r="D4" s="541"/>
      <c r="E4" s="541"/>
      <c r="F4" s="541"/>
      <c r="G4" s="498"/>
      <c r="M4" s="467"/>
      <c r="O4" s="506"/>
      <c r="P4" s="467"/>
      <c r="Q4" s="467"/>
      <c r="R4" s="506"/>
      <c r="S4" s="506"/>
    </row>
    <row r="5" spans="1:20" ht="15" customHeight="1" x14ac:dyDescent="0.25">
      <c r="A5" s="493" t="s">
        <v>610</v>
      </c>
      <c r="B5" s="503">
        <v>1758.55</v>
      </c>
      <c r="C5" s="542" t="s">
        <v>609</v>
      </c>
      <c r="D5" s="541"/>
      <c r="E5" s="541"/>
      <c r="F5" s="541"/>
      <c r="G5" s="498"/>
      <c r="M5" s="467"/>
      <c r="O5" s="506"/>
      <c r="P5" s="467"/>
      <c r="Q5" s="467"/>
      <c r="R5" s="506"/>
      <c r="S5" s="506"/>
    </row>
    <row r="6" spans="1:20" ht="15" customHeight="1" thickBot="1" x14ac:dyDescent="0.3">
      <c r="A6" s="540" t="s">
        <v>608</v>
      </c>
      <c r="B6" s="539">
        <v>3.63</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1.5</v>
      </c>
      <c r="C13" s="483">
        <v>31.5</v>
      </c>
      <c r="D13" s="483">
        <f>C13*(B13+1)</f>
        <v>78.75</v>
      </c>
      <c r="E13" s="483">
        <v>6.25</v>
      </c>
      <c r="F13" s="483">
        <v>0</v>
      </c>
      <c r="G13" s="505">
        <f>(F13/2.178)*(2*1.8+1.21)</f>
        <v>0</v>
      </c>
      <c r="H13" s="483">
        <f>3.92*K13</f>
        <v>7.84</v>
      </c>
      <c r="I13" s="552">
        <v>0</v>
      </c>
      <c r="J13" s="483">
        <v>0</v>
      </c>
      <c r="K13" s="483">
        <v>2</v>
      </c>
      <c r="L13" s="483">
        <v>0</v>
      </c>
      <c r="M13" s="516">
        <v>2</v>
      </c>
      <c r="N13" s="467"/>
      <c r="O13" s="506"/>
      <c r="Q13" s="467"/>
      <c r="S13" s="506"/>
    </row>
    <row r="14" spans="1:20" x14ac:dyDescent="0.25">
      <c r="A14" s="493" t="s">
        <v>584</v>
      </c>
      <c r="B14" s="483">
        <v>1.5</v>
      </c>
      <c r="C14" s="483">
        <v>31.5</v>
      </c>
      <c r="D14" s="483">
        <f>C14*(B14+1)</f>
        <v>78.75</v>
      </c>
      <c r="E14" s="483">
        <v>6.25</v>
      </c>
      <c r="F14" s="483">
        <v>0</v>
      </c>
      <c r="G14" s="505">
        <f>(F14/2.178)*(2*1.8+1.21)</f>
        <v>0</v>
      </c>
      <c r="H14" s="483">
        <f>3.92*K14</f>
        <v>7.84</v>
      </c>
      <c r="I14" s="552">
        <v>0</v>
      </c>
      <c r="J14" s="483">
        <v>0</v>
      </c>
      <c r="K14" s="483">
        <v>2</v>
      </c>
      <c r="L14" s="483">
        <v>0</v>
      </c>
      <c r="M14" s="516">
        <v>2</v>
      </c>
      <c r="N14" s="467"/>
      <c r="O14" s="506"/>
      <c r="Q14" s="467"/>
      <c r="S14" s="506"/>
    </row>
    <row r="15" spans="1:20" x14ac:dyDescent="0.25">
      <c r="A15" s="493" t="s">
        <v>583</v>
      </c>
      <c r="B15" s="483">
        <v>1.5</v>
      </c>
      <c r="C15" s="483">
        <v>53.34</v>
      </c>
      <c r="D15" s="483">
        <f>C15*(B15+1)</f>
        <v>133.35000000000002</v>
      </c>
      <c r="E15" s="483">
        <v>6.25</v>
      </c>
      <c r="F15" s="483">
        <v>0</v>
      </c>
      <c r="G15" s="505">
        <f>(F15/2.178)*(2*1.8+1.21)</f>
        <v>0</v>
      </c>
      <c r="H15" s="483">
        <f>3.92*K15</f>
        <v>7.84</v>
      </c>
      <c r="I15" s="483">
        <v>67.2</v>
      </c>
      <c r="J15" s="483">
        <v>65.599999999999994</v>
      </c>
      <c r="K15" s="483">
        <v>2</v>
      </c>
      <c r="L15" s="483">
        <v>4</v>
      </c>
      <c r="M15" s="516">
        <v>6</v>
      </c>
      <c r="N15" s="467"/>
      <c r="O15" s="506"/>
      <c r="Q15" s="467"/>
      <c r="S15" s="506"/>
    </row>
    <row r="16" spans="1:20" x14ac:dyDescent="0.25">
      <c r="A16" s="493" t="s">
        <v>582</v>
      </c>
      <c r="B16" s="483">
        <v>1.5</v>
      </c>
      <c r="C16" s="483">
        <v>53.34</v>
      </c>
      <c r="D16" s="483">
        <f>C16*(B16+1)</f>
        <v>133.35000000000002</v>
      </c>
      <c r="E16" s="483">
        <v>6.25</v>
      </c>
      <c r="F16" s="483">
        <v>3.63</v>
      </c>
      <c r="G16" s="505">
        <f>(F16/2.178)*(2*1.8+1.21)</f>
        <v>8.0166666666666675</v>
      </c>
      <c r="H16" s="483">
        <f>3.92*K16</f>
        <v>3.92</v>
      </c>
      <c r="I16" s="483">
        <v>84</v>
      </c>
      <c r="J16" s="483">
        <v>82</v>
      </c>
      <c r="K16" s="483">
        <v>1</v>
      </c>
      <c r="L16" s="483">
        <v>5</v>
      </c>
      <c r="M16" s="516">
        <v>6</v>
      </c>
      <c r="N16" s="467"/>
      <c r="O16" s="506"/>
      <c r="Q16" s="467"/>
      <c r="S16" s="506"/>
    </row>
    <row r="17" spans="1:19" x14ac:dyDescent="0.25">
      <c r="A17" s="493" t="s">
        <v>299</v>
      </c>
      <c r="B17" s="483"/>
      <c r="C17" s="483"/>
      <c r="D17" s="483"/>
      <c r="E17" s="483"/>
      <c r="F17" s="483"/>
      <c r="G17" s="483"/>
      <c r="H17" s="483"/>
      <c r="I17" s="483"/>
      <c r="J17" s="483"/>
      <c r="K17" s="483"/>
      <c r="L17" s="483"/>
      <c r="M17" s="516">
        <v>8</v>
      </c>
      <c r="N17" s="467"/>
      <c r="O17" s="506"/>
      <c r="Q17" s="467"/>
      <c r="S17" s="506"/>
    </row>
    <row r="18" spans="1:19" x14ac:dyDescent="0.25">
      <c r="A18" s="493" t="s">
        <v>581</v>
      </c>
      <c r="B18" s="483"/>
      <c r="C18" s="483"/>
      <c r="D18" s="483">
        <f t="shared" ref="D18:L18" si="0">SUM(D13:D16)</f>
        <v>424.20000000000005</v>
      </c>
      <c r="E18" s="483">
        <f t="shared" si="0"/>
        <v>25</v>
      </c>
      <c r="F18" s="505">
        <f t="shared" si="0"/>
        <v>3.63</v>
      </c>
      <c r="G18" s="505">
        <f t="shared" si="0"/>
        <v>8.0166666666666675</v>
      </c>
      <c r="H18" s="505">
        <f t="shared" si="0"/>
        <v>27.439999999999998</v>
      </c>
      <c r="I18" s="505">
        <f t="shared" si="0"/>
        <v>151.19999999999999</v>
      </c>
      <c r="J18" s="483">
        <f t="shared" si="0"/>
        <v>147.6</v>
      </c>
      <c r="K18" s="483">
        <f t="shared" si="0"/>
        <v>7</v>
      </c>
      <c r="L18" s="483">
        <f t="shared" si="0"/>
        <v>9</v>
      </c>
      <c r="M18" s="516">
        <f>SUM(M13:M17)</f>
        <v>24</v>
      </c>
      <c r="N18" s="467"/>
      <c r="O18" s="506"/>
      <c r="Q18" s="467"/>
      <c r="S18" s="506"/>
    </row>
    <row r="19" spans="1:19" s="508" customFormat="1" ht="77.25" customHeight="1"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30108.867600000001</v>
      </c>
      <c r="C20" s="494">
        <f>$E$18*$I$10</f>
        <v>1774.4499999999998</v>
      </c>
      <c r="D20" s="494">
        <f>$G$18*$I$9</f>
        <v>402.42464166666673</v>
      </c>
      <c r="E20" s="494">
        <f>($B$10)*$K$18</f>
        <v>2317</v>
      </c>
      <c r="F20" s="494">
        <f>$E$10*$L$18</f>
        <v>22005</v>
      </c>
      <c r="G20" s="494">
        <f>$I$11*$M$18</f>
        <v>5532</v>
      </c>
      <c r="H20" s="494">
        <f>SUM(B20:G20)</f>
        <v>62139.742241666667</v>
      </c>
      <c r="I20" s="505">
        <f>$H$20/$B$3</f>
        <v>27.374335789280469</v>
      </c>
      <c r="J20" s="501"/>
      <c r="K20" s="501"/>
      <c r="L20" s="492"/>
      <c r="M20" s="498"/>
    </row>
    <row r="21" spans="1:19" x14ac:dyDescent="0.25">
      <c r="A21" s="484" t="s">
        <v>571</v>
      </c>
      <c r="B21" s="494">
        <f>$D$18*$J$10</f>
        <v>34695.530100000004</v>
      </c>
      <c r="C21" s="494">
        <f>$E$18*$J$10</f>
        <v>2044.7624999999998</v>
      </c>
      <c r="D21" s="494">
        <f>$G$18*$J$9</f>
        <v>413.40747500000003</v>
      </c>
      <c r="E21" s="494">
        <f>($B$10)*$K$18</f>
        <v>2317</v>
      </c>
      <c r="F21" s="494">
        <f>$E$10*$L$18</f>
        <v>22005</v>
      </c>
      <c r="G21" s="494">
        <f>$J$11*$M$18</f>
        <v>5772</v>
      </c>
      <c r="H21" s="494">
        <f>SUM(B21:G21)</f>
        <v>67247.700075000001</v>
      </c>
      <c r="I21" s="505">
        <f>$H$21/$B$3</f>
        <v>29.624537477973568</v>
      </c>
      <c r="J21" s="501"/>
      <c r="K21" s="501"/>
      <c r="L21" s="492"/>
      <c r="M21" s="498"/>
    </row>
    <row r="22" spans="1:19" ht="15.75" thickBot="1" x14ac:dyDescent="0.3">
      <c r="A22" s="507" t="s">
        <v>570</v>
      </c>
      <c r="B22" s="494">
        <f>$D$18*$K$10</f>
        <v>34695.530100000004</v>
      </c>
      <c r="C22" s="494">
        <f>$E$18*$K$10</f>
        <v>2044.7624999999998</v>
      </c>
      <c r="D22" s="494">
        <f>$G$18*$K$9</f>
        <v>413.40747500000003</v>
      </c>
      <c r="E22" s="494">
        <f>($B$10)*$K$18</f>
        <v>2317</v>
      </c>
      <c r="F22" s="494">
        <f>$E$10*$L$18</f>
        <v>22005</v>
      </c>
      <c r="G22" s="494">
        <f>$K$11*$M$18</f>
        <v>5772</v>
      </c>
      <c r="H22" s="494">
        <f>SUM(B22:G22)</f>
        <v>67247.700075000001</v>
      </c>
      <c r="I22" s="505">
        <f>$H$22/$B$3</f>
        <v>29.624537477973568</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380268.76921999996</v>
      </c>
      <c r="J26" s="505"/>
      <c r="K26" s="505"/>
      <c r="L26" s="505"/>
      <c r="M26" s="491">
        <f>I26/B3</f>
        <v>167.51928159471365</v>
      </c>
    </row>
    <row r="27" spans="1:19" x14ac:dyDescent="0.25">
      <c r="A27" s="484" t="s">
        <v>566</v>
      </c>
      <c r="B27" s="483"/>
      <c r="C27" s="483"/>
      <c r="D27" s="505">
        <f>clcost!E6</f>
        <v>321.70549999999997</v>
      </c>
      <c r="E27" s="483"/>
      <c r="F27" s="494"/>
      <c r="G27" s="494"/>
      <c r="H27" s="494">
        <f>$B$4*$D$27</f>
        <v>380268.76921999996</v>
      </c>
      <c r="I27" s="494"/>
      <c r="J27" s="505"/>
      <c r="K27" s="505"/>
      <c r="L27" s="505">
        <f>H27/B3</f>
        <v>167.51928159471365</v>
      </c>
      <c r="M27" s="491"/>
    </row>
    <row r="28" spans="1:19" x14ac:dyDescent="0.25">
      <c r="A28" s="484" t="s">
        <v>565</v>
      </c>
      <c r="B28" s="483"/>
      <c r="C28" s="505">
        <f>clcost!E6</f>
        <v>321.70549999999997</v>
      </c>
      <c r="D28" s="483"/>
      <c r="E28" s="483"/>
      <c r="F28" s="494"/>
      <c r="G28" s="494">
        <f>$B$4*$C$28</f>
        <v>380268.76921999996</v>
      </c>
      <c r="H28" s="494"/>
      <c r="I28" s="494"/>
      <c r="J28" s="505"/>
      <c r="K28" s="505">
        <f>G28/B3</f>
        <v>167.51928159471365</v>
      </c>
      <c r="L28" s="505"/>
      <c r="M28" s="491"/>
    </row>
    <row r="29" spans="1:19" x14ac:dyDescent="0.25">
      <c r="A29" s="484" t="s">
        <v>564</v>
      </c>
      <c r="B29" s="483"/>
      <c r="C29" s="505">
        <f>clcost!E18</f>
        <v>229.23650000000001</v>
      </c>
      <c r="D29" s="483"/>
      <c r="E29" s="483"/>
      <c r="F29" s="494"/>
      <c r="G29" s="494">
        <f>$B$5*$C$29</f>
        <v>403123.847075</v>
      </c>
      <c r="H29" s="494"/>
      <c r="I29" s="494"/>
      <c r="J29" s="505"/>
      <c r="K29" s="505">
        <f>G29/B3</f>
        <v>177.58759783039648</v>
      </c>
      <c r="L29" s="505"/>
      <c r="M29" s="491"/>
    </row>
    <row r="30" spans="1:19" x14ac:dyDescent="0.25">
      <c r="A30" s="484" t="s">
        <v>563</v>
      </c>
      <c r="B30" s="483"/>
      <c r="C30" s="505">
        <f>clcost!E13</f>
        <v>195.227</v>
      </c>
      <c r="D30" s="483"/>
      <c r="E30" s="483"/>
      <c r="F30" s="494"/>
      <c r="G30" s="494">
        <f>$B$5*$C$30</f>
        <v>343316.44085000001</v>
      </c>
      <c r="H30" s="494"/>
      <c r="I30" s="494"/>
      <c r="J30" s="505"/>
      <c r="K30" s="505">
        <f>G30/B3</f>
        <v>151.24072284140971</v>
      </c>
      <c r="L30" s="505"/>
      <c r="M30" s="491"/>
    </row>
    <row r="31" spans="1:19" x14ac:dyDescent="0.25">
      <c r="A31" s="484" t="s">
        <v>562</v>
      </c>
      <c r="B31" s="483"/>
      <c r="C31" s="505">
        <f>clcost!E19</f>
        <v>342.42899999999997</v>
      </c>
      <c r="D31" s="483"/>
      <c r="E31" s="483"/>
      <c r="F31" s="494"/>
      <c r="G31" s="494">
        <f>$B$5*$C$31</f>
        <v>602178.51794999989</v>
      </c>
      <c r="H31" s="494"/>
      <c r="I31" s="494"/>
      <c r="J31" s="505"/>
      <c r="K31" s="505">
        <f>G31/B3</f>
        <v>265.27688015418499</v>
      </c>
      <c r="L31" s="505"/>
      <c r="M31" s="491"/>
    </row>
    <row r="32" spans="1:19" x14ac:dyDescent="0.25">
      <c r="A32" s="484" t="s">
        <v>561</v>
      </c>
      <c r="B32" s="483"/>
      <c r="C32" s="483"/>
      <c r="D32" s="505">
        <f>clcost!E17</f>
        <v>203.00599999999997</v>
      </c>
      <c r="E32" s="483"/>
      <c r="F32" s="494"/>
      <c r="G32" s="494"/>
      <c r="H32" s="494">
        <f>$B$5*$D$32</f>
        <v>356996.20129999996</v>
      </c>
      <c r="I32" s="494"/>
      <c r="J32" s="505"/>
      <c r="K32" s="505"/>
      <c r="L32" s="505">
        <f>H32/B3</f>
        <v>157.26704903083697</v>
      </c>
      <c r="M32" s="491"/>
    </row>
    <row r="33" spans="1:13" x14ac:dyDescent="0.25">
      <c r="A33" s="484" t="s">
        <v>560</v>
      </c>
      <c r="B33" s="483"/>
      <c r="C33" s="483"/>
      <c r="D33" s="505">
        <f>clcost!E13</f>
        <v>195.227</v>
      </c>
      <c r="E33" s="483"/>
      <c r="F33" s="494"/>
      <c r="G33" s="494"/>
      <c r="H33" s="494">
        <f>$B$5*$D$33</f>
        <v>343316.44085000001</v>
      </c>
      <c r="I33" s="494"/>
      <c r="J33" s="505"/>
      <c r="K33" s="505"/>
      <c r="L33" s="505">
        <f>H33/B3</f>
        <v>151.24072284140971</v>
      </c>
      <c r="M33" s="491"/>
    </row>
    <row r="34" spans="1:13" x14ac:dyDescent="0.25">
      <c r="A34" s="484" t="s">
        <v>559</v>
      </c>
      <c r="B34" s="483"/>
      <c r="C34" s="483"/>
      <c r="D34" s="505">
        <f>clcost!E19</f>
        <v>342.42899999999997</v>
      </c>
      <c r="E34" s="483"/>
      <c r="F34" s="494"/>
      <c r="G34" s="494"/>
      <c r="H34" s="494">
        <f>$B$5*$D$34</f>
        <v>602178.51794999989</v>
      </c>
      <c r="I34" s="494"/>
      <c r="J34" s="505"/>
      <c r="K34" s="505"/>
      <c r="L34" s="505">
        <f>H34/B3</f>
        <v>265.27688015418499</v>
      </c>
      <c r="M34" s="491"/>
    </row>
    <row r="35" spans="1:13" x14ac:dyDescent="0.25">
      <c r="A35" s="484" t="s">
        <v>558</v>
      </c>
      <c r="B35" s="483"/>
      <c r="C35" s="483"/>
      <c r="D35" s="483"/>
      <c r="E35" s="505">
        <f>clcost!E17</f>
        <v>203.00599999999997</v>
      </c>
      <c r="F35" s="494"/>
      <c r="G35" s="494"/>
      <c r="H35" s="494"/>
      <c r="I35" s="494">
        <f>$B$5*$E$35</f>
        <v>356996.20129999996</v>
      </c>
      <c r="J35" s="505"/>
      <c r="K35" s="505"/>
      <c r="L35" s="505"/>
      <c r="M35" s="491">
        <f>I35/B3</f>
        <v>157.26704903083697</v>
      </c>
    </row>
    <row r="36" spans="1:13" x14ac:dyDescent="0.25">
      <c r="A36" s="484" t="s">
        <v>557</v>
      </c>
      <c r="B36" s="483"/>
      <c r="C36" s="483"/>
      <c r="D36" s="483"/>
      <c r="E36" s="505">
        <f>clcost!E13</f>
        <v>195.227</v>
      </c>
      <c r="F36" s="494"/>
      <c r="G36" s="494"/>
      <c r="H36" s="494"/>
      <c r="I36" s="494">
        <f>$B$5*$E$36</f>
        <v>343316.44085000001</v>
      </c>
      <c r="J36" s="505"/>
      <c r="K36" s="505"/>
      <c r="L36" s="505"/>
      <c r="M36" s="491">
        <f>I36/B3</f>
        <v>151.24072284140971</v>
      </c>
    </row>
    <row r="37" spans="1:13" ht="15.75" thickBot="1" x14ac:dyDescent="0.3">
      <c r="A37" s="484" t="s">
        <v>556</v>
      </c>
      <c r="B37" s="483"/>
      <c r="C37" s="483"/>
      <c r="D37" s="483"/>
      <c r="E37" s="505">
        <f>clcost!E19</f>
        <v>342.42899999999997</v>
      </c>
      <c r="F37" s="494"/>
      <c r="G37" s="494"/>
      <c r="H37" s="494"/>
      <c r="I37" s="494">
        <f>$B$5*$E$37</f>
        <v>602178.51794999989</v>
      </c>
      <c r="J37" s="505"/>
      <c r="K37" s="505"/>
      <c r="L37" s="505"/>
      <c r="M37" s="491">
        <f>I37/B3</f>
        <v>265.27688015418499</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4464.248415</v>
      </c>
      <c r="G41" s="478">
        <f>$C$41*$B$6</f>
        <v>4464.248415</v>
      </c>
      <c r="H41" s="478">
        <f>$C$41*$B$6</f>
        <v>4464.248415</v>
      </c>
      <c r="I41" s="478">
        <f>$C$41*$B$6</f>
        <v>4464.248415</v>
      </c>
      <c r="J41" s="473">
        <f>G41/B3</f>
        <v>1.966629257709251</v>
      </c>
      <c r="K41" s="472">
        <f>G41/B3</f>
        <v>1.966629257709251</v>
      </c>
      <c r="L41" s="472">
        <f>H41/B3</f>
        <v>1.966629257709251</v>
      </c>
      <c r="M41" s="469">
        <f>I41/B3</f>
        <v>1.966629257709251</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9"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2" style="506" customWidth="1"/>
    <col min="5" max="5" width="11.42578125" style="506" customWidth="1"/>
    <col min="6" max="6" width="13.7109375" style="506" customWidth="1"/>
    <col min="7" max="7" width="13"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627</v>
      </c>
      <c r="B1" s="555"/>
      <c r="C1" s="554"/>
      <c r="D1" s="554"/>
      <c r="E1" s="554"/>
      <c r="F1" s="554"/>
      <c r="G1" s="553"/>
    </row>
    <row r="2" spans="1:20" ht="15" customHeight="1" x14ac:dyDescent="0.35">
      <c r="A2" s="485" t="s">
        <v>616</v>
      </c>
      <c r="B2" s="548" t="s">
        <v>626</v>
      </c>
      <c r="C2" s="547"/>
      <c r="D2" s="497" t="s">
        <v>551</v>
      </c>
      <c r="E2" s="482" t="s">
        <v>119</v>
      </c>
      <c r="F2" s="482" t="s">
        <v>120</v>
      </c>
      <c r="G2" s="488" t="s">
        <v>121</v>
      </c>
      <c r="M2" s="467"/>
      <c r="O2" s="506"/>
      <c r="P2" s="467"/>
      <c r="Q2" s="467"/>
      <c r="R2" s="506"/>
      <c r="S2" s="506"/>
    </row>
    <row r="3" spans="1:20" ht="15" customHeight="1" x14ac:dyDescent="0.25">
      <c r="A3" s="493" t="s">
        <v>614</v>
      </c>
      <c r="B3" s="503">
        <v>3700</v>
      </c>
      <c r="C3" s="546" t="s">
        <v>613</v>
      </c>
      <c r="D3" s="545" t="s">
        <v>625</v>
      </c>
      <c r="E3" s="545" t="s">
        <v>624</v>
      </c>
      <c r="F3" s="545" t="s">
        <v>623</v>
      </c>
      <c r="G3" s="544" t="s">
        <v>622</v>
      </c>
      <c r="M3" s="467"/>
      <c r="O3" s="506"/>
      <c r="P3" s="467"/>
      <c r="Q3" s="467"/>
      <c r="R3" s="506"/>
      <c r="S3" s="506"/>
    </row>
    <row r="4" spans="1:20" ht="15" customHeight="1" x14ac:dyDescent="0.25">
      <c r="A4" s="493" t="s">
        <v>612</v>
      </c>
      <c r="B4" s="503">
        <v>1627.48</v>
      </c>
      <c r="C4" s="543" t="s">
        <v>611</v>
      </c>
      <c r="D4" s="541" t="s">
        <v>621</v>
      </c>
      <c r="E4" s="541"/>
      <c r="F4" s="541"/>
      <c r="G4" s="498" t="s">
        <v>620</v>
      </c>
      <c r="M4" s="467"/>
      <c r="O4" s="506"/>
      <c r="P4" s="467"/>
      <c r="Q4" s="467"/>
      <c r="R4" s="506"/>
      <c r="S4" s="506"/>
    </row>
    <row r="5" spans="1:20" ht="15" customHeight="1" x14ac:dyDescent="0.25">
      <c r="A5" s="493" t="s">
        <v>610</v>
      </c>
      <c r="B5" s="503">
        <v>2469.42</v>
      </c>
      <c r="C5" s="542" t="s">
        <v>609</v>
      </c>
      <c r="D5" s="541"/>
      <c r="E5" s="541"/>
      <c r="F5" s="541"/>
      <c r="G5" s="498"/>
      <c r="M5" s="467"/>
      <c r="O5" s="506"/>
      <c r="P5" s="467"/>
      <c r="Q5" s="467"/>
      <c r="R5" s="506"/>
      <c r="S5" s="506"/>
    </row>
    <row r="6" spans="1:20" ht="15" customHeight="1" thickBot="1" x14ac:dyDescent="0.3">
      <c r="A6" s="540" t="s">
        <v>608</v>
      </c>
      <c r="B6" s="539">
        <v>134.46</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2</v>
      </c>
      <c r="C13" s="483">
        <v>110.73</v>
      </c>
      <c r="D13" s="483">
        <f>C13*(B13+1)</f>
        <v>332.19</v>
      </c>
      <c r="E13" s="483">
        <f>3.5*B13</f>
        <v>7</v>
      </c>
      <c r="F13" s="483">
        <v>15.24</v>
      </c>
      <c r="G13" s="505">
        <f>(F13/2.178)*(2*1.8+1.21)</f>
        <v>33.656749311294767</v>
      </c>
      <c r="H13" s="483">
        <f>3.92*K13</f>
        <v>7.84</v>
      </c>
      <c r="I13" s="552">
        <v>0</v>
      </c>
      <c r="J13" s="483">
        <v>0</v>
      </c>
      <c r="K13" s="483">
        <v>2</v>
      </c>
      <c r="L13" s="483">
        <v>0</v>
      </c>
      <c r="M13" s="516">
        <v>4</v>
      </c>
      <c r="N13" s="467"/>
      <c r="O13" s="506"/>
      <c r="Q13" s="467"/>
      <c r="S13" s="506"/>
    </row>
    <row r="14" spans="1:20" x14ac:dyDescent="0.25">
      <c r="A14" s="493" t="s">
        <v>584</v>
      </c>
      <c r="B14" s="483">
        <v>2</v>
      </c>
      <c r="C14" s="483">
        <v>110.73</v>
      </c>
      <c r="D14" s="483">
        <f>C14*(B14+1)</f>
        <v>332.19</v>
      </c>
      <c r="E14" s="483">
        <f>3.5*B14</f>
        <v>7</v>
      </c>
      <c r="F14" s="483">
        <v>28.78</v>
      </c>
      <c r="G14" s="505">
        <f>(F14/2.178)*(2*1.8+1.21)</f>
        <v>63.559136822773198</v>
      </c>
      <c r="H14" s="483">
        <f>3.92*K14</f>
        <v>15.68</v>
      </c>
      <c r="I14" s="552">
        <v>0</v>
      </c>
      <c r="J14" s="483">
        <v>0</v>
      </c>
      <c r="K14" s="483">
        <v>4</v>
      </c>
      <c r="L14" s="483">
        <v>0</v>
      </c>
      <c r="M14" s="516">
        <v>4</v>
      </c>
      <c r="N14" s="467"/>
      <c r="O14" s="506"/>
      <c r="Q14" s="467"/>
      <c r="S14" s="506"/>
    </row>
    <row r="15" spans="1:20" x14ac:dyDescent="0.25">
      <c r="A15" s="493" t="s">
        <v>583</v>
      </c>
      <c r="B15" s="483">
        <v>2</v>
      </c>
      <c r="C15" s="483">
        <v>69.17</v>
      </c>
      <c r="D15" s="483">
        <f>C15*(B15+1)</f>
        <v>207.51</v>
      </c>
      <c r="E15" s="483">
        <f>3.5*B15</f>
        <v>7</v>
      </c>
      <c r="F15" s="483">
        <v>43.16</v>
      </c>
      <c r="G15" s="505">
        <f>(F15/2.178)*(2*1.8+1.21)</f>
        <v>95.316620752984392</v>
      </c>
      <c r="H15" s="483">
        <f>3.92*K15</f>
        <v>7.84</v>
      </c>
      <c r="I15" s="483">
        <v>0</v>
      </c>
      <c r="J15" s="483">
        <v>0</v>
      </c>
      <c r="K15" s="483">
        <v>2</v>
      </c>
      <c r="L15" s="483">
        <v>0</v>
      </c>
      <c r="M15" s="516">
        <v>4</v>
      </c>
      <c r="N15" s="467"/>
      <c r="O15" s="506"/>
      <c r="Q15" s="467"/>
      <c r="S15" s="506"/>
    </row>
    <row r="16" spans="1:20" x14ac:dyDescent="0.25">
      <c r="A16" s="493" t="s">
        <v>582</v>
      </c>
      <c r="B16" s="483">
        <v>2</v>
      </c>
      <c r="C16" s="483">
        <v>69.17</v>
      </c>
      <c r="D16" s="483">
        <f>C16*(B16+1)</f>
        <v>207.51</v>
      </c>
      <c r="E16" s="483">
        <f>3.5*B16</f>
        <v>7</v>
      </c>
      <c r="F16" s="483">
        <v>47.28</v>
      </c>
      <c r="G16" s="505">
        <f>(F16/2.178)*(2*1.8+1.21)</f>
        <v>104.41542699724519</v>
      </c>
      <c r="H16" s="483">
        <f>3.92*K16</f>
        <v>19.600000000000001</v>
      </c>
      <c r="I16" s="483">
        <v>0</v>
      </c>
      <c r="J16" s="483">
        <v>0</v>
      </c>
      <c r="K16" s="483">
        <v>5</v>
      </c>
      <c r="L16" s="483">
        <v>0</v>
      </c>
      <c r="M16" s="516">
        <v>4</v>
      </c>
      <c r="N16" s="467"/>
      <c r="O16" s="506"/>
      <c r="Q16" s="467"/>
      <c r="S16" s="506"/>
    </row>
    <row r="17" spans="1:19" x14ac:dyDescent="0.25">
      <c r="A17" s="493" t="s">
        <v>299</v>
      </c>
      <c r="B17" s="483"/>
      <c r="C17" s="483"/>
      <c r="D17" s="483"/>
      <c r="E17" s="483"/>
      <c r="F17" s="483"/>
      <c r="G17" s="483"/>
      <c r="H17" s="483"/>
      <c r="I17" s="483"/>
      <c r="J17" s="483"/>
      <c r="K17" s="483"/>
      <c r="L17" s="483"/>
      <c r="M17" s="516">
        <v>10</v>
      </c>
      <c r="N17" s="467"/>
      <c r="O17" s="506"/>
      <c r="Q17" s="467"/>
      <c r="S17" s="506"/>
    </row>
    <row r="18" spans="1:19" x14ac:dyDescent="0.25">
      <c r="A18" s="493" t="s">
        <v>581</v>
      </c>
      <c r="B18" s="483"/>
      <c r="C18" s="483"/>
      <c r="D18" s="483">
        <f t="shared" ref="D18:L18" si="0">SUM(D13:D16)</f>
        <v>1079.4000000000001</v>
      </c>
      <c r="E18" s="483">
        <f t="shared" si="0"/>
        <v>28</v>
      </c>
      <c r="F18" s="505">
        <f t="shared" si="0"/>
        <v>134.46</v>
      </c>
      <c r="G18" s="505">
        <f t="shared" si="0"/>
        <v>296.94793388429753</v>
      </c>
      <c r="H18" s="505">
        <f t="shared" si="0"/>
        <v>50.96</v>
      </c>
      <c r="I18" s="505">
        <f t="shared" si="0"/>
        <v>0</v>
      </c>
      <c r="J18" s="483">
        <f t="shared" si="0"/>
        <v>0</v>
      </c>
      <c r="K18" s="483">
        <f t="shared" si="0"/>
        <v>13</v>
      </c>
      <c r="L18" s="483">
        <f t="shared" si="0"/>
        <v>0</v>
      </c>
      <c r="M18" s="516">
        <f>SUM(M13:M17)</f>
        <v>26</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76613.653200000001</v>
      </c>
      <c r="C20" s="494">
        <f>$E$18*$I$10</f>
        <v>1987.3839999999998</v>
      </c>
      <c r="D20" s="494">
        <f>$G$18*$I$9</f>
        <v>14906.340859090909</v>
      </c>
      <c r="E20" s="494">
        <f>($B$10)*$K$18</f>
        <v>4303</v>
      </c>
      <c r="F20" s="494">
        <f>$E$10*$L$18</f>
        <v>0</v>
      </c>
      <c r="G20" s="494">
        <f>$I$11*$M$18</f>
        <v>5993</v>
      </c>
      <c r="H20" s="494">
        <f>SUM(B20:G20)</f>
        <v>103803.37805909092</v>
      </c>
      <c r="I20" s="505">
        <f>$H$20/$B$3</f>
        <v>28.054967042997546</v>
      </c>
      <c r="J20" s="501"/>
      <c r="K20" s="501"/>
      <c r="L20" s="492"/>
      <c r="M20" s="498"/>
    </row>
    <row r="21" spans="1:19" x14ac:dyDescent="0.25">
      <c r="A21" s="484" t="s">
        <v>571</v>
      </c>
      <c r="B21" s="494">
        <f>$D$18*$J$10</f>
        <v>88284.665699999998</v>
      </c>
      <c r="C21" s="494">
        <f>$E$18*$J$10</f>
        <v>2290.134</v>
      </c>
      <c r="D21" s="494">
        <f>$G$18*$J$9</f>
        <v>15313.159528512397</v>
      </c>
      <c r="E21" s="494">
        <f>($B$10)*$K$18</f>
        <v>4303</v>
      </c>
      <c r="F21" s="494">
        <f>$E$10*$L$18</f>
        <v>0</v>
      </c>
      <c r="G21" s="494">
        <f>$J$11*$M$18</f>
        <v>6253</v>
      </c>
      <c r="H21" s="494">
        <f>SUM(B21:G21)</f>
        <v>116443.95922851239</v>
      </c>
      <c r="I21" s="505">
        <f>$H$21/$B$3</f>
        <v>31.471340332030376</v>
      </c>
      <c r="J21" s="501"/>
      <c r="K21" s="501"/>
      <c r="L21" s="492"/>
      <c r="M21" s="498"/>
    </row>
    <row r="22" spans="1:19" ht="15.75" thickBot="1" x14ac:dyDescent="0.3">
      <c r="A22" s="507" t="s">
        <v>570</v>
      </c>
      <c r="B22" s="494">
        <f>$D$18*$K$10</f>
        <v>88284.665699999998</v>
      </c>
      <c r="C22" s="494">
        <f>$E$18*$K$10</f>
        <v>2290.134</v>
      </c>
      <c r="D22" s="494">
        <f>$G$18*$K$9</f>
        <v>15313.159528512397</v>
      </c>
      <c r="E22" s="494">
        <f>($B$10)*$K$18</f>
        <v>4303</v>
      </c>
      <c r="F22" s="494">
        <f>$E$10*$L$18</f>
        <v>0</v>
      </c>
      <c r="G22" s="494">
        <f>$K$11*$M$18</f>
        <v>6253</v>
      </c>
      <c r="H22" s="494">
        <f>SUM(B22:G22)</f>
        <v>116443.95922851239</v>
      </c>
      <c r="I22" s="505">
        <f>$H$22/$B$3</f>
        <v>31.471340332030376</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483">
        <v>279.87</v>
      </c>
      <c r="F26" s="494"/>
      <c r="G26" s="494"/>
      <c r="H26" s="494"/>
      <c r="I26" s="494">
        <f>$B$4*$E$26</f>
        <v>455482.82760000002</v>
      </c>
      <c r="J26" s="505"/>
      <c r="K26" s="505"/>
      <c r="L26" s="505"/>
      <c r="M26" s="491">
        <f>I26/B3</f>
        <v>123.10346691891893</v>
      </c>
    </row>
    <row r="27" spans="1:19" x14ac:dyDescent="0.25">
      <c r="A27" s="484" t="s">
        <v>566</v>
      </c>
      <c r="B27" s="483"/>
      <c r="C27" s="483"/>
      <c r="D27" s="483">
        <v>279.87</v>
      </c>
      <c r="E27" s="483"/>
      <c r="F27" s="494"/>
      <c r="G27" s="494"/>
      <c r="H27" s="494">
        <f>$B$4*$D$27</f>
        <v>455482.82760000002</v>
      </c>
      <c r="I27" s="494"/>
      <c r="J27" s="505"/>
      <c r="K27" s="505"/>
      <c r="L27" s="505">
        <f>H27/B3</f>
        <v>123.10346691891893</v>
      </c>
      <c r="M27" s="491"/>
    </row>
    <row r="28" spans="1:19" x14ac:dyDescent="0.25">
      <c r="A28" s="484" t="s">
        <v>565</v>
      </c>
      <c r="B28" s="483"/>
      <c r="C28" s="483">
        <v>279.87</v>
      </c>
      <c r="D28" s="483"/>
      <c r="E28" s="483"/>
      <c r="F28" s="494"/>
      <c r="G28" s="494">
        <f>$B$4*$C$28</f>
        <v>455482.82760000002</v>
      </c>
      <c r="H28" s="494"/>
      <c r="I28" s="494"/>
      <c r="J28" s="505"/>
      <c r="K28" s="505">
        <f>G28/B3</f>
        <v>123.10346691891893</v>
      </c>
      <c r="L28" s="505"/>
      <c r="M28" s="491"/>
    </row>
    <row r="29" spans="1:19" x14ac:dyDescent="0.25">
      <c r="A29" s="484" t="s">
        <v>564</v>
      </c>
      <c r="B29" s="483"/>
      <c r="C29" s="505">
        <f>clcost!E18</f>
        <v>229.23650000000001</v>
      </c>
      <c r="D29" s="483"/>
      <c r="E29" s="483"/>
      <c r="F29" s="494"/>
      <c r="G29" s="494">
        <f>$B$5*$C$29</f>
        <v>566081.19783000008</v>
      </c>
      <c r="H29" s="494"/>
      <c r="I29" s="494"/>
      <c r="J29" s="505"/>
      <c r="K29" s="505">
        <f>G29/B3</f>
        <v>152.99491833243246</v>
      </c>
      <c r="L29" s="505"/>
      <c r="M29" s="491"/>
    </row>
    <row r="30" spans="1:19" x14ac:dyDescent="0.25">
      <c r="A30" s="484" t="s">
        <v>563</v>
      </c>
      <c r="B30" s="483"/>
      <c r="C30" s="505">
        <f>clcost!E12</f>
        <v>145.5505</v>
      </c>
      <c r="D30" s="483"/>
      <c r="E30" s="483"/>
      <c r="F30" s="494"/>
      <c r="G30" s="494">
        <f>$B$5*$C$30</f>
        <v>359425.31571</v>
      </c>
      <c r="H30" s="494"/>
      <c r="I30" s="494"/>
      <c r="J30" s="505"/>
      <c r="K30" s="505">
        <f>G30/B3</f>
        <v>97.141977218918925</v>
      </c>
      <c r="L30" s="505"/>
      <c r="M30" s="491"/>
    </row>
    <row r="31" spans="1:19" x14ac:dyDescent="0.25">
      <c r="A31" s="484" t="s">
        <v>562</v>
      </c>
      <c r="B31" s="483"/>
      <c r="C31" s="505">
        <f>clcost!E19</f>
        <v>342.42899999999997</v>
      </c>
      <c r="D31" s="483"/>
      <c r="E31" s="483"/>
      <c r="F31" s="494"/>
      <c r="G31" s="494">
        <f>$B$5*$C$31</f>
        <v>845601.02117999992</v>
      </c>
      <c r="H31" s="494"/>
      <c r="I31" s="494"/>
      <c r="J31" s="505"/>
      <c r="K31" s="505">
        <f>G31/B3</f>
        <v>228.54081653513512</v>
      </c>
      <c r="L31" s="505"/>
      <c r="M31" s="491"/>
    </row>
    <row r="32" spans="1:19" x14ac:dyDescent="0.25">
      <c r="A32" s="484" t="s">
        <v>561</v>
      </c>
      <c r="B32" s="483"/>
      <c r="C32" s="483"/>
      <c r="D32" s="505">
        <f>clcost!E17</f>
        <v>203.00599999999997</v>
      </c>
      <c r="E32" s="483"/>
      <c r="F32" s="494"/>
      <c r="G32" s="494"/>
      <c r="H32" s="494">
        <f>$B$5*$D$32</f>
        <v>501307.07651999994</v>
      </c>
      <c r="I32" s="494"/>
      <c r="J32" s="505"/>
      <c r="K32" s="505"/>
      <c r="L32" s="505">
        <f>H32/B3</f>
        <v>135.48839905945945</v>
      </c>
      <c r="M32" s="491"/>
    </row>
    <row r="33" spans="1:13" x14ac:dyDescent="0.25">
      <c r="A33" s="484" t="s">
        <v>560</v>
      </c>
      <c r="B33" s="483"/>
      <c r="C33" s="483"/>
      <c r="D33" s="505">
        <f>clcost!E13</f>
        <v>195.227</v>
      </c>
      <c r="E33" s="483"/>
      <c r="F33" s="494"/>
      <c r="G33" s="494"/>
      <c r="H33" s="494">
        <f>$B$5*$D$33</f>
        <v>482097.45834000001</v>
      </c>
      <c r="I33" s="494"/>
      <c r="J33" s="505"/>
      <c r="K33" s="505"/>
      <c r="L33" s="505">
        <f>H33/B3</f>
        <v>130.29661036216217</v>
      </c>
      <c r="M33" s="491"/>
    </row>
    <row r="34" spans="1:13" x14ac:dyDescent="0.25">
      <c r="A34" s="484" t="s">
        <v>559</v>
      </c>
      <c r="B34" s="483"/>
      <c r="C34" s="483"/>
      <c r="D34" s="505">
        <f>clcost!E19</f>
        <v>342.42899999999997</v>
      </c>
      <c r="E34" s="483"/>
      <c r="F34" s="494"/>
      <c r="G34" s="494"/>
      <c r="H34" s="494">
        <f>$B$5*$D$34</f>
        <v>845601.02117999992</v>
      </c>
      <c r="I34" s="494"/>
      <c r="J34" s="505"/>
      <c r="K34" s="505"/>
      <c r="L34" s="505">
        <f>H34/B3</f>
        <v>228.54081653513512</v>
      </c>
      <c r="M34" s="491"/>
    </row>
    <row r="35" spans="1:13" x14ac:dyDescent="0.25">
      <c r="A35" s="484" t="s">
        <v>558</v>
      </c>
      <c r="B35" s="483"/>
      <c r="C35" s="483"/>
      <c r="D35" s="483"/>
      <c r="E35" s="505">
        <f>clcost!E15</f>
        <v>211.83449999999999</v>
      </c>
      <c r="F35" s="494"/>
      <c r="G35" s="494"/>
      <c r="H35" s="494"/>
      <c r="I35" s="494">
        <f>$B$5*$E$35</f>
        <v>523108.35099000001</v>
      </c>
      <c r="J35" s="505"/>
      <c r="K35" s="505"/>
      <c r="L35" s="505"/>
      <c r="M35" s="491">
        <f>I35/B3</f>
        <v>141.38063540270269</v>
      </c>
    </row>
    <row r="36" spans="1:13" x14ac:dyDescent="0.25">
      <c r="A36" s="484" t="s">
        <v>557</v>
      </c>
      <c r="B36" s="483"/>
      <c r="C36" s="483"/>
      <c r="D36" s="483"/>
      <c r="E36" s="505">
        <f>clcost!E13</f>
        <v>195.227</v>
      </c>
      <c r="F36" s="494"/>
      <c r="G36" s="494"/>
      <c r="H36" s="494"/>
      <c r="I36" s="494">
        <f>$B$5*$E$36</f>
        <v>482097.45834000001</v>
      </c>
      <c r="J36" s="505"/>
      <c r="K36" s="505"/>
      <c r="L36" s="505"/>
      <c r="M36" s="491">
        <f>I36/B3</f>
        <v>130.29661036216217</v>
      </c>
    </row>
    <row r="37" spans="1:13" ht="15.75" thickBot="1" x14ac:dyDescent="0.3">
      <c r="A37" s="484" t="s">
        <v>556</v>
      </c>
      <c r="B37" s="483"/>
      <c r="C37" s="483"/>
      <c r="D37" s="483"/>
      <c r="E37" s="505">
        <f>clcost!E19</f>
        <v>342.42899999999997</v>
      </c>
      <c r="F37" s="494"/>
      <c r="G37" s="494"/>
      <c r="H37" s="494"/>
      <c r="I37" s="494">
        <f>$B$5*$E$37</f>
        <v>845601.02117999992</v>
      </c>
      <c r="J37" s="505"/>
      <c r="K37" s="505"/>
      <c r="L37" s="505"/>
      <c r="M37" s="491">
        <f>I37/B3</f>
        <v>228.54081653513512</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165361.66443</v>
      </c>
      <c r="G41" s="478">
        <f>$C$41*$B$6</f>
        <v>165361.66443</v>
      </c>
      <c r="H41" s="478">
        <f>$C$41*$B$6</f>
        <v>165361.66443</v>
      </c>
      <c r="I41" s="478">
        <f>$C$41*$B$6</f>
        <v>165361.66443</v>
      </c>
      <c r="J41" s="473">
        <f>G41/B3</f>
        <v>44.692341737837836</v>
      </c>
      <c r="K41" s="472">
        <f>G41/B3</f>
        <v>44.692341737837836</v>
      </c>
      <c r="L41" s="472">
        <f>H41/B3</f>
        <v>44.692341737837836</v>
      </c>
      <c r="M41" s="469">
        <f>I41/B3</f>
        <v>44.692341737837836</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9"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2" style="506" customWidth="1"/>
    <col min="5" max="5" width="11.42578125" style="506" customWidth="1"/>
    <col min="6" max="6" width="13.7109375" style="506" customWidth="1"/>
    <col min="7" max="7" width="14.285156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629</v>
      </c>
      <c r="B1" s="550"/>
      <c r="C1" s="533"/>
      <c r="D1" s="554"/>
      <c r="E1" s="554"/>
      <c r="F1" s="554"/>
      <c r="G1" s="553"/>
    </row>
    <row r="2" spans="1:20" ht="15" customHeight="1" x14ac:dyDescent="0.35">
      <c r="A2" s="485" t="s">
        <v>616</v>
      </c>
      <c r="B2" s="548" t="s">
        <v>628</v>
      </c>
      <c r="C2" s="547"/>
      <c r="D2" s="497" t="s">
        <v>551</v>
      </c>
      <c r="E2" s="482" t="s">
        <v>119</v>
      </c>
      <c r="F2" s="482" t="s">
        <v>120</v>
      </c>
      <c r="G2" s="488" t="s">
        <v>121</v>
      </c>
      <c r="M2" s="467"/>
      <c r="O2" s="506"/>
      <c r="P2" s="467"/>
      <c r="Q2" s="467"/>
      <c r="R2" s="506"/>
      <c r="S2" s="506"/>
    </row>
    <row r="3" spans="1:20" ht="15" customHeight="1" x14ac:dyDescent="0.25">
      <c r="A3" s="493" t="s">
        <v>614</v>
      </c>
      <c r="B3" s="503">
        <v>3419</v>
      </c>
      <c r="C3" s="546" t="s">
        <v>613</v>
      </c>
      <c r="D3" s="545"/>
      <c r="E3" s="545"/>
      <c r="F3" s="545"/>
      <c r="G3" s="544"/>
      <c r="M3" s="467"/>
      <c r="O3" s="506"/>
      <c r="P3" s="467"/>
      <c r="Q3" s="467"/>
      <c r="R3" s="506"/>
      <c r="S3" s="506"/>
    </row>
    <row r="4" spans="1:20" ht="15" customHeight="1" x14ac:dyDescent="0.25">
      <c r="A4" s="493" t="s">
        <v>612</v>
      </c>
      <c r="B4" s="503">
        <v>1234.06</v>
      </c>
      <c r="C4" s="543" t="s">
        <v>611</v>
      </c>
      <c r="D4" s="541"/>
      <c r="E4" s="541"/>
      <c r="F4" s="541"/>
      <c r="G4" s="498"/>
      <c r="M4" s="467"/>
      <c r="O4" s="506"/>
      <c r="P4" s="467"/>
      <c r="Q4" s="467"/>
      <c r="R4" s="506"/>
      <c r="S4" s="506"/>
    </row>
    <row r="5" spans="1:20" ht="15" customHeight="1" x14ac:dyDescent="0.25">
      <c r="A5" s="493" t="s">
        <v>610</v>
      </c>
      <c r="B5" s="503">
        <v>4053.83</v>
      </c>
      <c r="C5" s="542" t="s">
        <v>609</v>
      </c>
      <c r="D5" s="541"/>
      <c r="E5" s="541"/>
      <c r="F5" s="541"/>
      <c r="G5" s="498"/>
      <c r="M5" s="467"/>
      <c r="O5" s="506"/>
      <c r="P5" s="467"/>
      <c r="Q5" s="467"/>
      <c r="R5" s="506"/>
      <c r="S5" s="506"/>
    </row>
    <row r="6" spans="1:20" ht="15" customHeight="1" thickBot="1" x14ac:dyDescent="0.3">
      <c r="A6" s="540" t="s">
        <v>608</v>
      </c>
      <c r="B6" s="539">
        <v>2540.83</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1.5</v>
      </c>
      <c r="C13" s="483">
        <v>23.5</v>
      </c>
      <c r="D13" s="483">
        <f>C13*(B13+1)</f>
        <v>58.75</v>
      </c>
      <c r="E13" s="483">
        <v>4.0999999999999996</v>
      </c>
      <c r="F13" s="483">
        <v>9.2899999999999991</v>
      </c>
      <c r="G13" s="505">
        <f>(F13/2.178)*(2*1.8+1.21)</f>
        <v>20.516483011937556</v>
      </c>
      <c r="H13" s="483">
        <f>3.92*K13</f>
        <v>15.68</v>
      </c>
      <c r="I13" s="552">
        <v>0</v>
      </c>
      <c r="J13" s="483">
        <v>0</v>
      </c>
      <c r="K13" s="483">
        <v>4</v>
      </c>
      <c r="L13" s="483">
        <v>0</v>
      </c>
      <c r="M13" s="516">
        <v>6</v>
      </c>
      <c r="N13" s="467"/>
      <c r="O13" s="506"/>
      <c r="Q13" s="467"/>
      <c r="S13" s="506"/>
    </row>
    <row r="14" spans="1:20" x14ac:dyDescent="0.25">
      <c r="A14" s="493" t="s">
        <v>584</v>
      </c>
      <c r="B14" s="483">
        <v>1.5</v>
      </c>
      <c r="C14" s="483">
        <v>23.24</v>
      </c>
      <c r="D14" s="483">
        <f>C14*(B14+1)</f>
        <v>58.099999999999994</v>
      </c>
      <c r="E14" s="483">
        <v>4.0999999999999996</v>
      </c>
      <c r="F14" s="483">
        <v>26.84</v>
      </c>
      <c r="G14" s="505">
        <f>(F14/2.178)*(2*1.8+1.21)</f>
        <v>59.274747474747485</v>
      </c>
      <c r="H14" s="483">
        <f>3.92*K14</f>
        <v>0</v>
      </c>
      <c r="I14" s="552">
        <v>0</v>
      </c>
      <c r="J14" s="483">
        <v>0</v>
      </c>
      <c r="K14" s="483">
        <v>0</v>
      </c>
      <c r="L14" s="483">
        <v>0</v>
      </c>
      <c r="M14" s="516">
        <v>6</v>
      </c>
      <c r="N14" s="467"/>
      <c r="O14" s="506"/>
      <c r="Q14" s="467"/>
      <c r="S14" s="506"/>
    </row>
    <row r="15" spans="1:20" x14ac:dyDescent="0.25">
      <c r="A15" s="493" t="s">
        <v>583</v>
      </c>
      <c r="B15" s="483">
        <v>1.5</v>
      </c>
      <c r="C15" s="483">
        <v>50.14</v>
      </c>
      <c r="D15" s="483">
        <f>C15*(B15+1)</f>
        <v>125.35</v>
      </c>
      <c r="E15" s="483">
        <v>4.0999999999999996</v>
      </c>
      <c r="F15" s="483">
        <v>1.32</v>
      </c>
      <c r="G15" s="505">
        <f>(F15/2.178)*(2*1.8+1.21)</f>
        <v>2.9151515151515155</v>
      </c>
      <c r="H15" s="483">
        <f>3.92*K15</f>
        <v>27.439999999999998</v>
      </c>
      <c r="I15" s="483">
        <v>6.74</v>
      </c>
      <c r="J15" s="483">
        <v>10.4</v>
      </c>
      <c r="K15" s="483">
        <v>7</v>
      </c>
      <c r="L15" s="483">
        <v>1</v>
      </c>
      <c r="M15" s="516">
        <v>6</v>
      </c>
      <c r="N15" s="467"/>
      <c r="O15" s="506"/>
      <c r="Q15" s="467"/>
      <c r="S15" s="506"/>
    </row>
    <row r="16" spans="1:20" x14ac:dyDescent="0.25">
      <c r="A16" s="493" t="s">
        <v>582</v>
      </c>
      <c r="B16" s="483">
        <v>1.5</v>
      </c>
      <c r="C16" s="483">
        <v>49.3</v>
      </c>
      <c r="D16" s="483">
        <f>C16*(B16+1)</f>
        <v>123.25</v>
      </c>
      <c r="E16" s="483">
        <v>4.0999999999999996</v>
      </c>
      <c r="F16" s="483">
        <v>2.64</v>
      </c>
      <c r="G16" s="505">
        <f>(F16/2.178)*(2*1.8+1.21)</f>
        <v>5.830303030303031</v>
      </c>
      <c r="H16" s="483">
        <f>3.92*K16</f>
        <v>23.52</v>
      </c>
      <c r="I16" s="483">
        <v>8.4</v>
      </c>
      <c r="J16" s="483">
        <v>11.6</v>
      </c>
      <c r="K16" s="483">
        <v>6</v>
      </c>
      <c r="L16" s="483">
        <v>1</v>
      </c>
      <c r="M16" s="516">
        <v>6</v>
      </c>
      <c r="N16" s="467"/>
      <c r="O16" s="506"/>
      <c r="Q16" s="467"/>
      <c r="S16" s="506"/>
    </row>
    <row r="17" spans="1:19" x14ac:dyDescent="0.25">
      <c r="A17" s="493" t="s">
        <v>299</v>
      </c>
      <c r="B17" s="483"/>
      <c r="C17" s="483"/>
      <c r="D17" s="483"/>
      <c r="E17" s="483"/>
      <c r="F17" s="483"/>
      <c r="G17" s="483"/>
      <c r="H17" s="483"/>
      <c r="I17" s="483"/>
      <c r="J17" s="483"/>
      <c r="K17" s="483"/>
      <c r="L17" s="483"/>
      <c r="M17" s="516">
        <v>10</v>
      </c>
      <c r="N17" s="467"/>
      <c r="O17" s="506"/>
      <c r="Q17" s="467"/>
      <c r="S17" s="506"/>
    </row>
    <row r="18" spans="1:19" x14ac:dyDescent="0.25">
      <c r="A18" s="493" t="s">
        <v>581</v>
      </c>
      <c r="B18" s="483"/>
      <c r="C18" s="483"/>
      <c r="D18" s="483">
        <f t="shared" ref="D18:L18" si="0">SUM(D13:D16)</f>
        <v>365.45</v>
      </c>
      <c r="E18" s="483">
        <f t="shared" si="0"/>
        <v>16.399999999999999</v>
      </c>
      <c r="F18" s="505">
        <f t="shared" si="0"/>
        <v>40.089999999999996</v>
      </c>
      <c r="G18" s="505">
        <f t="shared" si="0"/>
        <v>88.536685032139587</v>
      </c>
      <c r="H18" s="505">
        <f t="shared" si="0"/>
        <v>66.64</v>
      </c>
      <c r="I18" s="505">
        <f t="shared" si="0"/>
        <v>15.14</v>
      </c>
      <c r="J18" s="483">
        <f t="shared" si="0"/>
        <v>22</v>
      </c>
      <c r="K18" s="483">
        <f t="shared" si="0"/>
        <v>17</v>
      </c>
      <c r="L18" s="483">
        <f t="shared" si="0"/>
        <v>2</v>
      </c>
      <c r="M18" s="516">
        <f>SUM(M13:M17)</f>
        <v>34</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25938.910099999997</v>
      </c>
      <c r="C20" s="494">
        <f>$E$18*$I$10</f>
        <v>1164.0391999999997</v>
      </c>
      <c r="D20" s="494">
        <f>$G$18*$I$9</f>
        <v>4444.4087835858591</v>
      </c>
      <c r="E20" s="494">
        <f>($B$10)*$K$18</f>
        <v>5627</v>
      </c>
      <c r="F20" s="494">
        <f>$E$10*$L$18</f>
        <v>4890</v>
      </c>
      <c r="G20" s="494">
        <f>$I$11*$M$18</f>
        <v>7837</v>
      </c>
      <c r="H20" s="494">
        <f>SUM(B20:G20)</f>
        <v>49901.358083585859</v>
      </c>
      <c r="I20" s="505">
        <f>$H$20/$B$3</f>
        <v>14.595308009238332</v>
      </c>
      <c r="J20" s="501"/>
      <c r="K20" s="501"/>
      <c r="L20" s="492"/>
      <c r="M20" s="498"/>
    </row>
    <row r="21" spans="1:19" x14ac:dyDescent="0.25">
      <c r="A21" s="484" t="s">
        <v>571</v>
      </c>
      <c r="B21" s="494">
        <f>$D$18*$J$10</f>
        <v>29890.338224999996</v>
      </c>
      <c r="C21" s="494">
        <f>$E$18*$J$10</f>
        <v>1341.3641999999998</v>
      </c>
      <c r="D21" s="494">
        <f>$G$18*$J$9</f>
        <v>4565.7040420798903</v>
      </c>
      <c r="E21" s="494">
        <f>($B$10)*$K$18</f>
        <v>5627</v>
      </c>
      <c r="F21" s="494">
        <f>$E$10*$L$18</f>
        <v>4890</v>
      </c>
      <c r="G21" s="494">
        <f>$J$11*$M$18</f>
        <v>8177</v>
      </c>
      <c r="H21" s="494">
        <f>SUM(B21:G21)</f>
        <v>54491.406467079883</v>
      </c>
      <c r="I21" s="505">
        <f>$H$21/$B$3</f>
        <v>15.937819966972764</v>
      </c>
      <c r="J21" s="501"/>
      <c r="K21" s="501"/>
      <c r="L21" s="492"/>
      <c r="M21" s="498"/>
    </row>
    <row r="22" spans="1:19" ht="15.75" thickBot="1" x14ac:dyDescent="0.3">
      <c r="A22" s="507" t="s">
        <v>570</v>
      </c>
      <c r="B22" s="494">
        <f>$D$18*$K$10</f>
        <v>29890.338224999996</v>
      </c>
      <c r="C22" s="494">
        <f>$E$18*$K$10</f>
        <v>1341.3641999999998</v>
      </c>
      <c r="D22" s="494">
        <f>$G$18*$K$9</f>
        <v>4565.7040420798903</v>
      </c>
      <c r="E22" s="494">
        <f>($B$10)*$K$18</f>
        <v>5627</v>
      </c>
      <c r="F22" s="494">
        <f>$E$10*$L$18</f>
        <v>4890</v>
      </c>
      <c r="G22" s="494">
        <f>$K$11*$M$18</f>
        <v>8177</v>
      </c>
      <c r="H22" s="494">
        <f>SUM(B22:G22)</f>
        <v>54491.406467079883</v>
      </c>
      <c r="I22" s="505">
        <f>$H$22/$B$3</f>
        <v>15.937819966972764</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397003.88932999998</v>
      </c>
      <c r="J26" s="505"/>
      <c r="K26" s="505"/>
      <c r="L26" s="505"/>
      <c r="M26" s="491">
        <f>I26/B3</f>
        <v>116.11696090377302</v>
      </c>
    </row>
    <row r="27" spans="1:19" x14ac:dyDescent="0.25">
      <c r="A27" s="484" t="s">
        <v>566</v>
      </c>
      <c r="B27" s="483"/>
      <c r="C27" s="483"/>
      <c r="D27" s="505">
        <f>clcost!E6</f>
        <v>321.70549999999997</v>
      </c>
      <c r="E27" s="483"/>
      <c r="F27" s="494"/>
      <c r="G27" s="494"/>
      <c r="H27" s="494">
        <f>$B$4*$D$27</f>
        <v>397003.88932999998</v>
      </c>
      <c r="I27" s="494"/>
      <c r="J27" s="505"/>
      <c r="K27" s="505"/>
      <c r="L27" s="505">
        <f>H27/B3</f>
        <v>116.11696090377302</v>
      </c>
      <c r="M27" s="491"/>
    </row>
    <row r="28" spans="1:19" x14ac:dyDescent="0.25">
      <c r="A28" s="484" t="s">
        <v>565</v>
      </c>
      <c r="B28" s="483"/>
      <c r="C28" s="505">
        <f>clcost!E6</f>
        <v>321.70549999999997</v>
      </c>
      <c r="D28" s="483"/>
      <c r="E28" s="483"/>
      <c r="F28" s="494"/>
      <c r="G28" s="494">
        <f>$B$4*$C$28</f>
        <v>397003.88932999998</v>
      </c>
      <c r="H28" s="494"/>
      <c r="I28" s="494"/>
      <c r="J28" s="505"/>
      <c r="K28" s="505">
        <f>G28/B3</f>
        <v>116.11696090377302</v>
      </c>
      <c r="L28" s="505"/>
      <c r="M28" s="491"/>
    </row>
    <row r="29" spans="1:19" x14ac:dyDescent="0.25">
      <c r="A29" s="484" t="s">
        <v>564</v>
      </c>
      <c r="B29" s="483"/>
      <c r="C29" s="505">
        <f>clcost!E18</f>
        <v>229.23650000000001</v>
      </c>
      <c r="D29" s="483"/>
      <c r="E29" s="483"/>
      <c r="F29" s="494"/>
      <c r="G29" s="494">
        <f>$B$5*$C$29</f>
        <v>929285.80079500005</v>
      </c>
      <c r="H29" s="494"/>
      <c r="I29" s="494"/>
      <c r="J29" s="505"/>
      <c r="K29" s="505">
        <f>G29/B3</f>
        <v>271.80046820561569</v>
      </c>
      <c r="L29" s="505"/>
      <c r="M29" s="491"/>
    </row>
    <row r="30" spans="1:19" x14ac:dyDescent="0.25">
      <c r="A30" s="484" t="s">
        <v>563</v>
      </c>
      <c r="B30" s="483"/>
      <c r="C30" s="505">
        <f>clcost!E12</f>
        <v>145.5505</v>
      </c>
      <c r="D30" s="483"/>
      <c r="E30" s="483"/>
      <c r="F30" s="494"/>
      <c r="G30" s="494">
        <f>$B$5*$C$30</f>
        <v>590036.98341500002</v>
      </c>
      <c r="H30" s="494"/>
      <c r="I30" s="494"/>
      <c r="J30" s="505"/>
      <c r="K30" s="505">
        <f>G30/B3</f>
        <v>172.57589453495174</v>
      </c>
      <c r="L30" s="505"/>
      <c r="M30" s="491"/>
    </row>
    <row r="31" spans="1:19" x14ac:dyDescent="0.25">
      <c r="A31" s="484" t="s">
        <v>562</v>
      </c>
      <c r="B31" s="483"/>
      <c r="C31" s="505">
        <f>clcost!E19</f>
        <v>342.42899999999997</v>
      </c>
      <c r="D31" s="483"/>
      <c r="E31" s="483"/>
      <c r="F31" s="494"/>
      <c r="G31" s="494">
        <f>$B$5*$C$31</f>
        <v>1388148.9530699998</v>
      </c>
      <c r="H31" s="494"/>
      <c r="I31" s="494"/>
      <c r="J31" s="505"/>
      <c r="K31" s="505">
        <f>G31/B3</f>
        <v>406.0102231851418</v>
      </c>
      <c r="L31" s="505"/>
      <c r="M31" s="491"/>
    </row>
    <row r="32" spans="1:19" x14ac:dyDescent="0.25">
      <c r="A32" s="484" t="s">
        <v>561</v>
      </c>
      <c r="B32" s="483"/>
      <c r="C32" s="483"/>
      <c r="D32" s="505">
        <f>clcost!E15</f>
        <v>211.83449999999999</v>
      </c>
      <c r="E32" s="483"/>
      <c r="F32" s="494"/>
      <c r="G32" s="494"/>
      <c r="H32" s="494">
        <f>$B$5*$D$32</f>
        <v>858741.05113499996</v>
      </c>
      <c r="I32" s="494"/>
      <c r="J32" s="505"/>
      <c r="K32" s="505"/>
      <c r="L32" s="505">
        <f>H32/B3</f>
        <v>251.16731533635564</v>
      </c>
      <c r="M32" s="491"/>
    </row>
    <row r="33" spans="1:13" x14ac:dyDescent="0.25">
      <c r="A33" s="484" t="s">
        <v>560</v>
      </c>
      <c r="B33" s="483"/>
      <c r="C33" s="483"/>
      <c r="D33" s="505">
        <f>clcost!E13</f>
        <v>195.227</v>
      </c>
      <c r="E33" s="483"/>
      <c r="F33" s="494"/>
      <c r="G33" s="494"/>
      <c r="H33" s="494">
        <f>$B$5*$D$33</f>
        <v>791417.06941</v>
      </c>
      <c r="I33" s="494"/>
      <c r="J33" s="505"/>
      <c r="K33" s="505"/>
      <c r="L33" s="505">
        <f>H33/B3</f>
        <v>231.476182921907</v>
      </c>
      <c r="M33" s="491"/>
    </row>
    <row r="34" spans="1:13" x14ac:dyDescent="0.25">
      <c r="A34" s="484" t="s">
        <v>559</v>
      </c>
      <c r="B34" s="483"/>
      <c r="C34" s="483"/>
      <c r="D34" s="505">
        <f>clcost!E19</f>
        <v>342.42899999999997</v>
      </c>
      <c r="E34" s="483"/>
      <c r="F34" s="494"/>
      <c r="G34" s="494"/>
      <c r="H34" s="494">
        <f>$B$5*$D$34</f>
        <v>1388148.9530699998</v>
      </c>
      <c r="I34" s="494"/>
      <c r="J34" s="505"/>
      <c r="K34" s="505"/>
      <c r="L34" s="505">
        <f>H34/B3</f>
        <v>406.0102231851418</v>
      </c>
      <c r="M34" s="491"/>
    </row>
    <row r="35" spans="1:13" x14ac:dyDescent="0.25">
      <c r="A35" s="484" t="s">
        <v>558</v>
      </c>
      <c r="B35" s="483"/>
      <c r="C35" s="483"/>
      <c r="D35" s="483"/>
      <c r="E35" s="505">
        <f>clcost!E18</f>
        <v>229.23650000000001</v>
      </c>
      <c r="F35" s="494"/>
      <c r="G35" s="494"/>
      <c r="H35" s="494"/>
      <c r="I35" s="494">
        <f>$B$5*$E$35</f>
        <v>929285.80079500005</v>
      </c>
      <c r="J35" s="505"/>
      <c r="K35" s="505"/>
      <c r="L35" s="505"/>
      <c r="M35" s="491">
        <f>I35/B3</f>
        <v>271.80046820561569</v>
      </c>
    </row>
    <row r="36" spans="1:13" x14ac:dyDescent="0.25">
      <c r="A36" s="484" t="s">
        <v>557</v>
      </c>
      <c r="B36" s="483"/>
      <c r="C36" s="483"/>
      <c r="D36" s="483"/>
      <c r="E36" s="505">
        <f>clcost!E13</f>
        <v>195.227</v>
      </c>
      <c r="F36" s="494"/>
      <c r="G36" s="494"/>
      <c r="H36" s="494"/>
      <c r="I36" s="494">
        <f>$B$5*$E$36</f>
        <v>791417.06941</v>
      </c>
      <c r="J36" s="505"/>
      <c r="K36" s="505"/>
      <c r="L36" s="505"/>
      <c r="M36" s="491">
        <f>I36/B3</f>
        <v>231.476182921907</v>
      </c>
    </row>
    <row r="37" spans="1:13" ht="15.75" thickBot="1" x14ac:dyDescent="0.3">
      <c r="A37" s="484" t="s">
        <v>556</v>
      </c>
      <c r="B37" s="483"/>
      <c r="C37" s="483"/>
      <c r="D37" s="483"/>
      <c r="E37" s="505">
        <f>clcost!E19</f>
        <v>342.42899999999997</v>
      </c>
      <c r="F37" s="494"/>
      <c r="G37" s="494"/>
      <c r="H37" s="494"/>
      <c r="I37" s="494">
        <f>$B$5*$E$37</f>
        <v>1388148.9530699998</v>
      </c>
      <c r="J37" s="505"/>
      <c r="K37" s="505"/>
      <c r="L37" s="505"/>
      <c r="M37" s="491">
        <f>I37/B3</f>
        <v>406.0102231851418</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3124764.8210149999</v>
      </c>
      <c r="G41" s="478">
        <f>$C$41*$B$6</f>
        <v>3124764.8210149999</v>
      </c>
      <c r="H41" s="478">
        <f>$C$41*$B$6</f>
        <v>3124764.8210149999</v>
      </c>
      <c r="I41" s="478">
        <f>$C$41*$B$6</f>
        <v>3124764.8210149999</v>
      </c>
      <c r="J41" s="473">
        <f>G41/B3</f>
        <v>913.94115853027199</v>
      </c>
      <c r="K41" s="472">
        <f>G41/B3</f>
        <v>913.94115853027199</v>
      </c>
      <c r="L41" s="472">
        <f>H41/B3</f>
        <v>913.94115853027199</v>
      </c>
      <c r="M41" s="469">
        <f>I41/B3</f>
        <v>913.94115853027199</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20"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2.28515625" style="506" customWidth="1"/>
    <col min="5" max="5" width="11.42578125" style="506" customWidth="1"/>
    <col min="6" max="6" width="13.7109375" style="506" customWidth="1"/>
    <col min="7" max="7" width="14.425781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631</v>
      </c>
      <c r="B1" s="550"/>
      <c r="C1" s="533"/>
      <c r="D1" s="554"/>
      <c r="E1" s="554"/>
      <c r="F1" s="554"/>
      <c r="G1" s="553"/>
    </row>
    <row r="2" spans="1:20" ht="15" customHeight="1" x14ac:dyDescent="0.35">
      <c r="A2" s="485" t="s">
        <v>616</v>
      </c>
      <c r="B2" s="548" t="s">
        <v>630</v>
      </c>
      <c r="C2" s="547"/>
      <c r="D2" s="497" t="s">
        <v>551</v>
      </c>
      <c r="E2" s="482" t="s">
        <v>119</v>
      </c>
      <c r="F2" s="482" t="s">
        <v>120</v>
      </c>
      <c r="G2" s="488" t="s">
        <v>121</v>
      </c>
      <c r="M2" s="467"/>
      <c r="O2" s="506"/>
      <c r="P2" s="467"/>
      <c r="Q2" s="467"/>
      <c r="R2" s="506"/>
      <c r="S2" s="506"/>
    </row>
    <row r="3" spans="1:20" ht="15" customHeight="1" x14ac:dyDescent="0.25">
      <c r="A3" s="493" t="s">
        <v>614</v>
      </c>
      <c r="B3" s="546">
        <v>1927</v>
      </c>
      <c r="C3" s="546" t="s">
        <v>613</v>
      </c>
      <c r="D3" s="545"/>
      <c r="E3" s="545"/>
      <c r="F3" s="545"/>
      <c r="G3" s="544"/>
      <c r="M3" s="467"/>
      <c r="O3" s="506"/>
      <c r="P3" s="467"/>
      <c r="Q3" s="467"/>
      <c r="R3" s="506"/>
      <c r="S3" s="506"/>
    </row>
    <row r="4" spans="1:20" ht="15" customHeight="1" x14ac:dyDescent="0.25">
      <c r="A4" s="493" t="s">
        <v>612</v>
      </c>
      <c r="B4" s="503">
        <v>1603.55</v>
      </c>
      <c r="C4" s="543" t="s">
        <v>611</v>
      </c>
      <c r="D4" s="541"/>
      <c r="E4" s="541"/>
      <c r="F4" s="541"/>
      <c r="G4" s="498"/>
      <c r="M4" s="467"/>
      <c r="O4" s="506"/>
      <c r="P4" s="467"/>
      <c r="Q4" s="467"/>
      <c r="R4" s="506"/>
      <c r="S4" s="506"/>
    </row>
    <row r="5" spans="1:20" ht="15" customHeight="1" x14ac:dyDescent="0.25">
      <c r="A5" s="493" t="s">
        <v>610</v>
      </c>
      <c r="B5" s="503">
        <v>1810.66</v>
      </c>
      <c r="C5" s="542" t="s">
        <v>609</v>
      </c>
      <c r="D5" s="541"/>
      <c r="E5" s="541"/>
      <c r="F5" s="541"/>
      <c r="G5" s="498"/>
      <c r="M5" s="467"/>
      <c r="O5" s="506"/>
      <c r="P5" s="467"/>
      <c r="Q5" s="467"/>
      <c r="R5" s="506"/>
      <c r="S5" s="506"/>
    </row>
    <row r="6" spans="1:20" ht="15" customHeight="1" thickBot="1" x14ac:dyDescent="0.3">
      <c r="A6" s="540" t="s">
        <v>608</v>
      </c>
      <c r="B6" s="539">
        <v>60.89</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2</v>
      </c>
      <c r="C13" s="483">
        <v>35.700000000000003</v>
      </c>
      <c r="D13" s="483">
        <f>C13*(B13+1)</f>
        <v>107.10000000000001</v>
      </c>
      <c r="E13" s="483">
        <v>9.3000000000000007</v>
      </c>
      <c r="F13" s="483">
        <v>0</v>
      </c>
      <c r="G13" s="505">
        <f>(F13/2.178)*(2*1.8+1.21)</f>
        <v>0</v>
      </c>
      <c r="H13" s="483">
        <f>3.92*K13</f>
        <v>19.600000000000001</v>
      </c>
      <c r="I13" s="552">
        <v>16.8</v>
      </c>
      <c r="J13" s="483">
        <v>16.399999999999999</v>
      </c>
      <c r="K13" s="483">
        <v>5</v>
      </c>
      <c r="L13" s="483">
        <v>1</v>
      </c>
      <c r="M13" s="516">
        <v>5</v>
      </c>
      <c r="N13" s="467"/>
      <c r="O13" s="506"/>
      <c r="Q13" s="467"/>
      <c r="S13" s="506"/>
    </row>
    <row r="14" spans="1:20" x14ac:dyDescent="0.25">
      <c r="A14" s="493" t="s">
        <v>584</v>
      </c>
      <c r="B14" s="483">
        <v>2</v>
      </c>
      <c r="C14" s="483">
        <v>35.700000000000003</v>
      </c>
      <c r="D14" s="483">
        <f>C14*(B14+1)</f>
        <v>107.10000000000001</v>
      </c>
      <c r="E14" s="483">
        <v>9.3000000000000007</v>
      </c>
      <c r="F14" s="483">
        <v>18.899999999999999</v>
      </c>
      <c r="G14" s="505">
        <f>(F14/2.178)*(2*1.8+1.21)</f>
        <v>41.739669421487605</v>
      </c>
      <c r="H14" s="483">
        <f>3.92*K14</f>
        <v>15.68</v>
      </c>
      <c r="I14" s="552">
        <v>11.2</v>
      </c>
      <c r="J14" s="483">
        <v>13.6</v>
      </c>
      <c r="K14" s="483">
        <v>4</v>
      </c>
      <c r="L14" s="483">
        <v>1</v>
      </c>
      <c r="M14" s="516">
        <v>5</v>
      </c>
      <c r="N14" s="467"/>
      <c r="O14" s="506"/>
      <c r="Q14" s="467"/>
      <c r="S14" s="506"/>
    </row>
    <row r="15" spans="1:20" x14ac:dyDescent="0.25">
      <c r="A15" s="493" t="s">
        <v>583</v>
      </c>
      <c r="B15" s="483">
        <v>2</v>
      </c>
      <c r="C15" s="483">
        <v>54.2</v>
      </c>
      <c r="D15" s="483">
        <f>C15*(B15+1)</f>
        <v>162.60000000000002</v>
      </c>
      <c r="E15" s="483">
        <v>9.3000000000000007</v>
      </c>
      <c r="F15" s="483">
        <v>20.92</v>
      </c>
      <c r="G15" s="505">
        <f>(F15/2.178)*(2*1.8+1.21)</f>
        <v>46.200734618916449</v>
      </c>
      <c r="H15" s="483">
        <f>3.92*K15</f>
        <v>3.92</v>
      </c>
      <c r="I15" s="483">
        <v>0</v>
      </c>
      <c r="J15" s="483">
        <v>0</v>
      </c>
      <c r="K15" s="483">
        <v>1</v>
      </c>
      <c r="L15" s="483">
        <v>0</v>
      </c>
      <c r="M15" s="516">
        <v>8</v>
      </c>
      <c r="N15" s="467"/>
      <c r="O15" s="506"/>
      <c r="Q15" s="467"/>
      <c r="S15" s="506"/>
    </row>
    <row r="16" spans="1:20" x14ac:dyDescent="0.25">
      <c r="A16" s="493" t="s">
        <v>582</v>
      </c>
      <c r="B16" s="483">
        <v>2</v>
      </c>
      <c r="C16" s="483">
        <v>54.2</v>
      </c>
      <c r="D16" s="483">
        <f>C16*(B16+1)</f>
        <v>162.60000000000002</v>
      </c>
      <c r="E16" s="483">
        <v>9.3000000000000007</v>
      </c>
      <c r="F16" s="483">
        <v>21.06</v>
      </c>
      <c r="G16" s="505">
        <f>(F16/2.178)*(2*1.8+1.21)</f>
        <v>46.509917355371904</v>
      </c>
      <c r="H16" s="483">
        <f>3.92*K16</f>
        <v>7.84</v>
      </c>
      <c r="I16" s="483">
        <v>0</v>
      </c>
      <c r="J16" s="483">
        <v>0</v>
      </c>
      <c r="K16" s="483">
        <v>2</v>
      </c>
      <c r="L16" s="483">
        <v>0</v>
      </c>
      <c r="M16" s="516">
        <v>8</v>
      </c>
      <c r="N16" s="467"/>
      <c r="O16" s="506"/>
      <c r="Q16" s="467"/>
      <c r="S16" s="506"/>
    </row>
    <row r="17" spans="1:19" x14ac:dyDescent="0.25">
      <c r="A17" s="493" t="s">
        <v>299</v>
      </c>
      <c r="B17" s="483"/>
      <c r="C17" s="483"/>
      <c r="D17" s="483"/>
      <c r="E17" s="483"/>
      <c r="F17" s="483"/>
      <c r="G17" s="483"/>
      <c r="H17" s="483"/>
      <c r="I17" s="483"/>
      <c r="J17" s="483"/>
      <c r="K17" s="483"/>
      <c r="L17" s="483"/>
      <c r="M17" s="516">
        <v>20</v>
      </c>
      <c r="N17" s="467"/>
      <c r="O17" s="506"/>
      <c r="Q17" s="467"/>
      <c r="S17" s="506"/>
    </row>
    <row r="18" spans="1:19" x14ac:dyDescent="0.25">
      <c r="A18" s="493" t="s">
        <v>581</v>
      </c>
      <c r="B18" s="483"/>
      <c r="C18" s="483"/>
      <c r="D18" s="483">
        <f t="shared" ref="D18:L18" si="0">SUM(D13:D16)</f>
        <v>539.40000000000009</v>
      </c>
      <c r="E18" s="483">
        <f t="shared" si="0"/>
        <v>37.200000000000003</v>
      </c>
      <c r="F18" s="505">
        <f t="shared" si="0"/>
        <v>60.879999999999995</v>
      </c>
      <c r="G18" s="505">
        <f t="shared" si="0"/>
        <v>134.45032139577594</v>
      </c>
      <c r="H18" s="505">
        <f t="shared" si="0"/>
        <v>47.040000000000006</v>
      </c>
      <c r="I18" s="505">
        <f t="shared" si="0"/>
        <v>28</v>
      </c>
      <c r="J18" s="483">
        <f t="shared" si="0"/>
        <v>30</v>
      </c>
      <c r="K18" s="483">
        <f t="shared" si="0"/>
        <v>12</v>
      </c>
      <c r="L18" s="483">
        <f t="shared" si="0"/>
        <v>2</v>
      </c>
      <c r="M18" s="516">
        <f>SUM(M13:M17)</f>
        <v>46</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38285.533200000005</v>
      </c>
      <c r="C20" s="494">
        <f>$E$18*$I$10</f>
        <v>2640.3816000000002</v>
      </c>
      <c r="D20" s="494">
        <f>$G$18*$I$9</f>
        <v>6749.2044585858594</v>
      </c>
      <c r="E20" s="494">
        <f>($B$10)*$K$18</f>
        <v>3972</v>
      </c>
      <c r="F20" s="494">
        <f>$E$10*$L$18</f>
        <v>4890</v>
      </c>
      <c r="G20" s="494">
        <f>$I$11*$M$18</f>
        <v>10603</v>
      </c>
      <c r="H20" s="494">
        <f>SUM(B20:G20)</f>
        <v>67140.119258585866</v>
      </c>
      <c r="I20" s="505">
        <f>$H$20/$B$3</f>
        <v>34.841784773526655</v>
      </c>
      <c r="J20" s="501"/>
      <c r="K20" s="501"/>
      <c r="L20" s="492"/>
      <c r="M20" s="498"/>
    </row>
    <row r="21" spans="1:19" x14ac:dyDescent="0.25">
      <c r="A21" s="484" t="s">
        <v>571</v>
      </c>
      <c r="B21" s="494">
        <f>$D$18*$J$10</f>
        <v>44117.795700000002</v>
      </c>
      <c r="C21" s="494">
        <f>$E$18*$J$10</f>
        <v>3042.6066000000001</v>
      </c>
      <c r="D21" s="494">
        <f>$G$18*$J$9</f>
        <v>6933.4013988980714</v>
      </c>
      <c r="E21" s="494">
        <f>($B$10)*$K$18</f>
        <v>3972</v>
      </c>
      <c r="F21" s="494">
        <f>$E$10*$L$18</f>
        <v>4890</v>
      </c>
      <c r="G21" s="494">
        <f>$J$11*$M$18</f>
        <v>11063</v>
      </c>
      <c r="H21" s="494">
        <f>SUM(B21:G21)</f>
        <v>74018.803698898075</v>
      </c>
      <c r="I21" s="505">
        <f>$H$21/$B$3</f>
        <v>38.411418629422975</v>
      </c>
      <c r="J21" s="501"/>
      <c r="K21" s="501"/>
      <c r="L21" s="492"/>
      <c r="M21" s="498"/>
    </row>
    <row r="22" spans="1:19" ht="15.75" thickBot="1" x14ac:dyDescent="0.3">
      <c r="A22" s="507" t="s">
        <v>570</v>
      </c>
      <c r="B22" s="494">
        <f>$D$18*$K$10</f>
        <v>44117.795700000002</v>
      </c>
      <c r="C22" s="494">
        <f>$E$18*$K$10</f>
        <v>3042.6066000000001</v>
      </c>
      <c r="D22" s="494">
        <f>$G$18*$K$9</f>
        <v>6933.4013988980714</v>
      </c>
      <c r="E22" s="494">
        <f>($B$10)*$K$18</f>
        <v>3972</v>
      </c>
      <c r="F22" s="494">
        <f>$E$10*$L$18</f>
        <v>4890</v>
      </c>
      <c r="G22" s="494">
        <f>$K$11*$M$18</f>
        <v>11063</v>
      </c>
      <c r="H22" s="494">
        <f>SUM(B22:G22)</f>
        <v>74018.803698898075</v>
      </c>
      <c r="I22" s="505">
        <f>$H$22/$B$3</f>
        <v>38.411418629422975</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515870.85452499992</v>
      </c>
      <c r="J26" s="505"/>
      <c r="K26" s="505"/>
      <c r="L26" s="505"/>
      <c r="M26" s="491">
        <f>I26/B3</f>
        <v>267.70672263881676</v>
      </c>
    </row>
    <row r="27" spans="1:19" x14ac:dyDescent="0.25">
      <c r="A27" s="484" t="s">
        <v>566</v>
      </c>
      <c r="B27" s="483"/>
      <c r="C27" s="483"/>
      <c r="D27" s="505">
        <f>clcost!E6</f>
        <v>321.70549999999997</v>
      </c>
      <c r="E27" s="483"/>
      <c r="F27" s="494"/>
      <c r="G27" s="494"/>
      <c r="H27" s="494">
        <f>$B$4*$D$27</f>
        <v>515870.85452499992</v>
      </c>
      <c r="I27" s="494"/>
      <c r="J27" s="505"/>
      <c r="K27" s="505"/>
      <c r="L27" s="505">
        <f>H27/B3</f>
        <v>267.70672263881676</v>
      </c>
      <c r="M27" s="491"/>
    </row>
    <row r="28" spans="1:19" x14ac:dyDescent="0.25">
      <c r="A28" s="484" t="s">
        <v>565</v>
      </c>
      <c r="B28" s="483"/>
      <c r="C28" s="505">
        <f>clcost!E6</f>
        <v>321.70549999999997</v>
      </c>
      <c r="D28" s="483"/>
      <c r="E28" s="483"/>
      <c r="F28" s="494"/>
      <c r="G28" s="494">
        <f>$B$4*$C$28</f>
        <v>515870.85452499992</v>
      </c>
      <c r="H28" s="494"/>
      <c r="I28" s="494"/>
      <c r="J28" s="505"/>
      <c r="K28" s="505">
        <f>G28/B3</f>
        <v>267.70672263881676</v>
      </c>
      <c r="L28" s="505"/>
      <c r="M28" s="491"/>
    </row>
    <row r="29" spans="1:19" x14ac:dyDescent="0.25">
      <c r="A29" s="484" t="s">
        <v>564</v>
      </c>
      <c r="B29" s="483"/>
      <c r="C29" s="505">
        <f>clcost!E21</f>
        <v>146.74949999999998</v>
      </c>
      <c r="D29" s="483"/>
      <c r="E29" s="483"/>
      <c r="F29" s="494"/>
      <c r="G29" s="494">
        <f>$B$5*$C$29</f>
        <v>265713.44967</v>
      </c>
      <c r="H29" s="494"/>
      <c r="I29" s="494"/>
      <c r="J29" s="505"/>
      <c r="K29" s="505">
        <f>G29/B3</f>
        <v>137.88969884276077</v>
      </c>
      <c r="L29" s="505"/>
      <c r="M29" s="491"/>
    </row>
    <row r="30" spans="1:19" x14ac:dyDescent="0.25">
      <c r="A30" s="484" t="s">
        <v>563</v>
      </c>
      <c r="B30" s="483"/>
      <c r="C30" s="505">
        <f>clcost!E24</f>
        <v>115.5585</v>
      </c>
      <c r="D30" s="483"/>
      <c r="E30" s="483"/>
      <c r="F30" s="494"/>
      <c r="G30" s="494">
        <f>$B$5*$C$30</f>
        <v>209237.15361000001</v>
      </c>
      <c r="H30" s="494"/>
      <c r="I30" s="494"/>
      <c r="J30" s="505"/>
      <c r="K30" s="505">
        <f>G30/B3</f>
        <v>108.58181297872341</v>
      </c>
      <c r="L30" s="505"/>
      <c r="M30" s="491"/>
    </row>
    <row r="31" spans="1:19" x14ac:dyDescent="0.25">
      <c r="A31" s="484" t="s">
        <v>562</v>
      </c>
      <c r="B31" s="483"/>
      <c r="C31" s="505">
        <f>clcost!E26</f>
        <v>404.87599999999998</v>
      </c>
      <c r="D31" s="483"/>
      <c r="E31" s="483"/>
      <c r="F31" s="494"/>
      <c r="G31" s="494">
        <f>$B$5*$C$31</f>
        <v>733092.77815999999</v>
      </c>
      <c r="H31" s="494"/>
      <c r="I31" s="494"/>
      <c r="J31" s="505"/>
      <c r="K31" s="505">
        <f>G31/B3</f>
        <v>380.43216303061752</v>
      </c>
      <c r="L31" s="505"/>
      <c r="M31" s="491"/>
    </row>
    <row r="32" spans="1:19" x14ac:dyDescent="0.25">
      <c r="A32" s="484" t="s">
        <v>561</v>
      </c>
      <c r="B32" s="483"/>
      <c r="C32" s="483"/>
      <c r="D32" s="505">
        <f>clcost!E22</f>
        <v>258.28250000000003</v>
      </c>
      <c r="E32" s="483"/>
      <c r="F32" s="494"/>
      <c r="G32" s="494"/>
      <c r="H32" s="494">
        <f>$B$5*$D$32</f>
        <v>467661.79145000008</v>
      </c>
      <c r="I32" s="494"/>
      <c r="J32" s="505"/>
      <c r="K32" s="505"/>
      <c r="L32" s="505">
        <f>H32/B3</f>
        <v>242.68904590036331</v>
      </c>
      <c r="M32" s="491"/>
    </row>
    <row r="33" spans="1:13" x14ac:dyDescent="0.25">
      <c r="A33" s="484" t="s">
        <v>560</v>
      </c>
      <c r="B33" s="483"/>
      <c r="C33" s="483"/>
      <c r="D33" s="505">
        <f>clcost!E25</f>
        <v>145.76049999999998</v>
      </c>
      <c r="E33" s="483"/>
      <c r="F33" s="494"/>
      <c r="G33" s="494"/>
      <c r="H33" s="494">
        <f>$B$5*$D$33</f>
        <v>263922.70692999999</v>
      </c>
      <c r="I33" s="494"/>
      <c r="J33" s="505"/>
      <c r="K33" s="505"/>
      <c r="L33" s="505">
        <f>H33/B3</f>
        <v>136.96040837052414</v>
      </c>
      <c r="M33" s="491"/>
    </row>
    <row r="34" spans="1:13" x14ac:dyDescent="0.25">
      <c r="A34" s="484" t="s">
        <v>559</v>
      </c>
      <c r="B34" s="483"/>
      <c r="C34" s="483"/>
      <c r="D34" s="505">
        <f>clcost!E26</f>
        <v>404.87599999999998</v>
      </c>
      <c r="E34" s="483"/>
      <c r="F34" s="494"/>
      <c r="G34" s="494"/>
      <c r="H34" s="494">
        <f>$B$5*$D$34</f>
        <v>733092.77815999999</v>
      </c>
      <c r="I34" s="494"/>
      <c r="J34" s="505"/>
      <c r="K34" s="505"/>
      <c r="L34" s="505">
        <f>H34/B3</f>
        <v>380.43216303061752</v>
      </c>
      <c r="M34" s="491"/>
    </row>
    <row r="35" spans="1:13" x14ac:dyDescent="0.25">
      <c r="A35" s="484" t="s">
        <v>558</v>
      </c>
      <c r="B35" s="483"/>
      <c r="C35" s="483"/>
      <c r="D35" s="483"/>
      <c r="E35" s="505">
        <f>clcost!E22</f>
        <v>258.28250000000003</v>
      </c>
      <c r="F35" s="494"/>
      <c r="G35" s="494"/>
      <c r="H35" s="494"/>
      <c r="I35" s="494">
        <f>$B$5*$E$35</f>
        <v>467661.79145000008</v>
      </c>
      <c r="J35" s="505"/>
      <c r="K35" s="505"/>
      <c r="L35" s="505"/>
      <c r="M35" s="491">
        <f>I35/B3</f>
        <v>242.68904590036331</v>
      </c>
    </row>
    <row r="36" spans="1:13" x14ac:dyDescent="0.25">
      <c r="A36" s="484" t="s">
        <v>557</v>
      </c>
      <c r="B36" s="483"/>
      <c r="C36" s="483"/>
      <c r="D36" s="483"/>
      <c r="E36" s="505">
        <f>clcost!E25</f>
        <v>145.76049999999998</v>
      </c>
      <c r="F36" s="494"/>
      <c r="G36" s="494"/>
      <c r="H36" s="494"/>
      <c r="I36" s="494">
        <f>$B$5*$E$36</f>
        <v>263922.70692999999</v>
      </c>
      <c r="J36" s="505"/>
      <c r="K36" s="505"/>
      <c r="L36" s="505"/>
      <c r="M36" s="491">
        <f>I36/B3</f>
        <v>136.96040837052414</v>
      </c>
    </row>
    <row r="37" spans="1:13" ht="15.75" thickBot="1" x14ac:dyDescent="0.3">
      <c r="A37" s="484" t="s">
        <v>556</v>
      </c>
      <c r="B37" s="483"/>
      <c r="C37" s="483"/>
      <c r="D37" s="483"/>
      <c r="E37" s="505">
        <f>clcost!E26</f>
        <v>404.87599999999998</v>
      </c>
      <c r="F37" s="494"/>
      <c r="G37" s="494"/>
      <c r="H37" s="494"/>
      <c r="I37" s="494">
        <f>$B$5*$E$37</f>
        <v>733092.77815999999</v>
      </c>
      <c r="J37" s="505"/>
      <c r="K37" s="505"/>
      <c r="L37" s="505"/>
      <c r="M37" s="491">
        <f>I37/B3</f>
        <v>380.43216303061752</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74883.770245000007</v>
      </c>
      <c r="G41" s="478">
        <f>$C$41*$B$6</f>
        <v>74883.770245000007</v>
      </c>
      <c r="H41" s="478">
        <f>$C$41*$B$6</f>
        <v>74883.770245000007</v>
      </c>
      <c r="I41" s="478">
        <f>$C$41*$B$6</f>
        <v>74883.770245000007</v>
      </c>
      <c r="J41" s="473">
        <f>G41/B3</f>
        <v>38.860285544888434</v>
      </c>
      <c r="K41" s="472">
        <f>G41/B3</f>
        <v>38.860285544888434</v>
      </c>
      <c r="L41" s="472">
        <f>H41/B3</f>
        <v>38.860285544888434</v>
      </c>
      <c r="M41" s="469">
        <f>I41/B3</f>
        <v>38.860285544888434</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8"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2.28515625" style="506" customWidth="1"/>
    <col min="5" max="5" width="11.42578125" style="506" customWidth="1"/>
    <col min="6" max="6" width="13.7109375" style="506" customWidth="1"/>
    <col min="7" max="7" width="13.57031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633</v>
      </c>
      <c r="B1" s="550"/>
      <c r="C1" s="533"/>
      <c r="D1" s="533"/>
      <c r="E1" s="533"/>
      <c r="F1" s="533"/>
      <c r="G1" s="549"/>
    </row>
    <row r="2" spans="1:20" ht="15" customHeight="1" x14ac:dyDescent="0.35">
      <c r="A2" s="485" t="s">
        <v>616</v>
      </c>
      <c r="B2" s="548" t="s">
        <v>632</v>
      </c>
      <c r="C2" s="547"/>
      <c r="D2" s="497" t="s">
        <v>551</v>
      </c>
      <c r="E2" s="482" t="s">
        <v>119</v>
      </c>
      <c r="F2" s="482" t="s">
        <v>120</v>
      </c>
      <c r="G2" s="488" t="s">
        <v>121</v>
      </c>
      <c r="M2" s="467"/>
      <c r="O2" s="506"/>
      <c r="P2" s="467"/>
      <c r="Q2" s="467"/>
      <c r="R2" s="506"/>
      <c r="S2" s="506"/>
    </row>
    <row r="3" spans="1:20" ht="15" customHeight="1" x14ac:dyDescent="0.25">
      <c r="A3" s="493" t="s">
        <v>614</v>
      </c>
      <c r="B3" s="503">
        <v>12613</v>
      </c>
      <c r="C3" s="546" t="s">
        <v>613</v>
      </c>
      <c r="D3" s="545"/>
      <c r="E3" s="545"/>
      <c r="F3" s="545"/>
      <c r="G3" s="544"/>
      <c r="M3" s="467"/>
      <c r="O3" s="506"/>
      <c r="P3" s="467"/>
      <c r="Q3" s="467"/>
      <c r="R3" s="506"/>
      <c r="S3" s="506"/>
    </row>
    <row r="4" spans="1:20" ht="15" customHeight="1" x14ac:dyDescent="0.25">
      <c r="A4" s="493" t="s">
        <v>612</v>
      </c>
      <c r="B4" s="503">
        <v>4237.8599999999997</v>
      </c>
      <c r="C4" s="543" t="s">
        <v>611</v>
      </c>
      <c r="D4" s="541"/>
      <c r="E4" s="541"/>
      <c r="F4" s="541"/>
      <c r="G4" s="498"/>
      <c r="M4" s="467"/>
      <c r="O4" s="506"/>
      <c r="P4" s="467"/>
      <c r="Q4" s="467"/>
      <c r="R4" s="506"/>
      <c r="S4" s="506"/>
    </row>
    <row r="5" spans="1:20" ht="15" customHeight="1" x14ac:dyDescent="0.25">
      <c r="A5" s="493" t="s">
        <v>610</v>
      </c>
      <c r="B5" s="503">
        <v>10118.6</v>
      </c>
      <c r="C5" s="542" t="s">
        <v>609</v>
      </c>
      <c r="D5" s="541"/>
      <c r="E5" s="541"/>
      <c r="F5" s="541"/>
      <c r="G5" s="498"/>
      <c r="M5" s="467"/>
      <c r="O5" s="506"/>
      <c r="P5" s="467"/>
      <c r="Q5" s="467"/>
      <c r="R5" s="506"/>
      <c r="S5" s="506"/>
    </row>
    <row r="6" spans="1:20" ht="15" customHeight="1" thickBot="1" x14ac:dyDescent="0.3">
      <c r="A6" s="540" t="s">
        <v>608</v>
      </c>
      <c r="B6" s="539">
        <v>197.89</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125.875</v>
      </c>
      <c r="D13" s="483">
        <f>C13*(B13+1)</f>
        <v>251.75</v>
      </c>
      <c r="E13" s="483">
        <v>8.6999999999999993</v>
      </c>
      <c r="F13" s="483">
        <v>22.55</v>
      </c>
      <c r="G13" s="505">
        <f>(F13/2.178)*(2*1.8+1.21)</f>
        <v>49.800505050505059</v>
      </c>
      <c r="H13" s="483">
        <f>3.92*K13</f>
        <v>43.12</v>
      </c>
      <c r="I13" s="552">
        <v>0</v>
      </c>
      <c r="J13" s="483">
        <v>0</v>
      </c>
      <c r="K13" s="483">
        <v>11</v>
      </c>
      <c r="L13" s="483">
        <v>0</v>
      </c>
      <c r="M13" s="516">
        <v>10</v>
      </c>
      <c r="N13" s="467"/>
      <c r="O13" s="506"/>
      <c r="Q13" s="467"/>
      <c r="S13" s="506"/>
    </row>
    <row r="14" spans="1:20" x14ac:dyDescent="0.25">
      <c r="A14" s="493" t="s">
        <v>584</v>
      </c>
      <c r="B14" s="483">
        <v>1</v>
      </c>
      <c r="C14" s="483">
        <v>125.875</v>
      </c>
      <c r="D14" s="483">
        <f>C14*(B14+1)</f>
        <v>251.75</v>
      </c>
      <c r="E14" s="483">
        <v>8.6999999999999993</v>
      </c>
      <c r="F14" s="483">
        <v>175.34</v>
      </c>
      <c r="G14" s="505">
        <f>(F14/2.178)*(2*1.8+1.21)</f>
        <v>387.22929292929297</v>
      </c>
      <c r="H14" s="483">
        <f>3.92*K14</f>
        <v>31.36</v>
      </c>
      <c r="I14" s="552">
        <v>0</v>
      </c>
      <c r="J14" s="483">
        <v>0</v>
      </c>
      <c r="K14" s="483">
        <v>8</v>
      </c>
      <c r="L14" s="483">
        <v>0</v>
      </c>
      <c r="M14" s="516">
        <v>10</v>
      </c>
      <c r="N14" s="467"/>
      <c r="O14" s="506"/>
      <c r="Q14" s="467"/>
      <c r="S14" s="506"/>
    </row>
    <row r="15" spans="1:20" x14ac:dyDescent="0.25">
      <c r="A15" s="493" t="s">
        <v>583</v>
      </c>
      <c r="B15" s="483">
        <v>1</v>
      </c>
      <c r="C15" s="483">
        <v>80.959999999999994</v>
      </c>
      <c r="D15" s="483">
        <f>C15*(B15+1)</f>
        <v>161.91999999999999</v>
      </c>
      <c r="E15" s="483">
        <v>8.6999999999999993</v>
      </c>
      <c r="F15" s="483">
        <v>0</v>
      </c>
      <c r="G15" s="505">
        <f>(F15/2.178)*(2*1.8+1.21)</f>
        <v>0</v>
      </c>
      <c r="H15" s="483">
        <f>3.92*K15</f>
        <v>23.52</v>
      </c>
      <c r="I15" s="483">
        <v>0</v>
      </c>
      <c r="J15" s="483">
        <v>0</v>
      </c>
      <c r="K15" s="483">
        <v>6</v>
      </c>
      <c r="L15" s="483">
        <v>0</v>
      </c>
      <c r="M15" s="516">
        <v>10</v>
      </c>
      <c r="N15" s="467"/>
      <c r="O15" s="506"/>
      <c r="Q15" s="467"/>
      <c r="S15" s="506"/>
    </row>
    <row r="16" spans="1:20" x14ac:dyDescent="0.25">
      <c r="A16" s="493" t="s">
        <v>582</v>
      </c>
      <c r="B16" s="483">
        <v>1</v>
      </c>
      <c r="C16" s="483">
        <v>73.375</v>
      </c>
      <c r="D16" s="483">
        <f>C16*(B16+1)</f>
        <v>146.75</v>
      </c>
      <c r="E16" s="483">
        <v>8.6999999999999993</v>
      </c>
      <c r="F16" s="483">
        <v>0</v>
      </c>
      <c r="G16" s="505">
        <f>(F16/2.178)*(2*1.8+1.21)</f>
        <v>0</v>
      </c>
      <c r="H16" s="483">
        <f>3.92*K16</f>
        <v>31.36</v>
      </c>
      <c r="I16" s="483">
        <v>52.04</v>
      </c>
      <c r="J16" s="483">
        <v>78.3</v>
      </c>
      <c r="K16" s="483">
        <v>8</v>
      </c>
      <c r="L16" s="483">
        <v>2</v>
      </c>
      <c r="M16" s="516">
        <v>10</v>
      </c>
      <c r="N16" s="467"/>
      <c r="O16" s="506"/>
      <c r="Q16" s="467"/>
      <c r="S16" s="506"/>
    </row>
    <row r="17" spans="1:19" x14ac:dyDescent="0.25">
      <c r="A17" s="493" t="s">
        <v>299</v>
      </c>
      <c r="B17" s="483"/>
      <c r="C17" s="483"/>
      <c r="D17" s="483"/>
      <c r="E17" s="483"/>
      <c r="F17" s="483"/>
      <c r="G17" s="483"/>
      <c r="H17" s="483"/>
      <c r="I17" s="483"/>
      <c r="J17" s="483"/>
      <c r="K17" s="483"/>
      <c r="L17" s="483"/>
      <c r="M17" s="516">
        <v>25</v>
      </c>
      <c r="N17" s="467"/>
      <c r="O17" s="506"/>
      <c r="Q17" s="467"/>
      <c r="S17" s="506"/>
    </row>
    <row r="18" spans="1:19" x14ac:dyDescent="0.25">
      <c r="A18" s="493" t="s">
        <v>581</v>
      </c>
      <c r="B18" s="483"/>
      <c r="C18" s="483"/>
      <c r="D18" s="483">
        <f t="shared" ref="D18:L18" si="0">SUM(D13:D16)</f>
        <v>812.17</v>
      </c>
      <c r="E18" s="483">
        <f t="shared" si="0"/>
        <v>34.799999999999997</v>
      </c>
      <c r="F18" s="505">
        <f t="shared" si="0"/>
        <v>197.89000000000001</v>
      </c>
      <c r="G18" s="505">
        <f t="shared" si="0"/>
        <v>437.02979797979805</v>
      </c>
      <c r="H18" s="505">
        <f t="shared" si="0"/>
        <v>129.35999999999999</v>
      </c>
      <c r="I18" s="505">
        <f t="shared" si="0"/>
        <v>52.04</v>
      </c>
      <c r="J18" s="483">
        <f t="shared" si="0"/>
        <v>78.3</v>
      </c>
      <c r="K18" s="483">
        <f t="shared" si="0"/>
        <v>33</v>
      </c>
      <c r="L18" s="483">
        <f t="shared" si="0"/>
        <v>2</v>
      </c>
      <c r="M18" s="516">
        <f>SUM(M13:M17)</f>
        <v>65</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57646.202259999991</v>
      </c>
      <c r="C20" s="494">
        <f>$E$18*$I$10</f>
        <v>2470.0343999999996</v>
      </c>
      <c r="D20" s="494">
        <f>$G$18*$I$9</f>
        <v>21938.240313888895</v>
      </c>
      <c r="E20" s="494">
        <f>($B$10)*$K$18</f>
        <v>10923</v>
      </c>
      <c r="F20" s="494">
        <f>$E$10*$L$18</f>
        <v>4890</v>
      </c>
      <c r="G20" s="494">
        <f>$I$11*$M$18</f>
        <v>14982.5</v>
      </c>
      <c r="H20" s="494">
        <f>SUM(B20:G20)</f>
        <v>112849.97697388889</v>
      </c>
      <c r="I20" s="505">
        <f>$H$20/$B$3</f>
        <v>8.9471162272170695</v>
      </c>
      <c r="J20" s="501"/>
      <c r="K20" s="501"/>
      <c r="L20" s="492"/>
      <c r="M20" s="498"/>
    </row>
    <row r="21" spans="1:19" x14ac:dyDescent="0.25">
      <c r="A21" s="484" t="s">
        <v>571</v>
      </c>
      <c r="B21" s="494">
        <f>$D$18*$J$10</f>
        <v>66427.790384999986</v>
      </c>
      <c r="C21" s="494">
        <f>$E$18*$J$10</f>
        <v>2846.3093999999996</v>
      </c>
      <c r="D21" s="494">
        <f>$G$18*$J$9</f>
        <v>22536.971137121214</v>
      </c>
      <c r="E21" s="494">
        <f>($B$10)*$K$18</f>
        <v>10923</v>
      </c>
      <c r="F21" s="494">
        <f>$E$10*$L$18</f>
        <v>4890</v>
      </c>
      <c r="G21" s="494">
        <f>$J$11*$M$18</f>
        <v>15632.5</v>
      </c>
      <c r="H21" s="494">
        <f>SUM(B21:G21)</f>
        <v>123256.5709221212</v>
      </c>
      <c r="I21" s="505">
        <f>$H$21/$B$3</f>
        <v>9.7721851202823444</v>
      </c>
      <c r="J21" s="501"/>
      <c r="K21" s="501"/>
      <c r="L21" s="492"/>
      <c r="M21" s="498"/>
    </row>
    <row r="22" spans="1:19" ht="15.75" thickBot="1" x14ac:dyDescent="0.3">
      <c r="A22" s="507" t="s">
        <v>570</v>
      </c>
      <c r="B22" s="494">
        <f>$D$18*$K$10</f>
        <v>66427.790384999986</v>
      </c>
      <c r="C22" s="494">
        <f>$E$18*$K$10</f>
        <v>2846.3093999999996</v>
      </c>
      <c r="D22" s="494">
        <f>$G$18*$K$9</f>
        <v>22536.971137121214</v>
      </c>
      <c r="E22" s="494">
        <f>($B$10)*$K$18</f>
        <v>10923</v>
      </c>
      <c r="F22" s="494">
        <f>$E$10*$L$18</f>
        <v>4890</v>
      </c>
      <c r="G22" s="494">
        <f>$K$11*$M$18</f>
        <v>15632.5</v>
      </c>
      <c r="H22" s="494">
        <f>SUM(B22:G22)</f>
        <v>123256.5709221212</v>
      </c>
      <c r="I22" s="505">
        <f>$H$22/$B$3</f>
        <v>9.7721851202823444</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1363342.8702299998</v>
      </c>
      <c r="J26" s="505"/>
      <c r="K26" s="505"/>
      <c r="L26" s="505"/>
      <c r="M26" s="491">
        <f>I26/B3</f>
        <v>108.09029336636802</v>
      </c>
    </row>
    <row r="27" spans="1:19" x14ac:dyDescent="0.25">
      <c r="A27" s="484" t="s">
        <v>566</v>
      </c>
      <c r="B27" s="483"/>
      <c r="C27" s="483"/>
      <c r="D27" s="483">
        <f>clcost!E6</f>
        <v>321.70549999999997</v>
      </c>
      <c r="E27" s="483"/>
      <c r="F27" s="494"/>
      <c r="G27" s="494"/>
      <c r="H27" s="494">
        <f>$B$4*$D$27</f>
        <v>1363342.8702299998</v>
      </c>
      <c r="I27" s="494"/>
      <c r="J27" s="505"/>
      <c r="K27" s="505"/>
      <c r="L27" s="505">
        <f>H27/B3</f>
        <v>108.09029336636802</v>
      </c>
      <c r="M27" s="491"/>
    </row>
    <row r="28" spans="1:19" x14ac:dyDescent="0.25">
      <c r="A28" s="484" t="s">
        <v>565</v>
      </c>
      <c r="B28" s="483"/>
      <c r="C28" s="505">
        <f>clcost!E6</f>
        <v>321.70549999999997</v>
      </c>
      <c r="D28" s="483"/>
      <c r="E28" s="483"/>
      <c r="F28" s="494"/>
      <c r="G28" s="494">
        <f>$B$4*$C$28</f>
        <v>1363342.8702299998</v>
      </c>
      <c r="H28" s="494"/>
      <c r="I28" s="494"/>
      <c r="J28" s="505"/>
      <c r="K28" s="505">
        <f>G28/B3</f>
        <v>108.09029336636802</v>
      </c>
      <c r="L28" s="505"/>
      <c r="M28" s="491"/>
    </row>
    <row r="29" spans="1:19" x14ac:dyDescent="0.25">
      <c r="A29" s="484" t="s">
        <v>564</v>
      </c>
      <c r="B29" s="483"/>
      <c r="C29" s="505">
        <f>clcost!E21</f>
        <v>146.74949999999998</v>
      </c>
      <c r="D29" s="483"/>
      <c r="E29" s="483"/>
      <c r="F29" s="494"/>
      <c r="G29" s="494">
        <f>$B$5*$C$29</f>
        <v>1484899.4907</v>
      </c>
      <c r="H29" s="494"/>
      <c r="I29" s="494"/>
      <c r="J29" s="505"/>
      <c r="K29" s="505">
        <f>G29/B3</f>
        <v>117.72770084040276</v>
      </c>
      <c r="L29" s="505"/>
      <c r="M29" s="491"/>
    </row>
    <row r="30" spans="1:19" x14ac:dyDescent="0.25">
      <c r="A30" s="484" t="s">
        <v>563</v>
      </c>
      <c r="B30" s="483"/>
      <c r="C30" s="505">
        <f>clcost!E25</f>
        <v>145.76049999999998</v>
      </c>
      <c r="D30" s="483"/>
      <c r="E30" s="483"/>
      <c r="F30" s="494"/>
      <c r="G30" s="494">
        <f>$B$5*$C$30</f>
        <v>1474892.1952999998</v>
      </c>
      <c r="H30" s="494"/>
      <c r="I30" s="494"/>
      <c r="J30" s="505"/>
      <c r="K30" s="505">
        <f>G30/B3</f>
        <v>116.93428964560373</v>
      </c>
      <c r="L30" s="505"/>
      <c r="M30" s="491"/>
    </row>
    <row r="31" spans="1:19" x14ac:dyDescent="0.25">
      <c r="A31" s="484" t="s">
        <v>562</v>
      </c>
      <c r="B31" s="483"/>
      <c r="C31" s="505">
        <f>clcost!E26</f>
        <v>404.87599999999998</v>
      </c>
      <c r="D31" s="483"/>
      <c r="E31" s="483"/>
      <c r="F31" s="494"/>
      <c r="G31" s="494">
        <f>$B$5*$C$31</f>
        <v>4096778.2936</v>
      </c>
      <c r="H31" s="494"/>
      <c r="I31" s="494"/>
      <c r="J31" s="505"/>
      <c r="K31" s="505">
        <f>G31/B3</f>
        <v>324.80601709347496</v>
      </c>
      <c r="L31" s="505"/>
      <c r="M31" s="491"/>
    </row>
    <row r="32" spans="1:19" x14ac:dyDescent="0.25">
      <c r="A32" s="484" t="s">
        <v>561</v>
      </c>
      <c r="B32" s="483"/>
      <c r="C32" s="483"/>
      <c r="D32" s="505">
        <f>clcost!E22</f>
        <v>258.28250000000003</v>
      </c>
      <c r="E32" s="483"/>
      <c r="F32" s="494"/>
      <c r="G32" s="494"/>
      <c r="H32" s="494">
        <f>$B$5*$D$32</f>
        <v>2613457.3045000006</v>
      </c>
      <c r="I32" s="494"/>
      <c r="J32" s="505"/>
      <c r="K32" s="505"/>
      <c r="L32" s="505">
        <f>H32/B3</f>
        <v>207.20346503607394</v>
      </c>
      <c r="M32" s="491"/>
    </row>
    <row r="33" spans="1:13" x14ac:dyDescent="0.25">
      <c r="A33" s="484" t="s">
        <v>560</v>
      </c>
      <c r="B33" s="483"/>
      <c r="C33" s="483"/>
      <c r="D33" s="505">
        <f>clcost!E24</f>
        <v>115.5585</v>
      </c>
      <c r="E33" s="483"/>
      <c r="F33" s="494"/>
      <c r="G33" s="494"/>
      <c r="H33" s="494">
        <f>$B$5*$D$33</f>
        <v>1169290.2381</v>
      </c>
      <c r="I33" s="494"/>
      <c r="J33" s="505"/>
      <c r="K33" s="505"/>
      <c r="L33" s="505">
        <f>H33/B3</f>
        <v>92.705164362166016</v>
      </c>
      <c r="M33" s="491"/>
    </row>
    <row r="34" spans="1:13" x14ac:dyDescent="0.25">
      <c r="A34" s="484" t="s">
        <v>559</v>
      </c>
      <c r="B34" s="483"/>
      <c r="C34" s="483"/>
      <c r="D34" s="505">
        <f>clcost!E26</f>
        <v>404.87599999999998</v>
      </c>
      <c r="E34" s="483"/>
      <c r="F34" s="494"/>
      <c r="G34" s="494"/>
      <c r="H34" s="494">
        <f>$B$5*$D$34</f>
        <v>4096778.2936</v>
      </c>
      <c r="I34" s="494"/>
      <c r="J34" s="505"/>
      <c r="K34" s="505"/>
      <c r="L34" s="505">
        <f>H34/B3</f>
        <v>324.80601709347496</v>
      </c>
      <c r="M34" s="491"/>
    </row>
    <row r="35" spans="1:13" x14ac:dyDescent="0.25">
      <c r="A35" s="484" t="s">
        <v>558</v>
      </c>
      <c r="B35" s="483"/>
      <c r="C35" s="483"/>
      <c r="D35" s="483"/>
      <c r="E35" s="505">
        <f>clcost!E22</f>
        <v>258.28250000000003</v>
      </c>
      <c r="F35" s="494"/>
      <c r="G35" s="494"/>
      <c r="H35" s="494"/>
      <c r="I35" s="494">
        <f>$B$5*$E$35</f>
        <v>2613457.3045000006</v>
      </c>
      <c r="J35" s="505"/>
      <c r="K35" s="505"/>
      <c r="L35" s="505"/>
      <c r="M35" s="491">
        <f>I35/B3</f>
        <v>207.20346503607394</v>
      </c>
    </row>
    <row r="36" spans="1:13" x14ac:dyDescent="0.25">
      <c r="A36" s="484" t="s">
        <v>557</v>
      </c>
      <c r="B36" s="483"/>
      <c r="C36" s="483"/>
      <c r="D36" s="483"/>
      <c r="E36" s="505">
        <f>clcost!E25</f>
        <v>145.76049999999998</v>
      </c>
      <c r="F36" s="494"/>
      <c r="G36" s="494"/>
      <c r="H36" s="494"/>
      <c r="I36" s="494">
        <f>$B$5*$E$36</f>
        <v>1474892.1952999998</v>
      </c>
      <c r="J36" s="505"/>
      <c r="K36" s="505"/>
      <c r="L36" s="505"/>
      <c r="M36" s="491">
        <f>I36/B3</f>
        <v>116.93428964560373</v>
      </c>
    </row>
    <row r="37" spans="1:13" ht="15.75" thickBot="1" x14ac:dyDescent="0.3">
      <c r="A37" s="484" t="s">
        <v>556</v>
      </c>
      <c r="B37" s="483"/>
      <c r="C37" s="483"/>
      <c r="D37" s="483"/>
      <c r="E37" s="505">
        <f>clcost!E26</f>
        <v>404.87599999999998</v>
      </c>
      <c r="F37" s="494"/>
      <c r="G37" s="494"/>
      <c r="H37" s="494"/>
      <c r="I37" s="494">
        <f>$B$5*$E$37</f>
        <v>4096778.2936</v>
      </c>
      <c r="J37" s="505"/>
      <c r="K37" s="505"/>
      <c r="L37" s="505"/>
      <c r="M37" s="491">
        <f>I37/B3</f>
        <v>324.80601709347496</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243369.17874499998</v>
      </c>
      <c r="G41" s="478">
        <f>$C$41*$B$6</f>
        <v>243369.17874499998</v>
      </c>
      <c r="H41" s="478">
        <f>$C$41*$B$6</f>
        <v>243369.17874499998</v>
      </c>
      <c r="I41" s="478">
        <f>$C$41*$B$6</f>
        <v>243369.17874499998</v>
      </c>
      <c r="J41" s="473">
        <f>G41/B3</f>
        <v>19.295106536509948</v>
      </c>
      <c r="K41" s="472">
        <f>G41/B3</f>
        <v>19.295106536509948</v>
      </c>
      <c r="L41" s="472">
        <f>H41/B3</f>
        <v>19.295106536509948</v>
      </c>
      <c r="M41" s="469">
        <f>I41/B3</f>
        <v>19.295106536509948</v>
      </c>
    </row>
  </sheetData>
  <pageMargins left="0.23622047244094491" right="0.23622047244094491" top="0.74803149606299213" bottom="0.19685039370078741" header="0.31496062992125984" footer="0"/>
  <pageSetup scale="72" fitToHeight="0" orientation="landscape"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8"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1.85546875" style="506" customWidth="1"/>
    <col min="5" max="5" width="11.42578125" style="506" customWidth="1"/>
    <col min="6" max="6" width="13.7109375" style="506" customWidth="1"/>
    <col min="7" max="7" width="13.285156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635</v>
      </c>
      <c r="B1" s="550"/>
      <c r="C1" s="533"/>
      <c r="D1" s="533"/>
      <c r="E1" s="533"/>
      <c r="F1" s="533"/>
      <c r="G1" s="549"/>
    </row>
    <row r="2" spans="1:20" ht="15" customHeight="1" x14ac:dyDescent="0.35">
      <c r="A2" s="485" t="s">
        <v>616</v>
      </c>
      <c r="B2" s="548" t="s">
        <v>634</v>
      </c>
      <c r="C2" s="547"/>
      <c r="D2" s="497" t="s">
        <v>551</v>
      </c>
      <c r="E2" s="482" t="s">
        <v>119</v>
      </c>
      <c r="F2" s="482" t="s">
        <v>120</v>
      </c>
      <c r="G2" s="488" t="s">
        <v>121</v>
      </c>
      <c r="M2" s="467"/>
      <c r="O2" s="506"/>
      <c r="P2" s="467"/>
      <c r="Q2" s="467"/>
      <c r="R2" s="506"/>
      <c r="S2" s="506"/>
    </row>
    <row r="3" spans="1:20" ht="15" customHeight="1" x14ac:dyDescent="0.25">
      <c r="A3" s="493" t="s">
        <v>614</v>
      </c>
      <c r="B3" s="503">
        <v>584</v>
      </c>
      <c r="C3" s="546" t="s">
        <v>613</v>
      </c>
      <c r="D3" s="545"/>
      <c r="E3" s="545"/>
      <c r="F3" s="545"/>
      <c r="G3" s="544"/>
      <c r="M3" s="467"/>
      <c r="O3" s="506"/>
      <c r="P3" s="467"/>
      <c r="Q3" s="467"/>
      <c r="R3" s="506"/>
      <c r="S3" s="506"/>
    </row>
    <row r="4" spans="1:20" ht="15" customHeight="1" x14ac:dyDescent="0.25">
      <c r="A4" s="493" t="s">
        <v>612</v>
      </c>
      <c r="B4" s="503">
        <v>453.16</v>
      </c>
      <c r="C4" s="543" t="s">
        <v>611</v>
      </c>
      <c r="D4" s="541"/>
      <c r="E4" s="541"/>
      <c r="F4" s="541"/>
      <c r="G4" s="498"/>
      <c r="M4" s="467"/>
      <c r="O4" s="506"/>
      <c r="P4" s="467"/>
      <c r="Q4" s="467"/>
      <c r="R4" s="506"/>
      <c r="S4" s="506"/>
    </row>
    <row r="5" spans="1:20" ht="15" customHeight="1" x14ac:dyDescent="0.25">
      <c r="A5" s="493" t="s">
        <v>610</v>
      </c>
      <c r="B5" s="503">
        <v>605.73</v>
      </c>
      <c r="C5" s="542" t="s">
        <v>609</v>
      </c>
      <c r="D5" s="541"/>
      <c r="E5" s="541"/>
      <c r="F5" s="541"/>
      <c r="G5" s="498"/>
      <c r="M5" s="467"/>
      <c r="O5" s="506"/>
      <c r="P5" s="467"/>
      <c r="Q5" s="467"/>
      <c r="R5" s="506"/>
      <c r="S5" s="506"/>
    </row>
    <row r="6" spans="1:20" ht="15" customHeight="1" thickBot="1" x14ac:dyDescent="0.3">
      <c r="A6" s="540" t="s">
        <v>608</v>
      </c>
      <c r="B6" s="539">
        <v>39.64</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23.72</v>
      </c>
      <c r="D13" s="483">
        <f>C13*(B13+1)</f>
        <v>47.44</v>
      </c>
      <c r="E13" s="483">
        <v>3.7</v>
      </c>
      <c r="F13" s="483">
        <v>2.4300000000000002</v>
      </c>
      <c r="G13" s="505">
        <f>(F13/2.178)*(2*1.8+1.21)</f>
        <v>5.3665289256198356</v>
      </c>
      <c r="H13" s="483">
        <f>3.92*K13</f>
        <v>3.92</v>
      </c>
      <c r="I13" s="483">
        <v>0</v>
      </c>
      <c r="J13" s="483">
        <v>0</v>
      </c>
      <c r="K13" s="483">
        <v>1</v>
      </c>
      <c r="L13" s="483">
        <v>0</v>
      </c>
      <c r="M13" s="516">
        <v>2</v>
      </c>
      <c r="N13" s="467"/>
      <c r="O13" s="506"/>
      <c r="Q13" s="467"/>
      <c r="S13" s="506"/>
    </row>
    <row r="14" spans="1:20" x14ac:dyDescent="0.25">
      <c r="A14" s="493" t="s">
        <v>584</v>
      </c>
      <c r="B14" s="483">
        <v>1</v>
      </c>
      <c r="C14" s="483">
        <v>23.72</v>
      </c>
      <c r="D14" s="483">
        <f>C14*(B14+1)</f>
        <v>47.44</v>
      </c>
      <c r="E14" s="483">
        <v>3.7</v>
      </c>
      <c r="F14" s="483">
        <v>7</v>
      </c>
      <c r="G14" s="505">
        <f>(F14/2.178)*(2*1.8+1.21)</f>
        <v>15.459136822773187</v>
      </c>
      <c r="H14" s="483">
        <f>3.92*K14</f>
        <v>11.76</v>
      </c>
      <c r="I14" s="483">
        <v>0</v>
      </c>
      <c r="J14" s="483">
        <v>0</v>
      </c>
      <c r="K14" s="483">
        <v>3</v>
      </c>
      <c r="L14" s="483">
        <v>0</v>
      </c>
      <c r="M14" s="516">
        <v>2</v>
      </c>
      <c r="N14" s="467"/>
      <c r="O14" s="506"/>
      <c r="Q14" s="467"/>
      <c r="S14" s="506"/>
    </row>
    <row r="15" spans="1:20" x14ac:dyDescent="0.25">
      <c r="A15" s="493" t="s">
        <v>583</v>
      </c>
      <c r="B15" s="483">
        <v>1</v>
      </c>
      <c r="C15" s="483">
        <v>42.97</v>
      </c>
      <c r="D15" s="483">
        <f>C15*(B15+1)</f>
        <v>85.94</v>
      </c>
      <c r="E15" s="483">
        <v>3.7</v>
      </c>
      <c r="F15" s="483">
        <v>14.55</v>
      </c>
      <c r="G15" s="505">
        <f>(F15/2.178)*(2*1.8+1.21)</f>
        <v>32.132920110192842</v>
      </c>
      <c r="H15" s="483">
        <f>3.92*K15</f>
        <v>19.600000000000001</v>
      </c>
      <c r="I15" s="483">
        <v>0</v>
      </c>
      <c r="J15" s="483">
        <v>0</v>
      </c>
      <c r="K15" s="483">
        <v>5</v>
      </c>
      <c r="L15" s="483">
        <v>0</v>
      </c>
      <c r="M15" s="516">
        <v>5</v>
      </c>
      <c r="N15" s="467"/>
      <c r="O15" s="506"/>
      <c r="Q15" s="467"/>
      <c r="S15" s="506"/>
    </row>
    <row r="16" spans="1:20" x14ac:dyDescent="0.25">
      <c r="A16" s="493" t="s">
        <v>582</v>
      </c>
      <c r="B16" s="483">
        <v>1</v>
      </c>
      <c r="C16" s="483">
        <v>42.97</v>
      </c>
      <c r="D16" s="483">
        <f>C16*(B16+1)</f>
        <v>85.94</v>
      </c>
      <c r="E16" s="483">
        <v>3.7</v>
      </c>
      <c r="F16" s="483">
        <v>15.66</v>
      </c>
      <c r="G16" s="505">
        <f>(F16/2.178)*(2*1.8+1.21)</f>
        <v>34.58429752066116</v>
      </c>
      <c r="H16" s="483">
        <f>3.92*K16</f>
        <v>7.84</v>
      </c>
      <c r="I16" s="483">
        <v>0</v>
      </c>
      <c r="J16" s="483">
        <v>0</v>
      </c>
      <c r="K16" s="483">
        <v>2</v>
      </c>
      <c r="L16" s="483">
        <v>0</v>
      </c>
      <c r="M16" s="516">
        <v>5</v>
      </c>
      <c r="N16" s="467"/>
      <c r="O16" s="506"/>
      <c r="Q16" s="467"/>
      <c r="S16" s="506"/>
    </row>
    <row r="17" spans="1:19" x14ac:dyDescent="0.25">
      <c r="A17" s="493" t="s">
        <v>299</v>
      </c>
      <c r="B17" s="483"/>
      <c r="C17" s="483"/>
      <c r="D17" s="483"/>
      <c r="E17" s="483"/>
      <c r="F17" s="483"/>
      <c r="G17" s="483"/>
      <c r="H17" s="483"/>
      <c r="I17" s="483"/>
      <c r="J17" s="483"/>
      <c r="K17" s="483"/>
      <c r="L17" s="483"/>
      <c r="M17" s="516">
        <v>10</v>
      </c>
      <c r="N17" s="467"/>
      <c r="O17" s="506"/>
      <c r="Q17" s="467"/>
      <c r="S17" s="506"/>
    </row>
    <row r="18" spans="1:19" x14ac:dyDescent="0.25">
      <c r="A18" s="493" t="s">
        <v>581</v>
      </c>
      <c r="B18" s="483"/>
      <c r="C18" s="483"/>
      <c r="D18" s="483">
        <f t="shared" ref="D18:L18" si="0">SUM(D13:D16)</f>
        <v>266.76</v>
      </c>
      <c r="E18" s="483">
        <f t="shared" si="0"/>
        <v>14.8</v>
      </c>
      <c r="F18" s="505">
        <f t="shared" si="0"/>
        <v>39.64</v>
      </c>
      <c r="G18" s="505">
        <f t="shared" si="0"/>
        <v>87.54288337924703</v>
      </c>
      <c r="H18" s="505">
        <f t="shared" si="0"/>
        <v>43.120000000000005</v>
      </c>
      <c r="I18" s="505">
        <f t="shared" si="0"/>
        <v>0</v>
      </c>
      <c r="J18" s="483">
        <f t="shared" si="0"/>
        <v>0</v>
      </c>
      <c r="K18" s="483">
        <f t="shared" si="0"/>
        <v>11</v>
      </c>
      <c r="L18" s="483">
        <f t="shared" si="0"/>
        <v>0</v>
      </c>
      <c r="M18" s="516">
        <f>SUM(M13:M17)</f>
        <v>24</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18934.091279999997</v>
      </c>
      <c r="C20" s="494">
        <f>$E$18*$I$10</f>
        <v>1050.4744000000001</v>
      </c>
      <c r="D20" s="494">
        <f>$G$18*$I$9</f>
        <v>4394.5214313131319</v>
      </c>
      <c r="E20" s="494">
        <f>($B$10)*$K$18</f>
        <v>3641</v>
      </c>
      <c r="F20" s="494">
        <f>$E$10*$L$18</f>
        <v>0</v>
      </c>
      <c r="G20" s="494">
        <f>$I$11*$M$18</f>
        <v>5532</v>
      </c>
      <c r="H20" s="494">
        <f>SUM(B20:G20)</f>
        <v>33552.087111313129</v>
      </c>
      <c r="I20" s="505">
        <f>$H$20/$B$3</f>
        <v>57.45220395772796</v>
      </c>
      <c r="J20" s="501"/>
      <c r="K20" s="501"/>
      <c r="L20" s="492"/>
      <c r="M20" s="498"/>
    </row>
    <row r="21" spans="1:19" x14ac:dyDescent="0.25">
      <c r="A21" s="484" t="s">
        <v>571</v>
      </c>
      <c r="B21" s="494">
        <f>$D$18*$J$10</f>
        <v>21818.433779999999</v>
      </c>
      <c r="C21" s="494">
        <f>$E$18*$J$10</f>
        <v>1210.4993999999999</v>
      </c>
      <c r="D21" s="494">
        <f>$G$18*$J$9</f>
        <v>4514.4551815427003</v>
      </c>
      <c r="E21" s="494">
        <f>($B$10)*$K$18</f>
        <v>3641</v>
      </c>
      <c r="F21" s="494">
        <f>$E$10*$L$18</f>
        <v>0</v>
      </c>
      <c r="G21" s="494">
        <f>$J$11*$M$18</f>
        <v>5772</v>
      </c>
      <c r="H21" s="494">
        <f>SUM(B21:G21)</f>
        <v>36956.388361542704</v>
      </c>
      <c r="I21" s="505">
        <f>$H$21/$B$3</f>
        <v>63.281486920449836</v>
      </c>
      <c r="J21" s="501"/>
      <c r="K21" s="501"/>
      <c r="L21" s="492"/>
      <c r="M21" s="498"/>
    </row>
    <row r="22" spans="1:19" ht="15.75" thickBot="1" x14ac:dyDescent="0.3">
      <c r="A22" s="507" t="s">
        <v>570</v>
      </c>
      <c r="B22" s="494">
        <f>$D$18*$K$10</f>
        <v>21818.433779999999</v>
      </c>
      <c r="C22" s="494">
        <f>$E$18*$K$10</f>
        <v>1210.4993999999999</v>
      </c>
      <c r="D22" s="494">
        <f>$G$18*$K$9</f>
        <v>4514.4551815427003</v>
      </c>
      <c r="E22" s="494">
        <f>($B$10)*$K$18</f>
        <v>3641</v>
      </c>
      <c r="F22" s="494">
        <f>$E$10*$L$18</f>
        <v>0</v>
      </c>
      <c r="G22" s="494">
        <f>$K$11*$M$18</f>
        <v>5772</v>
      </c>
      <c r="H22" s="494">
        <f>SUM(B22:G22)</f>
        <v>36956.388361542704</v>
      </c>
      <c r="I22" s="505">
        <f>$H$22/$B$3</f>
        <v>63.281486920449836</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clcost!E10</f>
        <v>287.50049999999999</v>
      </c>
      <c r="F26" s="494"/>
      <c r="G26" s="494"/>
      <c r="H26" s="494"/>
      <c r="I26" s="494">
        <f>$B$4*$E$26</f>
        <v>130283.72658</v>
      </c>
      <c r="J26" s="505"/>
      <c r="K26" s="505"/>
      <c r="L26" s="505"/>
      <c r="M26" s="491">
        <f>I26/B3</f>
        <v>223.0885729109589</v>
      </c>
    </row>
    <row r="27" spans="1:19" x14ac:dyDescent="0.25">
      <c r="A27" s="484" t="s">
        <v>566</v>
      </c>
      <c r="B27" s="483"/>
      <c r="C27" s="483"/>
      <c r="D27" s="505">
        <f>clcost!E10</f>
        <v>287.50049999999999</v>
      </c>
      <c r="E27" s="483"/>
      <c r="F27" s="494"/>
      <c r="G27" s="494"/>
      <c r="H27" s="494">
        <f>$B$4*$D$27</f>
        <v>130283.72658</v>
      </c>
      <c r="I27" s="494"/>
      <c r="J27" s="505"/>
      <c r="K27" s="505"/>
      <c r="L27" s="505">
        <f>H27/B3</f>
        <v>223.0885729109589</v>
      </c>
      <c r="M27" s="491"/>
    </row>
    <row r="28" spans="1:19" x14ac:dyDescent="0.25">
      <c r="A28" s="484" t="s">
        <v>565</v>
      </c>
      <c r="B28" s="483"/>
      <c r="C28" s="505">
        <f>clcost!E10</f>
        <v>287.50049999999999</v>
      </c>
      <c r="D28" s="483"/>
      <c r="E28" s="483"/>
      <c r="F28" s="494"/>
      <c r="G28" s="494">
        <f>$B$4*$C$28</f>
        <v>130283.72658</v>
      </c>
      <c r="H28" s="494"/>
      <c r="I28" s="494"/>
      <c r="J28" s="505"/>
      <c r="K28" s="505">
        <f>G28/B3</f>
        <v>223.0885729109589</v>
      </c>
      <c r="L28" s="505"/>
      <c r="M28" s="491"/>
    </row>
    <row r="29" spans="1:19" x14ac:dyDescent="0.25">
      <c r="A29" s="484" t="s">
        <v>564</v>
      </c>
      <c r="B29" s="483"/>
      <c r="C29" s="505">
        <f>clcost!E21</f>
        <v>146.74949999999998</v>
      </c>
      <c r="D29" s="483"/>
      <c r="E29" s="483"/>
      <c r="F29" s="494"/>
      <c r="G29" s="494">
        <f>$B$5*$C$29</f>
        <v>88890.574634999997</v>
      </c>
      <c r="H29" s="494"/>
      <c r="I29" s="494"/>
      <c r="J29" s="505"/>
      <c r="K29" s="505">
        <f>G29/B3</f>
        <v>152.20988807363014</v>
      </c>
      <c r="L29" s="505"/>
      <c r="M29" s="491"/>
    </row>
    <row r="30" spans="1:19" x14ac:dyDescent="0.25">
      <c r="A30" s="484" t="s">
        <v>563</v>
      </c>
      <c r="B30" s="483"/>
      <c r="C30" s="505">
        <f>clcost!E25</f>
        <v>145.76049999999998</v>
      </c>
      <c r="D30" s="483"/>
      <c r="E30" s="483"/>
      <c r="F30" s="494"/>
      <c r="G30" s="494">
        <f>$B$5*$C$30</f>
        <v>88291.507664999983</v>
      </c>
      <c r="H30" s="494"/>
      <c r="I30" s="494"/>
      <c r="J30" s="505"/>
      <c r="K30" s="505">
        <f>G30/B3</f>
        <v>151.18408846746573</v>
      </c>
      <c r="L30" s="505"/>
      <c r="M30" s="491"/>
    </row>
    <row r="31" spans="1:19" x14ac:dyDescent="0.25">
      <c r="A31" s="484" t="s">
        <v>562</v>
      </c>
      <c r="B31" s="483"/>
      <c r="C31" s="505">
        <f>clcost!E26</f>
        <v>404.87599999999998</v>
      </c>
      <c r="D31" s="483"/>
      <c r="E31" s="483"/>
      <c r="F31" s="494"/>
      <c r="G31" s="494">
        <f>$B$5*$C$31</f>
        <v>245245.53948000001</v>
      </c>
      <c r="H31" s="494"/>
      <c r="I31" s="494"/>
      <c r="J31" s="505"/>
      <c r="K31" s="505">
        <f>G31/B3</f>
        <v>419.94099226027396</v>
      </c>
      <c r="L31" s="505"/>
      <c r="M31" s="491"/>
    </row>
    <row r="32" spans="1:19" x14ac:dyDescent="0.25">
      <c r="A32" s="484" t="s">
        <v>561</v>
      </c>
      <c r="B32" s="483"/>
      <c r="C32" s="483"/>
      <c r="D32" s="505">
        <f>clcost!E22</f>
        <v>258.28250000000003</v>
      </c>
      <c r="E32" s="483"/>
      <c r="F32" s="494"/>
      <c r="G32" s="494"/>
      <c r="H32" s="494">
        <f>$B$5*$D$32</f>
        <v>156449.45872500003</v>
      </c>
      <c r="I32" s="494"/>
      <c r="J32" s="505"/>
      <c r="K32" s="505"/>
      <c r="L32" s="505">
        <f>H32/B3</f>
        <v>267.89290877568499</v>
      </c>
      <c r="M32" s="491"/>
    </row>
    <row r="33" spans="1:13" x14ac:dyDescent="0.25">
      <c r="A33" s="484" t="s">
        <v>560</v>
      </c>
      <c r="B33" s="483"/>
      <c r="C33" s="483"/>
      <c r="D33" s="505">
        <f>clcost!E25</f>
        <v>145.76049999999998</v>
      </c>
      <c r="E33" s="483"/>
      <c r="F33" s="494"/>
      <c r="G33" s="494"/>
      <c r="H33" s="494">
        <f>$B$5*$D$33</f>
        <v>88291.507664999983</v>
      </c>
      <c r="I33" s="494"/>
      <c r="J33" s="505"/>
      <c r="K33" s="505"/>
      <c r="L33" s="505">
        <f>H33/B3</f>
        <v>151.18408846746573</v>
      </c>
      <c r="M33" s="491"/>
    </row>
    <row r="34" spans="1:13" x14ac:dyDescent="0.25">
      <c r="A34" s="484" t="s">
        <v>559</v>
      </c>
      <c r="B34" s="483"/>
      <c r="C34" s="483"/>
      <c r="D34" s="505">
        <f>clcost!E26</f>
        <v>404.87599999999998</v>
      </c>
      <c r="E34" s="483"/>
      <c r="F34" s="494"/>
      <c r="G34" s="494"/>
      <c r="H34" s="494">
        <f>$B$5*$D$34</f>
        <v>245245.53948000001</v>
      </c>
      <c r="I34" s="494"/>
      <c r="J34" s="505"/>
      <c r="K34" s="505"/>
      <c r="L34" s="505">
        <f>H34/B3</f>
        <v>419.94099226027396</v>
      </c>
      <c r="M34" s="491"/>
    </row>
    <row r="35" spans="1:13" x14ac:dyDescent="0.25">
      <c r="A35" s="484" t="s">
        <v>558</v>
      </c>
      <c r="B35" s="483"/>
      <c r="C35" s="483"/>
      <c r="D35" s="483"/>
      <c r="E35" s="505">
        <f>clcost!E22</f>
        <v>258.28250000000003</v>
      </c>
      <c r="F35" s="494"/>
      <c r="G35" s="494"/>
      <c r="H35" s="494"/>
      <c r="I35" s="494">
        <f>$B$5*$E$35</f>
        <v>156449.45872500003</v>
      </c>
      <c r="J35" s="505"/>
      <c r="K35" s="505"/>
      <c r="L35" s="505"/>
      <c r="M35" s="491">
        <f>I35/B3</f>
        <v>267.89290877568499</v>
      </c>
    </row>
    <row r="36" spans="1:13" x14ac:dyDescent="0.25">
      <c r="A36" s="484" t="s">
        <v>557</v>
      </c>
      <c r="B36" s="483"/>
      <c r="C36" s="483"/>
      <c r="D36" s="483"/>
      <c r="E36" s="505">
        <f>clcost!E25</f>
        <v>145.76049999999998</v>
      </c>
      <c r="F36" s="494"/>
      <c r="G36" s="494"/>
      <c r="H36" s="494"/>
      <c r="I36" s="494">
        <f>$B$5*$E$36</f>
        <v>88291.507664999983</v>
      </c>
      <c r="J36" s="505"/>
      <c r="K36" s="505"/>
      <c r="L36" s="505"/>
      <c r="M36" s="491">
        <f>I36/B3</f>
        <v>151.18408846746573</v>
      </c>
    </row>
    <row r="37" spans="1:13" ht="15.75" thickBot="1" x14ac:dyDescent="0.3">
      <c r="A37" s="484" t="s">
        <v>556</v>
      </c>
      <c r="B37" s="483"/>
      <c r="C37" s="483"/>
      <c r="D37" s="483"/>
      <c r="E37" s="505">
        <f>clcost!E26</f>
        <v>404.87599999999998</v>
      </c>
      <c r="F37" s="494"/>
      <c r="G37" s="494"/>
      <c r="H37" s="494"/>
      <c r="I37" s="494">
        <f>$B$5*$E$37</f>
        <v>245245.53948000001</v>
      </c>
      <c r="J37" s="505"/>
      <c r="K37" s="505"/>
      <c r="L37" s="505"/>
      <c r="M37" s="491">
        <f>I37/B3</f>
        <v>419.94099226027396</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48750.084620000001</v>
      </c>
      <c r="G41" s="478">
        <f>$C$41*$B$6</f>
        <v>48750.084620000001</v>
      </c>
      <c r="H41" s="478">
        <f>$C$41*$B$6</f>
        <v>48750.084620000001</v>
      </c>
      <c r="I41" s="478">
        <f>$C$41*$B$6</f>
        <v>48750.084620000001</v>
      </c>
      <c r="J41" s="473">
        <f>G41/B3</f>
        <v>83.476172294520552</v>
      </c>
      <c r="K41" s="472">
        <f>G41/B3</f>
        <v>83.476172294520552</v>
      </c>
      <c r="L41" s="472">
        <f>H41/B3</f>
        <v>83.476172294520552</v>
      </c>
      <c r="M41" s="469">
        <f>I41/B3</f>
        <v>83.476172294520552</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8" workbookViewId="0">
      <selection activeCell="I50" sqref="I50"/>
    </sheetView>
  </sheetViews>
  <sheetFormatPr defaultRowHeight="15" x14ac:dyDescent="0.25"/>
  <cols>
    <col min="1" max="1" width="27" style="506" customWidth="1"/>
    <col min="2" max="2" width="13.7109375" style="506" customWidth="1"/>
    <col min="3" max="3" width="14" style="506" customWidth="1"/>
    <col min="4" max="4" width="11.85546875" style="506" customWidth="1"/>
    <col min="5" max="5" width="11.42578125" style="506" customWidth="1"/>
    <col min="6" max="6" width="13.7109375" style="506" customWidth="1"/>
    <col min="7" max="7" width="15.1406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631</v>
      </c>
      <c r="B1" s="550"/>
      <c r="C1" s="533"/>
      <c r="D1" s="554"/>
      <c r="E1" s="554"/>
      <c r="F1" s="554"/>
      <c r="G1" s="553"/>
    </row>
    <row r="2" spans="1:20" ht="15" customHeight="1" x14ac:dyDescent="0.35">
      <c r="A2" s="485" t="s">
        <v>616</v>
      </c>
      <c r="B2" s="548" t="s">
        <v>636</v>
      </c>
      <c r="C2" s="547"/>
      <c r="D2" s="497" t="s">
        <v>551</v>
      </c>
      <c r="E2" s="482" t="s">
        <v>119</v>
      </c>
      <c r="F2" s="482" t="s">
        <v>120</v>
      </c>
      <c r="G2" s="488" t="s">
        <v>121</v>
      </c>
      <c r="M2" s="467"/>
      <c r="O2" s="506"/>
      <c r="P2" s="467"/>
      <c r="Q2" s="467"/>
      <c r="R2" s="506"/>
      <c r="S2" s="506"/>
    </row>
    <row r="3" spans="1:20" ht="15" customHeight="1" x14ac:dyDescent="0.25">
      <c r="A3" s="493" t="s">
        <v>614</v>
      </c>
      <c r="B3" s="503">
        <v>927</v>
      </c>
      <c r="C3" s="546" t="s">
        <v>613</v>
      </c>
      <c r="D3" s="545"/>
      <c r="E3" s="545"/>
      <c r="F3" s="545"/>
      <c r="G3" s="544"/>
      <c r="M3" s="467"/>
      <c r="O3" s="506"/>
      <c r="P3" s="467"/>
      <c r="Q3" s="467"/>
      <c r="R3" s="506"/>
      <c r="S3" s="506"/>
    </row>
    <row r="4" spans="1:20" ht="15" customHeight="1" x14ac:dyDescent="0.25">
      <c r="A4" s="493" t="s">
        <v>612</v>
      </c>
      <c r="B4" s="503">
        <v>921.42</v>
      </c>
      <c r="C4" s="543" t="s">
        <v>611</v>
      </c>
      <c r="D4" s="541"/>
      <c r="E4" s="541"/>
      <c r="F4" s="541"/>
      <c r="G4" s="498"/>
      <c r="M4" s="467"/>
      <c r="O4" s="506"/>
      <c r="P4" s="467"/>
      <c r="Q4" s="467"/>
      <c r="R4" s="506"/>
      <c r="S4" s="506"/>
    </row>
    <row r="5" spans="1:20" ht="15" customHeight="1" x14ac:dyDescent="0.25">
      <c r="A5" s="493" t="s">
        <v>610</v>
      </c>
      <c r="B5" s="503">
        <v>935.87</v>
      </c>
      <c r="C5" s="542" t="s">
        <v>609</v>
      </c>
      <c r="D5" s="541"/>
      <c r="E5" s="541"/>
      <c r="F5" s="541"/>
      <c r="G5" s="498"/>
      <c r="M5" s="467"/>
      <c r="O5" s="506"/>
      <c r="P5" s="467"/>
      <c r="Q5" s="467"/>
      <c r="R5" s="506"/>
      <c r="S5" s="506"/>
    </row>
    <row r="6" spans="1:20" ht="15" customHeight="1" thickBot="1" x14ac:dyDescent="0.3">
      <c r="A6" s="540" t="s">
        <v>608</v>
      </c>
      <c r="B6" s="539">
        <v>5.6</v>
      </c>
      <c r="C6" s="538"/>
      <c r="D6" s="537"/>
      <c r="E6" s="537"/>
      <c r="F6" s="537"/>
      <c r="G6" s="53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31.32</v>
      </c>
      <c r="D13" s="483">
        <f>C13*(B13+1)</f>
        <v>62.64</v>
      </c>
      <c r="E13" s="483">
        <v>5.25</v>
      </c>
      <c r="F13" s="483">
        <v>0</v>
      </c>
      <c r="G13" s="505">
        <f>(F13/2.178)*(2*1.8+1.21)</f>
        <v>0</v>
      </c>
      <c r="H13" s="483">
        <f>3.92*K13</f>
        <v>0</v>
      </c>
      <c r="I13" s="483">
        <v>33.6</v>
      </c>
      <c r="J13" s="483">
        <v>32.799999999999997</v>
      </c>
      <c r="K13" s="483">
        <v>0</v>
      </c>
      <c r="L13" s="483">
        <v>2</v>
      </c>
      <c r="M13" s="516">
        <v>4</v>
      </c>
      <c r="N13" s="467"/>
      <c r="O13" s="506"/>
      <c r="Q13" s="467"/>
      <c r="S13" s="506"/>
    </row>
    <row r="14" spans="1:20" x14ac:dyDescent="0.25">
      <c r="A14" s="493" t="s">
        <v>584</v>
      </c>
      <c r="B14" s="483">
        <v>1</v>
      </c>
      <c r="C14" s="483">
        <v>31.32</v>
      </c>
      <c r="D14" s="483">
        <f>C14*(B14+1)</f>
        <v>62.64</v>
      </c>
      <c r="E14" s="483">
        <v>5.25</v>
      </c>
      <c r="F14" s="483">
        <v>2.8</v>
      </c>
      <c r="G14" s="505">
        <f>(F14/2.178)*(2*1.8+1.21)</f>
        <v>6.1836547291092749</v>
      </c>
      <c r="H14" s="483">
        <f>3.92*K14</f>
        <v>15.68</v>
      </c>
      <c r="I14" s="483">
        <v>33.6</v>
      </c>
      <c r="J14" s="483">
        <v>32.799999999999997</v>
      </c>
      <c r="K14" s="483">
        <v>4</v>
      </c>
      <c r="L14" s="483">
        <v>2</v>
      </c>
      <c r="M14" s="516">
        <v>4</v>
      </c>
      <c r="N14" s="467"/>
      <c r="O14" s="506"/>
      <c r="Q14" s="467"/>
      <c r="S14" s="506"/>
    </row>
    <row r="15" spans="1:20" x14ac:dyDescent="0.25">
      <c r="A15" s="493" t="s">
        <v>583</v>
      </c>
      <c r="B15" s="483">
        <v>1</v>
      </c>
      <c r="C15" s="483">
        <v>48.27</v>
      </c>
      <c r="D15" s="483">
        <f>C15*(B15+1)</f>
        <v>96.54</v>
      </c>
      <c r="E15" s="483">
        <v>5.25</v>
      </c>
      <c r="F15" s="483">
        <v>2.8</v>
      </c>
      <c r="G15" s="505">
        <f>(F15/2.178)*(2*1.8+1.21)</f>
        <v>6.1836547291092749</v>
      </c>
      <c r="H15" s="483">
        <f>3.92*K15</f>
        <v>19.600000000000001</v>
      </c>
      <c r="I15" s="483">
        <v>0</v>
      </c>
      <c r="J15" s="483">
        <v>0</v>
      </c>
      <c r="K15" s="483">
        <v>5</v>
      </c>
      <c r="L15" s="483">
        <v>0</v>
      </c>
      <c r="M15" s="516">
        <v>4</v>
      </c>
      <c r="N15" s="467"/>
      <c r="O15" s="506"/>
      <c r="Q15" s="467"/>
      <c r="S15" s="506"/>
    </row>
    <row r="16" spans="1:20" x14ac:dyDescent="0.25">
      <c r="A16" s="493" t="s">
        <v>582</v>
      </c>
      <c r="B16" s="483">
        <v>1</v>
      </c>
      <c r="C16" s="483">
        <v>48.27</v>
      </c>
      <c r="D16" s="483">
        <f>C16*(B16+1)</f>
        <v>96.54</v>
      </c>
      <c r="E16" s="483">
        <v>5.25</v>
      </c>
      <c r="F16" s="483">
        <v>0</v>
      </c>
      <c r="G16" s="505">
        <f>(F16/2.178)*(2*1.8+1.21)</f>
        <v>0</v>
      </c>
      <c r="H16" s="483">
        <f>3.92*K16</f>
        <v>7.84</v>
      </c>
      <c r="I16" s="483">
        <v>0</v>
      </c>
      <c r="J16" s="483">
        <v>0</v>
      </c>
      <c r="K16" s="483">
        <v>2</v>
      </c>
      <c r="L16" s="483">
        <v>0</v>
      </c>
      <c r="M16" s="516">
        <v>4</v>
      </c>
      <c r="N16" s="467"/>
      <c r="O16" s="506"/>
      <c r="Q16" s="467"/>
      <c r="S16" s="506"/>
    </row>
    <row r="17" spans="1:19" x14ac:dyDescent="0.25">
      <c r="A17" s="493" t="s">
        <v>299</v>
      </c>
      <c r="B17" s="483"/>
      <c r="C17" s="483"/>
      <c r="D17" s="483"/>
      <c r="E17" s="483"/>
      <c r="F17" s="483"/>
      <c r="G17" s="483"/>
      <c r="H17" s="483"/>
      <c r="I17" s="483"/>
      <c r="J17" s="483"/>
      <c r="K17" s="483"/>
      <c r="L17" s="483"/>
      <c r="M17" s="516">
        <v>6</v>
      </c>
      <c r="N17" s="467"/>
      <c r="O17" s="506"/>
      <c r="Q17" s="467"/>
      <c r="S17" s="506"/>
    </row>
    <row r="18" spans="1:19" x14ac:dyDescent="0.25">
      <c r="A18" s="493" t="s">
        <v>581</v>
      </c>
      <c r="B18" s="483"/>
      <c r="C18" s="483"/>
      <c r="D18" s="483">
        <f t="shared" ref="D18:L18" si="0">SUM(D13:D16)</f>
        <v>318.36</v>
      </c>
      <c r="E18" s="483">
        <f t="shared" si="0"/>
        <v>21</v>
      </c>
      <c r="F18" s="505">
        <f t="shared" si="0"/>
        <v>5.6</v>
      </c>
      <c r="G18" s="505">
        <f t="shared" si="0"/>
        <v>12.36730945821855</v>
      </c>
      <c r="H18" s="505">
        <f t="shared" si="0"/>
        <v>43.120000000000005</v>
      </c>
      <c r="I18" s="505">
        <f t="shared" si="0"/>
        <v>67.2</v>
      </c>
      <c r="J18" s="483">
        <f t="shared" si="0"/>
        <v>65.599999999999994</v>
      </c>
      <c r="K18" s="483">
        <f t="shared" si="0"/>
        <v>11</v>
      </c>
      <c r="L18" s="483">
        <f t="shared" si="0"/>
        <v>4</v>
      </c>
      <c r="M18" s="516">
        <f>SUM(M13:M17)</f>
        <v>22</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22596.556079999998</v>
      </c>
      <c r="C20" s="494">
        <f>$E$18*$I$10</f>
        <v>1490.5379999999998</v>
      </c>
      <c r="D20" s="494">
        <f>$G$18*$I$9</f>
        <v>620.82038383838392</v>
      </c>
      <c r="E20" s="494">
        <f>($B$10)*$K$18</f>
        <v>3641</v>
      </c>
      <c r="F20" s="494">
        <f>$E$10*$L$18</f>
        <v>9780</v>
      </c>
      <c r="G20" s="494">
        <f>$I$11*$M$18</f>
        <v>5071</v>
      </c>
      <c r="H20" s="494">
        <f>SUM(B20:G20)</f>
        <v>43199.914463838388</v>
      </c>
      <c r="I20" s="505">
        <f>$H$20/$B$3</f>
        <v>46.601849475553813</v>
      </c>
      <c r="J20" s="501"/>
      <c r="K20" s="501"/>
      <c r="L20" s="492"/>
      <c r="M20" s="498"/>
    </row>
    <row r="21" spans="1:19" x14ac:dyDescent="0.25">
      <c r="A21" s="484" t="s">
        <v>571</v>
      </c>
      <c r="B21" s="494">
        <f>$D$18*$J$10</f>
        <v>26038.82358</v>
      </c>
      <c r="C21" s="494">
        <f>$E$18*$J$10</f>
        <v>1717.6004999999998</v>
      </c>
      <c r="D21" s="494">
        <f>$G$18*$J$9</f>
        <v>637.76359779614324</v>
      </c>
      <c r="E21" s="494">
        <f>($B$10)*$K$18</f>
        <v>3641</v>
      </c>
      <c r="F21" s="494">
        <f>$E$10*$L$18</f>
        <v>9780</v>
      </c>
      <c r="G21" s="494">
        <f>$J$11*$M$18</f>
        <v>5291</v>
      </c>
      <c r="H21" s="494">
        <f>SUM(B21:G21)</f>
        <v>47106.187677796144</v>
      </c>
      <c r="I21" s="505">
        <f>$H$21/$B$3</f>
        <v>50.815736437752044</v>
      </c>
      <c r="J21" s="501"/>
      <c r="K21" s="501"/>
      <c r="L21" s="492"/>
      <c r="M21" s="498"/>
    </row>
    <row r="22" spans="1:19" ht="15.75" thickBot="1" x14ac:dyDescent="0.3">
      <c r="A22" s="507" t="s">
        <v>570</v>
      </c>
      <c r="B22" s="494">
        <f>$D$18*$K$10</f>
        <v>26038.82358</v>
      </c>
      <c r="C22" s="494">
        <f>$E$18*$K$10</f>
        <v>1717.6004999999998</v>
      </c>
      <c r="D22" s="494">
        <f>$G$18*$K$9</f>
        <v>637.76359779614324</v>
      </c>
      <c r="E22" s="494">
        <f>($B$10)*$K$18</f>
        <v>3641</v>
      </c>
      <c r="F22" s="494">
        <f>$E$10*$L$18</f>
        <v>9780</v>
      </c>
      <c r="G22" s="494">
        <f>$K$11*$M$18</f>
        <v>5291</v>
      </c>
      <c r="H22" s="494">
        <f>SUM(B22:G22)</f>
        <v>47106.187677796144</v>
      </c>
      <c r="I22" s="505">
        <f>$H$22/$B$3</f>
        <v>50.815736437752044</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clcost!E10</f>
        <v>287.50049999999999</v>
      </c>
      <c r="F26" s="494"/>
      <c r="G26" s="494"/>
      <c r="H26" s="494"/>
      <c r="I26" s="494">
        <f>$B$4*$E$26</f>
        <v>264908.71070999996</v>
      </c>
      <c r="J26" s="505"/>
      <c r="K26" s="505"/>
      <c r="L26" s="505"/>
      <c r="M26" s="491">
        <f>I26/B3</f>
        <v>285.76991446601937</v>
      </c>
    </row>
    <row r="27" spans="1:19" x14ac:dyDescent="0.25">
      <c r="A27" s="484" t="s">
        <v>566</v>
      </c>
      <c r="B27" s="483"/>
      <c r="C27" s="483"/>
      <c r="D27" s="505">
        <f>clcost!E10</f>
        <v>287.50049999999999</v>
      </c>
      <c r="E27" s="483"/>
      <c r="F27" s="494"/>
      <c r="G27" s="494"/>
      <c r="H27" s="494">
        <f>$B$4*$D$27</f>
        <v>264908.71070999996</v>
      </c>
      <c r="I27" s="494"/>
      <c r="J27" s="505"/>
      <c r="K27" s="505"/>
      <c r="L27" s="505">
        <f>H27/B3</f>
        <v>285.76991446601937</v>
      </c>
      <c r="M27" s="491"/>
    </row>
    <row r="28" spans="1:19" x14ac:dyDescent="0.25">
      <c r="A28" s="484" t="s">
        <v>565</v>
      </c>
      <c r="B28" s="483"/>
      <c r="C28" s="505">
        <f>clcost!E10</f>
        <v>287.50049999999999</v>
      </c>
      <c r="D28" s="483"/>
      <c r="E28" s="483"/>
      <c r="F28" s="494"/>
      <c r="G28" s="494">
        <f>$B$4*$C$28</f>
        <v>264908.71070999996</v>
      </c>
      <c r="H28" s="494"/>
      <c r="I28" s="494"/>
      <c r="J28" s="505"/>
      <c r="K28" s="505">
        <f>G28/B3</f>
        <v>285.76991446601937</v>
      </c>
      <c r="L28" s="505"/>
      <c r="M28" s="491"/>
    </row>
    <row r="29" spans="1:19" x14ac:dyDescent="0.25">
      <c r="A29" s="484" t="s">
        <v>564</v>
      </c>
      <c r="B29" s="483"/>
      <c r="C29" s="505">
        <f>clcost!E21</f>
        <v>146.74949999999998</v>
      </c>
      <c r="D29" s="483"/>
      <c r="E29" s="483"/>
      <c r="F29" s="494"/>
      <c r="G29" s="494">
        <f>$B$5*$C$29</f>
        <v>137338.45456499999</v>
      </c>
      <c r="H29" s="494"/>
      <c r="I29" s="494"/>
      <c r="J29" s="505"/>
      <c r="K29" s="505">
        <f>G29/B3</f>
        <v>148.1536726699029</v>
      </c>
      <c r="L29" s="505"/>
      <c r="M29" s="491"/>
    </row>
    <row r="30" spans="1:19" x14ac:dyDescent="0.25">
      <c r="A30" s="484" t="s">
        <v>563</v>
      </c>
      <c r="B30" s="483"/>
      <c r="C30" s="505">
        <f>clcost!E24</f>
        <v>115.5585</v>
      </c>
      <c r="D30" s="483"/>
      <c r="E30" s="483"/>
      <c r="F30" s="494"/>
      <c r="G30" s="494">
        <f>$B$5*$C$30</f>
        <v>108147.733395</v>
      </c>
      <c r="H30" s="494"/>
      <c r="I30" s="494"/>
      <c r="J30" s="505"/>
      <c r="K30" s="505">
        <f>G30/B3</f>
        <v>116.6642215695793</v>
      </c>
      <c r="L30" s="505"/>
      <c r="M30" s="491"/>
    </row>
    <row r="31" spans="1:19" x14ac:dyDescent="0.25">
      <c r="A31" s="484" t="s">
        <v>562</v>
      </c>
      <c r="B31" s="483"/>
      <c r="C31" s="505">
        <f>clcost!E26</f>
        <v>404.87599999999998</v>
      </c>
      <c r="D31" s="483"/>
      <c r="E31" s="483"/>
      <c r="F31" s="494"/>
      <c r="G31" s="494">
        <f>$B$5*$C$31</f>
        <v>378911.30212000001</v>
      </c>
      <c r="H31" s="494"/>
      <c r="I31" s="494"/>
      <c r="J31" s="505"/>
      <c r="K31" s="505">
        <f>G31/B3</f>
        <v>408.7500562243797</v>
      </c>
      <c r="L31" s="505"/>
      <c r="M31" s="491"/>
    </row>
    <row r="32" spans="1:19" x14ac:dyDescent="0.25">
      <c r="A32" s="484" t="s">
        <v>561</v>
      </c>
      <c r="B32" s="483"/>
      <c r="C32" s="483"/>
      <c r="D32" s="505">
        <f>clcost!E23</f>
        <v>169.21850000000001</v>
      </c>
      <c r="E32" s="483"/>
      <c r="F32" s="494"/>
      <c r="G32" s="494"/>
      <c r="H32" s="494">
        <f>$B$5*$D$32</f>
        <v>158366.51759500001</v>
      </c>
      <c r="I32" s="494"/>
      <c r="J32" s="505"/>
      <c r="K32" s="505"/>
      <c r="L32" s="505">
        <f>H32/B3</f>
        <v>170.83766730852213</v>
      </c>
      <c r="M32" s="491"/>
    </row>
    <row r="33" spans="1:13" x14ac:dyDescent="0.25">
      <c r="A33" s="484" t="s">
        <v>560</v>
      </c>
      <c r="B33" s="483"/>
      <c r="C33" s="483"/>
      <c r="D33" s="505">
        <f>clcost!E24</f>
        <v>115.5585</v>
      </c>
      <c r="E33" s="483"/>
      <c r="F33" s="494"/>
      <c r="G33" s="494"/>
      <c r="H33" s="494">
        <f>$B$5*$D$33</f>
        <v>108147.733395</v>
      </c>
      <c r="I33" s="494"/>
      <c r="J33" s="505"/>
      <c r="K33" s="505"/>
      <c r="L33" s="505">
        <f>H33/B3</f>
        <v>116.6642215695793</v>
      </c>
      <c r="M33" s="491"/>
    </row>
    <row r="34" spans="1:13" x14ac:dyDescent="0.25">
      <c r="A34" s="484" t="s">
        <v>559</v>
      </c>
      <c r="B34" s="483"/>
      <c r="C34" s="483"/>
      <c r="D34" s="505">
        <f>clcost!E26</f>
        <v>404.87599999999998</v>
      </c>
      <c r="E34" s="483"/>
      <c r="F34" s="494"/>
      <c r="G34" s="494"/>
      <c r="H34" s="494">
        <f>$B$5*$D$34</f>
        <v>378911.30212000001</v>
      </c>
      <c r="I34" s="494"/>
      <c r="J34" s="505"/>
      <c r="K34" s="505"/>
      <c r="L34" s="505">
        <f>H34/B3</f>
        <v>408.7500562243797</v>
      </c>
      <c r="M34" s="491"/>
    </row>
    <row r="35" spans="1:13" x14ac:dyDescent="0.25">
      <c r="A35" s="484" t="s">
        <v>558</v>
      </c>
      <c r="B35" s="483"/>
      <c r="C35" s="483"/>
      <c r="D35" s="483"/>
      <c r="E35" s="505">
        <f>clcost!E24</f>
        <v>115.5585</v>
      </c>
      <c r="F35" s="494"/>
      <c r="G35" s="494"/>
      <c r="H35" s="494"/>
      <c r="I35" s="494">
        <f>$B$5*$E$35</f>
        <v>108147.733395</v>
      </c>
      <c r="J35" s="505"/>
      <c r="K35" s="505"/>
      <c r="L35" s="505"/>
      <c r="M35" s="491">
        <f>I35/B3</f>
        <v>116.6642215695793</v>
      </c>
    </row>
    <row r="36" spans="1:13" x14ac:dyDescent="0.25">
      <c r="A36" s="484" t="s">
        <v>557</v>
      </c>
      <c r="B36" s="483"/>
      <c r="C36" s="483"/>
      <c r="D36" s="483"/>
      <c r="E36" s="505">
        <f>clcost!E25</f>
        <v>145.76049999999998</v>
      </c>
      <c r="F36" s="494"/>
      <c r="G36" s="494"/>
      <c r="H36" s="494"/>
      <c r="I36" s="494">
        <f>$B$5*$E$36</f>
        <v>136412.879135</v>
      </c>
      <c r="J36" s="505"/>
      <c r="K36" s="505"/>
      <c r="L36" s="505"/>
      <c r="M36" s="491">
        <f>I36/B3</f>
        <v>147.15520942286946</v>
      </c>
    </row>
    <row r="37" spans="1:13" ht="15.75" thickBot="1" x14ac:dyDescent="0.3">
      <c r="A37" s="484" t="s">
        <v>556</v>
      </c>
      <c r="B37" s="483"/>
      <c r="C37" s="483"/>
      <c r="D37" s="483"/>
      <c r="E37" s="505">
        <f>clcost!E26</f>
        <v>404.87599999999998</v>
      </c>
      <c r="F37" s="494"/>
      <c r="G37" s="494"/>
      <c r="H37" s="494"/>
      <c r="I37" s="494">
        <f>$B$5*$E$37</f>
        <v>378911.30212000001</v>
      </c>
      <c r="J37" s="505"/>
      <c r="K37" s="505"/>
      <c r="L37" s="505"/>
      <c r="M37" s="491">
        <f>I37/B3</f>
        <v>408.7500562243797</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6886.9947999999995</v>
      </c>
      <c r="G41" s="478">
        <f>$C$41*$B$6</f>
        <v>6886.9947999999995</v>
      </c>
      <c r="H41" s="478">
        <f>$C$41*$B$6</f>
        <v>6886.9947999999995</v>
      </c>
      <c r="I41" s="478">
        <f>$C$41*$B$6</f>
        <v>6886.9947999999995</v>
      </c>
      <c r="J41" s="473">
        <f>G41/B3</f>
        <v>7.4293363538295569</v>
      </c>
      <c r="K41" s="472">
        <f>G41/B3</f>
        <v>7.4293363538295569</v>
      </c>
      <c r="L41" s="472">
        <f>H41/B3</f>
        <v>7.4293363538295569</v>
      </c>
      <c r="M41" s="469">
        <f>I41/B3</f>
        <v>7.4293363538295569</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7" workbookViewId="0">
      <selection activeCell="H48" sqref="H48"/>
    </sheetView>
  </sheetViews>
  <sheetFormatPr defaultRowHeight="15" x14ac:dyDescent="0.25"/>
  <cols>
    <col min="1" max="1" width="27" style="506" customWidth="1"/>
    <col min="2" max="2" width="13.7109375" style="506" customWidth="1"/>
    <col min="3" max="3" width="14" style="506" customWidth="1"/>
    <col min="4" max="4" width="12" style="506" customWidth="1"/>
    <col min="5" max="5" width="11.42578125" style="506" customWidth="1"/>
    <col min="6" max="6" width="13.7109375" style="506" customWidth="1"/>
    <col min="7" max="7" width="12.285156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638</v>
      </c>
      <c r="B1" s="550"/>
      <c r="C1" s="533"/>
      <c r="D1" s="554"/>
      <c r="E1" s="554"/>
      <c r="F1" s="554"/>
      <c r="G1" s="553"/>
    </row>
    <row r="2" spans="1:20" ht="15" customHeight="1" x14ac:dyDescent="0.35">
      <c r="A2" s="485" t="s">
        <v>616</v>
      </c>
      <c r="B2" s="548" t="s">
        <v>637</v>
      </c>
      <c r="C2" s="547"/>
      <c r="D2" s="497" t="s">
        <v>551</v>
      </c>
      <c r="E2" s="482" t="s">
        <v>119</v>
      </c>
      <c r="F2" s="482" t="s">
        <v>120</v>
      </c>
      <c r="G2" s="488" t="s">
        <v>121</v>
      </c>
      <c r="M2" s="467"/>
      <c r="O2" s="506"/>
      <c r="P2" s="467"/>
      <c r="Q2" s="467"/>
      <c r="R2" s="506"/>
      <c r="S2" s="506"/>
    </row>
    <row r="3" spans="1:20" ht="15" customHeight="1" x14ac:dyDescent="0.25">
      <c r="A3" s="493" t="s">
        <v>614</v>
      </c>
      <c r="B3" s="503">
        <v>2568</v>
      </c>
      <c r="C3" s="546" t="s">
        <v>613</v>
      </c>
      <c r="D3" s="545"/>
      <c r="E3" s="545"/>
      <c r="F3" s="545"/>
      <c r="G3" s="544"/>
      <c r="M3" s="467"/>
      <c r="O3" s="506"/>
      <c r="P3" s="467"/>
      <c r="Q3" s="467"/>
      <c r="R3" s="506"/>
      <c r="S3" s="506"/>
    </row>
    <row r="4" spans="1:20" ht="15" customHeight="1" x14ac:dyDescent="0.25">
      <c r="A4" s="493" t="s">
        <v>612</v>
      </c>
      <c r="B4" s="503">
        <v>1305.3599999999999</v>
      </c>
      <c r="C4" s="543" t="s">
        <v>611</v>
      </c>
      <c r="D4" s="541"/>
      <c r="E4" s="541"/>
      <c r="F4" s="541"/>
      <c r="G4" s="498"/>
      <c r="M4" s="467"/>
      <c r="O4" s="506"/>
      <c r="P4" s="467"/>
      <c r="Q4" s="467"/>
      <c r="R4" s="506"/>
      <c r="S4" s="506"/>
    </row>
    <row r="5" spans="1:20" ht="15" customHeight="1" x14ac:dyDescent="0.25">
      <c r="A5" s="493" t="s">
        <v>610</v>
      </c>
      <c r="B5" s="503">
        <v>2258.41</v>
      </c>
      <c r="C5" s="542" t="s">
        <v>609</v>
      </c>
      <c r="D5" s="541"/>
      <c r="E5" s="541"/>
      <c r="F5" s="541"/>
      <c r="G5" s="498"/>
      <c r="M5" s="467"/>
      <c r="O5" s="506"/>
      <c r="P5" s="467"/>
      <c r="Q5" s="467"/>
      <c r="R5" s="506"/>
      <c r="S5" s="506"/>
    </row>
    <row r="6" spans="1:20" ht="15" customHeight="1" thickBot="1" x14ac:dyDescent="0.3">
      <c r="A6" s="540" t="s">
        <v>608</v>
      </c>
      <c r="B6" s="539">
        <v>225.87</v>
      </c>
      <c r="C6" s="538"/>
      <c r="D6" s="537"/>
      <c r="E6" s="537"/>
      <c r="F6" s="537"/>
      <c r="G6" s="536"/>
      <c r="M6" s="467"/>
      <c r="O6" s="506"/>
      <c r="P6" s="467"/>
      <c r="Q6" s="467"/>
      <c r="R6" s="506"/>
      <c r="S6" s="506"/>
    </row>
    <row r="7" spans="1:20" ht="17.25" customHeight="1"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67.209999999999994</v>
      </c>
      <c r="D13" s="483">
        <f>C13*(B13+1)</f>
        <v>134.41999999999999</v>
      </c>
      <c r="E13" s="483">
        <v>4.5</v>
      </c>
      <c r="F13" s="483">
        <v>71.959999999999994</v>
      </c>
      <c r="G13" s="505">
        <f>(F13/2.178)*(2*1.8+1.21)</f>
        <v>158.91992653810834</v>
      </c>
      <c r="H13" s="483">
        <f>3.92*K13</f>
        <v>3.92</v>
      </c>
      <c r="I13" s="483">
        <v>0</v>
      </c>
      <c r="J13" s="483">
        <v>0</v>
      </c>
      <c r="K13" s="483">
        <v>1</v>
      </c>
      <c r="L13" s="483">
        <v>0</v>
      </c>
      <c r="M13" s="516">
        <v>6</v>
      </c>
      <c r="N13" s="467"/>
      <c r="O13" s="506"/>
      <c r="Q13" s="467"/>
      <c r="S13" s="506"/>
    </row>
    <row r="14" spans="1:20" x14ac:dyDescent="0.25">
      <c r="A14" s="493" t="s">
        <v>584</v>
      </c>
      <c r="B14" s="483">
        <v>1</v>
      </c>
      <c r="C14" s="483">
        <v>67.209999999999994</v>
      </c>
      <c r="D14" s="483">
        <f>C14*(B14+1)</f>
        <v>134.41999999999999</v>
      </c>
      <c r="E14" s="483">
        <v>4.5</v>
      </c>
      <c r="F14" s="483">
        <v>51.29</v>
      </c>
      <c r="G14" s="505">
        <f>(F14/2.178)*(2*1.8+1.21)</f>
        <v>113.27130394857669</v>
      </c>
      <c r="H14" s="483">
        <f>3.92*K14</f>
        <v>3.92</v>
      </c>
      <c r="I14" s="483">
        <v>0</v>
      </c>
      <c r="J14" s="483">
        <v>0</v>
      </c>
      <c r="K14" s="483">
        <v>1</v>
      </c>
      <c r="L14" s="483">
        <v>0</v>
      </c>
      <c r="M14" s="516">
        <v>6</v>
      </c>
      <c r="N14" s="467"/>
      <c r="O14" s="506"/>
      <c r="Q14" s="467"/>
      <c r="S14" s="506"/>
    </row>
    <row r="15" spans="1:20" x14ac:dyDescent="0.25">
      <c r="A15" s="493" t="s">
        <v>583</v>
      </c>
      <c r="B15" s="483">
        <v>1</v>
      </c>
      <c r="C15" s="483">
        <v>69.03</v>
      </c>
      <c r="D15" s="483">
        <f>C15*(B15+1)</f>
        <v>138.06</v>
      </c>
      <c r="E15" s="483">
        <v>4.5</v>
      </c>
      <c r="F15" s="483">
        <v>64.239999999999995</v>
      </c>
      <c r="G15" s="505">
        <f>(F15/2.178)*(2*1.8+1.21)</f>
        <v>141.87070707070708</v>
      </c>
      <c r="H15" s="483">
        <f>3.92*K15</f>
        <v>11.76</v>
      </c>
      <c r="I15" s="483">
        <v>0</v>
      </c>
      <c r="J15" s="483">
        <v>0</v>
      </c>
      <c r="K15" s="483">
        <v>3</v>
      </c>
      <c r="L15" s="483">
        <v>0</v>
      </c>
      <c r="M15" s="516">
        <v>6</v>
      </c>
      <c r="N15" s="467"/>
      <c r="O15" s="506"/>
      <c r="Q15" s="467"/>
      <c r="S15" s="506"/>
    </row>
    <row r="16" spans="1:20" x14ac:dyDescent="0.25">
      <c r="A16" s="493" t="s">
        <v>582</v>
      </c>
      <c r="B16" s="483">
        <v>1</v>
      </c>
      <c r="C16" s="483">
        <v>69.03</v>
      </c>
      <c r="D16" s="483">
        <f>C16*(B16+1)</f>
        <v>138.06</v>
      </c>
      <c r="E16" s="483">
        <v>4.5</v>
      </c>
      <c r="F16" s="483">
        <v>38.380000000000003</v>
      </c>
      <c r="G16" s="505">
        <f>(F16/2.178)*(2*1.8+1.21)</f>
        <v>84.760238751147867</v>
      </c>
      <c r="H16" s="483">
        <f>3.92*K16</f>
        <v>11.76</v>
      </c>
      <c r="I16" s="483">
        <v>0</v>
      </c>
      <c r="J16" s="483">
        <v>0</v>
      </c>
      <c r="K16" s="483">
        <v>3</v>
      </c>
      <c r="L16" s="483">
        <v>0</v>
      </c>
      <c r="M16" s="516">
        <v>6</v>
      </c>
      <c r="N16" s="467"/>
      <c r="O16" s="506"/>
      <c r="Q16" s="467"/>
      <c r="S16" s="506"/>
    </row>
    <row r="17" spans="1:19" x14ac:dyDescent="0.25">
      <c r="A17" s="493" t="s">
        <v>299</v>
      </c>
      <c r="B17" s="483"/>
      <c r="C17" s="483"/>
      <c r="D17" s="483"/>
      <c r="E17" s="483"/>
      <c r="F17" s="483"/>
      <c r="G17" s="483"/>
      <c r="H17" s="483"/>
      <c r="I17" s="483"/>
      <c r="J17" s="483"/>
      <c r="K17" s="483"/>
      <c r="L17" s="483"/>
      <c r="M17" s="516">
        <v>15</v>
      </c>
      <c r="N17" s="467"/>
      <c r="O17" s="506"/>
      <c r="Q17" s="467"/>
      <c r="S17" s="506"/>
    </row>
    <row r="18" spans="1:19" x14ac:dyDescent="0.25">
      <c r="A18" s="493" t="s">
        <v>581</v>
      </c>
      <c r="B18" s="483"/>
      <c r="C18" s="483"/>
      <c r="D18" s="483">
        <f t="shared" ref="D18:L18" si="0">SUM(D13:D16)</f>
        <v>544.96</v>
      </c>
      <c r="E18" s="483">
        <f t="shared" si="0"/>
        <v>18</v>
      </c>
      <c r="F18" s="505">
        <f t="shared" si="0"/>
        <v>225.87</v>
      </c>
      <c r="G18" s="505">
        <f t="shared" si="0"/>
        <v>498.82217630853995</v>
      </c>
      <c r="H18" s="505">
        <f t="shared" si="0"/>
        <v>31.36</v>
      </c>
      <c r="I18" s="505">
        <f t="shared" si="0"/>
        <v>0</v>
      </c>
      <c r="J18" s="483">
        <f t="shared" si="0"/>
        <v>0</v>
      </c>
      <c r="K18" s="483">
        <f t="shared" si="0"/>
        <v>8</v>
      </c>
      <c r="L18" s="483">
        <f t="shared" si="0"/>
        <v>0</v>
      </c>
      <c r="M18" s="516">
        <f>SUM(M13:M17)</f>
        <v>39</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38680.170879999998</v>
      </c>
      <c r="C20" s="494">
        <f>$E$18*$I$10</f>
        <v>1277.6039999999998</v>
      </c>
      <c r="D20" s="494">
        <f>$G$18*$I$9</f>
        <v>25040.125017424245</v>
      </c>
      <c r="E20" s="494">
        <f>($B$10)*$K$18</f>
        <v>2648</v>
      </c>
      <c r="F20" s="494">
        <f>$E$10*$L$18</f>
        <v>0</v>
      </c>
      <c r="G20" s="494">
        <f>$I$11*$M$18</f>
        <v>8989.5</v>
      </c>
      <c r="H20" s="494">
        <f>SUM(B20:G20)</f>
        <v>76635.399897424242</v>
      </c>
      <c r="I20" s="505">
        <f>$H$20/$B$3</f>
        <v>29.842445442922212</v>
      </c>
      <c r="J20" s="501"/>
      <c r="K20" s="501"/>
      <c r="L20" s="492"/>
      <c r="M20" s="498"/>
    </row>
    <row r="21" spans="1:19" x14ac:dyDescent="0.25">
      <c r="A21" s="484" t="s">
        <v>571</v>
      </c>
      <c r="B21" s="494">
        <f>$D$18*$J$10</f>
        <v>44572.550880000003</v>
      </c>
      <c r="C21" s="494">
        <f>$E$18*$J$10</f>
        <v>1472.2289999999998</v>
      </c>
      <c r="D21" s="494">
        <f>$G$18*$J$9</f>
        <v>25723.511398966944</v>
      </c>
      <c r="E21" s="494">
        <f>($B$10)*$K$18</f>
        <v>2648</v>
      </c>
      <c r="F21" s="494">
        <f>$E$10*$L$18</f>
        <v>0</v>
      </c>
      <c r="G21" s="494">
        <f>$J$11*$M$18</f>
        <v>9379.5</v>
      </c>
      <c r="H21" s="494">
        <f>SUM(B21:G21)</f>
        <v>83795.79127896695</v>
      </c>
      <c r="I21" s="505">
        <f>$H$21/$B$3</f>
        <v>32.630759843834483</v>
      </c>
      <c r="J21" s="501"/>
      <c r="K21" s="501"/>
      <c r="L21" s="492"/>
      <c r="M21" s="498"/>
    </row>
    <row r="22" spans="1:19" ht="15.75" thickBot="1" x14ac:dyDescent="0.3">
      <c r="A22" s="507" t="s">
        <v>570</v>
      </c>
      <c r="B22" s="494">
        <f>$D$18*$K$10</f>
        <v>44572.550880000003</v>
      </c>
      <c r="C22" s="494">
        <f>$E$18*$K$10</f>
        <v>1472.2289999999998</v>
      </c>
      <c r="D22" s="494">
        <f>$G$18*$K$9</f>
        <v>25723.511398966944</v>
      </c>
      <c r="E22" s="494">
        <f>($B$10)*$K$18</f>
        <v>2648</v>
      </c>
      <c r="F22" s="494">
        <f>$E$10*$L$18</f>
        <v>0</v>
      </c>
      <c r="G22" s="494">
        <f>$K$11*$M$18</f>
        <v>9379.5</v>
      </c>
      <c r="H22" s="494">
        <f>SUM(B22:G22)</f>
        <v>83795.79127896695</v>
      </c>
      <c r="I22" s="505">
        <f>$H$22/$B$3</f>
        <v>32.630759843834483</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419941.49147999991</v>
      </c>
      <c r="J26" s="505"/>
      <c r="K26" s="505"/>
      <c r="L26" s="505"/>
      <c r="M26" s="491">
        <f>I26/B3</f>
        <v>163.52861817757005</v>
      </c>
    </row>
    <row r="27" spans="1:19" x14ac:dyDescent="0.25">
      <c r="A27" s="484" t="s">
        <v>566</v>
      </c>
      <c r="B27" s="483"/>
      <c r="C27" s="483"/>
      <c r="D27" s="505">
        <f>clcost!E6</f>
        <v>321.70549999999997</v>
      </c>
      <c r="E27" s="483"/>
      <c r="F27" s="494"/>
      <c r="G27" s="494"/>
      <c r="H27" s="494">
        <f>$B$4*$D$27</f>
        <v>419941.49147999991</v>
      </c>
      <c r="I27" s="494"/>
      <c r="J27" s="505"/>
      <c r="K27" s="505"/>
      <c r="L27" s="505">
        <f>H27/B3</f>
        <v>163.52861817757005</v>
      </c>
      <c r="M27" s="491"/>
    </row>
    <row r="28" spans="1:19" x14ac:dyDescent="0.25">
      <c r="A28" s="484" t="s">
        <v>565</v>
      </c>
      <c r="B28" s="483"/>
      <c r="C28" s="505">
        <f>clcost!E6</f>
        <v>321.70549999999997</v>
      </c>
      <c r="D28" s="483"/>
      <c r="E28" s="483"/>
      <c r="F28" s="494"/>
      <c r="G28" s="494">
        <f>$B$4*$C$28</f>
        <v>419941.49147999991</v>
      </c>
      <c r="H28" s="494"/>
      <c r="I28" s="494"/>
      <c r="J28" s="505"/>
      <c r="K28" s="505">
        <f>G28/B3</f>
        <v>163.52861817757005</v>
      </c>
      <c r="L28" s="505"/>
      <c r="M28" s="491"/>
    </row>
    <row r="29" spans="1:19" x14ac:dyDescent="0.25">
      <c r="A29" s="484" t="s">
        <v>564</v>
      </c>
      <c r="B29" s="483"/>
      <c r="C29" s="505">
        <f>clcost!E18</f>
        <v>229.23650000000001</v>
      </c>
      <c r="D29" s="483"/>
      <c r="E29" s="483"/>
      <c r="F29" s="494"/>
      <c r="G29" s="494">
        <f>$B$5*$C$29</f>
        <v>517710.00396499998</v>
      </c>
      <c r="H29" s="494"/>
      <c r="I29" s="494"/>
      <c r="J29" s="505"/>
      <c r="K29" s="505">
        <f>G29/B3</f>
        <v>201.60046883372274</v>
      </c>
      <c r="L29" s="505"/>
      <c r="M29" s="491"/>
    </row>
    <row r="30" spans="1:19" x14ac:dyDescent="0.25">
      <c r="A30" s="484" t="s">
        <v>563</v>
      </c>
      <c r="B30" s="483"/>
      <c r="C30" s="505">
        <f>clcost!E12</f>
        <v>145.5505</v>
      </c>
      <c r="D30" s="483"/>
      <c r="E30" s="483"/>
      <c r="F30" s="494"/>
      <c r="G30" s="494">
        <f>$B$5*$C$30</f>
        <v>328712.70470499998</v>
      </c>
      <c r="H30" s="494"/>
      <c r="I30" s="494"/>
      <c r="J30" s="505"/>
      <c r="K30" s="505">
        <f>G30/B3</f>
        <v>128.00338968263239</v>
      </c>
      <c r="L30" s="505"/>
      <c r="M30" s="491"/>
    </row>
    <row r="31" spans="1:19" x14ac:dyDescent="0.25">
      <c r="A31" s="484" t="s">
        <v>562</v>
      </c>
      <c r="B31" s="483"/>
      <c r="C31" s="505">
        <f>clcost!E19</f>
        <v>342.42899999999997</v>
      </c>
      <c r="D31" s="483"/>
      <c r="E31" s="483"/>
      <c r="F31" s="494"/>
      <c r="G31" s="494">
        <f>$B$5*$C$31</f>
        <v>773345.07788999984</v>
      </c>
      <c r="H31" s="494"/>
      <c r="I31" s="494"/>
      <c r="J31" s="505"/>
      <c r="K31" s="505">
        <f>G31/B3</f>
        <v>301.1468371845794</v>
      </c>
      <c r="L31" s="505"/>
      <c r="M31" s="491"/>
    </row>
    <row r="32" spans="1:19" x14ac:dyDescent="0.25">
      <c r="A32" s="484" t="s">
        <v>561</v>
      </c>
      <c r="B32" s="483"/>
      <c r="C32" s="483"/>
      <c r="D32" s="505">
        <f>clcost!E17</f>
        <v>203.00599999999997</v>
      </c>
      <c r="E32" s="483"/>
      <c r="F32" s="494"/>
      <c r="G32" s="494"/>
      <c r="H32" s="494">
        <f>$B$5*$D$32</f>
        <v>458470.78045999992</v>
      </c>
      <c r="I32" s="494"/>
      <c r="J32" s="505"/>
      <c r="K32" s="505"/>
      <c r="L32" s="505">
        <f>H32/B3</f>
        <v>178.5322353816199</v>
      </c>
      <c r="M32" s="491"/>
    </row>
    <row r="33" spans="1:13" x14ac:dyDescent="0.25">
      <c r="A33" s="484" t="s">
        <v>560</v>
      </c>
      <c r="B33" s="483"/>
      <c r="C33" s="483"/>
      <c r="D33" s="505">
        <f>clcost!E13</f>
        <v>195.227</v>
      </c>
      <c r="E33" s="483"/>
      <c r="F33" s="494"/>
      <c r="G33" s="494"/>
      <c r="H33" s="494">
        <f>$B$5*$D$33</f>
        <v>440902.60907000001</v>
      </c>
      <c r="I33" s="494"/>
      <c r="J33" s="505"/>
      <c r="K33" s="505"/>
      <c r="L33" s="505">
        <f>H33/B3</f>
        <v>171.69104714563863</v>
      </c>
      <c r="M33" s="491"/>
    </row>
    <row r="34" spans="1:13" x14ac:dyDescent="0.25">
      <c r="A34" s="484" t="s">
        <v>559</v>
      </c>
      <c r="B34" s="483"/>
      <c r="C34" s="483"/>
      <c r="D34" s="505">
        <f>clcost!E19</f>
        <v>342.42899999999997</v>
      </c>
      <c r="E34" s="483"/>
      <c r="F34" s="494"/>
      <c r="G34" s="494"/>
      <c r="H34" s="494">
        <f>$B$5*$D$34</f>
        <v>773345.07788999984</v>
      </c>
      <c r="I34" s="494"/>
      <c r="J34" s="505"/>
      <c r="K34" s="505"/>
      <c r="L34" s="505">
        <f>H34/B3</f>
        <v>301.1468371845794</v>
      </c>
      <c r="M34" s="491"/>
    </row>
    <row r="35" spans="1:13" x14ac:dyDescent="0.25">
      <c r="A35" s="484" t="s">
        <v>558</v>
      </c>
      <c r="B35" s="483"/>
      <c r="C35" s="483"/>
      <c r="D35" s="483"/>
      <c r="E35" s="505">
        <f>clcost!E16</f>
        <v>358.61399999999992</v>
      </c>
      <c r="F35" s="494"/>
      <c r="G35" s="494"/>
      <c r="H35" s="494"/>
      <c r="I35" s="494">
        <f>$B$5*$E$35</f>
        <v>809897.44373999978</v>
      </c>
      <c r="J35" s="505"/>
      <c r="K35" s="505"/>
      <c r="L35" s="505"/>
      <c r="M35" s="491">
        <f>I35/B3</f>
        <v>315.38062450934569</v>
      </c>
    </row>
    <row r="36" spans="1:13" x14ac:dyDescent="0.25">
      <c r="A36" s="484" t="s">
        <v>557</v>
      </c>
      <c r="B36" s="483"/>
      <c r="C36" s="483"/>
      <c r="D36" s="483"/>
      <c r="E36" s="505">
        <f>clcost!E13</f>
        <v>195.227</v>
      </c>
      <c r="F36" s="494"/>
      <c r="G36" s="494"/>
      <c r="H36" s="494"/>
      <c r="I36" s="494">
        <f>$B$5*$E$36</f>
        <v>440902.60907000001</v>
      </c>
      <c r="J36" s="505"/>
      <c r="K36" s="505"/>
      <c r="L36" s="505"/>
      <c r="M36" s="491">
        <f>I36/B3</f>
        <v>171.69104714563863</v>
      </c>
    </row>
    <row r="37" spans="1:13" ht="15.75" thickBot="1" x14ac:dyDescent="0.3">
      <c r="A37" s="484" t="s">
        <v>556</v>
      </c>
      <c r="B37" s="483"/>
      <c r="C37" s="483"/>
      <c r="D37" s="483"/>
      <c r="E37" s="505">
        <f>clcost!E19</f>
        <v>342.42899999999997</v>
      </c>
      <c r="F37" s="494"/>
      <c r="G37" s="494"/>
      <c r="H37" s="494"/>
      <c r="I37" s="494">
        <f>$B$5*$E$37</f>
        <v>773345.07788999984</v>
      </c>
      <c r="J37" s="505"/>
      <c r="K37" s="505"/>
      <c r="L37" s="505"/>
      <c r="M37" s="491">
        <f>I37/B3</f>
        <v>301.1468371845794</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277779.55633500003</v>
      </c>
      <c r="G41" s="478">
        <f>$C$41*$B$6</f>
        <v>277779.55633500003</v>
      </c>
      <c r="H41" s="478">
        <f>$C$41*$B$6</f>
        <v>277779.55633500003</v>
      </c>
      <c r="I41" s="478">
        <f>$C$41*$B$6</f>
        <v>277779.55633500003</v>
      </c>
      <c r="J41" s="473">
        <f>G41/B3</f>
        <v>108.16960916471963</v>
      </c>
      <c r="K41" s="472">
        <f>G41/B3</f>
        <v>108.16960916471963</v>
      </c>
      <c r="L41" s="472">
        <f>H41/B3</f>
        <v>108.16960916471963</v>
      </c>
      <c r="M41" s="469">
        <f>I41/B3</f>
        <v>108.16960916471963</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4" zoomScale="90" zoomScaleNormal="90" workbookViewId="0">
      <selection activeCell="D41" sqref="D41"/>
    </sheetView>
  </sheetViews>
  <sheetFormatPr defaultRowHeight="15" x14ac:dyDescent="0.25"/>
  <cols>
    <col min="1" max="1" width="27" style="506" customWidth="1"/>
    <col min="2" max="2" width="13.7109375" style="506" customWidth="1"/>
    <col min="3" max="3" width="14" style="506" customWidth="1"/>
    <col min="4" max="4" width="12" style="506" customWidth="1"/>
    <col min="5" max="5" width="11.42578125" style="506" customWidth="1"/>
    <col min="6" max="6" width="12.140625" style="506" customWidth="1"/>
    <col min="7" max="7" width="12.570312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x14ac:dyDescent="0.35">
      <c r="A1" s="551" t="s">
        <v>640</v>
      </c>
      <c r="B1" s="550"/>
      <c r="C1" s="533"/>
      <c r="D1" s="554"/>
      <c r="E1" s="554"/>
      <c r="F1" s="554"/>
      <c r="G1" s="553"/>
    </row>
    <row r="2" spans="1:20" ht="15" customHeight="1" x14ac:dyDescent="0.35">
      <c r="A2" s="485" t="s">
        <v>616</v>
      </c>
      <c r="B2" s="548" t="s">
        <v>639</v>
      </c>
      <c r="C2" s="547"/>
      <c r="D2" s="497" t="s">
        <v>551</v>
      </c>
      <c r="E2" s="482" t="s">
        <v>119</v>
      </c>
      <c r="F2" s="482" t="s">
        <v>120</v>
      </c>
      <c r="G2" s="488" t="s">
        <v>121</v>
      </c>
      <c r="M2" s="467"/>
      <c r="O2" s="506"/>
      <c r="P2" s="467"/>
      <c r="Q2" s="467"/>
      <c r="R2" s="506"/>
      <c r="S2" s="506"/>
    </row>
    <row r="3" spans="1:20" ht="15" customHeight="1" x14ac:dyDescent="0.25">
      <c r="A3" s="493" t="s">
        <v>614</v>
      </c>
      <c r="B3" s="503">
        <v>3989</v>
      </c>
      <c r="C3" s="546" t="s">
        <v>613</v>
      </c>
      <c r="D3" s="545"/>
      <c r="E3" s="545"/>
      <c r="F3" s="545"/>
      <c r="G3" s="558"/>
      <c r="M3" s="467"/>
      <c r="O3" s="506"/>
      <c r="P3" s="467"/>
      <c r="Q3" s="467"/>
      <c r="R3" s="506"/>
      <c r="S3" s="506"/>
    </row>
    <row r="4" spans="1:20" ht="15" customHeight="1" x14ac:dyDescent="0.25">
      <c r="A4" s="493" t="s">
        <v>612</v>
      </c>
      <c r="B4" s="503">
        <v>1783.8</v>
      </c>
      <c r="C4" s="543" t="s">
        <v>611</v>
      </c>
      <c r="D4" s="541"/>
      <c r="E4" s="541"/>
      <c r="F4" s="541"/>
      <c r="G4" s="557"/>
      <c r="M4" s="467"/>
      <c r="O4" s="506"/>
      <c r="P4" s="467"/>
      <c r="Q4" s="467"/>
      <c r="R4" s="506"/>
      <c r="S4" s="506"/>
    </row>
    <row r="5" spans="1:20" ht="15" customHeight="1" x14ac:dyDescent="0.25">
      <c r="A5" s="493" t="s">
        <v>610</v>
      </c>
      <c r="B5" s="503">
        <v>1582.83</v>
      </c>
      <c r="C5" s="542" t="s">
        <v>609</v>
      </c>
      <c r="D5" s="541"/>
      <c r="E5" s="541"/>
      <c r="F5" s="541"/>
      <c r="G5" s="557"/>
      <c r="M5" s="467"/>
      <c r="O5" s="506"/>
      <c r="P5" s="467"/>
      <c r="Q5" s="467"/>
      <c r="R5" s="506"/>
      <c r="S5" s="506"/>
    </row>
    <row r="6" spans="1:20" ht="15" customHeight="1" thickBot="1" x14ac:dyDescent="0.3">
      <c r="A6" s="540" t="s">
        <v>608</v>
      </c>
      <c r="B6" s="539">
        <v>307.51</v>
      </c>
      <c r="C6" s="538"/>
      <c r="D6" s="537"/>
      <c r="E6" s="537"/>
      <c r="F6" s="537"/>
      <c r="G6" s="556"/>
      <c r="M6" s="467"/>
      <c r="O6" s="506"/>
      <c r="P6" s="467"/>
      <c r="Q6" s="467"/>
      <c r="R6" s="506"/>
      <c r="S6" s="506"/>
    </row>
    <row r="7" spans="1:20" ht="15.75"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3</v>
      </c>
      <c r="C13" s="483">
        <v>34.75</v>
      </c>
      <c r="D13" s="483">
        <f>C13*(B13+1)</f>
        <v>139</v>
      </c>
      <c r="E13" s="483">
        <v>9.39</v>
      </c>
      <c r="F13" s="483">
        <v>41.55</v>
      </c>
      <c r="G13" s="505">
        <f>(F13/2.178)*(2*1.8+1.21)</f>
        <v>91.761019283746549</v>
      </c>
      <c r="H13" s="483">
        <f>3.92*K13</f>
        <v>0</v>
      </c>
      <c r="I13" s="483">
        <v>0</v>
      </c>
      <c r="J13" s="483">
        <v>0</v>
      </c>
      <c r="K13" s="483">
        <v>0</v>
      </c>
      <c r="L13" s="483">
        <v>0</v>
      </c>
      <c r="M13" s="516">
        <v>10</v>
      </c>
      <c r="N13" s="467"/>
      <c r="O13" s="506"/>
      <c r="Q13" s="467"/>
      <c r="S13" s="506"/>
    </row>
    <row r="14" spans="1:20" x14ac:dyDescent="0.25">
      <c r="A14" s="493" t="s">
        <v>584</v>
      </c>
      <c r="B14" s="483">
        <v>3</v>
      </c>
      <c r="C14" s="483">
        <v>34.75</v>
      </c>
      <c r="D14" s="483">
        <f>C14*(B14+1)</f>
        <v>139</v>
      </c>
      <c r="E14" s="483">
        <v>9.39</v>
      </c>
      <c r="F14" s="483">
        <v>35.159999999999997</v>
      </c>
      <c r="G14" s="505">
        <f>(F14/2.178)*(2*1.8+1.21)</f>
        <v>77.649035812672182</v>
      </c>
      <c r="H14" s="483">
        <f>3.92*K14</f>
        <v>0</v>
      </c>
      <c r="I14" s="483">
        <v>0</v>
      </c>
      <c r="J14" s="483">
        <v>0</v>
      </c>
      <c r="K14" s="483">
        <v>0</v>
      </c>
      <c r="L14" s="483">
        <v>0</v>
      </c>
      <c r="M14" s="516">
        <v>10</v>
      </c>
      <c r="N14" s="467"/>
      <c r="O14" s="506"/>
      <c r="Q14" s="467"/>
      <c r="S14" s="506"/>
    </row>
    <row r="15" spans="1:20" x14ac:dyDescent="0.25">
      <c r="A15" s="493" t="s">
        <v>583</v>
      </c>
      <c r="B15" s="483">
        <v>3</v>
      </c>
      <c r="C15" s="483">
        <v>74.3</v>
      </c>
      <c r="D15" s="483">
        <f>C15*(B15+1)</f>
        <v>297.2</v>
      </c>
      <c r="E15" s="483">
        <v>9.39</v>
      </c>
      <c r="F15" s="483">
        <v>93.39</v>
      </c>
      <c r="G15" s="505">
        <f>(F15/2.178)*(2*1.8+1.21)</f>
        <v>206.24696969696973</v>
      </c>
      <c r="H15" s="483">
        <f>3.92*K15</f>
        <v>7.84</v>
      </c>
      <c r="I15" s="483">
        <v>0</v>
      </c>
      <c r="J15" s="483">
        <v>0</v>
      </c>
      <c r="K15" s="483">
        <v>2</v>
      </c>
      <c r="L15" s="483">
        <v>0</v>
      </c>
      <c r="M15" s="516">
        <v>10</v>
      </c>
      <c r="N15" s="467"/>
      <c r="O15" s="506"/>
      <c r="Q15" s="467"/>
      <c r="S15" s="506"/>
    </row>
    <row r="16" spans="1:20" x14ac:dyDescent="0.25">
      <c r="A16" s="493" t="s">
        <v>582</v>
      </c>
      <c r="B16" s="483">
        <v>3</v>
      </c>
      <c r="C16" s="483">
        <v>71.349999999999994</v>
      </c>
      <c r="D16" s="483">
        <f>C16*(B16+1)</f>
        <v>285.39999999999998</v>
      </c>
      <c r="E16" s="483">
        <v>9.39</v>
      </c>
      <c r="F16" s="483">
        <v>137.41</v>
      </c>
      <c r="G16" s="505">
        <f>(F16/2.178)*(2*1.8+1.21)</f>
        <v>303.4628558310377</v>
      </c>
      <c r="H16" s="483">
        <f>3.92*K16</f>
        <v>15.68</v>
      </c>
      <c r="I16" s="483">
        <v>0</v>
      </c>
      <c r="J16" s="483">
        <v>0</v>
      </c>
      <c r="K16" s="483">
        <v>4</v>
      </c>
      <c r="L16" s="483">
        <v>0</v>
      </c>
      <c r="M16" s="516">
        <v>10</v>
      </c>
      <c r="N16" s="467"/>
      <c r="O16" s="506"/>
      <c r="Q16" s="467"/>
      <c r="S16" s="506"/>
    </row>
    <row r="17" spans="1:19" x14ac:dyDescent="0.25">
      <c r="A17" s="493" t="s">
        <v>299</v>
      </c>
      <c r="B17" s="483"/>
      <c r="C17" s="483"/>
      <c r="D17" s="483"/>
      <c r="E17" s="483"/>
      <c r="F17" s="483"/>
      <c r="G17" s="483"/>
      <c r="H17" s="483"/>
      <c r="I17" s="483"/>
      <c r="J17" s="483"/>
      <c r="K17" s="483"/>
      <c r="L17" s="483"/>
      <c r="M17" s="516">
        <v>8</v>
      </c>
      <c r="N17" s="467"/>
      <c r="O17" s="506"/>
      <c r="Q17" s="467"/>
      <c r="S17" s="506"/>
    </row>
    <row r="18" spans="1:19" x14ac:dyDescent="0.25">
      <c r="A18" s="493" t="s">
        <v>581</v>
      </c>
      <c r="B18" s="483"/>
      <c r="C18" s="483"/>
      <c r="D18" s="483">
        <f t="shared" ref="D18:L18" si="0">SUM(D13:D16)</f>
        <v>860.6</v>
      </c>
      <c r="E18" s="483">
        <f t="shared" si="0"/>
        <v>37.56</v>
      </c>
      <c r="F18" s="505">
        <f t="shared" si="0"/>
        <v>307.51</v>
      </c>
      <c r="G18" s="505">
        <f t="shared" si="0"/>
        <v>679.11988062442617</v>
      </c>
      <c r="H18" s="505">
        <f t="shared" si="0"/>
        <v>23.52</v>
      </c>
      <c r="I18" s="505">
        <f t="shared" si="0"/>
        <v>0</v>
      </c>
      <c r="J18" s="483">
        <f t="shared" si="0"/>
        <v>0</v>
      </c>
      <c r="K18" s="483">
        <f t="shared" si="0"/>
        <v>6</v>
      </c>
      <c r="L18" s="483">
        <f t="shared" si="0"/>
        <v>0</v>
      </c>
      <c r="M18" s="516">
        <f>SUM(M13:M17)</f>
        <v>48</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61083.666799999999</v>
      </c>
      <c r="C20" s="494">
        <f>$E$18*$I$10</f>
        <v>2665.9336800000001</v>
      </c>
      <c r="D20" s="494">
        <f>$G$18*$I$9</f>
        <v>34090.799327525259</v>
      </c>
      <c r="E20" s="494">
        <f>($B$10)*$K$18</f>
        <v>1986</v>
      </c>
      <c r="F20" s="494">
        <f>$E$10*$L$18</f>
        <v>0</v>
      </c>
      <c r="G20" s="494">
        <f>$I$11*$M$18</f>
        <v>11064</v>
      </c>
      <c r="H20" s="494">
        <f>SUM(B20:G20)</f>
        <v>110890.39980752526</v>
      </c>
      <c r="I20" s="505">
        <f>$H$20/$B$3</f>
        <v>27.799047332044438</v>
      </c>
      <c r="J20" s="501"/>
      <c r="K20" s="501"/>
      <c r="L20" s="492"/>
      <c r="M20" s="498"/>
    </row>
    <row r="21" spans="1:19" x14ac:dyDescent="0.25">
      <c r="A21" s="484" t="s">
        <v>571</v>
      </c>
      <c r="B21" s="494">
        <f>$D$18*$J$10</f>
        <v>70388.904299999995</v>
      </c>
      <c r="C21" s="494">
        <f>$E$18*$J$10</f>
        <v>3072.0511799999999</v>
      </c>
      <c r="D21" s="494">
        <f>$G$18*$J$9</f>
        <v>35021.19356398072</v>
      </c>
      <c r="E21" s="494">
        <f>($B$10)*$K$18</f>
        <v>1986</v>
      </c>
      <c r="F21" s="494">
        <f>$E$10*$L$18</f>
        <v>0</v>
      </c>
      <c r="G21" s="494">
        <f>$J$11*$M$18</f>
        <v>11544</v>
      </c>
      <c r="H21" s="494">
        <f>SUM(B21:G21)</f>
        <v>122012.14904398071</v>
      </c>
      <c r="I21" s="505">
        <f>$H$21/$B$3</f>
        <v>30.587151928799376</v>
      </c>
      <c r="J21" s="501"/>
      <c r="K21" s="501"/>
      <c r="L21" s="492"/>
      <c r="M21" s="498"/>
    </row>
    <row r="22" spans="1:19" ht="15.75" thickBot="1" x14ac:dyDescent="0.3">
      <c r="A22" s="507" t="s">
        <v>570</v>
      </c>
      <c r="B22" s="494">
        <f>$D$18*$K$10</f>
        <v>70388.904299999995</v>
      </c>
      <c r="C22" s="494">
        <f>$E$18*$K$10</f>
        <v>3072.0511799999999</v>
      </c>
      <c r="D22" s="494">
        <f>$G$18*$K$9</f>
        <v>35021.19356398072</v>
      </c>
      <c r="E22" s="494">
        <f>($B$10)*$K$18</f>
        <v>1986</v>
      </c>
      <c r="F22" s="494">
        <f>$E$10*$L$18</f>
        <v>0</v>
      </c>
      <c r="G22" s="494">
        <f>$K$11*$M$18</f>
        <v>11544</v>
      </c>
      <c r="H22" s="494">
        <f>SUM(B22:G22)</f>
        <v>122012.14904398071</v>
      </c>
      <c r="I22" s="505">
        <f>$H$22/$B$3</f>
        <v>30.587151928799376</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clcost!E10</f>
        <v>287.50049999999999</v>
      </c>
      <c r="F26" s="494"/>
      <c r="G26" s="494"/>
      <c r="H26" s="494"/>
      <c r="I26" s="494">
        <f>$B$4*$E$26</f>
        <v>512843.39189999999</v>
      </c>
      <c r="J26" s="505"/>
      <c r="K26" s="505"/>
      <c r="L26" s="505"/>
      <c r="M26" s="491">
        <f>I26/B3</f>
        <v>128.56440007520681</v>
      </c>
    </row>
    <row r="27" spans="1:19" x14ac:dyDescent="0.25">
      <c r="A27" s="484" t="s">
        <v>566</v>
      </c>
      <c r="B27" s="483"/>
      <c r="C27" s="483"/>
      <c r="D27" s="505">
        <f>clcost!E10</f>
        <v>287.50049999999999</v>
      </c>
      <c r="E27" s="483"/>
      <c r="F27" s="494"/>
      <c r="G27" s="494"/>
      <c r="H27" s="494">
        <f>$B$4*$D$27</f>
        <v>512843.39189999999</v>
      </c>
      <c r="I27" s="494"/>
      <c r="J27" s="505"/>
      <c r="K27" s="505"/>
      <c r="L27" s="505">
        <f>H27/B3</f>
        <v>128.56440007520681</v>
      </c>
      <c r="M27" s="491"/>
    </row>
    <row r="28" spans="1:19" x14ac:dyDescent="0.25">
      <c r="A28" s="484" t="s">
        <v>565</v>
      </c>
      <c r="B28" s="483"/>
      <c r="C28" s="505">
        <f>clcost!E10</f>
        <v>287.50049999999999</v>
      </c>
      <c r="D28" s="483"/>
      <c r="E28" s="483"/>
      <c r="F28" s="494"/>
      <c r="G28" s="494">
        <f>$B$4*$C$28</f>
        <v>512843.39189999999</v>
      </c>
      <c r="H28" s="494"/>
      <c r="I28" s="494"/>
      <c r="J28" s="505"/>
      <c r="K28" s="505">
        <f>G28/B3</f>
        <v>128.56440007520681</v>
      </c>
      <c r="L28" s="505"/>
      <c r="M28" s="491"/>
    </row>
    <row r="29" spans="1:19" x14ac:dyDescent="0.25">
      <c r="A29" s="484" t="s">
        <v>564</v>
      </c>
      <c r="B29" s="483"/>
      <c r="C29" s="505">
        <f>clcost!E21</f>
        <v>146.74949999999998</v>
      </c>
      <c r="D29" s="483"/>
      <c r="E29" s="483"/>
      <c r="F29" s="494"/>
      <c r="G29" s="494">
        <f>$B$5*$C$29</f>
        <v>232279.51108499998</v>
      </c>
      <c r="H29" s="494"/>
      <c r="I29" s="494"/>
      <c r="J29" s="505"/>
      <c r="K29" s="505">
        <f>G29/B3</f>
        <v>58.23001029957382</v>
      </c>
      <c r="L29" s="505"/>
      <c r="M29" s="491"/>
    </row>
    <row r="30" spans="1:19" x14ac:dyDescent="0.25">
      <c r="A30" s="484" t="s">
        <v>563</v>
      </c>
      <c r="B30" s="483"/>
      <c r="C30" s="505">
        <f>clcost!E24</f>
        <v>115.5585</v>
      </c>
      <c r="D30" s="483"/>
      <c r="E30" s="483"/>
      <c r="F30" s="494"/>
      <c r="G30" s="494">
        <f>$B$5*$C$30</f>
        <v>182909.460555</v>
      </c>
      <c r="H30" s="494"/>
      <c r="I30" s="494"/>
      <c r="J30" s="505"/>
      <c r="K30" s="505">
        <f>G30/B3</f>
        <v>45.853462159689144</v>
      </c>
      <c r="L30" s="505"/>
      <c r="M30" s="491"/>
    </row>
    <row r="31" spans="1:19" x14ac:dyDescent="0.25">
      <c r="A31" s="484" t="s">
        <v>562</v>
      </c>
      <c r="B31" s="483"/>
      <c r="C31" s="505">
        <f>clcost!E26</f>
        <v>404.87599999999998</v>
      </c>
      <c r="D31" s="483"/>
      <c r="E31" s="483"/>
      <c r="F31" s="494"/>
      <c r="G31" s="494">
        <f>$B$5*$C$31</f>
        <v>640849.87907999998</v>
      </c>
      <c r="H31" s="494"/>
      <c r="I31" s="494"/>
      <c r="J31" s="505"/>
      <c r="K31" s="505">
        <f>G31/B3</f>
        <v>160.65426900977687</v>
      </c>
      <c r="L31" s="505"/>
      <c r="M31" s="491"/>
    </row>
    <row r="32" spans="1:19" x14ac:dyDescent="0.25">
      <c r="A32" s="484" t="s">
        <v>561</v>
      </c>
      <c r="B32" s="483"/>
      <c r="C32" s="483"/>
      <c r="D32" s="505">
        <f>clcost!E23</f>
        <v>169.21850000000001</v>
      </c>
      <c r="E32" s="483"/>
      <c r="F32" s="494"/>
      <c r="G32" s="494"/>
      <c r="H32" s="494">
        <f>$B$5*$D$32</f>
        <v>267844.11835499998</v>
      </c>
      <c r="I32" s="494"/>
      <c r="J32" s="505"/>
      <c r="K32" s="505"/>
      <c r="L32" s="505">
        <f>H32/B3</f>
        <v>67.145680209325647</v>
      </c>
      <c r="M32" s="491"/>
    </row>
    <row r="33" spans="1:13" x14ac:dyDescent="0.25">
      <c r="A33" s="484" t="s">
        <v>560</v>
      </c>
      <c r="B33" s="483"/>
      <c r="C33" s="483"/>
      <c r="D33" s="505">
        <f>clcost!E25</f>
        <v>145.76049999999998</v>
      </c>
      <c r="E33" s="483"/>
      <c r="F33" s="494"/>
      <c r="G33" s="494"/>
      <c r="H33" s="494">
        <f>$B$5*$D$33</f>
        <v>230714.09221499995</v>
      </c>
      <c r="I33" s="494"/>
      <c r="J33" s="505"/>
      <c r="K33" s="505"/>
      <c r="L33" s="505">
        <f>H33/B3</f>
        <v>57.837576388819244</v>
      </c>
      <c r="M33" s="491"/>
    </row>
    <row r="34" spans="1:13" x14ac:dyDescent="0.25">
      <c r="A34" s="484" t="s">
        <v>559</v>
      </c>
      <c r="B34" s="483"/>
      <c r="C34" s="483"/>
      <c r="D34" s="505">
        <f>clcost!E26</f>
        <v>404.87599999999998</v>
      </c>
      <c r="E34" s="483"/>
      <c r="F34" s="494"/>
      <c r="G34" s="494"/>
      <c r="H34" s="494">
        <f>$B$5*$D$34</f>
        <v>640849.87907999998</v>
      </c>
      <c r="I34" s="494"/>
      <c r="J34" s="505"/>
      <c r="K34" s="505"/>
      <c r="L34" s="505">
        <f>H34/B3</f>
        <v>160.65426900977687</v>
      </c>
      <c r="M34" s="491"/>
    </row>
    <row r="35" spans="1:13" x14ac:dyDescent="0.25">
      <c r="A35" s="484" t="s">
        <v>558</v>
      </c>
      <c r="B35" s="483"/>
      <c r="C35" s="483"/>
      <c r="D35" s="483"/>
      <c r="E35" s="505">
        <f>clcost!E22</f>
        <v>258.28250000000003</v>
      </c>
      <c r="F35" s="494"/>
      <c r="G35" s="494"/>
      <c r="H35" s="494"/>
      <c r="I35" s="494">
        <f>$B$5*$E$35</f>
        <v>408817.289475</v>
      </c>
      <c r="J35" s="505"/>
      <c r="K35" s="505"/>
      <c r="L35" s="505"/>
      <c r="M35" s="491">
        <f>I35/B3</f>
        <v>102.48615930684382</v>
      </c>
    </row>
    <row r="36" spans="1:13" x14ac:dyDescent="0.25">
      <c r="A36" s="484" t="s">
        <v>557</v>
      </c>
      <c r="B36" s="483"/>
      <c r="C36" s="483"/>
      <c r="D36" s="483"/>
      <c r="E36" s="505">
        <f>clcost!E25</f>
        <v>145.76049999999998</v>
      </c>
      <c r="F36" s="494"/>
      <c r="G36" s="494"/>
      <c r="H36" s="494"/>
      <c r="I36" s="494">
        <f>$B$5*$E$36</f>
        <v>230714.09221499995</v>
      </c>
      <c r="J36" s="505"/>
      <c r="K36" s="505"/>
      <c r="L36" s="505"/>
      <c r="M36" s="491">
        <f>I36/B3</f>
        <v>57.837576388819244</v>
      </c>
    </row>
    <row r="37" spans="1:13" ht="15.75" thickBot="1" x14ac:dyDescent="0.3">
      <c r="A37" s="484" t="s">
        <v>556</v>
      </c>
      <c r="B37" s="483"/>
      <c r="C37" s="483"/>
      <c r="D37" s="483"/>
      <c r="E37" s="505">
        <f>clcost!E26</f>
        <v>404.87599999999998</v>
      </c>
      <c r="F37" s="494"/>
      <c r="G37" s="494"/>
      <c r="H37" s="494"/>
      <c r="I37" s="494">
        <f>$B$5*$E$37</f>
        <v>640849.87907999998</v>
      </c>
      <c r="J37" s="505"/>
      <c r="K37" s="505"/>
      <c r="L37" s="505"/>
      <c r="M37" s="491">
        <f>I37/B3</f>
        <v>160.65426900977687</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378182.10195500002</v>
      </c>
      <c r="G41" s="478">
        <f>$C$41*$B$6</f>
        <v>378182.10195500002</v>
      </c>
      <c r="H41" s="478">
        <f>$C$41*$B$6</f>
        <v>378182.10195500002</v>
      </c>
      <c r="I41" s="478">
        <f>$C$41*$B$6</f>
        <v>378182.10195500002</v>
      </c>
      <c r="J41" s="473">
        <f>G41/B3</f>
        <v>94.806242656054152</v>
      </c>
      <c r="K41" s="472">
        <f>G41/B3</f>
        <v>94.806242656054152</v>
      </c>
      <c r="L41" s="472">
        <f>H41/B3</f>
        <v>94.806242656054152</v>
      </c>
      <c r="M41" s="469">
        <f>I41/B3</f>
        <v>94.806242656054152</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3" workbookViewId="0">
      <selection activeCell="I46" sqref="I46"/>
    </sheetView>
  </sheetViews>
  <sheetFormatPr defaultRowHeight="15" x14ac:dyDescent="0.25"/>
  <cols>
    <col min="1" max="1" width="27" style="506" customWidth="1"/>
    <col min="2" max="2" width="13.7109375" style="506" customWidth="1"/>
    <col min="3" max="3" width="14" style="506" customWidth="1"/>
    <col min="4" max="4" width="13.42578125" style="506" customWidth="1"/>
    <col min="5" max="5" width="11.42578125" style="506" customWidth="1"/>
    <col min="6" max="6" width="13.7109375" style="506" customWidth="1"/>
    <col min="7" max="7" width="12.85546875" style="506" customWidth="1"/>
    <col min="8" max="8" width="12" style="506" customWidth="1"/>
    <col min="9" max="9" width="11.42578125" style="506" customWidth="1"/>
    <col min="10" max="12" width="13.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customHeight="1" x14ac:dyDescent="0.35">
      <c r="A1" s="551" t="s">
        <v>642</v>
      </c>
      <c r="B1" s="550"/>
      <c r="C1" s="554"/>
      <c r="D1" s="554"/>
      <c r="E1" s="554"/>
      <c r="F1" s="554"/>
      <c r="G1" s="553"/>
    </row>
    <row r="2" spans="1:20" ht="15" customHeight="1" x14ac:dyDescent="0.35">
      <c r="A2" s="485" t="s">
        <v>616</v>
      </c>
      <c r="B2" s="548" t="s">
        <v>641</v>
      </c>
      <c r="C2" s="547"/>
      <c r="D2" s="497" t="s">
        <v>551</v>
      </c>
      <c r="E2" s="482" t="s">
        <v>119</v>
      </c>
      <c r="F2" s="482" t="s">
        <v>120</v>
      </c>
      <c r="G2" s="488" t="s">
        <v>121</v>
      </c>
      <c r="M2" s="467"/>
      <c r="O2" s="506"/>
      <c r="P2" s="467"/>
      <c r="Q2" s="467"/>
      <c r="R2" s="506"/>
      <c r="S2" s="506"/>
    </row>
    <row r="3" spans="1:20" ht="15" customHeight="1" x14ac:dyDescent="0.25">
      <c r="A3" s="493" t="s">
        <v>614</v>
      </c>
      <c r="B3" s="503">
        <v>1171</v>
      </c>
      <c r="C3" s="546" t="s">
        <v>613</v>
      </c>
      <c r="D3" s="545"/>
      <c r="E3" s="545"/>
      <c r="F3" s="545"/>
      <c r="G3" s="544"/>
      <c r="M3" s="467"/>
      <c r="O3" s="506"/>
      <c r="P3" s="467"/>
      <c r="Q3" s="467"/>
      <c r="R3" s="506"/>
      <c r="S3" s="506"/>
    </row>
    <row r="4" spans="1:20" ht="15" customHeight="1" x14ac:dyDescent="0.25">
      <c r="A4" s="493" t="s">
        <v>612</v>
      </c>
      <c r="B4" s="503">
        <v>559.70000000000005</v>
      </c>
      <c r="C4" s="543" t="s">
        <v>611</v>
      </c>
      <c r="D4" s="541"/>
      <c r="E4" s="541"/>
      <c r="F4" s="541"/>
      <c r="G4" s="498"/>
      <c r="M4" s="467"/>
      <c r="O4" s="506"/>
      <c r="P4" s="467"/>
      <c r="Q4" s="467"/>
      <c r="R4" s="506"/>
      <c r="S4" s="506"/>
    </row>
    <row r="5" spans="1:20" ht="15" customHeight="1" x14ac:dyDescent="0.25">
      <c r="A5" s="493" t="s">
        <v>610</v>
      </c>
      <c r="B5" s="503">
        <v>1115.58</v>
      </c>
      <c r="C5" s="542" t="s">
        <v>609</v>
      </c>
      <c r="D5" s="541"/>
      <c r="E5" s="541"/>
      <c r="F5" s="541"/>
      <c r="G5" s="498"/>
      <c r="M5" s="467"/>
      <c r="O5" s="506"/>
      <c r="P5" s="467"/>
      <c r="Q5" s="467"/>
      <c r="R5" s="506"/>
      <c r="S5" s="506"/>
    </row>
    <row r="6" spans="1:20" ht="15" customHeight="1" thickBot="1" x14ac:dyDescent="0.3">
      <c r="A6" s="540" t="s">
        <v>608</v>
      </c>
      <c r="B6" s="539">
        <v>0</v>
      </c>
      <c r="C6" s="538"/>
      <c r="D6" s="537"/>
      <c r="E6" s="537"/>
      <c r="F6" s="537"/>
      <c r="G6" s="536"/>
      <c r="M6" s="467"/>
      <c r="O6" s="506"/>
      <c r="P6" s="467"/>
      <c r="Q6" s="467"/>
      <c r="R6" s="506"/>
      <c r="S6" s="506"/>
    </row>
    <row r="7" spans="1:20" ht="15.75" customHeight="1"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16.55</v>
      </c>
      <c r="D13" s="483">
        <f>C13*(B13+1)</f>
        <v>33.1</v>
      </c>
      <c r="E13" s="483">
        <v>6.1</v>
      </c>
      <c r="F13" s="483">
        <v>0</v>
      </c>
      <c r="G13" s="483">
        <f>(F13/2.178)*(2*1.8+1.21)</f>
        <v>0</v>
      </c>
      <c r="H13" s="483">
        <f>3.92*K13</f>
        <v>3.92</v>
      </c>
      <c r="I13" s="483">
        <v>22.1</v>
      </c>
      <c r="J13" s="483">
        <v>18.899999999999999</v>
      </c>
      <c r="K13" s="483">
        <v>1</v>
      </c>
      <c r="L13" s="483">
        <v>1</v>
      </c>
      <c r="M13" s="516">
        <v>4</v>
      </c>
      <c r="N13" s="467"/>
      <c r="O13" s="506"/>
      <c r="Q13" s="467"/>
      <c r="S13" s="506"/>
    </row>
    <row r="14" spans="1:20" x14ac:dyDescent="0.25">
      <c r="A14" s="493" t="s">
        <v>584</v>
      </c>
      <c r="B14" s="483">
        <v>1</v>
      </c>
      <c r="C14" s="483">
        <v>16.55</v>
      </c>
      <c r="D14" s="483">
        <f>C14*(B14+1)</f>
        <v>33.1</v>
      </c>
      <c r="E14" s="483">
        <v>6.1</v>
      </c>
      <c r="F14" s="483">
        <v>0</v>
      </c>
      <c r="G14" s="483">
        <f>(F14/2.178)*(2*1.8+1.21)</f>
        <v>0</v>
      </c>
      <c r="H14" s="483">
        <f>3.92*K14</f>
        <v>3.92</v>
      </c>
      <c r="I14" s="483">
        <v>22.1</v>
      </c>
      <c r="J14" s="483">
        <v>18.899999999999999</v>
      </c>
      <c r="K14" s="483">
        <v>1</v>
      </c>
      <c r="L14" s="483">
        <v>1</v>
      </c>
      <c r="M14" s="516">
        <v>4</v>
      </c>
      <c r="N14" s="467"/>
      <c r="O14" s="506"/>
      <c r="Q14" s="467"/>
      <c r="S14" s="506"/>
    </row>
    <row r="15" spans="1:20" x14ac:dyDescent="0.25">
      <c r="A15" s="493" t="s">
        <v>583</v>
      </c>
      <c r="B15" s="483">
        <v>1</v>
      </c>
      <c r="C15" s="483">
        <v>62.073999999999998</v>
      </c>
      <c r="D15" s="483">
        <f>C15*(B15+1)</f>
        <v>124.148</v>
      </c>
      <c r="E15" s="483">
        <v>6.1</v>
      </c>
      <c r="F15" s="483">
        <v>0</v>
      </c>
      <c r="G15" s="483">
        <f>(F15/2.178)*(2*1.8+1.21)</f>
        <v>0</v>
      </c>
      <c r="H15" s="483">
        <f>3.92*K15</f>
        <v>0</v>
      </c>
      <c r="I15" s="483">
        <v>0</v>
      </c>
      <c r="J15" s="483"/>
      <c r="K15" s="483">
        <v>0</v>
      </c>
      <c r="L15" s="483">
        <v>0</v>
      </c>
      <c r="M15" s="516">
        <v>2</v>
      </c>
      <c r="N15" s="467"/>
      <c r="O15" s="506"/>
      <c r="Q15" s="467"/>
      <c r="S15" s="506"/>
    </row>
    <row r="16" spans="1:20" x14ac:dyDescent="0.25">
      <c r="A16" s="493" t="s">
        <v>582</v>
      </c>
      <c r="B16" s="483">
        <v>1</v>
      </c>
      <c r="C16" s="483">
        <v>62.073999999999998</v>
      </c>
      <c r="D16" s="483">
        <f>C16*(B16+1)</f>
        <v>124.148</v>
      </c>
      <c r="E16" s="483">
        <v>6.1</v>
      </c>
      <c r="F16" s="483">
        <v>0</v>
      </c>
      <c r="G16" s="483">
        <f>(F16/2.178)*(2*1.8+1.21)</f>
        <v>0</v>
      </c>
      <c r="H16" s="483">
        <f>3.92*K16</f>
        <v>0</v>
      </c>
      <c r="I16" s="483"/>
      <c r="J16" s="483"/>
      <c r="K16" s="483">
        <v>0</v>
      </c>
      <c r="L16" s="483">
        <v>0</v>
      </c>
      <c r="M16" s="516">
        <v>2</v>
      </c>
      <c r="N16" s="467"/>
      <c r="O16" s="506"/>
      <c r="Q16" s="467"/>
      <c r="S16" s="506"/>
    </row>
    <row r="17" spans="1:19" x14ac:dyDescent="0.25">
      <c r="A17" s="493" t="s">
        <v>299</v>
      </c>
      <c r="B17" s="483"/>
      <c r="C17" s="483"/>
      <c r="D17" s="483"/>
      <c r="E17" s="483"/>
      <c r="F17" s="483"/>
      <c r="G17" s="483"/>
      <c r="H17" s="483"/>
      <c r="I17" s="483"/>
      <c r="J17" s="483"/>
      <c r="K17" s="483"/>
      <c r="L17" s="483"/>
      <c r="M17" s="516">
        <v>5</v>
      </c>
      <c r="N17" s="467"/>
      <c r="O17" s="506"/>
      <c r="Q17" s="467"/>
      <c r="S17" s="506"/>
    </row>
    <row r="18" spans="1:19" x14ac:dyDescent="0.25">
      <c r="A18" s="493" t="s">
        <v>581</v>
      </c>
      <c r="B18" s="483"/>
      <c r="C18" s="483"/>
      <c r="D18" s="483">
        <f t="shared" ref="D18:L18" si="0">SUM(D13:D16)</f>
        <v>314.49599999999998</v>
      </c>
      <c r="E18" s="483">
        <f t="shared" si="0"/>
        <v>24.4</v>
      </c>
      <c r="F18" s="483">
        <f t="shared" si="0"/>
        <v>0</v>
      </c>
      <c r="G18" s="483">
        <f t="shared" si="0"/>
        <v>0</v>
      </c>
      <c r="H18" s="483">
        <f t="shared" si="0"/>
        <v>7.84</v>
      </c>
      <c r="I18" s="483">
        <f t="shared" si="0"/>
        <v>44.2</v>
      </c>
      <c r="J18" s="483">
        <f t="shared" si="0"/>
        <v>37.799999999999997</v>
      </c>
      <c r="K18" s="483">
        <f t="shared" si="0"/>
        <v>2</v>
      </c>
      <c r="L18" s="483">
        <f t="shared" si="0"/>
        <v>2</v>
      </c>
      <c r="M18" s="516">
        <f>SUM(M13:M17)</f>
        <v>17</v>
      </c>
      <c r="N18" s="467"/>
      <c r="O18" s="506"/>
      <c r="Q18" s="467"/>
      <c r="S18" s="506"/>
    </row>
    <row r="19" spans="1:19" s="508" customFormat="1" ht="77.25"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22322.297087999996</v>
      </c>
      <c r="C20" s="494">
        <f>$E$18*$I$10</f>
        <v>1731.8631999999998</v>
      </c>
      <c r="D20" s="494">
        <f>$G$18*$I$9</f>
        <v>0</v>
      </c>
      <c r="E20" s="494">
        <f>($B$10)*$K$18</f>
        <v>662</v>
      </c>
      <c r="F20" s="494">
        <f>$E$10*$L$18</f>
        <v>4890</v>
      </c>
      <c r="G20" s="494">
        <f>$I$11*$M$18</f>
        <v>3918.5</v>
      </c>
      <c r="H20" s="494">
        <f>SUM(B20:G20)</f>
        <v>33524.660287999999</v>
      </c>
      <c r="I20" s="505">
        <f>$H$20/$B$3</f>
        <v>28.629086497011102</v>
      </c>
      <c r="J20" s="501"/>
      <c r="K20" s="501"/>
      <c r="L20" s="492"/>
      <c r="M20" s="498"/>
    </row>
    <row r="21" spans="1:19" x14ac:dyDescent="0.25">
      <c r="A21" s="484" t="s">
        <v>571</v>
      </c>
      <c r="B21" s="494">
        <f>$D$18*$J$10</f>
        <v>25722.785087999997</v>
      </c>
      <c r="C21" s="494">
        <f>$E$18*$J$10</f>
        <v>1995.6881999999998</v>
      </c>
      <c r="D21" s="494">
        <f>$G$18*$J$9</f>
        <v>0</v>
      </c>
      <c r="E21" s="494">
        <f>($B$10)*$K$18</f>
        <v>662</v>
      </c>
      <c r="F21" s="494">
        <f>$E$10*$L$18</f>
        <v>4890</v>
      </c>
      <c r="G21" s="494">
        <f>$J$11*$M$18</f>
        <v>4088.5</v>
      </c>
      <c r="H21" s="494">
        <f>SUM(B21:G21)</f>
        <v>37358.973287999994</v>
      </c>
      <c r="I21" s="505">
        <f>$H$21/$B$3</f>
        <v>31.903478469684025</v>
      </c>
      <c r="J21" s="501"/>
      <c r="K21" s="501"/>
      <c r="L21" s="492"/>
      <c r="M21" s="498"/>
    </row>
    <row r="22" spans="1:19" ht="15.75" thickBot="1" x14ac:dyDescent="0.3">
      <c r="A22" s="507" t="s">
        <v>570</v>
      </c>
      <c r="B22" s="494">
        <f>$D$18*$K$10</f>
        <v>25722.785087999997</v>
      </c>
      <c r="C22" s="494">
        <f>$E$18*$K$10</f>
        <v>1995.6881999999998</v>
      </c>
      <c r="D22" s="494">
        <f>$G$18*$K$9</f>
        <v>0</v>
      </c>
      <c r="E22" s="494">
        <f>($B$10)*$K$18</f>
        <v>662</v>
      </c>
      <c r="F22" s="494">
        <f>$E$10*$L$18</f>
        <v>4890</v>
      </c>
      <c r="G22" s="494">
        <f>$K$11*$M$18</f>
        <v>4088.5</v>
      </c>
      <c r="H22" s="494">
        <f>SUM(B22:G22)</f>
        <v>37358.973287999994</v>
      </c>
      <c r="I22" s="505">
        <f>$H$22/$B$3</f>
        <v>31.903478469684025</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clcost!E10</f>
        <v>287.50049999999999</v>
      </c>
      <c r="F26" s="494"/>
      <c r="G26" s="494"/>
      <c r="H26" s="494"/>
      <c r="I26" s="494">
        <f>$B$4*$E$26</f>
        <v>160914.02985000002</v>
      </c>
      <c r="J26" s="505"/>
      <c r="K26" s="505"/>
      <c r="L26" s="505"/>
      <c r="M26" s="491">
        <f>I26/B3</f>
        <v>137.41590935098208</v>
      </c>
    </row>
    <row r="27" spans="1:19" x14ac:dyDescent="0.25">
      <c r="A27" s="484" t="s">
        <v>566</v>
      </c>
      <c r="B27" s="483"/>
      <c r="C27" s="483"/>
      <c r="D27" s="505">
        <f>clcost!E10</f>
        <v>287.50049999999999</v>
      </c>
      <c r="E27" s="483"/>
      <c r="F27" s="494"/>
      <c r="G27" s="494"/>
      <c r="H27" s="494">
        <f>$B$4*$D$27</f>
        <v>160914.02985000002</v>
      </c>
      <c r="I27" s="494"/>
      <c r="J27" s="505"/>
      <c r="K27" s="505"/>
      <c r="L27" s="505">
        <f>H27/B3</f>
        <v>137.41590935098208</v>
      </c>
      <c r="M27" s="491"/>
    </row>
    <row r="28" spans="1:19" x14ac:dyDescent="0.25">
      <c r="A28" s="484" t="s">
        <v>565</v>
      </c>
      <c r="B28" s="483"/>
      <c r="C28" s="505">
        <f>clcost!E10</f>
        <v>287.50049999999999</v>
      </c>
      <c r="D28" s="483"/>
      <c r="E28" s="483"/>
      <c r="F28" s="494"/>
      <c r="G28" s="494">
        <f>$B$4*$C$28</f>
        <v>160914.02985000002</v>
      </c>
      <c r="H28" s="494"/>
      <c r="I28" s="494"/>
      <c r="J28" s="505"/>
      <c r="K28" s="505">
        <f>G28/B3</f>
        <v>137.41590935098208</v>
      </c>
      <c r="L28" s="505"/>
      <c r="M28" s="491"/>
    </row>
    <row r="29" spans="1:19" x14ac:dyDescent="0.25">
      <c r="A29" s="484" t="s">
        <v>564</v>
      </c>
      <c r="B29" s="483"/>
      <c r="C29" s="505">
        <f>clcost!E21</f>
        <v>146.74949999999998</v>
      </c>
      <c r="D29" s="483"/>
      <c r="E29" s="483"/>
      <c r="F29" s="494"/>
      <c r="G29" s="494">
        <f>$B$5*$C$29</f>
        <v>163710.80720999997</v>
      </c>
      <c r="H29" s="494"/>
      <c r="I29" s="494"/>
      <c r="J29" s="505"/>
      <c r="K29" s="505">
        <f>G29/B3</f>
        <v>139.80427601195558</v>
      </c>
      <c r="L29" s="505"/>
      <c r="M29" s="491"/>
    </row>
    <row r="30" spans="1:19" x14ac:dyDescent="0.25">
      <c r="A30" s="484" t="s">
        <v>563</v>
      </c>
      <c r="B30" s="483"/>
      <c r="C30" s="505">
        <f>clcost!E24</f>
        <v>115.5585</v>
      </c>
      <c r="D30" s="483"/>
      <c r="E30" s="483"/>
      <c r="F30" s="494"/>
      <c r="G30" s="494">
        <f>$B$5*$C$30</f>
        <v>128914.75142999999</v>
      </c>
      <c r="H30" s="494"/>
      <c r="I30" s="494"/>
      <c r="J30" s="505"/>
      <c r="K30" s="505">
        <f>G30/B3</f>
        <v>110.08945467976088</v>
      </c>
      <c r="L30" s="505"/>
      <c r="M30" s="491"/>
    </row>
    <row r="31" spans="1:19" x14ac:dyDescent="0.25">
      <c r="A31" s="484" t="s">
        <v>562</v>
      </c>
      <c r="B31" s="483"/>
      <c r="C31" s="505">
        <f>clcost!E26</f>
        <v>404.87599999999998</v>
      </c>
      <c r="D31" s="483"/>
      <c r="E31" s="483"/>
      <c r="F31" s="494"/>
      <c r="G31" s="494">
        <f>$B$5*$C$31</f>
        <v>451671.56807999994</v>
      </c>
      <c r="H31" s="494"/>
      <c r="I31" s="494"/>
      <c r="J31" s="505"/>
      <c r="K31" s="505">
        <f>G31/B3</f>
        <v>385.71440485055501</v>
      </c>
      <c r="L31" s="505"/>
      <c r="M31" s="491"/>
    </row>
    <row r="32" spans="1:19" x14ac:dyDescent="0.25">
      <c r="A32" s="484" t="s">
        <v>561</v>
      </c>
      <c r="B32" s="483"/>
      <c r="C32" s="483"/>
      <c r="D32" s="505">
        <f>clcost!E23</f>
        <v>169.21850000000001</v>
      </c>
      <c r="E32" s="483"/>
      <c r="F32" s="494"/>
      <c r="G32" s="494"/>
      <c r="H32" s="494">
        <f>$B$5*$D$32</f>
        <v>188776.77422999998</v>
      </c>
      <c r="I32" s="494"/>
      <c r="J32" s="505"/>
      <c r="K32" s="505"/>
      <c r="L32" s="505">
        <f>H32/B3</f>
        <v>161.20988405636206</v>
      </c>
      <c r="M32" s="491"/>
    </row>
    <row r="33" spans="1:13" x14ac:dyDescent="0.25">
      <c r="A33" s="484" t="s">
        <v>560</v>
      </c>
      <c r="B33" s="483"/>
      <c r="C33" s="483"/>
      <c r="D33" s="505">
        <f>clcost!E25</f>
        <v>145.76049999999998</v>
      </c>
      <c r="E33" s="483"/>
      <c r="F33" s="494"/>
      <c r="G33" s="494"/>
      <c r="H33" s="494">
        <f>$B$5*$D$33</f>
        <v>162607.49858999997</v>
      </c>
      <c r="I33" s="494"/>
      <c r="J33" s="505"/>
      <c r="K33" s="505"/>
      <c r="L33" s="505">
        <f>H33/B3</f>
        <v>138.86208248505548</v>
      </c>
      <c r="M33" s="491"/>
    </row>
    <row r="34" spans="1:13" x14ac:dyDescent="0.25">
      <c r="A34" s="484" t="s">
        <v>559</v>
      </c>
      <c r="B34" s="483"/>
      <c r="C34" s="483"/>
      <c r="D34" s="505">
        <f>clcost!E26</f>
        <v>404.87599999999998</v>
      </c>
      <c r="E34" s="483"/>
      <c r="F34" s="494"/>
      <c r="G34" s="494"/>
      <c r="H34" s="494">
        <f>$B$5*$D$34</f>
        <v>451671.56807999994</v>
      </c>
      <c r="I34" s="494"/>
      <c r="J34" s="505"/>
      <c r="K34" s="505"/>
      <c r="L34" s="505">
        <f>H34/B3</f>
        <v>385.71440485055501</v>
      </c>
      <c r="M34" s="491"/>
    </row>
    <row r="35" spans="1:13" x14ac:dyDescent="0.25">
      <c r="A35" s="484" t="s">
        <v>558</v>
      </c>
      <c r="B35" s="483"/>
      <c r="C35" s="483"/>
      <c r="D35" s="483"/>
      <c r="E35" s="505">
        <f>clcost!E22</f>
        <v>258.28250000000003</v>
      </c>
      <c r="F35" s="494"/>
      <c r="G35" s="494"/>
      <c r="H35" s="494"/>
      <c r="I35" s="494">
        <f>$B$5*$E$35</f>
        <v>288134.79135000001</v>
      </c>
      <c r="J35" s="505"/>
      <c r="K35" s="505"/>
      <c r="L35" s="505"/>
      <c r="M35" s="491">
        <f>I35/B3</f>
        <v>246.0587458155423</v>
      </c>
    </row>
    <row r="36" spans="1:13" x14ac:dyDescent="0.25">
      <c r="A36" s="484" t="s">
        <v>557</v>
      </c>
      <c r="B36" s="483"/>
      <c r="C36" s="483"/>
      <c r="D36" s="483"/>
      <c r="E36" s="505">
        <f>clcost!E25</f>
        <v>145.76049999999998</v>
      </c>
      <c r="F36" s="494"/>
      <c r="G36" s="494"/>
      <c r="H36" s="494"/>
      <c r="I36" s="494">
        <f>$B$5*$E$36</f>
        <v>162607.49858999997</v>
      </c>
      <c r="J36" s="505"/>
      <c r="K36" s="505"/>
      <c r="L36" s="505"/>
      <c r="M36" s="491">
        <f>I36/B3</f>
        <v>138.86208248505548</v>
      </c>
    </row>
    <row r="37" spans="1:13" ht="15.75" thickBot="1" x14ac:dyDescent="0.3">
      <c r="A37" s="484" t="s">
        <v>556</v>
      </c>
      <c r="B37" s="483"/>
      <c r="C37" s="483"/>
      <c r="D37" s="483"/>
      <c r="E37" s="505">
        <f>clcost!E26</f>
        <v>404.87599999999998</v>
      </c>
      <c r="F37" s="494"/>
      <c r="G37" s="494"/>
      <c r="H37" s="494"/>
      <c r="I37" s="494">
        <f>$B$5*$E$37</f>
        <v>451671.56807999994</v>
      </c>
      <c r="J37" s="505"/>
      <c r="K37" s="505"/>
      <c r="L37" s="505"/>
      <c r="M37" s="491">
        <f>I37/B3</f>
        <v>385.71440485055501</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0</v>
      </c>
      <c r="G41" s="478">
        <f>$C$41*$B$6</f>
        <v>0</v>
      </c>
      <c r="H41" s="478">
        <f>$C$41*$B$6</f>
        <v>0</v>
      </c>
      <c r="I41" s="478">
        <f>$C$41*$B$6</f>
        <v>0</v>
      </c>
      <c r="J41" s="473">
        <f>G41/B3</f>
        <v>0</v>
      </c>
      <c r="K41" s="472">
        <f>G41/B3</f>
        <v>0</v>
      </c>
      <c r="L41" s="472">
        <f>H41/B3</f>
        <v>0</v>
      </c>
      <c r="M41" s="469">
        <f>I41/B3</f>
        <v>0</v>
      </c>
    </row>
  </sheetData>
  <pageMargins left="0.23622047244094491" right="0.23622047244094491" top="0.74803149606299213" bottom="0.19685039370078741" header="0.31496062992125984" footer="0"/>
  <pageSetup scale="73" fitToHeight="0"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T41"/>
  <sheetViews>
    <sheetView topLeftCell="A15" zoomScaleNormal="100" workbookViewId="0">
      <selection activeCell="B41" sqref="B41"/>
    </sheetView>
  </sheetViews>
  <sheetFormatPr defaultRowHeight="15" x14ac:dyDescent="0.25"/>
  <cols>
    <col min="1" max="1" width="27" style="506" customWidth="1"/>
    <col min="2" max="2" width="13.7109375" style="506" customWidth="1"/>
    <col min="3" max="3" width="14" style="506" customWidth="1"/>
    <col min="4" max="4" width="11.85546875" style="506" customWidth="1"/>
    <col min="5" max="5" width="11.42578125" style="506" customWidth="1"/>
    <col min="6" max="6" width="13.7109375" style="506" customWidth="1"/>
    <col min="7" max="7" width="12.28515625" style="506" customWidth="1"/>
    <col min="8" max="8" width="12" style="506" customWidth="1"/>
    <col min="9" max="9" width="11.42578125" style="506" customWidth="1"/>
    <col min="10" max="11" width="12.7109375" style="506" customWidth="1"/>
    <col min="12" max="12" width="12.28515625" style="506" customWidth="1"/>
    <col min="13" max="13" width="15.28515625" style="506" customWidth="1"/>
    <col min="14" max="14" width="15" style="506" customWidth="1"/>
    <col min="15" max="15" width="9.140625" style="467"/>
    <col min="16" max="16" width="10.85546875" style="506" customWidth="1"/>
    <col min="17" max="17" width="9.140625" style="506"/>
    <col min="18" max="18" width="9.140625" style="467"/>
    <col min="19" max="19" width="7" style="467" customWidth="1"/>
    <col min="20" max="16384" width="9.140625" style="506"/>
  </cols>
  <sheetData>
    <row r="1" spans="1:20" ht="21" customHeight="1" x14ac:dyDescent="0.35">
      <c r="A1" s="551" t="s">
        <v>644</v>
      </c>
      <c r="B1" s="550"/>
      <c r="C1" s="533"/>
      <c r="D1" s="554"/>
      <c r="E1" s="554"/>
      <c r="F1" s="554"/>
      <c r="G1" s="553"/>
    </row>
    <row r="2" spans="1:20" ht="15" customHeight="1" x14ac:dyDescent="0.35">
      <c r="A2" s="485" t="s">
        <v>616</v>
      </c>
      <c r="B2" s="548" t="s">
        <v>643</v>
      </c>
      <c r="C2" s="547"/>
      <c r="D2" s="497" t="s">
        <v>551</v>
      </c>
      <c r="E2" s="482" t="s">
        <v>119</v>
      </c>
      <c r="F2" s="482" t="s">
        <v>120</v>
      </c>
      <c r="G2" s="488" t="s">
        <v>121</v>
      </c>
      <c r="M2" s="467"/>
      <c r="O2" s="506"/>
      <c r="P2" s="467"/>
      <c r="Q2" s="467"/>
      <c r="R2" s="506"/>
      <c r="S2" s="506"/>
    </row>
    <row r="3" spans="1:20" ht="15" customHeight="1" x14ac:dyDescent="0.25">
      <c r="A3" s="493" t="s">
        <v>614</v>
      </c>
      <c r="B3" s="503">
        <v>6423</v>
      </c>
      <c r="C3" s="546" t="s">
        <v>613</v>
      </c>
      <c r="D3" s="545"/>
      <c r="E3" s="545"/>
      <c r="F3" s="545"/>
      <c r="G3" s="544"/>
      <c r="M3" s="467"/>
      <c r="O3" s="506"/>
      <c r="P3" s="467"/>
      <c r="Q3" s="467"/>
      <c r="R3" s="506"/>
      <c r="S3" s="506"/>
    </row>
    <row r="4" spans="1:20" ht="15" customHeight="1" x14ac:dyDescent="0.25">
      <c r="A4" s="493" t="s">
        <v>612</v>
      </c>
      <c r="B4" s="503">
        <v>2868</v>
      </c>
      <c r="C4" s="543" t="s">
        <v>611</v>
      </c>
      <c r="D4" s="541"/>
      <c r="E4" s="541"/>
      <c r="F4" s="541"/>
      <c r="G4" s="498"/>
      <c r="M4" s="467"/>
      <c r="O4" s="506"/>
      <c r="P4" s="467"/>
      <c r="Q4" s="467"/>
      <c r="R4" s="506"/>
      <c r="S4" s="506"/>
    </row>
    <row r="5" spans="1:20" ht="15" customHeight="1" x14ac:dyDescent="0.25">
      <c r="A5" s="493" t="s">
        <v>610</v>
      </c>
      <c r="B5" s="503">
        <v>5428.93</v>
      </c>
      <c r="C5" s="542" t="s">
        <v>609</v>
      </c>
      <c r="D5" s="541"/>
      <c r="E5" s="541"/>
      <c r="F5" s="541"/>
      <c r="G5" s="498"/>
      <c r="M5" s="467"/>
      <c r="O5" s="506"/>
      <c r="P5" s="467"/>
      <c r="Q5" s="467"/>
      <c r="R5" s="506"/>
      <c r="S5" s="506"/>
    </row>
    <row r="6" spans="1:20" ht="15" customHeight="1" thickBot="1" x14ac:dyDescent="0.3">
      <c r="A6" s="540" t="s">
        <v>608</v>
      </c>
      <c r="B6" s="539">
        <v>157.07</v>
      </c>
      <c r="C6" s="538"/>
      <c r="D6" s="537"/>
      <c r="E6" s="537"/>
      <c r="F6" s="537"/>
      <c r="G6" s="536"/>
      <c r="M6" s="467"/>
      <c r="O6" s="506"/>
      <c r="P6" s="467"/>
      <c r="Q6" s="467"/>
      <c r="R6" s="506"/>
      <c r="S6" s="506"/>
    </row>
    <row r="7" spans="1:20" ht="13.5" customHeight="1" thickBot="1" x14ac:dyDescent="0.3">
      <c r="G7" s="535"/>
      <c r="H7" s="535"/>
      <c r="I7" s="535"/>
      <c r="J7" s="535"/>
    </row>
    <row r="8" spans="1:20" ht="15.75" x14ac:dyDescent="0.25">
      <c r="A8" s="534" t="s">
        <v>607</v>
      </c>
      <c r="B8" s="533"/>
      <c r="C8" s="533"/>
      <c r="D8" s="533"/>
      <c r="E8" s="533"/>
      <c r="F8" s="533"/>
      <c r="G8" s="533"/>
      <c r="H8" s="532" t="s">
        <v>551</v>
      </c>
      <c r="I8" s="532" t="s">
        <v>119</v>
      </c>
      <c r="J8" s="532" t="s">
        <v>120</v>
      </c>
      <c r="K8" s="531" t="s">
        <v>121</v>
      </c>
      <c r="L8" s="530"/>
      <c r="M8" s="529"/>
      <c r="O8" s="506"/>
      <c r="P8" s="467"/>
      <c r="R8" s="506"/>
      <c r="T8" s="467"/>
    </row>
    <row r="9" spans="1:20" ht="13.5" customHeight="1" x14ac:dyDescent="0.25">
      <c r="A9" s="493" t="s">
        <v>606</v>
      </c>
      <c r="B9" s="528" t="s">
        <v>605</v>
      </c>
      <c r="C9" s="528" t="s">
        <v>604</v>
      </c>
      <c r="D9" s="513" t="s">
        <v>603</v>
      </c>
      <c r="E9" s="513" t="s">
        <v>602</v>
      </c>
      <c r="F9" s="525" t="s">
        <v>601</v>
      </c>
      <c r="G9" s="525"/>
      <c r="H9" s="522" t="s">
        <v>598</v>
      </c>
      <c r="I9" s="520">
        <f>clcost!E35</f>
        <v>50.198500000000003</v>
      </c>
      <c r="J9" s="520">
        <f>clcost!E34</f>
        <v>51.5685</v>
      </c>
      <c r="K9" s="520">
        <f>clcost!E34</f>
        <v>51.5685</v>
      </c>
      <c r="L9" s="519"/>
      <c r="M9" s="498"/>
      <c r="O9" s="506"/>
      <c r="P9" s="467"/>
      <c r="R9" s="506"/>
      <c r="T9" s="467"/>
    </row>
    <row r="10" spans="1:20" s="508" customFormat="1" ht="13.5" customHeight="1" x14ac:dyDescent="0.25">
      <c r="A10" s="527"/>
      <c r="B10" s="526">
        <f>clcost!E30</f>
        <v>331</v>
      </c>
      <c r="C10" s="526">
        <f>clcost!E31</f>
        <v>321</v>
      </c>
      <c r="D10" s="526">
        <f>clcost!E33</f>
        <v>3789</v>
      </c>
      <c r="E10" s="526">
        <f>clcost!E32</f>
        <v>2445</v>
      </c>
      <c r="F10" s="525" t="s">
        <v>600</v>
      </c>
      <c r="G10" s="525"/>
      <c r="H10" s="522" t="s">
        <v>598</v>
      </c>
      <c r="I10" s="521">
        <f>clcost!E37</f>
        <v>70.977999999999994</v>
      </c>
      <c r="J10" s="521">
        <f>clcost!E36</f>
        <v>81.790499999999994</v>
      </c>
      <c r="K10" s="521">
        <f>clcost!E36</f>
        <v>81.790499999999994</v>
      </c>
      <c r="L10" s="512"/>
      <c r="M10" s="510"/>
      <c r="P10" s="509"/>
      <c r="S10" s="509"/>
      <c r="T10" s="509"/>
    </row>
    <row r="11" spans="1:20" ht="13.5" customHeight="1" x14ac:dyDescent="0.25">
      <c r="A11" s="524"/>
      <c r="B11" s="519"/>
      <c r="C11" s="519"/>
      <c r="D11" s="519"/>
      <c r="E11" s="519"/>
      <c r="F11" s="523" t="s">
        <v>599</v>
      </c>
      <c r="G11" s="523"/>
      <c r="H11" s="522" t="s">
        <v>598</v>
      </c>
      <c r="I11" s="520">
        <f>clcost!E39</f>
        <v>230.5</v>
      </c>
      <c r="J11" s="520">
        <f>clcost!E38</f>
        <v>240.5</v>
      </c>
      <c r="K11" s="520">
        <f>clcost!E38</f>
        <v>240.5</v>
      </c>
      <c r="L11" s="519"/>
      <c r="M11" s="498"/>
      <c r="O11" s="506"/>
      <c r="P11" s="467"/>
      <c r="R11" s="506"/>
      <c r="T11" s="467"/>
    </row>
    <row r="12" spans="1:20" s="508" customFormat="1" ht="80.099999999999994" customHeight="1" x14ac:dyDescent="0.25">
      <c r="A12" s="518"/>
      <c r="B12" s="513" t="s">
        <v>597</v>
      </c>
      <c r="C12" s="513" t="s">
        <v>596</v>
      </c>
      <c r="D12" s="513" t="s">
        <v>595</v>
      </c>
      <c r="E12" s="513" t="s">
        <v>594</v>
      </c>
      <c r="F12" s="513" t="s">
        <v>593</v>
      </c>
      <c r="G12" s="513" t="s">
        <v>592</v>
      </c>
      <c r="H12" s="513" t="s">
        <v>591</v>
      </c>
      <c r="I12" s="513" t="s">
        <v>590</v>
      </c>
      <c r="J12" s="513" t="s">
        <v>589</v>
      </c>
      <c r="K12" s="513" t="s">
        <v>588</v>
      </c>
      <c r="L12" s="513" t="s">
        <v>587</v>
      </c>
      <c r="M12" s="517" t="s">
        <v>586</v>
      </c>
      <c r="N12" s="509"/>
      <c r="Q12" s="509"/>
      <c r="R12" s="509"/>
    </row>
    <row r="13" spans="1:20" x14ac:dyDescent="0.25">
      <c r="A13" s="493" t="s">
        <v>585</v>
      </c>
      <c r="B13" s="483">
        <v>1</v>
      </c>
      <c r="C13" s="483">
        <v>73.710999999999999</v>
      </c>
      <c r="D13" s="483">
        <f>C13*3</f>
        <v>221.13299999999998</v>
      </c>
      <c r="E13" s="483">
        <v>12.7</v>
      </c>
      <c r="F13" s="483">
        <v>1.72</v>
      </c>
      <c r="G13" s="505">
        <f>(F13/2.178)*(2*1.8+1.21)</f>
        <v>3.7985307621671263</v>
      </c>
      <c r="H13" s="483">
        <v>25.155000000000001</v>
      </c>
      <c r="I13" s="483">
        <v>530.85</v>
      </c>
      <c r="J13" s="483">
        <v>119.72</v>
      </c>
      <c r="K13" s="483">
        <v>0</v>
      </c>
      <c r="L13" s="483">
        <v>2</v>
      </c>
      <c r="M13" s="516">
        <v>10</v>
      </c>
      <c r="N13" s="467"/>
      <c r="O13" s="506"/>
      <c r="Q13" s="467"/>
      <c r="S13" s="506"/>
    </row>
    <row r="14" spans="1:20" x14ac:dyDescent="0.25">
      <c r="A14" s="493" t="s">
        <v>584</v>
      </c>
      <c r="B14" s="483">
        <v>1</v>
      </c>
      <c r="C14" s="483">
        <v>73.710999999999999</v>
      </c>
      <c r="D14" s="483">
        <f>C14*3</f>
        <v>221.13299999999998</v>
      </c>
      <c r="E14" s="483">
        <v>12.7</v>
      </c>
      <c r="F14" s="483">
        <v>5.45</v>
      </c>
      <c r="G14" s="505">
        <f>(F14/2.178)*(2*1.8+1.21)</f>
        <v>12.036042240587697</v>
      </c>
      <c r="H14" s="483">
        <v>13.545</v>
      </c>
      <c r="I14" s="483">
        <v>530.85</v>
      </c>
      <c r="J14" s="483">
        <v>119.72</v>
      </c>
      <c r="K14" s="483">
        <v>0</v>
      </c>
      <c r="L14" s="483">
        <v>2</v>
      </c>
      <c r="M14" s="516">
        <v>10</v>
      </c>
      <c r="N14" s="467"/>
      <c r="O14" s="506"/>
      <c r="Q14" s="467"/>
      <c r="S14" s="506"/>
    </row>
    <row r="15" spans="1:20" x14ac:dyDescent="0.25">
      <c r="A15" s="493" t="s">
        <v>583</v>
      </c>
      <c r="B15" s="483">
        <v>1</v>
      </c>
      <c r="C15" s="483">
        <v>71.543999999999997</v>
      </c>
      <c r="D15" s="483">
        <f>C15*2</f>
        <v>143.08799999999999</v>
      </c>
      <c r="E15" s="483">
        <v>12.7</v>
      </c>
      <c r="F15" s="483">
        <v>84.14</v>
      </c>
      <c r="G15" s="505">
        <f>(F15/2.178)*(2*1.8+1.21)</f>
        <v>185.81882460973372</v>
      </c>
      <c r="H15" s="483">
        <v>9.6750000000000007</v>
      </c>
      <c r="I15" s="483">
        <v>36</v>
      </c>
      <c r="J15" s="483">
        <v>78.5</v>
      </c>
      <c r="K15" s="483">
        <v>4</v>
      </c>
      <c r="L15" s="483">
        <v>0</v>
      </c>
      <c r="M15" s="516">
        <v>10</v>
      </c>
      <c r="N15" s="467"/>
      <c r="O15" s="506"/>
      <c r="Q15" s="467"/>
      <c r="S15" s="506"/>
    </row>
    <row r="16" spans="1:20" x14ac:dyDescent="0.25">
      <c r="A16" s="493" t="s">
        <v>582</v>
      </c>
      <c r="B16" s="483">
        <v>1</v>
      </c>
      <c r="C16" s="483">
        <v>71.543999999999997</v>
      </c>
      <c r="D16" s="483">
        <v>0</v>
      </c>
      <c r="E16" s="483">
        <v>12.7</v>
      </c>
      <c r="F16" s="483">
        <v>65.760000000000005</v>
      </c>
      <c r="G16" s="505">
        <f>(F16/2.178)*(2*1.8+1.21)</f>
        <v>145.22754820936643</v>
      </c>
      <c r="H16" s="483">
        <v>3.87</v>
      </c>
      <c r="I16" s="483">
        <v>52.04</v>
      </c>
      <c r="J16" s="483">
        <v>78.3</v>
      </c>
      <c r="K16" s="483">
        <v>4</v>
      </c>
      <c r="L16" s="483">
        <v>0</v>
      </c>
      <c r="M16" s="516">
        <v>10</v>
      </c>
      <c r="N16" s="467"/>
      <c r="O16" s="506"/>
      <c r="Q16" s="467"/>
      <c r="S16" s="506"/>
    </row>
    <row r="17" spans="1:19" x14ac:dyDescent="0.25">
      <c r="A17" s="493" t="s">
        <v>299</v>
      </c>
      <c r="B17" s="483"/>
      <c r="C17" s="483"/>
      <c r="D17" s="483"/>
      <c r="E17" s="483"/>
      <c r="F17" s="483"/>
      <c r="G17" s="483"/>
      <c r="H17" s="483"/>
      <c r="I17" s="483"/>
      <c r="J17" s="483"/>
      <c r="K17" s="483"/>
      <c r="L17" s="483"/>
      <c r="M17" s="516">
        <v>20</v>
      </c>
      <c r="N17" s="467"/>
      <c r="O17" s="506"/>
      <c r="Q17" s="467"/>
      <c r="S17" s="506"/>
    </row>
    <row r="18" spans="1:19" x14ac:dyDescent="0.25">
      <c r="A18" s="493" t="s">
        <v>581</v>
      </c>
      <c r="B18" s="483"/>
      <c r="C18" s="483"/>
      <c r="D18" s="483">
        <f t="shared" ref="D18:L18" si="0">SUM(D13:D16)</f>
        <v>585.35399999999993</v>
      </c>
      <c r="E18" s="483">
        <f t="shared" si="0"/>
        <v>50.8</v>
      </c>
      <c r="F18" s="483">
        <f t="shared" si="0"/>
        <v>157.07</v>
      </c>
      <c r="G18" s="505">
        <f t="shared" si="0"/>
        <v>346.88094582185499</v>
      </c>
      <c r="H18" s="483">
        <f t="shared" si="0"/>
        <v>52.244999999999997</v>
      </c>
      <c r="I18" s="483">
        <f t="shared" si="0"/>
        <v>1149.74</v>
      </c>
      <c r="J18" s="483">
        <f t="shared" si="0"/>
        <v>396.24</v>
      </c>
      <c r="K18" s="483">
        <f t="shared" si="0"/>
        <v>8</v>
      </c>
      <c r="L18" s="483">
        <f t="shared" si="0"/>
        <v>4</v>
      </c>
      <c r="M18" s="516">
        <f>SUM(M13:M17)</f>
        <v>60</v>
      </c>
      <c r="N18" s="467"/>
      <c r="O18" s="506"/>
      <c r="Q18" s="467"/>
      <c r="S18" s="506"/>
    </row>
    <row r="19" spans="1:19" s="508" customFormat="1" ht="77.25" customHeight="1" x14ac:dyDescent="0.25">
      <c r="A19" s="515"/>
      <c r="B19" s="513" t="s">
        <v>580</v>
      </c>
      <c r="C19" s="513" t="s">
        <v>579</v>
      </c>
      <c r="D19" s="513" t="s">
        <v>578</v>
      </c>
      <c r="E19" s="513" t="s">
        <v>577</v>
      </c>
      <c r="F19" s="513" t="s">
        <v>576</v>
      </c>
      <c r="G19" s="513" t="s">
        <v>575</v>
      </c>
      <c r="H19" s="514" t="s">
        <v>574</v>
      </c>
      <c r="I19" s="513" t="s">
        <v>573</v>
      </c>
      <c r="J19" s="512"/>
      <c r="K19" s="511"/>
      <c r="L19" s="511"/>
      <c r="M19" s="510"/>
      <c r="O19" s="509"/>
      <c r="R19" s="509"/>
      <c r="S19" s="509"/>
    </row>
    <row r="20" spans="1:19" x14ac:dyDescent="0.25">
      <c r="A20" s="484" t="s">
        <v>572</v>
      </c>
      <c r="B20" s="494">
        <f>$D$18*$I$10</f>
        <v>41547.256211999993</v>
      </c>
      <c r="C20" s="494">
        <f>$E$18*$I$10</f>
        <v>3605.6823999999997</v>
      </c>
      <c r="D20" s="494">
        <f>$G$18*$I$9</f>
        <v>17412.903158838388</v>
      </c>
      <c r="E20" s="494">
        <f>($B$10)*$K$18</f>
        <v>2648</v>
      </c>
      <c r="F20" s="494">
        <f>$E$10*$L$18</f>
        <v>9780</v>
      </c>
      <c r="G20" s="494">
        <f>$I$11*$M$18</f>
        <v>13830</v>
      </c>
      <c r="H20" s="494">
        <f>SUM(B20:G20)</f>
        <v>88823.841770838379</v>
      </c>
      <c r="I20" s="505">
        <f>$H$20/$B$3</f>
        <v>13.829027210156996</v>
      </c>
      <c r="J20" s="501"/>
      <c r="K20" s="501"/>
      <c r="L20" s="492"/>
      <c r="M20" s="498"/>
    </row>
    <row r="21" spans="1:19" x14ac:dyDescent="0.25">
      <c r="A21" s="484" t="s">
        <v>571</v>
      </c>
      <c r="B21" s="494">
        <f>$D$18*$J$10</f>
        <v>47876.396336999991</v>
      </c>
      <c r="C21" s="494">
        <f>$E$18*$J$10</f>
        <v>4154.9573999999993</v>
      </c>
      <c r="D21" s="494">
        <f>$G$18*$J$9</f>
        <v>17888.130054614328</v>
      </c>
      <c r="E21" s="494">
        <f>($B$10)*$K$18</f>
        <v>2648</v>
      </c>
      <c r="F21" s="494">
        <f>$E$10*$L$18</f>
        <v>9780</v>
      </c>
      <c r="G21" s="494">
        <f>$J$11*$M$18</f>
        <v>14430</v>
      </c>
      <c r="H21" s="494">
        <f>SUM(B21:G21)</f>
        <v>96777.483791614315</v>
      </c>
      <c r="I21" s="505">
        <f>$H$21/$B$3</f>
        <v>15.067333612270639</v>
      </c>
      <c r="J21" s="501"/>
      <c r="K21" s="501"/>
      <c r="L21" s="492"/>
      <c r="M21" s="498"/>
    </row>
    <row r="22" spans="1:19" ht="15.75" thickBot="1" x14ac:dyDescent="0.3">
      <c r="A22" s="507" t="s">
        <v>570</v>
      </c>
      <c r="B22" s="494">
        <f>$D$18*$K$10</f>
        <v>47876.396336999991</v>
      </c>
      <c r="C22" s="494">
        <f>$E$18*$K$10</f>
        <v>4154.9573999999993</v>
      </c>
      <c r="D22" s="494">
        <f>$G$18*$K$9</f>
        <v>17888.130054614328</v>
      </c>
      <c r="E22" s="494">
        <f>($B$10)*$K$18</f>
        <v>2648</v>
      </c>
      <c r="F22" s="494">
        <f>$E$10*$L$18</f>
        <v>9780</v>
      </c>
      <c r="G22" s="494">
        <f>$K$11*$M$18</f>
        <v>14430</v>
      </c>
      <c r="H22" s="494">
        <f>SUM(B22:G22)</f>
        <v>96777.483791614315</v>
      </c>
      <c r="I22" s="505">
        <f>$H$22/$B$3</f>
        <v>15.067333612270639</v>
      </c>
      <c r="J22" s="501"/>
      <c r="K22" s="501"/>
      <c r="L22" s="492"/>
      <c r="M22" s="498"/>
    </row>
    <row r="23" spans="1:19" ht="17.25" x14ac:dyDescent="0.25">
      <c r="A23" s="486" t="s">
        <v>569</v>
      </c>
      <c r="B23" s="487" t="s">
        <v>568</v>
      </c>
      <c r="C23" s="489"/>
      <c r="D23" s="489"/>
      <c r="E23" s="481"/>
      <c r="F23" s="499" t="s">
        <v>553</v>
      </c>
      <c r="G23" s="489"/>
      <c r="H23" s="489"/>
      <c r="I23" s="489"/>
      <c r="J23" s="487" t="s">
        <v>552</v>
      </c>
      <c r="K23" s="489"/>
      <c r="L23" s="489"/>
      <c r="M23" s="480"/>
    </row>
    <row r="24" spans="1:19" ht="15.75" x14ac:dyDescent="0.25">
      <c r="A24" s="502"/>
      <c r="B24" s="482" t="s">
        <v>551</v>
      </c>
      <c r="C24" s="482" t="s">
        <v>119</v>
      </c>
      <c r="D24" s="482" t="s">
        <v>120</v>
      </c>
      <c r="E24" s="497" t="s">
        <v>121</v>
      </c>
      <c r="F24" s="482" t="s">
        <v>551</v>
      </c>
      <c r="G24" s="482" t="s">
        <v>119</v>
      </c>
      <c r="H24" s="482" t="s">
        <v>120</v>
      </c>
      <c r="I24" s="497" t="s">
        <v>121</v>
      </c>
      <c r="J24" s="482" t="s">
        <v>551</v>
      </c>
      <c r="K24" s="482" t="s">
        <v>119</v>
      </c>
      <c r="L24" s="482" t="s">
        <v>120</v>
      </c>
      <c r="M24" s="488" t="s">
        <v>121</v>
      </c>
    </row>
    <row r="25" spans="1:19" ht="17.25" x14ac:dyDescent="0.25">
      <c r="A25" s="493" t="s">
        <v>550</v>
      </c>
      <c r="B25" s="503" t="s">
        <v>549</v>
      </c>
      <c r="C25" s="503" t="s">
        <v>549</v>
      </c>
      <c r="D25" s="503" t="s">
        <v>549</v>
      </c>
      <c r="E25" s="503" t="s">
        <v>549</v>
      </c>
      <c r="F25" s="482" t="s">
        <v>548</v>
      </c>
      <c r="G25" s="482" t="s">
        <v>548</v>
      </c>
      <c r="H25" s="482" t="s">
        <v>548</v>
      </c>
      <c r="I25" s="482" t="s">
        <v>548</v>
      </c>
      <c r="J25" s="482" t="s">
        <v>547</v>
      </c>
      <c r="K25" s="482" t="s">
        <v>547</v>
      </c>
      <c r="L25" s="482" t="s">
        <v>547</v>
      </c>
      <c r="M25" s="504" t="s">
        <v>547</v>
      </c>
    </row>
    <row r="26" spans="1:19" x14ac:dyDescent="0.25">
      <c r="A26" s="484" t="s">
        <v>567</v>
      </c>
      <c r="B26" s="483"/>
      <c r="C26" s="483"/>
      <c r="D26" s="483"/>
      <c r="E26" s="505">
        <f>clcost!E6</f>
        <v>321.70549999999997</v>
      </c>
      <c r="F26" s="494"/>
      <c r="G26" s="494"/>
      <c r="H26" s="494"/>
      <c r="I26" s="494">
        <f>$B$4*$E$26</f>
        <v>922651.37399999995</v>
      </c>
      <c r="J26" s="505"/>
      <c r="K26" s="505"/>
      <c r="L26" s="505"/>
      <c r="M26" s="491">
        <f>I26/B3</f>
        <v>143.64804203643158</v>
      </c>
    </row>
    <row r="27" spans="1:19" x14ac:dyDescent="0.25">
      <c r="A27" s="484" t="s">
        <v>566</v>
      </c>
      <c r="B27" s="483"/>
      <c r="C27" s="483"/>
      <c r="D27" s="505">
        <f>clcost!E6</f>
        <v>321.70549999999997</v>
      </c>
      <c r="E27" s="483"/>
      <c r="F27" s="494"/>
      <c r="G27" s="494"/>
      <c r="H27" s="494">
        <f>$B$4*$D$27</f>
        <v>922651.37399999995</v>
      </c>
      <c r="I27" s="494"/>
      <c r="J27" s="505"/>
      <c r="K27" s="505"/>
      <c r="L27" s="505">
        <f>H27/B3</f>
        <v>143.64804203643158</v>
      </c>
      <c r="M27" s="491"/>
    </row>
    <row r="28" spans="1:19" x14ac:dyDescent="0.25">
      <c r="A28" s="484" t="s">
        <v>565</v>
      </c>
      <c r="B28" s="483"/>
      <c r="C28" s="505">
        <f>clcost!E6</f>
        <v>321.70549999999997</v>
      </c>
      <c r="D28" s="483"/>
      <c r="E28" s="483"/>
      <c r="F28" s="494"/>
      <c r="G28" s="494">
        <f>$B$4*$C$28</f>
        <v>922651.37399999995</v>
      </c>
      <c r="H28" s="494"/>
      <c r="I28" s="494"/>
      <c r="J28" s="505"/>
      <c r="K28" s="505">
        <f>G28/B3</f>
        <v>143.64804203643158</v>
      </c>
      <c r="L28" s="505"/>
      <c r="M28" s="491"/>
    </row>
    <row r="29" spans="1:19" x14ac:dyDescent="0.25">
      <c r="A29" s="484" t="s">
        <v>564</v>
      </c>
      <c r="B29" s="483"/>
      <c r="C29" s="505">
        <f>clcost!E18</f>
        <v>229.23650000000001</v>
      </c>
      <c r="D29" s="483"/>
      <c r="E29" s="483"/>
      <c r="F29" s="494"/>
      <c r="G29" s="494">
        <f>$B$5*$C$29</f>
        <v>1244508.9119450001</v>
      </c>
      <c r="H29" s="494"/>
      <c r="I29" s="494"/>
      <c r="J29" s="505"/>
      <c r="K29" s="505">
        <f>G29/B3</f>
        <v>193.75819896387981</v>
      </c>
      <c r="L29" s="505"/>
      <c r="M29" s="491"/>
    </row>
    <row r="30" spans="1:19" x14ac:dyDescent="0.25">
      <c r="A30" s="484" t="s">
        <v>563</v>
      </c>
      <c r="B30" s="483"/>
      <c r="C30" s="505">
        <f>clcost!E12</f>
        <v>145.5505</v>
      </c>
      <c r="D30" s="483"/>
      <c r="E30" s="483"/>
      <c r="F30" s="494"/>
      <c r="G30" s="494">
        <f>$B$5*$C$30</f>
        <v>790183.47596499999</v>
      </c>
      <c r="H30" s="494"/>
      <c r="I30" s="494"/>
      <c r="J30" s="505"/>
      <c r="K30" s="505">
        <f>G30/B3</f>
        <v>123.02405043826872</v>
      </c>
      <c r="L30" s="505"/>
      <c r="M30" s="491"/>
    </row>
    <row r="31" spans="1:19" x14ac:dyDescent="0.25">
      <c r="A31" s="484" t="s">
        <v>562</v>
      </c>
      <c r="B31" s="483"/>
      <c r="C31" s="505">
        <f>clcost!E19</f>
        <v>342.42899999999997</v>
      </c>
      <c r="D31" s="483"/>
      <c r="E31" s="483"/>
      <c r="F31" s="494"/>
      <c r="G31" s="494">
        <f>$B$5*$C$31</f>
        <v>1859023.07097</v>
      </c>
      <c r="H31" s="494"/>
      <c r="I31" s="494"/>
      <c r="J31" s="505"/>
      <c r="K31" s="505">
        <f>G31/B3</f>
        <v>289.43220784212986</v>
      </c>
      <c r="L31" s="505"/>
      <c r="M31" s="491"/>
    </row>
    <row r="32" spans="1:19" x14ac:dyDescent="0.25">
      <c r="A32" s="484" t="s">
        <v>561</v>
      </c>
      <c r="B32" s="483"/>
      <c r="C32" s="483"/>
      <c r="D32" s="505">
        <f>clcost!E15</f>
        <v>211.83449999999999</v>
      </c>
      <c r="E32" s="483"/>
      <c r="F32" s="494"/>
      <c r="G32" s="494"/>
      <c r="H32" s="494">
        <f>$B$5*$D$32</f>
        <v>1150034.672085</v>
      </c>
      <c r="I32" s="494"/>
      <c r="J32" s="505"/>
      <c r="K32" s="505"/>
      <c r="L32" s="505">
        <f>H32/B3</f>
        <v>179.0494585217188</v>
      </c>
      <c r="M32" s="491"/>
    </row>
    <row r="33" spans="1:13" x14ac:dyDescent="0.25">
      <c r="A33" s="484" t="s">
        <v>560</v>
      </c>
      <c r="B33" s="483"/>
      <c r="C33" s="483"/>
      <c r="D33" s="505">
        <f>clcost!E13</f>
        <v>195.227</v>
      </c>
      <c r="E33" s="483"/>
      <c r="F33" s="494"/>
      <c r="G33" s="494"/>
      <c r="H33" s="494">
        <f>$B$5*$D$33</f>
        <v>1059873.7171100001</v>
      </c>
      <c r="I33" s="494"/>
      <c r="J33" s="505"/>
      <c r="K33" s="505"/>
      <c r="L33" s="505">
        <f>H33/B3</f>
        <v>165.01225550521565</v>
      </c>
      <c r="M33" s="491"/>
    </row>
    <row r="34" spans="1:13" x14ac:dyDescent="0.25">
      <c r="A34" s="484" t="s">
        <v>559</v>
      </c>
      <c r="B34" s="483"/>
      <c r="C34" s="483"/>
      <c r="D34" s="505">
        <f>clcost!E19</f>
        <v>342.42899999999997</v>
      </c>
      <c r="E34" s="483"/>
      <c r="F34" s="494"/>
      <c r="G34" s="494"/>
      <c r="H34" s="494">
        <f>$B$5*$D$34</f>
        <v>1859023.07097</v>
      </c>
      <c r="I34" s="494"/>
      <c r="J34" s="505"/>
      <c r="K34" s="505"/>
      <c r="L34" s="505">
        <f>H34/B3</f>
        <v>289.43220784212986</v>
      </c>
      <c r="M34" s="491"/>
    </row>
    <row r="35" spans="1:13" x14ac:dyDescent="0.25">
      <c r="A35" s="484" t="s">
        <v>558</v>
      </c>
      <c r="B35" s="483"/>
      <c r="C35" s="483"/>
      <c r="D35" s="483"/>
      <c r="E35" s="505">
        <f>clcost!E16</f>
        <v>358.61399999999992</v>
      </c>
      <c r="F35" s="494"/>
      <c r="G35" s="494"/>
      <c r="H35" s="494"/>
      <c r="I35" s="494">
        <f>$B$5*$E$35</f>
        <v>1946890.3030199998</v>
      </c>
      <c r="J35" s="505"/>
      <c r="K35" s="505"/>
      <c r="L35" s="505"/>
      <c r="M35" s="491">
        <f>I35/B3</f>
        <v>303.11230001868284</v>
      </c>
    </row>
    <row r="36" spans="1:13" x14ac:dyDescent="0.25">
      <c r="A36" s="484" t="s">
        <v>557</v>
      </c>
      <c r="B36" s="483"/>
      <c r="C36" s="483"/>
      <c r="D36" s="483"/>
      <c r="E36" s="505">
        <f>clcost!E13</f>
        <v>195.227</v>
      </c>
      <c r="F36" s="494"/>
      <c r="G36" s="494"/>
      <c r="H36" s="494"/>
      <c r="I36" s="494">
        <f>$B$5*$E$36</f>
        <v>1059873.7171100001</v>
      </c>
      <c r="J36" s="505"/>
      <c r="K36" s="505"/>
      <c r="L36" s="505"/>
      <c r="M36" s="491">
        <f>I36/B3</f>
        <v>165.01225550521565</v>
      </c>
    </row>
    <row r="37" spans="1:13" ht="15.75" thickBot="1" x14ac:dyDescent="0.3">
      <c r="A37" s="484" t="s">
        <v>556</v>
      </c>
      <c r="B37" s="483"/>
      <c r="C37" s="483"/>
      <c r="D37" s="483"/>
      <c r="E37" s="505">
        <f>clcost!E19</f>
        <v>342.42899999999997</v>
      </c>
      <c r="F37" s="494"/>
      <c r="G37" s="494"/>
      <c r="H37" s="494"/>
      <c r="I37" s="494">
        <f>$B$5*$E$37</f>
        <v>1859023.07097</v>
      </c>
      <c r="J37" s="505"/>
      <c r="K37" s="505"/>
      <c r="L37" s="505"/>
      <c r="M37" s="491">
        <f>I37/B3</f>
        <v>289.43220784212986</v>
      </c>
    </row>
    <row r="38" spans="1:13" ht="17.25" x14ac:dyDescent="0.25">
      <c r="A38" s="486" t="s">
        <v>555</v>
      </c>
      <c r="B38" s="487" t="s">
        <v>554</v>
      </c>
      <c r="C38" s="489"/>
      <c r="D38" s="489"/>
      <c r="E38" s="481"/>
      <c r="F38" s="499" t="s">
        <v>553</v>
      </c>
      <c r="G38" s="489"/>
      <c r="H38" s="489"/>
      <c r="I38" s="489"/>
      <c r="J38" s="487" t="s">
        <v>552</v>
      </c>
      <c r="K38" s="489"/>
      <c r="L38" s="489"/>
      <c r="M38" s="480"/>
    </row>
    <row r="39" spans="1:13" ht="15.75" x14ac:dyDescent="0.25">
      <c r="A39" s="502"/>
      <c r="B39" s="482" t="s">
        <v>551</v>
      </c>
      <c r="C39" s="482" t="s">
        <v>119</v>
      </c>
      <c r="D39" s="482" t="s">
        <v>120</v>
      </c>
      <c r="E39" s="497" t="s">
        <v>121</v>
      </c>
      <c r="F39" s="482" t="s">
        <v>551</v>
      </c>
      <c r="G39" s="482" t="s">
        <v>119</v>
      </c>
      <c r="H39" s="482" t="s">
        <v>120</v>
      </c>
      <c r="I39" s="497" t="s">
        <v>121</v>
      </c>
      <c r="J39" s="482" t="s">
        <v>551</v>
      </c>
      <c r="K39" s="482" t="s">
        <v>119</v>
      </c>
      <c r="L39" s="482" t="s">
        <v>120</v>
      </c>
      <c r="M39" s="488" t="s">
        <v>121</v>
      </c>
    </row>
    <row r="40" spans="1:13" ht="17.25" x14ac:dyDescent="0.25">
      <c r="A40" s="485" t="s">
        <v>550</v>
      </c>
      <c r="B40" s="503" t="s">
        <v>549</v>
      </c>
      <c r="C40" s="503" t="s">
        <v>549</v>
      </c>
      <c r="D40" s="503" t="s">
        <v>549</v>
      </c>
      <c r="E40" s="503" t="s">
        <v>549</v>
      </c>
      <c r="F40" s="482" t="s">
        <v>548</v>
      </c>
      <c r="G40" s="482" t="s">
        <v>548</v>
      </c>
      <c r="H40" s="482" t="s">
        <v>548</v>
      </c>
      <c r="I40" s="482" t="s">
        <v>548</v>
      </c>
      <c r="J40" s="482" t="s">
        <v>547</v>
      </c>
      <c r="K40" s="482" t="s">
        <v>547</v>
      </c>
      <c r="L40" s="482" t="s">
        <v>547</v>
      </c>
      <c r="M40" s="504" t="s">
        <v>547</v>
      </c>
    </row>
    <row r="41" spans="1:13" ht="15.75" thickBot="1" x14ac:dyDescent="0.3">
      <c r="A41" s="495" t="s">
        <v>546</v>
      </c>
      <c r="B41" s="490">
        <f>clcost!E28</f>
        <v>1229.8205</v>
      </c>
      <c r="C41" s="490">
        <f>clcost!E28</f>
        <v>1229.8205</v>
      </c>
      <c r="D41" s="490">
        <f>clcost!E28</f>
        <v>1229.8205</v>
      </c>
      <c r="E41" s="490">
        <f>clcost!E28</f>
        <v>1229.8205</v>
      </c>
      <c r="F41" s="478">
        <f>$B$41*$B$6</f>
        <v>193167.90593499999</v>
      </c>
      <c r="G41" s="478">
        <f>$C$41*$B$6</f>
        <v>193167.90593499999</v>
      </c>
      <c r="H41" s="478">
        <f>$C$41*$B$6</f>
        <v>193167.90593499999</v>
      </c>
      <c r="I41" s="478">
        <f>$C$41*$B$6</f>
        <v>193167.90593499999</v>
      </c>
      <c r="J41" s="473">
        <f>G41/B3</f>
        <v>30.074405407909076</v>
      </c>
      <c r="K41" s="472">
        <f>G41/B3</f>
        <v>30.074405407909076</v>
      </c>
      <c r="L41" s="472">
        <f>H41/B3</f>
        <v>30.074405407909076</v>
      </c>
      <c r="M41" s="469">
        <f>I41/B3</f>
        <v>30.074405407909076</v>
      </c>
    </row>
  </sheetData>
  <pageMargins left="0.23622047244094491" right="0.23622047244094491" top="0.74803149606299213" bottom="0.19685039370078741" header="0.31496062992125984" footer="0"/>
  <pageSetup scale="74" fitToHeight="0"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I50" sqref="I50"/>
    </sheetView>
  </sheetViews>
  <sheetFormatPr defaultRowHeight="15" x14ac:dyDescent="0.25"/>
  <cols>
    <col min="1" max="1" width="9.7109375" style="506" customWidth="1"/>
    <col min="2" max="2" width="9.140625" style="506"/>
    <col min="3" max="3" width="11.140625" style="506" customWidth="1"/>
    <col min="4" max="16384" width="9.140625" style="506"/>
  </cols>
  <sheetData>
    <row r="1" spans="1:4" x14ac:dyDescent="0.25">
      <c r="A1" s="506" t="s">
        <v>651</v>
      </c>
    </row>
    <row r="2" spans="1:4" x14ac:dyDescent="0.25">
      <c r="B2" s="506" t="s">
        <v>650</v>
      </c>
      <c r="C2" s="506" t="s">
        <v>649</v>
      </c>
      <c r="D2" s="506" t="s">
        <v>648</v>
      </c>
    </row>
    <row r="3" spans="1:4" x14ac:dyDescent="0.25">
      <c r="A3" s="506" t="s">
        <v>2</v>
      </c>
      <c r="B3" s="506" t="s">
        <v>647</v>
      </c>
      <c r="C3" s="506">
        <v>0.12</v>
      </c>
    </row>
    <row r="4" spans="1:4" x14ac:dyDescent="0.25">
      <c r="A4" s="506" t="s">
        <v>646</v>
      </c>
      <c r="B4" s="506" t="s">
        <v>645</v>
      </c>
      <c r="C4" s="506">
        <v>0.22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G30" sqref="G30"/>
    </sheetView>
  </sheetViews>
  <sheetFormatPr defaultRowHeight="15" x14ac:dyDescent="0.25"/>
  <cols>
    <col min="1" max="1" width="58.5703125" style="506" customWidth="1"/>
    <col min="2" max="2" width="12.28515625" style="506" customWidth="1"/>
    <col min="3" max="3" width="9.5703125" style="506" customWidth="1"/>
    <col min="4" max="5" width="9.140625" style="506"/>
    <col min="6" max="6" width="10.5703125" style="506" customWidth="1"/>
    <col min="7" max="16384" width="9.140625" style="506"/>
  </cols>
  <sheetData>
    <row r="1" spans="1:6" ht="21.75" thickBot="1" x14ac:dyDescent="0.4">
      <c r="A1" s="479" t="s">
        <v>545</v>
      </c>
      <c r="B1" s="563"/>
      <c r="E1" s="467"/>
      <c r="F1" s="562"/>
    </row>
    <row r="2" spans="1:6" x14ac:dyDescent="0.25">
      <c r="A2" s="464"/>
      <c r="B2" s="464"/>
      <c r="C2" s="561"/>
      <c r="D2" s="561"/>
      <c r="E2" s="467"/>
    </row>
    <row r="3" spans="1:6" ht="30" x14ac:dyDescent="0.25">
      <c r="A3" s="476"/>
      <c r="B3" s="559" t="s">
        <v>543</v>
      </c>
      <c r="C3" s="559" t="s">
        <v>542</v>
      </c>
      <c r="D3" s="559" t="s">
        <v>541</v>
      </c>
      <c r="E3" s="560" t="s">
        <v>96</v>
      </c>
      <c r="F3" s="559" t="s">
        <v>540</v>
      </c>
    </row>
    <row r="4" spans="1:6" ht="17.25" x14ac:dyDescent="0.25">
      <c r="A4" s="496" t="s">
        <v>539</v>
      </c>
    </row>
    <row r="5" spans="1:6" x14ac:dyDescent="0.25">
      <c r="A5" s="506" t="s">
        <v>538</v>
      </c>
      <c r="B5" s="506">
        <v>32.28</v>
      </c>
      <c r="C5" s="506">
        <v>21.52</v>
      </c>
      <c r="D5" s="506">
        <v>8.6</v>
      </c>
      <c r="E5" s="506">
        <f t="shared" ref="E5:E10" si="0">SUM(B5:D5)</f>
        <v>62.4</v>
      </c>
    </row>
    <row r="6" spans="1:6" x14ac:dyDescent="0.25">
      <c r="A6" s="506" t="s">
        <v>537</v>
      </c>
      <c r="B6" s="506">
        <v>98.99</v>
      </c>
      <c r="C6" s="506">
        <v>148.47999999999999</v>
      </c>
      <c r="D6" s="506">
        <v>38.729999999999997</v>
      </c>
      <c r="E6" s="506">
        <f t="shared" si="0"/>
        <v>286.2</v>
      </c>
    </row>
    <row r="7" spans="1:6" x14ac:dyDescent="0.25">
      <c r="A7" s="506" t="s">
        <v>536</v>
      </c>
      <c r="B7" s="506">
        <v>107.6</v>
      </c>
      <c r="C7" s="506">
        <v>157.1</v>
      </c>
      <c r="D7" s="506">
        <v>36.58</v>
      </c>
      <c r="E7" s="506">
        <f t="shared" si="0"/>
        <v>301.27999999999997</v>
      </c>
    </row>
    <row r="8" spans="1:6" x14ac:dyDescent="0.25">
      <c r="A8" s="506" t="s">
        <v>535</v>
      </c>
      <c r="B8" s="506">
        <v>83.93</v>
      </c>
      <c r="C8" s="506">
        <v>191.52</v>
      </c>
      <c r="D8" s="506">
        <v>43.04</v>
      </c>
      <c r="E8" s="506">
        <f t="shared" si="0"/>
        <v>318.49000000000007</v>
      </c>
    </row>
    <row r="9" spans="1:6" x14ac:dyDescent="0.25">
      <c r="A9" s="506" t="s">
        <v>534</v>
      </c>
      <c r="B9" s="506">
        <v>98.99</v>
      </c>
      <c r="C9" s="506">
        <v>148.47999999999999</v>
      </c>
      <c r="D9" s="506">
        <v>38.729999999999997</v>
      </c>
      <c r="E9" s="506">
        <f t="shared" si="0"/>
        <v>286.2</v>
      </c>
    </row>
    <row r="10" spans="1:6" x14ac:dyDescent="0.25">
      <c r="A10" s="506" t="s">
        <v>533</v>
      </c>
      <c r="B10" s="506">
        <v>77.47</v>
      </c>
      <c r="C10" s="506">
        <v>142.03</v>
      </c>
      <c r="D10" s="506">
        <v>34.43</v>
      </c>
      <c r="E10" s="506">
        <f t="shared" si="0"/>
        <v>253.93</v>
      </c>
    </row>
    <row r="11" spans="1:6" ht="17.25" x14ac:dyDescent="0.25">
      <c r="A11" s="496" t="s">
        <v>532</v>
      </c>
    </row>
    <row r="12" spans="1:6" x14ac:dyDescent="0.25">
      <c r="A12" s="506" t="s">
        <v>531</v>
      </c>
      <c r="B12" s="506">
        <v>69.73</v>
      </c>
      <c r="C12" s="506">
        <v>46.48</v>
      </c>
      <c r="D12" s="506">
        <v>17.43</v>
      </c>
      <c r="E12" s="506">
        <f t="shared" ref="E12:E26" si="1">SUM(B12:D12)</f>
        <v>133.64000000000001</v>
      </c>
    </row>
    <row r="13" spans="1:6" x14ac:dyDescent="0.25">
      <c r="A13" s="506" t="s">
        <v>530</v>
      </c>
      <c r="B13" s="506">
        <v>95.98</v>
      </c>
      <c r="C13" s="506">
        <v>59.61</v>
      </c>
      <c r="D13" s="506">
        <v>24.1</v>
      </c>
      <c r="E13" s="506">
        <f t="shared" si="1"/>
        <v>179.69</v>
      </c>
    </row>
    <row r="14" spans="1:6" x14ac:dyDescent="0.25">
      <c r="A14" s="506" t="s">
        <v>529</v>
      </c>
      <c r="B14" s="506">
        <v>156.02000000000001</v>
      </c>
      <c r="C14" s="506">
        <v>103.94</v>
      </c>
      <c r="D14" s="506">
        <v>39.17</v>
      </c>
      <c r="E14" s="506">
        <f t="shared" si="1"/>
        <v>299.13000000000005</v>
      </c>
    </row>
    <row r="15" spans="1:6" x14ac:dyDescent="0.25">
      <c r="A15" s="506" t="s">
        <v>528</v>
      </c>
      <c r="B15" s="506">
        <v>101.36</v>
      </c>
      <c r="C15" s="506">
        <v>67.73</v>
      </c>
      <c r="D15" s="506">
        <v>25.39</v>
      </c>
      <c r="E15" s="506">
        <f t="shared" si="1"/>
        <v>194.48000000000002</v>
      </c>
    </row>
    <row r="16" spans="1:6" x14ac:dyDescent="0.25">
      <c r="A16" s="506" t="s">
        <v>527</v>
      </c>
      <c r="B16" s="506">
        <v>171.73</v>
      </c>
      <c r="C16" s="506">
        <v>114.49</v>
      </c>
      <c r="D16" s="506">
        <v>43.04</v>
      </c>
      <c r="E16" s="506">
        <f t="shared" si="1"/>
        <v>329.26</v>
      </c>
    </row>
    <row r="17" spans="1:5" x14ac:dyDescent="0.25">
      <c r="A17" s="506" t="s">
        <v>526</v>
      </c>
      <c r="B17" s="506">
        <v>97.05</v>
      </c>
      <c r="C17" s="506">
        <v>64.989999999999995</v>
      </c>
      <c r="D17" s="506">
        <v>24.32</v>
      </c>
      <c r="E17" s="506">
        <f t="shared" si="1"/>
        <v>186.35999999999999</v>
      </c>
    </row>
    <row r="18" spans="1:5" x14ac:dyDescent="0.25">
      <c r="A18" s="506" t="s">
        <v>525</v>
      </c>
      <c r="B18" s="506">
        <v>109.75</v>
      </c>
      <c r="C18" s="506">
        <v>73.17</v>
      </c>
      <c r="D18" s="506">
        <v>27.55</v>
      </c>
      <c r="E18" s="506">
        <f t="shared" si="1"/>
        <v>210.47000000000003</v>
      </c>
    </row>
    <row r="19" spans="1:5" x14ac:dyDescent="0.25">
      <c r="A19" s="506" t="s">
        <v>524</v>
      </c>
      <c r="B19" s="506">
        <v>163.98</v>
      </c>
      <c r="C19" s="506">
        <v>109.32</v>
      </c>
      <c r="D19" s="506">
        <v>41.1</v>
      </c>
      <c r="E19" s="506">
        <f t="shared" si="1"/>
        <v>314.39999999999998</v>
      </c>
    </row>
    <row r="20" spans="1:5" x14ac:dyDescent="0.25">
      <c r="A20" s="506" t="s">
        <v>523</v>
      </c>
      <c r="B20" s="506">
        <v>77.900000000000006</v>
      </c>
      <c r="C20" s="506">
        <v>52.08</v>
      </c>
      <c r="D20" s="506">
        <v>19.579999999999998</v>
      </c>
      <c r="E20" s="506">
        <f t="shared" si="1"/>
        <v>149.56</v>
      </c>
    </row>
    <row r="21" spans="1:5" x14ac:dyDescent="0.25">
      <c r="A21" s="506" t="s">
        <v>522</v>
      </c>
      <c r="B21" s="506">
        <v>70.16</v>
      </c>
      <c r="C21" s="506">
        <v>46.91</v>
      </c>
      <c r="D21" s="506">
        <v>17.649999999999999</v>
      </c>
      <c r="E21" s="506">
        <f t="shared" si="1"/>
        <v>134.72</v>
      </c>
    </row>
    <row r="22" spans="1:5" x14ac:dyDescent="0.25">
      <c r="A22" s="506" t="s">
        <v>521</v>
      </c>
      <c r="B22" s="506">
        <v>123.74</v>
      </c>
      <c r="C22" s="506">
        <v>82.42</v>
      </c>
      <c r="D22" s="506">
        <v>30.99</v>
      </c>
      <c r="E22" s="506">
        <f t="shared" si="1"/>
        <v>237.15</v>
      </c>
    </row>
    <row r="23" spans="1:5" x14ac:dyDescent="0.25">
      <c r="A23" s="506" t="s">
        <v>520</v>
      </c>
      <c r="B23" s="506">
        <v>81.13</v>
      </c>
      <c r="C23" s="506">
        <v>54.02</v>
      </c>
      <c r="D23" s="506">
        <v>20.23</v>
      </c>
      <c r="E23" s="506">
        <f t="shared" si="1"/>
        <v>155.38</v>
      </c>
    </row>
    <row r="24" spans="1:5" x14ac:dyDescent="0.25">
      <c r="A24" s="506" t="s">
        <v>519</v>
      </c>
      <c r="B24" s="506">
        <v>55.31</v>
      </c>
      <c r="C24" s="506">
        <v>36.799999999999997</v>
      </c>
      <c r="D24" s="506">
        <v>13.99</v>
      </c>
      <c r="E24" s="506">
        <f t="shared" si="1"/>
        <v>106.1</v>
      </c>
    </row>
    <row r="25" spans="1:5" x14ac:dyDescent="0.25">
      <c r="A25" s="506" t="s">
        <v>518</v>
      </c>
      <c r="B25" s="506">
        <v>69.94</v>
      </c>
      <c r="C25" s="506">
        <v>46.48</v>
      </c>
      <c r="D25" s="506">
        <v>17.43</v>
      </c>
      <c r="E25" s="506">
        <f t="shared" si="1"/>
        <v>133.85</v>
      </c>
    </row>
    <row r="26" spans="1:5" x14ac:dyDescent="0.25">
      <c r="A26" s="506" t="s">
        <v>517</v>
      </c>
      <c r="B26" s="506">
        <v>197.34</v>
      </c>
      <c r="C26" s="506">
        <v>131.69999999999999</v>
      </c>
      <c r="D26" s="506">
        <v>43.04</v>
      </c>
      <c r="E26" s="506">
        <f t="shared" si="1"/>
        <v>372.08</v>
      </c>
    </row>
    <row r="27" spans="1:5" ht="17.25" x14ac:dyDescent="0.25">
      <c r="A27" s="496" t="s">
        <v>516</v>
      </c>
    </row>
    <row r="28" spans="1:5" ht="17.25" x14ac:dyDescent="0.25">
      <c r="A28" s="506" t="s">
        <v>652</v>
      </c>
      <c r="B28" s="506">
        <v>941.7</v>
      </c>
      <c r="C28" s="506">
        <v>89.69</v>
      </c>
      <c r="D28" s="506">
        <v>156.94999999999999</v>
      </c>
      <c r="E28" s="506">
        <f>SUM(B28:D28)</f>
        <v>1188.3400000000001</v>
      </c>
    </row>
    <row r="29" spans="1:5" x14ac:dyDescent="0.25">
      <c r="A29" s="496" t="s">
        <v>515</v>
      </c>
    </row>
    <row r="30" spans="1:5" x14ac:dyDescent="0.25">
      <c r="A30" s="506" t="s">
        <v>514</v>
      </c>
      <c r="B30" s="506">
        <v>75</v>
      </c>
      <c r="C30" s="506">
        <v>175</v>
      </c>
      <c r="D30" s="506">
        <v>40</v>
      </c>
      <c r="E30" s="506">
        <f t="shared" ref="E30:E39" si="2">SUM(B30:D30)</f>
        <v>290</v>
      </c>
    </row>
    <row r="31" spans="1:5" x14ac:dyDescent="0.25">
      <c r="A31" s="468" t="s">
        <v>513</v>
      </c>
      <c r="B31" s="506">
        <v>65</v>
      </c>
      <c r="C31" s="506">
        <v>175</v>
      </c>
      <c r="D31" s="506">
        <v>40</v>
      </c>
      <c r="E31" s="506">
        <f t="shared" si="2"/>
        <v>280</v>
      </c>
    </row>
    <row r="32" spans="1:5" x14ac:dyDescent="0.25">
      <c r="A32" s="468" t="s">
        <v>512</v>
      </c>
      <c r="B32" s="506">
        <v>1500</v>
      </c>
      <c r="C32" s="506">
        <v>500</v>
      </c>
      <c r="D32" s="506">
        <v>300</v>
      </c>
      <c r="E32" s="506">
        <f t="shared" si="2"/>
        <v>2300</v>
      </c>
    </row>
    <row r="33" spans="1:5" x14ac:dyDescent="0.25">
      <c r="A33" s="506" t="s">
        <v>511</v>
      </c>
      <c r="B33" s="506">
        <v>2300</v>
      </c>
      <c r="C33" s="506">
        <v>800</v>
      </c>
      <c r="D33" s="506">
        <v>460</v>
      </c>
      <c r="E33" s="506">
        <f t="shared" si="2"/>
        <v>3560</v>
      </c>
    </row>
    <row r="34" spans="1:5" x14ac:dyDescent="0.25">
      <c r="A34" s="506" t="s">
        <v>510</v>
      </c>
      <c r="B34" s="506">
        <v>10.93</v>
      </c>
      <c r="C34" s="506">
        <v>27.32</v>
      </c>
      <c r="D34" s="506">
        <v>6.83</v>
      </c>
      <c r="E34" s="506">
        <f t="shared" si="2"/>
        <v>45.08</v>
      </c>
    </row>
    <row r="35" spans="1:5" x14ac:dyDescent="0.25">
      <c r="A35" s="506" t="s">
        <v>509</v>
      </c>
      <c r="B35" s="506">
        <v>9.56</v>
      </c>
      <c r="C35" s="506">
        <v>27.32</v>
      </c>
      <c r="D35" s="506">
        <v>6.83</v>
      </c>
      <c r="E35" s="506">
        <f t="shared" si="2"/>
        <v>43.71</v>
      </c>
    </row>
    <row r="36" spans="1:5" x14ac:dyDescent="0.25">
      <c r="A36" s="506" t="s">
        <v>508</v>
      </c>
      <c r="B36" s="506">
        <v>19.670000000000002</v>
      </c>
      <c r="C36" s="506">
        <v>36.06</v>
      </c>
      <c r="D36" s="506">
        <v>16.39</v>
      </c>
      <c r="E36" s="506">
        <f t="shared" si="2"/>
        <v>72.12</v>
      </c>
    </row>
    <row r="37" spans="1:5" x14ac:dyDescent="0.25">
      <c r="A37" s="506" t="s">
        <v>507</v>
      </c>
      <c r="B37" s="506">
        <v>16.39</v>
      </c>
      <c r="C37" s="506">
        <v>36.06</v>
      </c>
      <c r="D37" s="506">
        <v>9.84</v>
      </c>
      <c r="E37" s="506">
        <f t="shared" si="2"/>
        <v>62.290000000000006</v>
      </c>
    </row>
    <row r="38" spans="1:5" x14ac:dyDescent="0.25">
      <c r="A38" s="506" t="s">
        <v>506</v>
      </c>
      <c r="B38" s="506">
        <v>110</v>
      </c>
      <c r="C38" s="506">
        <v>80</v>
      </c>
      <c r="D38" s="506">
        <v>30</v>
      </c>
      <c r="E38" s="506">
        <f t="shared" si="2"/>
        <v>220</v>
      </c>
    </row>
    <row r="39" spans="1:5" x14ac:dyDescent="0.25">
      <c r="A39" s="506" t="s">
        <v>505</v>
      </c>
      <c r="B39" s="506">
        <v>100</v>
      </c>
      <c r="C39" s="506">
        <v>80</v>
      </c>
      <c r="D39" s="506">
        <v>30</v>
      </c>
      <c r="E39" s="506">
        <f t="shared" si="2"/>
        <v>210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56"/>
  <sheetViews>
    <sheetView workbookViewId="0">
      <selection activeCell="B34" sqref="B34"/>
    </sheetView>
  </sheetViews>
  <sheetFormatPr defaultRowHeight="15" x14ac:dyDescent="0.25"/>
  <cols>
    <col min="1" max="1" width="56.5703125" style="506" customWidth="1"/>
    <col min="2" max="2" width="10.7109375" style="506" customWidth="1"/>
    <col min="3" max="4" width="8.140625" style="506" customWidth="1"/>
    <col min="5" max="5" width="7.7109375" style="467" customWidth="1"/>
    <col min="6" max="6" width="10.7109375" style="506" customWidth="1"/>
    <col min="7" max="7" width="8.85546875" style="509" customWidth="1"/>
    <col min="8" max="8" width="9.140625" style="508"/>
    <col min="9" max="9" width="8.5703125" style="508" customWidth="1"/>
    <col min="10" max="10" width="9.140625" style="508" customWidth="1"/>
    <col min="11" max="11" width="8.85546875" style="506" customWidth="1"/>
    <col min="12" max="12" width="9"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30" ht="21.75" thickBot="1" x14ac:dyDescent="0.4">
      <c r="A1" s="479" t="s">
        <v>545</v>
      </c>
      <c r="B1" s="564"/>
      <c r="F1" s="562"/>
      <c r="G1" s="565"/>
      <c r="H1" s="566"/>
      <c r="I1" s="566"/>
    </row>
    <row r="2" spans="1:30" ht="7.5" customHeight="1" x14ac:dyDescent="0.25">
      <c r="A2" s="464"/>
      <c r="B2" s="464"/>
      <c r="C2" s="561"/>
      <c r="D2" s="561"/>
    </row>
    <row r="3" spans="1:30" ht="15" customHeight="1" x14ac:dyDescent="0.25">
      <c r="A3" s="476" t="s">
        <v>653</v>
      </c>
      <c r="B3" s="559" t="s">
        <v>543</v>
      </c>
      <c r="C3" s="559" t="s">
        <v>542</v>
      </c>
      <c r="D3" s="559" t="s">
        <v>541</v>
      </c>
      <c r="E3" s="560" t="s">
        <v>96</v>
      </c>
      <c r="F3" s="559" t="s">
        <v>540</v>
      </c>
      <c r="G3" s="567"/>
      <c r="H3" s="568"/>
      <c r="I3" s="568"/>
      <c r="J3" s="569"/>
      <c r="K3" s="568"/>
      <c r="L3" s="570"/>
      <c r="M3" s="569"/>
      <c r="N3" s="571"/>
      <c r="O3" s="571"/>
      <c r="P3" s="569"/>
      <c r="Q3" s="571"/>
      <c r="R3" s="571"/>
      <c r="S3" s="571"/>
      <c r="T3" s="571"/>
      <c r="U3" s="569"/>
      <c r="V3" s="571"/>
      <c r="W3" s="570"/>
      <c r="X3" s="561"/>
      <c r="Y3" s="562"/>
      <c r="Z3" s="562"/>
      <c r="AA3" s="561"/>
      <c r="AB3" s="561"/>
      <c r="AC3" s="570"/>
      <c r="AD3" s="561"/>
    </row>
    <row r="4" spans="1:30" ht="15" customHeight="1" x14ac:dyDescent="0.25">
      <c r="A4" s="572" t="s">
        <v>654</v>
      </c>
      <c r="B4" s="572">
        <v>80.5</v>
      </c>
      <c r="C4" s="572">
        <v>57.5</v>
      </c>
      <c r="D4" s="572">
        <v>20.7</v>
      </c>
      <c r="E4" s="573">
        <f>SUM(B4:D4)</f>
        <v>158.69999999999999</v>
      </c>
      <c r="F4" s="574">
        <v>25</v>
      </c>
      <c r="G4" s="575"/>
      <c r="H4" s="576"/>
      <c r="I4" s="576"/>
      <c r="J4" s="576"/>
      <c r="K4" s="576"/>
      <c r="L4" s="576"/>
      <c r="M4" s="576"/>
      <c r="N4" s="576"/>
      <c r="O4" s="576"/>
      <c r="P4" s="576"/>
      <c r="Q4" s="576"/>
      <c r="R4" s="576"/>
      <c r="S4" s="576"/>
      <c r="T4" s="576"/>
      <c r="U4" s="576"/>
      <c r="V4" s="576"/>
      <c r="W4" s="561"/>
      <c r="X4" s="561"/>
      <c r="Y4" s="561"/>
      <c r="Z4" s="561"/>
      <c r="AA4" s="561"/>
      <c r="AB4" s="561"/>
      <c r="AC4" s="561"/>
      <c r="AD4" s="561"/>
    </row>
    <row r="5" spans="1:30" ht="15" customHeight="1" x14ac:dyDescent="0.25">
      <c r="A5" s="572" t="s">
        <v>655</v>
      </c>
      <c r="B5" s="572">
        <v>506</v>
      </c>
      <c r="C5" s="572">
        <v>68</v>
      </c>
      <c r="D5" s="572">
        <v>86</v>
      </c>
      <c r="E5" s="573">
        <f>SUM(B5:D5)</f>
        <v>660</v>
      </c>
      <c r="F5" s="577">
        <v>105</v>
      </c>
      <c r="G5" s="576"/>
      <c r="H5" s="576"/>
      <c r="I5" s="576"/>
      <c r="J5" s="576"/>
      <c r="K5" s="576"/>
      <c r="L5" s="576"/>
      <c r="M5" s="576"/>
      <c r="N5" s="576"/>
      <c r="O5" s="576"/>
      <c r="P5" s="576"/>
      <c r="Q5" s="576"/>
      <c r="R5" s="576"/>
      <c r="S5" s="576"/>
      <c r="T5" s="576"/>
      <c r="U5" s="576"/>
      <c r="V5" s="576"/>
      <c r="W5" s="576"/>
      <c r="X5" s="561"/>
      <c r="Y5" s="561"/>
      <c r="Z5" s="561"/>
      <c r="AA5" s="561"/>
      <c r="AB5" s="561"/>
      <c r="AC5" s="561"/>
      <c r="AD5" s="561"/>
    </row>
    <row r="6" spans="1:30" ht="15" customHeight="1" x14ac:dyDescent="0.25">
      <c r="A6" s="578" t="s">
        <v>656</v>
      </c>
      <c r="B6" s="578">
        <v>506</v>
      </c>
      <c r="C6" s="578">
        <v>68</v>
      </c>
      <c r="D6" s="578">
        <v>86</v>
      </c>
      <c r="E6" s="579">
        <f>SUM(B6:D6)</f>
        <v>660</v>
      </c>
      <c r="F6" s="577">
        <v>105</v>
      </c>
      <c r="G6" s="575"/>
      <c r="H6" s="576"/>
      <c r="I6" s="576"/>
      <c r="J6" s="576"/>
      <c r="K6" s="576"/>
      <c r="L6" s="576"/>
      <c r="M6" s="576"/>
      <c r="N6" s="576"/>
      <c r="O6" s="576"/>
      <c r="P6" s="576"/>
      <c r="Q6" s="576"/>
      <c r="R6" s="576"/>
      <c r="S6" s="576"/>
      <c r="T6" s="576"/>
      <c r="U6" s="561"/>
      <c r="V6" s="561"/>
      <c r="W6" s="561"/>
      <c r="X6" s="561"/>
      <c r="Y6" s="561"/>
      <c r="Z6" s="561"/>
      <c r="AA6" s="561"/>
      <c r="AB6" s="561"/>
      <c r="AC6" s="561"/>
      <c r="AD6" s="561"/>
    </row>
    <row r="7" spans="1:30" ht="15" customHeight="1" x14ac:dyDescent="0.25">
      <c r="A7" s="559" t="s">
        <v>657</v>
      </c>
      <c r="B7" s="580"/>
      <c r="C7" s="580"/>
      <c r="D7" s="580"/>
      <c r="E7" s="581"/>
      <c r="F7" s="580"/>
      <c r="G7" s="511"/>
      <c r="H7" s="512"/>
      <c r="I7" s="512"/>
      <c r="J7" s="512"/>
      <c r="K7" s="512"/>
      <c r="L7" s="512"/>
      <c r="M7" s="512"/>
      <c r="N7" s="512"/>
      <c r="O7" s="512"/>
      <c r="P7" s="512"/>
      <c r="Q7" s="512"/>
      <c r="R7" s="512"/>
      <c r="S7" s="512"/>
      <c r="T7" s="512"/>
      <c r="U7" s="519"/>
      <c r="V7" s="519"/>
      <c r="W7" s="519"/>
      <c r="X7" s="519"/>
      <c r="Y7" s="519"/>
      <c r="Z7" s="519"/>
      <c r="AA7" s="519"/>
      <c r="AB7" s="519"/>
      <c r="AC7" s="519"/>
    </row>
    <row r="8" spans="1:30" ht="15" customHeight="1" x14ac:dyDescent="0.25">
      <c r="A8" s="572" t="s">
        <v>658</v>
      </c>
      <c r="B8" s="572">
        <v>24725</v>
      </c>
      <c r="C8" s="572">
        <v>8625</v>
      </c>
      <c r="D8" s="572">
        <v>5000</v>
      </c>
      <c r="E8" s="573">
        <f t="shared" ref="E8:E13" si="0">SUM(B8:D8)</f>
        <v>38350</v>
      </c>
      <c r="F8" s="572">
        <v>400</v>
      </c>
      <c r="G8" s="511"/>
      <c r="H8" s="512"/>
      <c r="I8" s="512"/>
      <c r="J8" s="512"/>
      <c r="K8" s="512"/>
      <c r="L8" s="512"/>
      <c r="M8" s="512"/>
      <c r="N8" s="512"/>
      <c r="O8" s="512"/>
      <c r="P8" s="512"/>
      <c r="Q8" s="512"/>
      <c r="R8" s="512"/>
      <c r="S8" s="512"/>
      <c r="T8" s="512"/>
      <c r="U8" s="519"/>
      <c r="V8" s="519"/>
      <c r="W8" s="519"/>
      <c r="X8" s="519"/>
      <c r="Y8" s="519"/>
      <c r="Z8" s="519"/>
      <c r="AA8" s="519"/>
      <c r="AB8" s="519"/>
      <c r="AC8" s="519"/>
    </row>
    <row r="9" spans="1:30" ht="15" customHeight="1" x14ac:dyDescent="0.25">
      <c r="A9" s="572" t="s">
        <v>659</v>
      </c>
      <c r="B9" s="572">
        <v>28855</v>
      </c>
      <c r="C9" s="572">
        <v>10005</v>
      </c>
      <c r="D9" s="572">
        <v>5995</v>
      </c>
      <c r="E9" s="573">
        <f t="shared" si="0"/>
        <v>44855</v>
      </c>
      <c r="F9" s="572">
        <v>700</v>
      </c>
      <c r="G9" s="511"/>
      <c r="H9" s="512"/>
      <c r="I9" s="512"/>
      <c r="J9" s="512"/>
      <c r="K9" s="512"/>
      <c r="L9" s="512"/>
      <c r="M9" s="512"/>
      <c r="N9" s="512"/>
      <c r="O9" s="512"/>
      <c r="P9" s="512"/>
      <c r="Q9" s="512"/>
      <c r="R9" s="512"/>
      <c r="S9" s="512"/>
      <c r="T9" s="512"/>
      <c r="U9" s="519"/>
      <c r="V9" s="519"/>
      <c r="W9" s="519"/>
      <c r="X9" s="519"/>
      <c r="Y9" s="519"/>
      <c r="Z9" s="519"/>
      <c r="AA9" s="519"/>
      <c r="AB9" s="519"/>
      <c r="AC9" s="519"/>
    </row>
    <row r="10" spans="1:30" ht="15" customHeight="1" x14ac:dyDescent="0.25">
      <c r="A10" s="572" t="s">
        <v>660</v>
      </c>
      <c r="B10" s="572">
        <v>40825</v>
      </c>
      <c r="C10" s="572">
        <v>12305</v>
      </c>
      <c r="D10" s="572">
        <v>7970</v>
      </c>
      <c r="E10" s="573">
        <f t="shared" si="0"/>
        <v>61100</v>
      </c>
      <c r="F10" s="572">
        <v>600</v>
      </c>
      <c r="G10" s="511"/>
      <c r="H10" s="512"/>
      <c r="I10" s="512"/>
      <c r="J10" s="512"/>
      <c r="K10" s="512"/>
      <c r="L10" s="512"/>
      <c r="M10" s="512"/>
      <c r="N10" s="512"/>
      <c r="O10" s="512"/>
      <c r="P10" s="512"/>
      <c r="Q10" s="512"/>
      <c r="R10" s="512"/>
      <c r="S10" s="512"/>
      <c r="T10" s="512"/>
      <c r="U10" s="519"/>
      <c r="V10" s="519"/>
      <c r="W10" s="519"/>
      <c r="X10" s="519"/>
      <c r="Y10" s="519"/>
      <c r="Z10" s="519"/>
      <c r="AA10" s="519"/>
      <c r="AB10" s="519"/>
      <c r="AC10" s="519"/>
    </row>
    <row r="11" spans="1:30" ht="15" customHeight="1" x14ac:dyDescent="0.25">
      <c r="A11" s="572" t="s">
        <v>661</v>
      </c>
      <c r="B11" s="572">
        <v>57270</v>
      </c>
      <c r="C11" s="572">
        <v>15640</v>
      </c>
      <c r="D11" s="572">
        <v>10935</v>
      </c>
      <c r="E11" s="573">
        <f t="shared" si="0"/>
        <v>83845</v>
      </c>
      <c r="F11" s="572">
        <v>1500</v>
      </c>
      <c r="G11" s="511"/>
      <c r="H11" s="512"/>
      <c r="I11" s="512"/>
      <c r="J11" s="512"/>
      <c r="K11" s="512"/>
      <c r="L11" s="512"/>
      <c r="M11" s="512"/>
      <c r="N11" s="512"/>
      <c r="O11" s="512"/>
      <c r="P11" s="512"/>
      <c r="Q11" s="512"/>
      <c r="R11" s="512"/>
      <c r="S11" s="512"/>
      <c r="T11" s="512"/>
      <c r="U11" s="519"/>
      <c r="V11" s="519"/>
      <c r="W11" s="519"/>
      <c r="X11" s="519"/>
      <c r="Y11" s="519"/>
      <c r="Z11" s="519"/>
      <c r="AA11" s="519"/>
      <c r="AB11" s="519"/>
      <c r="AC11" s="519"/>
    </row>
    <row r="12" spans="1:30" ht="15" customHeight="1" x14ac:dyDescent="0.25">
      <c r="A12" s="572" t="s">
        <v>662</v>
      </c>
      <c r="B12" s="572">
        <v>89240</v>
      </c>
      <c r="C12" s="572">
        <v>22425</v>
      </c>
      <c r="D12" s="572">
        <v>16750</v>
      </c>
      <c r="E12" s="573">
        <f t="shared" si="0"/>
        <v>128415</v>
      </c>
      <c r="F12" s="572">
        <v>1500</v>
      </c>
      <c r="G12" s="511"/>
      <c r="H12" s="512"/>
      <c r="I12" s="512"/>
      <c r="J12" s="512"/>
      <c r="K12" s="512"/>
      <c r="L12" s="512"/>
      <c r="M12" s="512"/>
      <c r="N12" s="512"/>
      <c r="O12" s="512"/>
      <c r="P12" s="512"/>
      <c r="Q12" s="512"/>
      <c r="R12" s="512"/>
      <c r="S12" s="512"/>
      <c r="T12" s="512"/>
      <c r="U12" s="519"/>
      <c r="V12" s="519"/>
      <c r="W12" s="519"/>
      <c r="X12" s="519"/>
      <c r="Y12" s="519"/>
      <c r="Z12" s="519"/>
      <c r="AA12" s="519"/>
      <c r="AB12" s="519"/>
      <c r="AC12" s="519"/>
    </row>
    <row r="13" spans="1:30" x14ac:dyDescent="0.25">
      <c r="A13" s="572" t="s">
        <v>663</v>
      </c>
      <c r="B13" s="572">
        <v>166750</v>
      </c>
      <c r="C13" s="572">
        <v>39100</v>
      </c>
      <c r="D13" s="572">
        <v>30925</v>
      </c>
      <c r="E13" s="573">
        <f t="shared" si="0"/>
        <v>236775</v>
      </c>
      <c r="F13" s="572">
        <v>1500</v>
      </c>
      <c r="G13" s="511"/>
      <c r="H13" s="512"/>
      <c r="I13" s="512"/>
      <c r="J13" s="512"/>
      <c r="K13" s="512"/>
      <c r="L13" s="512"/>
      <c r="M13" s="512"/>
      <c r="N13" s="512"/>
      <c r="O13" s="512"/>
      <c r="P13" s="512"/>
      <c r="Q13" s="512"/>
      <c r="R13" s="512"/>
      <c r="S13" s="512"/>
      <c r="T13" s="512"/>
      <c r="U13" s="519"/>
      <c r="V13" s="519"/>
    </row>
    <row r="14" spans="1:30" x14ac:dyDescent="0.25">
      <c r="A14" s="559" t="s">
        <v>664</v>
      </c>
      <c r="B14" s="580"/>
      <c r="C14" s="580"/>
      <c r="D14" s="580"/>
      <c r="E14" s="581"/>
      <c r="F14" s="580"/>
      <c r="G14" s="511"/>
      <c r="H14" s="512"/>
      <c r="I14" s="512"/>
      <c r="J14" s="512"/>
      <c r="K14" s="512"/>
      <c r="L14" s="512"/>
      <c r="M14" s="512"/>
      <c r="N14" s="512"/>
      <c r="O14" s="512"/>
      <c r="P14" s="512"/>
      <c r="Q14" s="512"/>
      <c r="R14" s="512"/>
      <c r="S14" s="512"/>
      <c r="T14" s="512"/>
      <c r="U14" s="519"/>
      <c r="V14" s="519"/>
    </row>
    <row r="15" spans="1:30" x14ac:dyDescent="0.25">
      <c r="A15" s="572" t="s">
        <v>665</v>
      </c>
      <c r="B15" s="572">
        <v>512</v>
      </c>
      <c r="C15" s="572">
        <v>276</v>
      </c>
      <c r="D15" s="572">
        <v>118</v>
      </c>
      <c r="E15" s="573">
        <f>SUM(B15:D15)</f>
        <v>906</v>
      </c>
      <c r="F15" s="572"/>
      <c r="G15" s="511"/>
      <c r="H15" s="512"/>
      <c r="I15" s="512"/>
      <c r="J15" s="512"/>
      <c r="K15" s="512"/>
      <c r="L15" s="512"/>
      <c r="M15" s="512"/>
      <c r="N15" s="512"/>
      <c r="O15" s="512"/>
      <c r="P15" s="512"/>
      <c r="Q15" s="512"/>
      <c r="R15" s="512"/>
      <c r="S15" s="512"/>
      <c r="T15" s="512"/>
      <c r="U15" s="519"/>
      <c r="V15" s="519"/>
    </row>
    <row r="16" spans="1:30" x14ac:dyDescent="0.25">
      <c r="A16" s="572" t="s">
        <v>666</v>
      </c>
      <c r="B16" s="572">
        <v>512</v>
      </c>
      <c r="C16" s="572">
        <v>345</v>
      </c>
      <c r="D16" s="572">
        <v>128</v>
      </c>
      <c r="E16" s="573">
        <f>SUM(B16:D16)</f>
        <v>985</v>
      </c>
      <c r="F16" s="572">
        <v>100</v>
      </c>
      <c r="G16" s="511"/>
      <c r="H16" s="512"/>
      <c r="I16" s="512"/>
      <c r="J16" s="512"/>
      <c r="K16" s="512"/>
      <c r="L16" s="512"/>
      <c r="M16" s="512"/>
      <c r="N16" s="512"/>
      <c r="O16" s="512"/>
      <c r="P16" s="512"/>
      <c r="Q16" s="512"/>
      <c r="R16" s="512"/>
      <c r="S16" s="512"/>
      <c r="T16" s="512"/>
      <c r="U16" s="519"/>
      <c r="V16" s="519"/>
    </row>
    <row r="17" spans="1:22" x14ac:dyDescent="0.25">
      <c r="A17" s="559" t="s">
        <v>667</v>
      </c>
      <c r="B17" s="580"/>
      <c r="C17" s="580"/>
      <c r="D17" s="580"/>
      <c r="E17" s="581"/>
      <c r="F17" s="580"/>
      <c r="G17" s="511"/>
      <c r="H17" s="512"/>
      <c r="I17" s="512"/>
      <c r="J17" s="512"/>
      <c r="K17" s="512"/>
      <c r="L17" s="512"/>
      <c r="M17" s="512"/>
      <c r="N17" s="512"/>
      <c r="O17" s="512"/>
      <c r="P17" s="512"/>
      <c r="Q17" s="512"/>
      <c r="R17" s="512"/>
      <c r="S17" s="512"/>
      <c r="T17" s="512"/>
      <c r="U17" s="519"/>
      <c r="V17" s="519"/>
    </row>
    <row r="18" spans="1:22" x14ac:dyDescent="0.25">
      <c r="A18" s="572" t="s">
        <v>668</v>
      </c>
      <c r="B18" s="572">
        <v>506</v>
      </c>
      <c r="C18" s="572">
        <v>173</v>
      </c>
      <c r="D18" s="572">
        <v>101</v>
      </c>
      <c r="E18" s="582">
        <f t="shared" ref="E18:E24" si="1">SUM(B18:D18)</f>
        <v>780</v>
      </c>
      <c r="F18" s="572"/>
      <c r="G18" s="511"/>
      <c r="H18" s="512"/>
      <c r="I18" s="512"/>
      <c r="J18" s="512"/>
      <c r="K18" s="512"/>
      <c r="L18" s="512"/>
      <c r="M18" s="512"/>
      <c r="N18" s="512"/>
      <c r="O18" s="512"/>
      <c r="P18" s="512"/>
      <c r="Q18" s="512"/>
      <c r="R18" s="512"/>
      <c r="S18" s="512"/>
      <c r="T18" s="512"/>
      <c r="U18" s="519"/>
      <c r="V18" s="519"/>
    </row>
    <row r="19" spans="1:22" x14ac:dyDescent="0.25">
      <c r="A19" s="572" t="s">
        <v>669</v>
      </c>
      <c r="B19" s="572">
        <v>173</v>
      </c>
      <c r="C19" s="572">
        <v>69</v>
      </c>
      <c r="D19" s="572">
        <v>36</v>
      </c>
      <c r="E19" s="579">
        <f t="shared" si="1"/>
        <v>278</v>
      </c>
      <c r="F19" s="572"/>
      <c r="G19" s="511"/>
      <c r="H19" s="512"/>
      <c r="I19" s="512"/>
      <c r="J19" s="512"/>
      <c r="K19" s="512"/>
      <c r="L19" s="512"/>
      <c r="M19" s="512"/>
      <c r="N19" s="512"/>
      <c r="O19" s="512"/>
      <c r="P19" s="512"/>
      <c r="Q19" s="512"/>
      <c r="R19" s="512"/>
      <c r="S19" s="512"/>
      <c r="T19" s="512"/>
      <c r="U19" s="519"/>
      <c r="V19" s="519"/>
    </row>
    <row r="20" spans="1:22" x14ac:dyDescent="0.25">
      <c r="A20" s="559" t="s">
        <v>670</v>
      </c>
      <c r="B20" s="580">
        <v>1380</v>
      </c>
      <c r="C20" s="580">
        <v>1380</v>
      </c>
      <c r="D20" s="580">
        <v>413</v>
      </c>
      <c r="E20" s="581">
        <f t="shared" si="1"/>
        <v>3173</v>
      </c>
      <c r="F20" s="580"/>
      <c r="G20" s="511"/>
      <c r="H20" s="512"/>
      <c r="I20" s="512"/>
      <c r="J20" s="512"/>
      <c r="K20" s="512"/>
      <c r="L20" s="512"/>
      <c r="M20" s="512"/>
      <c r="N20" s="512"/>
      <c r="O20" s="512"/>
      <c r="P20" s="512"/>
      <c r="Q20" s="512"/>
      <c r="R20" s="512"/>
      <c r="S20" s="512"/>
      <c r="T20" s="512"/>
      <c r="U20" s="519"/>
      <c r="V20" s="519"/>
    </row>
    <row r="21" spans="1:22" x14ac:dyDescent="0.25">
      <c r="A21" s="559" t="s">
        <v>671</v>
      </c>
      <c r="B21" s="580">
        <v>472</v>
      </c>
      <c r="C21" s="580">
        <v>276</v>
      </c>
      <c r="D21" s="580">
        <v>112</v>
      </c>
      <c r="E21" s="581">
        <f t="shared" si="1"/>
        <v>860</v>
      </c>
      <c r="F21" s="580"/>
      <c r="G21" s="511"/>
      <c r="H21" s="512"/>
      <c r="I21" s="512"/>
      <c r="J21" s="512"/>
      <c r="K21" s="512"/>
      <c r="L21" s="512"/>
      <c r="M21" s="512"/>
      <c r="N21" s="512"/>
      <c r="O21" s="512"/>
      <c r="P21" s="512"/>
      <c r="Q21" s="512"/>
      <c r="R21" s="512"/>
      <c r="S21" s="512"/>
      <c r="T21" s="512"/>
      <c r="U21" s="519"/>
      <c r="V21" s="519"/>
    </row>
    <row r="22" spans="1:22" x14ac:dyDescent="0.25">
      <c r="A22" s="559" t="s">
        <v>672</v>
      </c>
      <c r="B22" s="583">
        <v>115</v>
      </c>
      <c r="C22" s="583">
        <v>135</v>
      </c>
      <c r="D22" s="583">
        <v>38</v>
      </c>
      <c r="E22" s="581">
        <f t="shared" si="1"/>
        <v>288</v>
      </c>
      <c r="F22" s="580"/>
      <c r="G22" s="511"/>
      <c r="H22" s="512"/>
      <c r="I22" s="512"/>
      <c r="J22" s="512"/>
      <c r="K22" s="512"/>
      <c r="L22" s="512"/>
      <c r="M22" s="512"/>
      <c r="N22" s="512"/>
      <c r="O22" s="512"/>
      <c r="P22" s="512"/>
      <c r="Q22" s="512"/>
      <c r="R22" s="512"/>
      <c r="S22" s="512"/>
      <c r="T22" s="512"/>
      <c r="U22" s="519"/>
      <c r="V22" s="519"/>
    </row>
    <row r="23" spans="1:22" ht="14.25" customHeight="1" x14ac:dyDescent="0.25">
      <c r="A23" s="559" t="s">
        <v>673</v>
      </c>
      <c r="B23" s="580">
        <v>0</v>
      </c>
      <c r="C23" s="580">
        <v>4140</v>
      </c>
      <c r="D23" s="580">
        <v>621</v>
      </c>
      <c r="E23" s="581">
        <f t="shared" si="1"/>
        <v>4761</v>
      </c>
      <c r="F23" s="580"/>
      <c r="G23" s="511"/>
      <c r="H23" s="512"/>
      <c r="I23" s="512"/>
      <c r="J23" s="512"/>
      <c r="K23" s="512"/>
      <c r="L23" s="512"/>
      <c r="M23" s="512"/>
      <c r="N23" s="512"/>
      <c r="O23" s="512"/>
      <c r="P23" s="512"/>
      <c r="Q23" s="512"/>
      <c r="R23" s="512"/>
      <c r="S23" s="512"/>
      <c r="T23" s="512"/>
      <c r="U23" s="519"/>
      <c r="V23" s="519"/>
    </row>
    <row r="24" spans="1:22" x14ac:dyDescent="0.25">
      <c r="A24" s="559" t="s">
        <v>674</v>
      </c>
      <c r="B24" s="580">
        <v>2576</v>
      </c>
      <c r="C24" s="580">
        <v>966</v>
      </c>
      <c r="D24" s="580">
        <v>532</v>
      </c>
      <c r="E24" s="581">
        <f t="shared" si="1"/>
        <v>4074</v>
      </c>
      <c r="F24" s="580"/>
      <c r="G24" s="511"/>
      <c r="H24" s="512"/>
      <c r="I24" s="512"/>
      <c r="J24" s="512"/>
      <c r="K24" s="512"/>
      <c r="L24" s="512"/>
      <c r="M24" s="512"/>
      <c r="N24" s="512"/>
      <c r="O24" s="512"/>
      <c r="P24" s="512"/>
      <c r="Q24" s="512"/>
      <c r="R24" s="512"/>
      <c r="S24" s="512"/>
      <c r="T24" s="512"/>
      <c r="U24" s="519"/>
      <c r="V24" s="519"/>
    </row>
    <row r="25" spans="1:22" s="509" customFormat="1" x14ac:dyDescent="0.25">
      <c r="A25" s="559" t="s">
        <v>675</v>
      </c>
      <c r="B25" s="483"/>
      <c r="C25" s="483"/>
      <c r="D25" s="483"/>
      <c r="E25" s="581"/>
      <c r="F25" s="572"/>
      <c r="H25" s="508"/>
      <c r="I25" s="508"/>
      <c r="J25" s="508"/>
      <c r="K25" s="506"/>
      <c r="L25" s="506"/>
      <c r="U25" s="506"/>
      <c r="V25" s="506"/>
    </row>
    <row r="26" spans="1:22" s="509" customFormat="1" x14ac:dyDescent="0.25">
      <c r="A26" s="577" t="s">
        <v>676</v>
      </c>
      <c r="B26" s="577">
        <v>3450</v>
      </c>
      <c r="C26" s="577">
        <v>690</v>
      </c>
      <c r="D26" s="577">
        <v>620</v>
      </c>
      <c r="E26" s="582">
        <f>SUM(B26:D26)</f>
        <v>4760</v>
      </c>
      <c r="F26" s="580">
        <v>1000</v>
      </c>
      <c r="H26" s="508"/>
      <c r="I26" s="508"/>
      <c r="J26" s="508"/>
      <c r="K26" s="506"/>
      <c r="L26" s="506"/>
      <c r="U26" s="506"/>
      <c r="V26" s="506"/>
    </row>
    <row r="27" spans="1:22" x14ac:dyDescent="0.25">
      <c r="A27" s="577" t="s">
        <v>677</v>
      </c>
      <c r="B27" s="577">
        <v>9200</v>
      </c>
      <c r="C27" s="577">
        <v>920</v>
      </c>
      <c r="D27" s="577">
        <v>920</v>
      </c>
      <c r="E27" s="579">
        <f>SUM(B27:D27)</f>
        <v>11040</v>
      </c>
      <c r="F27" s="584">
        <v>3000</v>
      </c>
    </row>
    <row r="28" spans="1:22" ht="17.25" x14ac:dyDescent="0.25">
      <c r="A28" s="559" t="s">
        <v>678</v>
      </c>
      <c r="B28" s="483"/>
      <c r="C28" s="483"/>
      <c r="D28" s="483"/>
      <c r="E28" s="581"/>
      <c r="F28" s="541"/>
    </row>
    <row r="29" spans="1:22" x14ac:dyDescent="0.25">
      <c r="A29" s="577" t="s">
        <v>679</v>
      </c>
      <c r="B29" s="577">
        <v>150</v>
      </c>
      <c r="C29" s="577">
        <v>155</v>
      </c>
      <c r="D29" s="577">
        <v>46</v>
      </c>
      <c r="E29" s="582">
        <f>SUM(B29:D29)</f>
        <v>351</v>
      </c>
      <c r="F29" s="545"/>
    </row>
    <row r="30" spans="1:22" x14ac:dyDescent="0.25">
      <c r="A30" s="577" t="s">
        <v>680</v>
      </c>
      <c r="B30" s="577">
        <v>178</v>
      </c>
      <c r="C30" s="577">
        <v>167</v>
      </c>
      <c r="D30" s="577">
        <v>51</v>
      </c>
      <c r="E30" s="579">
        <f>SUM(B30:D30)</f>
        <v>396</v>
      </c>
      <c r="F30" s="585"/>
    </row>
    <row r="31" spans="1:22" x14ac:dyDescent="0.25">
      <c r="A31" s="559" t="s">
        <v>681</v>
      </c>
      <c r="B31" s="483"/>
      <c r="C31" s="483"/>
      <c r="D31" s="483"/>
      <c r="E31" s="581"/>
      <c r="F31" s="483"/>
    </row>
    <row r="32" spans="1:22" x14ac:dyDescent="0.25">
      <c r="A32" s="577" t="s">
        <v>682</v>
      </c>
      <c r="B32" s="577">
        <v>1840</v>
      </c>
      <c r="C32" s="577">
        <v>1380</v>
      </c>
      <c r="D32" s="577">
        <v>482</v>
      </c>
      <c r="E32" s="582">
        <f>SUM(B32:D32)</f>
        <v>3702</v>
      </c>
      <c r="F32" s="541"/>
    </row>
    <row r="33" spans="1:6" x14ac:dyDescent="0.25">
      <c r="A33" s="577" t="s">
        <v>683</v>
      </c>
      <c r="B33" s="577">
        <v>1438</v>
      </c>
      <c r="C33" s="577">
        <v>1266</v>
      </c>
      <c r="D33" s="577">
        <v>406</v>
      </c>
      <c r="E33" s="573">
        <f>SUM(B33:D33)</f>
        <v>3110</v>
      </c>
      <c r="F33" s="541"/>
    </row>
    <row r="34" spans="1:6" x14ac:dyDescent="0.25">
      <c r="A34" s="577" t="s">
        <v>684</v>
      </c>
      <c r="B34" s="577">
        <v>2588</v>
      </c>
      <c r="C34" s="577">
        <v>1438</v>
      </c>
      <c r="D34" s="577">
        <v>604</v>
      </c>
      <c r="E34" s="573">
        <f>SUM(B34:D34)</f>
        <v>4630</v>
      </c>
      <c r="F34" s="541"/>
    </row>
    <row r="35" spans="1:6" x14ac:dyDescent="0.25">
      <c r="A35" s="577" t="s">
        <v>685</v>
      </c>
      <c r="B35" s="577">
        <v>1898</v>
      </c>
      <c r="C35" s="577">
        <v>1322</v>
      </c>
      <c r="D35" s="577">
        <v>484</v>
      </c>
      <c r="E35" s="579">
        <f>SUM(B35:D35)</f>
        <v>3704</v>
      </c>
      <c r="F35" s="541"/>
    </row>
    <row r="36" spans="1:6" x14ac:dyDescent="0.25">
      <c r="A36" s="559" t="s">
        <v>686</v>
      </c>
      <c r="B36" s="483"/>
      <c r="C36" s="483"/>
      <c r="D36" s="483"/>
      <c r="E36" s="581"/>
      <c r="F36" s="483"/>
    </row>
    <row r="37" spans="1:6" x14ac:dyDescent="0.25">
      <c r="A37" s="577" t="s">
        <v>687</v>
      </c>
      <c r="B37" s="577">
        <v>460</v>
      </c>
      <c r="C37" s="577">
        <v>344</v>
      </c>
      <c r="D37" s="577">
        <v>120</v>
      </c>
      <c r="E37" s="582">
        <f>SUM(B37:D37)</f>
        <v>924</v>
      </c>
      <c r="F37" s="577">
        <v>265</v>
      </c>
    </row>
    <row r="38" spans="1:6" x14ac:dyDescent="0.25">
      <c r="A38" s="577" t="s">
        <v>688</v>
      </c>
      <c r="B38" s="577">
        <v>580</v>
      </c>
      <c r="C38" s="577">
        <v>368</v>
      </c>
      <c r="D38" s="577">
        <v>140</v>
      </c>
      <c r="E38" s="573">
        <f>SUM(B38:D38)</f>
        <v>1088</v>
      </c>
      <c r="F38" s="577">
        <v>535</v>
      </c>
    </row>
    <row r="39" spans="1:6" x14ac:dyDescent="0.25">
      <c r="A39" s="577" t="s">
        <v>689</v>
      </c>
      <c r="B39" s="577">
        <v>1036</v>
      </c>
      <c r="C39" s="577">
        <v>460</v>
      </c>
      <c r="D39" s="577">
        <v>224</v>
      </c>
      <c r="E39" s="573">
        <f>SUM(B39:D39)</f>
        <v>1720</v>
      </c>
      <c r="F39" s="577">
        <v>805</v>
      </c>
    </row>
    <row r="40" spans="1:6" x14ac:dyDescent="0.25">
      <c r="A40" s="577" t="s">
        <v>690</v>
      </c>
      <c r="B40" s="577">
        <v>1612</v>
      </c>
      <c r="C40" s="577">
        <v>552</v>
      </c>
      <c r="D40" s="541">
        <v>324</v>
      </c>
      <c r="E40" s="579">
        <f>SUM(B40:D40)</f>
        <v>2488</v>
      </c>
      <c r="F40" s="577">
        <v>1340</v>
      </c>
    </row>
    <row r="41" spans="1:6" x14ac:dyDescent="0.25">
      <c r="A41" s="559" t="s">
        <v>691</v>
      </c>
      <c r="B41" s="584">
        <v>690</v>
      </c>
      <c r="C41" s="584">
        <v>414</v>
      </c>
      <c r="D41" s="584">
        <v>166</v>
      </c>
      <c r="E41" s="581">
        <f>SUM(B41:D41)</f>
        <v>1270</v>
      </c>
      <c r="F41" s="483"/>
    </row>
    <row r="42" spans="1:6" x14ac:dyDescent="0.25">
      <c r="A42" s="559" t="s">
        <v>692</v>
      </c>
      <c r="B42" s="483"/>
      <c r="C42" s="483"/>
      <c r="D42" s="483"/>
      <c r="E42" s="581"/>
      <c r="F42" s="483"/>
    </row>
    <row r="43" spans="1:6" x14ac:dyDescent="0.25">
      <c r="A43" s="577" t="s">
        <v>693</v>
      </c>
      <c r="B43" s="577">
        <v>25300</v>
      </c>
      <c r="C43" s="577">
        <v>9200</v>
      </c>
      <c r="D43" s="577">
        <v>5173</v>
      </c>
      <c r="E43" s="582">
        <f>SUM(B43:D43)</f>
        <v>39673</v>
      </c>
      <c r="F43" s="541"/>
    </row>
    <row r="44" spans="1:6" x14ac:dyDescent="0.25">
      <c r="A44" s="577" t="s">
        <v>694</v>
      </c>
      <c r="B44" s="577">
        <v>63300</v>
      </c>
      <c r="C44" s="577">
        <v>57500</v>
      </c>
      <c r="D44" s="541">
        <v>18100</v>
      </c>
      <c r="E44" s="573">
        <f>SUM(B44:D44)</f>
        <v>138900</v>
      </c>
      <c r="F44" s="541"/>
    </row>
    <row r="45" spans="1:6" x14ac:dyDescent="0.25">
      <c r="A45" s="577" t="s">
        <v>695</v>
      </c>
      <c r="B45" s="577">
        <v>40300</v>
      </c>
      <c r="C45" s="577">
        <v>25300</v>
      </c>
      <c r="D45" s="577">
        <v>9900</v>
      </c>
      <c r="E45" s="579">
        <f>SUM(B45:D45)</f>
        <v>75500</v>
      </c>
      <c r="F45" s="541"/>
    </row>
    <row r="46" spans="1:6" x14ac:dyDescent="0.25">
      <c r="A46" s="559" t="s">
        <v>696</v>
      </c>
      <c r="B46" s="483"/>
      <c r="C46" s="483"/>
      <c r="D46" s="483"/>
      <c r="E46" s="581"/>
      <c r="F46" s="483"/>
    </row>
    <row r="47" spans="1:6" x14ac:dyDescent="0.25">
      <c r="A47" s="577" t="s">
        <v>697</v>
      </c>
      <c r="B47" s="577">
        <v>9200</v>
      </c>
      <c r="C47" s="577">
        <v>1730</v>
      </c>
      <c r="D47" s="577">
        <v>1640</v>
      </c>
      <c r="E47" s="582">
        <f>SUM(B47:D47)</f>
        <v>12570</v>
      </c>
      <c r="F47" s="580">
        <v>1000</v>
      </c>
    </row>
    <row r="48" spans="1:6" x14ac:dyDescent="0.25">
      <c r="A48" s="577" t="s">
        <v>698</v>
      </c>
      <c r="B48" s="577">
        <v>15530</v>
      </c>
      <c r="C48" s="577">
        <v>2300</v>
      </c>
      <c r="D48" s="541">
        <v>1640</v>
      </c>
      <c r="E48" s="579">
        <f>SUM(B48:D48)</f>
        <v>19470</v>
      </c>
      <c r="F48" s="584">
        <v>3000</v>
      </c>
    </row>
    <row r="49" spans="1:6" ht="15" customHeight="1" x14ac:dyDescent="0.25">
      <c r="A49" s="586" t="s">
        <v>699</v>
      </c>
      <c r="B49" s="584">
        <v>28750</v>
      </c>
      <c r="C49" s="584">
        <v>19550</v>
      </c>
      <c r="D49" s="584">
        <v>7245</v>
      </c>
      <c r="E49" s="581">
        <f>SUM(B49:D49)</f>
        <v>55545</v>
      </c>
      <c r="F49" s="585"/>
    </row>
    <row r="50" spans="1:6" x14ac:dyDescent="0.25">
      <c r="A50" s="586" t="s">
        <v>700</v>
      </c>
      <c r="B50" s="483">
        <v>300</v>
      </c>
      <c r="C50" s="483">
        <v>276</v>
      </c>
      <c r="D50" s="483">
        <v>87</v>
      </c>
      <c r="E50" s="494">
        <f>SUM(B50:D50)</f>
        <v>663</v>
      </c>
      <c r="F50" s="483"/>
    </row>
    <row r="51" spans="1:6" x14ac:dyDescent="0.25">
      <c r="A51" s="587" t="s">
        <v>701</v>
      </c>
      <c r="B51" s="483"/>
      <c r="C51" s="483"/>
      <c r="D51" s="483"/>
      <c r="E51" s="494"/>
      <c r="F51" s="483"/>
    </row>
    <row r="52" spans="1:6" x14ac:dyDescent="0.25">
      <c r="A52" s="545" t="s">
        <v>702</v>
      </c>
      <c r="B52" s="588">
        <v>230</v>
      </c>
      <c r="C52" s="545">
        <v>115</v>
      </c>
      <c r="D52" s="545">
        <v>50</v>
      </c>
      <c r="E52" s="582">
        <f>SUM(B52:D52)</f>
        <v>395</v>
      </c>
      <c r="F52" s="589"/>
    </row>
    <row r="53" spans="1:6" x14ac:dyDescent="0.25">
      <c r="A53" s="541" t="s">
        <v>703</v>
      </c>
      <c r="B53" s="561">
        <v>475</v>
      </c>
      <c r="C53" s="541">
        <v>130</v>
      </c>
      <c r="D53" s="541">
        <v>90</v>
      </c>
      <c r="E53" s="573">
        <f>SUM(B53:D53)</f>
        <v>695</v>
      </c>
      <c r="F53" s="590"/>
    </row>
    <row r="54" spans="1:6" x14ac:dyDescent="0.25">
      <c r="A54" s="541" t="s">
        <v>687</v>
      </c>
      <c r="B54" s="561">
        <v>1440</v>
      </c>
      <c r="C54" s="541">
        <v>230</v>
      </c>
      <c r="D54" s="541">
        <v>250</v>
      </c>
      <c r="E54" s="573">
        <f>SUM(B54:D54)</f>
        <v>1920</v>
      </c>
      <c r="F54" s="590"/>
    </row>
    <row r="55" spans="1:6" x14ac:dyDescent="0.25">
      <c r="A55" s="541" t="s">
        <v>688</v>
      </c>
      <c r="B55" s="561">
        <v>2590</v>
      </c>
      <c r="C55" s="541">
        <v>245</v>
      </c>
      <c r="D55" s="541">
        <v>425</v>
      </c>
      <c r="E55" s="573">
        <f>SUM(B55:D55)</f>
        <v>3260</v>
      </c>
      <c r="F55" s="590"/>
    </row>
    <row r="56" spans="1:6" x14ac:dyDescent="0.25">
      <c r="A56" s="585" t="s">
        <v>689</v>
      </c>
      <c r="B56" s="591">
        <v>3020</v>
      </c>
      <c r="C56" s="585">
        <v>260</v>
      </c>
      <c r="D56" s="585">
        <v>490</v>
      </c>
      <c r="E56" s="579">
        <f>SUM(B56:D56)</f>
        <v>3770</v>
      </c>
      <c r="F56" s="592"/>
    </row>
  </sheetData>
  <pageMargins left="0.23622047244094491" right="0.23622047244094491" top="0.74803149606299213" bottom="0.23622047244094491" header="0.31496062992125984" footer="0.31496062992125984"/>
  <pageSetup orientation="portrait" r:id="rId1"/>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56"/>
  <sheetViews>
    <sheetView topLeftCell="A28" workbookViewId="0">
      <selection activeCell="K53" sqref="K53"/>
    </sheetView>
  </sheetViews>
  <sheetFormatPr defaultRowHeight="15" x14ac:dyDescent="0.25"/>
  <cols>
    <col min="1" max="1" width="56.5703125" style="506" customWidth="1"/>
    <col min="2" max="2" width="10.7109375" style="506" customWidth="1"/>
    <col min="3" max="4" width="8.140625" style="506" customWidth="1"/>
    <col min="5" max="5" width="7.7109375" style="467" customWidth="1"/>
    <col min="6" max="6" width="10.7109375" style="506" customWidth="1"/>
    <col min="7" max="7" width="8.85546875" style="509" customWidth="1"/>
    <col min="8" max="8" width="9.140625" style="508"/>
    <col min="9" max="9" width="8.5703125" style="508" customWidth="1"/>
    <col min="10" max="10" width="9.140625" style="508" customWidth="1"/>
    <col min="11" max="11" width="8.85546875" style="506" customWidth="1"/>
    <col min="12" max="12" width="9" style="506" customWidth="1"/>
    <col min="13" max="20" width="9.140625" style="506"/>
    <col min="21" max="21" width="9.5703125" style="506" customWidth="1"/>
    <col min="22" max="22" width="8.140625" style="506" customWidth="1"/>
    <col min="23" max="23" width="9.5703125" style="506" customWidth="1"/>
    <col min="24" max="24" width="7" style="506" customWidth="1"/>
    <col min="25" max="25" width="11.28515625" style="506" customWidth="1"/>
    <col min="26" max="26" width="8.140625" style="506" customWidth="1"/>
    <col min="27" max="28" width="5.7109375" style="506" customWidth="1"/>
    <col min="29" max="29" width="7.85546875" style="506" customWidth="1"/>
    <col min="30" max="16384" width="9.140625" style="506"/>
  </cols>
  <sheetData>
    <row r="1" spans="1:30" ht="21.75" thickBot="1" x14ac:dyDescent="0.4">
      <c r="A1" s="479" t="s">
        <v>545</v>
      </c>
      <c r="B1" s="695" t="s">
        <v>544</v>
      </c>
      <c r="C1" s="694"/>
      <c r="D1" s="694"/>
      <c r="E1" s="693"/>
      <c r="F1" s="562"/>
      <c r="G1" s="565"/>
      <c r="H1" s="566"/>
      <c r="I1" s="566"/>
    </row>
    <row r="2" spans="1:30" ht="15" customHeight="1" x14ac:dyDescent="0.25">
      <c r="A2" s="464"/>
      <c r="B2" s="464">
        <v>1</v>
      </c>
      <c r="C2" s="561">
        <v>1.25</v>
      </c>
      <c r="D2" s="561">
        <v>1.25</v>
      </c>
    </row>
    <row r="3" spans="1:30" ht="15" customHeight="1" x14ac:dyDescent="0.25">
      <c r="A3" s="476" t="s">
        <v>653</v>
      </c>
      <c r="B3" s="559" t="s">
        <v>543</v>
      </c>
      <c r="C3" s="559" t="s">
        <v>542</v>
      </c>
      <c r="D3" s="559" t="s">
        <v>541</v>
      </c>
      <c r="E3" s="560" t="s">
        <v>96</v>
      </c>
      <c r="F3" s="559" t="s">
        <v>540</v>
      </c>
      <c r="G3" s="567"/>
      <c r="H3" s="568"/>
      <c r="I3" s="568"/>
      <c r="J3" s="569"/>
      <c r="K3" s="568"/>
      <c r="L3" s="570"/>
      <c r="M3" s="569"/>
      <c r="N3" s="571"/>
      <c r="O3" s="571"/>
      <c r="P3" s="569"/>
      <c r="Q3" s="571"/>
      <c r="R3" s="571"/>
      <c r="S3" s="571"/>
      <c r="T3" s="571"/>
      <c r="U3" s="569"/>
      <c r="V3" s="571"/>
      <c r="W3" s="570"/>
      <c r="X3" s="561"/>
      <c r="Y3" s="562"/>
      <c r="Z3" s="562"/>
      <c r="AA3" s="561"/>
      <c r="AB3" s="561"/>
      <c r="AC3" s="570"/>
      <c r="AD3" s="561"/>
    </row>
    <row r="4" spans="1:30" ht="15" customHeight="1" x14ac:dyDescent="0.25">
      <c r="A4" s="572" t="s">
        <v>654</v>
      </c>
      <c r="B4" s="572">
        <f>basecost!B4*$B$2</f>
        <v>80.5</v>
      </c>
      <c r="C4" s="572">
        <f>basecost!C4*$C$2</f>
        <v>71.875</v>
      </c>
      <c r="D4" s="572">
        <f>basecost!D4*$D$2</f>
        <v>25.875</v>
      </c>
      <c r="E4" s="573">
        <f>SUM(B4:D4)</f>
        <v>178.25</v>
      </c>
      <c r="F4" s="574">
        <v>25</v>
      </c>
      <c r="G4" s="575"/>
      <c r="H4" s="576"/>
      <c r="I4" s="576"/>
      <c r="J4" s="576"/>
      <c r="K4" s="576"/>
      <c r="L4" s="576"/>
      <c r="M4" s="576"/>
      <c r="N4" s="576"/>
      <c r="O4" s="576"/>
      <c r="P4" s="576"/>
      <c r="Q4" s="576"/>
      <c r="R4" s="576"/>
      <c r="S4" s="576"/>
      <c r="T4" s="576"/>
      <c r="U4" s="576"/>
      <c r="V4" s="576"/>
      <c r="W4" s="561"/>
      <c r="X4" s="561"/>
      <c r="Y4" s="561"/>
      <c r="Z4" s="561"/>
      <c r="AA4" s="561"/>
      <c r="AB4" s="561"/>
      <c r="AC4" s="561"/>
      <c r="AD4" s="561"/>
    </row>
    <row r="5" spans="1:30" ht="15" customHeight="1" x14ac:dyDescent="0.25">
      <c r="A5" s="572" t="s">
        <v>655</v>
      </c>
      <c r="B5" s="572">
        <f>basecost!B5*$B$2</f>
        <v>506</v>
      </c>
      <c r="C5" s="572">
        <f>basecost!C5*$C$2</f>
        <v>85</v>
      </c>
      <c r="D5" s="572">
        <f>basecost!D5*$D$2</f>
        <v>107.5</v>
      </c>
      <c r="E5" s="573">
        <f>SUM(B5:D5)</f>
        <v>698.5</v>
      </c>
      <c r="F5" s="577">
        <v>105</v>
      </c>
      <c r="G5" s="576"/>
      <c r="H5" s="576"/>
      <c r="I5" s="576"/>
      <c r="J5" s="576"/>
      <c r="K5" s="576"/>
      <c r="L5" s="576"/>
      <c r="M5" s="576"/>
      <c r="N5" s="576"/>
      <c r="O5" s="576"/>
      <c r="P5" s="576"/>
      <c r="Q5" s="576"/>
      <c r="R5" s="576"/>
      <c r="S5" s="576"/>
      <c r="T5" s="576"/>
      <c r="U5" s="576"/>
      <c r="V5" s="576"/>
      <c r="W5" s="576"/>
      <c r="X5" s="561"/>
      <c r="Y5" s="561"/>
      <c r="Z5" s="561"/>
      <c r="AA5" s="561"/>
      <c r="AB5" s="561"/>
      <c r="AC5" s="561"/>
      <c r="AD5" s="561"/>
    </row>
    <row r="6" spans="1:30" ht="15" customHeight="1" x14ac:dyDescent="0.25">
      <c r="A6" s="578" t="s">
        <v>656</v>
      </c>
      <c r="B6" s="572">
        <f>basecost!B6*$B$2</f>
        <v>506</v>
      </c>
      <c r="C6" s="572">
        <f>basecost!C6*$C$2</f>
        <v>85</v>
      </c>
      <c r="D6" s="572">
        <f>basecost!D6*$D$2</f>
        <v>107.5</v>
      </c>
      <c r="E6" s="579">
        <f>SUM(B6:D6)</f>
        <v>698.5</v>
      </c>
      <c r="F6" s="577">
        <v>105</v>
      </c>
      <c r="G6" s="575"/>
      <c r="H6" s="576"/>
      <c r="I6" s="576"/>
      <c r="J6" s="576"/>
      <c r="K6" s="576"/>
      <c r="L6" s="576"/>
      <c r="M6" s="576"/>
      <c r="N6" s="576"/>
      <c r="O6" s="576"/>
      <c r="P6" s="576"/>
      <c r="Q6" s="576"/>
      <c r="R6" s="576"/>
      <c r="S6" s="576"/>
      <c r="T6" s="576"/>
      <c r="U6" s="561"/>
      <c r="V6" s="561"/>
      <c r="W6" s="561"/>
      <c r="X6" s="561"/>
      <c r="Y6" s="561"/>
      <c r="Z6" s="561"/>
      <c r="AA6" s="561"/>
      <c r="AB6" s="561"/>
      <c r="AC6" s="561"/>
      <c r="AD6" s="561"/>
    </row>
    <row r="7" spans="1:30" ht="15" customHeight="1" x14ac:dyDescent="0.25">
      <c r="A7" s="559" t="s">
        <v>657</v>
      </c>
      <c r="B7" s="580"/>
      <c r="C7" s="580"/>
      <c r="D7" s="580"/>
      <c r="E7" s="581"/>
      <c r="F7" s="580"/>
      <c r="G7" s="511"/>
      <c r="H7" s="512"/>
      <c r="I7" s="512"/>
      <c r="J7" s="512"/>
      <c r="K7" s="512"/>
      <c r="L7" s="512"/>
      <c r="M7" s="512"/>
      <c r="N7" s="512"/>
      <c r="O7" s="512"/>
      <c r="P7" s="512"/>
      <c r="Q7" s="512"/>
      <c r="R7" s="512"/>
      <c r="S7" s="512"/>
      <c r="T7" s="512"/>
      <c r="U7" s="519"/>
      <c r="V7" s="519"/>
      <c r="W7" s="519"/>
      <c r="X7" s="519"/>
      <c r="Y7" s="519"/>
      <c r="Z7" s="519"/>
      <c r="AA7" s="519"/>
      <c r="AB7" s="519"/>
      <c r="AC7" s="519"/>
    </row>
    <row r="8" spans="1:30" ht="15" customHeight="1" x14ac:dyDescent="0.25">
      <c r="A8" s="572" t="s">
        <v>658</v>
      </c>
      <c r="B8" s="572">
        <f>basecost!B8*$B$2</f>
        <v>24725</v>
      </c>
      <c r="C8" s="572">
        <f>basecost!C8*$C$2</f>
        <v>10781.25</v>
      </c>
      <c r="D8" s="572">
        <f>basecost!D8*$D$2</f>
        <v>6250</v>
      </c>
      <c r="E8" s="573">
        <f t="shared" ref="E8:E13" si="0">SUM(B8:D8)</f>
        <v>41756.25</v>
      </c>
      <c r="F8" s="572">
        <v>400</v>
      </c>
      <c r="G8" s="511"/>
      <c r="H8" s="512"/>
      <c r="I8" s="512"/>
      <c r="J8" s="512"/>
      <c r="K8" s="512"/>
      <c r="L8" s="512"/>
      <c r="M8" s="512"/>
      <c r="N8" s="512"/>
      <c r="O8" s="512"/>
      <c r="P8" s="512"/>
      <c r="Q8" s="512"/>
      <c r="R8" s="512"/>
      <c r="S8" s="512"/>
      <c r="T8" s="512"/>
      <c r="U8" s="519"/>
      <c r="V8" s="519"/>
      <c r="W8" s="519"/>
      <c r="X8" s="519"/>
      <c r="Y8" s="519"/>
      <c r="Z8" s="519"/>
      <c r="AA8" s="519"/>
      <c r="AB8" s="519"/>
      <c r="AC8" s="519"/>
    </row>
    <row r="9" spans="1:30" ht="15" customHeight="1" x14ac:dyDescent="0.25">
      <c r="A9" s="572" t="s">
        <v>659</v>
      </c>
      <c r="B9" s="572">
        <f>basecost!B9*$B$2</f>
        <v>28855</v>
      </c>
      <c r="C9" s="572">
        <f>basecost!C9*$C$2</f>
        <v>12506.25</v>
      </c>
      <c r="D9" s="572">
        <f>basecost!D9*$D$2</f>
        <v>7493.75</v>
      </c>
      <c r="E9" s="573">
        <f t="shared" si="0"/>
        <v>48855</v>
      </c>
      <c r="F9" s="572">
        <v>700</v>
      </c>
      <c r="G9" s="511"/>
      <c r="H9" s="512"/>
      <c r="I9" s="512"/>
      <c r="J9" s="512"/>
      <c r="K9" s="512"/>
      <c r="L9" s="512"/>
      <c r="M9" s="512"/>
      <c r="N9" s="512"/>
      <c r="O9" s="512"/>
      <c r="P9" s="512"/>
      <c r="Q9" s="512"/>
      <c r="R9" s="512"/>
      <c r="S9" s="512"/>
      <c r="T9" s="512"/>
      <c r="U9" s="519"/>
      <c r="V9" s="519"/>
      <c r="W9" s="519"/>
      <c r="X9" s="519"/>
      <c r="Y9" s="519"/>
      <c r="Z9" s="519"/>
      <c r="AA9" s="519"/>
      <c r="AB9" s="519"/>
      <c r="AC9" s="519"/>
    </row>
    <row r="10" spans="1:30" ht="15" customHeight="1" x14ac:dyDescent="0.25">
      <c r="A10" s="572" t="s">
        <v>660</v>
      </c>
      <c r="B10" s="572">
        <f>basecost!B10*$B$2</f>
        <v>40825</v>
      </c>
      <c r="C10" s="572">
        <f>basecost!C10*$C$2</f>
        <v>15381.25</v>
      </c>
      <c r="D10" s="572">
        <f>basecost!D10*$D$2</f>
        <v>9962.5</v>
      </c>
      <c r="E10" s="573">
        <f t="shared" si="0"/>
        <v>66168.75</v>
      </c>
      <c r="F10" s="572">
        <v>600</v>
      </c>
      <c r="G10" s="511"/>
      <c r="H10" s="512"/>
      <c r="I10" s="512"/>
      <c r="J10" s="512"/>
      <c r="K10" s="512"/>
      <c r="L10" s="512"/>
      <c r="M10" s="512"/>
      <c r="N10" s="512"/>
      <c r="O10" s="512"/>
      <c r="P10" s="512"/>
      <c r="Q10" s="512"/>
      <c r="R10" s="512"/>
      <c r="S10" s="512"/>
      <c r="T10" s="512"/>
      <c r="U10" s="519"/>
      <c r="V10" s="519"/>
      <c r="W10" s="519"/>
      <c r="X10" s="519"/>
      <c r="Y10" s="519"/>
      <c r="Z10" s="519"/>
      <c r="AA10" s="519"/>
      <c r="AB10" s="519"/>
      <c r="AC10" s="519"/>
    </row>
    <row r="11" spans="1:30" ht="15" customHeight="1" x14ac:dyDescent="0.25">
      <c r="A11" s="572" t="s">
        <v>661</v>
      </c>
      <c r="B11" s="572">
        <f>basecost!B11*$B$2</f>
        <v>57270</v>
      </c>
      <c r="C11" s="572">
        <f>basecost!C11*$C$2</f>
        <v>19550</v>
      </c>
      <c r="D11" s="572">
        <f>basecost!D11*$D$2</f>
        <v>13668.75</v>
      </c>
      <c r="E11" s="573">
        <f t="shared" si="0"/>
        <v>90488.75</v>
      </c>
      <c r="F11" s="572">
        <v>1500</v>
      </c>
      <c r="G11" s="511"/>
      <c r="H11" s="512"/>
      <c r="I11" s="512"/>
      <c r="J11" s="512"/>
      <c r="K11" s="512"/>
      <c r="L11" s="512"/>
      <c r="M11" s="512"/>
      <c r="N11" s="512"/>
      <c r="O11" s="512"/>
      <c r="P11" s="512"/>
      <c r="Q11" s="512"/>
      <c r="R11" s="512"/>
      <c r="S11" s="512"/>
      <c r="T11" s="512"/>
      <c r="U11" s="519"/>
      <c r="V11" s="519"/>
      <c r="W11" s="519"/>
      <c r="X11" s="519"/>
      <c r="Y11" s="519"/>
      <c r="Z11" s="519"/>
      <c r="AA11" s="519"/>
      <c r="AB11" s="519"/>
      <c r="AC11" s="519"/>
    </row>
    <row r="12" spans="1:30" ht="15" customHeight="1" x14ac:dyDescent="0.25">
      <c r="A12" s="572" t="s">
        <v>662</v>
      </c>
      <c r="B12" s="572">
        <f>basecost!B12*$B$2</f>
        <v>89240</v>
      </c>
      <c r="C12" s="572">
        <f>basecost!C12*$C$2</f>
        <v>28031.25</v>
      </c>
      <c r="D12" s="572">
        <f>basecost!D12*$D$2</f>
        <v>20937.5</v>
      </c>
      <c r="E12" s="573">
        <f t="shared" si="0"/>
        <v>138208.75</v>
      </c>
      <c r="F12" s="572">
        <v>1500</v>
      </c>
      <c r="G12" s="511"/>
      <c r="H12" s="512"/>
      <c r="I12" s="512"/>
      <c r="J12" s="512"/>
      <c r="K12" s="512"/>
      <c r="L12" s="512"/>
      <c r="M12" s="512"/>
      <c r="N12" s="512"/>
      <c r="O12" s="512"/>
      <c r="P12" s="512"/>
      <c r="Q12" s="512"/>
      <c r="R12" s="512"/>
      <c r="S12" s="512"/>
      <c r="T12" s="512"/>
      <c r="U12" s="519"/>
      <c r="V12" s="519"/>
      <c r="W12" s="519"/>
      <c r="X12" s="519"/>
      <c r="Y12" s="519"/>
      <c r="Z12" s="519"/>
      <c r="AA12" s="519"/>
      <c r="AB12" s="519"/>
      <c r="AC12" s="519"/>
    </row>
    <row r="13" spans="1:30" x14ac:dyDescent="0.25">
      <c r="A13" s="572" t="s">
        <v>663</v>
      </c>
      <c r="B13" s="572">
        <f>basecost!B13*$B$2</f>
        <v>166750</v>
      </c>
      <c r="C13" s="572">
        <f>basecost!C13*$C$2</f>
        <v>48875</v>
      </c>
      <c r="D13" s="572">
        <f>basecost!D13*$D$2</f>
        <v>38656.25</v>
      </c>
      <c r="E13" s="573">
        <f t="shared" si="0"/>
        <v>254281.25</v>
      </c>
      <c r="F13" s="572">
        <v>1500</v>
      </c>
      <c r="G13" s="511"/>
      <c r="H13" s="512"/>
      <c r="I13" s="512"/>
      <c r="J13" s="512"/>
      <c r="K13" s="512"/>
      <c r="L13" s="512"/>
      <c r="M13" s="512"/>
      <c r="N13" s="512"/>
      <c r="O13" s="512"/>
      <c r="P13" s="512"/>
      <c r="Q13" s="512"/>
      <c r="R13" s="512"/>
      <c r="S13" s="512"/>
      <c r="T13" s="512"/>
      <c r="U13" s="519"/>
      <c r="V13" s="519"/>
    </row>
    <row r="14" spans="1:30" x14ac:dyDescent="0.25">
      <c r="A14" s="559" t="s">
        <v>664</v>
      </c>
      <c r="B14" s="580"/>
      <c r="C14" s="580"/>
      <c r="D14" s="580"/>
      <c r="E14" s="581"/>
      <c r="F14" s="580"/>
      <c r="G14" s="511"/>
      <c r="H14" s="512"/>
      <c r="I14" s="512"/>
      <c r="J14" s="512"/>
      <c r="K14" s="512"/>
      <c r="L14" s="512"/>
      <c r="M14" s="512"/>
      <c r="N14" s="512"/>
      <c r="O14" s="512"/>
      <c r="P14" s="512"/>
      <c r="Q14" s="512"/>
      <c r="R14" s="512"/>
      <c r="S14" s="512"/>
      <c r="T14" s="512"/>
      <c r="U14" s="519"/>
      <c r="V14" s="519"/>
    </row>
    <row r="15" spans="1:30" x14ac:dyDescent="0.25">
      <c r="A15" s="572" t="s">
        <v>665</v>
      </c>
      <c r="B15" s="572">
        <f>basecost!B15*$B$2</f>
        <v>512</v>
      </c>
      <c r="C15" s="572">
        <f>basecost!C15*$C$2</f>
        <v>345</v>
      </c>
      <c r="D15" s="572">
        <f>basecost!D15*$D$2</f>
        <v>147.5</v>
      </c>
      <c r="E15" s="573">
        <f>SUM(B15:D15)</f>
        <v>1004.5</v>
      </c>
      <c r="F15" s="572"/>
      <c r="G15" s="511"/>
      <c r="H15" s="512"/>
      <c r="I15" s="512"/>
      <c r="J15" s="512"/>
      <c r="K15" s="512"/>
      <c r="L15" s="512"/>
      <c r="M15" s="512"/>
      <c r="N15" s="512"/>
      <c r="O15" s="512"/>
      <c r="P15" s="512"/>
      <c r="Q15" s="512"/>
      <c r="R15" s="512"/>
      <c r="S15" s="512"/>
      <c r="T15" s="512"/>
      <c r="U15" s="519"/>
      <c r="V15" s="519"/>
    </row>
    <row r="16" spans="1:30" x14ac:dyDescent="0.25">
      <c r="A16" s="572" t="s">
        <v>666</v>
      </c>
      <c r="B16" s="572">
        <f>basecost!B16*$B$2</f>
        <v>512</v>
      </c>
      <c r="C16" s="572">
        <f>basecost!C16*$C$2</f>
        <v>431.25</v>
      </c>
      <c r="D16" s="572">
        <f>basecost!D16*$D$2</f>
        <v>160</v>
      </c>
      <c r="E16" s="573">
        <f>SUM(B16:D16)</f>
        <v>1103.25</v>
      </c>
      <c r="F16" s="572">
        <v>100</v>
      </c>
      <c r="G16" s="511"/>
      <c r="H16" s="512"/>
      <c r="I16" s="512"/>
      <c r="J16" s="512"/>
      <c r="K16" s="512"/>
      <c r="L16" s="512"/>
      <c r="M16" s="512"/>
      <c r="N16" s="512"/>
      <c r="O16" s="512"/>
      <c r="P16" s="512"/>
      <c r="Q16" s="512"/>
      <c r="R16" s="512"/>
      <c r="S16" s="512"/>
      <c r="T16" s="512"/>
      <c r="U16" s="519"/>
      <c r="V16" s="519"/>
    </row>
    <row r="17" spans="1:22" x14ac:dyDescent="0.25">
      <c r="A17" s="559" t="s">
        <v>667</v>
      </c>
      <c r="B17" s="580"/>
      <c r="C17" s="580"/>
      <c r="D17" s="580"/>
      <c r="E17" s="581"/>
      <c r="F17" s="580"/>
      <c r="G17" s="511"/>
      <c r="H17" s="512"/>
      <c r="I17" s="512"/>
      <c r="J17" s="512"/>
      <c r="K17" s="512"/>
      <c r="L17" s="512"/>
      <c r="M17" s="512"/>
      <c r="N17" s="512"/>
      <c r="O17" s="512"/>
      <c r="P17" s="512"/>
      <c r="Q17" s="512"/>
      <c r="R17" s="512"/>
      <c r="S17" s="512"/>
      <c r="T17" s="512"/>
      <c r="U17" s="519"/>
      <c r="V17" s="519"/>
    </row>
    <row r="18" spans="1:22" x14ac:dyDescent="0.25">
      <c r="A18" s="572" t="s">
        <v>668</v>
      </c>
      <c r="B18" s="572">
        <f>basecost!B18*$B$2</f>
        <v>506</v>
      </c>
      <c r="C18" s="572">
        <f>basecost!C18*$C$2</f>
        <v>216.25</v>
      </c>
      <c r="D18" s="572">
        <f>basecost!D18*$D$2</f>
        <v>126.25</v>
      </c>
      <c r="E18" s="582">
        <f t="shared" ref="E18:E24" si="1">SUM(B18:D18)</f>
        <v>848.5</v>
      </c>
      <c r="F18" s="572"/>
      <c r="G18" s="511"/>
      <c r="H18" s="512"/>
      <c r="I18" s="512"/>
      <c r="J18" s="512"/>
      <c r="K18" s="512"/>
      <c r="L18" s="512"/>
      <c r="M18" s="512"/>
      <c r="N18" s="512"/>
      <c r="O18" s="512"/>
      <c r="P18" s="512"/>
      <c r="Q18" s="512"/>
      <c r="R18" s="512"/>
      <c r="S18" s="512"/>
      <c r="T18" s="512"/>
      <c r="U18" s="519"/>
      <c r="V18" s="519"/>
    </row>
    <row r="19" spans="1:22" x14ac:dyDescent="0.25">
      <c r="A19" s="572" t="s">
        <v>669</v>
      </c>
      <c r="B19" s="572">
        <f>basecost!B19*$B$2</f>
        <v>173</v>
      </c>
      <c r="C19" s="572">
        <f>basecost!C19*$C$2</f>
        <v>86.25</v>
      </c>
      <c r="D19" s="572">
        <f>basecost!D19*$D$2</f>
        <v>45</v>
      </c>
      <c r="E19" s="579">
        <f t="shared" si="1"/>
        <v>304.25</v>
      </c>
      <c r="F19" s="572"/>
      <c r="G19" s="511"/>
      <c r="H19" s="512"/>
      <c r="I19" s="512"/>
      <c r="J19" s="512"/>
      <c r="K19" s="512"/>
      <c r="L19" s="512"/>
      <c r="M19" s="512"/>
      <c r="N19" s="512"/>
      <c r="O19" s="512"/>
      <c r="P19" s="512"/>
      <c r="Q19" s="512"/>
      <c r="R19" s="512"/>
      <c r="S19" s="512"/>
      <c r="T19" s="512"/>
      <c r="U19" s="519"/>
      <c r="V19" s="519"/>
    </row>
    <row r="20" spans="1:22" x14ac:dyDescent="0.25">
      <c r="A20" s="559" t="s">
        <v>670</v>
      </c>
      <c r="B20" s="572">
        <f>basecost!B20*$B$2</f>
        <v>1380</v>
      </c>
      <c r="C20" s="572">
        <f>basecost!C20*$C$2</f>
        <v>1725</v>
      </c>
      <c r="D20" s="572">
        <f>basecost!D20*$D$2</f>
        <v>516.25</v>
      </c>
      <c r="E20" s="581">
        <f t="shared" si="1"/>
        <v>3621.25</v>
      </c>
      <c r="F20" s="580"/>
      <c r="G20" s="511"/>
      <c r="H20" s="512"/>
      <c r="I20" s="512"/>
      <c r="J20" s="512"/>
      <c r="K20" s="512"/>
      <c r="L20" s="512"/>
      <c r="M20" s="512"/>
      <c r="N20" s="512"/>
      <c r="O20" s="512"/>
      <c r="P20" s="512"/>
      <c r="Q20" s="512"/>
      <c r="R20" s="512"/>
      <c r="S20" s="512"/>
      <c r="T20" s="512"/>
      <c r="U20" s="519"/>
      <c r="V20" s="519"/>
    </row>
    <row r="21" spans="1:22" x14ac:dyDescent="0.25">
      <c r="A21" s="559" t="s">
        <v>671</v>
      </c>
      <c r="B21" s="572">
        <f>basecost!B21*$B$2</f>
        <v>472</v>
      </c>
      <c r="C21" s="572">
        <f>basecost!C21*$C$2</f>
        <v>345</v>
      </c>
      <c r="D21" s="572">
        <f>basecost!D21*$D$2</f>
        <v>140</v>
      </c>
      <c r="E21" s="581">
        <f t="shared" si="1"/>
        <v>957</v>
      </c>
      <c r="F21" s="580"/>
      <c r="G21" s="511"/>
      <c r="H21" s="512"/>
      <c r="I21" s="512"/>
      <c r="J21" s="512"/>
      <c r="K21" s="512"/>
      <c r="L21" s="512"/>
      <c r="M21" s="512"/>
      <c r="N21" s="512"/>
      <c r="O21" s="512"/>
      <c r="P21" s="512"/>
      <c r="Q21" s="512"/>
      <c r="R21" s="512"/>
      <c r="S21" s="512"/>
      <c r="T21" s="512"/>
      <c r="U21" s="519"/>
      <c r="V21" s="519"/>
    </row>
    <row r="22" spans="1:22" x14ac:dyDescent="0.25">
      <c r="A22" s="559" t="s">
        <v>672</v>
      </c>
      <c r="B22" s="572">
        <f>basecost!B22*$B$2</f>
        <v>115</v>
      </c>
      <c r="C22" s="572">
        <f>basecost!C22*$C$2</f>
        <v>168.75</v>
      </c>
      <c r="D22" s="572">
        <f>basecost!D22*$D$2</f>
        <v>47.5</v>
      </c>
      <c r="E22" s="581">
        <f t="shared" si="1"/>
        <v>331.25</v>
      </c>
      <c r="F22" s="580"/>
      <c r="G22" s="511"/>
      <c r="H22" s="512"/>
      <c r="I22" s="512"/>
      <c r="J22" s="512"/>
      <c r="K22" s="512"/>
      <c r="L22" s="512"/>
      <c r="M22" s="512"/>
      <c r="N22" s="512"/>
      <c r="O22" s="512"/>
      <c r="P22" s="512"/>
      <c r="Q22" s="512"/>
      <c r="R22" s="512"/>
      <c r="S22" s="512"/>
      <c r="T22" s="512"/>
      <c r="U22" s="519"/>
      <c r="V22" s="519"/>
    </row>
    <row r="23" spans="1:22" ht="14.25" customHeight="1" x14ac:dyDescent="0.25">
      <c r="A23" s="559" t="s">
        <v>673</v>
      </c>
      <c r="B23" s="572">
        <f>basecost!B23*$B$2</f>
        <v>0</v>
      </c>
      <c r="C23" s="572">
        <f>basecost!C23*$C$2</f>
        <v>5175</v>
      </c>
      <c r="D23" s="572">
        <f>basecost!D23*$D$2</f>
        <v>776.25</v>
      </c>
      <c r="E23" s="581">
        <f t="shared" si="1"/>
        <v>5951.25</v>
      </c>
      <c r="F23" s="580"/>
      <c r="G23" s="511"/>
      <c r="H23" s="512"/>
      <c r="I23" s="512"/>
      <c r="J23" s="512"/>
      <c r="K23" s="512"/>
      <c r="L23" s="512"/>
      <c r="M23" s="512"/>
      <c r="N23" s="512"/>
      <c r="O23" s="512"/>
      <c r="P23" s="512"/>
      <c r="Q23" s="512"/>
      <c r="R23" s="512"/>
      <c r="S23" s="512"/>
      <c r="T23" s="512"/>
      <c r="U23" s="519"/>
      <c r="V23" s="519"/>
    </row>
    <row r="24" spans="1:22" x14ac:dyDescent="0.25">
      <c r="A24" s="559" t="s">
        <v>674</v>
      </c>
      <c r="B24" s="572">
        <f>basecost!B24*$B$2</f>
        <v>2576</v>
      </c>
      <c r="C24" s="572">
        <f>basecost!C24*$C$2</f>
        <v>1207.5</v>
      </c>
      <c r="D24" s="572">
        <f>basecost!D24*$D$2</f>
        <v>665</v>
      </c>
      <c r="E24" s="581">
        <f t="shared" si="1"/>
        <v>4448.5</v>
      </c>
      <c r="F24" s="580"/>
      <c r="G24" s="511"/>
      <c r="H24" s="512"/>
      <c r="I24" s="512"/>
      <c r="J24" s="512"/>
      <c r="K24" s="512"/>
      <c r="L24" s="512"/>
      <c r="M24" s="512"/>
      <c r="N24" s="512"/>
      <c r="O24" s="512"/>
      <c r="P24" s="512"/>
      <c r="Q24" s="512"/>
      <c r="R24" s="512"/>
      <c r="S24" s="512"/>
      <c r="T24" s="512"/>
      <c r="U24" s="519"/>
      <c r="V24" s="519"/>
    </row>
    <row r="25" spans="1:22" s="509" customFormat="1" x14ac:dyDescent="0.25">
      <c r="A25" s="559" t="s">
        <v>675</v>
      </c>
      <c r="B25" s="483"/>
      <c r="C25" s="483"/>
      <c r="D25" s="483"/>
      <c r="E25" s="581"/>
      <c r="F25" s="572"/>
      <c r="H25" s="508"/>
      <c r="I25" s="508"/>
      <c r="J25" s="508"/>
      <c r="K25" s="506"/>
      <c r="L25" s="506"/>
      <c r="U25" s="506"/>
      <c r="V25" s="506"/>
    </row>
    <row r="26" spans="1:22" s="509" customFormat="1" x14ac:dyDescent="0.25">
      <c r="A26" s="577" t="s">
        <v>676</v>
      </c>
      <c r="B26" s="572">
        <f>basecost!B26*$B$2</f>
        <v>3450</v>
      </c>
      <c r="C26" s="572">
        <f>basecost!C26*$C$2</f>
        <v>862.5</v>
      </c>
      <c r="D26" s="572">
        <f>basecost!D26*$D$2</f>
        <v>775</v>
      </c>
      <c r="E26" s="582">
        <f>SUM(B26:D26)</f>
        <v>5087.5</v>
      </c>
      <c r="F26" s="580">
        <v>1000</v>
      </c>
      <c r="H26" s="508"/>
      <c r="I26" s="508"/>
      <c r="J26" s="508"/>
      <c r="K26" s="506"/>
      <c r="L26" s="506"/>
      <c r="U26" s="506"/>
      <c r="V26" s="506"/>
    </row>
    <row r="27" spans="1:22" x14ac:dyDescent="0.25">
      <c r="A27" s="577" t="s">
        <v>677</v>
      </c>
      <c r="B27" s="572">
        <f>basecost!B27*$B$2</f>
        <v>9200</v>
      </c>
      <c r="C27" s="572">
        <f>basecost!C27*$C$2</f>
        <v>1150</v>
      </c>
      <c r="D27" s="572">
        <f>basecost!D27*$D$2</f>
        <v>1150</v>
      </c>
      <c r="E27" s="579">
        <f>SUM(B27:D27)</f>
        <v>11500</v>
      </c>
      <c r="F27" s="584">
        <v>3000</v>
      </c>
    </row>
    <row r="28" spans="1:22" ht="17.25" x14ac:dyDescent="0.25">
      <c r="A28" s="559" t="s">
        <v>678</v>
      </c>
      <c r="B28" s="483"/>
      <c r="C28" s="483"/>
      <c r="D28" s="483"/>
      <c r="E28" s="581"/>
      <c r="F28" s="541"/>
    </row>
    <row r="29" spans="1:22" x14ac:dyDescent="0.25">
      <c r="A29" s="577" t="s">
        <v>679</v>
      </c>
      <c r="B29" s="572">
        <f>basecost!B29*$B$2</f>
        <v>150</v>
      </c>
      <c r="C29" s="572">
        <f>basecost!C29*$C$2</f>
        <v>193.75</v>
      </c>
      <c r="D29" s="572">
        <f>basecost!D29*$D$2</f>
        <v>57.5</v>
      </c>
      <c r="E29" s="582">
        <f>SUM(B29:D29)</f>
        <v>401.25</v>
      </c>
      <c r="F29" s="545"/>
    </row>
    <row r="30" spans="1:22" x14ac:dyDescent="0.25">
      <c r="A30" s="577" t="s">
        <v>680</v>
      </c>
      <c r="B30" s="572">
        <f>basecost!B30*$B$2</f>
        <v>178</v>
      </c>
      <c r="C30" s="572">
        <f>basecost!C30*$C$2</f>
        <v>208.75</v>
      </c>
      <c r="D30" s="572">
        <f>basecost!D30*$D$2</f>
        <v>63.75</v>
      </c>
      <c r="E30" s="579">
        <f>SUM(B30:D30)</f>
        <v>450.5</v>
      </c>
      <c r="F30" s="585"/>
    </row>
    <row r="31" spans="1:22" x14ac:dyDescent="0.25">
      <c r="A31" s="559" t="s">
        <v>681</v>
      </c>
      <c r="B31" s="483"/>
      <c r="C31" s="483"/>
      <c r="D31" s="483"/>
      <c r="E31" s="581"/>
      <c r="F31" s="483"/>
    </row>
    <row r="32" spans="1:22" x14ac:dyDescent="0.25">
      <c r="A32" s="577" t="s">
        <v>682</v>
      </c>
      <c r="B32" s="572">
        <f>basecost!B32*$B$2</f>
        <v>1840</v>
      </c>
      <c r="C32" s="572">
        <f>basecost!C32*$C$2</f>
        <v>1725</v>
      </c>
      <c r="D32" s="572">
        <f>basecost!D32*$D$2</f>
        <v>602.5</v>
      </c>
      <c r="E32" s="582">
        <f>SUM(B32:D32)</f>
        <v>4167.5</v>
      </c>
      <c r="F32" s="541"/>
    </row>
    <row r="33" spans="1:6" x14ac:dyDescent="0.25">
      <c r="A33" s="577" t="s">
        <v>683</v>
      </c>
      <c r="B33" s="572">
        <f>basecost!B33*$B$2</f>
        <v>1438</v>
      </c>
      <c r="C33" s="572">
        <f>basecost!C33*$C$2</f>
        <v>1582.5</v>
      </c>
      <c r="D33" s="572">
        <f>basecost!D33*$D$2</f>
        <v>507.5</v>
      </c>
      <c r="E33" s="573">
        <f>SUM(B33:D33)</f>
        <v>3528</v>
      </c>
      <c r="F33" s="541"/>
    </row>
    <row r="34" spans="1:6" x14ac:dyDescent="0.25">
      <c r="A34" s="577" t="s">
        <v>684</v>
      </c>
      <c r="B34" s="572">
        <f>basecost!B34*$B$2</f>
        <v>2588</v>
      </c>
      <c r="C34" s="572">
        <f>basecost!C34*$C$2</f>
        <v>1797.5</v>
      </c>
      <c r="D34" s="572">
        <f>basecost!D34*$D$2</f>
        <v>755</v>
      </c>
      <c r="E34" s="573">
        <f>SUM(B34:D34)</f>
        <v>5140.5</v>
      </c>
      <c r="F34" s="541"/>
    </row>
    <row r="35" spans="1:6" x14ac:dyDescent="0.25">
      <c r="A35" s="577" t="s">
        <v>685</v>
      </c>
      <c r="B35" s="572">
        <f>basecost!B35*$B$2</f>
        <v>1898</v>
      </c>
      <c r="C35" s="572">
        <f>basecost!C35*$C$2</f>
        <v>1652.5</v>
      </c>
      <c r="D35" s="572">
        <f>basecost!D35*$D$2</f>
        <v>605</v>
      </c>
      <c r="E35" s="579">
        <f>SUM(B35:D35)</f>
        <v>4155.5</v>
      </c>
      <c r="F35" s="541"/>
    </row>
    <row r="36" spans="1:6" x14ac:dyDescent="0.25">
      <c r="A36" s="559" t="s">
        <v>686</v>
      </c>
      <c r="B36" s="483"/>
      <c r="C36" s="483"/>
      <c r="D36" s="483"/>
      <c r="E36" s="581"/>
      <c r="F36" s="483"/>
    </row>
    <row r="37" spans="1:6" x14ac:dyDescent="0.25">
      <c r="A37" s="577" t="s">
        <v>687</v>
      </c>
      <c r="B37" s="572">
        <f>basecost!B37*$B$2</f>
        <v>460</v>
      </c>
      <c r="C37" s="572">
        <f>basecost!C37*$C$2</f>
        <v>430</v>
      </c>
      <c r="D37" s="572">
        <f>basecost!D37*$D$2</f>
        <v>150</v>
      </c>
      <c r="E37" s="582">
        <f>SUM(B37:D37)</f>
        <v>1040</v>
      </c>
      <c r="F37" s="577">
        <v>265</v>
      </c>
    </row>
    <row r="38" spans="1:6" x14ac:dyDescent="0.25">
      <c r="A38" s="577" t="s">
        <v>688</v>
      </c>
      <c r="B38" s="572">
        <f>basecost!B38*$B$2</f>
        <v>580</v>
      </c>
      <c r="C38" s="572">
        <f>basecost!C38*$C$2</f>
        <v>460</v>
      </c>
      <c r="D38" s="572">
        <f>basecost!D38*$D$2</f>
        <v>175</v>
      </c>
      <c r="E38" s="573">
        <f>SUM(B38:D38)</f>
        <v>1215</v>
      </c>
      <c r="F38" s="577">
        <v>535</v>
      </c>
    </row>
    <row r="39" spans="1:6" x14ac:dyDescent="0.25">
      <c r="A39" s="577" t="s">
        <v>689</v>
      </c>
      <c r="B39" s="572">
        <f>basecost!B39*$B$2</f>
        <v>1036</v>
      </c>
      <c r="C39" s="572">
        <f>basecost!C39*$C$2</f>
        <v>575</v>
      </c>
      <c r="D39" s="572">
        <f>basecost!D39*$D$2</f>
        <v>280</v>
      </c>
      <c r="E39" s="573">
        <f>SUM(B39:D39)</f>
        <v>1891</v>
      </c>
      <c r="F39" s="577">
        <v>805</v>
      </c>
    </row>
    <row r="40" spans="1:6" x14ac:dyDescent="0.25">
      <c r="A40" s="577" t="s">
        <v>690</v>
      </c>
      <c r="B40" s="572">
        <f>basecost!B40*$B$2</f>
        <v>1612</v>
      </c>
      <c r="C40" s="572">
        <f>basecost!C40*$C$2</f>
        <v>690</v>
      </c>
      <c r="D40" s="572">
        <f>basecost!D40*$D$2</f>
        <v>405</v>
      </c>
      <c r="E40" s="579">
        <f>SUM(B40:D40)</f>
        <v>2707</v>
      </c>
      <c r="F40" s="577">
        <v>1340</v>
      </c>
    </row>
    <row r="41" spans="1:6" x14ac:dyDescent="0.25">
      <c r="A41" s="559" t="s">
        <v>691</v>
      </c>
      <c r="B41" s="572">
        <f>basecost!B41*$B$2</f>
        <v>690</v>
      </c>
      <c r="C41" s="572">
        <f>basecost!C41*$C$2</f>
        <v>517.5</v>
      </c>
      <c r="D41" s="572">
        <f>basecost!D41*$D$2</f>
        <v>207.5</v>
      </c>
      <c r="E41" s="581">
        <f>SUM(B41:D41)</f>
        <v>1415</v>
      </c>
      <c r="F41" s="483"/>
    </row>
    <row r="42" spans="1:6" x14ac:dyDescent="0.25">
      <c r="A42" s="559" t="s">
        <v>692</v>
      </c>
      <c r="B42" s="483"/>
      <c r="C42" s="483"/>
      <c r="D42" s="483"/>
      <c r="E42" s="581"/>
      <c r="F42" s="483"/>
    </row>
    <row r="43" spans="1:6" x14ac:dyDescent="0.25">
      <c r="A43" s="577" t="s">
        <v>693</v>
      </c>
      <c r="B43" s="572">
        <f>basecost!B43*$B$2</f>
        <v>25300</v>
      </c>
      <c r="C43" s="572">
        <f>basecost!C43*$C$2</f>
        <v>11500</v>
      </c>
      <c r="D43" s="572">
        <f>basecost!D43*$D$2</f>
        <v>6466.25</v>
      </c>
      <c r="E43" s="582">
        <f>SUM(B43:D43)</f>
        <v>43266.25</v>
      </c>
      <c r="F43" s="541"/>
    </row>
    <row r="44" spans="1:6" x14ac:dyDescent="0.25">
      <c r="A44" s="577" t="s">
        <v>694</v>
      </c>
      <c r="B44" s="572">
        <f>basecost!B44*$B$2</f>
        <v>63300</v>
      </c>
      <c r="C44" s="572">
        <f>basecost!C44*$C$2</f>
        <v>71875</v>
      </c>
      <c r="D44" s="572">
        <f>basecost!D44*$D$2</f>
        <v>22625</v>
      </c>
      <c r="E44" s="573">
        <f>SUM(B44:D44)</f>
        <v>157800</v>
      </c>
      <c r="F44" s="541"/>
    </row>
    <row r="45" spans="1:6" x14ac:dyDescent="0.25">
      <c r="A45" s="577" t="s">
        <v>695</v>
      </c>
      <c r="B45" s="572">
        <f>basecost!B45*$B$2</f>
        <v>40300</v>
      </c>
      <c r="C45" s="572">
        <f>basecost!C45*$C$2</f>
        <v>31625</v>
      </c>
      <c r="D45" s="572">
        <f>basecost!D45*$D$2</f>
        <v>12375</v>
      </c>
      <c r="E45" s="579">
        <f>SUM(B45:D45)</f>
        <v>84300</v>
      </c>
      <c r="F45" s="541"/>
    </row>
    <row r="46" spans="1:6" x14ac:dyDescent="0.25">
      <c r="A46" s="559" t="s">
        <v>696</v>
      </c>
      <c r="B46" s="483"/>
      <c r="C46" s="483"/>
      <c r="D46" s="483"/>
      <c r="E46" s="581"/>
      <c r="F46" s="483"/>
    </row>
    <row r="47" spans="1:6" x14ac:dyDescent="0.25">
      <c r="A47" s="577" t="s">
        <v>697</v>
      </c>
      <c r="B47" s="572">
        <f>basecost!B47*$B$2</f>
        <v>9200</v>
      </c>
      <c r="C47" s="572">
        <f>basecost!C47*$C$2</f>
        <v>2162.5</v>
      </c>
      <c r="D47" s="572">
        <f>basecost!D47*$D$2</f>
        <v>2050</v>
      </c>
      <c r="E47" s="582">
        <f>SUM(B47:D47)</f>
        <v>13412.5</v>
      </c>
      <c r="F47" s="610">
        <v>1000</v>
      </c>
    </row>
    <row r="48" spans="1:6" x14ac:dyDescent="0.25">
      <c r="A48" s="577" t="s">
        <v>698</v>
      </c>
      <c r="B48" s="572">
        <f>basecost!B48*$B$2</f>
        <v>15530</v>
      </c>
      <c r="C48" s="572">
        <f>basecost!C48*$C$2</f>
        <v>2875</v>
      </c>
      <c r="D48" s="572">
        <f>basecost!D48*$D$2</f>
        <v>2050</v>
      </c>
      <c r="E48" s="579">
        <f>SUM(B48:D48)</f>
        <v>20455</v>
      </c>
      <c r="F48" s="692">
        <v>3000</v>
      </c>
    </row>
    <row r="49" spans="1:6" ht="15" customHeight="1" x14ac:dyDescent="0.25">
      <c r="A49" s="586" t="s">
        <v>699</v>
      </c>
      <c r="B49" s="580">
        <f>basecost!B49*$B$2</f>
        <v>28750</v>
      </c>
      <c r="C49" s="580">
        <f>basecost!C49*$C$2</f>
        <v>24437.5</v>
      </c>
      <c r="D49" s="580">
        <f>basecost!D49*$D$2</f>
        <v>9056.25</v>
      </c>
      <c r="E49" s="581">
        <f>SUM(B49:D49)</f>
        <v>62243.75</v>
      </c>
      <c r="F49" s="585"/>
    </row>
    <row r="50" spans="1:6" x14ac:dyDescent="0.25">
      <c r="A50" s="586" t="s">
        <v>700</v>
      </c>
      <c r="B50" s="580">
        <f>basecost!B50*$B$2</f>
        <v>300</v>
      </c>
      <c r="C50" s="580">
        <f>basecost!C50*$C$2</f>
        <v>345</v>
      </c>
      <c r="D50" s="580">
        <f>basecost!D50*$D$2</f>
        <v>108.75</v>
      </c>
      <c r="E50" s="494">
        <f>SUM(B50:D50)</f>
        <v>753.75</v>
      </c>
      <c r="F50" s="483"/>
    </row>
    <row r="51" spans="1:6" x14ac:dyDescent="0.25">
      <c r="A51" s="587" t="s">
        <v>701</v>
      </c>
      <c r="B51" s="483"/>
      <c r="C51" s="483"/>
      <c r="D51" s="483"/>
      <c r="E51" s="494"/>
      <c r="F51" s="483"/>
    </row>
    <row r="52" spans="1:6" x14ac:dyDescent="0.25">
      <c r="A52" s="545" t="s">
        <v>702</v>
      </c>
      <c r="B52" s="610">
        <f>basecost!B52*$B$2</f>
        <v>230</v>
      </c>
      <c r="C52" s="610">
        <f>basecost!C52*$C$2</f>
        <v>143.75</v>
      </c>
      <c r="D52" s="610">
        <f>basecost!D52*$D$2</f>
        <v>62.5</v>
      </c>
      <c r="E52" s="611">
        <f>SUM(B52:D52)</f>
        <v>436.25</v>
      </c>
      <c r="F52" s="589"/>
    </row>
    <row r="53" spans="1:6" x14ac:dyDescent="0.25">
      <c r="A53" s="541" t="s">
        <v>703</v>
      </c>
      <c r="B53" s="572">
        <f>basecost!B53*$B$2</f>
        <v>475</v>
      </c>
      <c r="C53" s="572">
        <f>basecost!C53*$C$2</f>
        <v>162.5</v>
      </c>
      <c r="D53" s="572">
        <f>basecost!D53*$D$2</f>
        <v>112.5</v>
      </c>
      <c r="E53" s="609">
        <f>SUM(B53:D53)</f>
        <v>750</v>
      </c>
      <c r="F53" s="590"/>
    </row>
    <row r="54" spans="1:6" x14ac:dyDescent="0.25">
      <c r="A54" s="541" t="s">
        <v>687</v>
      </c>
      <c r="B54" s="572">
        <f>basecost!B54*$B$2</f>
        <v>1440</v>
      </c>
      <c r="C54" s="572">
        <f>basecost!C54*$C$2</f>
        <v>287.5</v>
      </c>
      <c r="D54" s="572">
        <f>basecost!D54*$D$2</f>
        <v>312.5</v>
      </c>
      <c r="E54" s="609">
        <f>SUM(B54:D54)</f>
        <v>2040</v>
      </c>
      <c r="F54" s="590"/>
    </row>
    <row r="55" spans="1:6" x14ac:dyDescent="0.25">
      <c r="A55" s="541" t="s">
        <v>688</v>
      </c>
      <c r="B55" s="572">
        <f>basecost!B55*$B$2</f>
        <v>2590</v>
      </c>
      <c r="C55" s="572">
        <f>basecost!C55*$C$2</f>
        <v>306.25</v>
      </c>
      <c r="D55" s="572">
        <f>basecost!D55*$D$2</f>
        <v>531.25</v>
      </c>
      <c r="E55" s="609">
        <f>SUM(B55:D55)</f>
        <v>3427.5</v>
      </c>
      <c r="F55" s="590"/>
    </row>
    <row r="56" spans="1:6" x14ac:dyDescent="0.25">
      <c r="A56" s="585" t="s">
        <v>689</v>
      </c>
      <c r="B56" s="578">
        <f>basecost!B56*$B$2</f>
        <v>3020</v>
      </c>
      <c r="C56" s="578">
        <f>basecost!C56*$C$2</f>
        <v>325</v>
      </c>
      <c r="D56" s="578">
        <f>basecost!D56*$D$2</f>
        <v>612.5</v>
      </c>
      <c r="E56" s="607">
        <f>SUM(B56:D56)</f>
        <v>3957.5</v>
      </c>
      <c r="F56" s="592"/>
    </row>
  </sheetData>
  <pageMargins left="0.23622047244094491" right="0.23622047244094491" top="0.74803149606299213" bottom="0.23622047244094491" header="0.31496062992125984" footer="0.31496062992125984"/>
  <pageSetup orientation="portrait" r:id="rId1"/>
  <drawing r:id="rId2"/>
  <legacy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83"/>
  <sheetViews>
    <sheetView topLeftCell="A48" workbookViewId="0">
      <selection activeCell="J82" sqref="J82"/>
    </sheetView>
  </sheetViews>
  <sheetFormatPr defaultRowHeight="15" x14ac:dyDescent="0.25"/>
  <cols>
    <col min="1" max="1" width="24" style="506" customWidth="1"/>
    <col min="2" max="2" width="11" style="508" customWidth="1"/>
    <col min="3" max="3" width="30" style="508" customWidth="1"/>
    <col min="4" max="4" width="10.7109375" style="508" customWidth="1"/>
    <col min="5" max="7" width="9.140625" style="508"/>
    <col min="8" max="16384" width="9.140625" style="506"/>
  </cols>
  <sheetData>
    <row r="2" spans="1:4" ht="30" x14ac:dyDescent="0.25">
      <c r="A2" s="686" t="s">
        <v>1078</v>
      </c>
      <c r="B2" s="508" t="s">
        <v>1077</v>
      </c>
      <c r="C2" s="508" t="s">
        <v>1076</v>
      </c>
      <c r="D2" s="508" t="s">
        <v>1075</v>
      </c>
    </row>
    <row r="3" spans="1:4" x14ac:dyDescent="0.25">
      <c r="A3" s="686" t="s">
        <v>824</v>
      </c>
    </row>
    <row r="4" spans="1:4" x14ac:dyDescent="0.25">
      <c r="A4" s="506" t="s">
        <v>1074</v>
      </c>
      <c r="B4" s="508">
        <v>17.2</v>
      </c>
      <c r="C4" s="508" t="s">
        <v>1004</v>
      </c>
      <c r="D4" s="508">
        <v>65</v>
      </c>
    </row>
    <row r="5" spans="1:4" x14ac:dyDescent="0.25">
      <c r="A5" s="506" t="s">
        <v>785</v>
      </c>
      <c r="B5" s="508">
        <v>10.8</v>
      </c>
      <c r="C5" s="508" t="s">
        <v>1004</v>
      </c>
      <c r="D5" s="508">
        <v>65</v>
      </c>
    </row>
    <row r="6" spans="1:4" x14ac:dyDescent="0.25">
      <c r="A6" s="506" t="s">
        <v>836</v>
      </c>
      <c r="B6" s="508">
        <v>7.5</v>
      </c>
      <c r="C6" s="508" t="s">
        <v>1004</v>
      </c>
      <c r="D6" s="508">
        <v>65</v>
      </c>
    </row>
    <row r="7" spans="1:4" x14ac:dyDescent="0.25">
      <c r="A7" s="506" t="s">
        <v>1073</v>
      </c>
      <c r="B7" s="508">
        <v>7.5</v>
      </c>
      <c r="C7" s="508" t="s">
        <v>1004</v>
      </c>
      <c r="D7" s="508">
        <v>65</v>
      </c>
    </row>
    <row r="8" spans="1:4" x14ac:dyDescent="0.25">
      <c r="A8" s="506" t="s">
        <v>1072</v>
      </c>
      <c r="B8" s="508">
        <v>19.399999999999999</v>
      </c>
      <c r="C8" s="508" t="s">
        <v>1004</v>
      </c>
      <c r="D8" s="508">
        <v>65</v>
      </c>
    </row>
    <row r="9" spans="1:4" x14ac:dyDescent="0.25">
      <c r="A9" s="506" t="s">
        <v>1071</v>
      </c>
      <c r="B9" s="508">
        <v>10.8</v>
      </c>
      <c r="C9" s="508" t="s">
        <v>1025</v>
      </c>
      <c r="D9" s="508">
        <v>250</v>
      </c>
    </row>
    <row r="10" spans="1:4" x14ac:dyDescent="0.25">
      <c r="A10" s="506" t="s">
        <v>1070</v>
      </c>
      <c r="B10" s="508">
        <v>13</v>
      </c>
      <c r="C10" s="508" t="s">
        <v>1025</v>
      </c>
      <c r="D10" s="508">
        <v>250</v>
      </c>
    </row>
    <row r="11" spans="1:4" x14ac:dyDescent="0.25">
      <c r="A11" s="506" t="s">
        <v>1069</v>
      </c>
      <c r="B11" s="508">
        <v>28</v>
      </c>
      <c r="C11" s="508" t="s">
        <v>1025</v>
      </c>
      <c r="D11" s="508">
        <v>250</v>
      </c>
    </row>
    <row r="12" spans="1:4" x14ac:dyDescent="0.25">
      <c r="A12" s="506" t="s">
        <v>1068</v>
      </c>
      <c r="B12" s="508">
        <v>8.6</v>
      </c>
      <c r="C12" s="508" t="s">
        <v>1004</v>
      </c>
      <c r="D12" s="508">
        <v>65</v>
      </c>
    </row>
    <row r="13" spans="1:4" x14ac:dyDescent="0.25">
      <c r="A13" s="686" t="s">
        <v>1067</v>
      </c>
    </row>
    <row r="14" spans="1:4" x14ac:dyDescent="0.25">
      <c r="A14" s="506" t="s">
        <v>1066</v>
      </c>
      <c r="B14" s="508">
        <v>25.8</v>
      </c>
      <c r="C14" s="508" t="s">
        <v>1004</v>
      </c>
      <c r="D14" s="508">
        <v>65</v>
      </c>
    </row>
    <row r="15" spans="1:4" x14ac:dyDescent="0.25">
      <c r="A15" s="506" t="s">
        <v>1065</v>
      </c>
      <c r="B15" s="508">
        <v>25.8</v>
      </c>
      <c r="C15" s="508" t="s">
        <v>1004</v>
      </c>
      <c r="D15" s="508">
        <v>65</v>
      </c>
    </row>
    <row r="16" spans="1:4" x14ac:dyDescent="0.25">
      <c r="A16" s="506" t="s">
        <v>1064</v>
      </c>
      <c r="B16" s="508">
        <v>15.1</v>
      </c>
      <c r="C16" s="508" t="s">
        <v>1004</v>
      </c>
      <c r="D16" s="508">
        <v>65</v>
      </c>
    </row>
    <row r="17" spans="1:4" x14ac:dyDescent="0.25">
      <c r="A17" s="506" t="s">
        <v>1063</v>
      </c>
      <c r="B17" s="508">
        <v>21.5</v>
      </c>
      <c r="C17" s="508" t="s">
        <v>1004</v>
      </c>
      <c r="D17" s="508">
        <v>65</v>
      </c>
    </row>
    <row r="18" spans="1:4" x14ac:dyDescent="0.25">
      <c r="A18" s="686" t="s">
        <v>1062</v>
      </c>
    </row>
    <row r="19" spans="1:4" x14ac:dyDescent="0.25">
      <c r="A19" s="506" t="s">
        <v>995</v>
      </c>
      <c r="B19" s="508">
        <v>26.9</v>
      </c>
      <c r="C19" s="508" t="s">
        <v>1056</v>
      </c>
      <c r="D19" s="508">
        <v>400</v>
      </c>
    </row>
    <row r="20" spans="1:4" x14ac:dyDescent="0.25">
      <c r="A20" s="506" t="s">
        <v>1061</v>
      </c>
      <c r="B20" s="508">
        <v>26.9</v>
      </c>
      <c r="C20" s="508" t="s">
        <v>1056</v>
      </c>
      <c r="D20" s="508">
        <v>400</v>
      </c>
    </row>
    <row r="21" spans="1:4" x14ac:dyDescent="0.25">
      <c r="A21" s="506" t="s">
        <v>1060</v>
      </c>
      <c r="B21" s="508">
        <v>17.2</v>
      </c>
      <c r="C21" s="508" t="s">
        <v>1056</v>
      </c>
      <c r="D21" s="508">
        <v>400</v>
      </c>
    </row>
    <row r="22" spans="1:4" x14ac:dyDescent="0.25">
      <c r="A22" s="506" t="s">
        <v>1059</v>
      </c>
      <c r="B22" s="508">
        <v>24.8</v>
      </c>
      <c r="C22" s="508" t="s">
        <v>1056</v>
      </c>
      <c r="D22" s="508">
        <v>400</v>
      </c>
    </row>
    <row r="23" spans="1:4" x14ac:dyDescent="0.25">
      <c r="A23" s="506" t="s">
        <v>1058</v>
      </c>
      <c r="B23" s="508">
        <v>12.9</v>
      </c>
      <c r="C23" s="508" t="s">
        <v>1056</v>
      </c>
      <c r="D23" s="508">
        <v>400</v>
      </c>
    </row>
    <row r="24" spans="1:4" x14ac:dyDescent="0.25">
      <c r="A24" s="506" t="s">
        <v>1057</v>
      </c>
      <c r="B24" s="508">
        <v>10.8</v>
      </c>
      <c r="C24" s="508" t="s">
        <v>1056</v>
      </c>
      <c r="D24" s="508">
        <v>400</v>
      </c>
    </row>
    <row r="25" spans="1:4" x14ac:dyDescent="0.25">
      <c r="A25" s="686" t="s">
        <v>239</v>
      </c>
    </row>
    <row r="26" spans="1:4" x14ac:dyDescent="0.25">
      <c r="A26" s="506" t="s">
        <v>1055</v>
      </c>
      <c r="B26" s="508">
        <v>19.399999999999999</v>
      </c>
      <c r="C26" s="508" t="s">
        <v>1004</v>
      </c>
      <c r="D26" s="508">
        <v>65</v>
      </c>
    </row>
    <row r="27" spans="1:4" x14ac:dyDescent="0.25">
      <c r="A27" s="506" t="s">
        <v>1054</v>
      </c>
      <c r="B27" s="508">
        <v>20.399999999999999</v>
      </c>
      <c r="C27" s="508" t="s">
        <v>1004</v>
      </c>
      <c r="D27" s="508">
        <v>65</v>
      </c>
    </row>
    <row r="28" spans="1:4" x14ac:dyDescent="0.25">
      <c r="A28" s="506" t="s">
        <v>1053</v>
      </c>
      <c r="B28" s="508">
        <v>23.7</v>
      </c>
      <c r="C28" s="508" t="s">
        <v>1004</v>
      </c>
      <c r="D28" s="508">
        <v>65</v>
      </c>
    </row>
    <row r="29" spans="1:4" x14ac:dyDescent="0.25">
      <c r="A29" s="506" t="s">
        <v>1052</v>
      </c>
      <c r="B29" s="508">
        <v>22.6</v>
      </c>
      <c r="C29" s="508" t="s">
        <v>1004</v>
      </c>
      <c r="D29" s="508">
        <v>65</v>
      </c>
    </row>
    <row r="30" spans="1:4" x14ac:dyDescent="0.25">
      <c r="A30" s="506" t="s">
        <v>1051</v>
      </c>
      <c r="B30" s="508">
        <v>10.8</v>
      </c>
      <c r="C30" s="508" t="s">
        <v>1004</v>
      </c>
      <c r="D30" s="508">
        <v>65</v>
      </c>
    </row>
    <row r="31" spans="1:4" x14ac:dyDescent="0.25">
      <c r="A31" s="506" t="s">
        <v>1050</v>
      </c>
      <c r="B31" s="508">
        <v>19.399999999999999</v>
      </c>
      <c r="C31" s="508" t="s">
        <v>1004</v>
      </c>
      <c r="D31" s="508">
        <v>65</v>
      </c>
    </row>
    <row r="32" spans="1:4" x14ac:dyDescent="0.25">
      <c r="A32" s="686" t="s">
        <v>1049</v>
      </c>
    </row>
    <row r="33" spans="1:4" x14ac:dyDescent="0.25">
      <c r="A33" s="506" t="s">
        <v>1048</v>
      </c>
      <c r="B33" s="508">
        <v>35.5</v>
      </c>
      <c r="C33" s="508" t="s">
        <v>1004</v>
      </c>
      <c r="D33" s="508">
        <v>65</v>
      </c>
    </row>
    <row r="34" spans="1:4" x14ac:dyDescent="0.25">
      <c r="A34" s="506" t="s">
        <v>1047</v>
      </c>
      <c r="B34" s="508">
        <v>30.1</v>
      </c>
      <c r="C34" s="508" t="s">
        <v>1004</v>
      </c>
      <c r="D34" s="508">
        <v>65</v>
      </c>
    </row>
    <row r="35" spans="1:4" x14ac:dyDescent="0.25">
      <c r="A35" s="686" t="s">
        <v>243</v>
      </c>
    </row>
    <row r="36" spans="1:4" x14ac:dyDescent="0.25">
      <c r="A36" s="506" t="s">
        <v>1046</v>
      </c>
      <c r="B36" s="508">
        <v>26.9</v>
      </c>
      <c r="C36" s="508" t="s">
        <v>1004</v>
      </c>
      <c r="D36" s="508">
        <v>65</v>
      </c>
    </row>
    <row r="37" spans="1:4" x14ac:dyDescent="0.25">
      <c r="A37" s="506" t="s">
        <v>1045</v>
      </c>
      <c r="B37" s="508">
        <v>26.9</v>
      </c>
      <c r="C37" s="508" t="s">
        <v>1004</v>
      </c>
      <c r="D37" s="508">
        <v>65</v>
      </c>
    </row>
    <row r="38" spans="1:4" x14ac:dyDescent="0.25">
      <c r="A38" s="506" t="s">
        <v>1044</v>
      </c>
      <c r="B38" s="508">
        <v>14</v>
      </c>
      <c r="C38" s="508" t="s">
        <v>1004</v>
      </c>
      <c r="D38" s="508">
        <v>65</v>
      </c>
    </row>
    <row r="39" spans="1:4" x14ac:dyDescent="0.25">
      <c r="A39" s="506" t="s">
        <v>730</v>
      </c>
      <c r="B39" s="508">
        <v>15.1</v>
      </c>
      <c r="C39" s="508" t="s">
        <v>1004</v>
      </c>
      <c r="D39" s="508">
        <v>65</v>
      </c>
    </row>
    <row r="40" spans="1:4" x14ac:dyDescent="0.25">
      <c r="A40" s="686" t="s">
        <v>221</v>
      </c>
    </row>
    <row r="41" spans="1:4" x14ac:dyDescent="0.25">
      <c r="A41" s="506" t="s">
        <v>1043</v>
      </c>
      <c r="B41" s="508">
        <v>11.8</v>
      </c>
      <c r="C41" s="508" t="s">
        <v>1004</v>
      </c>
      <c r="D41" s="508">
        <v>65</v>
      </c>
    </row>
    <row r="42" spans="1:4" x14ac:dyDescent="0.25">
      <c r="A42" s="506" t="s">
        <v>1042</v>
      </c>
      <c r="B42" s="508">
        <v>19.399999999999999</v>
      </c>
      <c r="C42" s="508" t="s">
        <v>1004</v>
      </c>
      <c r="D42" s="508">
        <v>65</v>
      </c>
    </row>
    <row r="43" spans="1:4" x14ac:dyDescent="0.25">
      <c r="A43" s="686" t="s">
        <v>1041</v>
      </c>
    </row>
    <row r="44" spans="1:4" x14ac:dyDescent="0.25">
      <c r="A44" s="506" t="s">
        <v>957</v>
      </c>
      <c r="B44" s="508">
        <v>21.5</v>
      </c>
      <c r="C44" s="508" t="s">
        <v>1004</v>
      </c>
      <c r="D44" s="508">
        <v>65</v>
      </c>
    </row>
    <row r="45" spans="1:4" x14ac:dyDescent="0.25">
      <c r="A45" s="506" t="s">
        <v>1040</v>
      </c>
      <c r="B45" s="508">
        <v>32.299999999999997</v>
      </c>
      <c r="C45" s="508" t="s">
        <v>1004</v>
      </c>
      <c r="D45" s="508">
        <v>65</v>
      </c>
    </row>
    <row r="46" spans="1:4" x14ac:dyDescent="0.25">
      <c r="A46" s="506" t="s">
        <v>1039</v>
      </c>
      <c r="B46" s="508">
        <v>17.2</v>
      </c>
      <c r="C46" s="508" t="s">
        <v>1004</v>
      </c>
      <c r="D46" s="508">
        <v>65</v>
      </c>
    </row>
    <row r="47" spans="1:4" x14ac:dyDescent="0.25">
      <c r="A47" s="506" t="s">
        <v>1038</v>
      </c>
      <c r="B47" s="508">
        <v>20.399999999999999</v>
      </c>
      <c r="C47" s="508" t="s">
        <v>1004</v>
      </c>
      <c r="D47" s="508">
        <v>65</v>
      </c>
    </row>
    <row r="48" spans="1:4" x14ac:dyDescent="0.25">
      <c r="A48" s="506" t="s">
        <v>1015</v>
      </c>
      <c r="B48" s="508">
        <v>24.8</v>
      </c>
      <c r="C48" s="508" t="s">
        <v>1004</v>
      </c>
      <c r="D48" s="508">
        <v>65</v>
      </c>
    </row>
    <row r="49" spans="1:4" x14ac:dyDescent="0.25">
      <c r="A49" s="686" t="s">
        <v>1037</v>
      </c>
    </row>
    <row r="50" spans="1:4" x14ac:dyDescent="0.25">
      <c r="A50" s="506" t="s">
        <v>1036</v>
      </c>
      <c r="B50" s="508">
        <v>3.2</v>
      </c>
      <c r="C50" s="508" t="s">
        <v>1004</v>
      </c>
      <c r="D50" s="508">
        <v>65</v>
      </c>
    </row>
    <row r="51" spans="1:4" x14ac:dyDescent="0.25">
      <c r="A51" s="506" t="s">
        <v>1035</v>
      </c>
      <c r="B51" s="508">
        <v>3.2</v>
      </c>
      <c r="C51" s="508" t="s">
        <v>1004</v>
      </c>
      <c r="D51" s="508">
        <v>65</v>
      </c>
    </row>
    <row r="52" spans="1:4" x14ac:dyDescent="0.25">
      <c r="A52" s="506" t="s">
        <v>1034</v>
      </c>
      <c r="B52" s="508">
        <v>7.5</v>
      </c>
      <c r="C52" s="508" t="s">
        <v>1004</v>
      </c>
      <c r="D52" s="508">
        <v>65</v>
      </c>
    </row>
    <row r="53" spans="1:4" x14ac:dyDescent="0.25">
      <c r="A53" s="506" t="s">
        <v>915</v>
      </c>
      <c r="B53" s="508">
        <v>10.8</v>
      </c>
      <c r="C53" s="508" t="s">
        <v>1004</v>
      </c>
      <c r="D53" s="508">
        <v>65</v>
      </c>
    </row>
    <row r="54" spans="1:4" x14ac:dyDescent="0.25">
      <c r="A54" s="686" t="s">
        <v>1033</v>
      </c>
    </row>
    <row r="55" spans="1:4" x14ac:dyDescent="0.25">
      <c r="A55" s="506" t="s">
        <v>1032</v>
      </c>
      <c r="B55" s="508">
        <v>7.5</v>
      </c>
      <c r="C55" s="508" t="s">
        <v>1004</v>
      </c>
      <c r="D55" s="508">
        <v>65</v>
      </c>
    </row>
    <row r="56" spans="1:4" x14ac:dyDescent="0.25">
      <c r="A56" s="506" t="s">
        <v>1031</v>
      </c>
      <c r="B56" s="508">
        <v>8.6</v>
      </c>
      <c r="C56" s="508" t="s">
        <v>1004</v>
      </c>
      <c r="D56" s="508">
        <v>65</v>
      </c>
    </row>
    <row r="57" spans="1:4" x14ac:dyDescent="0.25">
      <c r="A57" s="506" t="s">
        <v>961</v>
      </c>
      <c r="B57" s="508">
        <v>8.6999999999999993</v>
      </c>
      <c r="C57" s="508" t="s">
        <v>1004</v>
      </c>
      <c r="D57" s="508">
        <v>65</v>
      </c>
    </row>
    <row r="58" spans="1:4" x14ac:dyDescent="0.25">
      <c r="A58" s="506" t="s">
        <v>1030</v>
      </c>
      <c r="B58" s="508">
        <v>6.5</v>
      </c>
      <c r="C58" s="508" t="s">
        <v>1004</v>
      </c>
      <c r="D58" s="508">
        <v>65</v>
      </c>
    </row>
    <row r="59" spans="1:4" x14ac:dyDescent="0.25">
      <c r="A59" s="506" t="s">
        <v>1029</v>
      </c>
      <c r="B59" s="508">
        <v>4.3</v>
      </c>
      <c r="C59" s="508" t="s">
        <v>1004</v>
      </c>
      <c r="D59" s="508">
        <v>65</v>
      </c>
    </row>
    <row r="60" spans="1:4" x14ac:dyDescent="0.25">
      <c r="A60" s="506" t="s">
        <v>1028</v>
      </c>
      <c r="B60" s="508">
        <v>10.8</v>
      </c>
      <c r="C60" s="508" t="s">
        <v>1004</v>
      </c>
      <c r="D60" s="508">
        <v>65</v>
      </c>
    </row>
    <row r="61" spans="1:4" x14ac:dyDescent="0.25">
      <c r="A61" s="506" t="s">
        <v>1027</v>
      </c>
      <c r="B61" s="508">
        <v>9.6999999999999993</v>
      </c>
      <c r="C61" s="508" t="s">
        <v>1004</v>
      </c>
      <c r="D61" s="508">
        <v>65</v>
      </c>
    </row>
    <row r="62" spans="1:4" x14ac:dyDescent="0.25">
      <c r="A62" s="506" t="s">
        <v>1026</v>
      </c>
      <c r="B62" s="508">
        <v>12.9</v>
      </c>
      <c r="C62" s="508" t="s">
        <v>1004</v>
      </c>
      <c r="D62" s="508">
        <v>65</v>
      </c>
    </row>
    <row r="63" spans="1:4" x14ac:dyDescent="0.25">
      <c r="A63" s="506" t="s">
        <v>727</v>
      </c>
      <c r="B63" s="508">
        <v>8.6</v>
      </c>
      <c r="C63" s="508" t="s">
        <v>1025</v>
      </c>
      <c r="D63" s="508">
        <v>250</v>
      </c>
    </row>
    <row r="64" spans="1:4" x14ac:dyDescent="0.25">
      <c r="A64" s="506" t="s">
        <v>1024</v>
      </c>
      <c r="B64" s="508">
        <v>20.399999999999999</v>
      </c>
      <c r="C64" s="508" t="s">
        <v>1004</v>
      </c>
      <c r="D64" s="508">
        <v>65</v>
      </c>
    </row>
    <row r="65" spans="1:4" x14ac:dyDescent="0.25">
      <c r="A65" s="506" t="s">
        <v>1023</v>
      </c>
      <c r="B65" s="508">
        <v>42</v>
      </c>
      <c r="C65" s="508" t="s">
        <v>1004</v>
      </c>
      <c r="D65" s="508">
        <v>65</v>
      </c>
    </row>
    <row r="66" spans="1:4" x14ac:dyDescent="0.25">
      <c r="A66" s="506" t="s">
        <v>1022</v>
      </c>
      <c r="B66" s="508">
        <v>6.5</v>
      </c>
      <c r="C66" s="508" t="s">
        <v>1004</v>
      </c>
      <c r="D66" s="508">
        <v>65</v>
      </c>
    </row>
    <row r="67" spans="1:4" x14ac:dyDescent="0.25">
      <c r="A67" s="506" t="s">
        <v>1021</v>
      </c>
      <c r="B67" s="508">
        <v>7.5</v>
      </c>
      <c r="C67" s="508" t="s">
        <v>1004</v>
      </c>
      <c r="D67" s="508">
        <v>65</v>
      </c>
    </row>
    <row r="68" spans="1:4" x14ac:dyDescent="0.25">
      <c r="A68" s="506" t="s">
        <v>1020</v>
      </c>
      <c r="B68" s="508">
        <v>9.6999999999999993</v>
      </c>
      <c r="C68" s="508" t="s">
        <v>1004</v>
      </c>
      <c r="D68" s="508">
        <v>65</v>
      </c>
    </row>
    <row r="69" spans="1:4" x14ac:dyDescent="0.25">
      <c r="A69" s="506" t="s">
        <v>1019</v>
      </c>
      <c r="B69" s="508">
        <v>14</v>
      </c>
      <c r="C69" s="508" t="s">
        <v>1004</v>
      </c>
      <c r="D69" s="508">
        <v>65</v>
      </c>
    </row>
    <row r="70" spans="1:4" x14ac:dyDescent="0.25">
      <c r="A70" s="686" t="s">
        <v>1018</v>
      </c>
    </row>
    <row r="71" spans="1:4" x14ac:dyDescent="0.25">
      <c r="A71" s="506" t="s">
        <v>1017</v>
      </c>
      <c r="B71" s="508">
        <v>22.6</v>
      </c>
      <c r="C71" s="508" t="s">
        <v>1004</v>
      </c>
      <c r="D71" s="508">
        <v>65</v>
      </c>
    </row>
    <row r="72" spans="1:4" x14ac:dyDescent="0.25">
      <c r="A72" s="506" t="s">
        <v>1016</v>
      </c>
      <c r="B72" s="508">
        <v>24.7</v>
      </c>
      <c r="C72" s="508" t="s">
        <v>1004</v>
      </c>
      <c r="D72" s="508">
        <v>65</v>
      </c>
    </row>
    <row r="73" spans="1:4" x14ac:dyDescent="0.25">
      <c r="A73" s="506" t="s">
        <v>1015</v>
      </c>
      <c r="B73" s="508">
        <v>20.399999999999999</v>
      </c>
      <c r="C73" s="508" t="s">
        <v>1004</v>
      </c>
      <c r="D73" s="508">
        <v>65</v>
      </c>
    </row>
    <row r="74" spans="1:4" x14ac:dyDescent="0.25">
      <c r="A74" s="506" t="s">
        <v>1014</v>
      </c>
      <c r="B74" s="508">
        <v>25.8</v>
      </c>
      <c r="C74" s="508" t="s">
        <v>1004</v>
      </c>
      <c r="D74" s="508">
        <v>65</v>
      </c>
    </row>
    <row r="75" spans="1:4" x14ac:dyDescent="0.25">
      <c r="A75" s="506" t="s">
        <v>1013</v>
      </c>
      <c r="B75" s="508">
        <v>21.5</v>
      </c>
      <c r="C75" s="508" t="s">
        <v>1004</v>
      </c>
      <c r="D75" s="508">
        <v>65</v>
      </c>
    </row>
    <row r="76" spans="1:4" x14ac:dyDescent="0.25">
      <c r="A76" s="506" t="s">
        <v>1012</v>
      </c>
      <c r="B76" s="508">
        <v>22.6</v>
      </c>
      <c r="C76" s="508" t="s">
        <v>1004</v>
      </c>
      <c r="D76" s="508">
        <v>65</v>
      </c>
    </row>
    <row r="77" spans="1:4" x14ac:dyDescent="0.25">
      <c r="A77" s="506" t="s">
        <v>1011</v>
      </c>
      <c r="B77" s="508">
        <v>17.2</v>
      </c>
      <c r="C77" s="508" t="s">
        <v>1004</v>
      </c>
      <c r="D77" s="508">
        <v>65</v>
      </c>
    </row>
    <row r="78" spans="1:4" x14ac:dyDescent="0.25">
      <c r="A78" s="506" t="s">
        <v>1010</v>
      </c>
      <c r="B78" s="508">
        <v>15.1</v>
      </c>
      <c r="C78" s="508" t="s">
        <v>1004</v>
      </c>
      <c r="D78" s="508">
        <v>65</v>
      </c>
    </row>
    <row r="79" spans="1:4" x14ac:dyDescent="0.25">
      <c r="A79" s="506" t="s">
        <v>1009</v>
      </c>
      <c r="B79" s="508">
        <v>18.3</v>
      </c>
      <c r="C79" s="508" t="s">
        <v>1004</v>
      </c>
      <c r="D79" s="508">
        <v>65</v>
      </c>
    </row>
    <row r="80" spans="1:4" x14ac:dyDescent="0.25">
      <c r="A80" s="506" t="s">
        <v>1008</v>
      </c>
      <c r="B80" s="508">
        <v>22.6</v>
      </c>
      <c r="C80" s="508" t="s">
        <v>1004</v>
      </c>
      <c r="D80" s="508">
        <v>65</v>
      </c>
    </row>
    <row r="81" spans="1:4" x14ac:dyDescent="0.25">
      <c r="A81" s="506" t="s">
        <v>1007</v>
      </c>
      <c r="B81" s="508">
        <v>22.6</v>
      </c>
      <c r="C81" s="508" t="s">
        <v>1004</v>
      </c>
      <c r="D81" s="508">
        <v>65</v>
      </c>
    </row>
    <row r="82" spans="1:4" x14ac:dyDescent="0.25">
      <c r="A82" s="506" t="s">
        <v>1006</v>
      </c>
      <c r="B82" s="508">
        <v>75.3</v>
      </c>
      <c r="C82" s="508" t="s">
        <v>1004</v>
      </c>
      <c r="D82" s="508">
        <v>65</v>
      </c>
    </row>
    <row r="83" spans="1:4" x14ac:dyDescent="0.25">
      <c r="A83" s="506" t="s">
        <v>1005</v>
      </c>
      <c r="B83" s="508">
        <v>24.8</v>
      </c>
      <c r="C83" s="508" t="s">
        <v>1004</v>
      </c>
      <c r="D83" s="508">
        <v>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Information</vt:lpstr>
      <vt:lpstr>arch</vt:lpstr>
      <vt:lpstr>Constants</vt:lpstr>
      <vt:lpstr>Area</vt:lpstr>
      <vt:lpstr>HtgArea</vt:lpstr>
      <vt:lpstr>baseEUI</vt:lpstr>
      <vt:lpstr>h1a-hanger4</vt:lpstr>
      <vt:lpstr>h13a-19T</vt:lpstr>
      <vt:lpstr>h5a-B720</vt:lpstr>
      <vt:lpstr>h6b-B96</vt:lpstr>
      <vt:lpstr>h9b-688</vt:lpstr>
      <vt:lpstr>h3b-B782</vt:lpstr>
      <vt:lpstr>h7a-B40</vt:lpstr>
      <vt:lpstr>h8a-B624</vt:lpstr>
      <vt:lpstr>h6a-007</vt:lpstr>
      <vt:lpstr>h4c-B45</vt:lpstr>
      <vt:lpstr>h9a-581</vt:lpstr>
      <vt:lpstr>h2a-34T</vt:lpstr>
      <vt:lpstr>ECMBldgAreas</vt:lpstr>
      <vt:lpstr>ecm$</vt:lpstr>
      <vt:lpstr>Energy$</vt:lpstr>
      <vt:lpstr>Bldg$EUI</vt:lpstr>
      <vt:lpstr>BldgEUI</vt:lpstr>
      <vt:lpstr>BaseBldgEnergy</vt:lpstr>
      <vt:lpstr>Payback Charts</vt:lpstr>
      <vt:lpstr>ECMSuccessScores</vt:lpstr>
      <vt:lpstr>BaseECMScores</vt:lpstr>
      <vt:lpstr>BldgECMScores</vt:lpstr>
      <vt:lpstr>Sheet7</vt:lpstr>
      <vt:lpstr>clcost</vt:lpstr>
      <vt:lpstr>13b B19T</vt:lpstr>
      <vt:lpstr>8a B624</vt:lpstr>
      <vt:lpstr>bldg 34 2A</vt:lpstr>
      <vt:lpstr>6a B007</vt:lpstr>
      <vt:lpstr>9a B581</vt:lpstr>
      <vt:lpstr>5a B720</vt:lpstr>
      <vt:lpstr>6b B096</vt:lpstr>
      <vt:lpstr>9b B688</vt:lpstr>
      <vt:lpstr>7a B40</vt:lpstr>
      <vt:lpstr>4c B45</vt:lpstr>
      <vt:lpstr>3b B782</vt:lpstr>
      <vt:lpstr>1a hanger4</vt:lpstr>
      <vt:lpstr>fuel</vt:lpstr>
      <vt:lpstr>cost</vt:lpstr>
      <vt:lpstr>basecost</vt:lpstr>
      <vt:lpstr>cost$</vt:lpstr>
      <vt:lpstr>mnecb</vt:lpstr>
    </vt:vector>
  </TitlesOfParts>
  <Company>NRCan / RNCan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khaddad</dc:creator>
  <cp:lastModifiedBy>Lubun, Mike</cp:lastModifiedBy>
  <cp:lastPrinted>2014-11-17T19:26:00Z</cp:lastPrinted>
  <dcterms:created xsi:type="dcterms:W3CDTF">2014-02-28T21:07:12Z</dcterms:created>
  <dcterms:modified xsi:type="dcterms:W3CDTF">2014-12-08T16:01:22Z</dcterms:modified>
</cp:coreProperties>
</file>